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1.xml" ContentType="application/vnd.ms-excel.person+xml"/>
  <Override PartName="/xl/persons/person13.xml" ContentType="application/vnd.ms-excel.person+xml"/>
  <Override PartName="/xl/persons/person16.xml" ContentType="application/vnd.ms-excel.person+xml"/>
  <Override PartName="/xl/persons/person4.xml" ContentType="application/vnd.ms-excel.person+xml"/>
  <Override PartName="/xl/persons/person3.xml" ContentType="application/vnd.ms-excel.person+xml"/>
  <Override PartName="/xl/persons/person18.xml" ContentType="application/vnd.ms-excel.person+xml"/>
  <Override PartName="/xl/persons/person8.xml" ContentType="application/vnd.ms-excel.person+xml"/>
  <Override PartName="/xl/persons/person11.xml" ContentType="application/vnd.ms-excel.person+xml"/>
  <Override PartName="/xl/persons/person5.xml" ContentType="application/vnd.ms-excel.person+xml"/>
  <Override PartName="/xl/persons/person19.xml" ContentType="application/vnd.ms-excel.person+xml"/>
  <Override PartName="/xl/persons/person6.xml" ContentType="application/vnd.ms-excel.person+xml"/>
  <Override PartName="/xl/persons/person14.xml" ContentType="application/vnd.ms-excel.person+xml"/>
  <Override PartName="/xl/persons/person9.xml" ContentType="application/vnd.ms-excel.person+xml"/>
  <Override PartName="/xl/persons/person0.xml" ContentType="application/vnd.ms-excel.person+xml"/>
  <Override PartName="/xl/persons/person2.xml" ContentType="application/vnd.ms-excel.person+xml"/>
  <Override PartName="/xl/persons/person7.xml" ContentType="application/vnd.ms-excel.person+xml"/>
  <Override PartName="/xl/persons/person20.xml" ContentType="application/vnd.ms-excel.person+xml"/>
  <Override PartName="/xl/persons/person12.xml" ContentType="application/vnd.ms-excel.person+xml"/>
  <Override PartName="/xl/persons/person15.xml" ContentType="application/vnd.ms-excel.person+xml"/>
  <Override PartName="/xl/persons/person23.xml" ContentType="application/vnd.ms-excel.person+xml"/>
  <Override PartName="/xl/persons/person1.xml" ContentType="application/vnd.ms-excel.person+xml"/>
  <Override PartName="/xl/persons/person22.xml" ContentType="application/vnd.ms-excel.person+xml"/>
  <Override PartName="/xl/persons/person17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25bdaa575352c71/Área de Trabalho/Monografia/Tarifas Técnicas/"/>
    </mc:Choice>
  </mc:AlternateContent>
  <xr:revisionPtr revIDLastSave="18" documentId="13_ncr:1_{A8C0AD09-A21D-4032-8920-620CE7A8F9A2}" xr6:coauthVersionLast="47" xr6:coauthVersionMax="47" xr10:uidLastSave="{E176D3AA-8990-487D-8664-CE073A511053}"/>
  <bookViews>
    <workbookView xWindow="-108" yWindow="-108" windowWidth="23256" windowHeight="12456" tabRatio="703" activeTab="9" xr2:uid="{00000000-000D-0000-FFFF-FFFF00000000}"/>
  </bookViews>
  <sheets>
    <sheet name="7-11-10" sheetId="1" r:id="rId1"/>
    <sheet name="26-2-11" sheetId="2" r:id="rId2"/>
    <sheet name="26-2-12" sheetId="3" r:id="rId3"/>
    <sheet name="1-8-12" sheetId="4" r:id="rId4"/>
    <sheet name="1-12-12" sheetId="5" r:id="rId5"/>
    <sheet name="26-2-13 (1)" sheetId="6" r:id="rId6"/>
    <sheet name="26-2-13 (2)" sheetId="7" r:id="rId7"/>
    <sheet name="1-6-13" sheetId="8" r:id="rId8"/>
    <sheet name="17-10-13" sheetId="9" r:id="rId9"/>
    <sheet name="26-2-14" sheetId="10" r:id="rId10"/>
    <sheet name="26-2-15" sheetId="11" r:id="rId11"/>
    <sheet name="1-12-15" sheetId="12" r:id="rId12"/>
    <sheet name="26-2-16" sheetId="13" r:id="rId13"/>
    <sheet name="26-2-17" sheetId="14" r:id="rId14"/>
    <sheet name="22-8-17" sheetId="15" r:id="rId15"/>
    <sheet name="26-8-17" sheetId="16" r:id="rId16"/>
    <sheet name="19-10-17" sheetId="17" r:id="rId17"/>
    <sheet name="1-11-17 (1)" sheetId="18" r:id="rId18"/>
    <sheet name="1-11-17 (2)" sheetId="22" r:id="rId19"/>
    <sheet name="26-2-18" sheetId="23" r:id="rId20"/>
    <sheet name="1-6-18" sheetId="24" r:id="rId21"/>
    <sheet name="1-1-19" sheetId="25" r:id="rId22"/>
    <sheet name="26-2-19 (1)" sheetId="26" r:id="rId23"/>
    <sheet name="26-2-19 (2)" sheetId="27" r:id="rId24"/>
    <sheet name="1-4-19" sheetId="28" r:id="rId25"/>
    <sheet name="24-4-19" sheetId="29" r:id="rId26"/>
    <sheet name="1-5-19" sheetId="30" r:id="rId27"/>
    <sheet name="1-6-19" sheetId="31" r:id="rId28"/>
    <sheet name="1-7-19" sheetId="32" r:id="rId29"/>
    <sheet name="1-1-20" sheetId="33" r:id="rId30"/>
    <sheet name="21-1-20" sheetId="34" r:id="rId31"/>
    <sheet name="26-2-20" sheetId="35" r:id="rId32"/>
    <sheet name="15-3-20" sheetId="36" r:id="rId33"/>
    <sheet name="16-3-20 (1)" sheetId="37" r:id="rId34"/>
    <sheet name="16-3-20 (2)" sheetId="38" r:id="rId35"/>
    <sheet name="16-3-20 (3)" sheetId="46" r:id="rId36"/>
    <sheet name="1-4-20" sheetId="39" r:id="rId37"/>
    <sheet name="1-4-20 (2)" sheetId="47" r:id="rId38"/>
    <sheet name="1-5-20" sheetId="40" r:id="rId39"/>
    <sheet name="1-5-20 (2)" sheetId="48" r:id="rId40"/>
    <sheet name="1-6-20" sheetId="41" r:id="rId41"/>
    <sheet name="1-6-20 (2)" sheetId="49" r:id="rId42"/>
    <sheet name="1-7-20" sheetId="42" r:id="rId43"/>
    <sheet name="1-7-20 (2)" sheetId="50" r:id="rId44"/>
    <sheet name="1-8-20" sheetId="43" r:id="rId45"/>
    <sheet name="1-8-20 (2)" sheetId="51" r:id="rId46"/>
    <sheet name="1-9-20" sheetId="44" r:id="rId47"/>
    <sheet name="1-9-20 (2)" sheetId="52" r:id="rId48"/>
    <sheet name="1-10-20" sheetId="45" r:id="rId49"/>
    <sheet name="1-10-20 (2)" sheetId="53" r:id="rId50"/>
    <sheet name="1-11-20" sheetId="54" r:id="rId51"/>
    <sheet name="1-12-20" sheetId="55" r:id="rId52"/>
    <sheet name="1-1-21" sheetId="56" r:id="rId53"/>
    <sheet name="1-2-21" sheetId="57" r:id="rId54"/>
    <sheet name="26-2-21" sheetId="58" r:id="rId55"/>
    <sheet name="1-3-21 (1)" sheetId="59" r:id="rId56"/>
    <sheet name="1-3-21 (2)" sheetId="60" r:id="rId57"/>
    <sheet name="1-4-21" sheetId="61" r:id="rId58"/>
    <sheet name="1-5-21" sheetId="62" r:id="rId59"/>
    <sheet name="1-6-21 (1)" sheetId="63" r:id="rId60"/>
    <sheet name="1-6-21 (2)" sheetId="64" r:id="rId61"/>
    <sheet name="1-7-21" sheetId="65" r:id="rId62"/>
    <sheet name="1-8-21" sheetId="66" r:id="rId63"/>
    <sheet name="1-9-21" sheetId="67" r:id="rId64"/>
    <sheet name="1-10-21" sheetId="68" r:id="rId65"/>
    <sheet name="1-11-21 (1)" sheetId="69" r:id="rId66"/>
    <sheet name="1-11-21 (2)" sheetId="70" r:id="rId67"/>
    <sheet name="1-12-21 (1)" sheetId="71" r:id="rId68"/>
    <sheet name="1-12-21 (2)" sheetId="72" r:id="rId69"/>
    <sheet name="1-1-22" sheetId="73" r:id="rId70"/>
    <sheet name="1-2-22" sheetId="74" r:id="rId71"/>
    <sheet name="1-3-22" sheetId="75" r:id="rId72"/>
    <sheet name="1-4-22" sheetId="76" r:id="rId73"/>
    <sheet name="1-5-22" sheetId="77" r:id="rId74"/>
    <sheet name="1-6-22" sheetId="78" r:id="rId75"/>
    <sheet name="1-7-22" sheetId="79" r:id="rId76"/>
    <sheet name="1-8-22" sheetId="80" r:id="rId77"/>
    <sheet name="1-9-22" sheetId="81" r:id="rId78"/>
    <sheet name="1-10-22" sheetId="82" r:id="rId79"/>
    <sheet name="1-11-22" sheetId="83" r:id="rId80"/>
    <sheet name="1-12-22" sheetId="84" r:id="rId81"/>
    <sheet name="1-2-23" sheetId="86" r:id="rId82"/>
    <sheet name="1-1-23" sheetId="85" r:id="rId83"/>
    <sheet name="1-3-23" sheetId="87" r:id="rId84"/>
    <sheet name="1-4-23" sheetId="88" r:id="rId85"/>
    <sheet name="1-5-23" sheetId="89" r:id="rId86"/>
    <sheet name="1-6-23" sheetId="90" r:id="rId87"/>
    <sheet name="1-7-23" sheetId="91" r:id="rId88"/>
    <sheet name="1-8-23" sheetId="92" r:id="rId8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15" i="10" l="1"/>
  <c r="F47" i="82"/>
  <c r="F46" i="82"/>
  <c r="F45" i="82"/>
  <c r="F44" i="82"/>
  <c r="F43" i="82"/>
  <c r="F42" i="82"/>
  <c r="F41" i="82"/>
  <c r="F40" i="82"/>
  <c r="F39" i="82"/>
  <c r="F38" i="82"/>
  <c r="F37" i="82"/>
  <c r="F36" i="82"/>
  <c r="F35" i="82"/>
  <c r="F34" i="82"/>
  <c r="F33" i="82"/>
  <c r="F32" i="82"/>
  <c r="F31" i="82"/>
  <c r="F30" i="82"/>
  <c r="F29" i="82"/>
  <c r="F28" i="82"/>
  <c r="F27" i="82"/>
  <c r="F26" i="82"/>
  <c r="F25" i="82"/>
  <c r="F24" i="82"/>
  <c r="F23" i="82"/>
  <c r="F22" i="82"/>
  <c r="F21" i="82"/>
  <c r="F20" i="82"/>
  <c r="F19" i="82"/>
  <c r="F18" i="82"/>
  <c r="F17" i="82"/>
  <c r="F16" i="82"/>
  <c r="F15" i="82"/>
  <c r="F14" i="82"/>
  <c r="F13" i="82"/>
  <c r="F12" i="82"/>
  <c r="F11" i="82"/>
  <c r="F10" i="82"/>
  <c r="F9" i="82"/>
  <c r="H9" i="82"/>
  <c r="M183" i="92"/>
  <c r="L183" i="92"/>
  <c r="K183" i="92"/>
  <c r="J183" i="92"/>
  <c r="I183" i="92"/>
  <c r="H183" i="92"/>
  <c r="G183" i="92"/>
  <c r="F183" i="92"/>
  <c r="E183" i="92"/>
  <c r="D183" i="92"/>
  <c r="C183" i="92"/>
  <c r="M180" i="92"/>
  <c r="L180" i="92"/>
  <c r="K180" i="92"/>
  <c r="J180" i="92"/>
  <c r="I180" i="92"/>
  <c r="H180" i="92"/>
  <c r="G180" i="92"/>
  <c r="F180" i="92"/>
  <c r="E180" i="92"/>
  <c r="D180" i="92"/>
  <c r="C180" i="92"/>
  <c r="I178" i="92"/>
  <c r="O178" i="92" s="1"/>
  <c r="M175" i="92"/>
  <c r="L175" i="92"/>
  <c r="K175" i="92"/>
  <c r="J175" i="92"/>
  <c r="H175" i="92"/>
  <c r="G175" i="92"/>
  <c r="F175" i="92"/>
  <c r="E175" i="92"/>
  <c r="D175" i="92"/>
  <c r="C175" i="92"/>
  <c r="M169" i="92"/>
  <c r="L169" i="92"/>
  <c r="K169" i="92"/>
  <c r="J169" i="92"/>
  <c r="I169" i="92"/>
  <c r="H169" i="92"/>
  <c r="G169" i="92"/>
  <c r="G166" i="92" s="1"/>
  <c r="F169" i="92"/>
  <c r="E169" i="92"/>
  <c r="D169" i="92"/>
  <c r="C169" i="92"/>
  <c r="M168" i="92"/>
  <c r="M166" i="92" s="1"/>
  <c r="L168" i="92"/>
  <c r="K168" i="92"/>
  <c r="J168" i="92"/>
  <c r="J166" i="92" s="1"/>
  <c r="I168" i="92"/>
  <c r="H168" i="92"/>
  <c r="G168" i="92"/>
  <c r="F168" i="92"/>
  <c r="E168" i="92"/>
  <c r="D168" i="92"/>
  <c r="D166" i="92" s="1"/>
  <c r="C168" i="92"/>
  <c r="C166" i="92" s="1"/>
  <c r="O167" i="92"/>
  <c r="I166" i="92"/>
  <c r="O162" i="92"/>
  <c r="M161" i="92"/>
  <c r="L161" i="92"/>
  <c r="K161" i="92"/>
  <c r="K159" i="92" s="1"/>
  <c r="J161" i="92"/>
  <c r="J159" i="92" s="1"/>
  <c r="I161" i="92"/>
  <c r="I159" i="92" s="1"/>
  <c r="H161" i="92"/>
  <c r="H159" i="92" s="1"/>
  <c r="G161" i="92"/>
  <c r="G159" i="92" s="1"/>
  <c r="F161" i="92"/>
  <c r="F159" i="92" s="1"/>
  <c r="E161" i="92"/>
  <c r="E159" i="92" s="1"/>
  <c r="D161" i="92"/>
  <c r="D159" i="92" s="1"/>
  <c r="C161" i="92"/>
  <c r="C159" i="92" s="1"/>
  <c r="M159" i="92"/>
  <c r="L159" i="92"/>
  <c r="O157" i="92"/>
  <c r="O179" i="92" s="1"/>
  <c r="O156" i="92"/>
  <c r="O155" i="92"/>
  <c r="O139" i="92"/>
  <c r="M135" i="92"/>
  <c r="M33" i="92" s="1"/>
  <c r="L135" i="92"/>
  <c r="K135" i="92"/>
  <c r="J135" i="92"/>
  <c r="I135" i="92"/>
  <c r="H135" i="92"/>
  <c r="G135" i="92"/>
  <c r="F135" i="92"/>
  <c r="E135" i="92"/>
  <c r="D135" i="92"/>
  <c r="C135" i="92"/>
  <c r="O134" i="92"/>
  <c r="M132" i="92"/>
  <c r="M30" i="92" s="1"/>
  <c r="L132" i="92"/>
  <c r="K132" i="92"/>
  <c r="J132" i="92"/>
  <c r="I132" i="92"/>
  <c r="H132" i="92"/>
  <c r="G132" i="92"/>
  <c r="F132" i="92"/>
  <c r="E132" i="92"/>
  <c r="D132" i="92"/>
  <c r="C132" i="92"/>
  <c r="I130" i="92"/>
  <c r="I127" i="92" s="1"/>
  <c r="M127" i="92"/>
  <c r="L127" i="92"/>
  <c r="K127" i="92"/>
  <c r="J127" i="92"/>
  <c r="H127" i="92"/>
  <c r="H25" i="92" s="1"/>
  <c r="G127" i="92"/>
  <c r="F127" i="92"/>
  <c r="E127" i="92"/>
  <c r="D127" i="92"/>
  <c r="C127" i="92"/>
  <c r="O125" i="92"/>
  <c r="M121" i="92"/>
  <c r="M118" i="92" s="1"/>
  <c r="L121" i="92"/>
  <c r="L118" i="92" s="1"/>
  <c r="K121" i="92"/>
  <c r="J121" i="92"/>
  <c r="I121" i="92"/>
  <c r="H121" i="92"/>
  <c r="G121" i="92"/>
  <c r="F121" i="92"/>
  <c r="E121" i="92"/>
  <c r="D121" i="92"/>
  <c r="C121" i="92"/>
  <c r="M120" i="92"/>
  <c r="L120" i="92"/>
  <c r="K120" i="92"/>
  <c r="J120" i="92"/>
  <c r="I120" i="92"/>
  <c r="H120" i="92"/>
  <c r="H118" i="92" s="1"/>
  <c r="G120" i="92"/>
  <c r="G118" i="92" s="1"/>
  <c r="F120" i="92"/>
  <c r="F118" i="92" s="1"/>
  <c r="E120" i="92"/>
  <c r="D120" i="92"/>
  <c r="C120" i="92"/>
  <c r="M113" i="92"/>
  <c r="M111" i="92" s="1"/>
  <c r="L113" i="92"/>
  <c r="L111" i="92" s="1"/>
  <c r="K113" i="92"/>
  <c r="J113" i="92"/>
  <c r="J111" i="92" s="1"/>
  <c r="I113" i="92"/>
  <c r="I111" i="92" s="1"/>
  <c r="H113" i="92"/>
  <c r="G113" i="92"/>
  <c r="G111" i="92" s="1"/>
  <c r="F113" i="92"/>
  <c r="F111" i="92" s="1"/>
  <c r="E113" i="92"/>
  <c r="E111" i="92" s="1"/>
  <c r="D113" i="92"/>
  <c r="D111" i="92" s="1"/>
  <c r="C113" i="92"/>
  <c r="C111" i="92" s="1"/>
  <c r="H111" i="92"/>
  <c r="O109" i="92"/>
  <c r="O138" i="92" s="1"/>
  <c r="O108" i="92"/>
  <c r="O107" i="92"/>
  <c r="O100" i="92"/>
  <c r="O88" i="92"/>
  <c r="M87" i="92"/>
  <c r="L87" i="92"/>
  <c r="K87" i="92"/>
  <c r="J87" i="92"/>
  <c r="I87" i="92"/>
  <c r="H87" i="92"/>
  <c r="G87" i="92"/>
  <c r="F87" i="92"/>
  <c r="E87" i="92"/>
  <c r="D87" i="92"/>
  <c r="C87" i="92"/>
  <c r="M84" i="92"/>
  <c r="L84" i="92"/>
  <c r="K84" i="92"/>
  <c r="J84" i="92"/>
  <c r="I84" i="92"/>
  <c r="H84" i="92"/>
  <c r="G84" i="92"/>
  <c r="F84" i="92"/>
  <c r="E84" i="92"/>
  <c r="D84" i="92"/>
  <c r="C84" i="92"/>
  <c r="I82" i="92"/>
  <c r="M79" i="92"/>
  <c r="L79" i="92"/>
  <c r="K79" i="92"/>
  <c r="J79" i="92"/>
  <c r="I79" i="92"/>
  <c r="H79" i="92"/>
  <c r="G79" i="92"/>
  <c r="F79" i="92"/>
  <c r="E79" i="92"/>
  <c r="D79" i="92"/>
  <c r="C79" i="92"/>
  <c r="M73" i="92"/>
  <c r="L73" i="92"/>
  <c r="K73" i="92"/>
  <c r="J73" i="92"/>
  <c r="I73" i="92"/>
  <c r="H73" i="92"/>
  <c r="G73" i="92"/>
  <c r="F73" i="92"/>
  <c r="E73" i="92"/>
  <c r="D73" i="92"/>
  <c r="C73" i="92"/>
  <c r="M72" i="92"/>
  <c r="M70" i="92" s="1"/>
  <c r="L72" i="92"/>
  <c r="K72" i="92"/>
  <c r="K70" i="92" s="1"/>
  <c r="J72" i="92"/>
  <c r="I72" i="92"/>
  <c r="H72" i="92"/>
  <c r="G72" i="92"/>
  <c r="F72" i="92"/>
  <c r="E72" i="92"/>
  <c r="D72" i="92"/>
  <c r="D70" i="92" s="1"/>
  <c r="C72" i="92"/>
  <c r="O66" i="92"/>
  <c r="M65" i="92"/>
  <c r="M63" i="92" s="1"/>
  <c r="L65" i="92"/>
  <c r="L11" i="92" s="1"/>
  <c r="K65" i="92"/>
  <c r="K63" i="92" s="1"/>
  <c r="J65" i="92"/>
  <c r="J11" i="92" s="1"/>
  <c r="I65" i="92"/>
  <c r="I63" i="92" s="1"/>
  <c r="H65" i="92"/>
  <c r="H63" i="92" s="1"/>
  <c r="G65" i="92"/>
  <c r="G63" i="92" s="1"/>
  <c r="F65" i="92"/>
  <c r="E65" i="92"/>
  <c r="E63" i="92" s="1"/>
  <c r="D65" i="92"/>
  <c r="D63" i="92" s="1"/>
  <c r="C65" i="92"/>
  <c r="C63" i="92" s="1"/>
  <c r="F63" i="92"/>
  <c r="O61" i="92"/>
  <c r="O69" i="92" s="1"/>
  <c r="O60" i="92"/>
  <c r="O59" i="92"/>
  <c r="M46" i="92"/>
  <c r="L46" i="92"/>
  <c r="K46" i="92"/>
  <c r="J46" i="92"/>
  <c r="I46" i="92"/>
  <c r="H46" i="92"/>
  <c r="G46" i="92"/>
  <c r="F46" i="92"/>
  <c r="E46" i="92"/>
  <c r="D46" i="92"/>
  <c r="C46" i="92"/>
  <c r="M39" i="92"/>
  <c r="L39" i="92"/>
  <c r="K39" i="92"/>
  <c r="J39" i="92"/>
  <c r="I39" i="92"/>
  <c r="H39" i="92"/>
  <c r="G39" i="92"/>
  <c r="F39" i="92"/>
  <c r="E39" i="92"/>
  <c r="D39" i="92"/>
  <c r="C39" i="92"/>
  <c r="M37" i="92"/>
  <c r="L37" i="92"/>
  <c r="K37" i="92"/>
  <c r="J37" i="92"/>
  <c r="I37" i="92"/>
  <c r="H37" i="92"/>
  <c r="G37" i="92"/>
  <c r="F37" i="92"/>
  <c r="E37" i="92"/>
  <c r="D37" i="92"/>
  <c r="C37" i="92"/>
  <c r="M36" i="92"/>
  <c r="L36" i="92"/>
  <c r="K36" i="92"/>
  <c r="J36" i="92"/>
  <c r="I36" i="92"/>
  <c r="H36" i="92"/>
  <c r="G36" i="92"/>
  <c r="F36" i="92"/>
  <c r="E36" i="92"/>
  <c r="D36" i="92"/>
  <c r="C36" i="92"/>
  <c r="M35" i="92"/>
  <c r="L35" i="92"/>
  <c r="K35" i="92"/>
  <c r="J35" i="92"/>
  <c r="I35" i="92"/>
  <c r="H35" i="92"/>
  <c r="G35" i="92"/>
  <c r="F35" i="92"/>
  <c r="E35" i="92"/>
  <c r="D35" i="92"/>
  <c r="C35" i="92"/>
  <c r="M34" i="92"/>
  <c r="L34" i="92"/>
  <c r="K34" i="92"/>
  <c r="J34" i="92"/>
  <c r="I34" i="92"/>
  <c r="H34" i="92"/>
  <c r="G34" i="92"/>
  <c r="F34" i="92"/>
  <c r="E34" i="92"/>
  <c r="D34" i="92"/>
  <c r="C34" i="92"/>
  <c r="J33" i="92"/>
  <c r="M32" i="92"/>
  <c r="L32" i="92"/>
  <c r="K32" i="92"/>
  <c r="J32" i="92"/>
  <c r="I32" i="92"/>
  <c r="H32" i="92"/>
  <c r="G32" i="92"/>
  <c r="F32" i="92"/>
  <c r="E32" i="92"/>
  <c r="D32" i="92"/>
  <c r="C32" i="92"/>
  <c r="M31" i="92"/>
  <c r="L31" i="92"/>
  <c r="K31" i="92"/>
  <c r="J31" i="92"/>
  <c r="I31" i="92"/>
  <c r="H31" i="92"/>
  <c r="G31" i="92"/>
  <c r="F31" i="92"/>
  <c r="E31" i="92"/>
  <c r="D31" i="92"/>
  <c r="C31" i="92"/>
  <c r="M29" i="92"/>
  <c r="L29" i="92"/>
  <c r="K29" i="92"/>
  <c r="J29" i="92"/>
  <c r="I29" i="92"/>
  <c r="H29" i="92"/>
  <c r="G29" i="92"/>
  <c r="F29" i="92"/>
  <c r="E29" i="92"/>
  <c r="D29" i="92"/>
  <c r="C29" i="92"/>
  <c r="M28" i="92"/>
  <c r="L28" i="92"/>
  <c r="K28" i="92"/>
  <c r="J28" i="92"/>
  <c r="H28" i="92"/>
  <c r="G28" i="92"/>
  <c r="F28" i="92"/>
  <c r="E28" i="92"/>
  <c r="D28" i="92"/>
  <c r="C28" i="92"/>
  <c r="M27" i="92"/>
  <c r="L27" i="92"/>
  <c r="K27" i="92"/>
  <c r="J27" i="92"/>
  <c r="I27" i="92"/>
  <c r="H27" i="92"/>
  <c r="G27" i="92"/>
  <c r="F27" i="92"/>
  <c r="E27" i="92"/>
  <c r="D27" i="92"/>
  <c r="C27" i="92"/>
  <c r="M26" i="92"/>
  <c r="L26" i="92"/>
  <c r="K26" i="92"/>
  <c r="J26" i="92"/>
  <c r="I26" i="92"/>
  <c r="H26" i="92"/>
  <c r="G26" i="92"/>
  <c r="F26" i="92"/>
  <c r="E26" i="92"/>
  <c r="D26" i="92"/>
  <c r="C26" i="92"/>
  <c r="M24" i="92"/>
  <c r="L24" i="92"/>
  <c r="K24" i="92"/>
  <c r="J24" i="92"/>
  <c r="I24" i="92"/>
  <c r="H24" i="92"/>
  <c r="G24" i="92"/>
  <c r="F24" i="92"/>
  <c r="E24" i="92"/>
  <c r="D24" i="92"/>
  <c r="C24" i="92"/>
  <c r="M23" i="92"/>
  <c r="L23" i="92"/>
  <c r="K23" i="92"/>
  <c r="J23" i="92"/>
  <c r="I23" i="92"/>
  <c r="H23" i="92"/>
  <c r="G23" i="92"/>
  <c r="F23" i="92"/>
  <c r="E23" i="92"/>
  <c r="D23" i="92"/>
  <c r="C23" i="92"/>
  <c r="M22" i="92"/>
  <c r="L22" i="92"/>
  <c r="K22" i="92"/>
  <c r="J22" i="92"/>
  <c r="I22" i="92"/>
  <c r="H22" i="92"/>
  <c r="G22" i="92"/>
  <c r="F22" i="92"/>
  <c r="E22" i="92"/>
  <c r="D22" i="92"/>
  <c r="C22" i="92"/>
  <c r="M21" i="92"/>
  <c r="L21" i="92"/>
  <c r="K21" i="92"/>
  <c r="J21" i="92"/>
  <c r="I21" i="92"/>
  <c r="H21" i="92"/>
  <c r="G21" i="92"/>
  <c r="F21" i="92"/>
  <c r="E21" i="92"/>
  <c r="D21" i="92"/>
  <c r="C21" i="92"/>
  <c r="M20" i="92"/>
  <c r="L20" i="92"/>
  <c r="K20" i="92"/>
  <c r="J20" i="92"/>
  <c r="I20" i="92"/>
  <c r="H20" i="92"/>
  <c r="G20" i="92"/>
  <c r="F20" i="92"/>
  <c r="E20" i="92"/>
  <c r="D20" i="92"/>
  <c r="C20" i="92"/>
  <c r="M17" i="92"/>
  <c r="L17" i="92"/>
  <c r="K17" i="92"/>
  <c r="J17" i="92"/>
  <c r="I17" i="92"/>
  <c r="H17" i="92"/>
  <c r="G17" i="92"/>
  <c r="F17" i="92"/>
  <c r="E17" i="92"/>
  <c r="D17" i="92"/>
  <c r="C17" i="92"/>
  <c r="M15" i="92"/>
  <c r="L15" i="92"/>
  <c r="K15" i="92"/>
  <c r="J15" i="92"/>
  <c r="I15" i="92"/>
  <c r="H15" i="92"/>
  <c r="G15" i="92"/>
  <c r="F15" i="92"/>
  <c r="E15" i="92"/>
  <c r="D15" i="92"/>
  <c r="C15" i="92"/>
  <c r="M14" i="92"/>
  <c r="L14" i="92"/>
  <c r="K14" i="92"/>
  <c r="J14" i="92"/>
  <c r="I14" i="92"/>
  <c r="H14" i="92"/>
  <c r="G14" i="92"/>
  <c r="F14" i="92"/>
  <c r="E14" i="92"/>
  <c r="D14" i="92"/>
  <c r="C14" i="92"/>
  <c r="M13" i="92"/>
  <c r="L13" i="92"/>
  <c r="K13" i="92"/>
  <c r="J13" i="92"/>
  <c r="I13" i="92"/>
  <c r="H13" i="92"/>
  <c r="G13" i="92"/>
  <c r="F13" i="92"/>
  <c r="E13" i="92"/>
  <c r="D13" i="92"/>
  <c r="C13" i="92"/>
  <c r="M12" i="92"/>
  <c r="L12" i="92"/>
  <c r="K12" i="92"/>
  <c r="J12" i="92"/>
  <c r="I12" i="92"/>
  <c r="H12" i="92"/>
  <c r="G12" i="92"/>
  <c r="F12" i="92"/>
  <c r="E12" i="92"/>
  <c r="D12" i="92"/>
  <c r="C12" i="92"/>
  <c r="M10" i="92"/>
  <c r="L10" i="92"/>
  <c r="K10" i="92"/>
  <c r="J10" i="92"/>
  <c r="I10" i="92"/>
  <c r="H10" i="92"/>
  <c r="G10" i="92"/>
  <c r="F10" i="92"/>
  <c r="E10" i="92"/>
  <c r="D10" i="92"/>
  <c r="C10" i="92"/>
  <c r="M7" i="92"/>
  <c r="L7" i="92"/>
  <c r="K7" i="92"/>
  <c r="J7" i="92"/>
  <c r="I7" i="92"/>
  <c r="H7" i="92"/>
  <c r="G7" i="92"/>
  <c r="F7" i="92"/>
  <c r="E7" i="92"/>
  <c r="D7" i="92"/>
  <c r="C7" i="92"/>
  <c r="M6" i="92"/>
  <c r="L6" i="92"/>
  <c r="K6" i="92"/>
  <c r="J6" i="92"/>
  <c r="I6" i="92"/>
  <c r="H6" i="92"/>
  <c r="G6" i="92"/>
  <c r="F6" i="92"/>
  <c r="E6" i="92"/>
  <c r="D6" i="92"/>
  <c r="C6" i="92"/>
  <c r="M5" i="92"/>
  <c r="L5" i="92"/>
  <c r="K5" i="92"/>
  <c r="J5" i="92"/>
  <c r="I5" i="92"/>
  <c r="H5" i="92"/>
  <c r="G5" i="92"/>
  <c r="F5" i="92"/>
  <c r="E5" i="92"/>
  <c r="D5" i="92"/>
  <c r="C5" i="92"/>
  <c r="M183" i="91"/>
  <c r="L183" i="91"/>
  <c r="K183" i="91"/>
  <c r="J183" i="91"/>
  <c r="I183" i="91"/>
  <c r="H183" i="91"/>
  <c r="G183" i="91"/>
  <c r="F183" i="91"/>
  <c r="E183" i="91"/>
  <c r="D183" i="91"/>
  <c r="C183" i="91"/>
  <c r="M180" i="91"/>
  <c r="L180" i="91"/>
  <c r="K180" i="91"/>
  <c r="J180" i="91"/>
  <c r="I180" i="91"/>
  <c r="H180" i="91"/>
  <c r="G180" i="91"/>
  <c r="F180" i="91"/>
  <c r="E180" i="91"/>
  <c r="D180" i="91"/>
  <c r="C180" i="91"/>
  <c r="I178" i="91"/>
  <c r="M175" i="91"/>
  <c r="L175" i="91"/>
  <c r="K175" i="91"/>
  <c r="J175" i="91"/>
  <c r="I175" i="91"/>
  <c r="H175" i="91"/>
  <c r="G175" i="91"/>
  <c r="F175" i="91"/>
  <c r="E175" i="91"/>
  <c r="D175" i="91"/>
  <c r="C175" i="91"/>
  <c r="M169" i="91"/>
  <c r="L169" i="91"/>
  <c r="L166" i="91" s="1"/>
  <c r="K169" i="91"/>
  <c r="J169" i="91"/>
  <c r="I169" i="91"/>
  <c r="H169" i="91"/>
  <c r="H166" i="91" s="1"/>
  <c r="G169" i="91"/>
  <c r="F169" i="91"/>
  <c r="E169" i="91"/>
  <c r="D169" i="91"/>
  <c r="C169" i="91"/>
  <c r="M168" i="91"/>
  <c r="L168" i="91"/>
  <c r="K168" i="91"/>
  <c r="J168" i="91"/>
  <c r="I168" i="91"/>
  <c r="H168" i="91"/>
  <c r="G168" i="91"/>
  <c r="F168" i="91"/>
  <c r="E168" i="91"/>
  <c r="D168" i="91"/>
  <c r="D18" i="91" s="1"/>
  <c r="C168" i="91"/>
  <c r="C166" i="91" s="1"/>
  <c r="M166" i="91"/>
  <c r="M161" i="91"/>
  <c r="L161" i="91"/>
  <c r="K161" i="91"/>
  <c r="K159" i="91" s="1"/>
  <c r="J161" i="91"/>
  <c r="J159" i="91" s="1"/>
  <c r="I161" i="91"/>
  <c r="I159" i="91" s="1"/>
  <c r="H161" i="91"/>
  <c r="G161" i="91"/>
  <c r="G159" i="91" s="1"/>
  <c r="F161" i="91"/>
  <c r="F159" i="91" s="1"/>
  <c r="E161" i="91"/>
  <c r="E159" i="91" s="1"/>
  <c r="D161" i="91"/>
  <c r="D159" i="91" s="1"/>
  <c r="C161" i="91"/>
  <c r="H159" i="91"/>
  <c r="O157" i="91"/>
  <c r="O187" i="91" s="1"/>
  <c r="O156" i="91"/>
  <c r="O155" i="91"/>
  <c r="O141" i="91"/>
  <c r="M135" i="91"/>
  <c r="L135" i="91"/>
  <c r="K135" i="91"/>
  <c r="J135" i="91"/>
  <c r="I135" i="91"/>
  <c r="H135" i="91"/>
  <c r="G135" i="91"/>
  <c r="G33" i="91" s="1"/>
  <c r="F135" i="91"/>
  <c r="E135" i="91"/>
  <c r="D135" i="91"/>
  <c r="C135" i="91"/>
  <c r="M132" i="91"/>
  <c r="L132" i="91"/>
  <c r="K132" i="91"/>
  <c r="J132" i="91"/>
  <c r="J30" i="91" s="1"/>
  <c r="I132" i="91"/>
  <c r="H132" i="91"/>
  <c r="G132" i="91"/>
  <c r="F132" i="91"/>
  <c r="E132" i="91"/>
  <c r="D132" i="91"/>
  <c r="C132" i="91"/>
  <c r="I130" i="91"/>
  <c r="I127" i="91" s="1"/>
  <c r="M127" i="91"/>
  <c r="L127" i="91"/>
  <c r="K127" i="91"/>
  <c r="J127" i="91"/>
  <c r="H127" i="91"/>
  <c r="G127" i="91"/>
  <c r="F127" i="91"/>
  <c r="E127" i="91"/>
  <c r="D127" i="91"/>
  <c r="C127" i="91"/>
  <c r="M121" i="91"/>
  <c r="M118" i="91" s="1"/>
  <c r="L121" i="91"/>
  <c r="K121" i="91"/>
  <c r="J121" i="91"/>
  <c r="I121" i="91"/>
  <c r="H121" i="91"/>
  <c r="G121" i="91"/>
  <c r="G118" i="91" s="1"/>
  <c r="F121" i="91"/>
  <c r="E121" i="91"/>
  <c r="D121" i="91"/>
  <c r="C121" i="91"/>
  <c r="M120" i="91"/>
  <c r="L120" i="91"/>
  <c r="K120" i="91"/>
  <c r="J120" i="91"/>
  <c r="I120" i="91"/>
  <c r="H120" i="91"/>
  <c r="G120" i="91"/>
  <c r="F120" i="91"/>
  <c r="E120" i="91"/>
  <c r="E118" i="91" s="1"/>
  <c r="D120" i="91"/>
  <c r="C120" i="91"/>
  <c r="O115" i="91"/>
  <c r="O114" i="91"/>
  <c r="M113" i="91"/>
  <c r="L113" i="91"/>
  <c r="L111" i="91" s="1"/>
  <c r="K113" i="91"/>
  <c r="K111" i="91" s="1"/>
  <c r="J113" i="91"/>
  <c r="J111" i="91" s="1"/>
  <c r="I113" i="91"/>
  <c r="H113" i="91"/>
  <c r="H111" i="91" s="1"/>
  <c r="G113" i="91"/>
  <c r="G111" i="91" s="1"/>
  <c r="F113" i="91"/>
  <c r="E113" i="91"/>
  <c r="E111" i="91" s="1"/>
  <c r="D113" i="91"/>
  <c r="C113" i="91"/>
  <c r="M111" i="91"/>
  <c r="D111" i="91"/>
  <c r="C111" i="91"/>
  <c r="O109" i="91"/>
  <c r="O138" i="91" s="1"/>
  <c r="O108" i="91"/>
  <c r="O107" i="91"/>
  <c r="O91" i="91"/>
  <c r="O90" i="91"/>
  <c r="M87" i="91"/>
  <c r="L87" i="91"/>
  <c r="K87" i="91"/>
  <c r="J87" i="91"/>
  <c r="I87" i="91"/>
  <c r="H87" i="91"/>
  <c r="G87" i="91"/>
  <c r="F87" i="91"/>
  <c r="E87" i="91"/>
  <c r="D87" i="91"/>
  <c r="C87" i="91"/>
  <c r="O86" i="91"/>
  <c r="O85" i="91"/>
  <c r="M84" i="91"/>
  <c r="L84" i="91"/>
  <c r="K84" i="91"/>
  <c r="J84" i="91"/>
  <c r="I84" i="91"/>
  <c r="H84" i="91"/>
  <c r="G84" i="91"/>
  <c r="F84" i="91"/>
  <c r="E84" i="91"/>
  <c r="D84" i="91"/>
  <c r="C84" i="91"/>
  <c r="I82" i="91"/>
  <c r="I79" i="91" s="1"/>
  <c r="O81" i="91"/>
  <c r="M79" i="91"/>
  <c r="L79" i="91"/>
  <c r="K79" i="91"/>
  <c r="K25" i="91" s="1"/>
  <c r="J79" i="91"/>
  <c r="H79" i="91"/>
  <c r="G79" i="91"/>
  <c r="F79" i="91"/>
  <c r="E79" i="91"/>
  <c r="D79" i="91"/>
  <c r="C79" i="91"/>
  <c r="O76" i="91"/>
  <c r="M73" i="91"/>
  <c r="L73" i="91"/>
  <c r="K73" i="91"/>
  <c r="J73" i="91"/>
  <c r="I73" i="91"/>
  <c r="H73" i="91"/>
  <c r="G73" i="91"/>
  <c r="F73" i="91"/>
  <c r="E73" i="91"/>
  <c r="D73" i="91"/>
  <c r="C73" i="91"/>
  <c r="M72" i="91"/>
  <c r="L72" i="91"/>
  <c r="K72" i="91"/>
  <c r="J72" i="91"/>
  <c r="I72" i="91"/>
  <c r="H72" i="91"/>
  <c r="H70" i="91" s="1"/>
  <c r="G72" i="91"/>
  <c r="F72" i="91"/>
  <c r="E72" i="91"/>
  <c r="D72" i="91"/>
  <c r="C72" i="91"/>
  <c r="K70" i="91"/>
  <c r="M65" i="91"/>
  <c r="M63" i="91" s="1"/>
  <c r="L65" i="91"/>
  <c r="L63" i="91" s="1"/>
  <c r="K65" i="91"/>
  <c r="K63" i="91" s="1"/>
  <c r="J65" i="91"/>
  <c r="J63" i="91" s="1"/>
  <c r="I65" i="91"/>
  <c r="H65" i="91"/>
  <c r="G65" i="91"/>
  <c r="G63" i="91" s="1"/>
  <c r="F65" i="91"/>
  <c r="E65" i="91"/>
  <c r="E63" i="91" s="1"/>
  <c r="D65" i="91"/>
  <c r="C65" i="91"/>
  <c r="C63" i="91" s="1"/>
  <c r="I63" i="91"/>
  <c r="F63" i="91"/>
  <c r="O61" i="91"/>
  <c r="O69" i="91" s="1"/>
  <c r="O60" i="91"/>
  <c r="O59" i="91"/>
  <c r="M46" i="91"/>
  <c r="L46" i="91"/>
  <c r="K46" i="91"/>
  <c r="J46" i="91"/>
  <c r="I46" i="91"/>
  <c r="H46" i="91"/>
  <c r="G46" i="91"/>
  <c r="F46" i="91"/>
  <c r="E46" i="91"/>
  <c r="D46" i="91"/>
  <c r="C46" i="91"/>
  <c r="M39" i="91"/>
  <c r="L39" i="91"/>
  <c r="K39" i="91"/>
  <c r="J39" i="91"/>
  <c r="I39" i="91"/>
  <c r="H39" i="91"/>
  <c r="G39" i="91"/>
  <c r="F39" i="91"/>
  <c r="E39" i="91"/>
  <c r="D39" i="91"/>
  <c r="C39" i="91"/>
  <c r="M37" i="91"/>
  <c r="L37" i="91"/>
  <c r="K37" i="91"/>
  <c r="J37" i="91"/>
  <c r="I37" i="91"/>
  <c r="H37" i="91"/>
  <c r="G37" i="91"/>
  <c r="F37" i="91"/>
  <c r="E37" i="91"/>
  <c r="D37" i="91"/>
  <c r="C37" i="91"/>
  <c r="M36" i="91"/>
  <c r="L36" i="91"/>
  <c r="K36" i="91"/>
  <c r="J36" i="91"/>
  <c r="I36" i="91"/>
  <c r="H36" i="91"/>
  <c r="G36" i="91"/>
  <c r="F36" i="91"/>
  <c r="E36" i="91"/>
  <c r="D36" i="91"/>
  <c r="C36" i="91"/>
  <c r="M35" i="91"/>
  <c r="L35" i="91"/>
  <c r="K35" i="91"/>
  <c r="J35" i="91"/>
  <c r="I35" i="91"/>
  <c r="H35" i="91"/>
  <c r="G35" i="91"/>
  <c r="F35" i="91"/>
  <c r="E35" i="91"/>
  <c r="D35" i="91"/>
  <c r="C35" i="91"/>
  <c r="M34" i="91"/>
  <c r="L34" i="91"/>
  <c r="K34" i="91"/>
  <c r="J34" i="91"/>
  <c r="I34" i="91"/>
  <c r="H34" i="91"/>
  <c r="G34" i="91"/>
  <c r="F34" i="91"/>
  <c r="E34" i="91"/>
  <c r="D34" i="91"/>
  <c r="C34" i="91"/>
  <c r="M33" i="91"/>
  <c r="M32" i="91"/>
  <c r="L32" i="91"/>
  <c r="K32" i="91"/>
  <c r="J32" i="91"/>
  <c r="I32" i="91"/>
  <c r="H32" i="91"/>
  <c r="G32" i="91"/>
  <c r="F32" i="91"/>
  <c r="E32" i="91"/>
  <c r="D32" i="91"/>
  <c r="C32" i="91"/>
  <c r="M31" i="91"/>
  <c r="L31" i="91"/>
  <c r="K31" i="91"/>
  <c r="J31" i="91"/>
  <c r="I31" i="91"/>
  <c r="H31" i="91"/>
  <c r="G31" i="91"/>
  <c r="F31" i="91"/>
  <c r="E31" i="91"/>
  <c r="D31" i="91"/>
  <c r="C31" i="91"/>
  <c r="M29" i="91"/>
  <c r="L29" i="91"/>
  <c r="K29" i="91"/>
  <c r="J29" i="91"/>
  <c r="I29" i="91"/>
  <c r="H29" i="91"/>
  <c r="G29" i="91"/>
  <c r="F29" i="91"/>
  <c r="E29" i="91"/>
  <c r="D29" i="91"/>
  <c r="C29" i="91"/>
  <c r="M28" i="91"/>
  <c r="L28" i="91"/>
  <c r="K28" i="91"/>
  <c r="J28" i="91"/>
  <c r="I28" i="91"/>
  <c r="H28" i="91"/>
  <c r="G28" i="91"/>
  <c r="F28" i="91"/>
  <c r="E28" i="91"/>
  <c r="D28" i="91"/>
  <c r="C28" i="91"/>
  <c r="M27" i="91"/>
  <c r="L27" i="91"/>
  <c r="K27" i="91"/>
  <c r="J27" i="91"/>
  <c r="I27" i="91"/>
  <c r="H27" i="91"/>
  <c r="G27" i="91"/>
  <c r="F27" i="91"/>
  <c r="E27" i="91"/>
  <c r="D27" i="91"/>
  <c r="C27" i="91"/>
  <c r="M26" i="91"/>
  <c r="L26" i="91"/>
  <c r="K26" i="91"/>
  <c r="J26" i="91"/>
  <c r="I26" i="91"/>
  <c r="H26" i="91"/>
  <c r="G26" i="91"/>
  <c r="F26" i="91"/>
  <c r="E26" i="91"/>
  <c r="D26" i="91"/>
  <c r="C26" i="91"/>
  <c r="M24" i="91"/>
  <c r="L24" i="91"/>
  <c r="K24" i="91"/>
  <c r="J24" i="91"/>
  <c r="I24" i="91"/>
  <c r="H24" i="91"/>
  <c r="G24" i="91"/>
  <c r="F24" i="91"/>
  <c r="E24" i="91"/>
  <c r="D24" i="91"/>
  <c r="C24" i="91"/>
  <c r="M23" i="91"/>
  <c r="L23" i="91"/>
  <c r="K23" i="91"/>
  <c r="J23" i="91"/>
  <c r="I23" i="91"/>
  <c r="H23" i="91"/>
  <c r="G23" i="91"/>
  <c r="F23" i="91"/>
  <c r="E23" i="91"/>
  <c r="D23" i="91"/>
  <c r="C23" i="91"/>
  <c r="M22" i="91"/>
  <c r="L22" i="91"/>
  <c r="K22" i="91"/>
  <c r="J22" i="91"/>
  <c r="I22" i="91"/>
  <c r="H22" i="91"/>
  <c r="G22" i="91"/>
  <c r="F22" i="91"/>
  <c r="E22" i="91"/>
  <c r="D22" i="91"/>
  <c r="C22" i="91"/>
  <c r="M21" i="91"/>
  <c r="L21" i="91"/>
  <c r="K21" i="91"/>
  <c r="J21" i="91"/>
  <c r="I21" i="91"/>
  <c r="H21" i="91"/>
  <c r="G21" i="91"/>
  <c r="F21" i="91"/>
  <c r="E21" i="91"/>
  <c r="D21" i="91"/>
  <c r="C21" i="91"/>
  <c r="M20" i="91"/>
  <c r="L20" i="91"/>
  <c r="K20" i="91"/>
  <c r="J20" i="91"/>
  <c r="I20" i="91"/>
  <c r="H20" i="91"/>
  <c r="G20" i="91"/>
  <c r="F20" i="91"/>
  <c r="E20" i="91"/>
  <c r="D20" i="91"/>
  <c r="C20" i="91"/>
  <c r="M17" i="91"/>
  <c r="L17" i="91"/>
  <c r="K17" i="91"/>
  <c r="J17" i="91"/>
  <c r="I17" i="91"/>
  <c r="H17" i="91"/>
  <c r="G17" i="91"/>
  <c r="F17" i="91"/>
  <c r="E17" i="91"/>
  <c r="D17" i="91"/>
  <c r="C17" i="91"/>
  <c r="M15" i="91"/>
  <c r="L15" i="91"/>
  <c r="K15" i="91"/>
  <c r="J15" i="91"/>
  <c r="I15" i="91"/>
  <c r="H15" i="91"/>
  <c r="G15" i="91"/>
  <c r="F15" i="91"/>
  <c r="E15" i="91"/>
  <c r="D15" i="91"/>
  <c r="C15" i="91"/>
  <c r="M14" i="91"/>
  <c r="L14" i="91"/>
  <c r="K14" i="91"/>
  <c r="J14" i="91"/>
  <c r="I14" i="91"/>
  <c r="H14" i="91"/>
  <c r="G14" i="91"/>
  <c r="F14" i="91"/>
  <c r="E14" i="91"/>
  <c r="D14" i="91"/>
  <c r="C14" i="91"/>
  <c r="M13" i="91"/>
  <c r="L13" i="91"/>
  <c r="K13" i="91"/>
  <c r="J13" i="91"/>
  <c r="I13" i="91"/>
  <c r="H13" i="91"/>
  <c r="G13" i="91"/>
  <c r="F13" i="91"/>
  <c r="E13" i="91"/>
  <c r="D13" i="91"/>
  <c r="C13" i="91"/>
  <c r="M12" i="91"/>
  <c r="L12" i="91"/>
  <c r="K12" i="91"/>
  <c r="J12" i="91"/>
  <c r="I12" i="91"/>
  <c r="H12" i="91"/>
  <c r="G12" i="91"/>
  <c r="F12" i="91"/>
  <c r="E12" i="91"/>
  <c r="D12" i="91"/>
  <c r="C12" i="91"/>
  <c r="M10" i="91"/>
  <c r="L10" i="91"/>
  <c r="K10" i="91"/>
  <c r="J10" i="91"/>
  <c r="I10" i="91"/>
  <c r="H10" i="91"/>
  <c r="G10" i="91"/>
  <c r="F10" i="91"/>
  <c r="E10" i="91"/>
  <c r="D10" i="91"/>
  <c r="C10" i="91"/>
  <c r="M7" i="91"/>
  <c r="L7" i="91"/>
  <c r="K7" i="91"/>
  <c r="J7" i="91"/>
  <c r="I7" i="91"/>
  <c r="H7" i="91"/>
  <c r="G7" i="91"/>
  <c r="F7" i="91"/>
  <c r="E7" i="91"/>
  <c r="D7" i="91"/>
  <c r="C7" i="91"/>
  <c r="M6" i="91"/>
  <c r="L6" i="91"/>
  <c r="K6" i="91"/>
  <c r="J6" i="91"/>
  <c r="I6" i="91"/>
  <c r="H6" i="91"/>
  <c r="G6" i="91"/>
  <c r="F6" i="91"/>
  <c r="E6" i="91"/>
  <c r="D6" i="91"/>
  <c r="C6" i="91"/>
  <c r="M5" i="91"/>
  <c r="L5" i="91"/>
  <c r="K5" i="91"/>
  <c r="J5" i="91"/>
  <c r="I5" i="91"/>
  <c r="H5" i="91"/>
  <c r="G5" i="91"/>
  <c r="F5" i="91"/>
  <c r="E5" i="91"/>
  <c r="D5" i="91"/>
  <c r="C5" i="91"/>
  <c r="O90" i="90"/>
  <c r="N39" i="90"/>
  <c r="O131" i="90"/>
  <c r="O111" i="90"/>
  <c r="O101" i="90"/>
  <c r="O100" i="90"/>
  <c r="O99" i="90"/>
  <c r="O98" i="90"/>
  <c r="O97" i="90"/>
  <c r="O96" i="90"/>
  <c r="O95" i="90"/>
  <c r="O94" i="90"/>
  <c r="O93" i="90"/>
  <c r="O92" i="90"/>
  <c r="O91" i="90"/>
  <c r="O89" i="90"/>
  <c r="O88" i="90"/>
  <c r="N34" i="90" s="1"/>
  <c r="N33" i="90" s="1"/>
  <c r="O87" i="90"/>
  <c r="O86" i="90"/>
  <c r="N32" i="90" s="1"/>
  <c r="O85" i="90"/>
  <c r="O84" i="90"/>
  <c r="O83" i="90"/>
  <c r="O82" i="90"/>
  <c r="O81" i="90"/>
  <c r="O80" i="90"/>
  <c r="N26" i="90" s="1"/>
  <c r="O79" i="90"/>
  <c r="N25" i="90" s="1"/>
  <c r="O78" i="90"/>
  <c r="N24" i="90" s="1"/>
  <c r="O77" i="90"/>
  <c r="N23" i="90" s="1"/>
  <c r="O76" i="90"/>
  <c r="O75" i="90"/>
  <c r="O74" i="90"/>
  <c r="O73" i="90"/>
  <c r="O72" i="90"/>
  <c r="N18" i="90" s="1"/>
  <c r="O71" i="90"/>
  <c r="N17" i="90" s="1"/>
  <c r="O70" i="90"/>
  <c r="N16" i="90" s="1"/>
  <c r="O69" i="90"/>
  <c r="O68" i="90"/>
  <c r="O67" i="90"/>
  <c r="O66" i="90"/>
  <c r="O65" i="90"/>
  <c r="O64" i="90"/>
  <c r="N10" i="90" s="1"/>
  <c r="O63" i="90"/>
  <c r="M46" i="90"/>
  <c r="L46" i="90"/>
  <c r="K46" i="90"/>
  <c r="J46" i="90"/>
  <c r="I46" i="90"/>
  <c r="H46" i="90"/>
  <c r="G46" i="90"/>
  <c r="F46" i="90"/>
  <c r="E46" i="90"/>
  <c r="D46" i="90"/>
  <c r="C46" i="90"/>
  <c r="M39" i="90"/>
  <c r="L39" i="90"/>
  <c r="K39" i="90"/>
  <c r="J39" i="90"/>
  <c r="I39" i="90"/>
  <c r="H39" i="90"/>
  <c r="G39" i="90"/>
  <c r="F39" i="90"/>
  <c r="E39" i="90"/>
  <c r="D39" i="90"/>
  <c r="C39" i="90"/>
  <c r="M37" i="90"/>
  <c r="L37" i="90"/>
  <c r="K37" i="90"/>
  <c r="J37" i="90"/>
  <c r="I37" i="90"/>
  <c r="H37" i="90"/>
  <c r="G37" i="90"/>
  <c r="F37" i="90"/>
  <c r="E37" i="90"/>
  <c r="D37" i="90"/>
  <c r="C37" i="90"/>
  <c r="M36" i="90"/>
  <c r="L36" i="90"/>
  <c r="K36" i="90"/>
  <c r="J36" i="90"/>
  <c r="I36" i="90"/>
  <c r="H36" i="90"/>
  <c r="G36" i="90"/>
  <c r="F36" i="90"/>
  <c r="E36" i="90"/>
  <c r="D36" i="90"/>
  <c r="C36" i="90"/>
  <c r="M35" i="90"/>
  <c r="L35" i="90"/>
  <c r="K35" i="90"/>
  <c r="J35" i="90"/>
  <c r="I35" i="90"/>
  <c r="H35" i="90"/>
  <c r="G35" i="90"/>
  <c r="F35" i="90"/>
  <c r="E35" i="90"/>
  <c r="D35" i="90"/>
  <c r="C35" i="90"/>
  <c r="M34" i="90"/>
  <c r="L34" i="90"/>
  <c r="K34" i="90"/>
  <c r="J34" i="90"/>
  <c r="I34" i="90"/>
  <c r="H34" i="90"/>
  <c r="G34" i="90"/>
  <c r="F34" i="90"/>
  <c r="E34" i="90"/>
  <c r="D34" i="90"/>
  <c r="C34" i="90"/>
  <c r="M33" i="90"/>
  <c r="L33" i="90"/>
  <c r="K33" i="90"/>
  <c r="J33" i="90"/>
  <c r="I33" i="90"/>
  <c r="H33" i="90"/>
  <c r="G33" i="90"/>
  <c r="F33" i="90"/>
  <c r="E33" i="90"/>
  <c r="D33" i="90"/>
  <c r="C33" i="90"/>
  <c r="M32" i="90"/>
  <c r="L32" i="90"/>
  <c r="K32" i="90"/>
  <c r="J32" i="90"/>
  <c r="I32" i="90"/>
  <c r="H32" i="90"/>
  <c r="G32" i="90"/>
  <c r="F32" i="90"/>
  <c r="E32" i="90"/>
  <c r="D32" i="90"/>
  <c r="C32" i="90"/>
  <c r="M31" i="90"/>
  <c r="L31" i="90"/>
  <c r="K31" i="90"/>
  <c r="J31" i="90"/>
  <c r="I31" i="90"/>
  <c r="H31" i="90"/>
  <c r="G31" i="90"/>
  <c r="F31" i="90"/>
  <c r="E31" i="90"/>
  <c r="D31" i="90"/>
  <c r="C31" i="90"/>
  <c r="M30" i="90"/>
  <c r="L30" i="90"/>
  <c r="K30" i="90"/>
  <c r="J30" i="90"/>
  <c r="I30" i="90"/>
  <c r="H30" i="90"/>
  <c r="G30" i="90"/>
  <c r="F30" i="90"/>
  <c r="E30" i="90"/>
  <c r="D30" i="90"/>
  <c r="C30" i="90"/>
  <c r="M29" i="90"/>
  <c r="L29" i="90"/>
  <c r="K29" i="90"/>
  <c r="J29" i="90"/>
  <c r="I29" i="90"/>
  <c r="H29" i="90"/>
  <c r="G29" i="90"/>
  <c r="F29" i="90"/>
  <c r="E29" i="90"/>
  <c r="D29" i="90"/>
  <c r="C29" i="90"/>
  <c r="M28" i="90"/>
  <c r="L28" i="90"/>
  <c r="K28" i="90"/>
  <c r="J28" i="90"/>
  <c r="I28" i="90"/>
  <c r="H28" i="90"/>
  <c r="G28" i="90"/>
  <c r="F28" i="90"/>
  <c r="E28" i="90"/>
  <c r="D28" i="90"/>
  <c r="C28" i="90"/>
  <c r="M27" i="90"/>
  <c r="L27" i="90"/>
  <c r="K27" i="90"/>
  <c r="J27" i="90"/>
  <c r="I27" i="90"/>
  <c r="H27" i="90"/>
  <c r="G27" i="90"/>
  <c r="F27" i="90"/>
  <c r="E27" i="90"/>
  <c r="D27" i="90"/>
  <c r="C27" i="90"/>
  <c r="M26" i="90"/>
  <c r="L26" i="90"/>
  <c r="K26" i="90"/>
  <c r="J26" i="90"/>
  <c r="I26" i="90"/>
  <c r="H26" i="90"/>
  <c r="G26" i="90"/>
  <c r="F26" i="90"/>
  <c r="E26" i="90"/>
  <c r="D26" i="90"/>
  <c r="C26" i="90"/>
  <c r="M25" i="90"/>
  <c r="L25" i="90"/>
  <c r="K25" i="90"/>
  <c r="J25" i="90"/>
  <c r="I25" i="90"/>
  <c r="H25" i="90"/>
  <c r="G25" i="90"/>
  <c r="F25" i="90"/>
  <c r="E25" i="90"/>
  <c r="D25" i="90"/>
  <c r="C25" i="90"/>
  <c r="M24" i="90"/>
  <c r="L24" i="90"/>
  <c r="K24" i="90"/>
  <c r="J24" i="90"/>
  <c r="I24" i="90"/>
  <c r="H24" i="90"/>
  <c r="G24" i="90"/>
  <c r="F24" i="90"/>
  <c r="E24" i="90"/>
  <c r="D24" i="90"/>
  <c r="C24" i="90"/>
  <c r="M23" i="90"/>
  <c r="L23" i="90"/>
  <c r="K23" i="90"/>
  <c r="J23" i="90"/>
  <c r="I23" i="90"/>
  <c r="H23" i="90"/>
  <c r="G23" i="90"/>
  <c r="F23" i="90"/>
  <c r="E23" i="90"/>
  <c r="D23" i="90"/>
  <c r="C23" i="90"/>
  <c r="M22" i="90"/>
  <c r="L22" i="90"/>
  <c r="K22" i="90"/>
  <c r="J22" i="90"/>
  <c r="I22" i="90"/>
  <c r="H22" i="90"/>
  <c r="G22" i="90"/>
  <c r="F22" i="90"/>
  <c r="E22" i="90"/>
  <c r="D22" i="90"/>
  <c r="C22" i="90"/>
  <c r="M21" i="90"/>
  <c r="L21" i="90"/>
  <c r="K21" i="90"/>
  <c r="J21" i="90"/>
  <c r="I21" i="90"/>
  <c r="H21" i="90"/>
  <c r="G21" i="90"/>
  <c r="F21" i="90"/>
  <c r="E21" i="90"/>
  <c r="D21" i="90"/>
  <c r="C21" i="90"/>
  <c r="M20" i="90"/>
  <c r="L20" i="90"/>
  <c r="K20" i="90"/>
  <c r="J20" i="90"/>
  <c r="I20" i="90"/>
  <c r="H20" i="90"/>
  <c r="G20" i="90"/>
  <c r="F20" i="90"/>
  <c r="E20" i="90"/>
  <c r="D20" i="90"/>
  <c r="C20" i="90"/>
  <c r="M19" i="90"/>
  <c r="L19" i="90"/>
  <c r="K19" i="90"/>
  <c r="J19" i="90"/>
  <c r="I19" i="90"/>
  <c r="H19" i="90"/>
  <c r="G19" i="90"/>
  <c r="F19" i="90"/>
  <c r="E19" i="90"/>
  <c r="D19" i="90"/>
  <c r="C19" i="90"/>
  <c r="M18" i="90"/>
  <c r="L18" i="90"/>
  <c r="K18" i="90"/>
  <c r="J18" i="90"/>
  <c r="I18" i="90"/>
  <c r="H18" i="90"/>
  <c r="G18" i="90"/>
  <c r="F18" i="90"/>
  <c r="E18" i="90"/>
  <c r="D18" i="90"/>
  <c r="C18" i="90"/>
  <c r="M17" i="90"/>
  <c r="L17" i="90"/>
  <c r="K17" i="90"/>
  <c r="J17" i="90"/>
  <c r="I17" i="90"/>
  <c r="H17" i="90"/>
  <c r="G17" i="90"/>
  <c r="F17" i="90"/>
  <c r="E17" i="90"/>
  <c r="D17" i="90"/>
  <c r="C17" i="90"/>
  <c r="M16" i="90"/>
  <c r="L16" i="90"/>
  <c r="K16" i="90"/>
  <c r="J16" i="90"/>
  <c r="I16" i="90"/>
  <c r="H16" i="90"/>
  <c r="G16" i="90"/>
  <c r="F16" i="90"/>
  <c r="E16" i="90"/>
  <c r="D16" i="90"/>
  <c r="C16" i="90"/>
  <c r="M15" i="90"/>
  <c r="L15" i="90"/>
  <c r="K15" i="90"/>
  <c r="J15" i="90"/>
  <c r="I15" i="90"/>
  <c r="H15" i="90"/>
  <c r="G15" i="90"/>
  <c r="F15" i="90"/>
  <c r="E15" i="90"/>
  <c r="D15" i="90"/>
  <c r="C15" i="90"/>
  <c r="M14" i="90"/>
  <c r="L14" i="90"/>
  <c r="K14" i="90"/>
  <c r="J14" i="90"/>
  <c r="I14" i="90"/>
  <c r="H14" i="90"/>
  <c r="G14" i="90"/>
  <c r="F14" i="90"/>
  <c r="E14" i="90"/>
  <c r="D14" i="90"/>
  <c r="C14" i="90"/>
  <c r="M13" i="90"/>
  <c r="L13" i="90"/>
  <c r="K13" i="90"/>
  <c r="J13" i="90"/>
  <c r="I13" i="90"/>
  <c r="H13" i="90"/>
  <c r="G13" i="90"/>
  <c r="F13" i="90"/>
  <c r="E13" i="90"/>
  <c r="D13" i="90"/>
  <c r="C13" i="90"/>
  <c r="M12" i="90"/>
  <c r="L12" i="90"/>
  <c r="K12" i="90"/>
  <c r="J12" i="90"/>
  <c r="I12" i="90"/>
  <c r="H12" i="90"/>
  <c r="G12" i="90"/>
  <c r="F12" i="90"/>
  <c r="E12" i="90"/>
  <c r="D12" i="90"/>
  <c r="C12" i="90"/>
  <c r="M11" i="90"/>
  <c r="L11" i="90"/>
  <c r="K11" i="90"/>
  <c r="J11" i="90"/>
  <c r="I11" i="90"/>
  <c r="H11" i="90"/>
  <c r="G11" i="90"/>
  <c r="F11" i="90"/>
  <c r="E11" i="90"/>
  <c r="D11" i="90"/>
  <c r="C11" i="90"/>
  <c r="M10" i="90"/>
  <c r="L10" i="90"/>
  <c r="K10" i="90"/>
  <c r="J10" i="90"/>
  <c r="I10" i="90"/>
  <c r="H10" i="90"/>
  <c r="G10" i="90"/>
  <c r="F10" i="90"/>
  <c r="E10" i="90"/>
  <c r="D10" i="90"/>
  <c r="C10" i="90"/>
  <c r="M9" i="90"/>
  <c r="L9" i="90"/>
  <c r="K9" i="90"/>
  <c r="J9" i="90"/>
  <c r="I9" i="90"/>
  <c r="H9" i="90"/>
  <c r="G9" i="90"/>
  <c r="F9" i="90"/>
  <c r="E9" i="90"/>
  <c r="D9" i="90"/>
  <c r="N9" i="90"/>
  <c r="N11" i="90"/>
  <c r="N12" i="90"/>
  <c r="N13" i="90"/>
  <c r="N14" i="90"/>
  <c r="N15" i="90"/>
  <c r="N19" i="90"/>
  <c r="N20" i="90"/>
  <c r="N21" i="90"/>
  <c r="N22" i="90"/>
  <c r="N27" i="90"/>
  <c r="N28" i="90"/>
  <c r="N29" i="90"/>
  <c r="N30" i="90"/>
  <c r="N31" i="90"/>
  <c r="N35" i="90"/>
  <c r="N36" i="90"/>
  <c r="N37" i="90"/>
  <c r="N46" i="90"/>
  <c r="G7" i="90"/>
  <c r="K7" i="90"/>
  <c r="M5" i="90"/>
  <c r="D5" i="90"/>
  <c r="E5" i="90"/>
  <c r="F5" i="90"/>
  <c r="G5" i="90"/>
  <c r="H5" i="90"/>
  <c r="I5" i="90"/>
  <c r="J5" i="90"/>
  <c r="K5" i="90"/>
  <c r="L5" i="90"/>
  <c r="M6" i="90"/>
  <c r="D6" i="90"/>
  <c r="E6" i="90"/>
  <c r="F6" i="90"/>
  <c r="G6" i="90"/>
  <c r="H6" i="90"/>
  <c r="I6" i="90"/>
  <c r="J6" i="90"/>
  <c r="K6" i="90"/>
  <c r="L6" i="90"/>
  <c r="C6" i="90"/>
  <c r="O60" i="90"/>
  <c r="O182" i="90"/>
  <c r="O177" i="90"/>
  <c r="O167" i="90"/>
  <c r="O108" i="90"/>
  <c r="O137" i="90"/>
  <c r="O126" i="90"/>
  <c r="O115" i="90"/>
  <c r="M183" i="90"/>
  <c r="O183" i="90" s="1"/>
  <c r="L183" i="90"/>
  <c r="K183" i="90"/>
  <c r="J183" i="90"/>
  <c r="I183" i="90"/>
  <c r="H183" i="90"/>
  <c r="G183" i="90"/>
  <c r="F183" i="90"/>
  <c r="E183" i="90"/>
  <c r="D183" i="90"/>
  <c r="C183" i="90"/>
  <c r="M180" i="90"/>
  <c r="L180" i="90"/>
  <c r="K180" i="90"/>
  <c r="J180" i="90"/>
  <c r="I180" i="90"/>
  <c r="H180" i="90"/>
  <c r="G180" i="90"/>
  <c r="F180" i="90"/>
  <c r="E180" i="90"/>
  <c r="D180" i="90"/>
  <c r="C180" i="90"/>
  <c r="O180" i="90" s="1"/>
  <c r="I178" i="90"/>
  <c r="I175" i="90" s="1"/>
  <c r="M175" i="90"/>
  <c r="L175" i="90"/>
  <c r="K175" i="90"/>
  <c r="J175" i="90"/>
  <c r="H175" i="90"/>
  <c r="G175" i="90"/>
  <c r="F175" i="90"/>
  <c r="E175" i="90"/>
  <c r="D175" i="90"/>
  <c r="C175" i="90"/>
  <c r="O175" i="90" s="1"/>
  <c r="M169" i="90"/>
  <c r="L169" i="90"/>
  <c r="K169" i="90"/>
  <c r="J169" i="90"/>
  <c r="I169" i="90"/>
  <c r="H169" i="90"/>
  <c r="G169" i="90"/>
  <c r="F169" i="90"/>
  <c r="E169" i="90"/>
  <c r="D169" i="90"/>
  <c r="C169" i="90"/>
  <c r="O169" i="90" s="1"/>
  <c r="M168" i="90"/>
  <c r="L168" i="90"/>
  <c r="K168" i="90"/>
  <c r="J168" i="90"/>
  <c r="J166" i="90" s="1"/>
  <c r="I168" i="90"/>
  <c r="I166" i="90" s="1"/>
  <c r="H168" i="90"/>
  <c r="G168" i="90"/>
  <c r="F168" i="90"/>
  <c r="E168" i="90"/>
  <c r="D168" i="90"/>
  <c r="C168" i="90"/>
  <c r="O168" i="90" s="1"/>
  <c r="M161" i="90"/>
  <c r="M159" i="90" s="1"/>
  <c r="L161" i="90"/>
  <c r="L159" i="90" s="1"/>
  <c r="K161" i="90"/>
  <c r="K159" i="90" s="1"/>
  <c r="J161" i="90"/>
  <c r="J159" i="90" s="1"/>
  <c r="I161" i="90"/>
  <c r="I159" i="90" s="1"/>
  <c r="H161" i="90"/>
  <c r="H159" i="90" s="1"/>
  <c r="G161" i="90"/>
  <c r="G159" i="90" s="1"/>
  <c r="F161" i="90"/>
  <c r="F159" i="90" s="1"/>
  <c r="E161" i="90"/>
  <c r="E159" i="90" s="1"/>
  <c r="D161" i="90"/>
  <c r="D159" i="90" s="1"/>
  <c r="O159" i="90" s="1"/>
  <c r="C161" i="90"/>
  <c r="C159" i="90" s="1"/>
  <c r="D111" i="90"/>
  <c r="M135" i="90"/>
  <c r="L135" i="90"/>
  <c r="K135" i="90"/>
  <c r="J135" i="90"/>
  <c r="I135" i="90"/>
  <c r="H135" i="90"/>
  <c r="G135" i="90"/>
  <c r="F135" i="90"/>
  <c r="E135" i="90"/>
  <c r="O135" i="90" s="1"/>
  <c r="D135" i="90"/>
  <c r="C135" i="90"/>
  <c r="M132" i="90"/>
  <c r="L132" i="90"/>
  <c r="K132" i="90"/>
  <c r="J132" i="90"/>
  <c r="I132" i="90"/>
  <c r="H132" i="90"/>
  <c r="G132" i="90"/>
  <c r="F132" i="90"/>
  <c r="E132" i="90"/>
  <c r="D132" i="90"/>
  <c r="C132" i="90"/>
  <c r="O132" i="90" s="1"/>
  <c r="I130" i="90"/>
  <c r="I127" i="90" s="1"/>
  <c r="M127" i="90"/>
  <c r="L127" i="90"/>
  <c r="K127" i="90"/>
  <c r="J127" i="90"/>
  <c r="H127" i="90"/>
  <c r="G127" i="90"/>
  <c r="F127" i="90"/>
  <c r="O127" i="90" s="1"/>
  <c r="E127" i="90"/>
  <c r="D127" i="90"/>
  <c r="C127" i="90"/>
  <c r="M121" i="90"/>
  <c r="L121" i="90"/>
  <c r="O121" i="90" s="1"/>
  <c r="K121" i="90"/>
  <c r="J121" i="90"/>
  <c r="J118" i="90" s="1"/>
  <c r="I121" i="90"/>
  <c r="I118" i="90" s="1"/>
  <c r="H121" i="90"/>
  <c r="G121" i="90"/>
  <c r="F121" i="90"/>
  <c r="E121" i="90"/>
  <c r="D121" i="90"/>
  <c r="C121" i="90"/>
  <c r="M120" i="90"/>
  <c r="L120" i="90"/>
  <c r="K120" i="90"/>
  <c r="J120" i="90"/>
  <c r="I120" i="90"/>
  <c r="H120" i="90"/>
  <c r="G120" i="90"/>
  <c r="F120" i="90"/>
  <c r="E120" i="90"/>
  <c r="D120" i="90"/>
  <c r="O120" i="90" s="1"/>
  <c r="C120" i="90"/>
  <c r="M113" i="90"/>
  <c r="M111" i="90" s="1"/>
  <c r="L113" i="90"/>
  <c r="L111" i="90" s="1"/>
  <c r="K113" i="90"/>
  <c r="K111" i="90" s="1"/>
  <c r="J113" i="90"/>
  <c r="J111" i="90" s="1"/>
  <c r="I113" i="90"/>
  <c r="I111" i="90" s="1"/>
  <c r="H113" i="90"/>
  <c r="H111" i="90" s="1"/>
  <c r="G113" i="90"/>
  <c r="G111" i="90" s="1"/>
  <c r="F113" i="90"/>
  <c r="F111" i="90" s="1"/>
  <c r="E113" i="90"/>
  <c r="D113" i="90"/>
  <c r="C113" i="90"/>
  <c r="C111" i="90" s="1"/>
  <c r="E111" i="90"/>
  <c r="I65" i="90"/>
  <c r="D87" i="90"/>
  <c r="E87" i="90"/>
  <c r="F87" i="90"/>
  <c r="G87" i="90"/>
  <c r="H87" i="90"/>
  <c r="I87" i="90"/>
  <c r="J87" i="90"/>
  <c r="K87" i="90"/>
  <c r="L87" i="90"/>
  <c r="M87" i="90"/>
  <c r="D84" i="90"/>
  <c r="E84" i="90"/>
  <c r="F84" i="90"/>
  <c r="G84" i="90"/>
  <c r="H84" i="90"/>
  <c r="I84" i="90"/>
  <c r="J84" i="90"/>
  <c r="K84" i="90"/>
  <c r="L84" i="90"/>
  <c r="M84" i="90"/>
  <c r="M79" i="90"/>
  <c r="D79" i="90"/>
  <c r="E79" i="90"/>
  <c r="F79" i="90"/>
  <c r="G79" i="90"/>
  <c r="H79" i="90"/>
  <c r="I79" i="90"/>
  <c r="J79" i="90"/>
  <c r="K79" i="90"/>
  <c r="L79" i="90"/>
  <c r="D72" i="90"/>
  <c r="E72" i="90"/>
  <c r="E70" i="90" s="1"/>
  <c r="F72" i="90"/>
  <c r="F70" i="90" s="1"/>
  <c r="G72" i="90"/>
  <c r="H72" i="90"/>
  <c r="I72" i="90"/>
  <c r="J72" i="90"/>
  <c r="K72" i="90"/>
  <c r="L72" i="90"/>
  <c r="M72" i="90"/>
  <c r="D73" i="90"/>
  <c r="E73" i="90"/>
  <c r="F73" i="90"/>
  <c r="G73" i="90"/>
  <c r="H73" i="90"/>
  <c r="I73" i="90"/>
  <c r="J73" i="90"/>
  <c r="K73" i="90"/>
  <c r="L73" i="90"/>
  <c r="M73" i="90"/>
  <c r="D65" i="90"/>
  <c r="D63" i="90" s="1"/>
  <c r="E65" i="90"/>
  <c r="F65" i="90"/>
  <c r="G65" i="90"/>
  <c r="G63" i="90" s="1"/>
  <c r="H65" i="90"/>
  <c r="H63" i="90" s="1"/>
  <c r="J65" i="90"/>
  <c r="J63" i="90" s="1"/>
  <c r="K65" i="90"/>
  <c r="K63" i="90" s="1"/>
  <c r="L65" i="90"/>
  <c r="M65" i="90"/>
  <c r="O59" i="90"/>
  <c r="O61" i="90"/>
  <c r="O157" i="90"/>
  <c r="O181" i="90" s="1"/>
  <c r="O156" i="90"/>
  <c r="O155" i="90"/>
  <c r="O109" i="90"/>
  <c r="O141" i="90" s="1"/>
  <c r="O107" i="90"/>
  <c r="C87" i="90"/>
  <c r="C84" i="90"/>
  <c r="I82" i="90"/>
  <c r="C79" i="90"/>
  <c r="C73" i="90"/>
  <c r="C72" i="90"/>
  <c r="M63" i="90"/>
  <c r="L63" i="90"/>
  <c r="C65" i="90"/>
  <c r="C63" i="90" s="1"/>
  <c r="M7" i="90"/>
  <c r="L7" i="90"/>
  <c r="J7" i="90"/>
  <c r="I7" i="90"/>
  <c r="H7" i="90"/>
  <c r="F7" i="90"/>
  <c r="E7" i="90"/>
  <c r="D7" i="90"/>
  <c r="C7" i="90"/>
  <c r="C5" i="90"/>
  <c r="M196" i="89"/>
  <c r="H190" i="89"/>
  <c r="H197" i="89" s="1"/>
  <c r="G190" i="89"/>
  <c r="G197" i="89" s="1"/>
  <c r="M189" i="89"/>
  <c r="M187" i="89"/>
  <c r="M186" i="89"/>
  <c r="M185" i="89"/>
  <c r="M184" i="89"/>
  <c r="K183" i="89"/>
  <c r="J183" i="89"/>
  <c r="J33" i="89" s="1"/>
  <c r="I183" i="89"/>
  <c r="F183" i="89"/>
  <c r="E183" i="89"/>
  <c r="D183" i="89"/>
  <c r="C183" i="89"/>
  <c r="M182" i="89"/>
  <c r="K180" i="89"/>
  <c r="J180" i="89"/>
  <c r="I180" i="89"/>
  <c r="I30" i="89" s="1"/>
  <c r="F180" i="89"/>
  <c r="E180" i="89"/>
  <c r="D180" i="89"/>
  <c r="C180" i="89"/>
  <c r="M179" i="89"/>
  <c r="M178" i="89"/>
  <c r="M177" i="89"/>
  <c r="K175" i="89"/>
  <c r="J175" i="89"/>
  <c r="I175" i="89"/>
  <c r="I25" i="89" s="1"/>
  <c r="F175" i="89"/>
  <c r="E175" i="89"/>
  <c r="D175" i="89"/>
  <c r="C175" i="89"/>
  <c r="M173" i="89"/>
  <c r="M172" i="89"/>
  <c r="M171" i="89"/>
  <c r="M170" i="89"/>
  <c r="K169" i="89"/>
  <c r="J169" i="89"/>
  <c r="J19" i="89" s="1"/>
  <c r="I169" i="89"/>
  <c r="I19" i="89" s="1"/>
  <c r="F169" i="89"/>
  <c r="E169" i="89"/>
  <c r="D169" i="89"/>
  <c r="C169" i="89"/>
  <c r="K168" i="89"/>
  <c r="K166" i="89" s="1"/>
  <c r="J168" i="89"/>
  <c r="J166" i="89" s="1"/>
  <c r="I168" i="89"/>
  <c r="I166" i="89" s="1"/>
  <c r="I190" i="89" s="1"/>
  <c r="H168" i="89"/>
  <c r="G168" i="89"/>
  <c r="F168" i="89"/>
  <c r="E168" i="89"/>
  <c r="D168" i="89"/>
  <c r="C168" i="89"/>
  <c r="M165" i="89"/>
  <c r="K161" i="89"/>
  <c r="K159" i="89" s="1"/>
  <c r="J161" i="89"/>
  <c r="I161" i="89"/>
  <c r="F161" i="89"/>
  <c r="F159" i="89" s="1"/>
  <c r="E161" i="89"/>
  <c r="D161" i="89"/>
  <c r="D159" i="89" s="1"/>
  <c r="C161" i="89"/>
  <c r="C159" i="89" s="1"/>
  <c r="I159" i="89"/>
  <c r="M157" i="89"/>
  <c r="M174" i="89" s="1"/>
  <c r="M156" i="89"/>
  <c r="M155" i="89"/>
  <c r="G142" i="89"/>
  <c r="G149" i="89" s="1"/>
  <c r="K135" i="89"/>
  <c r="J135" i="89"/>
  <c r="I135" i="89"/>
  <c r="H135" i="89"/>
  <c r="F135" i="89"/>
  <c r="E135" i="89"/>
  <c r="D135" i="89"/>
  <c r="C135" i="89"/>
  <c r="K132" i="89"/>
  <c r="J132" i="89"/>
  <c r="I132" i="89"/>
  <c r="H132" i="89"/>
  <c r="F132" i="89"/>
  <c r="E132" i="89"/>
  <c r="D132" i="89"/>
  <c r="C132" i="89"/>
  <c r="H130" i="89"/>
  <c r="K127" i="89"/>
  <c r="J127" i="89"/>
  <c r="I127" i="89"/>
  <c r="H127" i="89"/>
  <c r="F127" i="89"/>
  <c r="E127" i="89"/>
  <c r="D127" i="89"/>
  <c r="C127" i="89"/>
  <c r="K121" i="89"/>
  <c r="J121" i="89"/>
  <c r="I121" i="89"/>
  <c r="H121" i="89"/>
  <c r="F121" i="89"/>
  <c r="E121" i="89"/>
  <c r="D121" i="89"/>
  <c r="C121" i="89"/>
  <c r="K120" i="89"/>
  <c r="J120" i="89"/>
  <c r="I120" i="89"/>
  <c r="I118" i="89" s="1"/>
  <c r="H120" i="89"/>
  <c r="G120" i="89"/>
  <c r="F120" i="89"/>
  <c r="F118" i="89" s="1"/>
  <c r="E120" i="89"/>
  <c r="E118" i="89" s="1"/>
  <c r="D120" i="89"/>
  <c r="D118" i="89" s="1"/>
  <c r="C120" i="89"/>
  <c r="M114" i="89"/>
  <c r="K113" i="89"/>
  <c r="J113" i="89"/>
  <c r="J111" i="89" s="1"/>
  <c r="I113" i="89"/>
  <c r="H113" i="89"/>
  <c r="F113" i="89"/>
  <c r="F111" i="89" s="1"/>
  <c r="E113" i="89"/>
  <c r="D113" i="89"/>
  <c r="C113" i="89"/>
  <c r="C111" i="89" s="1"/>
  <c r="I111" i="89"/>
  <c r="H111" i="89"/>
  <c r="E111" i="89"/>
  <c r="D111" i="89"/>
  <c r="M109" i="89"/>
  <c r="M122" i="89" s="1"/>
  <c r="M108" i="89"/>
  <c r="M107" i="89"/>
  <c r="K87" i="89"/>
  <c r="J87" i="89"/>
  <c r="I87" i="89"/>
  <c r="H87" i="89"/>
  <c r="G87" i="89"/>
  <c r="G33" i="89" s="1"/>
  <c r="F87" i="89"/>
  <c r="E87" i="89"/>
  <c r="D87" i="89"/>
  <c r="C87" i="89"/>
  <c r="K84" i="89"/>
  <c r="J84" i="89"/>
  <c r="I84" i="89"/>
  <c r="H84" i="89"/>
  <c r="G84" i="89"/>
  <c r="G30" i="89" s="1"/>
  <c r="F84" i="89"/>
  <c r="F30" i="89" s="1"/>
  <c r="E84" i="89"/>
  <c r="D84" i="89"/>
  <c r="C84" i="89"/>
  <c r="H82" i="89"/>
  <c r="K79" i="89"/>
  <c r="J79" i="89"/>
  <c r="I79" i="89"/>
  <c r="G79" i="89"/>
  <c r="G25" i="89" s="1"/>
  <c r="F79" i="89"/>
  <c r="E79" i="89"/>
  <c r="D79" i="89"/>
  <c r="C79" i="89"/>
  <c r="K73" i="89"/>
  <c r="J73" i="89"/>
  <c r="I73" i="89"/>
  <c r="H73" i="89"/>
  <c r="G73" i="89"/>
  <c r="F73" i="89"/>
  <c r="E73" i="89"/>
  <c r="D73" i="89"/>
  <c r="D70" i="89" s="1"/>
  <c r="C73" i="89"/>
  <c r="K72" i="89"/>
  <c r="J72" i="89"/>
  <c r="J70" i="89" s="1"/>
  <c r="I72" i="89"/>
  <c r="I70" i="89" s="1"/>
  <c r="H72" i="89"/>
  <c r="G72" i="89"/>
  <c r="G70" i="89" s="1"/>
  <c r="G16" i="89" s="1"/>
  <c r="F72" i="89"/>
  <c r="F70" i="89" s="1"/>
  <c r="E72" i="89"/>
  <c r="D72" i="89"/>
  <c r="C72" i="89"/>
  <c r="M66" i="89"/>
  <c r="K65" i="89"/>
  <c r="K63" i="89" s="1"/>
  <c r="J65" i="89"/>
  <c r="J63" i="89" s="1"/>
  <c r="I65" i="89"/>
  <c r="H65" i="89"/>
  <c r="G65" i="89"/>
  <c r="G63" i="89" s="1"/>
  <c r="G9" i="89" s="1"/>
  <c r="F65" i="89"/>
  <c r="E65" i="89"/>
  <c r="E63" i="89" s="1"/>
  <c r="D65" i="89"/>
  <c r="D63" i="89" s="1"/>
  <c r="C65" i="89"/>
  <c r="C63" i="89" s="1"/>
  <c r="M61" i="89"/>
  <c r="M91" i="89" s="1"/>
  <c r="M60" i="89"/>
  <c r="M59" i="89"/>
  <c r="K46" i="89"/>
  <c r="J46" i="89"/>
  <c r="I46" i="89"/>
  <c r="H46" i="89"/>
  <c r="F46" i="89"/>
  <c r="E46" i="89"/>
  <c r="D46" i="89"/>
  <c r="C46" i="89"/>
  <c r="K39" i="89"/>
  <c r="J39" i="89"/>
  <c r="I39" i="89"/>
  <c r="H39" i="89"/>
  <c r="F39" i="89"/>
  <c r="E39" i="89"/>
  <c r="D39" i="89"/>
  <c r="C39" i="89"/>
  <c r="K37" i="89"/>
  <c r="J37" i="89"/>
  <c r="I37" i="89"/>
  <c r="H37" i="89"/>
  <c r="F37" i="89"/>
  <c r="E37" i="89"/>
  <c r="D37" i="89"/>
  <c r="C37" i="89"/>
  <c r="K36" i="89"/>
  <c r="J36" i="89"/>
  <c r="I36" i="89"/>
  <c r="H36" i="89"/>
  <c r="F36" i="89"/>
  <c r="E36" i="89"/>
  <c r="D36" i="89"/>
  <c r="C36" i="89"/>
  <c r="K35" i="89"/>
  <c r="J35" i="89"/>
  <c r="I35" i="89"/>
  <c r="H35" i="89"/>
  <c r="F35" i="89"/>
  <c r="E35" i="89"/>
  <c r="D35" i="89"/>
  <c r="C35" i="89"/>
  <c r="K34" i="89"/>
  <c r="J34" i="89"/>
  <c r="I34" i="89"/>
  <c r="H34" i="89"/>
  <c r="F34" i="89"/>
  <c r="E34" i="89"/>
  <c r="D34" i="89"/>
  <c r="C34" i="89"/>
  <c r="K32" i="89"/>
  <c r="J32" i="89"/>
  <c r="I32" i="89"/>
  <c r="H32" i="89"/>
  <c r="F32" i="89"/>
  <c r="E32" i="89"/>
  <c r="D32" i="89"/>
  <c r="C32" i="89"/>
  <c r="K31" i="89"/>
  <c r="J31" i="89"/>
  <c r="I31" i="89"/>
  <c r="H31" i="89"/>
  <c r="F31" i="89"/>
  <c r="E31" i="89"/>
  <c r="D31" i="89"/>
  <c r="C31" i="89"/>
  <c r="H29" i="89"/>
  <c r="K27" i="89"/>
  <c r="J27" i="89"/>
  <c r="I27" i="89"/>
  <c r="H27" i="89"/>
  <c r="F27" i="89"/>
  <c r="E27" i="89"/>
  <c r="D27" i="89"/>
  <c r="C27" i="89"/>
  <c r="K26" i="89"/>
  <c r="J26" i="89"/>
  <c r="I26" i="89"/>
  <c r="H26" i="89"/>
  <c r="F26" i="89"/>
  <c r="E26" i="89"/>
  <c r="D26" i="89"/>
  <c r="C26" i="89"/>
  <c r="K24" i="89"/>
  <c r="J24" i="89"/>
  <c r="I24" i="89"/>
  <c r="H24" i="89"/>
  <c r="F24" i="89"/>
  <c r="E24" i="89"/>
  <c r="D24" i="89"/>
  <c r="C24" i="89"/>
  <c r="K23" i="89"/>
  <c r="J23" i="89"/>
  <c r="I23" i="89"/>
  <c r="H23" i="89"/>
  <c r="F23" i="89"/>
  <c r="E23" i="89"/>
  <c r="D23" i="89"/>
  <c r="C23" i="89"/>
  <c r="K22" i="89"/>
  <c r="J22" i="89"/>
  <c r="I22" i="89"/>
  <c r="H22" i="89"/>
  <c r="F22" i="89"/>
  <c r="E22" i="89"/>
  <c r="D22" i="89"/>
  <c r="C22" i="89"/>
  <c r="K21" i="89"/>
  <c r="J21" i="89"/>
  <c r="I21" i="89"/>
  <c r="H21" i="89"/>
  <c r="F21" i="89"/>
  <c r="E21" i="89"/>
  <c r="D21" i="89"/>
  <c r="C21" i="89"/>
  <c r="K20" i="89"/>
  <c r="J20" i="89"/>
  <c r="I20" i="89"/>
  <c r="H20" i="89"/>
  <c r="F20" i="89"/>
  <c r="E20" i="89"/>
  <c r="D20" i="89"/>
  <c r="C20" i="89"/>
  <c r="K17" i="89"/>
  <c r="J17" i="89"/>
  <c r="I17" i="89"/>
  <c r="H17" i="89"/>
  <c r="F17" i="89"/>
  <c r="E17" i="89"/>
  <c r="D17" i="89"/>
  <c r="C17" i="89"/>
  <c r="H15" i="89"/>
  <c r="K14" i="89"/>
  <c r="J14" i="89"/>
  <c r="I14" i="89"/>
  <c r="H14" i="89"/>
  <c r="F14" i="89"/>
  <c r="E14" i="89"/>
  <c r="D14" i="89"/>
  <c r="C14" i="89"/>
  <c r="K13" i="89"/>
  <c r="J13" i="89"/>
  <c r="I13" i="89"/>
  <c r="H13" i="89"/>
  <c r="F13" i="89"/>
  <c r="E13" i="89"/>
  <c r="D13" i="89"/>
  <c r="C13" i="89"/>
  <c r="K12" i="89"/>
  <c r="J12" i="89"/>
  <c r="I12" i="89"/>
  <c r="H12" i="89"/>
  <c r="F12" i="89"/>
  <c r="E12" i="89"/>
  <c r="D12" i="89"/>
  <c r="C12" i="89"/>
  <c r="K10" i="89"/>
  <c r="J10" i="89"/>
  <c r="I10" i="89"/>
  <c r="H10" i="89"/>
  <c r="F10" i="89"/>
  <c r="E10" i="89"/>
  <c r="D10" i="89"/>
  <c r="C10" i="89"/>
  <c r="K7" i="89"/>
  <c r="J7" i="89"/>
  <c r="I7" i="89"/>
  <c r="H7" i="89"/>
  <c r="G7" i="89"/>
  <c r="G12" i="89" s="1"/>
  <c r="F7" i="89"/>
  <c r="E7" i="89"/>
  <c r="D7" i="89"/>
  <c r="C7" i="89"/>
  <c r="K6" i="89"/>
  <c r="J6" i="89"/>
  <c r="I6" i="89"/>
  <c r="H6" i="89"/>
  <c r="G6" i="89"/>
  <c r="F6" i="89"/>
  <c r="E6" i="89"/>
  <c r="D6" i="89"/>
  <c r="C6" i="89"/>
  <c r="K5" i="89"/>
  <c r="J5" i="89"/>
  <c r="I5" i="89"/>
  <c r="H5" i="89"/>
  <c r="G5" i="89"/>
  <c r="F5" i="89"/>
  <c r="E5" i="89"/>
  <c r="D5" i="89"/>
  <c r="C5" i="89"/>
  <c r="M197" i="88"/>
  <c r="M196" i="88"/>
  <c r="M195" i="88"/>
  <c r="M194" i="88"/>
  <c r="M193" i="88"/>
  <c r="M192" i="88"/>
  <c r="M191" i="88"/>
  <c r="M190" i="88"/>
  <c r="M189" i="88"/>
  <c r="M188" i="88"/>
  <c r="M187" i="88"/>
  <c r="M186" i="88"/>
  <c r="M185" i="88"/>
  <c r="M184" i="88"/>
  <c r="M183" i="88"/>
  <c r="M182" i="88"/>
  <c r="M181" i="88"/>
  <c r="M180" i="88"/>
  <c r="M179" i="88"/>
  <c r="M178" i="88"/>
  <c r="M177" i="88"/>
  <c r="M176" i="88"/>
  <c r="M175" i="88"/>
  <c r="M174" i="88"/>
  <c r="M173" i="88"/>
  <c r="M172" i="88"/>
  <c r="M171" i="88"/>
  <c r="M170" i="88"/>
  <c r="M169" i="88"/>
  <c r="M168" i="88"/>
  <c r="M167" i="88"/>
  <c r="M166" i="88"/>
  <c r="M165" i="88"/>
  <c r="M164" i="88"/>
  <c r="M163" i="88"/>
  <c r="M162" i="88"/>
  <c r="M161" i="88"/>
  <c r="M160" i="88"/>
  <c r="M159" i="88"/>
  <c r="M149" i="88"/>
  <c r="M148" i="88"/>
  <c r="M147" i="88"/>
  <c r="M146" i="88"/>
  <c r="M145" i="88"/>
  <c r="M144" i="88"/>
  <c r="M143" i="88"/>
  <c r="M142" i="88"/>
  <c r="M141" i="88"/>
  <c r="M140" i="88"/>
  <c r="M139" i="88"/>
  <c r="M138" i="88"/>
  <c r="M137" i="88"/>
  <c r="M136" i="88"/>
  <c r="M135" i="88"/>
  <c r="M134" i="88"/>
  <c r="M133" i="88"/>
  <c r="M132" i="88"/>
  <c r="M131" i="88"/>
  <c r="M130" i="88"/>
  <c r="M129" i="88"/>
  <c r="M128" i="88"/>
  <c r="M127" i="88"/>
  <c r="M126" i="88"/>
  <c r="M125" i="88"/>
  <c r="M124" i="88"/>
  <c r="M123" i="88"/>
  <c r="M122" i="88"/>
  <c r="M121" i="88"/>
  <c r="M120" i="88"/>
  <c r="M119" i="88"/>
  <c r="M118" i="88"/>
  <c r="M117" i="88"/>
  <c r="M116" i="88"/>
  <c r="M115" i="88"/>
  <c r="M114" i="88"/>
  <c r="M113" i="88"/>
  <c r="M112" i="88"/>
  <c r="M111" i="88"/>
  <c r="M101" i="88"/>
  <c r="M100" i="88"/>
  <c r="M99" i="88"/>
  <c r="M98" i="88"/>
  <c r="M97" i="88"/>
  <c r="M96" i="88"/>
  <c r="M95" i="88"/>
  <c r="M94" i="88"/>
  <c r="M93" i="88"/>
  <c r="M92" i="88"/>
  <c r="M91" i="88"/>
  <c r="M90" i="88"/>
  <c r="M89" i="88"/>
  <c r="M88" i="88"/>
  <c r="M87" i="88"/>
  <c r="M86" i="88"/>
  <c r="M85" i="88"/>
  <c r="M84" i="88"/>
  <c r="M83" i="88"/>
  <c r="M82" i="88"/>
  <c r="M81" i="88"/>
  <c r="M80" i="88"/>
  <c r="M79" i="88"/>
  <c r="M78" i="88"/>
  <c r="M77" i="88"/>
  <c r="M76" i="88"/>
  <c r="M75" i="88"/>
  <c r="M74" i="88"/>
  <c r="M73" i="88"/>
  <c r="M72" i="88"/>
  <c r="M71" i="88"/>
  <c r="M70" i="88"/>
  <c r="M69" i="88"/>
  <c r="M68" i="88"/>
  <c r="M67" i="88"/>
  <c r="M66" i="88"/>
  <c r="M65" i="88"/>
  <c r="M64" i="88"/>
  <c r="M63" i="88"/>
  <c r="J87" i="88"/>
  <c r="J84" i="88"/>
  <c r="J79" i="88"/>
  <c r="J73" i="88"/>
  <c r="J65" i="88"/>
  <c r="J63" i="88" s="1"/>
  <c r="H190" i="88"/>
  <c r="H197" i="88" s="1"/>
  <c r="G190" i="88"/>
  <c r="G197" i="88" s="1"/>
  <c r="K183" i="88"/>
  <c r="J183" i="88"/>
  <c r="I183" i="88"/>
  <c r="F183" i="88"/>
  <c r="E183" i="88"/>
  <c r="D183" i="88"/>
  <c r="C183" i="88"/>
  <c r="K180" i="88"/>
  <c r="J180" i="88"/>
  <c r="I180" i="88"/>
  <c r="F180" i="88"/>
  <c r="E180" i="88"/>
  <c r="D180" i="88"/>
  <c r="C180" i="88"/>
  <c r="K175" i="88"/>
  <c r="J175" i="88"/>
  <c r="I175" i="88"/>
  <c r="F175" i="88"/>
  <c r="E175" i="88"/>
  <c r="D175" i="88"/>
  <c r="C175" i="88"/>
  <c r="K169" i="88"/>
  <c r="K166" i="88" s="1"/>
  <c r="J169" i="88"/>
  <c r="I169" i="88"/>
  <c r="F169" i="88"/>
  <c r="E169" i="88"/>
  <c r="D169" i="88"/>
  <c r="C169" i="88"/>
  <c r="K168" i="88"/>
  <c r="J168" i="88"/>
  <c r="I168" i="88"/>
  <c r="H168" i="88"/>
  <c r="G168" i="88"/>
  <c r="F168" i="88"/>
  <c r="E168" i="88"/>
  <c r="D168" i="88"/>
  <c r="C168" i="88"/>
  <c r="K161" i="88"/>
  <c r="K159" i="88" s="1"/>
  <c r="J161" i="88"/>
  <c r="J159" i="88" s="1"/>
  <c r="I161" i="88"/>
  <c r="I159" i="88" s="1"/>
  <c r="F161" i="88"/>
  <c r="F159" i="88" s="1"/>
  <c r="E161" i="88"/>
  <c r="E159" i="88" s="1"/>
  <c r="D161" i="88"/>
  <c r="C161" i="88"/>
  <c r="D159" i="88"/>
  <c r="C159" i="88"/>
  <c r="M157" i="88"/>
  <c r="M156" i="88"/>
  <c r="M155" i="88"/>
  <c r="G142" i="88"/>
  <c r="G149" i="88" s="1"/>
  <c r="K135" i="88"/>
  <c r="J135" i="88"/>
  <c r="I135" i="88"/>
  <c r="H135" i="88"/>
  <c r="F135" i="88"/>
  <c r="E135" i="88"/>
  <c r="D135" i="88"/>
  <c r="C135" i="88"/>
  <c r="K132" i="88"/>
  <c r="J132" i="88"/>
  <c r="I132" i="88"/>
  <c r="H132" i="88"/>
  <c r="F132" i="88"/>
  <c r="E132" i="88"/>
  <c r="D132" i="88"/>
  <c r="C132" i="88"/>
  <c r="H130" i="88"/>
  <c r="K127" i="88"/>
  <c r="J127" i="88"/>
  <c r="I127" i="88"/>
  <c r="H127" i="88"/>
  <c r="F127" i="88"/>
  <c r="E127" i="88"/>
  <c r="D127" i="88"/>
  <c r="C127" i="88"/>
  <c r="K121" i="88"/>
  <c r="J121" i="88"/>
  <c r="I121" i="88"/>
  <c r="H121" i="88"/>
  <c r="F121" i="88"/>
  <c r="E121" i="88"/>
  <c r="D121" i="88"/>
  <c r="C121" i="88"/>
  <c r="K120" i="88"/>
  <c r="J120" i="88"/>
  <c r="I120" i="88"/>
  <c r="H120" i="88"/>
  <c r="G120" i="88"/>
  <c r="F120" i="88"/>
  <c r="E120" i="88"/>
  <c r="D120" i="88"/>
  <c r="C120" i="88"/>
  <c r="K118" i="88"/>
  <c r="K113" i="88"/>
  <c r="K111" i="88" s="1"/>
  <c r="J113" i="88"/>
  <c r="J111" i="88" s="1"/>
  <c r="I113" i="88"/>
  <c r="I111" i="88" s="1"/>
  <c r="H113" i="88"/>
  <c r="F113" i="88"/>
  <c r="F111" i="88" s="1"/>
  <c r="E113" i="88"/>
  <c r="E111" i="88" s="1"/>
  <c r="D113" i="88"/>
  <c r="C113" i="88"/>
  <c r="H111" i="88"/>
  <c r="D111" i="88"/>
  <c r="M109" i="88"/>
  <c r="M108" i="88"/>
  <c r="M107" i="88"/>
  <c r="K87" i="88"/>
  <c r="I87" i="88"/>
  <c r="H87" i="88"/>
  <c r="H33" i="88" s="1"/>
  <c r="G87" i="88"/>
  <c r="G33" i="88" s="1"/>
  <c r="F87" i="88"/>
  <c r="E87" i="88"/>
  <c r="D87" i="88"/>
  <c r="C87" i="88"/>
  <c r="K84" i="88"/>
  <c r="I84" i="88"/>
  <c r="H84" i="88"/>
  <c r="G84" i="88"/>
  <c r="G30" i="88" s="1"/>
  <c r="F84" i="88"/>
  <c r="E84" i="88"/>
  <c r="D84" i="88"/>
  <c r="C84" i="88"/>
  <c r="H82" i="88"/>
  <c r="H28" i="88" s="1"/>
  <c r="K79" i="88"/>
  <c r="I79" i="88"/>
  <c r="G79" i="88"/>
  <c r="G25" i="88" s="1"/>
  <c r="F79" i="88"/>
  <c r="E79" i="88"/>
  <c r="D79" i="88"/>
  <c r="C79" i="88"/>
  <c r="K73" i="88"/>
  <c r="I73" i="88"/>
  <c r="H73" i="88"/>
  <c r="G73" i="88"/>
  <c r="F73" i="88"/>
  <c r="E73" i="88"/>
  <c r="D73" i="88"/>
  <c r="C73" i="88"/>
  <c r="K72" i="88"/>
  <c r="J72" i="88"/>
  <c r="I72" i="88"/>
  <c r="H72" i="88"/>
  <c r="G72" i="88"/>
  <c r="F72" i="88"/>
  <c r="E72" i="88"/>
  <c r="D72" i="88"/>
  <c r="C72" i="88"/>
  <c r="K65" i="88"/>
  <c r="I65" i="88"/>
  <c r="H65" i="88"/>
  <c r="H63" i="88" s="1"/>
  <c r="G65" i="88"/>
  <c r="G63" i="88" s="1"/>
  <c r="G9" i="88" s="1"/>
  <c r="F65" i="88"/>
  <c r="F63" i="88" s="1"/>
  <c r="E65" i="88"/>
  <c r="D65" i="88"/>
  <c r="C65" i="88"/>
  <c r="C63" i="88" s="1"/>
  <c r="E63" i="88"/>
  <c r="D63" i="88"/>
  <c r="M61" i="88"/>
  <c r="M60" i="88"/>
  <c r="M59" i="88"/>
  <c r="K46" i="88"/>
  <c r="J46" i="88"/>
  <c r="I46" i="88"/>
  <c r="H46" i="88"/>
  <c r="F46" i="88"/>
  <c r="E46" i="88"/>
  <c r="D46" i="88"/>
  <c r="C46" i="88"/>
  <c r="K39" i="88"/>
  <c r="J39" i="88"/>
  <c r="I39" i="88"/>
  <c r="H39" i="88"/>
  <c r="F39" i="88"/>
  <c r="E39" i="88"/>
  <c r="D39" i="88"/>
  <c r="C39" i="88"/>
  <c r="K37" i="88"/>
  <c r="J37" i="88"/>
  <c r="I37" i="88"/>
  <c r="H37" i="88"/>
  <c r="F37" i="88"/>
  <c r="E37" i="88"/>
  <c r="D37" i="88"/>
  <c r="C37" i="88"/>
  <c r="K36" i="88"/>
  <c r="J36" i="88"/>
  <c r="I36" i="88"/>
  <c r="H36" i="88"/>
  <c r="F36" i="88"/>
  <c r="E36" i="88"/>
  <c r="D36" i="88"/>
  <c r="C36" i="88"/>
  <c r="K35" i="88"/>
  <c r="J35" i="88"/>
  <c r="I35" i="88"/>
  <c r="H35" i="88"/>
  <c r="F35" i="88"/>
  <c r="E35" i="88"/>
  <c r="D35" i="88"/>
  <c r="C35" i="88"/>
  <c r="K34" i="88"/>
  <c r="J34" i="88"/>
  <c r="I34" i="88"/>
  <c r="H34" i="88"/>
  <c r="F34" i="88"/>
  <c r="E34" i="88"/>
  <c r="D34" i="88"/>
  <c r="C34" i="88"/>
  <c r="K32" i="88"/>
  <c r="J32" i="88"/>
  <c r="I32" i="88"/>
  <c r="H32" i="88"/>
  <c r="F32" i="88"/>
  <c r="E32" i="88"/>
  <c r="D32" i="88"/>
  <c r="C32" i="88"/>
  <c r="K31" i="88"/>
  <c r="J31" i="88"/>
  <c r="I31" i="88"/>
  <c r="H31" i="88"/>
  <c r="F31" i="88"/>
  <c r="E31" i="88"/>
  <c r="D31" i="88"/>
  <c r="C31" i="88"/>
  <c r="H29" i="88"/>
  <c r="K27" i="88"/>
  <c r="J27" i="88"/>
  <c r="I27" i="88"/>
  <c r="H27" i="88"/>
  <c r="F27" i="88"/>
  <c r="E27" i="88"/>
  <c r="D27" i="88"/>
  <c r="C27" i="88"/>
  <c r="K26" i="88"/>
  <c r="J26" i="88"/>
  <c r="I26" i="88"/>
  <c r="H26" i="88"/>
  <c r="F26" i="88"/>
  <c r="E26" i="88"/>
  <c r="D26" i="88"/>
  <c r="C26" i="88"/>
  <c r="K24" i="88"/>
  <c r="J24" i="88"/>
  <c r="I24" i="88"/>
  <c r="H24" i="88"/>
  <c r="F24" i="88"/>
  <c r="E24" i="88"/>
  <c r="D24" i="88"/>
  <c r="C24" i="88"/>
  <c r="K23" i="88"/>
  <c r="J23" i="88"/>
  <c r="I23" i="88"/>
  <c r="H23" i="88"/>
  <c r="F23" i="88"/>
  <c r="E23" i="88"/>
  <c r="D23" i="88"/>
  <c r="C23" i="88"/>
  <c r="K22" i="88"/>
  <c r="J22" i="88"/>
  <c r="I22" i="88"/>
  <c r="H22" i="88"/>
  <c r="F22" i="88"/>
  <c r="E22" i="88"/>
  <c r="D22" i="88"/>
  <c r="C22" i="88"/>
  <c r="K21" i="88"/>
  <c r="J21" i="88"/>
  <c r="I21" i="88"/>
  <c r="H21" i="88"/>
  <c r="F21" i="88"/>
  <c r="E21" i="88"/>
  <c r="D21" i="88"/>
  <c r="C21" i="88"/>
  <c r="K20" i="88"/>
  <c r="J20" i="88"/>
  <c r="I20" i="88"/>
  <c r="H20" i="88"/>
  <c r="F20" i="88"/>
  <c r="E20" i="88"/>
  <c r="D20" i="88"/>
  <c r="C20" i="88"/>
  <c r="K17" i="88"/>
  <c r="J17" i="88"/>
  <c r="I17" i="88"/>
  <c r="H17" i="88"/>
  <c r="F17" i="88"/>
  <c r="E17" i="88"/>
  <c r="D17" i="88"/>
  <c r="C17" i="88"/>
  <c r="H15" i="88"/>
  <c r="K14" i="88"/>
  <c r="J14" i="88"/>
  <c r="I14" i="88"/>
  <c r="H14" i="88"/>
  <c r="F14" i="88"/>
  <c r="E14" i="88"/>
  <c r="D14" i="88"/>
  <c r="C14" i="88"/>
  <c r="K13" i="88"/>
  <c r="J13" i="88"/>
  <c r="I13" i="88"/>
  <c r="H13" i="88"/>
  <c r="F13" i="88"/>
  <c r="E13" i="88"/>
  <c r="D13" i="88"/>
  <c r="C13" i="88"/>
  <c r="K12" i="88"/>
  <c r="J12" i="88"/>
  <c r="I12" i="88"/>
  <c r="H12" i="88"/>
  <c r="F12" i="88"/>
  <c r="E12" i="88"/>
  <c r="D12" i="88"/>
  <c r="C12" i="88"/>
  <c r="K10" i="88"/>
  <c r="J10" i="88"/>
  <c r="I10" i="88"/>
  <c r="H10" i="88"/>
  <c r="F10" i="88"/>
  <c r="E10" i="88"/>
  <c r="D10" i="88"/>
  <c r="C10" i="88"/>
  <c r="K7" i="88"/>
  <c r="J7" i="88"/>
  <c r="I7" i="88"/>
  <c r="H7" i="88"/>
  <c r="G7" i="88"/>
  <c r="G29" i="88" s="1"/>
  <c r="F7" i="88"/>
  <c r="E7" i="88"/>
  <c r="D7" i="88"/>
  <c r="C7" i="88"/>
  <c r="K6" i="88"/>
  <c r="J6" i="88"/>
  <c r="I6" i="88"/>
  <c r="H6" i="88"/>
  <c r="G6" i="88"/>
  <c r="F6" i="88"/>
  <c r="E6" i="88"/>
  <c r="D6" i="88"/>
  <c r="C6" i="88"/>
  <c r="K5" i="88"/>
  <c r="J5" i="88"/>
  <c r="I5" i="88"/>
  <c r="H5" i="88"/>
  <c r="G5" i="88"/>
  <c r="F5" i="88"/>
  <c r="E5" i="88"/>
  <c r="D5" i="88"/>
  <c r="C5" i="88"/>
  <c r="I190" i="87"/>
  <c r="I197" i="87" s="1"/>
  <c r="H190" i="87"/>
  <c r="H197" i="87" s="1"/>
  <c r="N187" i="87"/>
  <c r="L183" i="87"/>
  <c r="K183" i="87"/>
  <c r="K33" i="87" s="1"/>
  <c r="J183" i="87"/>
  <c r="G183" i="87"/>
  <c r="F183" i="87"/>
  <c r="E183" i="87"/>
  <c r="D183" i="87"/>
  <c r="D33" i="87" s="1"/>
  <c r="C183" i="87"/>
  <c r="L180" i="87"/>
  <c r="K180" i="87"/>
  <c r="K30" i="87" s="1"/>
  <c r="J180" i="87"/>
  <c r="G180" i="87"/>
  <c r="F180" i="87"/>
  <c r="E180" i="87"/>
  <c r="D180" i="87"/>
  <c r="C180" i="87"/>
  <c r="L175" i="87"/>
  <c r="K175" i="87"/>
  <c r="J175" i="87"/>
  <c r="G175" i="87"/>
  <c r="F175" i="87"/>
  <c r="E175" i="87"/>
  <c r="D175" i="87"/>
  <c r="C175" i="87"/>
  <c r="L169" i="87"/>
  <c r="K169" i="87"/>
  <c r="J169" i="87"/>
  <c r="G169" i="87"/>
  <c r="F169" i="87"/>
  <c r="F166" i="87" s="1"/>
  <c r="E169" i="87"/>
  <c r="D169" i="87"/>
  <c r="C169" i="87"/>
  <c r="L168" i="87"/>
  <c r="L166" i="87" s="1"/>
  <c r="K168" i="87"/>
  <c r="J168" i="87"/>
  <c r="J166" i="87" s="1"/>
  <c r="I168" i="87"/>
  <c r="H168" i="87"/>
  <c r="G168" i="87"/>
  <c r="G166" i="87" s="1"/>
  <c r="F168" i="87"/>
  <c r="E168" i="87"/>
  <c r="D168" i="87"/>
  <c r="C168" i="87"/>
  <c r="D166" i="87"/>
  <c r="L161" i="87"/>
  <c r="K161" i="87"/>
  <c r="K159" i="87" s="1"/>
  <c r="J161" i="87"/>
  <c r="G161" i="87"/>
  <c r="G159" i="87" s="1"/>
  <c r="F161" i="87"/>
  <c r="F159" i="87" s="1"/>
  <c r="E161" i="87"/>
  <c r="E159" i="87" s="1"/>
  <c r="D161" i="87"/>
  <c r="D159" i="87" s="1"/>
  <c r="C161" i="87"/>
  <c r="L159" i="87"/>
  <c r="N157" i="87"/>
  <c r="N186" i="87" s="1"/>
  <c r="N156" i="87"/>
  <c r="N155" i="87"/>
  <c r="H142" i="87"/>
  <c r="H149" i="87" s="1"/>
  <c r="N139" i="87"/>
  <c r="L135" i="87"/>
  <c r="K135" i="87"/>
  <c r="J135" i="87"/>
  <c r="I135" i="87"/>
  <c r="G135" i="87"/>
  <c r="F135" i="87"/>
  <c r="E135" i="87"/>
  <c r="D135" i="87"/>
  <c r="C135" i="87"/>
  <c r="L132" i="87"/>
  <c r="K132" i="87"/>
  <c r="J132" i="87"/>
  <c r="I132" i="87"/>
  <c r="I30" i="87" s="1"/>
  <c r="G132" i="87"/>
  <c r="F132" i="87"/>
  <c r="E132" i="87"/>
  <c r="D132" i="87"/>
  <c r="C132" i="87"/>
  <c r="I130" i="87"/>
  <c r="I127" i="87" s="1"/>
  <c r="N129" i="87"/>
  <c r="L127" i="87"/>
  <c r="K127" i="87"/>
  <c r="J127" i="87"/>
  <c r="G127" i="87"/>
  <c r="F127" i="87"/>
  <c r="E127" i="87"/>
  <c r="D127" i="87"/>
  <c r="C127" i="87"/>
  <c r="L121" i="87"/>
  <c r="K121" i="87"/>
  <c r="J121" i="87"/>
  <c r="I121" i="87"/>
  <c r="I118" i="87" s="1"/>
  <c r="G121" i="87"/>
  <c r="F121" i="87"/>
  <c r="E121" i="87"/>
  <c r="D121" i="87"/>
  <c r="C121" i="87"/>
  <c r="L120" i="87"/>
  <c r="K120" i="87"/>
  <c r="J120" i="87"/>
  <c r="I120" i="87"/>
  <c r="H120" i="87"/>
  <c r="G120" i="87"/>
  <c r="G118" i="87" s="1"/>
  <c r="F120" i="87"/>
  <c r="F118" i="87" s="1"/>
  <c r="E120" i="87"/>
  <c r="E118" i="87" s="1"/>
  <c r="D120" i="87"/>
  <c r="C120" i="87"/>
  <c r="N114" i="87"/>
  <c r="L113" i="87"/>
  <c r="L111" i="87" s="1"/>
  <c r="K113" i="87"/>
  <c r="J113" i="87"/>
  <c r="I113" i="87"/>
  <c r="I111" i="87" s="1"/>
  <c r="G113" i="87"/>
  <c r="G111" i="87" s="1"/>
  <c r="F113" i="87"/>
  <c r="F111" i="87" s="1"/>
  <c r="E113" i="87"/>
  <c r="E111" i="87" s="1"/>
  <c r="D113" i="87"/>
  <c r="D111" i="87" s="1"/>
  <c r="C113" i="87"/>
  <c r="N112" i="87"/>
  <c r="J111" i="87"/>
  <c r="N109" i="87"/>
  <c r="N131" i="87" s="1"/>
  <c r="N108" i="87"/>
  <c r="N107" i="87"/>
  <c r="K94" i="87"/>
  <c r="K101" i="87" s="1"/>
  <c r="L87" i="87"/>
  <c r="J87" i="87"/>
  <c r="I87" i="87"/>
  <c r="H87" i="87"/>
  <c r="G87" i="87"/>
  <c r="F87" i="87"/>
  <c r="E87" i="87"/>
  <c r="D87" i="87"/>
  <c r="C87" i="87"/>
  <c r="L84" i="87"/>
  <c r="J84" i="87"/>
  <c r="I84" i="87"/>
  <c r="H84" i="87"/>
  <c r="G84" i="87"/>
  <c r="F84" i="87"/>
  <c r="E84" i="87"/>
  <c r="D84" i="87"/>
  <c r="D30" i="87" s="1"/>
  <c r="C84" i="87"/>
  <c r="I82" i="87"/>
  <c r="L79" i="87"/>
  <c r="J79" i="87"/>
  <c r="I79" i="87"/>
  <c r="H79" i="87"/>
  <c r="H25" i="87" s="1"/>
  <c r="G79" i="87"/>
  <c r="F79" i="87"/>
  <c r="E79" i="87"/>
  <c r="D79" i="87"/>
  <c r="C79" i="87"/>
  <c r="L73" i="87"/>
  <c r="J73" i="87"/>
  <c r="I73" i="87"/>
  <c r="H73" i="87"/>
  <c r="G73" i="87"/>
  <c r="F73" i="87"/>
  <c r="E73" i="87"/>
  <c r="D73" i="87"/>
  <c r="C73" i="87"/>
  <c r="L72" i="87"/>
  <c r="L70" i="87" s="1"/>
  <c r="K72" i="87"/>
  <c r="J72" i="87"/>
  <c r="I72" i="87"/>
  <c r="H72" i="87"/>
  <c r="G72" i="87"/>
  <c r="F72" i="87"/>
  <c r="E72" i="87"/>
  <c r="E70" i="87" s="1"/>
  <c r="D72" i="87"/>
  <c r="D70" i="87" s="1"/>
  <c r="C72" i="87"/>
  <c r="L65" i="87"/>
  <c r="L63" i="87" s="1"/>
  <c r="J65" i="87"/>
  <c r="I65" i="87"/>
  <c r="H65" i="87"/>
  <c r="H63" i="87" s="1"/>
  <c r="H9" i="87" s="1"/>
  <c r="G65" i="87"/>
  <c r="G63" i="87" s="1"/>
  <c r="F65" i="87"/>
  <c r="F63" i="87" s="1"/>
  <c r="E65" i="87"/>
  <c r="E63" i="87" s="1"/>
  <c r="D65" i="87"/>
  <c r="C65" i="87"/>
  <c r="C63" i="87" s="1"/>
  <c r="J63" i="87"/>
  <c r="I63" i="87"/>
  <c r="N61" i="87"/>
  <c r="N88" i="87" s="1"/>
  <c r="N60" i="87"/>
  <c r="N59" i="87"/>
  <c r="L46" i="87"/>
  <c r="K46" i="87"/>
  <c r="J46" i="87"/>
  <c r="I46" i="87"/>
  <c r="G46" i="87"/>
  <c r="F46" i="87"/>
  <c r="E46" i="87"/>
  <c r="D46" i="87"/>
  <c r="C46" i="87"/>
  <c r="L39" i="87"/>
  <c r="K39" i="87"/>
  <c r="J39" i="87"/>
  <c r="I39" i="87"/>
  <c r="G39" i="87"/>
  <c r="F39" i="87"/>
  <c r="E39" i="87"/>
  <c r="D39" i="87"/>
  <c r="C39" i="87"/>
  <c r="L37" i="87"/>
  <c r="K37" i="87"/>
  <c r="J37" i="87"/>
  <c r="I37" i="87"/>
  <c r="G37" i="87"/>
  <c r="F37" i="87"/>
  <c r="E37" i="87"/>
  <c r="D37" i="87"/>
  <c r="C37" i="87"/>
  <c r="L36" i="87"/>
  <c r="K36" i="87"/>
  <c r="J36" i="87"/>
  <c r="I36" i="87"/>
  <c r="G36" i="87"/>
  <c r="F36" i="87"/>
  <c r="E36" i="87"/>
  <c r="D36" i="87"/>
  <c r="C36" i="87"/>
  <c r="L35" i="87"/>
  <c r="K35" i="87"/>
  <c r="J35" i="87"/>
  <c r="I35" i="87"/>
  <c r="G35" i="87"/>
  <c r="F35" i="87"/>
  <c r="E35" i="87"/>
  <c r="D35" i="87"/>
  <c r="C35" i="87"/>
  <c r="L34" i="87"/>
  <c r="K34" i="87"/>
  <c r="J34" i="87"/>
  <c r="I34" i="87"/>
  <c r="G34" i="87"/>
  <c r="F34" i="87"/>
  <c r="E34" i="87"/>
  <c r="D34" i="87"/>
  <c r="C34" i="87"/>
  <c r="H33" i="87"/>
  <c r="L32" i="87"/>
  <c r="K32" i="87"/>
  <c r="J32" i="87"/>
  <c r="I32" i="87"/>
  <c r="G32" i="87"/>
  <c r="F32" i="87"/>
  <c r="E32" i="87"/>
  <c r="D32" i="87"/>
  <c r="C32" i="87"/>
  <c r="L31" i="87"/>
  <c r="K31" i="87"/>
  <c r="J31" i="87"/>
  <c r="I31" i="87"/>
  <c r="G31" i="87"/>
  <c r="F31" i="87"/>
  <c r="E31" i="87"/>
  <c r="D31" i="87"/>
  <c r="C31" i="87"/>
  <c r="H30" i="87"/>
  <c r="I29" i="87"/>
  <c r="I28" i="87"/>
  <c r="L27" i="87"/>
  <c r="K27" i="87"/>
  <c r="J27" i="87"/>
  <c r="I27" i="87"/>
  <c r="G27" i="87"/>
  <c r="F27" i="87"/>
  <c r="E27" i="87"/>
  <c r="D27" i="87"/>
  <c r="C27" i="87"/>
  <c r="L26" i="87"/>
  <c r="K26" i="87"/>
  <c r="J26" i="87"/>
  <c r="I26" i="87"/>
  <c r="G26" i="87"/>
  <c r="F26" i="87"/>
  <c r="E26" i="87"/>
  <c r="D26" i="87"/>
  <c r="C26" i="87"/>
  <c r="L24" i="87"/>
  <c r="K24" i="87"/>
  <c r="J24" i="87"/>
  <c r="I24" i="87"/>
  <c r="G24" i="87"/>
  <c r="F24" i="87"/>
  <c r="E24" i="87"/>
  <c r="D24" i="87"/>
  <c r="C24" i="87"/>
  <c r="L23" i="87"/>
  <c r="K23" i="87"/>
  <c r="J23" i="87"/>
  <c r="I23" i="87"/>
  <c r="G23" i="87"/>
  <c r="F23" i="87"/>
  <c r="E23" i="87"/>
  <c r="D23" i="87"/>
  <c r="C23" i="87"/>
  <c r="L22" i="87"/>
  <c r="K22" i="87"/>
  <c r="J22" i="87"/>
  <c r="I22" i="87"/>
  <c r="G22" i="87"/>
  <c r="F22" i="87"/>
  <c r="E22" i="87"/>
  <c r="D22" i="87"/>
  <c r="C22" i="87"/>
  <c r="L21" i="87"/>
  <c r="K21" i="87"/>
  <c r="J21" i="87"/>
  <c r="I21" i="87"/>
  <c r="G21" i="87"/>
  <c r="F21" i="87"/>
  <c r="E21" i="87"/>
  <c r="D21" i="87"/>
  <c r="C21" i="87"/>
  <c r="L20" i="87"/>
  <c r="K20" i="87"/>
  <c r="J20" i="87"/>
  <c r="I20" i="87"/>
  <c r="G20" i="87"/>
  <c r="F20" i="87"/>
  <c r="E20" i="87"/>
  <c r="D20" i="87"/>
  <c r="C20" i="87"/>
  <c r="K19" i="87"/>
  <c r="G19" i="87"/>
  <c r="D19" i="87"/>
  <c r="C19" i="87"/>
  <c r="L17" i="87"/>
  <c r="K17" i="87"/>
  <c r="J17" i="87"/>
  <c r="I17" i="87"/>
  <c r="G17" i="87"/>
  <c r="F17" i="87"/>
  <c r="E17" i="87"/>
  <c r="D17" i="87"/>
  <c r="C17" i="87"/>
  <c r="I15" i="87"/>
  <c r="L14" i="87"/>
  <c r="K14" i="87"/>
  <c r="J14" i="87"/>
  <c r="I14" i="87"/>
  <c r="G14" i="87"/>
  <c r="F14" i="87"/>
  <c r="E14" i="87"/>
  <c r="D14" i="87"/>
  <c r="C14" i="87"/>
  <c r="L13" i="87"/>
  <c r="K13" i="87"/>
  <c r="J13" i="87"/>
  <c r="I13" i="87"/>
  <c r="G13" i="87"/>
  <c r="F13" i="87"/>
  <c r="E13" i="87"/>
  <c r="D13" i="87"/>
  <c r="C13" i="87"/>
  <c r="L12" i="87"/>
  <c r="K12" i="87"/>
  <c r="J12" i="87"/>
  <c r="I12" i="87"/>
  <c r="G12" i="87"/>
  <c r="F12" i="87"/>
  <c r="E12" i="87"/>
  <c r="D12" i="87"/>
  <c r="C12" i="87"/>
  <c r="L10" i="87"/>
  <c r="K10" i="87"/>
  <c r="J10" i="87"/>
  <c r="I10" i="87"/>
  <c r="G10" i="87"/>
  <c r="F10" i="87"/>
  <c r="E10" i="87"/>
  <c r="D10" i="87"/>
  <c r="C10" i="87"/>
  <c r="L7" i="87"/>
  <c r="K7" i="87"/>
  <c r="J7" i="87"/>
  <c r="I7" i="87"/>
  <c r="H7" i="87"/>
  <c r="H14" i="87" s="1"/>
  <c r="G7" i="87"/>
  <c r="F7" i="87"/>
  <c r="E7" i="87"/>
  <c r="D7" i="87"/>
  <c r="C7" i="87"/>
  <c r="L6" i="87"/>
  <c r="K6" i="87"/>
  <c r="J6" i="87"/>
  <c r="I6" i="87"/>
  <c r="H6" i="87"/>
  <c r="G6" i="87"/>
  <c r="F6" i="87"/>
  <c r="E6" i="87"/>
  <c r="D6" i="87"/>
  <c r="C6" i="87"/>
  <c r="L5" i="87"/>
  <c r="K5" i="87"/>
  <c r="J5" i="87"/>
  <c r="I5" i="87"/>
  <c r="H5" i="87"/>
  <c r="G5" i="87"/>
  <c r="F5" i="87"/>
  <c r="E5" i="87"/>
  <c r="D5" i="87"/>
  <c r="C5" i="87"/>
  <c r="I190" i="86"/>
  <c r="I197" i="86" s="1"/>
  <c r="H190" i="86"/>
  <c r="H197" i="86" s="1"/>
  <c r="L183" i="86"/>
  <c r="K183" i="86"/>
  <c r="J183" i="86"/>
  <c r="G183" i="86"/>
  <c r="F183" i="86"/>
  <c r="E183" i="86"/>
  <c r="D183" i="86"/>
  <c r="C183" i="86"/>
  <c r="L180" i="86"/>
  <c r="K180" i="86"/>
  <c r="K30" i="86" s="1"/>
  <c r="J180" i="86"/>
  <c r="J30" i="86" s="1"/>
  <c r="G180" i="86"/>
  <c r="F180" i="86"/>
  <c r="E180" i="86"/>
  <c r="D180" i="86"/>
  <c r="C180" i="86"/>
  <c r="L175" i="86"/>
  <c r="K175" i="86"/>
  <c r="J175" i="86"/>
  <c r="G175" i="86"/>
  <c r="F175" i="86"/>
  <c r="E175" i="86"/>
  <c r="E25" i="86" s="1"/>
  <c r="D175" i="86"/>
  <c r="C175" i="86"/>
  <c r="L169" i="86"/>
  <c r="K169" i="86"/>
  <c r="J169" i="86"/>
  <c r="G169" i="86"/>
  <c r="F169" i="86"/>
  <c r="E169" i="86"/>
  <c r="D169" i="86"/>
  <c r="C169" i="86"/>
  <c r="L168" i="86"/>
  <c r="L166" i="86" s="1"/>
  <c r="K168" i="86"/>
  <c r="K166" i="86" s="1"/>
  <c r="J168" i="86"/>
  <c r="J166" i="86" s="1"/>
  <c r="I168" i="86"/>
  <c r="H168" i="86"/>
  <c r="G168" i="86"/>
  <c r="F168" i="86"/>
  <c r="E168" i="86"/>
  <c r="D168" i="86"/>
  <c r="D166" i="86" s="1"/>
  <c r="C168" i="86"/>
  <c r="L161" i="86"/>
  <c r="L159" i="86" s="1"/>
  <c r="K161" i="86"/>
  <c r="K159" i="86" s="1"/>
  <c r="J161" i="86"/>
  <c r="J159" i="86" s="1"/>
  <c r="G161" i="86"/>
  <c r="G159" i="86" s="1"/>
  <c r="F161" i="86"/>
  <c r="F159" i="86" s="1"/>
  <c r="E161" i="86"/>
  <c r="E159" i="86" s="1"/>
  <c r="D161" i="86"/>
  <c r="D159" i="86" s="1"/>
  <c r="C161" i="86"/>
  <c r="N157" i="86"/>
  <c r="N185" i="86" s="1"/>
  <c r="N156" i="86"/>
  <c r="N155" i="86"/>
  <c r="H142" i="86"/>
  <c r="H149" i="86" s="1"/>
  <c r="N139" i="86"/>
  <c r="L135" i="86"/>
  <c r="K135" i="86"/>
  <c r="J135" i="86"/>
  <c r="I135" i="86"/>
  <c r="G135" i="86"/>
  <c r="F135" i="86"/>
  <c r="F33" i="86" s="1"/>
  <c r="F40" i="86" s="1"/>
  <c r="E135" i="86"/>
  <c r="D135" i="86"/>
  <c r="C135" i="86"/>
  <c r="L132" i="86"/>
  <c r="K132" i="86"/>
  <c r="J132" i="86"/>
  <c r="I132" i="86"/>
  <c r="G132" i="86"/>
  <c r="F132" i="86"/>
  <c r="E132" i="86"/>
  <c r="D132" i="86"/>
  <c r="C132" i="86"/>
  <c r="I130" i="86"/>
  <c r="L127" i="86"/>
  <c r="K127" i="86"/>
  <c r="J127" i="86"/>
  <c r="I127" i="86"/>
  <c r="G127" i="86"/>
  <c r="F127" i="86"/>
  <c r="E127" i="86"/>
  <c r="D127" i="86"/>
  <c r="C127" i="86"/>
  <c r="L121" i="86"/>
  <c r="K121" i="86"/>
  <c r="K19" i="86" s="1"/>
  <c r="J121" i="86"/>
  <c r="I121" i="86"/>
  <c r="G121" i="86"/>
  <c r="F121" i="86"/>
  <c r="E121" i="86"/>
  <c r="D121" i="86"/>
  <c r="C121" i="86"/>
  <c r="L120" i="86"/>
  <c r="L118" i="86" s="1"/>
  <c r="K120" i="86"/>
  <c r="K118" i="86" s="1"/>
  <c r="J120" i="86"/>
  <c r="I120" i="86"/>
  <c r="H120" i="86"/>
  <c r="G120" i="86"/>
  <c r="F120" i="86"/>
  <c r="E120" i="86"/>
  <c r="D120" i="86"/>
  <c r="C120" i="86"/>
  <c r="C118" i="86" s="1"/>
  <c r="G118" i="86"/>
  <c r="L113" i="86"/>
  <c r="K113" i="86"/>
  <c r="K111" i="86" s="1"/>
  <c r="J113" i="86"/>
  <c r="J111" i="86" s="1"/>
  <c r="I113" i="86"/>
  <c r="I11" i="86" s="1"/>
  <c r="G113" i="86"/>
  <c r="G111" i="86" s="1"/>
  <c r="F113" i="86"/>
  <c r="F111" i="86" s="1"/>
  <c r="E113" i="86"/>
  <c r="E111" i="86" s="1"/>
  <c r="D113" i="86"/>
  <c r="C113" i="86"/>
  <c r="L111" i="86"/>
  <c r="C111" i="86"/>
  <c r="N109" i="86"/>
  <c r="N124" i="86" s="1"/>
  <c r="N108" i="86"/>
  <c r="N107" i="86"/>
  <c r="K94" i="86"/>
  <c r="K101" i="86" s="1"/>
  <c r="L87" i="86"/>
  <c r="J87" i="86"/>
  <c r="I87" i="86"/>
  <c r="I33" i="86" s="1"/>
  <c r="H87" i="86"/>
  <c r="G87" i="86"/>
  <c r="F87" i="86"/>
  <c r="E87" i="86"/>
  <c r="D87" i="86"/>
  <c r="C87" i="86"/>
  <c r="L84" i="86"/>
  <c r="J84" i="86"/>
  <c r="I84" i="86"/>
  <c r="H84" i="86"/>
  <c r="H30" i="86" s="1"/>
  <c r="G84" i="86"/>
  <c r="F84" i="86"/>
  <c r="E84" i="86"/>
  <c r="D84" i="86"/>
  <c r="C84" i="86"/>
  <c r="N83" i="86"/>
  <c r="I82" i="86"/>
  <c r="L79" i="86"/>
  <c r="J79" i="86"/>
  <c r="I79" i="86"/>
  <c r="H79" i="86"/>
  <c r="H25" i="86" s="1"/>
  <c r="G79" i="86"/>
  <c r="F79" i="86"/>
  <c r="E79" i="86"/>
  <c r="D79" i="86"/>
  <c r="C79" i="86"/>
  <c r="C25" i="86" s="1"/>
  <c r="N76" i="86"/>
  <c r="N74" i="86"/>
  <c r="L73" i="86"/>
  <c r="J73" i="86"/>
  <c r="I73" i="86"/>
  <c r="H73" i="86"/>
  <c r="G73" i="86"/>
  <c r="F73" i="86"/>
  <c r="E73" i="86"/>
  <c r="D73" i="86"/>
  <c r="C73" i="86"/>
  <c r="L72" i="86"/>
  <c r="L70" i="86" s="1"/>
  <c r="K72" i="86"/>
  <c r="J72" i="86"/>
  <c r="I72" i="86"/>
  <c r="H72" i="86"/>
  <c r="H70" i="86" s="1"/>
  <c r="G72" i="86"/>
  <c r="F72" i="86"/>
  <c r="E72" i="86"/>
  <c r="D72" i="86"/>
  <c r="C72" i="86"/>
  <c r="L65" i="86"/>
  <c r="J65" i="86"/>
  <c r="I65" i="86"/>
  <c r="H65" i="86"/>
  <c r="G65" i="86"/>
  <c r="F65" i="86"/>
  <c r="F63" i="86" s="1"/>
  <c r="E65" i="86"/>
  <c r="D65" i="86"/>
  <c r="C65" i="86"/>
  <c r="C63" i="86" s="1"/>
  <c r="L63" i="86"/>
  <c r="J63" i="86"/>
  <c r="I63" i="86"/>
  <c r="H63" i="86"/>
  <c r="H9" i="86" s="1"/>
  <c r="E63" i="86"/>
  <c r="N61" i="86"/>
  <c r="N75" i="86" s="1"/>
  <c r="N60" i="86"/>
  <c r="N59" i="86"/>
  <c r="L46" i="86"/>
  <c r="K46" i="86"/>
  <c r="J46" i="86"/>
  <c r="I46" i="86"/>
  <c r="G46" i="86"/>
  <c r="F46" i="86"/>
  <c r="E46" i="86"/>
  <c r="D46" i="86"/>
  <c r="C46" i="86"/>
  <c r="L39" i="86"/>
  <c r="K39" i="86"/>
  <c r="J39" i="86"/>
  <c r="I39" i="86"/>
  <c r="G39" i="86"/>
  <c r="F39" i="86"/>
  <c r="E39" i="86"/>
  <c r="D39" i="86"/>
  <c r="C39" i="86"/>
  <c r="L37" i="86"/>
  <c r="K37" i="86"/>
  <c r="J37" i="86"/>
  <c r="I37" i="86"/>
  <c r="G37" i="86"/>
  <c r="F37" i="86"/>
  <c r="E37" i="86"/>
  <c r="D37" i="86"/>
  <c r="C37" i="86"/>
  <c r="L36" i="86"/>
  <c r="K36" i="86"/>
  <c r="J36" i="86"/>
  <c r="I36" i="86"/>
  <c r="G36" i="86"/>
  <c r="F36" i="86"/>
  <c r="E36" i="86"/>
  <c r="D36" i="86"/>
  <c r="C36" i="86"/>
  <c r="L35" i="86"/>
  <c r="K35" i="86"/>
  <c r="J35" i="86"/>
  <c r="I35" i="86"/>
  <c r="G35" i="86"/>
  <c r="F35" i="86"/>
  <c r="E35" i="86"/>
  <c r="D35" i="86"/>
  <c r="C35" i="86"/>
  <c r="L34" i="86"/>
  <c r="K34" i="86"/>
  <c r="J34" i="86"/>
  <c r="I34" i="86"/>
  <c r="G34" i="86"/>
  <c r="F34" i="86"/>
  <c r="E34" i="86"/>
  <c r="D34" i="86"/>
  <c r="C34" i="86"/>
  <c r="H33" i="86"/>
  <c r="L32" i="86"/>
  <c r="K32" i="86"/>
  <c r="J32" i="86"/>
  <c r="I32" i="86"/>
  <c r="G32" i="86"/>
  <c r="F32" i="86"/>
  <c r="E32" i="86"/>
  <c r="D32" i="86"/>
  <c r="C32" i="86"/>
  <c r="L31" i="86"/>
  <c r="K31" i="86"/>
  <c r="J31" i="86"/>
  <c r="I31" i="86"/>
  <c r="G31" i="86"/>
  <c r="F31" i="86"/>
  <c r="E31" i="86"/>
  <c r="D31" i="86"/>
  <c r="C31" i="86"/>
  <c r="I29" i="86"/>
  <c r="I28" i="86"/>
  <c r="L27" i="86"/>
  <c r="K27" i="86"/>
  <c r="J27" i="86"/>
  <c r="I27" i="86"/>
  <c r="G27" i="86"/>
  <c r="F27" i="86"/>
  <c r="E27" i="86"/>
  <c r="D27" i="86"/>
  <c r="C27" i="86"/>
  <c r="L26" i="86"/>
  <c r="K26" i="86"/>
  <c r="J26" i="86"/>
  <c r="I26" i="86"/>
  <c r="G26" i="86"/>
  <c r="F26" i="86"/>
  <c r="E26" i="86"/>
  <c r="D26" i="86"/>
  <c r="C26" i="86"/>
  <c r="L24" i="86"/>
  <c r="K24" i="86"/>
  <c r="J24" i="86"/>
  <c r="I24" i="86"/>
  <c r="G24" i="86"/>
  <c r="F24" i="86"/>
  <c r="E24" i="86"/>
  <c r="D24" i="86"/>
  <c r="C24" i="86"/>
  <c r="L23" i="86"/>
  <c r="K23" i="86"/>
  <c r="J23" i="86"/>
  <c r="I23" i="86"/>
  <c r="G23" i="86"/>
  <c r="F23" i="86"/>
  <c r="E23" i="86"/>
  <c r="D23" i="86"/>
  <c r="C23" i="86"/>
  <c r="L22" i="86"/>
  <c r="K22" i="86"/>
  <c r="J22" i="86"/>
  <c r="I22" i="86"/>
  <c r="G22" i="86"/>
  <c r="F22" i="86"/>
  <c r="E22" i="86"/>
  <c r="D22" i="86"/>
  <c r="C22" i="86"/>
  <c r="L21" i="86"/>
  <c r="K21" i="86"/>
  <c r="J21" i="86"/>
  <c r="I21" i="86"/>
  <c r="G21" i="86"/>
  <c r="F21" i="86"/>
  <c r="E21" i="86"/>
  <c r="D21" i="86"/>
  <c r="C21" i="86"/>
  <c r="L20" i="86"/>
  <c r="K20" i="86"/>
  <c r="J20" i="86"/>
  <c r="I20" i="86"/>
  <c r="G20" i="86"/>
  <c r="F20" i="86"/>
  <c r="E20" i="86"/>
  <c r="D20" i="86"/>
  <c r="C20" i="86"/>
  <c r="G19" i="86"/>
  <c r="L17" i="86"/>
  <c r="K17" i="86"/>
  <c r="J17" i="86"/>
  <c r="I17" i="86"/>
  <c r="G17" i="86"/>
  <c r="F17" i="86"/>
  <c r="E17" i="86"/>
  <c r="D17" i="86"/>
  <c r="C17" i="86"/>
  <c r="I15" i="86"/>
  <c r="L14" i="86"/>
  <c r="K14" i="86"/>
  <c r="J14" i="86"/>
  <c r="I14" i="86"/>
  <c r="G14" i="86"/>
  <c r="F14" i="86"/>
  <c r="E14" i="86"/>
  <c r="D14" i="86"/>
  <c r="C14" i="86"/>
  <c r="L13" i="86"/>
  <c r="K13" i="86"/>
  <c r="J13" i="86"/>
  <c r="I13" i="86"/>
  <c r="G13" i="86"/>
  <c r="F13" i="86"/>
  <c r="E13" i="86"/>
  <c r="D13" i="86"/>
  <c r="C13" i="86"/>
  <c r="L12" i="86"/>
  <c r="K12" i="86"/>
  <c r="J12" i="86"/>
  <c r="I12" i="86"/>
  <c r="G12" i="86"/>
  <c r="F12" i="86"/>
  <c r="E12" i="86"/>
  <c r="D12" i="86"/>
  <c r="C12" i="86"/>
  <c r="L11" i="86"/>
  <c r="L10" i="86"/>
  <c r="K10" i="86"/>
  <c r="J10" i="86"/>
  <c r="I10" i="86"/>
  <c r="G10" i="86"/>
  <c r="F10" i="86"/>
  <c r="E10" i="86"/>
  <c r="D10" i="86"/>
  <c r="C10" i="86"/>
  <c r="L7" i="86"/>
  <c r="K7" i="86"/>
  <c r="J7" i="86"/>
  <c r="I7" i="86"/>
  <c r="H7" i="86"/>
  <c r="H26" i="86" s="1"/>
  <c r="G7" i="86"/>
  <c r="F7" i="86"/>
  <c r="E7" i="86"/>
  <c r="D7" i="86"/>
  <c r="C7" i="86"/>
  <c r="L6" i="86"/>
  <c r="K6" i="86"/>
  <c r="J6" i="86"/>
  <c r="I6" i="86"/>
  <c r="H6" i="86"/>
  <c r="G6" i="86"/>
  <c r="F6" i="86"/>
  <c r="E6" i="86"/>
  <c r="D6" i="86"/>
  <c r="C6" i="86"/>
  <c r="L5" i="86"/>
  <c r="K5" i="86"/>
  <c r="J5" i="86"/>
  <c r="I5" i="86"/>
  <c r="H5" i="86"/>
  <c r="G5" i="86"/>
  <c r="F5" i="86"/>
  <c r="E5" i="86"/>
  <c r="D5" i="86"/>
  <c r="C5" i="86"/>
  <c r="I190" i="85"/>
  <c r="I197" i="85" s="1"/>
  <c r="H190" i="85"/>
  <c r="H197" i="85" s="1"/>
  <c r="N187" i="85"/>
  <c r="L183" i="85"/>
  <c r="K183" i="85"/>
  <c r="J183" i="85"/>
  <c r="G183" i="85"/>
  <c r="F183" i="85"/>
  <c r="E183" i="85"/>
  <c r="D183" i="85"/>
  <c r="C183" i="85"/>
  <c r="L180" i="85"/>
  <c r="K180" i="85"/>
  <c r="J180" i="85"/>
  <c r="G180" i="85"/>
  <c r="F180" i="85"/>
  <c r="E180" i="85"/>
  <c r="E30" i="85" s="1"/>
  <c r="D180" i="85"/>
  <c r="C180" i="85"/>
  <c r="L175" i="85"/>
  <c r="K175" i="85"/>
  <c r="J175" i="85"/>
  <c r="G175" i="85"/>
  <c r="F175" i="85"/>
  <c r="E175" i="85"/>
  <c r="D175" i="85"/>
  <c r="C175" i="85"/>
  <c r="L169" i="85"/>
  <c r="K169" i="85"/>
  <c r="J169" i="85"/>
  <c r="J19" i="85" s="1"/>
  <c r="G169" i="85"/>
  <c r="G19" i="85" s="1"/>
  <c r="F169" i="85"/>
  <c r="F166" i="85" s="1"/>
  <c r="E169" i="85"/>
  <c r="D169" i="85"/>
  <c r="C169" i="85"/>
  <c r="L168" i="85"/>
  <c r="L166" i="85" s="1"/>
  <c r="K168" i="85"/>
  <c r="K166" i="85" s="1"/>
  <c r="J168" i="85"/>
  <c r="I168" i="85"/>
  <c r="H168" i="85"/>
  <c r="G168" i="85"/>
  <c r="F168" i="85"/>
  <c r="E168" i="85"/>
  <c r="E166" i="85" s="1"/>
  <c r="D168" i="85"/>
  <c r="C168" i="85"/>
  <c r="D166" i="85"/>
  <c r="L161" i="85"/>
  <c r="K161" i="85"/>
  <c r="K159" i="85" s="1"/>
  <c r="J161" i="85"/>
  <c r="G161" i="85"/>
  <c r="G159" i="85" s="1"/>
  <c r="F161" i="85"/>
  <c r="F159" i="85" s="1"/>
  <c r="E161" i="85"/>
  <c r="E159" i="85" s="1"/>
  <c r="D161" i="85"/>
  <c r="D159" i="85" s="1"/>
  <c r="C161" i="85"/>
  <c r="L159" i="85"/>
  <c r="N157" i="85"/>
  <c r="N186" i="85" s="1"/>
  <c r="N156" i="85"/>
  <c r="N155" i="85"/>
  <c r="H142" i="85"/>
  <c r="H149" i="85" s="1"/>
  <c r="L135" i="85"/>
  <c r="K135" i="85"/>
  <c r="J135" i="85"/>
  <c r="I135" i="85"/>
  <c r="G135" i="85"/>
  <c r="F135" i="85"/>
  <c r="E135" i="85"/>
  <c r="D135" i="85"/>
  <c r="C135" i="85"/>
  <c r="C33" i="85" s="1"/>
  <c r="L132" i="85"/>
  <c r="K132" i="85"/>
  <c r="J132" i="85"/>
  <c r="I132" i="85"/>
  <c r="G132" i="85"/>
  <c r="F132" i="85"/>
  <c r="E132" i="85"/>
  <c r="D132" i="85"/>
  <c r="C132" i="85"/>
  <c r="I130" i="85"/>
  <c r="L127" i="85"/>
  <c r="K127" i="85"/>
  <c r="K25" i="85" s="1"/>
  <c r="J127" i="85"/>
  <c r="G127" i="85"/>
  <c r="F127" i="85"/>
  <c r="E127" i="85"/>
  <c r="D127" i="85"/>
  <c r="C127" i="85"/>
  <c r="L121" i="85"/>
  <c r="L19" i="85" s="1"/>
  <c r="K121" i="85"/>
  <c r="J121" i="85"/>
  <c r="I121" i="85"/>
  <c r="G121" i="85"/>
  <c r="F121" i="85"/>
  <c r="E121" i="85"/>
  <c r="D121" i="85"/>
  <c r="C121" i="85"/>
  <c r="L120" i="85"/>
  <c r="K120" i="85"/>
  <c r="J120" i="85"/>
  <c r="I120" i="85"/>
  <c r="H120" i="85"/>
  <c r="G120" i="85"/>
  <c r="G118" i="85" s="1"/>
  <c r="F120" i="85"/>
  <c r="F118" i="85" s="1"/>
  <c r="E120" i="85"/>
  <c r="E118" i="85" s="1"/>
  <c r="D120" i="85"/>
  <c r="D118" i="85" s="1"/>
  <c r="C120" i="85"/>
  <c r="I118" i="85"/>
  <c r="L113" i="85"/>
  <c r="L111" i="85" s="1"/>
  <c r="K113" i="85"/>
  <c r="J113" i="85"/>
  <c r="J111" i="85" s="1"/>
  <c r="I113" i="85"/>
  <c r="G113" i="85"/>
  <c r="G111" i="85" s="1"/>
  <c r="F113" i="85"/>
  <c r="F111" i="85" s="1"/>
  <c r="E113" i="85"/>
  <c r="D113" i="85"/>
  <c r="D111" i="85" s="1"/>
  <c r="C113" i="85"/>
  <c r="I111" i="85"/>
  <c r="C111" i="85"/>
  <c r="N109" i="85"/>
  <c r="N131" i="85" s="1"/>
  <c r="N108" i="85"/>
  <c r="N107" i="85"/>
  <c r="K94" i="85"/>
  <c r="K101" i="85" s="1"/>
  <c r="L87" i="85"/>
  <c r="J87" i="85"/>
  <c r="I87" i="85"/>
  <c r="H87" i="85"/>
  <c r="H33" i="85" s="1"/>
  <c r="G87" i="85"/>
  <c r="F87" i="85"/>
  <c r="E87" i="85"/>
  <c r="D87" i="85"/>
  <c r="C87" i="85"/>
  <c r="L84" i="85"/>
  <c r="J84" i="85"/>
  <c r="I84" i="85"/>
  <c r="H84" i="85"/>
  <c r="H30" i="85" s="1"/>
  <c r="G84" i="85"/>
  <c r="F84" i="85"/>
  <c r="E84" i="85"/>
  <c r="D84" i="85"/>
  <c r="C84" i="85"/>
  <c r="N83" i="85"/>
  <c r="I82" i="85"/>
  <c r="L79" i="85"/>
  <c r="J79" i="85"/>
  <c r="I79" i="85"/>
  <c r="H79" i="85"/>
  <c r="H25" i="85" s="1"/>
  <c r="G79" i="85"/>
  <c r="F79" i="85"/>
  <c r="E79" i="85"/>
  <c r="E25" i="85" s="1"/>
  <c r="D79" i="85"/>
  <c r="C79" i="85"/>
  <c r="L73" i="85"/>
  <c r="J73" i="85"/>
  <c r="J70" i="85" s="1"/>
  <c r="I73" i="85"/>
  <c r="H73" i="85"/>
  <c r="G73" i="85"/>
  <c r="F73" i="85"/>
  <c r="E73" i="85"/>
  <c r="D73" i="85"/>
  <c r="D19" i="85" s="1"/>
  <c r="C73" i="85"/>
  <c r="L72" i="85"/>
  <c r="L70" i="85" s="1"/>
  <c r="K72" i="85"/>
  <c r="J72" i="85"/>
  <c r="I72" i="85"/>
  <c r="I18" i="85" s="1"/>
  <c r="H72" i="85"/>
  <c r="G72" i="85"/>
  <c r="G18" i="85" s="1"/>
  <c r="F72" i="85"/>
  <c r="F70" i="85" s="1"/>
  <c r="E72" i="85"/>
  <c r="D72" i="85"/>
  <c r="C72" i="85"/>
  <c r="L65" i="85"/>
  <c r="L63" i="85" s="1"/>
  <c r="J65" i="85"/>
  <c r="J63" i="85" s="1"/>
  <c r="I65" i="85"/>
  <c r="I11" i="85" s="1"/>
  <c r="H65" i="85"/>
  <c r="H63" i="85" s="1"/>
  <c r="H9" i="85" s="1"/>
  <c r="G65" i="85"/>
  <c r="G63" i="85" s="1"/>
  <c r="F65" i="85"/>
  <c r="F63" i="85" s="1"/>
  <c r="E65" i="85"/>
  <c r="E63" i="85" s="1"/>
  <c r="D65" i="85"/>
  <c r="C65" i="85"/>
  <c r="C63" i="85" s="1"/>
  <c r="N61" i="85"/>
  <c r="N76" i="85" s="1"/>
  <c r="N60" i="85"/>
  <c r="N59" i="85"/>
  <c r="L46" i="85"/>
  <c r="K46" i="85"/>
  <c r="J46" i="85"/>
  <c r="I46" i="85"/>
  <c r="G46" i="85"/>
  <c r="F46" i="85"/>
  <c r="E46" i="85"/>
  <c r="D46" i="85"/>
  <c r="C46" i="85"/>
  <c r="L39" i="85"/>
  <c r="K39" i="85"/>
  <c r="J39" i="85"/>
  <c r="I39" i="85"/>
  <c r="G39" i="85"/>
  <c r="F39" i="85"/>
  <c r="E39" i="85"/>
  <c r="D39" i="85"/>
  <c r="C39" i="85"/>
  <c r="L37" i="85"/>
  <c r="K37" i="85"/>
  <c r="J37" i="85"/>
  <c r="I37" i="85"/>
  <c r="G37" i="85"/>
  <c r="F37" i="85"/>
  <c r="E37" i="85"/>
  <c r="D37" i="85"/>
  <c r="C37" i="85"/>
  <c r="L36" i="85"/>
  <c r="K36" i="85"/>
  <c r="J36" i="85"/>
  <c r="I36" i="85"/>
  <c r="G36" i="85"/>
  <c r="F36" i="85"/>
  <c r="E36" i="85"/>
  <c r="D36" i="85"/>
  <c r="C36" i="85"/>
  <c r="L35" i="85"/>
  <c r="K35" i="85"/>
  <c r="J35" i="85"/>
  <c r="I35" i="85"/>
  <c r="G35" i="85"/>
  <c r="F35" i="85"/>
  <c r="E35" i="85"/>
  <c r="D35" i="85"/>
  <c r="C35" i="85"/>
  <c r="L34" i="85"/>
  <c r="K34" i="85"/>
  <c r="J34" i="85"/>
  <c r="I34" i="85"/>
  <c r="G34" i="85"/>
  <c r="F34" i="85"/>
  <c r="E34" i="85"/>
  <c r="D34" i="85"/>
  <c r="C34" i="85"/>
  <c r="L32" i="85"/>
  <c r="K32" i="85"/>
  <c r="J32" i="85"/>
  <c r="I32" i="85"/>
  <c r="G32" i="85"/>
  <c r="F32" i="85"/>
  <c r="E32" i="85"/>
  <c r="D32" i="85"/>
  <c r="C32" i="85"/>
  <c r="L31" i="85"/>
  <c r="K31" i="85"/>
  <c r="J31" i="85"/>
  <c r="I31" i="85"/>
  <c r="G31" i="85"/>
  <c r="F31" i="85"/>
  <c r="E31" i="85"/>
  <c r="D31" i="85"/>
  <c r="C31" i="85"/>
  <c r="I29" i="85"/>
  <c r="I28" i="85"/>
  <c r="H28" i="85"/>
  <c r="L27" i="85"/>
  <c r="K27" i="85"/>
  <c r="J27" i="85"/>
  <c r="I27" i="85"/>
  <c r="G27" i="85"/>
  <c r="F27" i="85"/>
  <c r="E27" i="85"/>
  <c r="D27" i="85"/>
  <c r="C27" i="85"/>
  <c r="L26" i="85"/>
  <c r="K26" i="85"/>
  <c r="J26" i="85"/>
  <c r="I26" i="85"/>
  <c r="G26" i="85"/>
  <c r="F26" i="85"/>
  <c r="E26" i="85"/>
  <c r="D26" i="85"/>
  <c r="C26" i="85"/>
  <c r="L24" i="85"/>
  <c r="K24" i="85"/>
  <c r="J24" i="85"/>
  <c r="I24" i="85"/>
  <c r="G24" i="85"/>
  <c r="F24" i="85"/>
  <c r="E24" i="85"/>
  <c r="D24" i="85"/>
  <c r="C24" i="85"/>
  <c r="L23" i="85"/>
  <c r="K23" i="85"/>
  <c r="J23" i="85"/>
  <c r="I23" i="85"/>
  <c r="G23" i="85"/>
  <c r="F23" i="85"/>
  <c r="E23" i="85"/>
  <c r="D23" i="85"/>
  <c r="C23" i="85"/>
  <c r="L22" i="85"/>
  <c r="K22" i="85"/>
  <c r="J22" i="85"/>
  <c r="I22" i="85"/>
  <c r="G22" i="85"/>
  <c r="F22" i="85"/>
  <c r="E22" i="85"/>
  <c r="D22" i="85"/>
  <c r="C22" i="85"/>
  <c r="L21" i="85"/>
  <c r="K21" i="85"/>
  <c r="J21" i="85"/>
  <c r="I21" i="85"/>
  <c r="G21" i="85"/>
  <c r="F21" i="85"/>
  <c r="E21" i="85"/>
  <c r="D21" i="85"/>
  <c r="C21" i="85"/>
  <c r="L20" i="85"/>
  <c r="K20" i="85"/>
  <c r="J20" i="85"/>
  <c r="I20" i="85"/>
  <c r="G20" i="85"/>
  <c r="F20" i="85"/>
  <c r="E20" i="85"/>
  <c r="D20" i="85"/>
  <c r="C20" i="85"/>
  <c r="L17" i="85"/>
  <c r="K17" i="85"/>
  <c r="J17" i="85"/>
  <c r="I17" i="85"/>
  <c r="G17" i="85"/>
  <c r="F17" i="85"/>
  <c r="E17" i="85"/>
  <c r="D17" i="85"/>
  <c r="C17" i="85"/>
  <c r="I15" i="85"/>
  <c r="L14" i="85"/>
  <c r="K14" i="85"/>
  <c r="J14" i="85"/>
  <c r="I14" i="85"/>
  <c r="G14" i="85"/>
  <c r="F14" i="85"/>
  <c r="E14" i="85"/>
  <c r="D14" i="85"/>
  <c r="C14" i="85"/>
  <c r="L13" i="85"/>
  <c r="K13" i="85"/>
  <c r="J13" i="85"/>
  <c r="I13" i="85"/>
  <c r="G13" i="85"/>
  <c r="F13" i="85"/>
  <c r="E13" i="85"/>
  <c r="D13" i="85"/>
  <c r="C13" i="85"/>
  <c r="L12" i="85"/>
  <c r="K12" i="85"/>
  <c r="J12" i="85"/>
  <c r="I12" i="85"/>
  <c r="G12" i="85"/>
  <c r="F12" i="85"/>
  <c r="E12" i="85"/>
  <c r="D12" i="85"/>
  <c r="C12" i="85"/>
  <c r="L10" i="85"/>
  <c r="K10" i="85"/>
  <c r="J10" i="85"/>
  <c r="I10" i="85"/>
  <c r="G10" i="85"/>
  <c r="F10" i="85"/>
  <c r="E10" i="85"/>
  <c r="D10" i="85"/>
  <c r="C10" i="85"/>
  <c r="L7" i="85"/>
  <c r="K7" i="85"/>
  <c r="J7" i="85"/>
  <c r="I7" i="85"/>
  <c r="H7" i="85"/>
  <c r="H17" i="85" s="1"/>
  <c r="G7" i="85"/>
  <c r="F7" i="85"/>
  <c r="E7" i="85"/>
  <c r="D7" i="85"/>
  <c r="C7" i="85"/>
  <c r="L6" i="85"/>
  <c r="K6" i="85"/>
  <c r="J6" i="85"/>
  <c r="I6" i="85"/>
  <c r="H6" i="85"/>
  <c r="G6" i="85"/>
  <c r="F6" i="85"/>
  <c r="E6" i="85"/>
  <c r="D6" i="85"/>
  <c r="C6" i="85"/>
  <c r="L5" i="85"/>
  <c r="K5" i="85"/>
  <c r="J5" i="85"/>
  <c r="I5" i="85"/>
  <c r="H5" i="85"/>
  <c r="G5" i="85"/>
  <c r="F5" i="85"/>
  <c r="E5" i="85"/>
  <c r="D5" i="85"/>
  <c r="C5" i="85"/>
  <c r="C196" i="6"/>
  <c r="J89" i="3"/>
  <c r="I89" i="3"/>
  <c r="H89" i="3"/>
  <c r="G89" i="3"/>
  <c r="F89" i="3"/>
  <c r="E89" i="3"/>
  <c r="D89" i="3"/>
  <c r="C89" i="3"/>
  <c r="J88" i="3"/>
  <c r="J87" i="3" s="1"/>
  <c r="I88" i="3"/>
  <c r="H88" i="3"/>
  <c r="H87" i="3" s="1"/>
  <c r="G88" i="3"/>
  <c r="G87" i="3" s="1"/>
  <c r="F88" i="3"/>
  <c r="F87" i="3" s="1"/>
  <c r="E88" i="3"/>
  <c r="E87" i="3" s="1"/>
  <c r="D88" i="3"/>
  <c r="D87" i="3" s="1"/>
  <c r="C88" i="3"/>
  <c r="C87" i="3" s="1"/>
  <c r="J86" i="3"/>
  <c r="I86" i="3"/>
  <c r="H86" i="3"/>
  <c r="G86" i="3"/>
  <c r="F86" i="3"/>
  <c r="E86" i="3"/>
  <c r="D86" i="3"/>
  <c r="C86" i="3"/>
  <c r="J85" i="3"/>
  <c r="J84" i="3" s="1"/>
  <c r="I85" i="3"/>
  <c r="H85" i="3"/>
  <c r="H84" i="3" s="1"/>
  <c r="G85" i="3"/>
  <c r="G84" i="3" s="1"/>
  <c r="F85" i="3"/>
  <c r="F84" i="3" s="1"/>
  <c r="E85" i="3"/>
  <c r="E84" i="3" s="1"/>
  <c r="D85" i="3"/>
  <c r="D84" i="3" s="1"/>
  <c r="C85" i="3"/>
  <c r="C84" i="3" s="1"/>
  <c r="C72" i="22"/>
  <c r="C35" i="1"/>
  <c r="D35" i="1"/>
  <c r="E35" i="1"/>
  <c r="F35" i="1"/>
  <c r="G35" i="1"/>
  <c r="H35" i="1"/>
  <c r="I35" i="1"/>
  <c r="J35" i="1"/>
  <c r="C37" i="1"/>
  <c r="C36" i="1" s="1"/>
  <c r="C34" i="1" s="1"/>
  <c r="D37" i="1"/>
  <c r="D36" i="1" s="1"/>
  <c r="D34" i="1" s="1"/>
  <c r="E37" i="1"/>
  <c r="E36" i="1" s="1"/>
  <c r="E34" i="1" s="1"/>
  <c r="F37" i="1"/>
  <c r="F36" i="1" s="1"/>
  <c r="F34" i="1" s="1"/>
  <c r="G37" i="1"/>
  <c r="G36" i="1" s="1"/>
  <c r="G34" i="1" s="1"/>
  <c r="H37" i="1"/>
  <c r="H36" i="1" s="1"/>
  <c r="H34" i="1" s="1"/>
  <c r="I37" i="1"/>
  <c r="I36" i="1" s="1"/>
  <c r="I34" i="1" s="1"/>
  <c r="J37" i="1"/>
  <c r="J36" i="1" s="1"/>
  <c r="J34" i="1" s="1"/>
  <c r="C38" i="1"/>
  <c r="D38" i="1"/>
  <c r="E38" i="1"/>
  <c r="F38" i="1"/>
  <c r="G38" i="1"/>
  <c r="H38" i="1"/>
  <c r="I38" i="1"/>
  <c r="J38" i="1"/>
  <c r="C39" i="1"/>
  <c r="D39" i="1"/>
  <c r="E39" i="1"/>
  <c r="F39" i="1"/>
  <c r="G39" i="1"/>
  <c r="H39" i="1"/>
  <c r="I39" i="1"/>
  <c r="J39" i="1"/>
  <c r="C40" i="1"/>
  <c r="D40" i="1"/>
  <c r="E40" i="1"/>
  <c r="F40" i="1"/>
  <c r="G40" i="1"/>
  <c r="H40" i="1"/>
  <c r="I40" i="1"/>
  <c r="J40" i="1"/>
  <c r="C41" i="1"/>
  <c r="D41" i="1"/>
  <c r="E41" i="1"/>
  <c r="F41" i="1"/>
  <c r="G41" i="1"/>
  <c r="H41" i="1"/>
  <c r="I41" i="1"/>
  <c r="J41" i="1"/>
  <c r="J9" i="1"/>
  <c r="I9" i="1"/>
  <c r="H9" i="1"/>
  <c r="G9" i="1"/>
  <c r="F9" i="1"/>
  <c r="E9" i="1"/>
  <c r="D9" i="1"/>
  <c r="C9" i="1"/>
  <c r="J29" i="1"/>
  <c r="I29" i="1"/>
  <c r="H29" i="1"/>
  <c r="G29" i="1"/>
  <c r="F29" i="1"/>
  <c r="E29" i="1"/>
  <c r="D29" i="1"/>
  <c r="C29" i="1"/>
  <c r="J28" i="1"/>
  <c r="I28" i="1"/>
  <c r="H28" i="1"/>
  <c r="G28" i="1"/>
  <c r="F28" i="1"/>
  <c r="E28" i="1"/>
  <c r="D28" i="1"/>
  <c r="C28" i="1"/>
  <c r="J27" i="1"/>
  <c r="I27" i="1"/>
  <c r="H27" i="1"/>
  <c r="G27" i="1"/>
  <c r="F27" i="1"/>
  <c r="E27" i="1"/>
  <c r="D27" i="1"/>
  <c r="C27" i="1"/>
  <c r="J26" i="1"/>
  <c r="I26" i="1"/>
  <c r="H26" i="1"/>
  <c r="G26" i="1"/>
  <c r="F26" i="1"/>
  <c r="E26" i="1"/>
  <c r="D26" i="1"/>
  <c r="C26" i="1"/>
  <c r="J23" i="1"/>
  <c r="I23" i="1"/>
  <c r="H23" i="1"/>
  <c r="G23" i="1"/>
  <c r="F23" i="1"/>
  <c r="E23" i="1"/>
  <c r="D23" i="1"/>
  <c r="C23" i="1"/>
  <c r="J14" i="1"/>
  <c r="I14" i="1"/>
  <c r="H14" i="1"/>
  <c r="G14" i="1"/>
  <c r="F14" i="1"/>
  <c r="E14" i="1"/>
  <c r="D14" i="1"/>
  <c r="C14" i="1"/>
  <c r="C10" i="1"/>
  <c r="D10" i="1"/>
  <c r="E10" i="1"/>
  <c r="F10" i="1"/>
  <c r="G10" i="1"/>
  <c r="H10" i="1"/>
  <c r="I10" i="1"/>
  <c r="J10" i="1"/>
  <c r="C11" i="1"/>
  <c r="D11" i="1"/>
  <c r="E11" i="1"/>
  <c r="F11" i="1"/>
  <c r="G11" i="1"/>
  <c r="H11" i="1"/>
  <c r="I11" i="1"/>
  <c r="J11" i="1"/>
  <c r="C12" i="1"/>
  <c r="D12" i="1"/>
  <c r="E12" i="1"/>
  <c r="F12" i="1"/>
  <c r="G12" i="1"/>
  <c r="H12" i="1"/>
  <c r="I12" i="1"/>
  <c r="J12" i="1"/>
  <c r="C13" i="1"/>
  <c r="D13" i="1"/>
  <c r="E13" i="1"/>
  <c r="F13" i="1"/>
  <c r="G13" i="1"/>
  <c r="H13" i="1"/>
  <c r="I13" i="1"/>
  <c r="J13" i="1"/>
  <c r="C15" i="1"/>
  <c r="D15" i="1"/>
  <c r="E15" i="1"/>
  <c r="F15" i="1"/>
  <c r="G15" i="1"/>
  <c r="H15" i="1"/>
  <c r="I15" i="1"/>
  <c r="J15" i="1"/>
  <c r="C17" i="1"/>
  <c r="C16" i="1" s="1"/>
  <c r="D17" i="1"/>
  <c r="E17" i="1"/>
  <c r="F17" i="1"/>
  <c r="G17" i="1"/>
  <c r="H17" i="1"/>
  <c r="I17" i="1"/>
  <c r="J17" i="1"/>
  <c r="C18" i="1"/>
  <c r="D18" i="1"/>
  <c r="D16" i="1" s="1"/>
  <c r="E18" i="1"/>
  <c r="E16" i="1" s="1"/>
  <c r="F18" i="1"/>
  <c r="F16" i="1" s="1"/>
  <c r="G18" i="1"/>
  <c r="G16" i="1" s="1"/>
  <c r="H18" i="1"/>
  <c r="H16" i="1" s="1"/>
  <c r="I18" i="1"/>
  <c r="I16" i="1" s="1"/>
  <c r="J18" i="1"/>
  <c r="J16" i="1" s="1"/>
  <c r="C19" i="1"/>
  <c r="D19" i="1"/>
  <c r="E19" i="1"/>
  <c r="F19" i="1"/>
  <c r="G19" i="1"/>
  <c r="H19" i="1"/>
  <c r="I19" i="1"/>
  <c r="J19" i="1"/>
  <c r="C20" i="1"/>
  <c r="D20" i="1"/>
  <c r="C21" i="1"/>
  <c r="D21" i="1"/>
  <c r="E21" i="1"/>
  <c r="F21" i="1"/>
  <c r="G21" i="1"/>
  <c r="H21" i="1"/>
  <c r="I21" i="1"/>
  <c r="J21" i="1"/>
  <c r="C22" i="1"/>
  <c r="D22" i="1"/>
  <c r="E22" i="1"/>
  <c r="F22" i="1"/>
  <c r="G22" i="1"/>
  <c r="H22" i="1"/>
  <c r="I22" i="1"/>
  <c r="J22" i="1"/>
  <c r="C24" i="1"/>
  <c r="D24" i="1"/>
  <c r="E24" i="1"/>
  <c r="F24" i="1"/>
  <c r="G24" i="1"/>
  <c r="H24" i="1"/>
  <c r="I24" i="1"/>
  <c r="J24" i="1"/>
  <c r="C25" i="1"/>
  <c r="D25" i="1"/>
  <c r="E25" i="1"/>
  <c r="F25" i="1"/>
  <c r="G25" i="1"/>
  <c r="H25" i="1"/>
  <c r="I25" i="1"/>
  <c r="J25" i="1"/>
  <c r="C30" i="1"/>
  <c r="D30" i="1"/>
  <c r="E30" i="1"/>
  <c r="F30" i="1"/>
  <c r="G30" i="1"/>
  <c r="H30" i="1"/>
  <c r="I30" i="1"/>
  <c r="J30" i="1"/>
  <c r="C31" i="1"/>
  <c r="D31" i="1"/>
  <c r="E31" i="1"/>
  <c r="F31" i="1"/>
  <c r="G31" i="1"/>
  <c r="H31" i="1"/>
  <c r="I31" i="1"/>
  <c r="J31" i="1"/>
  <c r="C32" i="1"/>
  <c r="D32" i="1"/>
  <c r="E32" i="1"/>
  <c r="F32" i="1"/>
  <c r="G32" i="1"/>
  <c r="H32" i="1"/>
  <c r="I32" i="1"/>
  <c r="J32" i="1"/>
  <c r="C33" i="1"/>
  <c r="D33" i="1"/>
  <c r="E33" i="1"/>
  <c r="F33" i="1"/>
  <c r="G33" i="1"/>
  <c r="H33" i="1"/>
  <c r="I33" i="1"/>
  <c r="J33" i="1"/>
  <c r="D168" i="84"/>
  <c r="E168" i="84"/>
  <c r="F168" i="84"/>
  <c r="G168" i="84"/>
  <c r="G166" i="84" s="1"/>
  <c r="H168" i="84"/>
  <c r="I168" i="84"/>
  <c r="J168" i="84"/>
  <c r="J166" i="84" s="1"/>
  <c r="K168" i="84"/>
  <c r="L168" i="84"/>
  <c r="L166" i="84" s="1"/>
  <c r="C168" i="84"/>
  <c r="D120" i="84"/>
  <c r="E120" i="84"/>
  <c r="E18" i="84" s="1"/>
  <c r="F120" i="84"/>
  <c r="G120" i="84"/>
  <c r="H120" i="84"/>
  <c r="I120" i="84"/>
  <c r="J120" i="84"/>
  <c r="K120" i="84"/>
  <c r="L120" i="84"/>
  <c r="C120" i="84"/>
  <c r="E72" i="84"/>
  <c r="F72" i="84"/>
  <c r="G72" i="84"/>
  <c r="H72" i="84"/>
  <c r="I72" i="84"/>
  <c r="J72" i="84"/>
  <c r="K72" i="84"/>
  <c r="L72" i="84"/>
  <c r="D72" i="84"/>
  <c r="C72" i="84"/>
  <c r="I190" i="84"/>
  <c r="I197" i="84" s="1"/>
  <c r="H190" i="84"/>
  <c r="H197" i="84" s="1"/>
  <c r="N184" i="84"/>
  <c r="L183" i="84"/>
  <c r="K183" i="84"/>
  <c r="J183" i="84"/>
  <c r="G183" i="84"/>
  <c r="F183" i="84"/>
  <c r="E183" i="84"/>
  <c r="D183" i="84"/>
  <c r="C183" i="84"/>
  <c r="N181" i="84"/>
  <c r="L180" i="84"/>
  <c r="K180" i="84"/>
  <c r="J180" i="84"/>
  <c r="G180" i="84"/>
  <c r="F180" i="84"/>
  <c r="E180" i="84"/>
  <c r="D180" i="84"/>
  <c r="C180" i="84"/>
  <c r="N179" i="84"/>
  <c r="L175" i="84"/>
  <c r="K175" i="84"/>
  <c r="K25" i="84" s="1"/>
  <c r="J175" i="84"/>
  <c r="J25" i="84" s="1"/>
  <c r="G175" i="84"/>
  <c r="F175" i="84"/>
  <c r="E175" i="84"/>
  <c r="D175" i="84"/>
  <c r="D25" i="84" s="1"/>
  <c r="C175" i="84"/>
  <c r="N174" i="84"/>
  <c r="N173" i="84"/>
  <c r="L169" i="84"/>
  <c r="K169" i="84"/>
  <c r="J169" i="84"/>
  <c r="G169" i="84"/>
  <c r="F169" i="84"/>
  <c r="E169" i="84"/>
  <c r="E166" i="84" s="1"/>
  <c r="D169" i="84"/>
  <c r="D166" i="84" s="1"/>
  <c r="C169" i="84"/>
  <c r="N167" i="84"/>
  <c r="L161" i="84"/>
  <c r="K161" i="84"/>
  <c r="J161" i="84"/>
  <c r="G161" i="84"/>
  <c r="G159" i="84" s="1"/>
  <c r="F161" i="84"/>
  <c r="F159" i="84" s="1"/>
  <c r="E161" i="84"/>
  <c r="D161" i="84"/>
  <c r="D159" i="84" s="1"/>
  <c r="C161" i="84"/>
  <c r="C159" i="84" s="1"/>
  <c r="N160" i="84"/>
  <c r="L159" i="84"/>
  <c r="K159" i="84"/>
  <c r="J159" i="84"/>
  <c r="N157" i="84"/>
  <c r="N186" i="84" s="1"/>
  <c r="N156" i="84"/>
  <c r="N155" i="84"/>
  <c r="H142" i="84"/>
  <c r="H149" i="84" s="1"/>
  <c r="L135" i="84"/>
  <c r="K135" i="84"/>
  <c r="J135" i="84"/>
  <c r="I135" i="84"/>
  <c r="G135" i="84"/>
  <c r="F135" i="84"/>
  <c r="E135" i="84"/>
  <c r="D135" i="84"/>
  <c r="C135" i="84"/>
  <c r="L132" i="84"/>
  <c r="K132" i="84"/>
  <c r="J132" i="84"/>
  <c r="I132" i="84"/>
  <c r="G132" i="84"/>
  <c r="F132" i="84"/>
  <c r="E132" i="84"/>
  <c r="D132" i="84"/>
  <c r="C132" i="84"/>
  <c r="I130" i="84"/>
  <c r="L127" i="84"/>
  <c r="K127" i="84"/>
  <c r="J127" i="84"/>
  <c r="I127" i="84"/>
  <c r="G127" i="84"/>
  <c r="F127" i="84"/>
  <c r="E127" i="84"/>
  <c r="D127" i="84"/>
  <c r="C127" i="84"/>
  <c r="L121" i="84"/>
  <c r="K121" i="84"/>
  <c r="J121" i="84"/>
  <c r="I121" i="84"/>
  <c r="G121" i="84"/>
  <c r="G19" i="84" s="1"/>
  <c r="F121" i="84"/>
  <c r="E121" i="84"/>
  <c r="D121" i="84"/>
  <c r="C121" i="84"/>
  <c r="L113" i="84"/>
  <c r="L111" i="84" s="1"/>
  <c r="K113" i="84"/>
  <c r="K111" i="84" s="1"/>
  <c r="J113" i="84"/>
  <c r="J111" i="84" s="1"/>
  <c r="I113" i="84"/>
  <c r="I111" i="84" s="1"/>
  <c r="G113" i="84"/>
  <c r="G111" i="84" s="1"/>
  <c r="F113" i="84"/>
  <c r="F111" i="84" s="1"/>
  <c r="E113" i="84"/>
  <c r="E111" i="84" s="1"/>
  <c r="D113" i="84"/>
  <c r="D111" i="84" s="1"/>
  <c r="C113" i="84"/>
  <c r="C111" i="84" s="1"/>
  <c r="N109" i="84"/>
  <c r="N123" i="84" s="1"/>
  <c r="N108" i="84"/>
  <c r="N107" i="84"/>
  <c r="K94" i="84"/>
  <c r="K101" i="84" s="1"/>
  <c r="L87" i="84"/>
  <c r="J87" i="84"/>
  <c r="I87" i="84"/>
  <c r="H87" i="84"/>
  <c r="G87" i="84"/>
  <c r="F87" i="84"/>
  <c r="E87" i="84"/>
  <c r="E33" i="84" s="1"/>
  <c r="D87" i="84"/>
  <c r="D33" i="84" s="1"/>
  <c r="C87" i="84"/>
  <c r="L84" i="84"/>
  <c r="J84" i="84"/>
  <c r="I84" i="84"/>
  <c r="I30" i="84" s="1"/>
  <c r="H84" i="84"/>
  <c r="H30" i="84" s="1"/>
  <c r="G84" i="84"/>
  <c r="F84" i="84"/>
  <c r="E84" i="84"/>
  <c r="D84" i="84"/>
  <c r="C84" i="84"/>
  <c r="I82" i="84"/>
  <c r="I28" i="84" s="1"/>
  <c r="L79" i="84"/>
  <c r="J79" i="84"/>
  <c r="I79" i="84"/>
  <c r="I25" i="84" s="1"/>
  <c r="H79" i="84"/>
  <c r="H25" i="84" s="1"/>
  <c r="G79" i="84"/>
  <c r="F79" i="84"/>
  <c r="E79" i="84"/>
  <c r="D79" i="84"/>
  <c r="C79" i="84"/>
  <c r="L73" i="84"/>
  <c r="J73" i="84"/>
  <c r="I73" i="84"/>
  <c r="H73" i="84"/>
  <c r="G73" i="84"/>
  <c r="F73" i="84"/>
  <c r="E73" i="84"/>
  <c r="D73" i="84"/>
  <c r="C73" i="84"/>
  <c r="C70" i="84" s="1"/>
  <c r="D70" i="84"/>
  <c r="L65" i="84"/>
  <c r="J65" i="84"/>
  <c r="J63" i="84" s="1"/>
  <c r="I65" i="84"/>
  <c r="I63" i="84" s="1"/>
  <c r="H65" i="84"/>
  <c r="H63" i="84" s="1"/>
  <c r="H9" i="84" s="1"/>
  <c r="G65" i="84"/>
  <c r="F65" i="84"/>
  <c r="E65" i="84"/>
  <c r="E63" i="84" s="1"/>
  <c r="D65" i="84"/>
  <c r="C65" i="84"/>
  <c r="C63" i="84"/>
  <c r="N61" i="84"/>
  <c r="N86" i="84" s="1"/>
  <c r="N60" i="84"/>
  <c r="N59" i="84"/>
  <c r="L46" i="84"/>
  <c r="K46" i="84"/>
  <c r="J46" i="84"/>
  <c r="I46" i="84"/>
  <c r="G46" i="84"/>
  <c r="F46" i="84"/>
  <c r="E46" i="84"/>
  <c r="D46" i="84"/>
  <c r="C46" i="84"/>
  <c r="L39" i="84"/>
  <c r="K39" i="84"/>
  <c r="J39" i="84"/>
  <c r="I39" i="84"/>
  <c r="G39" i="84"/>
  <c r="F39" i="84"/>
  <c r="E39" i="84"/>
  <c r="D39" i="84"/>
  <c r="C39" i="84"/>
  <c r="L37" i="84"/>
  <c r="K37" i="84"/>
  <c r="J37" i="84"/>
  <c r="I37" i="84"/>
  <c r="G37" i="84"/>
  <c r="F37" i="84"/>
  <c r="E37" i="84"/>
  <c r="D37" i="84"/>
  <c r="C37" i="84"/>
  <c r="L36" i="84"/>
  <c r="K36" i="84"/>
  <c r="J36" i="84"/>
  <c r="I36" i="84"/>
  <c r="G36" i="84"/>
  <c r="F36" i="84"/>
  <c r="E36" i="84"/>
  <c r="D36" i="84"/>
  <c r="C36" i="84"/>
  <c r="L35" i="84"/>
  <c r="K35" i="84"/>
  <c r="J35" i="84"/>
  <c r="I35" i="84"/>
  <c r="G35" i="84"/>
  <c r="F35" i="84"/>
  <c r="E35" i="84"/>
  <c r="D35" i="84"/>
  <c r="C35" i="84"/>
  <c r="L34" i="84"/>
  <c r="K34" i="84"/>
  <c r="J34" i="84"/>
  <c r="I34" i="84"/>
  <c r="G34" i="84"/>
  <c r="F34" i="84"/>
  <c r="E34" i="84"/>
  <c r="D34" i="84"/>
  <c r="C34" i="84"/>
  <c r="L32" i="84"/>
  <c r="K32" i="84"/>
  <c r="J32" i="84"/>
  <c r="I32" i="84"/>
  <c r="G32" i="84"/>
  <c r="F32" i="84"/>
  <c r="E32" i="84"/>
  <c r="D32" i="84"/>
  <c r="C32" i="84"/>
  <c r="L31" i="84"/>
  <c r="K31" i="84"/>
  <c r="J31" i="84"/>
  <c r="I31" i="84"/>
  <c r="G31" i="84"/>
  <c r="F31" i="84"/>
  <c r="E31" i="84"/>
  <c r="D31" i="84"/>
  <c r="C31" i="84"/>
  <c r="I29" i="84"/>
  <c r="L27" i="84"/>
  <c r="K27" i="84"/>
  <c r="J27" i="84"/>
  <c r="I27" i="84"/>
  <c r="G27" i="84"/>
  <c r="F27" i="84"/>
  <c r="E27" i="84"/>
  <c r="D27" i="84"/>
  <c r="C27" i="84"/>
  <c r="L26" i="84"/>
  <c r="K26" i="84"/>
  <c r="J26" i="84"/>
  <c r="I26" i="84"/>
  <c r="G26" i="84"/>
  <c r="F26" i="84"/>
  <c r="E26" i="84"/>
  <c r="D26" i="84"/>
  <c r="C26" i="84"/>
  <c r="C25" i="84"/>
  <c r="L24" i="84"/>
  <c r="K24" i="84"/>
  <c r="J24" i="84"/>
  <c r="I24" i="84"/>
  <c r="G24" i="84"/>
  <c r="F24" i="84"/>
  <c r="E24" i="84"/>
  <c r="D24" i="84"/>
  <c r="C24" i="84"/>
  <c r="L23" i="84"/>
  <c r="K23" i="84"/>
  <c r="J23" i="84"/>
  <c r="I23" i="84"/>
  <c r="G23" i="84"/>
  <c r="F23" i="84"/>
  <c r="E23" i="84"/>
  <c r="D23" i="84"/>
  <c r="C23" i="84"/>
  <c r="L22" i="84"/>
  <c r="K22" i="84"/>
  <c r="J22" i="84"/>
  <c r="I22" i="84"/>
  <c r="G22" i="84"/>
  <c r="F22" i="84"/>
  <c r="E22" i="84"/>
  <c r="D22" i="84"/>
  <c r="C22" i="84"/>
  <c r="L21" i="84"/>
  <c r="K21" i="84"/>
  <c r="J21" i="84"/>
  <c r="I21" i="84"/>
  <c r="G21" i="84"/>
  <c r="F21" i="84"/>
  <c r="E21" i="84"/>
  <c r="D21" i="84"/>
  <c r="C21" i="84"/>
  <c r="L20" i="84"/>
  <c r="K20" i="84"/>
  <c r="J20" i="84"/>
  <c r="I20" i="84"/>
  <c r="G20" i="84"/>
  <c r="F20" i="84"/>
  <c r="E20" i="84"/>
  <c r="D20" i="84"/>
  <c r="C20" i="84"/>
  <c r="L17" i="84"/>
  <c r="K17" i="84"/>
  <c r="J17" i="84"/>
  <c r="I17" i="84"/>
  <c r="G17" i="84"/>
  <c r="F17" i="84"/>
  <c r="E17" i="84"/>
  <c r="D17" i="84"/>
  <c r="C17" i="84"/>
  <c r="I15" i="84"/>
  <c r="L14" i="84"/>
  <c r="K14" i="84"/>
  <c r="J14" i="84"/>
  <c r="I14" i="84"/>
  <c r="G14" i="84"/>
  <c r="F14" i="84"/>
  <c r="E14" i="84"/>
  <c r="D14" i="84"/>
  <c r="C14" i="84"/>
  <c r="L13" i="84"/>
  <c r="K13" i="84"/>
  <c r="J13" i="84"/>
  <c r="I13" i="84"/>
  <c r="G13" i="84"/>
  <c r="F13" i="84"/>
  <c r="E13" i="84"/>
  <c r="D13" i="84"/>
  <c r="C13" i="84"/>
  <c r="L12" i="84"/>
  <c r="K12" i="84"/>
  <c r="J12" i="84"/>
  <c r="I12" i="84"/>
  <c r="G12" i="84"/>
  <c r="F12" i="84"/>
  <c r="E12" i="84"/>
  <c r="D12" i="84"/>
  <c r="C12" i="84"/>
  <c r="L10" i="84"/>
  <c r="K10" i="84"/>
  <c r="J10" i="84"/>
  <c r="I10" i="84"/>
  <c r="G10" i="84"/>
  <c r="F10" i="84"/>
  <c r="E10" i="84"/>
  <c r="D10" i="84"/>
  <c r="C10" i="84"/>
  <c r="L7" i="84"/>
  <c r="K7" i="84"/>
  <c r="J7" i="84"/>
  <c r="I7" i="84"/>
  <c r="H7" i="84"/>
  <c r="H35" i="84" s="1"/>
  <c r="G7" i="84"/>
  <c r="F7" i="84"/>
  <c r="E7" i="84"/>
  <c r="D7" i="84"/>
  <c r="C7" i="84"/>
  <c r="L6" i="84"/>
  <c r="K6" i="84"/>
  <c r="J6" i="84"/>
  <c r="I6" i="84"/>
  <c r="H6" i="84"/>
  <c r="G6" i="84"/>
  <c r="F6" i="84"/>
  <c r="E6" i="84"/>
  <c r="D6" i="84"/>
  <c r="C6" i="84"/>
  <c r="L5" i="84"/>
  <c r="K5" i="84"/>
  <c r="J5" i="84"/>
  <c r="I5" i="84"/>
  <c r="H5" i="84"/>
  <c r="G5" i="84"/>
  <c r="F5" i="84"/>
  <c r="E5" i="84"/>
  <c r="D5" i="84"/>
  <c r="C5" i="84"/>
  <c r="I190" i="83"/>
  <c r="I197" i="83" s="1"/>
  <c r="H190" i="83"/>
  <c r="H197" i="83" s="1"/>
  <c r="L183" i="83"/>
  <c r="K183" i="83"/>
  <c r="J183" i="83"/>
  <c r="G183" i="83"/>
  <c r="F183" i="83"/>
  <c r="E183" i="83"/>
  <c r="D183" i="83"/>
  <c r="C183" i="83"/>
  <c r="N182" i="83"/>
  <c r="N181" i="83"/>
  <c r="L180" i="83"/>
  <c r="K180" i="83"/>
  <c r="J180" i="83"/>
  <c r="G180" i="83"/>
  <c r="F180" i="83"/>
  <c r="E180" i="83"/>
  <c r="D180" i="83"/>
  <c r="C180" i="83"/>
  <c r="L175" i="83"/>
  <c r="K175" i="83"/>
  <c r="J175" i="83"/>
  <c r="G175" i="83"/>
  <c r="F175" i="83"/>
  <c r="E175" i="83"/>
  <c r="D175" i="83"/>
  <c r="C175" i="83"/>
  <c r="N175" i="83" s="1"/>
  <c r="N174" i="83"/>
  <c r="L169" i="83"/>
  <c r="K169" i="83"/>
  <c r="J169" i="83"/>
  <c r="J166" i="83" s="1"/>
  <c r="G169" i="83"/>
  <c r="G19" i="83" s="1"/>
  <c r="F169" i="83"/>
  <c r="E169" i="83"/>
  <c r="D169" i="83"/>
  <c r="C169" i="83"/>
  <c r="L168" i="83"/>
  <c r="K168" i="83"/>
  <c r="J168" i="83"/>
  <c r="G168" i="83"/>
  <c r="G166" i="83" s="1"/>
  <c r="F168" i="83"/>
  <c r="F166" i="83" s="1"/>
  <c r="E168" i="83"/>
  <c r="D168" i="83"/>
  <c r="C168" i="83"/>
  <c r="E166" i="83"/>
  <c r="D166" i="83"/>
  <c r="C166" i="83"/>
  <c r="L161" i="83"/>
  <c r="L159" i="83" s="1"/>
  <c r="K161" i="83"/>
  <c r="K159" i="83" s="1"/>
  <c r="J161" i="83"/>
  <c r="J159" i="83" s="1"/>
  <c r="G161" i="83"/>
  <c r="F161" i="83"/>
  <c r="E161" i="83"/>
  <c r="D161" i="83"/>
  <c r="C161" i="83"/>
  <c r="G159" i="83"/>
  <c r="F159" i="83"/>
  <c r="E159" i="83"/>
  <c r="D159" i="83"/>
  <c r="C159" i="83"/>
  <c r="N157" i="83"/>
  <c r="N171" i="83" s="1"/>
  <c r="N156" i="83"/>
  <c r="N155" i="83"/>
  <c r="H142" i="83"/>
  <c r="H149" i="83" s="1"/>
  <c r="L135" i="83"/>
  <c r="K135" i="83"/>
  <c r="J135" i="83"/>
  <c r="I135" i="83"/>
  <c r="I33" i="83" s="1"/>
  <c r="G135" i="83"/>
  <c r="G33" i="83" s="1"/>
  <c r="F135" i="83"/>
  <c r="E135" i="83"/>
  <c r="D135" i="83"/>
  <c r="C135" i="83"/>
  <c r="L132" i="83"/>
  <c r="K132" i="83"/>
  <c r="J132" i="83"/>
  <c r="I132" i="83"/>
  <c r="I30" i="83" s="1"/>
  <c r="G132" i="83"/>
  <c r="F132" i="83"/>
  <c r="E132" i="83"/>
  <c r="D132" i="83"/>
  <c r="C132" i="83"/>
  <c r="I130" i="83"/>
  <c r="L127" i="83"/>
  <c r="K127" i="83"/>
  <c r="J127" i="83"/>
  <c r="I127" i="83"/>
  <c r="G127" i="83"/>
  <c r="F127" i="83"/>
  <c r="E127" i="83"/>
  <c r="D127" i="83"/>
  <c r="C127" i="83"/>
  <c r="L121" i="83"/>
  <c r="K121" i="83"/>
  <c r="J121" i="83"/>
  <c r="I121" i="83"/>
  <c r="G121" i="83"/>
  <c r="F121" i="83"/>
  <c r="F118" i="83" s="1"/>
  <c r="E121" i="83"/>
  <c r="D121" i="83"/>
  <c r="C121" i="83"/>
  <c r="C118" i="83" s="1"/>
  <c r="L120" i="83"/>
  <c r="K120" i="83"/>
  <c r="K18" i="83" s="1"/>
  <c r="J120" i="83"/>
  <c r="J118" i="83" s="1"/>
  <c r="I120" i="83"/>
  <c r="I118" i="83" s="1"/>
  <c r="G120" i="83"/>
  <c r="F120" i="83"/>
  <c r="E120" i="83"/>
  <c r="D120" i="83"/>
  <c r="C120" i="83"/>
  <c r="N115" i="83"/>
  <c r="L113" i="83"/>
  <c r="L111" i="83" s="1"/>
  <c r="K113" i="83"/>
  <c r="K111" i="83" s="1"/>
  <c r="K9" i="83" s="1"/>
  <c r="J113" i="83"/>
  <c r="J111" i="83" s="1"/>
  <c r="I113" i="83"/>
  <c r="G113" i="83"/>
  <c r="G111" i="83" s="1"/>
  <c r="F113" i="83"/>
  <c r="F111" i="83" s="1"/>
  <c r="E113" i="83"/>
  <c r="E111" i="83" s="1"/>
  <c r="D113" i="83"/>
  <c r="D111" i="83" s="1"/>
  <c r="C113" i="83"/>
  <c r="C111" i="83"/>
  <c r="N109" i="83"/>
  <c r="N128" i="83" s="1"/>
  <c r="N108" i="83"/>
  <c r="N107" i="83"/>
  <c r="K94" i="83"/>
  <c r="K101" i="83" s="1"/>
  <c r="L87" i="83"/>
  <c r="J87" i="83"/>
  <c r="I87" i="83"/>
  <c r="H87" i="83"/>
  <c r="G87" i="83"/>
  <c r="F87" i="83"/>
  <c r="E87" i="83"/>
  <c r="D87" i="83"/>
  <c r="C87" i="83"/>
  <c r="L84" i="83"/>
  <c r="J84" i="83"/>
  <c r="I84" i="83"/>
  <c r="H84" i="83"/>
  <c r="G84" i="83"/>
  <c r="F84" i="83"/>
  <c r="E84" i="83"/>
  <c r="D84" i="83"/>
  <c r="C84" i="83"/>
  <c r="I82" i="83"/>
  <c r="L79" i="83"/>
  <c r="J79" i="83"/>
  <c r="H79" i="83"/>
  <c r="H25" i="83" s="1"/>
  <c r="G79" i="83"/>
  <c r="F79" i="83"/>
  <c r="E79" i="83"/>
  <c r="D79" i="83"/>
  <c r="C79" i="83"/>
  <c r="L73" i="83"/>
  <c r="J73" i="83"/>
  <c r="I73" i="83"/>
  <c r="H73" i="83"/>
  <c r="G73" i="83"/>
  <c r="F73" i="83"/>
  <c r="E73" i="83"/>
  <c r="D73" i="83"/>
  <c r="C73" i="83"/>
  <c r="C70" i="83" s="1"/>
  <c r="L72" i="83"/>
  <c r="J72" i="83"/>
  <c r="I72" i="83"/>
  <c r="I70" i="83" s="1"/>
  <c r="H72" i="83"/>
  <c r="G72" i="83"/>
  <c r="G70" i="83" s="1"/>
  <c r="F72" i="83"/>
  <c r="F70" i="83" s="1"/>
  <c r="E72" i="83"/>
  <c r="E70" i="83" s="1"/>
  <c r="D72" i="83"/>
  <c r="C72" i="83"/>
  <c r="N69" i="83"/>
  <c r="L65" i="83"/>
  <c r="L63" i="83" s="1"/>
  <c r="J65" i="83"/>
  <c r="J63" i="83" s="1"/>
  <c r="I65" i="83"/>
  <c r="I63" i="83" s="1"/>
  <c r="H65" i="83"/>
  <c r="H63" i="83" s="1"/>
  <c r="H9" i="83" s="1"/>
  <c r="G65" i="83"/>
  <c r="G63" i="83" s="1"/>
  <c r="F65" i="83"/>
  <c r="F63" i="83" s="1"/>
  <c r="E65" i="83"/>
  <c r="E63" i="83" s="1"/>
  <c r="D65" i="83"/>
  <c r="D63" i="83" s="1"/>
  <c r="C65" i="83"/>
  <c r="N61" i="83"/>
  <c r="N89" i="83" s="1"/>
  <c r="N60" i="83"/>
  <c r="N59" i="83"/>
  <c r="L46" i="83"/>
  <c r="K46" i="83"/>
  <c r="J46" i="83"/>
  <c r="I46" i="83"/>
  <c r="G46" i="83"/>
  <c r="F46" i="83"/>
  <c r="E46" i="83"/>
  <c r="D46" i="83"/>
  <c r="C46" i="83"/>
  <c r="L39" i="83"/>
  <c r="K39" i="83"/>
  <c r="J39" i="83"/>
  <c r="I39" i="83"/>
  <c r="G39" i="83"/>
  <c r="F39" i="83"/>
  <c r="E39" i="83"/>
  <c r="D39" i="83"/>
  <c r="C39" i="83"/>
  <c r="L37" i="83"/>
  <c r="K37" i="83"/>
  <c r="J37" i="83"/>
  <c r="I37" i="83"/>
  <c r="G37" i="83"/>
  <c r="F37" i="83"/>
  <c r="E37" i="83"/>
  <c r="D37" i="83"/>
  <c r="C37" i="83"/>
  <c r="L36" i="83"/>
  <c r="K36" i="83"/>
  <c r="J36" i="83"/>
  <c r="I36" i="83"/>
  <c r="G36" i="83"/>
  <c r="F36" i="83"/>
  <c r="E36" i="83"/>
  <c r="D36" i="83"/>
  <c r="C36" i="83"/>
  <c r="L35" i="83"/>
  <c r="K35" i="83"/>
  <c r="J35" i="83"/>
  <c r="I35" i="83"/>
  <c r="G35" i="83"/>
  <c r="F35" i="83"/>
  <c r="E35" i="83"/>
  <c r="D35" i="83"/>
  <c r="C35" i="83"/>
  <c r="L34" i="83"/>
  <c r="K34" i="83"/>
  <c r="J34" i="83"/>
  <c r="I34" i="83"/>
  <c r="G34" i="83"/>
  <c r="F34" i="83"/>
  <c r="E34" i="83"/>
  <c r="D34" i="83"/>
  <c r="C34" i="83"/>
  <c r="H33" i="83"/>
  <c r="L32" i="83"/>
  <c r="K32" i="83"/>
  <c r="J32" i="83"/>
  <c r="I32" i="83"/>
  <c r="G32" i="83"/>
  <c r="F32" i="83"/>
  <c r="E32" i="83"/>
  <c r="D32" i="83"/>
  <c r="C32" i="83"/>
  <c r="L31" i="83"/>
  <c r="K31" i="83"/>
  <c r="J31" i="83"/>
  <c r="I31" i="83"/>
  <c r="G31" i="83"/>
  <c r="F31" i="83"/>
  <c r="E31" i="83"/>
  <c r="D31" i="83"/>
  <c r="C31" i="83"/>
  <c r="H30" i="83"/>
  <c r="I29" i="83"/>
  <c r="L27" i="83"/>
  <c r="K27" i="83"/>
  <c r="J27" i="83"/>
  <c r="I27" i="83"/>
  <c r="G27" i="83"/>
  <c r="F27" i="83"/>
  <c r="E27" i="83"/>
  <c r="D27" i="83"/>
  <c r="C27" i="83"/>
  <c r="L26" i="83"/>
  <c r="K26" i="83"/>
  <c r="J26" i="83"/>
  <c r="I26" i="83"/>
  <c r="G26" i="83"/>
  <c r="F26" i="83"/>
  <c r="E26" i="83"/>
  <c r="D26" i="83"/>
  <c r="C26" i="83"/>
  <c r="L24" i="83"/>
  <c r="K24" i="83"/>
  <c r="J24" i="83"/>
  <c r="I24" i="83"/>
  <c r="G24" i="83"/>
  <c r="F24" i="83"/>
  <c r="E24" i="83"/>
  <c r="D24" i="83"/>
  <c r="C24" i="83"/>
  <c r="L23" i="83"/>
  <c r="K23" i="83"/>
  <c r="J23" i="83"/>
  <c r="I23" i="83"/>
  <c r="G23" i="83"/>
  <c r="F23" i="83"/>
  <c r="E23" i="83"/>
  <c r="D23" i="83"/>
  <c r="C23" i="83"/>
  <c r="L22" i="83"/>
  <c r="K22" i="83"/>
  <c r="J22" i="83"/>
  <c r="I22" i="83"/>
  <c r="G22" i="83"/>
  <c r="F22" i="83"/>
  <c r="E22" i="83"/>
  <c r="D22" i="83"/>
  <c r="C22" i="83"/>
  <c r="L21" i="83"/>
  <c r="K21" i="83"/>
  <c r="J21" i="83"/>
  <c r="I21" i="83"/>
  <c r="G21" i="83"/>
  <c r="F21" i="83"/>
  <c r="E21" i="83"/>
  <c r="D21" i="83"/>
  <c r="C21" i="83"/>
  <c r="L20" i="83"/>
  <c r="K20" i="83"/>
  <c r="J20" i="83"/>
  <c r="I20" i="83"/>
  <c r="G20" i="83"/>
  <c r="F20" i="83"/>
  <c r="E20" i="83"/>
  <c r="D20" i="83"/>
  <c r="C20" i="83"/>
  <c r="I19" i="83"/>
  <c r="F19" i="83"/>
  <c r="L17" i="83"/>
  <c r="K17" i="83"/>
  <c r="J17" i="83"/>
  <c r="I17" i="83"/>
  <c r="G17" i="83"/>
  <c r="F17" i="83"/>
  <c r="E17" i="83"/>
  <c r="D17" i="83"/>
  <c r="C17" i="83"/>
  <c r="I15" i="83"/>
  <c r="L14" i="83"/>
  <c r="K14" i="83"/>
  <c r="J14" i="83"/>
  <c r="I14" i="83"/>
  <c r="G14" i="83"/>
  <c r="F14" i="83"/>
  <c r="E14" i="83"/>
  <c r="D14" i="83"/>
  <c r="C14" i="83"/>
  <c r="L13" i="83"/>
  <c r="K13" i="83"/>
  <c r="J13" i="83"/>
  <c r="I13" i="83"/>
  <c r="G13" i="83"/>
  <c r="F13" i="83"/>
  <c r="E13" i="83"/>
  <c r="D13" i="83"/>
  <c r="C13" i="83"/>
  <c r="L12" i="83"/>
  <c r="K12" i="83"/>
  <c r="J12" i="83"/>
  <c r="I12" i="83"/>
  <c r="G12" i="83"/>
  <c r="F12" i="83"/>
  <c r="E12" i="83"/>
  <c r="D12" i="83"/>
  <c r="C12" i="83"/>
  <c r="C11" i="83"/>
  <c r="L10" i="83"/>
  <c r="K10" i="83"/>
  <c r="J10" i="83"/>
  <c r="I10" i="83"/>
  <c r="G10" i="83"/>
  <c r="F10" i="83"/>
  <c r="E10" i="83"/>
  <c r="D10" i="83"/>
  <c r="C10" i="83"/>
  <c r="L7" i="83"/>
  <c r="K7" i="83"/>
  <c r="J7" i="83"/>
  <c r="I7" i="83"/>
  <c r="H7" i="83"/>
  <c r="H35" i="83" s="1"/>
  <c r="G7" i="83"/>
  <c r="F7" i="83"/>
  <c r="E7" i="83"/>
  <c r="D7" i="83"/>
  <c r="C7" i="83"/>
  <c r="L6" i="83"/>
  <c r="K6" i="83"/>
  <c r="J6" i="83"/>
  <c r="I6" i="83"/>
  <c r="H6" i="83"/>
  <c r="G6" i="83"/>
  <c r="F6" i="83"/>
  <c r="E6" i="83"/>
  <c r="D6" i="83"/>
  <c r="C6" i="83"/>
  <c r="L5" i="83"/>
  <c r="K5" i="83"/>
  <c r="J5" i="83"/>
  <c r="I5" i="83"/>
  <c r="H5" i="83"/>
  <c r="G5" i="83"/>
  <c r="F5" i="83"/>
  <c r="E5" i="83"/>
  <c r="D5" i="83"/>
  <c r="C5" i="83"/>
  <c r="I190" i="82"/>
  <c r="I197" i="82" s="1"/>
  <c r="H190" i="82"/>
  <c r="H197" i="82" s="1"/>
  <c r="L183" i="82"/>
  <c r="K183" i="82"/>
  <c r="J183" i="82"/>
  <c r="G183" i="82"/>
  <c r="F183" i="82"/>
  <c r="E183" i="82"/>
  <c r="D183" i="82"/>
  <c r="C183" i="82"/>
  <c r="L180" i="82"/>
  <c r="K180" i="82"/>
  <c r="J180" i="82"/>
  <c r="G180" i="82"/>
  <c r="F180" i="82"/>
  <c r="E180" i="82"/>
  <c r="D180" i="82"/>
  <c r="C180" i="82"/>
  <c r="L175" i="82"/>
  <c r="K175" i="82"/>
  <c r="K25" i="82" s="1"/>
  <c r="J175" i="82"/>
  <c r="G175" i="82"/>
  <c r="F175" i="82"/>
  <c r="E175" i="82"/>
  <c r="D175" i="82"/>
  <c r="C175" i="82"/>
  <c r="L169" i="82"/>
  <c r="K169" i="82"/>
  <c r="J169" i="82"/>
  <c r="G169" i="82"/>
  <c r="G166" i="82" s="1"/>
  <c r="F169" i="82"/>
  <c r="E169" i="82"/>
  <c r="D169" i="82"/>
  <c r="C169" i="82"/>
  <c r="L168" i="82"/>
  <c r="K168" i="82"/>
  <c r="J168" i="82"/>
  <c r="G168" i="82"/>
  <c r="F168" i="82"/>
  <c r="E168" i="82"/>
  <c r="D168" i="82"/>
  <c r="D166" i="82" s="1"/>
  <c r="C168" i="82"/>
  <c r="N167" i="82"/>
  <c r="L166" i="82"/>
  <c r="L161" i="82"/>
  <c r="L159" i="82" s="1"/>
  <c r="K161" i="82"/>
  <c r="K159" i="82" s="1"/>
  <c r="J161" i="82"/>
  <c r="J159" i="82" s="1"/>
  <c r="G161" i="82"/>
  <c r="G159" i="82" s="1"/>
  <c r="F161" i="82"/>
  <c r="E161" i="82"/>
  <c r="E159" i="82" s="1"/>
  <c r="D161" i="82"/>
  <c r="D159" i="82" s="1"/>
  <c r="C161" i="82"/>
  <c r="C159" i="82" s="1"/>
  <c r="F159" i="82"/>
  <c r="N157" i="82"/>
  <c r="N196" i="82" s="1"/>
  <c r="N156" i="82"/>
  <c r="N155" i="82"/>
  <c r="H142" i="82"/>
  <c r="H149" i="82" s="1"/>
  <c r="L135" i="82"/>
  <c r="K135" i="82"/>
  <c r="J135" i="82"/>
  <c r="I135" i="82"/>
  <c r="G135" i="82"/>
  <c r="F135" i="82"/>
  <c r="E135" i="82"/>
  <c r="D135" i="82"/>
  <c r="C135" i="82"/>
  <c r="L132" i="82"/>
  <c r="K132" i="82"/>
  <c r="J132" i="82"/>
  <c r="I132" i="82"/>
  <c r="G132" i="82"/>
  <c r="F132" i="82"/>
  <c r="E132" i="82"/>
  <c r="D132" i="82"/>
  <c r="C132" i="82"/>
  <c r="I130" i="82"/>
  <c r="L127" i="82"/>
  <c r="K127" i="82"/>
  <c r="J127" i="82"/>
  <c r="I127" i="82"/>
  <c r="G127" i="82"/>
  <c r="F127" i="82"/>
  <c r="E127" i="82"/>
  <c r="D127" i="82"/>
  <c r="C127" i="82"/>
  <c r="L121" i="82"/>
  <c r="K121" i="82"/>
  <c r="J121" i="82"/>
  <c r="I121" i="82"/>
  <c r="G121" i="82"/>
  <c r="F121" i="82"/>
  <c r="E121" i="82"/>
  <c r="D121" i="82"/>
  <c r="D118" i="82" s="1"/>
  <c r="C121" i="82"/>
  <c r="L120" i="82"/>
  <c r="L118" i="82" s="1"/>
  <c r="K120" i="82"/>
  <c r="K118" i="82" s="1"/>
  <c r="J120" i="82"/>
  <c r="J118" i="82" s="1"/>
  <c r="I120" i="82"/>
  <c r="I118" i="82" s="1"/>
  <c r="G120" i="82"/>
  <c r="G118" i="82" s="1"/>
  <c r="F120" i="82"/>
  <c r="E120" i="82"/>
  <c r="D120" i="82"/>
  <c r="C120" i="82"/>
  <c r="L113" i="82"/>
  <c r="L111" i="82" s="1"/>
  <c r="K113" i="82"/>
  <c r="K111" i="82" s="1"/>
  <c r="J113" i="82"/>
  <c r="J111" i="82" s="1"/>
  <c r="I113" i="82"/>
  <c r="I111" i="82" s="1"/>
  <c r="G113" i="82"/>
  <c r="G111" i="82" s="1"/>
  <c r="F113" i="82"/>
  <c r="F111" i="82" s="1"/>
  <c r="E113" i="82"/>
  <c r="E111" i="82" s="1"/>
  <c r="D113" i="82"/>
  <c r="D111" i="82" s="1"/>
  <c r="C113" i="82"/>
  <c r="N109" i="82"/>
  <c r="N133" i="82" s="1"/>
  <c r="N108" i="82"/>
  <c r="N107" i="82"/>
  <c r="K94" i="82"/>
  <c r="K101" i="82" s="1"/>
  <c r="L87" i="82"/>
  <c r="L33" i="82" s="1"/>
  <c r="J87" i="82"/>
  <c r="I87" i="82"/>
  <c r="H87" i="82"/>
  <c r="H33" i="82" s="1"/>
  <c r="G87" i="82"/>
  <c r="F87" i="82"/>
  <c r="E87" i="82"/>
  <c r="D87" i="82"/>
  <c r="C87" i="82"/>
  <c r="L84" i="82"/>
  <c r="J84" i="82"/>
  <c r="I84" i="82"/>
  <c r="H84" i="82"/>
  <c r="H30" i="82" s="1"/>
  <c r="G84" i="82"/>
  <c r="F84" i="82"/>
  <c r="E84" i="82"/>
  <c r="D84" i="82"/>
  <c r="C84" i="82"/>
  <c r="I82" i="82"/>
  <c r="I79" i="82" s="1"/>
  <c r="L79" i="82"/>
  <c r="J79" i="82"/>
  <c r="H79" i="82"/>
  <c r="G79" i="82"/>
  <c r="F79" i="82"/>
  <c r="E79" i="82"/>
  <c r="D79" i="82"/>
  <c r="C79" i="82"/>
  <c r="L73" i="82"/>
  <c r="J73" i="82"/>
  <c r="I73" i="82"/>
  <c r="I19" i="82" s="1"/>
  <c r="H73" i="82"/>
  <c r="G73" i="82"/>
  <c r="F73" i="82"/>
  <c r="E73" i="82"/>
  <c r="D73" i="82"/>
  <c r="C73" i="82"/>
  <c r="L72" i="82"/>
  <c r="J72" i="82"/>
  <c r="I72" i="82"/>
  <c r="H72" i="82"/>
  <c r="H70" i="82" s="1"/>
  <c r="H16" i="82" s="1"/>
  <c r="G72" i="82"/>
  <c r="F72" i="82"/>
  <c r="F70" i="82" s="1"/>
  <c r="E72" i="82"/>
  <c r="D72" i="82"/>
  <c r="D18" i="82" s="1"/>
  <c r="C72" i="82"/>
  <c r="I70" i="82"/>
  <c r="L65" i="82"/>
  <c r="L63" i="82" s="1"/>
  <c r="J65" i="82"/>
  <c r="I65" i="82"/>
  <c r="I63" i="82" s="1"/>
  <c r="H65" i="82"/>
  <c r="H63" i="82" s="1"/>
  <c r="G65" i="82"/>
  <c r="F65" i="82"/>
  <c r="E65" i="82"/>
  <c r="E63" i="82" s="1"/>
  <c r="D65" i="82"/>
  <c r="C65" i="82"/>
  <c r="N64" i="82"/>
  <c r="J63" i="82"/>
  <c r="N61" i="82"/>
  <c r="N100" i="82" s="1"/>
  <c r="N60" i="82"/>
  <c r="N59" i="82"/>
  <c r="L46" i="82"/>
  <c r="K46" i="82"/>
  <c r="J46" i="82"/>
  <c r="I46" i="82"/>
  <c r="G46" i="82"/>
  <c r="E46" i="82"/>
  <c r="D46" i="82"/>
  <c r="C46" i="82"/>
  <c r="L39" i="82"/>
  <c r="K39" i="82"/>
  <c r="J39" i="82"/>
  <c r="I39" i="82"/>
  <c r="G39" i="82"/>
  <c r="E39" i="82"/>
  <c r="D39" i="82"/>
  <c r="C39" i="82"/>
  <c r="L37" i="82"/>
  <c r="K37" i="82"/>
  <c r="J37" i="82"/>
  <c r="I37" i="82"/>
  <c r="G37" i="82"/>
  <c r="E37" i="82"/>
  <c r="D37" i="82"/>
  <c r="C37" i="82"/>
  <c r="L36" i="82"/>
  <c r="K36" i="82"/>
  <c r="J36" i="82"/>
  <c r="I36" i="82"/>
  <c r="G36" i="82"/>
  <c r="E36" i="82"/>
  <c r="D36" i="82"/>
  <c r="C36" i="82"/>
  <c r="L35" i="82"/>
  <c r="K35" i="82"/>
  <c r="J35" i="82"/>
  <c r="I35" i="82"/>
  <c r="G35" i="82"/>
  <c r="E35" i="82"/>
  <c r="D35" i="82"/>
  <c r="C35" i="82"/>
  <c r="L34" i="82"/>
  <c r="K34" i="82"/>
  <c r="J34" i="82"/>
  <c r="I34" i="82"/>
  <c r="G34" i="82"/>
  <c r="E34" i="82"/>
  <c r="D34" i="82"/>
  <c r="C34" i="82"/>
  <c r="L32" i="82"/>
  <c r="K32" i="82"/>
  <c r="J32" i="82"/>
  <c r="I32" i="82"/>
  <c r="G32" i="82"/>
  <c r="E32" i="82"/>
  <c r="D32" i="82"/>
  <c r="C32" i="82"/>
  <c r="L31" i="82"/>
  <c r="K31" i="82"/>
  <c r="J31" i="82"/>
  <c r="I31" i="82"/>
  <c r="G31" i="82"/>
  <c r="E31" i="82"/>
  <c r="D31" i="82"/>
  <c r="C31" i="82"/>
  <c r="I29" i="82"/>
  <c r="I28" i="82"/>
  <c r="L27" i="82"/>
  <c r="K27" i="82"/>
  <c r="J27" i="82"/>
  <c r="I27" i="82"/>
  <c r="G27" i="82"/>
  <c r="E27" i="82"/>
  <c r="D27" i="82"/>
  <c r="C27" i="82"/>
  <c r="L26" i="82"/>
  <c r="K26" i="82"/>
  <c r="J26" i="82"/>
  <c r="I26" i="82"/>
  <c r="G26" i="82"/>
  <c r="E26" i="82"/>
  <c r="D26" i="82"/>
  <c r="C26" i="82"/>
  <c r="H25" i="82"/>
  <c r="L24" i="82"/>
  <c r="K24" i="82"/>
  <c r="J24" i="82"/>
  <c r="I24" i="82"/>
  <c r="G24" i="82"/>
  <c r="E24" i="82"/>
  <c r="D24" i="82"/>
  <c r="C24" i="82"/>
  <c r="L23" i="82"/>
  <c r="K23" i="82"/>
  <c r="J23" i="82"/>
  <c r="I23" i="82"/>
  <c r="G23" i="82"/>
  <c r="E23" i="82"/>
  <c r="D23" i="82"/>
  <c r="C23" i="82"/>
  <c r="L22" i="82"/>
  <c r="K22" i="82"/>
  <c r="J22" i="82"/>
  <c r="I22" i="82"/>
  <c r="G22" i="82"/>
  <c r="E22" i="82"/>
  <c r="D22" i="82"/>
  <c r="C22" i="82"/>
  <c r="L21" i="82"/>
  <c r="K21" i="82"/>
  <c r="J21" i="82"/>
  <c r="I21" i="82"/>
  <c r="G21" i="82"/>
  <c r="E21" i="82"/>
  <c r="D21" i="82"/>
  <c r="C21" i="82"/>
  <c r="L20" i="82"/>
  <c r="K20" i="82"/>
  <c r="J20" i="82"/>
  <c r="I20" i="82"/>
  <c r="G20" i="82"/>
  <c r="E20" i="82"/>
  <c r="D20" i="82"/>
  <c r="C20" i="82"/>
  <c r="K18" i="82"/>
  <c r="L17" i="82"/>
  <c r="K17" i="82"/>
  <c r="J17" i="82"/>
  <c r="I17" i="82"/>
  <c r="G17" i="82"/>
  <c r="E17" i="82"/>
  <c r="D17" i="82"/>
  <c r="C17" i="82"/>
  <c r="I15" i="82"/>
  <c r="L14" i="82"/>
  <c r="K14" i="82"/>
  <c r="J14" i="82"/>
  <c r="I14" i="82"/>
  <c r="G14" i="82"/>
  <c r="E14" i="82"/>
  <c r="D14" i="82"/>
  <c r="C14" i="82"/>
  <c r="L13" i="82"/>
  <c r="K13" i="82"/>
  <c r="J13" i="82"/>
  <c r="I13" i="82"/>
  <c r="G13" i="82"/>
  <c r="E13" i="82"/>
  <c r="D13" i="82"/>
  <c r="C13" i="82"/>
  <c r="L12" i="82"/>
  <c r="K12" i="82"/>
  <c r="J12" i="82"/>
  <c r="I12" i="82"/>
  <c r="G12" i="82"/>
  <c r="E12" i="82"/>
  <c r="D12" i="82"/>
  <c r="C12" i="82"/>
  <c r="L10" i="82"/>
  <c r="K10" i="82"/>
  <c r="J10" i="82"/>
  <c r="I10" i="82"/>
  <c r="G10" i="82"/>
  <c r="E10" i="82"/>
  <c r="D10" i="82"/>
  <c r="C10" i="82"/>
  <c r="L7" i="82"/>
  <c r="K7" i="82"/>
  <c r="J7" i="82"/>
  <c r="I7" i="82"/>
  <c r="H7" i="82"/>
  <c r="H34" i="82" s="1"/>
  <c r="G7" i="82"/>
  <c r="F7" i="82"/>
  <c r="E7" i="82"/>
  <c r="D7" i="82"/>
  <c r="C7" i="82"/>
  <c r="L6" i="82"/>
  <c r="K6" i="82"/>
  <c r="J6" i="82"/>
  <c r="I6" i="82"/>
  <c r="H6" i="82"/>
  <c r="G6" i="82"/>
  <c r="F6" i="82"/>
  <c r="E6" i="82"/>
  <c r="D6" i="82"/>
  <c r="C6" i="82"/>
  <c r="L5" i="82"/>
  <c r="K5" i="82"/>
  <c r="J5" i="82"/>
  <c r="I5" i="82"/>
  <c r="H5" i="82"/>
  <c r="G5" i="82"/>
  <c r="F5" i="82"/>
  <c r="E5" i="82"/>
  <c r="D5" i="82"/>
  <c r="C5" i="82"/>
  <c r="I190" i="81"/>
  <c r="I197" i="81" s="1"/>
  <c r="H190" i="81"/>
  <c r="H197" i="81" s="1"/>
  <c r="L183" i="81"/>
  <c r="K183" i="81"/>
  <c r="J183" i="81"/>
  <c r="G183" i="81"/>
  <c r="F183" i="81"/>
  <c r="E183" i="81"/>
  <c r="D183" i="81"/>
  <c r="C183" i="81"/>
  <c r="L180" i="81"/>
  <c r="K180" i="81"/>
  <c r="K30" i="81" s="1"/>
  <c r="J180" i="81"/>
  <c r="J30" i="81" s="1"/>
  <c r="G180" i="81"/>
  <c r="F180" i="81"/>
  <c r="E180" i="81"/>
  <c r="D180" i="81"/>
  <c r="C180" i="81"/>
  <c r="L175" i="81"/>
  <c r="K175" i="81"/>
  <c r="J175" i="81"/>
  <c r="G175" i="81"/>
  <c r="F175" i="81"/>
  <c r="E175" i="81"/>
  <c r="D175" i="81"/>
  <c r="C175" i="81"/>
  <c r="L169" i="81"/>
  <c r="K169" i="81"/>
  <c r="K166" i="81" s="1"/>
  <c r="J169" i="81"/>
  <c r="J166" i="81" s="1"/>
  <c r="G169" i="81"/>
  <c r="G166" i="81" s="1"/>
  <c r="F169" i="81"/>
  <c r="E169" i="81"/>
  <c r="E166" i="81" s="1"/>
  <c r="D169" i="81"/>
  <c r="C169" i="81"/>
  <c r="L168" i="81"/>
  <c r="K168" i="81"/>
  <c r="J168" i="81"/>
  <c r="G168" i="81"/>
  <c r="F168" i="81"/>
  <c r="E168" i="81"/>
  <c r="D168" i="81"/>
  <c r="C168" i="81"/>
  <c r="D166" i="81"/>
  <c r="C166" i="81"/>
  <c r="L161" i="81"/>
  <c r="L159" i="81" s="1"/>
  <c r="K161" i="81"/>
  <c r="K159" i="81" s="1"/>
  <c r="J161" i="81"/>
  <c r="J159" i="81" s="1"/>
  <c r="G161" i="81"/>
  <c r="F161" i="81"/>
  <c r="E161" i="81"/>
  <c r="D161" i="81"/>
  <c r="C161" i="81"/>
  <c r="C11" i="81" s="1"/>
  <c r="G159" i="81"/>
  <c r="F159" i="81"/>
  <c r="E159" i="81"/>
  <c r="D159" i="81"/>
  <c r="C159" i="81"/>
  <c r="N157" i="81"/>
  <c r="N156" i="81"/>
  <c r="N155" i="81"/>
  <c r="H142" i="81"/>
  <c r="H149" i="81" s="1"/>
  <c r="L135" i="81"/>
  <c r="K135" i="81"/>
  <c r="K33" i="81" s="1"/>
  <c r="J135" i="81"/>
  <c r="I135" i="81"/>
  <c r="G135" i="81"/>
  <c r="F135" i="81"/>
  <c r="E135" i="81"/>
  <c r="D135" i="81"/>
  <c r="C135" i="81"/>
  <c r="N133" i="81"/>
  <c r="L132" i="81"/>
  <c r="K132" i="81"/>
  <c r="J132" i="81"/>
  <c r="I132" i="81"/>
  <c r="G132" i="81"/>
  <c r="F132" i="81"/>
  <c r="E132" i="81"/>
  <c r="D132" i="81"/>
  <c r="C132" i="81"/>
  <c r="I130" i="81"/>
  <c r="I127" i="81" s="1"/>
  <c r="L127" i="81"/>
  <c r="K127" i="81"/>
  <c r="J127" i="81"/>
  <c r="G127" i="81"/>
  <c r="F127" i="81"/>
  <c r="F25" i="81" s="1"/>
  <c r="E127" i="81"/>
  <c r="D127" i="81"/>
  <c r="C127" i="81"/>
  <c r="L121" i="81"/>
  <c r="L118" i="81" s="1"/>
  <c r="K121" i="81"/>
  <c r="K19" i="81" s="1"/>
  <c r="J121" i="81"/>
  <c r="I121" i="81"/>
  <c r="G121" i="81"/>
  <c r="F121" i="81"/>
  <c r="E121" i="81"/>
  <c r="D121" i="81"/>
  <c r="C121" i="81"/>
  <c r="L120" i="81"/>
  <c r="K120" i="81"/>
  <c r="K18" i="81" s="1"/>
  <c r="J120" i="81"/>
  <c r="I120" i="81"/>
  <c r="I18" i="81" s="1"/>
  <c r="G120" i="81"/>
  <c r="G118" i="81" s="1"/>
  <c r="F120" i="81"/>
  <c r="F118" i="81" s="1"/>
  <c r="E120" i="81"/>
  <c r="D120" i="81"/>
  <c r="C120" i="81"/>
  <c r="C118" i="81" s="1"/>
  <c r="I118" i="81"/>
  <c r="N114" i="81"/>
  <c r="L113" i="81"/>
  <c r="L111" i="81" s="1"/>
  <c r="K113" i="81"/>
  <c r="K111" i="81" s="1"/>
  <c r="J113" i="81"/>
  <c r="I113" i="81"/>
  <c r="I111" i="81" s="1"/>
  <c r="G113" i="81"/>
  <c r="G111" i="81" s="1"/>
  <c r="F113" i="81"/>
  <c r="F111" i="81" s="1"/>
  <c r="E113" i="81"/>
  <c r="D113" i="81"/>
  <c r="C113" i="81"/>
  <c r="E111" i="81"/>
  <c r="D111" i="81"/>
  <c r="C111" i="81"/>
  <c r="N109" i="81"/>
  <c r="N135" i="81" s="1"/>
  <c r="N108" i="81"/>
  <c r="N107" i="81"/>
  <c r="K94" i="81"/>
  <c r="K101" i="81" s="1"/>
  <c r="L87" i="81"/>
  <c r="J87" i="81"/>
  <c r="I87" i="81"/>
  <c r="H87" i="81"/>
  <c r="G87" i="81"/>
  <c r="F87" i="81"/>
  <c r="E87" i="81"/>
  <c r="D87" i="81"/>
  <c r="C87" i="81"/>
  <c r="N86" i="81"/>
  <c r="L84" i="81"/>
  <c r="J84" i="81"/>
  <c r="I84" i="81"/>
  <c r="H84" i="81"/>
  <c r="G84" i="81"/>
  <c r="F84" i="81"/>
  <c r="E84" i="81"/>
  <c r="D84" i="81"/>
  <c r="D30" i="81" s="1"/>
  <c r="C84" i="81"/>
  <c r="I82" i="81"/>
  <c r="N81" i="81"/>
  <c r="N80" i="81"/>
  <c r="L79" i="81"/>
  <c r="L25" i="81" s="1"/>
  <c r="J79" i="81"/>
  <c r="I79" i="81"/>
  <c r="H79" i="81"/>
  <c r="H25" i="81" s="1"/>
  <c r="G79" i="81"/>
  <c r="F79" i="81"/>
  <c r="E79" i="81"/>
  <c r="D79" i="81"/>
  <c r="C79" i="81"/>
  <c r="L73" i="81"/>
  <c r="J73" i="81"/>
  <c r="I73" i="81"/>
  <c r="H73" i="81"/>
  <c r="G73" i="81"/>
  <c r="F73" i="81"/>
  <c r="E73" i="81"/>
  <c r="D73" i="81"/>
  <c r="C73" i="81"/>
  <c r="L72" i="81"/>
  <c r="L18" i="81" s="1"/>
  <c r="J72" i="81"/>
  <c r="J70" i="81" s="1"/>
  <c r="I72" i="81"/>
  <c r="H72" i="81"/>
  <c r="G72" i="81"/>
  <c r="F72" i="81"/>
  <c r="E72" i="81"/>
  <c r="D72" i="81"/>
  <c r="C72" i="81"/>
  <c r="N71" i="81"/>
  <c r="I70" i="81"/>
  <c r="L65" i="81"/>
  <c r="L63" i="81" s="1"/>
  <c r="J65" i="81"/>
  <c r="J63" i="81" s="1"/>
  <c r="I65" i="81"/>
  <c r="I63" i="81" s="1"/>
  <c r="I9" i="81" s="1"/>
  <c r="H65" i="81"/>
  <c r="H63" i="81" s="1"/>
  <c r="H9" i="81" s="1"/>
  <c r="G65" i="81"/>
  <c r="G63" i="81" s="1"/>
  <c r="F65" i="81"/>
  <c r="E65" i="81"/>
  <c r="D65" i="81"/>
  <c r="D63" i="81" s="1"/>
  <c r="C65" i="81"/>
  <c r="C63" i="81"/>
  <c r="N61" i="81"/>
  <c r="N85" i="81" s="1"/>
  <c r="N60" i="81"/>
  <c r="N59" i="81"/>
  <c r="L46" i="81"/>
  <c r="K46" i="81"/>
  <c r="J46" i="81"/>
  <c r="I46" i="81"/>
  <c r="G46" i="81"/>
  <c r="F46" i="81"/>
  <c r="E46" i="81"/>
  <c r="D46" i="81"/>
  <c r="C46" i="81"/>
  <c r="L39" i="81"/>
  <c r="K39" i="81"/>
  <c r="J39" i="81"/>
  <c r="I39" i="81"/>
  <c r="G39" i="81"/>
  <c r="F39" i="81"/>
  <c r="E39" i="81"/>
  <c r="D39" i="81"/>
  <c r="C39" i="81"/>
  <c r="L37" i="81"/>
  <c r="K37" i="81"/>
  <c r="J37" i="81"/>
  <c r="I37" i="81"/>
  <c r="G37" i="81"/>
  <c r="F37" i="81"/>
  <c r="E37" i="81"/>
  <c r="D37" i="81"/>
  <c r="C37" i="81"/>
  <c r="L36" i="81"/>
  <c r="K36" i="81"/>
  <c r="J36" i="81"/>
  <c r="I36" i="81"/>
  <c r="G36" i="81"/>
  <c r="F36" i="81"/>
  <c r="E36" i="81"/>
  <c r="D36" i="81"/>
  <c r="C36" i="81"/>
  <c r="L35" i="81"/>
  <c r="K35" i="81"/>
  <c r="J35" i="81"/>
  <c r="I35" i="81"/>
  <c r="G35" i="81"/>
  <c r="F35" i="81"/>
  <c r="E35" i="81"/>
  <c r="D35" i="81"/>
  <c r="C35" i="81"/>
  <c r="L34" i="81"/>
  <c r="K34" i="81"/>
  <c r="J34" i="81"/>
  <c r="I34" i="81"/>
  <c r="G34" i="81"/>
  <c r="F34" i="81"/>
  <c r="E34" i="81"/>
  <c r="D34" i="81"/>
  <c r="C34" i="81"/>
  <c r="I33" i="81"/>
  <c r="H33" i="81"/>
  <c r="G33" i="81"/>
  <c r="L32" i="81"/>
  <c r="K32" i="81"/>
  <c r="J32" i="81"/>
  <c r="I32" i="81"/>
  <c r="G32" i="81"/>
  <c r="F32" i="81"/>
  <c r="E32" i="81"/>
  <c r="D32" i="81"/>
  <c r="C32" i="81"/>
  <c r="L31" i="81"/>
  <c r="K31" i="81"/>
  <c r="J31" i="81"/>
  <c r="I31" i="81"/>
  <c r="G31" i="81"/>
  <c r="F31" i="81"/>
  <c r="E31" i="81"/>
  <c r="D31" i="81"/>
  <c r="C31" i="81"/>
  <c r="H30" i="81"/>
  <c r="I29" i="81"/>
  <c r="L27" i="81"/>
  <c r="K27" i="81"/>
  <c r="J27" i="81"/>
  <c r="I27" i="81"/>
  <c r="G27" i="81"/>
  <c r="F27" i="81"/>
  <c r="E27" i="81"/>
  <c r="D27" i="81"/>
  <c r="C27" i="81"/>
  <c r="L26" i="81"/>
  <c r="K26" i="81"/>
  <c r="J26" i="81"/>
  <c r="I26" i="81"/>
  <c r="G26" i="81"/>
  <c r="F26" i="81"/>
  <c r="E26" i="81"/>
  <c r="D26" i="81"/>
  <c r="C26" i="81"/>
  <c r="L24" i="81"/>
  <c r="K24" i="81"/>
  <c r="J24" i="81"/>
  <c r="I24" i="81"/>
  <c r="G24" i="81"/>
  <c r="F24" i="81"/>
  <c r="E24" i="81"/>
  <c r="D24" i="81"/>
  <c r="C24" i="81"/>
  <c r="L23" i="81"/>
  <c r="K23" i="81"/>
  <c r="J23" i="81"/>
  <c r="I23" i="81"/>
  <c r="G23" i="81"/>
  <c r="F23" i="81"/>
  <c r="E23" i="81"/>
  <c r="D23" i="81"/>
  <c r="C23" i="81"/>
  <c r="L22" i="81"/>
  <c r="K22" i="81"/>
  <c r="J22" i="81"/>
  <c r="I22" i="81"/>
  <c r="G22" i="81"/>
  <c r="F22" i="81"/>
  <c r="E22" i="81"/>
  <c r="D22" i="81"/>
  <c r="C22" i="81"/>
  <c r="L21" i="81"/>
  <c r="K21" i="81"/>
  <c r="J21" i="81"/>
  <c r="I21" i="81"/>
  <c r="G21" i="81"/>
  <c r="F21" i="81"/>
  <c r="E21" i="81"/>
  <c r="D21" i="81"/>
  <c r="C21" i="81"/>
  <c r="L20" i="81"/>
  <c r="K20" i="81"/>
  <c r="J20" i="81"/>
  <c r="I20" i="81"/>
  <c r="G20" i="81"/>
  <c r="F20" i="81"/>
  <c r="E20" i="81"/>
  <c r="D20" i="81"/>
  <c r="C20" i="81"/>
  <c r="L17" i="81"/>
  <c r="K17" i="81"/>
  <c r="J17" i="81"/>
  <c r="I17" i="81"/>
  <c r="G17" i="81"/>
  <c r="F17" i="81"/>
  <c r="E17" i="81"/>
  <c r="D17" i="81"/>
  <c r="C17" i="81"/>
  <c r="I15" i="81"/>
  <c r="L14" i="81"/>
  <c r="K14" i="81"/>
  <c r="J14" i="81"/>
  <c r="I14" i="81"/>
  <c r="G14" i="81"/>
  <c r="F14" i="81"/>
  <c r="E14" i="81"/>
  <c r="D14" i="81"/>
  <c r="C14" i="81"/>
  <c r="L13" i="81"/>
  <c r="K13" i="81"/>
  <c r="J13" i="81"/>
  <c r="I13" i="81"/>
  <c r="G13" i="81"/>
  <c r="F13" i="81"/>
  <c r="E13" i="81"/>
  <c r="D13" i="81"/>
  <c r="C13" i="81"/>
  <c r="L12" i="81"/>
  <c r="K12" i="81"/>
  <c r="J12" i="81"/>
  <c r="I12" i="81"/>
  <c r="G12" i="81"/>
  <c r="F12" i="81"/>
  <c r="E12" i="81"/>
  <c r="D12" i="81"/>
  <c r="C12" i="81"/>
  <c r="L10" i="81"/>
  <c r="K10" i="81"/>
  <c r="J10" i="81"/>
  <c r="I10" i="81"/>
  <c r="G10" i="81"/>
  <c r="F10" i="81"/>
  <c r="E10" i="81"/>
  <c r="D10" i="81"/>
  <c r="C10" i="81"/>
  <c r="L7" i="81"/>
  <c r="K7" i="81"/>
  <c r="J7" i="81"/>
  <c r="I7" i="81"/>
  <c r="H7" i="81"/>
  <c r="H35" i="81" s="1"/>
  <c r="G7" i="81"/>
  <c r="F7" i="81"/>
  <c r="E7" i="81"/>
  <c r="D7" i="81"/>
  <c r="C7" i="81"/>
  <c r="L6" i="81"/>
  <c r="K6" i="81"/>
  <c r="J6" i="81"/>
  <c r="I6" i="81"/>
  <c r="H6" i="81"/>
  <c r="G6" i="81"/>
  <c r="F6" i="81"/>
  <c r="E6" i="81"/>
  <c r="D6" i="81"/>
  <c r="C6" i="81"/>
  <c r="L5" i="81"/>
  <c r="K5" i="81"/>
  <c r="J5" i="81"/>
  <c r="I5" i="81"/>
  <c r="H5" i="81"/>
  <c r="G5" i="81"/>
  <c r="F5" i="81"/>
  <c r="E5" i="81"/>
  <c r="D5" i="81"/>
  <c r="C5" i="81"/>
  <c r="M5" i="81" s="1"/>
  <c r="I190" i="80"/>
  <c r="I197" i="80" s="1"/>
  <c r="H190" i="80"/>
  <c r="H197" i="80" s="1"/>
  <c r="L183" i="80"/>
  <c r="K183" i="80"/>
  <c r="J183" i="80"/>
  <c r="G183" i="80"/>
  <c r="F183" i="80"/>
  <c r="E183" i="80"/>
  <c r="D183" i="80"/>
  <c r="C183" i="80"/>
  <c r="L180" i="80"/>
  <c r="K180" i="80"/>
  <c r="J180" i="80"/>
  <c r="G180" i="80"/>
  <c r="F180" i="80"/>
  <c r="E180" i="80"/>
  <c r="D180" i="80"/>
  <c r="C180" i="80"/>
  <c r="L175" i="80"/>
  <c r="K175" i="80"/>
  <c r="K25" i="80" s="1"/>
  <c r="J175" i="80"/>
  <c r="G175" i="80"/>
  <c r="F175" i="80"/>
  <c r="F25" i="80" s="1"/>
  <c r="E175" i="80"/>
  <c r="E25" i="80" s="1"/>
  <c r="D175" i="80"/>
  <c r="C175" i="80"/>
  <c r="C25" i="80" s="1"/>
  <c r="N171" i="80"/>
  <c r="N170" i="80"/>
  <c r="L169" i="80"/>
  <c r="L19" i="80" s="1"/>
  <c r="K169" i="80"/>
  <c r="J169" i="80"/>
  <c r="G169" i="80"/>
  <c r="F169" i="80"/>
  <c r="E169" i="80"/>
  <c r="D169" i="80"/>
  <c r="C169" i="80"/>
  <c r="L168" i="80"/>
  <c r="K168" i="80"/>
  <c r="J168" i="80"/>
  <c r="G168" i="80"/>
  <c r="F168" i="80"/>
  <c r="F166" i="80" s="1"/>
  <c r="E168" i="80"/>
  <c r="E166" i="80" s="1"/>
  <c r="D168" i="80"/>
  <c r="D166" i="80" s="1"/>
  <c r="C168" i="80"/>
  <c r="N162" i="80"/>
  <c r="L161" i="80"/>
  <c r="L159" i="80" s="1"/>
  <c r="K161" i="80"/>
  <c r="K159" i="80" s="1"/>
  <c r="J161" i="80"/>
  <c r="J159" i="80" s="1"/>
  <c r="G161" i="80"/>
  <c r="G159" i="80" s="1"/>
  <c r="F161" i="80"/>
  <c r="F159" i="80" s="1"/>
  <c r="E161" i="80"/>
  <c r="E159" i="80" s="1"/>
  <c r="D161" i="80"/>
  <c r="C161" i="80"/>
  <c r="D159" i="80"/>
  <c r="C159" i="80"/>
  <c r="N157" i="80"/>
  <c r="N187" i="80" s="1"/>
  <c r="N156" i="80"/>
  <c r="N155" i="80"/>
  <c r="H142" i="80"/>
  <c r="H149" i="80" s="1"/>
  <c r="L135" i="80"/>
  <c r="K135" i="80"/>
  <c r="J135" i="80"/>
  <c r="I135" i="80"/>
  <c r="I33" i="80" s="1"/>
  <c r="G135" i="80"/>
  <c r="F135" i="80"/>
  <c r="E135" i="80"/>
  <c r="D135" i="80"/>
  <c r="C135" i="80"/>
  <c r="N133" i="80"/>
  <c r="L132" i="80"/>
  <c r="K132" i="80"/>
  <c r="J132" i="80"/>
  <c r="I132" i="80"/>
  <c r="G132" i="80"/>
  <c r="F132" i="80"/>
  <c r="E132" i="80"/>
  <c r="D132" i="80"/>
  <c r="C132" i="80"/>
  <c r="I130" i="80"/>
  <c r="L127" i="80"/>
  <c r="K127" i="80"/>
  <c r="J127" i="80"/>
  <c r="I127" i="80"/>
  <c r="G127" i="80"/>
  <c r="F127" i="80"/>
  <c r="E127" i="80"/>
  <c r="D127" i="80"/>
  <c r="C127" i="80"/>
  <c r="L121" i="80"/>
  <c r="K121" i="80"/>
  <c r="J121" i="80"/>
  <c r="I121" i="80"/>
  <c r="G121" i="80"/>
  <c r="F121" i="80"/>
  <c r="E121" i="80"/>
  <c r="D121" i="80"/>
  <c r="C121" i="80"/>
  <c r="L120" i="80"/>
  <c r="L118" i="80" s="1"/>
  <c r="K120" i="80"/>
  <c r="K118" i="80" s="1"/>
  <c r="J120" i="80"/>
  <c r="J118" i="80" s="1"/>
  <c r="I120" i="80"/>
  <c r="I118" i="80" s="1"/>
  <c r="G120" i="80"/>
  <c r="F120" i="80"/>
  <c r="E120" i="80"/>
  <c r="D120" i="80"/>
  <c r="C120" i="80"/>
  <c r="N115" i="80"/>
  <c r="N114" i="80"/>
  <c r="L113" i="80"/>
  <c r="L111" i="80" s="1"/>
  <c r="K113" i="80"/>
  <c r="J113" i="80"/>
  <c r="I113" i="80"/>
  <c r="G113" i="80"/>
  <c r="G111" i="80" s="1"/>
  <c r="F113" i="80"/>
  <c r="F111" i="80" s="1"/>
  <c r="E113" i="80"/>
  <c r="E111" i="80" s="1"/>
  <c r="D113" i="80"/>
  <c r="D111" i="80" s="1"/>
  <c r="C113" i="80"/>
  <c r="C111" i="80" s="1"/>
  <c r="N109" i="80"/>
  <c r="N141" i="80" s="1"/>
  <c r="N108" i="80"/>
  <c r="N107" i="80"/>
  <c r="K94" i="80"/>
  <c r="K101" i="80" s="1"/>
  <c r="L87" i="80"/>
  <c r="J87" i="80"/>
  <c r="I87" i="80"/>
  <c r="H87" i="80"/>
  <c r="G87" i="80"/>
  <c r="F87" i="80"/>
  <c r="E87" i="80"/>
  <c r="D87" i="80"/>
  <c r="C87" i="80"/>
  <c r="L84" i="80"/>
  <c r="J84" i="80"/>
  <c r="I84" i="80"/>
  <c r="H84" i="80"/>
  <c r="H30" i="80" s="1"/>
  <c r="G84" i="80"/>
  <c r="F84" i="80"/>
  <c r="E84" i="80"/>
  <c r="D84" i="80"/>
  <c r="C84" i="80"/>
  <c r="I82" i="80"/>
  <c r="L79" i="80"/>
  <c r="J79" i="80"/>
  <c r="I79" i="80"/>
  <c r="H79" i="80"/>
  <c r="H25" i="80" s="1"/>
  <c r="G79" i="80"/>
  <c r="F79" i="80"/>
  <c r="E79" i="80"/>
  <c r="D79" i="80"/>
  <c r="C79" i="80"/>
  <c r="L73" i="80"/>
  <c r="J73" i="80"/>
  <c r="I73" i="80"/>
  <c r="H73" i="80"/>
  <c r="H70" i="80" s="1"/>
  <c r="H16" i="80" s="1"/>
  <c r="G73" i="80"/>
  <c r="F73" i="80"/>
  <c r="F70" i="80" s="1"/>
  <c r="E73" i="80"/>
  <c r="D73" i="80"/>
  <c r="C73" i="80"/>
  <c r="L72" i="80"/>
  <c r="L70" i="80" s="1"/>
  <c r="J72" i="80"/>
  <c r="I72" i="80"/>
  <c r="H72" i="80"/>
  <c r="G72" i="80"/>
  <c r="F72" i="80"/>
  <c r="E72" i="80"/>
  <c r="D72" i="80"/>
  <c r="C72" i="80"/>
  <c r="N69" i="80"/>
  <c r="L65" i="80"/>
  <c r="J65" i="80"/>
  <c r="J63" i="80" s="1"/>
  <c r="I65" i="80"/>
  <c r="I63" i="80" s="1"/>
  <c r="H65" i="80"/>
  <c r="H63" i="80" s="1"/>
  <c r="H9" i="80" s="1"/>
  <c r="G65" i="80"/>
  <c r="F65" i="80"/>
  <c r="E65" i="80"/>
  <c r="E63" i="80" s="1"/>
  <c r="D65" i="80"/>
  <c r="D63" i="80" s="1"/>
  <c r="C65" i="80"/>
  <c r="G63" i="80"/>
  <c r="G9" i="80" s="1"/>
  <c r="F63" i="80"/>
  <c r="C63" i="80"/>
  <c r="N61" i="80"/>
  <c r="N93" i="80" s="1"/>
  <c r="N60" i="80"/>
  <c r="N59" i="80"/>
  <c r="L46" i="80"/>
  <c r="K46" i="80"/>
  <c r="J46" i="80"/>
  <c r="I46" i="80"/>
  <c r="G46" i="80"/>
  <c r="F46" i="80"/>
  <c r="E46" i="80"/>
  <c r="D46" i="80"/>
  <c r="C46" i="80"/>
  <c r="L39" i="80"/>
  <c r="K39" i="80"/>
  <c r="J39" i="80"/>
  <c r="I39" i="80"/>
  <c r="G39" i="80"/>
  <c r="F39" i="80"/>
  <c r="E39" i="80"/>
  <c r="D39" i="80"/>
  <c r="C39" i="80"/>
  <c r="L37" i="80"/>
  <c r="K37" i="80"/>
  <c r="J37" i="80"/>
  <c r="I37" i="80"/>
  <c r="G37" i="80"/>
  <c r="F37" i="80"/>
  <c r="E37" i="80"/>
  <c r="D37" i="80"/>
  <c r="C37" i="80"/>
  <c r="L36" i="80"/>
  <c r="K36" i="80"/>
  <c r="J36" i="80"/>
  <c r="I36" i="80"/>
  <c r="G36" i="80"/>
  <c r="F36" i="80"/>
  <c r="E36" i="80"/>
  <c r="D36" i="80"/>
  <c r="C36" i="80"/>
  <c r="L35" i="80"/>
  <c r="K35" i="80"/>
  <c r="J35" i="80"/>
  <c r="I35" i="80"/>
  <c r="G35" i="80"/>
  <c r="F35" i="80"/>
  <c r="E35" i="80"/>
  <c r="D35" i="80"/>
  <c r="C35" i="80"/>
  <c r="L34" i="80"/>
  <c r="K34" i="80"/>
  <c r="J34" i="80"/>
  <c r="I34" i="80"/>
  <c r="G34" i="80"/>
  <c r="F34" i="80"/>
  <c r="E34" i="80"/>
  <c r="D34" i="80"/>
  <c r="C34" i="80"/>
  <c r="L32" i="80"/>
  <c r="K32" i="80"/>
  <c r="J32" i="80"/>
  <c r="I32" i="80"/>
  <c r="G32" i="80"/>
  <c r="F32" i="80"/>
  <c r="E32" i="80"/>
  <c r="D32" i="80"/>
  <c r="C32" i="80"/>
  <c r="L31" i="80"/>
  <c r="K31" i="80"/>
  <c r="J31" i="80"/>
  <c r="I31" i="80"/>
  <c r="G31" i="80"/>
  <c r="F31" i="80"/>
  <c r="E31" i="80"/>
  <c r="D31" i="80"/>
  <c r="C31" i="80"/>
  <c r="I29" i="80"/>
  <c r="I28" i="80"/>
  <c r="L27" i="80"/>
  <c r="K27" i="80"/>
  <c r="J27" i="80"/>
  <c r="I27" i="80"/>
  <c r="G27" i="80"/>
  <c r="F27" i="80"/>
  <c r="E27" i="80"/>
  <c r="D27" i="80"/>
  <c r="C27" i="80"/>
  <c r="L26" i="80"/>
  <c r="K26" i="80"/>
  <c r="J26" i="80"/>
  <c r="I26" i="80"/>
  <c r="G26" i="80"/>
  <c r="F26" i="80"/>
  <c r="E26" i="80"/>
  <c r="D26" i="80"/>
  <c r="C26" i="80"/>
  <c r="L24" i="80"/>
  <c r="K24" i="80"/>
  <c r="J24" i="80"/>
  <c r="I24" i="80"/>
  <c r="G24" i="80"/>
  <c r="F24" i="80"/>
  <c r="E24" i="80"/>
  <c r="D24" i="80"/>
  <c r="C24" i="80"/>
  <c r="L23" i="80"/>
  <c r="K23" i="80"/>
  <c r="J23" i="80"/>
  <c r="I23" i="80"/>
  <c r="G23" i="80"/>
  <c r="F23" i="80"/>
  <c r="E23" i="80"/>
  <c r="D23" i="80"/>
  <c r="C23" i="80"/>
  <c r="L22" i="80"/>
  <c r="K22" i="80"/>
  <c r="J22" i="80"/>
  <c r="I22" i="80"/>
  <c r="G22" i="80"/>
  <c r="F22" i="80"/>
  <c r="E22" i="80"/>
  <c r="D22" i="80"/>
  <c r="C22" i="80"/>
  <c r="L21" i="80"/>
  <c r="K21" i="80"/>
  <c r="J21" i="80"/>
  <c r="I21" i="80"/>
  <c r="G21" i="80"/>
  <c r="F21" i="80"/>
  <c r="E21" i="80"/>
  <c r="D21" i="80"/>
  <c r="C21" i="80"/>
  <c r="L20" i="80"/>
  <c r="K20" i="80"/>
  <c r="J20" i="80"/>
  <c r="I20" i="80"/>
  <c r="G20" i="80"/>
  <c r="F20" i="80"/>
  <c r="E20" i="80"/>
  <c r="D20" i="80"/>
  <c r="C20" i="80"/>
  <c r="L17" i="80"/>
  <c r="K17" i="80"/>
  <c r="J17" i="80"/>
  <c r="I17" i="80"/>
  <c r="G17" i="80"/>
  <c r="F17" i="80"/>
  <c r="E17" i="80"/>
  <c r="D17" i="80"/>
  <c r="C17" i="80"/>
  <c r="I15" i="80"/>
  <c r="L14" i="80"/>
  <c r="K14" i="80"/>
  <c r="J14" i="80"/>
  <c r="I14" i="80"/>
  <c r="G14" i="80"/>
  <c r="F14" i="80"/>
  <c r="E14" i="80"/>
  <c r="D14" i="80"/>
  <c r="C14" i="80"/>
  <c r="L13" i="80"/>
  <c r="K13" i="80"/>
  <c r="J13" i="80"/>
  <c r="I13" i="80"/>
  <c r="G13" i="80"/>
  <c r="F13" i="80"/>
  <c r="E13" i="80"/>
  <c r="D13" i="80"/>
  <c r="C13" i="80"/>
  <c r="L12" i="80"/>
  <c r="K12" i="80"/>
  <c r="J12" i="80"/>
  <c r="I12" i="80"/>
  <c r="G12" i="80"/>
  <c r="F12" i="80"/>
  <c r="E12" i="80"/>
  <c r="D12" i="80"/>
  <c r="C12" i="80"/>
  <c r="L10" i="80"/>
  <c r="K10" i="80"/>
  <c r="J10" i="80"/>
  <c r="I10" i="80"/>
  <c r="G10" i="80"/>
  <c r="F10" i="80"/>
  <c r="E10" i="80"/>
  <c r="D10" i="80"/>
  <c r="C10" i="80"/>
  <c r="L7" i="80"/>
  <c r="K7" i="80"/>
  <c r="J7" i="80"/>
  <c r="I7" i="80"/>
  <c r="H7" i="80"/>
  <c r="H12" i="80" s="1"/>
  <c r="G7" i="80"/>
  <c r="F7" i="80"/>
  <c r="E7" i="80"/>
  <c r="D7" i="80"/>
  <c r="C7" i="80"/>
  <c r="L6" i="80"/>
  <c r="K6" i="80"/>
  <c r="J6" i="80"/>
  <c r="I6" i="80"/>
  <c r="H6" i="80"/>
  <c r="G6" i="80"/>
  <c r="F6" i="80"/>
  <c r="E6" i="80"/>
  <c r="D6" i="80"/>
  <c r="C6" i="80"/>
  <c r="L5" i="80"/>
  <c r="K5" i="80"/>
  <c r="J5" i="80"/>
  <c r="I5" i="80"/>
  <c r="H5" i="80"/>
  <c r="G5" i="80"/>
  <c r="F5" i="80"/>
  <c r="E5" i="80"/>
  <c r="D5" i="80"/>
  <c r="C5" i="80"/>
  <c r="I190" i="79"/>
  <c r="I197" i="79" s="1"/>
  <c r="H190" i="79"/>
  <c r="H197" i="79" s="1"/>
  <c r="L183" i="79"/>
  <c r="K183" i="79"/>
  <c r="J183" i="79"/>
  <c r="G183" i="79"/>
  <c r="F183" i="79"/>
  <c r="E183" i="79"/>
  <c r="D183" i="79"/>
  <c r="C183" i="79"/>
  <c r="L180" i="79"/>
  <c r="K180" i="79"/>
  <c r="J180" i="79"/>
  <c r="G180" i="79"/>
  <c r="F180" i="79"/>
  <c r="E180" i="79"/>
  <c r="D180" i="79"/>
  <c r="C180" i="79"/>
  <c r="L175" i="79"/>
  <c r="K175" i="79"/>
  <c r="J175" i="79"/>
  <c r="G175" i="79"/>
  <c r="F175" i="79"/>
  <c r="E175" i="79"/>
  <c r="D175" i="79"/>
  <c r="C175" i="79"/>
  <c r="L169" i="79"/>
  <c r="L166" i="79" s="1"/>
  <c r="K169" i="79"/>
  <c r="K166" i="79" s="1"/>
  <c r="J169" i="79"/>
  <c r="J166" i="79" s="1"/>
  <c r="G169" i="79"/>
  <c r="G166" i="79" s="1"/>
  <c r="F169" i="79"/>
  <c r="E169" i="79"/>
  <c r="D169" i="79"/>
  <c r="C169" i="79"/>
  <c r="L168" i="79"/>
  <c r="K168" i="79"/>
  <c r="J168" i="79"/>
  <c r="G168" i="79"/>
  <c r="F168" i="79"/>
  <c r="E168" i="79"/>
  <c r="D168" i="79"/>
  <c r="C168" i="79"/>
  <c r="C166" i="79"/>
  <c r="L161" i="79"/>
  <c r="L159" i="79" s="1"/>
  <c r="K161" i="79"/>
  <c r="K159" i="79" s="1"/>
  <c r="J161" i="79"/>
  <c r="J159" i="79" s="1"/>
  <c r="G161" i="79"/>
  <c r="F161" i="79"/>
  <c r="F159" i="79" s="1"/>
  <c r="E161" i="79"/>
  <c r="E159" i="79" s="1"/>
  <c r="D161" i="79"/>
  <c r="C161" i="79"/>
  <c r="C159" i="79"/>
  <c r="N157" i="79"/>
  <c r="N172" i="79" s="1"/>
  <c r="N156" i="79"/>
  <c r="N155" i="79"/>
  <c r="H142" i="79"/>
  <c r="H149" i="79" s="1"/>
  <c r="L135" i="79"/>
  <c r="K135" i="79"/>
  <c r="J135" i="79"/>
  <c r="I135" i="79"/>
  <c r="G135" i="79"/>
  <c r="F135" i="79"/>
  <c r="E135" i="79"/>
  <c r="D135" i="79"/>
  <c r="C135" i="79"/>
  <c r="L132" i="79"/>
  <c r="K132" i="79"/>
  <c r="J132" i="79"/>
  <c r="I132" i="79"/>
  <c r="G132" i="79"/>
  <c r="F132" i="79"/>
  <c r="E132" i="79"/>
  <c r="D132" i="79"/>
  <c r="C132" i="79"/>
  <c r="I130" i="79"/>
  <c r="I127" i="79" s="1"/>
  <c r="L127" i="79"/>
  <c r="K127" i="79"/>
  <c r="J127" i="79"/>
  <c r="G127" i="79"/>
  <c r="F127" i="79"/>
  <c r="E127" i="79"/>
  <c r="D127" i="79"/>
  <c r="C127" i="79"/>
  <c r="L121" i="79"/>
  <c r="K121" i="79"/>
  <c r="J121" i="79"/>
  <c r="I121" i="79"/>
  <c r="G121" i="79"/>
  <c r="F121" i="79"/>
  <c r="E121" i="79"/>
  <c r="D121" i="79"/>
  <c r="C121" i="79"/>
  <c r="L120" i="79"/>
  <c r="K120" i="79"/>
  <c r="J120" i="79"/>
  <c r="I120" i="79"/>
  <c r="I118" i="79" s="1"/>
  <c r="G120" i="79"/>
  <c r="G118" i="79" s="1"/>
  <c r="F120" i="79"/>
  <c r="E120" i="79"/>
  <c r="D120" i="79"/>
  <c r="C120" i="79"/>
  <c r="L113" i="79"/>
  <c r="L111" i="79" s="1"/>
  <c r="K113" i="79"/>
  <c r="J113" i="79"/>
  <c r="I113" i="79"/>
  <c r="I111" i="79" s="1"/>
  <c r="G113" i="79"/>
  <c r="G111" i="79" s="1"/>
  <c r="F113" i="79"/>
  <c r="F111" i="79" s="1"/>
  <c r="E113" i="79"/>
  <c r="E111" i="79" s="1"/>
  <c r="D113" i="79"/>
  <c r="D111" i="79" s="1"/>
  <c r="C113" i="79"/>
  <c r="C111" i="79" s="1"/>
  <c r="K111" i="79"/>
  <c r="J111" i="79"/>
  <c r="N109" i="79"/>
  <c r="N129" i="79" s="1"/>
  <c r="N108" i="79"/>
  <c r="N107" i="79"/>
  <c r="K94" i="79"/>
  <c r="K101" i="79" s="1"/>
  <c r="L87" i="79"/>
  <c r="J87" i="79"/>
  <c r="I87" i="79"/>
  <c r="H87" i="79"/>
  <c r="G87" i="79"/>
  <c r="F87" i="79"/>
  <c r="E87" i="79"/>
  <c r="D87" i="79"/>
  <c r="C87" i="79"/>
  <c r="L84" i="79"/>
  <c r="J84" i="79"/>
  <c r="I84" i="79"/>
  <c r="H84" i="79"/>
  <c r="G84" i="79"/>
  <c r="F84" i="79"/>
  <c r="E84" i="79"/>
  <c r="D84" i="79"/>
  <c r="C84" i="79"/>
  <c r="I82" i="79"/>
  <c r="N81" i="79"/>
  <c r="L79" i="79"/>
  <c r="J79" i="79"/>
  <c r="I79" i="79"/>
  <c r="H79" i="79"/>
  <c r="H25" i="79" s="1"/>
  <c r="G79" i="79"/>
  <c r="F79" i="79"/>
  <c r="E79" i="79"/>
  <c r="D79" i="79"/>
  <c r="C79" i="79"/>
  <c r="L73" i="79"/>
  <c r="J73" i="79"/>
  <c r="I73" i="79"/>
  <c r="H73" i="79"/>
  <c r="G73" i="79"/>
  <c r="F73" i="79"/>
  <c r="E73" i="79"/>
  <c r="E70" i="79" s="1"/>
  <c r="D73" i="79"/>
  <c r="D70" i="79" s="1"/>
  <c r="C73" i="79"/>
  <c r="C70" i="79" s="1"/>
  <c r="L72" i="79"/>
  <c r="J72" i="79"/>
  <c r="I72" i="79"/>
  <c r="H72" i="79"/>
  <c r="G72" i="79"/>
  <c r="F72" i="79"/>
  <c r="E72" i="79"/>
  <c r="D72" i="79"/>
  <c r="C72" i="79"/>
  <c r="L65" i="79"/>
  <c r="L63" i="79" s="1"/>
  <c r="J65" i="79"/>
  <c r="J63" i="79" s="1"/>
  <c r="I65" i="79"/>
  <c r="I63" i="79" s="1"/>
  <c r="H65" i="79"/>
  <c r="H63" i="79" s="1"/>
  <c r="H9" i="79" s="1"/>
  <c r="G65" i="79"/>
  <c r="G63" i="79" s="1"/>
  <c r="F65" i="79"/>
  <c r="E65" i="79"/>
  <c r="E63" i="79" s="1"/>
  <c r="D65" i="79"/>
  <c r="C65" i="79"/>
  <c r="F63" i="79"/>
  <c r="N61" i="79"/>
  <c r="N93" i="79" s="1"/>
  <c r="N60" i="79"/>
  <c r="N59" i="79"/>
  <c r="L46" i="79"/>
  <c r="K46" i="79"/>
  <c r="J46" i="79"/>
  <c r="I46" i="79"/>
  <c r="G46" i="79"/>
  <c r="F46" i="79"/>
  <c r="E46" i="79"/>
  <c r="D46" i="79"/>
  <c r="C46" i="79"/>
  <c r="L39" i="79"/>
  <c r="K39" i="79"/>
  <c r="J39" i="79"/>
  <c r="I39" i="79"/>
  <c r="G39" i="79"/>
  <c r="F39" i="79"/>
  <c r="E39" i="79"/>
  <c r="D39" i="79"/>
  <c r="C39" i="79"/>
  <c r="L37" i="79"/>
  <c r="K37" i="79"/>
  <c r="J37" i="79"/>
  <c r="I37" i="79"/>
  <c r="G37" i="79"/>
  <c r="F37" i="79"/>
  <c r="E37" i="79"/>
  <c r="D37" i="79"/>
  <c r="C37" i="79"/>
  <c r="L36" i="79"/>
  <c r="K36" i="79"/>
  <c r="J36" i="79"/>
  <c r="I36" i="79"/>
  <c r="G36" i="79"/>
  <c r="F36" i="79"/>
  <c r="E36" i="79"/>
  <c r="D36" i="79"/>
  <c r="C36" i="79"/>
  <c r="L35" i="79"/>
  <c r="K35" i="79"/>
  <c r="J35" i="79"/>
  <c r="I35" i="79"/>
  <c r="G35" i="79"/>
  <c r="F35" i="79"/>
  <c r="E35" i="79"/>
  <c r="D35" i="79"/>
  <c r="C35" i="79"/>
  <c r="L34" i="79"/>
  <c r="K34" i="79"/>
  <c r="J34" i="79"/>
  <c r="I34" i="79"/>
  <c r="G34" i="79"/>
  <c r="F34" i="79"/>
  <c r="E34" i="79"/>
  <c r="D34" i="79"/>
  <c r="C34" i="79"/>
  <c r="L32" i="79"/>
  <c r="K32" i="79"/>
  <c r="J32" i="79"/>
  <c r="I32" i="79"/>
  <c r="G32" i="79"/>
  <c r="F32" i="79"/>
  <c r="E32" i="79"/>
  <c r="D32" i="79"/>
  <c r="C32" i="79"/>
  <c r="L31" i="79"/>
  <c r="K31" i="79"/>
  <c r="J31" i="79"/>
  <c r="I31" i="79"/>
  <c r="G31" i="79"/>
  <c r="F31" i="79"/>
  <c r="E31" i="79"/>
  <c r="D31" i="79"/>
  <c r="C31" i="79"/>
  <c r="I29" i="79"/>
  <c r="L27" i="79"/>
  <c r="K27" i="79"/>
  <c r="J27" i="79"/>
  <c r="I27" i="79"/>
  <c r="G27" i="79"/>
  <c r="F27" i="79"/>
  <c r="E27" i="79"/>
  <c r="D27" i="79"/>
  <c r="C27" i="79"/>
  <c r="L26" i="79"/>
  <c r="K26" i="79"/>
  <c r="J26" i="79"/>
  <c r="I26" i="79"/>
  <c r="G26" i="79"/>
  <c r="F26" i="79"/>
  <c r="E26" i="79"/>
  <c r="D26" i="79"/>
  <c r="C26" i="79"/>
  <c r="K25" i="79"/>
  <c r="C25" i="79"/>
  <c r="L24" i="79"/>
  <c r="K24" i="79"/>
  <c r="J24" i="79"/>
  <c r="I24" i="79"/>
  <c r="G24" i="79"/>
  <c r="F24" i="79"/>
  <c r="E24" i="79"/>
  <c r="D24" i="79"/>
  <c r="C24" i="79"/>
  <c r="L23" i="79"/>
  <c r="K23" i="79"/>
  <c r="J23" i="79"/>
  <c r="I23" i="79"/>
  <c r="G23" i="79"/>
  <c r="F23" i="79"/>
  <c r="E23" i="79"/>
  <c r="D23" i="79"/>
  <c r="C23" i="79"/>
  <c r="L22" i="79"/>
  <c r="K22" i="79"/>
  <c r="J22" i="79"/>
  <c r="I22" i="79"/>
  <c r="G22" i="79"/>
  <c r="F22" i="79"/>
  <c r="E22" i="79"/>
  <c r="D22" i="79"/>
  <c r="C22" i="79"/>
  <c r="L21" i="79"/>
  <c r="K21" i="79"/>
  <c r="J21" i="79"/>
  <c r="I21" i="79"/>
  <c r="G21" i="79"/>
  <c r="F21" i="79"/>
  <c r="E21" i="79"/>
  <c r="D21" i="79"/>
  <c r="C21" i="79"/>
  <c r="L20" i="79"/>
  <c r="K20" i="79"/>
  <c r="J20" i="79"/>
  <c r="I20" i="79"/>
  <c r="G20" i="79"/>
  <c r="F20" i="79"/>
  <c r="E20" i="79"/>
  <c r="D20" i="79"/>
  <c r="C20" i="79"/>
  <c r="I19" i="79"/>
  <c r="F18" i="79"/>
  <c r="L17" i="79"/>
  <c r="K17" i="79"/>
  <c r="J17" i="79"/>
  <c r="I17" i="79"/>
  <c r="G17" i="79"/>
  <c r="F17" i="79"/>
  <c r="E17" i="79"/>
  <c r="D17" i="79"/>
  <c r="C17" i="79"/>
  <c r="I15" i="79"/>
  <c r="L14" i="79"/>
  <c r="K14" i="79"/>
  <c r="J14" i="79"/>
  <c r="I14" i="79"/>
  <c r="G14" i="79"/>
  <c r="F14" i="79"/>
  <c r="E14" i="79"/>
  <c r="D14" i="79"/>
  <c r="C14" i="79"/>
  <c r="L13" i="79"/>
  <c r="K13" i="79"/>
  <c r="J13" i="79"/>
  <c r="I13" i="79"/>
  <c r="G13" i="79"/>
  <c r="F13" i="79"/>
  <c r="E13" i="79"/>
  <c r="D13" i="79"/>
  <c r="C13" i="79"/>
  <c r="L12" i="79"/>
  <c r="K12" i="79"/>
  <c r="J12" i="79"/>
  <c r="I12" i="79"/>
  <c r="G12" i="79"/>
  <c r="F12" i="79"/>
  <c r="E12" i="79"/>
  <c r="D12" i="79"/>
  <c r="C12" i="79"/>
  <c r="L10" i="79"/>
  <c r="K10" i="79"/>
  <c r="J10" i="79"/>
  <c r="I10" i="79"/>
  <c r="G10" i="79"/>
  <c r="F10" i="79"/>
  <c r="E10" i="79"/>
  <c r="D10" i="79"/>
  <c r="C10" i="79"/>
  <c r="L7" i="79"/>
  <c r="K7" i="79"/>
  <c r="J7" i="79"/>
  <c r="I7" i="79"/>
  <c r="H7" i="79"/>
  <c r="H26" i="79" s="1"/>
  <c r="G7" i="79"/>
  <c r="F7" i="79"/>
  <c r="E7" i="79"/>
  <c r="D7" i="79"/>
  <c r="C7" i="79"/>
  <c r="L6" i="79"/>
  <c r="K6" i="79"/>
  <c r="J6" i="79"/>
  <c r="I6" i="79"/>
  <c r="H6" i="79"/>
  <c r="G6" i="79"/>
  <c r="F6" i="79"/>
  <c r="E6" i="79"/>
  <c r="D6" i="79"/>
  <c r="C6" i="79"/>
  <c r="L5" i="79"/>
  <c r="K5" i="79"/>
  <c r="J5" i="79"/>
  <c r="I5" i="79"/>
  <c r="H5" i="79"/>
  <c r="G5" i="79"/>
  <c r="F5" i="79"/>
  <c r="E5" i="79"/>
  <c r="D5" i="79"/>
  <c r="C5" i="79"/>
  <c r="I190" i="78"/>
  <c r="I197" i="78" s="1"/>
  <c r="H190" i="78"/>
  <c r="H197" i="78" s="1"/>
  <c r="N185" i="78"/>
  <c r="L183" i="78"/>
  <c r="K183" i="78"/>
  <c r="J183" i="78"/>
  <c r="G183" i="78"/>
  <c r="F183" i="78"/>
  <c r="E183" i="78"/>
  <c r="D183" i="78"/>
  <c r="C183" i="78"/>
  <c r="L180" i="78"/>
  <c r="K180" i="78"/>
  <c r="J180" i="78"/>
  <c r="G180" i="78"/>
  <c r="F180" i="78"/>
  <c r="E180" i="78"/>
  <c r="D180" i="78"/>
  <c r="C180" i="78"/>
  <c r="N179" i="78"/>
  <c r="N178" i="78"/>
  <c r="L175" i="78"/>
  <c r="K175" i="78"/>
  <c r="J175" i="78"/>
  <c r="G175" i="78"/>
  <c r="F175" i="78"/>
  <c r="E175" i="78"/>
  <c r="D175" i="78"/>
  <c r="C175" i="78"/>
  <c r="L169" i="78"/>
  <c r="K169" i="78"/>
  <c r="J169" i="78"/>
  <c r="G169" i="78"/>
  <c r="F169" i="78"/>
  <c r="E169" i="78"/>
  <c r="D169" i="78"/>
  <c r="C169" i="78"/>
  <c r="C166" i="78" s="1"/>
  <c r="L168" i="78"/>
  <c r="L166" i="78" s="1"/>
  <c r="K168" i="78"/>
  <c r="J168" i="78"/>
  <c r="G168" i="78"/>
  <c r="G166" i="78" s="1"/>
  <c r="F168" i="78"/>
  <c r="E168" i="78"/>
  <c r="D168" i="78"/>
  <c r="C168" i="78"/>
  <c r="J166" i="78"/>
  <c r="N163" i="78"/>
  <c r="N162" i="78"/>
  <c r="L161" i="78"/>
  <c r="L159" i="78" s="1"/>
  <c r="K161" i="78"/>
  <c r="K159" i="78" s="1"/>
  <c r="J161" i="78"/>
  <c r="J159" i="78" s="1"/>
  <c r="G161" i="78"/>
  <c r="G159" i="78" s="1"/>
  <c r="F161" i="78"/>
  <c r="F159" i="78" s="1"/>
  <c r="E161" i="78"/>
  <c r="D161" i="78"/>
  <c r="C161" i="78"/>
  <c r="C159" i="78" s="1"/>
  <c r="N157" i="78"/>
  <c r="N184" i="78" s="1"/>
  <c r="N156" i="78"/>
  <c r="N155" i="78"/>
  <c r="H142" i="78"/>
  <c r="H149" i="78" s="1"/>
  <c r="L135" i="78"/>
  <c r="K135" i="78"/>
  <c r="J135" i="78"/>
  <c r="I135" i="78"/>
  <c r="G135" i="78"/>
  <c r="F135" i="78"/>
  <c r="E135" i="78"/>
  <c r="D135" i="78"/>
  <c r="C135" i="78"/>
  <c r="L132" i="78"/>
  <c r="K132" i="78"/>
  <c r="J132" i="78"/>
  <c r="I132" i="78"/>
  <c r="G132" i="78"/>
  <c r="F132" i="78"/>
  <c r="E132" i="78"/>
  <c r="D132" i="78"/>
  <c r="C132" i="78"/>
  <c r="I130" i="78"/>
  <c r="I28" i="78" s="1"/>
  <c r="N129" i="78"/>
  <c r="L127" i="78"/>
  <c r="K127" i="78"/>
  <c r="J127" i="78"/>
  <c r="G127" i="78"/>
  <c r="F127" i="78"/>
  <c r="E127" i="78"/>
  <c r="D127" i="78"/>
  <c r="C127" i="78"/>
  <c r="L121" i="78"/>
  <c r="K121" i="78"/>
  <c r="J121" i="78"/>
  <c r="J19" i="78" s="1"/>
  <c r="I121" i="78"/>
  <c r="G121" i="78"/>
  <c r="F121" i="78"/>
  <c r="F118" i="78" s="1"/>
  <c r="E121" i="78"/>
  <c r="D121" i="78"/>
  <c r="C121" i="78"/>
  <c r="L120" i="78"/>
  <c r="K120" i="78"/>
  <c r="J120" i="78"/>
  <c r="I120" i="78"/>
  <c r="G120" i="78"/>
  <c r="F120" i="78"/>
  <c r="E120" i="78"/>
  <c r="E118" i="78" s="1"/>
  <c r="D120" i="78"/>
  <c r="C120" i="78"/>
  <c r="C118" i="78" s="1"/>
  <c r="L113" i="78"/>
  <c r="L111" i="78" s="1"/>
  <c r="K113" i="78"/>
  <c r="K111" i="78" s="1"/>
  <c r="J113" i="78"/>
  <c r="J111" i="78" s="1"/>
  <c r="I113" i="78"/>
  <c r="I111" i="78" s="1"/>
  <c r="G113" i="78"/>
  <c r="G111" i="78" s="1"/>
  <c r="F113" i="78"/>
  <c r="F111" i="78" s="1"/>
  <c r="E113" i="78"/>
  <c r="E111" i="78" s="1"/>
  <c r="D113" i="78"/>
  <c r="C113" i="78"/>
  <c r="C111" i="78" s="1"/>
  <c r="D111" i="78"/>
  <c r="N109" i="78"/>
  <c r="N131" i="78" s="1"/>
  <c r="N108" i="78"/>
  <c r="N107" i="78"/>
  <c r="K94" i="78"/>
  <c r="K101" i="78" s="1"/>
  <c r="L87" i="78"/>
  <c r="J87" i="78"/>
  <c r="I87" i="78"/>
  <c r="I33" i="78" s="1"/>
  <c r="H87" i="78"/>
  <c r="H33" i="78" s="1"/>
  <c r="G87" i="78"/>
  <c r="F87" i="78"/>
  <c r="E87" i="78"/>
  <c r="D87" i="78"/>
  <c r="C87" i="78"/>
  <c r="N86" i="78"/>
  <c r="N85" i="78"/>
  <c r="L84" i="78"/>
  <c r="L30" i="78" s="1"/>
  <c r="J84" i="78"/>
  <c r="I84" i="78"/>
  <c r="H84" i="78"/>
  <c r="G84" i="78"/>
  <c r="F84" i="78"/>
  <c r="E84" i="78"/>
  <c r="D84" i="78"/>
  <c r="C84" i="78"/>
  <c r="I82" i="78"/>
  <c r="L79" i="78"/>
  <c r="J79" i="78"/>
  <c r="J25" i="78" s="1"/>
  <c r="I79" i="78"/>
  <c r="H79" i="78"/>
  <c r="G79" i="78"/>
  <c r="F79" i="78"/>
  <c r="F25" i="78" s="1"/>
  <c r="E79" i="78"/>
  <c r="D79" i="78"/>
  <c r="C79" i="78"/>
  <c r="N74" i="78"/>
  <c r="L73" i="78"/>
  <c r="J73" i="78"/>
  <c r="I73" i="78"/>
  <c r="I19" i="78" s="1"/>
  <c r="H73" i="78"/>
  <c r="G73" i="78"/>
  <c r="F73" i="78"/>
  <c r="E73" i="78"/>
  <c r="D73" i="78"/>
  <c r="D70" i="78" s="1"/>
  <c r="C73" i="78"/>
  <c r="L72" i="78"/>
  <c r="J72" i="78"/>
  <c r="I72" i="78"/>
  <c r="I18" i="78" s="1"/>
  <c r="H72" i="78"/>
  <c r="G72" i="78"/>
  <c r="F72" i="78"/>
  <c r="F70" i="78" s="1"/>
  <c r="E72" i="78"/>
  <c r="D72" i="78"/>
  <c r="C72" i="78"/>
  <c r="J70" i="78"/>
  <c r="H70" i="78"/>
  <c r="H16" i="78" s="1"/>
  <c r="N67" i="78"/>
  <c r="L65" i="78"/>
  <c r="L63" i="78" s="1"/>
  <c r="J65" i="78"/>
  <c r="J63" i="78" s="1"/>
  <c r="I65" i="78"/>
  <c r="I63" i="78" s="1"/>
  <c r="H65" i="78"/>
  <c r="H63" i="78" s="1"/>
  <c r="H9" i="78" s="1"/>
  <c r="G65" i="78"/>
  <c r="G63" i="78" s="1"/>
  <c r="F65" i="78"/>
  <c r="F63" i="78" s="1"/>
  <c r="E65" i="78"/>
  <c r="E63" i="78" s="1"/>
  <c r="D65" i="78"/>
  <c r="D63" i="78" s="1"/>
  <c r="C65" i="78"/>
  <c r="C63" i="78" s="1"/>
  <c r="N61" i="78"/>
  <c r="N91" i="78" s="1"/>
  <c r="N60" i="78"/>
  <c r="N59" i="78"/>
  <c r="L46" i="78"/>
  <c r="K46" i="78"/>
  <c r="J46" i="78"/>
  <c r="I46" i="78"/>
  <c r="G46" i="78"/>
  <c r="F46" i="78"/>
  <c r="E46" i="78"/>
  <c r="D46" i="78"/>
  <c r="C46" i="78"/>
  <c r="L39" i="78"/>
  <c r="K39" i="78"/>
  <c r="J39" i="78"/>
  <c r="I39" i="78"/>
  <c r="G39" i="78"/>
  <c r="F39" i="78"/>
  <c r="E39" i="78"/>
  <c r="D39" i="78"/>
  <c r="C39" i="78"/>
  <c r="L37" i="78"/>
  <c r="K37" i="78"/>
  <c r="J37" i="78"/>
  <c r="I37" i="78"/>
  <c r="G37" i="78"/>
  <c r="F37" i="78"/>
  <c r="E37" i="78"/>
  <c r="D37" i="78"/>
  <c r="C37" i="78"/>
  <c r="L36" i="78"/>
  <c r="K36" i="78"/>
  <c r="J36" i="78"/>
  <c r="I36" i="78"/>
  <c r="G36" i="78"/>
  <c r="F36" i="78"/>
  <c r="E36" i="78"/>
  <c r="D36" i="78"/>
  <c r="C36" i="78"/>
  <c r="L35" i="78"/>
  <c r="K35" i="78"/>
  <c r="J35" i="78"/>
  <c r="I35" i="78"/>
  <c r="G35" i="78"/>
  <c r="F35" i="78"/>
  <c r="E35" i="78"/>
  <c r="D35" i="78"/>
  <c r="C35" i="78"/>
  <c r="L34" i="78"/>
  <c r="K34" i="78"/>
  <c r="J34" i="78"/>
  <c r="I34" i="78"/>
  <c r="G34" i="78"/>
  <c r="F34" i="78"/>
  <c r="E34" i="78"/>
  <c r="D34" i="78"/>
  <c r="C34" i="78"/>
  <c r="L32" i="78"/>
  <c r="K32" i="78"/>
  <c r="J32" i="78"/>
  <c r="I32" i="78"/>
  <c r="G32" i="78"/>
  <c r="F32" i="78"/>
  <c r="E32" i="78"/>
  <c r="D32" i="78"/>
  <c r="C32" i="78"/>
  <c r="L31" i="78"/>
  <c r="K31" i="78"/>
  <c r="J31" i="78"/>
  <c r="I31" i="78"/>
  <c r="G31" i="78"/>
  <c r="F31" i="78"/>
  <c r="E31" i="78"/>
  <c r="D31" i="78"/>
  <c r="C31" i="78"/>
  <c r="H30" i="78"/>
  <c r="C30" i="78"/>
  <c r="I29" i="78"/>
  <c r="L27" i="78"/>
  <c r="K27" i="78"/>
  <c r="J27" i="78"/>
  <c r="I27" i="78"/>
  <c r="G27" i="78"/>
  <c r="F27" i="78"/>
  <c r="E27" i="78"/>
  <c r="D27" i="78"/>
  <c r="C27" i="78"/>
  <c r="L26" i="78"/>
  <c r="K26" i="78"/>
  <c r="J26" i="78"/>
  <c r="I26" i="78"/>
  <c r="G26" i="78"/>
  <c r="F26" i="78"/>
  <c r="E26" i="78"/>
  <c r="D26" i="78"/>
  <c r="C26" i="78"/>
  <c r="H25" i="78"/>
  <c r="L24" i="78"/>
  <c r="K24" i="78"/>
  <c r="J24" i="78"/>
  <c r="I24" i="78"/>
  <c r="G24" i="78"/>
  <c r="F24" i="78"/>
  <c r="E24" i="78"/>
  <c r="D24" i="78"/>
  <c r="C24" i="78"/>
  <c r="L23" i="78"/>
  <c r="K23" i="78"/>
  <c r="J23" i="78"/>
  <c r="I23" i="78"/>
  <c r="G23" i="78"/>
  <c r="F23" i="78"/>
  <c r="E23" i="78"/>
  <c r="D23" i="78"/>
  <c r="C23" i="78"/>
  <c r="L22" i="78"/>
  <c r="K22" i="78"/>
  <c r="J22" i="78"/>
  <c r="I22" i="78"/>
  <c r="G22" i="78"/>
  <c r="F22" i="78"/>
  <c r="E22" i="78"/>
  <c r="D22" i="78"/>
  <c r="C22" i="78"/>
  <c r="L21" i="78"/>
  <c r="K21" i="78"/>
  <c r="J21" i="78"/>
  <c r="I21" i="78"/>
  <c r="G21" i="78"/>
  <c r="F21" i="78"/>
  <c r="E21" i="78"/>
  <c r="D21" i="78"/>
  <c r="C21" i="78"/>
  <c r="L20" i="78"/>
  <c r="K20" i="78"/>
  <c r="J20" i="78"/>
  <c r="I20" i="78"/>
  <c r="G20" i="78"/>
  <c r="F20" i="78"/>
  <c r="E20" i="78"/>
  <c r="D20" i="78"/>
  <c r="C20" i="78"/>
  <c r="L17" i="78"/>
  <c r="K17" i="78"/>
  <c r="J17" i="78"/>
  <c r="I17" i="78"/>
  <c r="G17" i="78"/>
  <c r="F17" i="78"/>
  <c r="E17" i="78"/>
  <c r="D17" i="78"/>
  <c r="C17" i="78"/>
  <c r="I15" i="78"/>
  <c r="L14" i="78"/>
  <c r="K14" i="78"/>
  <c r="J14" i="78"/>
  <c r="I14" i="78"/>
  <c r="G14" i="78"/>
  <c r="F14" i="78"/>
  <c r="E14" i="78"/>
  <c r="D14" i="78"/>
  <c r="C14" i="78"/>
  <c r="L13" i="78"/>
  <c r="K13" i="78"/>
  <c r="J13" i="78"/>
  <c r="I13" i="78"/>
  <c r="G13" i="78"/>
  <c r="F13" i="78"/>
  <c r="E13" i="78"/>
  <c r="D13" i="78"/>
  <c r="C13" i="78"/>
  <c r="L12" i="78"/>
  <c r="K12" i="78"/>
  <c r="J12" i="78"/>
  <c r="I12" i="78"/>
  <c r="G12" i="78"/>
  <c r="F12" i="78"/>
  <c r="E12" i="78"/>
  <c r="D12" i="78"/>
  <c r="C12" i="78"/>
  <c r="L10" i="78"/>
  <c r="K10" i="78"/>
  <c r="J10" i="78"/>
  <c r="I10" i="78"/>
  <c r="G10" i="78"/>
  <c r="F10" i="78"/>
  <c r="E10" i="78"/>
  <c r="D10" i="78"/>
  <c r="C10" i="78"/>
  <c r="L7" i="78"/>
  <c r="K7" i="78"/>
  <c r="J7" i="78"/>
  <c r="I7" i="78"/>
  <c r="H7" i="78"/>
  <c r="H15" i="78" s="1"/>
  <c r="G7" i="78"/>
  <c r="F7" i="78"/>
  <c r="E7" i="78"/>
  <c r="D7" i="78"/>
  <c r="C7" i="78"/>
  <c r="L6" i="78"/>
  <c r="K6" i="78"/>
  <c r="J6" i="78"/>
  <c r="I6" i="78"/>
  <c r="H6" i="78"/>
  <c r="G6" i="78"/>
  <c r="F6" i="78"/>
  <c r="E6" i="78"/>
  <c r="D6" i="78"/>
  <c r="C6" i="78"/>
  <c r="L5" i="78"/>
  <c r="K5" i="78"/>
  <c r="J5" i="78"/>
  <c r="I5" i="78"/>
  <c r="H5" i="78"/>
  <c r="G5" i="78"/>
  <c r="F5" i="78"/>
  <c r="E5" i="78"/>
  <c r="D5" i="78"/>
  <c r="C5" i="78"/>
  <c r="I190" i="77"/>
  <c r="I197" i="77" s="1"/>
  <c r="H190" i="77"/>
  <c r="H197" i="77" s="1"/>
  <c r="L183" i="77"/>
  <c r="K183" i="77"/>
  <c r="J183" i="77"/>
  <c r="J33" i="77" s="1"/>
  <c r="G183" i="77"/>
  <c r="F183" i="77"/>
  <c r="E183" i="77"/>
  <c r="D183" i="77"/>
  <c r="C183" i="77"/>
  <c r="L180" i="77"/>
  <c r="K180" i="77"/>
  <c r="J180" i="77"/>
  <c r="G180" i="77"/>
  <c r="F180" i="77"/>
  <c r="E180" i="77"/>
  <c r="D180" i="77"/>
  <c r="C180" i="77"/>
  <c r="L175" i="77"/>
  <c r="K175" i="77"/>
  <c r="J175" i="77"/>
  <c r="G175" i="77"/>
  <c r="F175" i="77"/>
  <c r="E175" i="77"/>
  <c r="D175" i="77"/>
  <c r="C175" i="77"/>
  <c r="L169" i="77"/>
  <c r="K169" i="77"/>
  <c r="K19" i="77" s="1"/>
  <c r="J169" i="77"/>
  <c r="G169" i="77"/>
  <c r="F169" i="77"/>
  <c r="E169" i="77"/>
  <c r="D169" i="77"/>
  <c r="C169" i="77"/>
  <c r="L168" i="77"/>
  <c r="L166" i="77" s="1"/>
  <c r="K168" i="77"/>
  <c r="J168" i="77"/>
  <c r="G168" i="77"/>
  <c r="G166" i="77" s="1"/>
  <c r="F168" i="77"/>
  <c r="F166" i="77" s="1"/>
  <c r="E168" i="77"/>
  <c r="D168" i="77"/>
  <c r="D166" i="77" s="1"/>
  <c r="C168" i="77"/>
  <c r="L161" i="77"/>
  <c r="L159" i="77" s="1"/>
  <c r="K161" i="77"/>
  <c r="K159" i="77" s="1"/>
  <c r="J161" i="77"/>
  <c r="J159" i="77" s="1"/>
  <c r="G161" i="77"/>
  <c r="G159" i="77" s="1"/>
  <c r="F161" i="77"/>
  <c r="E161" i="77"/>
  <c r="D161" i="77"/>
  <c r="D159" i="77" s="1"/>
  <c r="C161" i="77"/>
  <c r="C159" i="77" s="1"/>
  <c r="N160" i="77"/>
  <c r="F159" i="77"/>
  <c r="N157" i="77"/>
  <c r="N184" i="77" s="1"/>
  <c r="N156" i="77"/>
  <c r="N155" i="77"/>
  <c r="H142" i="77"/>
  <c r="H149" i="77" s="1"/>
  <c r="L135" i="77"/>
  <c r="K135" i="77"/>
  <c r="J135" i="77"/>
  <c r="I135" i="77"/>
  <c r="G135" i="77"/>
  <c r="F135" i="77"/>
  <c r="E135" i="77"/>
  <c r="D135" i="77"/>
  <c r="C135" i="77"/>
  <c r="L132" i="77"/>
  <c r="K132" i="77"/>
  <c r="J132" i="77"/>
  <c r="I132" i="77"/>
  <c r="G132" i="77"/>
  <c r="F132" i="77"/>
  <c r="E132" i="77"/>
  <c r="D132" i="77"/>
  <c r="C132" i="77"/>
  <c r="I130" i="77"/>
  <c r="L127" i="77"/>
  <c r="K127" i="77"/>
  <c r="J127" i="77"/>
  <c r="I127" i="77"/>
  <c r="G127" i="77"/>
  <c r="F127" i="77"/>
  <c r="E127" i="77"/>
  <c r="D127" i="77"/>
  <c r="C127" i="77"/>
  <c r="N125" i="77"/>
  <c r="L121" i="77"/>
  <c r="K121" i="77"/>
  <c r="J121" i="77"/>
  <c r="I121" i="77"/>
  <c r="I118" i="77" s="1"/>
  <c r="G121" i="77"/>
  <c r="F121" i="77"/>
  <c r="E121" i="77"/>
  <c r="E118" i="77" s="1"/>
  <c r="D121" i="77"/>
  <c r="C121" i="77"/>
  <c r="L120" i="77"/>
  <c r="K120" i="77"/>
  <c r="K118" i="77" s="1"/>
  <c r="J120" i="77"/>
  <c r="I120" i="77"/>
  <c r="G120" i="77"/>
  <c r="G118" i="77" s="1"/>
  <c r="F120" i="77"/>
  <c r="E120" i="77"/>
  <c r="D120" i="77"/>
  <c r="C120" i="77"/>
  <c r="L113" i="77"/>
  <c r="L111" i="77" s="1"/>
  <c r="K113" i="77"/>
  <c r="K111" i="77" s="1"/>
  <c r="J113" i="77"/>
  <c r="J111" i="77" s="1"/>
  <c r="I113" i="77"/>
  <c r="I111" i="77" s="1"/>
  <c r="G113" i="77"/>
  <c r="G111" i="77" s="1"/>
  <c r="F113" i="77"/>
  <c r="F111" i="77" s="1"/>
  <c r="E113" i="77"/>
  <c r="E111" i="77" s="1"/>
  <c r="D113" i="77"/>
  <c r="D111" i="77" s="1"/>
  <c r="C113" i="77"/>
  <c r="N112" i="77"/>
  <c r="N109" i="77"/>
  <c r="N123" i="77" s="1"/>
  <c r="N108" i="77"/>
  <c r="N107" i="77"/>
  <c r="K94" i="77"/>
  <c r="K101" i="77" s="1"/>
  <c r="L87" i="77"/>
  <c r="J87" i="77"/>
  <c r="I87" i="77"/>
  <c r="H87" i="77"/>
  <c r="H33" i="77" s="1"/>
  <c r="G87" i="77"/>
  <c r="F87" i="77"/>
  <c r="E87" i="77"/>
  <c r="D87" i="77"/>
  <c r="C87" i="77"/>
  <c r="L84" i="77"/>
  <c r="J84" i="77"/>
  <c r="I84" i="77"/>
  <c r="H84" i="77"/>
  <c r="G84" i="77"/>
  <c r="F84" i="77"/>
  <c r="E84" i="77"/>
  <c r="D84" i="77"/>
  <c r="C84" i="77"/>
  <c r="I82" i="77"/>
  <c r="I28" i="77" s="1"/>
  <c r="N81" i="77"/>
  <c r="L79" i="77"/>
  <c r="J79" i="77"/>
  <c r="H79" i="77"/>
  <c r="H25" i="77" s="1"/>
  <c r="G79" i="77"/>
  <c r="F79" i="77"/>
  <c r="E79" i="77"/>
  <c r="D79" i="77"/>
  <c r="C79" i="77"/>
  <c r="L73" i="77"/>
  <c r="J73" i="77"/>
  <c r="I73" i="77"/>
  <c r="H73" i="77"/>
  <c r="G73" i="77"/>
  <c r="G19" i="77" s="1"/>
  <c r="F73" i="77"/>
  <c r="E73" i="77"/>
  <c r="D73" i="77"/>
  <c r="C73" i="77"/>
  <c r="C70" i="77" s="1"/>
  <c r="L72" i="77"/>
  <c r="J72" i="77"/>
  <c r="I72" i="77"/>
  <c r="H72" i="77"/>
  <c r="H70" i="77" s="1"/>
  <c r="H16" i="77" s="1"/>
  <c r="G72" i="77"/>
  <c r="F72" i="77"/>
  <c r="E72" i="77"/>
  <c r="E70" i="77" s="1"/>
  <c r="D72" i="77"/>
  <c r="C72" i="77"/>
  <c r="J70" i="77"/>
  <c r="N69" i="77"/>
  <c r="L65" i="77"/>
  <c r="J65" i="77"/>
  <c r="I65" i="77"/>
  <c r="I63" i="77" s="1"/>
  <c r="H65" i="77"/>
  <c r="H63" i="77" s="1"/>
  <c r="H9" i="77" s="1"/>
  <c r="G65" i="77"/>
  <c r="G63" i="77" s="1"/>
  <c r="F65" i="77"/>
  <c r="F63" i="77" s="1"/>
  <c r="E65" i="77"/>
  <c r="E63" i="77" s="1"/>
  <c r="D65" i="77"/>
  <c r="D63" i="77" s="1"/>
  <c r="C65" i="77"/>
  <c r="C63" i="77" s="1"/>
  <c r="L63" i="77"/>
  <c r="J63" i="77"/>
  <c r="N61" i="77"/>
  <c r="N86" i="77" s="1"/>
  <c r="N60" i="77"/>
  <c r="N59" i="77"/>
  <c r="L46" i="77"/>
  <c r="K46" i="77"/>
  <c r="J46" i="77"/>
  <c r="I46" i="77"/>
  <c r="G46" i="77"/>
  <c r="F46" i="77"/>
  <c r="E46" i="77"/>
  <c r="D46" i="77"/>
  <c r="C46" i="77"/>
  <c r="L39" i="77"/>
  <c r="K39" i="77"/>
  <c r="J39" i="77"/>
  <c r="I39" i="77"/>
  <c r="G39" i="77"/>
  <c r="F39" i="77"/>
  <c r="E39" i="77"/>
  <c r="D39" i="77"/>
  <c r="C39" i="77"/>
  <c r="L37" i="77"/>
  <c r="K37" i="77"/>
  <c r="J37" i="77"/>
  <c r="I37" i="77"/>
  <c r="G37" i="77"/>
  <c r="F37" i="77"/>
  <c r="E37" i="77"/>
  <c r="D37" i="77"/>
  <c r="C37" i="77"/>
  <c r="L36" i="77"/>
  <c r="K36" i="77"/>
  <c r="J36" i="77"/>
  <c r="I36" i="77"/>
  <c r="G36" i="77"/>
  <c r="F36" i="77"/>
  <c r="E36" i="77"/>
  <c r="D36" i="77"/>
  <c r="C36" i="77"/>
  <c r="L35" i="77"/>
  <c r="K35" i="77"/>
  <c r="J35" i="77"/>
  <c r="I35" i="77"/>
  <c r="G35" i="77"/>
  <c r="F35" i="77"/>
  <c r="E35" i="77"/>
  <c r="D35" i="77"/>
  <c r="C35" i="77"/>
  <c r="L34" i="77"/>
  <c r="K34" i="77"/>
  <c r="J34" i="77"/>
  <c r="I34" i="77"/>
  <c r="G34" i="77"/>
  <c r="F34" i="77"/>
  <c r="E34" i="77"/>
  <c r="D34" i="77"/>
  <c r="C34" i="77"/>
  <c r="K33" i="77"/>
  <c r="I33" i="77"/>
  <c r="L32" i="77"/>
  <c r="K32" i="77"/>
  <c r="J32" i="77"/>
  <c r="I32" i="77"/>
  <c r="G32" i="77"/>
  <c r="F32" i="77"/>
  <c r="E32" i="77"/>
  <c r="D32" i="77"/>
  <c r="C32" i="77"/>
  <c r="L31" i="77"/>
  <c r="K31" i="77"/>
  <c r="J31" i="77"/>
  <c r="I31" i="77"/>
  <c r="G31" i="77"/>
  <c r="F31" i="77"/>
  <c r="E31" i="77"/>
  <c r="D31" i="77"/>
  <c r="C31" i="77"/>
  <c r="C30" i="77"/>
  <c r="I29" i="77"/>
  <c r="L27" i="77"/>
  <c r="K27" i="77"/>
  <c r="J27" i="77"/>
  <c r="I27" i="77"/>
  <c r="G27" i="77"/>
  <c r="F27" i="77"/>
  <c r="E27" i="77"/>
  <c r="D27" i="77"/>
  <c r="C27" i="77"/>
  <c r="L26" i="77"/>
  <c r="K26" i="77"/>
  <c r="J26" i="77"/>
  <c r="I26" i="77"/>
  <c r="G26" i="77"/>
  <c r="F26" i="77"/>
  <c r="E26" i="77"/>
  <c r="D26" i="77"/>
  <c r="C26" i="77"/>
  <c r="L24" i="77"/>
  <c r="K24" i="77"/>
  <c r="J24" i="77"/>
  <c r="I24" i="77"/>
  <c r="G24" i="77"/>
  <c r="F24" i="77"/>
  <c r="E24" i="77"/>
  <c r="D24" i="77"/>
  <c r="C24" i="77"/>
  <c r="L23" i="77"/>
  <c r="K23" i="77"/>
  <c r="J23" i="77"/>
  <c r="I23" i="77"/>
  <c r="G23" i="77"/>
  <c r="F23" i="77"/>
  <c r="E23" i="77"/>
  <c r="D23" i="77"/>
  <c r="C23" i="77"/>
  <c r="L22" i="77"/>
  <c r="K22" i="77"/>
  <c r="J22" i="77"/>
  <c r="I22" i="77"/>
  <c r="G22" i="77"/>
  <c r="F22" i="77"/>
  <c r="E22" i="77"/>
  <c r="D22" i="77"/>
  <c r="C22" i="77"/>
  <c r="L21" i="77"/>
  <c r="K21" i="77"/>
  <c r="J21" i="77"/>
  <c r="I21" i="77"/>
  <c r="G21" i="77"/>
  <c r="F21" i="77"/>
  <c r="E21" i="77"/>
  <c r="D21" i="77"/>
  <c r="C21" i="77"/>
  <c r="L20" i="77"/>
  <c r="K20" i="77"/>
  <c r="J20" i="77"/>
  <c r="I20" i="77"/>
  <c r="G20" i="77"/>
  <c r="F20" i="77"/>
  <c r="E20" i="77"/>
  <c r="D20" i="77"/>
  <c r="C20" i="77"/>
  <c r="F19" i="77"/>
  <c r="L17" i="77"/>
  <c r="K17" i="77"/>
  <c r="J17" i="77"/>
  <c r="I17" i="77"/>
  <c r="G17" i="77"/>
  <c r="F17" i="77"/>
  <c r="E17" i="77"/>
  <c r="D17" i="77"/>
  <c r="C17" i="77"/>
  <c r="I15" i="77"/>
  <c r="L14" i="77"/>
  <c r="K14" i="77"/>
  <c r="J14" i="77"/>
  <c r="I14" i="77"/>
  <c r="G14" i="77"/>
  <c r="F14" i="77"/>
  <c r="E14" i="77"/>
  <c r="D14" i="77"/>
  <c r="C14" i="77"/>
  <c r="L13" i="77"/>
  <c r="K13" i="77"/>
  <c r="J13" i="77"/>
  <c r="I13" i="77"/>
  <c r="G13" i="77"/>
  <c r="F13" i="77"/>
  <c r="E13" i="77"/>
  <c r="D13" i="77"/>
  <c r="C13" i="77"/>
  <c r="L12" i="77"/>
  <c r="K12" i="77"/>
  <c r="J12" i="77"/>
  <c r="I12" i="77"/>
  <c r="G12" i="77"/>
  <c r="F12" i="77"/>
  <c r="E12" i="77"/>
  <c r="D12" i="77"/>
  <c r="C12" i="77"/>
  <c r="F11" i="77"/>
  <c r="L10" i="77"/>
  <c r="K10" i="77"/>
  <c r="J10" i="77"/>
  <c r="I10" i="77"/>
  <c r="G10" i="77"/>
  <c r="F10" i="77"/>
  <c r="E10" i="77"/>
  <c r="D10" i="77"/>
  <c r="C10" i="77"/>
  <c r="L7" i="77"/>
  <c r="K7" i="77"/>
  <c r="J7" i="77"/>
  <c r="I7" i="77"/>
  <c r="H7" i="77"/>
  <c r="H28" i="77" s="1"/>
  <c r="G7" i="77"/>
  <c r="F7" i="77"/>
  <c r="E7" i="77"/>
  <c r="D7" i="77"/>
  <c r="C7" i="77"/>
  <c r="L6" i="77"/>
  <c r="K6" i="77"/>
  <c r="J6" i="77"/>
  <c r="I6" i="77"/>
  <c r="H6" i="77"/>
  <c r="G6" i="77"/>
  <c r="F6" i="77"/>
  <c r="E6" i="77"/>
  <c r="D6" i="77"/>
  <c r="C6" i="77"/>
  <c r="L5" i="77"/>
  <c r="K5" i="77"/>
  <c r="J5" i="77"/>
  <c r="I5" i="77"/>
  <c r="H5" i="77"/>
  <c r="G5" i="77"/>
  <c r="F5" i="77"/>
  <c r="E5" i="77"/>
  <c r="D5" i="77"/>
  <c r="C5" i="77"/>
  <c r="Q5" i="76"/>
  <c r="N52" i="76"/>
  <c r="I190" i="76"/>
  <c r="I197" i="76" s="1"/>
  <c r="H190" i="76"/>
  <c r="H197" i="76" s="1"/>
  <c r="N184" i="76"/>
  <c r="L183" i="76"/>
  <c r="K183" i="76"/>
  <c r="K33" i="76" s="1"/>
  <c r="J183" i="76"/>
  <c r="G183" i="76"/>
  <c r="F183" i="76"/>
  <c r="E183" i="76"/>
  <c r="D183" i="76"/>
  <c r="D33" i="76" s="1"/>
  <c r="C183" i="76"/>
  <c r="L180" i="76"/>
  <c r="K180" i="76"/>
  <c r="J180" i="76"/>
  <c r="G180" i="76"/>
  <c r="F180" i="76"/>
  <c r="E180" i="76"/>
  <c r="D180" i="76"/>
  <c r="C180" i="76"/>
  <c r="L175" i="76"/>
  <c r="K175" i="76"/>
  <c r="J175" i="76"/>
  <c r="G175" i="76"/>
  <c r="F175" i="76"/>
  <c r="E175" i="76"/>
  <c r="D175" i="76"/>
  <c r="C175" i="76"/>
  <c r="N173" i="76"/>
  <c r="L169" i="76"/>
  <c r="K169" i="76"/>
  <c r="J169" i="76"/>
  <c r="G169" i="76"/>
  <c r="F169" i="76"/>
  <c r="E169" i="76"/>
  <c r="D169" i="76"/>
  <c r="C169" i="76"/>
  <c r="C166" i="76" s="1"/>
  <c r="L168" i="76"/>
  <c r="L166" i="76" s="1"/>
  <c r="K168" i="76"/>
  <c r="J168" i="76"/>
  <c r="G168" i="76"/>
  <c r="G166" i="76" s="1"/>
  <c r="F168" i="76"/>
  <c r="F166" i="76" s="1"/>
  <c r="E168" i="76"/>
  <c r="D168" i="76"/>
  <c r="C168" i="76"/>
  <c r="N165" i="76"/>
  <c r="L161" i="76"/>
  <c r="K161" i="76"/>
  <c r="J161" i="76"/>
  <c r="J159" i="76" s="1"/>
  <c r="G161" i="76"/>
  <c r="G159" i="76" s="1"/>
  <c r="F161" i="76"/>
  <c r="F159" i="76" s="1"/>
  <c r="E161" i="76"/>
  <c r="D161" i="76"/>
  <c r="D159" i="76" s="1"/>
  <c r="C161" i="76"/>
  <c r="C159" i="76" s="1"/>
  <c r="L159" i="76"/>
  <c r="K159" i="76"/>
  <c r="N157" i="76"/>
  <c r="N186" i="76" s="1"/>
  <c r="N156" i="76"/>
  <c r="N155" i="76"/>
  <c r="H149" i="76"/>
  <c r="H142" i="76"/>
  <c r="L135" i="76"/>
  <c r="K135" i="76"/>
  <c r="J135" i="76"/>
  <c r="I135" i="76"/>
  <c r="G135" i="76"/>
  <c r="F135" i="76"/>
  <c r="E135" i="76"/>
  <c r="D135" i="76"/>
  <c r="C135" i="76"/>
  <c r="N134" i="76"/>
  <c r="L132" i="76"/>
  <c r="K132" i="76"/>
  <c r="K30" i="76" s="1"/>
  <c r="J132" i="76"/>
  <c r="I132" i="76"/>
  <c r="G132" i="76"/>
  <c r="F132" i="76"/>
  <c r="E132" i="76"/>
  <c r="D132" i="76"/>
  <c r="C132" i="76"/>
  <c r="I130" i="76"/>
  <c r="L127" i="76"/>
  <c r="K127" i="76"/>
  <c r="J127" i="76"/>
  <c r="I127" i="76"/>
  <c r="G127" i="76"/>
  <c r="F127" i="76"/>
  <c r="E127" i="76"/>
  <c r="D127" i="76"/>
  <c r="C127" i="76"/>
  <c r="L121" i="76"/>
  <c r="K121" i="76"/>
  <c r="J121" i="76"/>
  <c r="I121" i="76"/>
  <c r="G121" i="76"/>
  <c r="F121" i="76"/>
  <c r="E121" i="76"/>
  <c r="D121" i="76"/>
  <c r="C121" i="76"/>
  <c r="L120" i="76"/>
  <c r="K120" i="76"/>
  <c r="J120" i="76"/>
  <c r="I120" i="76"/>
  <c r="G120" i="76"/>
  <c r="F120" i="76"/>
  <c r="E120" i="76"/>
  <c r="D120" i="76"/>
  <c r="C120" i="76"/>
  <c r="C118" i="76" s="1"/>
  <c r="L113" i="76"/>
  <c r="L111" i="76" s="1"/>
  <c r="K113" i="76"/>
  <c r="K111" i="76" s="1"/>
  <c r="J113" i="76"/>
  <c r="J111" i="76" s="1"/>
  <c r="I113" i="76"/>
  <c r="I111" i="76" s="1"/>
  <c r="G113" i="76"/>
  <c r="G111" i="76" s="1"/>
  <c r="F113" i="76"/>
  <c r="F111" i="76" s="1"/>
  <c r="E113" i="76"/>
  <c r="E111" i="76" s="1"/>
  <c r="D113" i="76"/>
  <c r="D111" i="76" s="1"/>
  <c r="C113" i="76"/>
  <c r="C111" i="76" s="1"/>
  <c r="N109" i="76"/>
  <c r="N123" i="76" s="1"/>
  <c r="N108" i="76"/>
  <c r="N107" i="76"/>
  <c r="N100" i="76"/>
  <c r="K94" i="76"/>
  <c r="K101" i="76" s="1"/>
  <c r="N93" i="76"/>
  <c r="N90" i="76"/>
  <c r="N88" i="76"/>
  <c r="L87" i="76"/>
  <c r="J87" i="76"/>
  <c r="I87" i="76"/>
  <c r="H87" i="76"/>
  <c r="H33" i="76" s="1"/>
  <c r="G87" i="76"/>
  <c r="F87" i="76"/>
  <c r="E87" i="76"/>
  <c r="D87" i="76"/>
  <c r="C87" i="76"/>
  <c r="L84" i="76"/>
  <c r="J84" i="76"/>
  <c r="I84" i="76"/>
  <c r="H84" i="76"/>
  <c r="H30" i="76" s="1"/>
  <c r="G84" i="76"/>
  <c r="F84" i="76"/>
  <c r="E84" i="76"/>
  <c r="D84" i="76"/>
  <c r="C84" i="76"/>
  <c r="I82" i="76"/>
  <c r="L79" i="76"/>
  <c r="J79" i="76"/>
  <c r="I79" i="76"/>
  <c r="H79" i="76"/>
  <c r="G79" i="76"/>
  <c r="F79" i="76"/>
  <c r="E79" i="76"/>
  <c r="D79" i="76"/>
  <c r="C79" i="76"/>
  <c r="N74" i="76"/>
  <c r="L73" i="76"/>
  <c r="J73" i="76"/>
  <c r="I73" i="76"/>
  <c r="H73" i="76"/>
  <c r="G73" i="76"/>
  <c r="G19" i="76" s="1"/>
  <c r="F73" i="76"/>
  <c r="F19" i="76" s="1"/>
  <c r="E73" i="76"/>
  <c r="D73" i="76"/>
  <c r="C73" i="76"/>
  <c r="L72" i="76"/>
  <c r="J72" i="76"/>
  <c r="I72" i="76"/>
  <c r="H72" i="76"/>
  <c r="G72" i="76"/>
  <c r="F72" i="76"/>
  <c r="E72" i="76"/>
  <c r="D72" i="76"/>
  <c r="C72" i="76"/>
  <c r="N71" i="76"/>
  <c r="H70" i="76"/>
  <c r="H16" i="76" s="1"/>
  <c r="L65" i="76"/>
  <c r="J65" i="76"/>
  <c r="J63" i="76" s="1"/>
  <c r="I65" i="76"/>
  <c r="I63" i="76" s="1"/>
  <c r="H65" i="76"/>
  <c r="H63" i="76" s="1"/>
  <c r="H9" i="76" s="1"/>
  <c r="G65" i="76"/>
  <c r="G63" i="76" s="1"/>
  <c r="F65" i="76"/>
  <c r="N65" i="76" s="1"/>
  <c r="E65" i="76"/>
  <c r="D65" i="76"/>
  <c r="C65" i="76"/>
  <c r="L63" i="76"/>
  <c r="E63" i="76"/>
  <c r="N61" i="76"/>
  <c r="N86" i="76" s="1"/>
  <c r="N60" i="76"/>
  <c r="N59" i="76"/>
  <c r="L46" i="76"/>
  <c r="K46" i="76"/>
  <c r="J46" i="76"/>
  <c r="I46" i="76"/>
  <c r="G46" i="76"/>
  <c r="F46" i="76"/>
  <c r="E46" i="76"/>
  <c r="D46" i="76"/>
  <c r="C46" i="76"/>
  <c r="L39" i="76"/>
  <c r="K39" i="76"/>
  <c r="J39" i="76"/>
  <c r="I39" i="76"/>
  <c r="G39" i="76"/>
  <c r="F39" i="76"/>
  <c r="E39" i="76"/>
  <c r="D39" i="76"/>
  <c r="C39" i="76"/>
  <c r="L37" i="76"/>
  <c r="K37" i="76"/>
  <c r="J37" i="76"/>
  <c r="I37" i="76"/>
  <c r="G37" i="76"/>
  <c r="F37" i="76"/>
  <c r="E37" i="76"/>
  <c r="D37" i="76"/>
  <c r="C37" i="76"/>
  <c r="L36" i="76"/>
  <c r="K36" i="76"/>
  <c r="J36" i="76"/>
  <c r="I36" i="76"/>
  <c r="G36" i="76"/>
  <c r="F36" i="76"/>
  <c r="E36" i="76"/>
  <c r="D36" i="76"/>
  <c r="C36" i="76"/>
  <c r="L35" i="76"/>
  <c r="K35" i="76"/>
  <c r="J35" i="76"/>
  <c r="I35" i="76"/>
  <c r="G35" i="76"/>
  <c r="F35" i="76"/>
  <c r="E35" i="76"/>
  <c r="D35" i="76"/>
  <c r="C35" i="76"/>
  <c r="L34" i="76"/>
  <c r="K34" i="76"/>
  <c r="J34" i="76"/>
  <c r="I34" i="76"/>
  <c r="G34" i="76"/>
  <c r="F34" i="76"/>
  <c r="E34" i="76"/>
  <c r="D34" i="76"/>
  <c r="C34" i="76"/>
  <c r="L32" i="76"/>
  <c r="K32" i="76"/>
  <c r="J32" i="76"/>
  <c r="I32" i="76"/>
  <c r="G32" i="76"/>
  <c r="F32" i="76"/>
  <c r="E32" i="76"/>
  <c r="D32" i="76"/>
  <c r="C32" i="76"/>
  <c r="L31" i="76"/>
  <c r="K31" i="76"/>
  <c r="J31" i="76"/>
  <c r="I31" i="76"/>
  <c r="G31" i="76"/>
  <c r="F31" i="76"/>
  <c r="E31" i="76"/>
  <c r="D31" i="76"/>
  <c r="C31" i="76"/>
  <c r="I30" i="76"/>
  <c r="I29" i="76"/>
  <c r="I28" i="76"/>
  <c r="L27" i="76"/>
  <c r="K27" i="76"/>
  <c r="J27" i="76"/>
  <c r="I27" i="76"/>
  <c r="G27" i="76"/>
  <c r="F27" i="76"/>
  <c r="E27" i="76"/>
  <c r="D27" i="76"/>
  <c r="C27" i="76"/>
  <c r="L26" i="76"/>
  <c r="K26" i="76"/>
  <c r="J26" i="76"/>
  <c r="I26" i="76"/>
  <c r="G26" i="76"/>
  <c r="F26" i="76"/>
  <c r="E26" i="76"/>
  <c r="D26" i="76"/>
  <c r="C26" i="76"/>
  <c r="H25" i="76"/>
  <c r="L24" i="76"/>
  <c r="K24" i="76"/>
  <c r="J24" i="76"/>
  <c r="I24" i="76"/>
  <c r="G24" i="76"/>
  <c r="F24" i="76"/>
  <c r="E24" i="76"/>
  <c r="D24" i="76"/>
  <c r="C24" i="76"/>
  <c r="L23" i="76"/>
  <c r="K23" i="76"/>
  <c r="J23" i="76"/>
  <c r="I23" i="76"/>
  <c r="G23" i="76"/>
  <c r="F23" i="76"/>
  <c r="E23" i="76"/>
  <c r="D23" i="76"/>
  <c r="C23" i="76"/>
  <c r="L22" i="76"/>
  <c r="K22" i="76"/>
  <c r="J22" i="76"/>
  <c r="I22" i="76"/>
  <c r="G22" i="76"/>
  <c r="F22" i="76"/>
  <c r="E22" i="76"/>
  <c r="D22" i="76"/>
  <c r="C22" i="76"/>
  <c r="L21" i="76"/>
  <c r="K21" i="76"/>
  <c r="J21" i="76"/>
  <c r="I21" i="76"/>
  <c r="G21" i="76"/>
  <c r="F21" i="76"/>
  <c r="E21" i="76"/>
  <c r="D21" i="76"/>
  <c r="C21" i="76"/>
  <c r="L20" i="76"/>
  <c r="K20" i="76"/>
  <c r="J20" i="76"/>
  <c r="I20" i="76"/>
  <c r="G20" i="76"/>
  <c r="F20" i="76"/>
  <c r="E20" i="76"/>
  <c r="D20" i="76"/>
  <c r="C20" i="76"/>
  <c r="L17" i="76"/>
  <c r="K17" i="76"/>
  <c r="J17" i="76"/>
  <c r="I17" i="76"/>
  <c r="G17" i="76"/>
  <c r="F17" i="76"/>
  <c r="E17" i="76"/>
  <c r="D17" i="76"/>
  <c r="C17" i="76"/>
  <c r="I15" i="76"/>
  <c r="L14" i="76"/>
  <c r="K14" i="76"/>
  <c r="J14" i="76"/>
  <c r="I14" i="76"/>
  <c r="G14" i="76"/>
  <c r="F14" i="76"/>
  <c r="E14" i="76"/>
  <c r="D14" i="76"/>
  <c r="C14" i="76"/>
  <c r="L13" i="76"/>
  <c r="K13" i="76"/>
  <c r="J13" i="76"/>
  <c r="I13" i="76"/>
  <c r="G13" i="76"/>
  <c r="F13" i="76"/>
  <c r="E13" i="76"/>
  <c r="D13" i="76"/>
  <c r="C13" i="76"/>
  <c r="L12" i="76"/>
  <c r="K12" i="76"/>
  <c r="J12" i="76"/>
  <c r="I12" i="76"/>
  <c r="G12" i="76"/>
  <c r="F12" i="76"/>
  <c r="E12" i="76"/>
  <c r="D12" i="76"/>
  <c r="C12" i="76"/>
  <c r="L10" i="76"/>
  <c r="K10" i="76"/>
  <c r="J10" i="76"/>
  <c r="I10" i="76"/>
  <c r="G10" i="76"/>
  <c r="F10" i="76"/>
  <c r="E10" i="76"/>
  <c r="D10" i="76"/>
  <c r="C10" i="76"/>
  <c r="L7" i="76"/>
  <c r="K7" i="76"/>
  <c r="J7" i="76"/>
  <c r="I7" i="76"/>
  <c r="H7" i="76"/>
  <c r="H24" i="76" s="1"/>
  <c r="G7" i="76"/>
  <c r="F7" i="76"/>
  <c r="E7" i="76"/>
  <c r="D7" i="76"/>
  <c r="C7" i="76"/>
  <c r="L6" i="76"/>
  <c r="K6" i="76"/>
  <c r="J6" i="76"/>
  <c r="I6" i="76"/>
  <c r="H6" i="76"/>
  <c r="G6" i="76"/>
  <c r="F6" i="76"/>
  <c r="E6" i="76"/>
  <c r="D6" i="76"/>
  <c r="C6" i="76"/>
  <c r="L5" i="76"/>
  <c r="K5" i="76"/>
  <c r="J5" i="76"/>
  <c r="I5" i="76"/>
  <c r="H5" i="76"/>
  <c r="G5" i="76"/>
  <c r="F5" i="76"/>
  <c r="E5" i="76"/>
  <c r="D5" i="76"/>
  <c r="C5" i="76"/>
  <c r="K11" i="75"/>
  <c r="D38" i="75"/>
  <c r="E38" i="75"/>
  <c r="F38" i="75"/>
  <c r="G38" i="75"/>
  <c r="H38" i="75"/>
  <c r="I38" i="75"/>
  <c r="J38" i="75"/>
  <c r="K38" i="75"/>
  <c r="L38" i="75"/>
  <c r="C38" i="75"/>
  <c r="D33" i="75"/>
  <c r="E33" i="75"/>
  <c r="F33" i="75"/>
  <c r="G33" i="75"/>
  <c r="H33" i="75"/>
  <c r="I33" i="75"/>
  <c r="J33" i="75"/>
  <c r="K33" i="75"/>
  <c r="L33" i="75"/>
  <c r="C33" i="75"/>
  <c r="D30" i="75"/>
  <c r="E30" i="75"/>
  <c r="F30" i="75"/>
  <c r="G30" i="75"/>
  <c r="H30" i="75"/>
  <c r="I30" i="75"/>
  <c r="J30" i="75"/>
  <c r="K30" i="75"/>
  <c r="L30" i="75"/>
  <c r="C30" i="75"/>
  <c r="D25" i="75"/>
  <c r="E25" i="75"/>
  <c r="F25" i="75"/>
  <c r="G25" i="75"/>
  <c r="H25" i="75"/>
  <c r="I25" i="75"/>
  <c r="J25" i="75"/>
  <c r="K25" i="75"/>
  <c r="L25" i="75"/>
  <c r="C25" i="75"/>
  <c r="M38" i="75"/>
  <c r="M33" i="75"/>
  <c r="M30" i="75"/>
  <c r="M25" i="75"/>
  <c r="M16" i="75"/>
  <c r="E16" i="75"/>
  <c r="F16" i="75"/>
  <c r="G16" i="75"/>
  <c r="H16" i="75"/>
  <c r="I16" i="75"/>
  <c r="J16" i="75"/>
  <c r="K16" i="75"/>
  <c r="L16" i="75"/>
  <c r="D16" i="75"/>
  <c r="C16" i="75"/>
  <c r="C9" i="75"/>
  <c r="D9" i="75"/>
  <c r="M9" i="75"/>
  <c r="Q9" i="75"/>
  <c r="E9" i="75"/>
  <c r="F9" i="75"/>
  <c r="G9" i="75"/>
  <c r="H9" i="75"/>
  <c r="I9" i="75"/>
  <c r="J9" i="75"/>
  <c r="K9" i="75"/>
  <c r="L9" i="75"/>
  <c r="C10" i="75"/>
  <c r="D10" i="75"/>
  <c r="E10" i="75"/>
  <c r="F10" i="75"/>
  <c r="G10" i="75"/>
  <c r="H10" i="75"/>
  <c r="I10" i="75"/>
  <c r="J10" i="75"/>
  <c r="K10" i="75"/>
  <c r="L10" i="75"/>
  <c r="M10" i="75"/>
  <c r="Q10" i="75" s="1"/>
  <c r="C11" i="75"/>
  <c r="D11" i="75"/>
  <c r="E11" i="75"/>
  <c r="F11" i="75"/>
  <c r="G11" i="75"/>
  <c r="H11" i="75"/>
  <c r="I11" i="75"/>
  <c r="J11" i="75"/>
  <c r="L11" i="75"/>
  <c r="M11" i="75"/>
  <c r="Q11" i="75" s="1"/>
  <c r="C12" i="75"/>
  <c r="D12" i="75"/>
  <c r="E12" i="75"/>
  <c r="F12" i="75"/>
  <c r="G12" i="75"/>
  <c r="H12" i="75"/>
  <c r="I12" i="75"/>
  <c r="J12" i="75"/>
  <c r="K12" i="75"/>
  <c r="L12" i="75"/>
  <c r="M12" i="75"/>
  <c r="Q12" i="75" s="1"/>
  <c r="C13" i="75"/>
  <c r="D13" i="75"/>
  <c r="E13" i="75"/>
  <c r="F13" i="75"/>
  <c r="G13" i="75"/>
  <c r="H13" i="75"/>
  <c r="I13" i="75"/>
  <c r="J13" i="75"/>
  <c r="K13" i="75"/>
  <c r="L13" i="75"/>
  <c r="M13" i="75"/>
  <c r="C14" i="75"/>
  <c r="D14" i="75"/>
  <c r="E14" i="75"/>
  <c r="F14" i="75"/>
  <c r="G14" i="75"/>
  <c r="H14" i="75"/>
  <c r="I14" i="75"/>
  <c r="J14" i="75"/>
  <c r="K14" i="75"/>
  <c r="L14" i="75"/>
  <c r="M14" i="75"/>
  <c r="H15" i="75"/>
  <c r="I15" i="75"/>
  <c r="M15" i="75"/>
  <c r="C17" i="75"/>
  <c r="D17" i="75"/>
  <c r="E17" i="75"/>
  <c r="F17" i="75"/>
  <c r="G17" i="75"/>
  <c r="H17" i="75"/>
  <c r="I17" i="75"/>
  <c r="J17" i="75"/>
  <c r="K17" i="75"/>
  <c r="L17" i="75"/>
  <c r="M17" i="75"/>
  <c r="C18" i="75"/>
  <c r="D18" i="75"/>
  <c r="E18" i="75"/>
  <c r="F18" i="75"/>
  <c r="G18" i="75"/>
  <c r="H18" i="75"/>
  <c r="I18" i="75"/>
  <c r="J18" i="75"/>
  <c r="K18" i="75"/>
  <c r="L18" i="75"/>
  <c r="M18" i="75"/>
  <c r="Q18" i="75" s="1"/>
  <c r="C19" i="75"/>
  <c r="D19" i="75"/>
  <c r="E19" i="75"/>
  <c r="F19" i="75"/>
  <c r="G19" i="75"/>
  <c r="H19" i="75"/>
  <c r="I19" i="75"/>
  <c r="J19" i="75"/>
  <c r="K19" i="75"/>
  <c r="L19" i="75"/>
  <c r="M19" i="75"/>
  <c r="Q19" i="75" s="1"/>
  <c r="C20" i="75"/>
  <c r="D20" i="75"/>
  <c r="E20" i="75"/>
  <c r="F20" i="75"/>
  <c r="G20" i="75"/>
  <c r="H20" i="75"/>
  <c r="I20" i="75"/>
  <c r="J20" i="75"/>
  <c r="K20" i="75"/>
  <c r="L20" i="75"/>
  <c r="M20" i="75"/>
  <c r="Q20" i="75" s="1"/>
  <c r="C21" i="75"/>
  <c r="D21" i="75"/>
  <c r="E21" i="75"/>
  <c r="F21" i="75"/>
  <c r="G21" i="75"/>
  <c r="H21" i="75"/>
  <c r="I21" i="75"/>
  <c r="J21" i="75"/>
  <c r="K21" i="75"/>
  <c r="L21" i="75"/>
  <c r="M21" i="75"/>
  <c r="C22" i="75"/>
  <c r="D22" i="75"/>
  <c r="E22" i="75"/>
  <c r="F22" i="75"/>
  <c r="G22" i="75"/>
  <c r="H22" i="75"/>
  <c r="I22" i="75"/>
  <c r="J22" i="75"/>
  <c r="K22" i="75"/>
  <c r="L22" i="75"/>
  <c r="M22" i="75"/>
  <c r="C23" i="75"/>
  <c r="D23" i="75"/>
  <c r="E23" i="75"/>
  <c r="F23" i="75"/>
  <c r="G23" i="75"/>
  <c r="H23" i="75"/>
  <c r="I23" i="75"/>
  <c r="J23" i="75"/>
  <c r="K23" i="75"/>
  <c r="L23" i="75"/>
  <c r="M23" i="75"/>
  <c r="Q23" i="75" s="1"/>
  <c r="C24" i="75"/>
  <c r="D24" i="75"/>
  <c r="E24" i="75"/>
  <c r="F24" i="75"/>
  <c r="G24" i="75"/>
  <c r="H24" i="75"/>
  <c r="I24" i="75"/>
  <c r="J24" i="75"/>
  <c r="K24" i="75"/>
  <c r="L24" i="75"/>
  <c r="M24" i="75"/>
  <c r="C26" i="75"/>
  <c r="D26" i="75"/>
  <c r="E26" i="75"/>
  <c r="F26" i="75"/>
  <c r="G26" i="75"/>
  <c r="H26" i="75"/>
  <c r="I26" i="75"/>
  <c r="J26" i="75"/>
  <c r="K26" i="75"/>
  <c r="L26" i="75"/>
  <c r="M26" i="75"/>
  <c r="Q25" i="75" s="1"/>
  <c r="C27" i="75"/>
  <c r="D27" i="75"/>
  <c r="E27" i="75"/>
  <c r="F27" i="75"/>
  <c r="G27" i="75"/>
  <c r="H27" i="75"/>
  <c r="I27" i="75"/>
  <c r="J27" i="75"/>
  <c r="K27" i="75"/>
  <c r="L27" i="75"/>
  <c r="M27" i="75"/>
  <c r="H28" i="75"/>
  <c r="I28" i="75"/>
  <c r="M28" i="75"/>
  <c r="H29" i="75"/>
  <c r="I29" i="75"/>
  <c r="M29" i="75"/>
  <c r="Q29" i="75" s="1"/>
  <c r="C31" i="75"/>
  <c r="D31" i="75"/>
  <c r="E31" i="75"/>
  <c r="F31" i="75"/>
  <c r="G31" i="75"/>
  <c r="H31" i="75"/>
  <c r="I31" i="75"/>
  <c r="J31" i="75"/>
  <c r="K31" i="75"/>
  <c r="L31" i="75"/>
  <c r="M31" i="75"/>
  <c r="C32" i="75"/>
  <c r="D32" i="75"/>
  <c r="E32" i="75"/>
  <c r="F32" i="75"/>
  <c r="G32" i="75"/>
  <c r="H32" i="75"/>
  <c r="I32" i="75"/>
  <c r="J32" i="75"/>
  <c r="K32" i="75"/>
  <c r="L32" i="75"/>
  <c r="M32" i="75"/>
  <c r="Q32" i="75" s="1"/>
  <c r="C34" i="75"/>
  <c r="D34" i="75"/>
  <c r="E34" i="75"/>
  <c r="E40" i="75" s="1"/>
  <c r="F34" i="75"/>
  <c r="G34" i="75"/>
  <c r="H34" i="75"/>
  <c r="I34" i="75"/>
  <c r="J34" i="75"/>
  <c r="K34" i="75"/>
  <c r="L34" i="75"/>
  <c r="M34" i="75"/>
  <c r="Q33" i="75" s="1"/>
  <c r="C35" i="75"/>
  <c r="D35" i="75"/>
  <c r="E35" i="75"/>
  <c r="F35" i="75"/>
  <c r="G35" i="75"/>
  <c r="H35" i="75"/>
  <c r="I35" i="75"/>
  <c r="J35" i="75"/>
  <c r="K35" i="75"/>
  <c r="L35" i="75"/>
  <c r="M35" i="75"/>
  <c r="Q35" i="75" s="1"/>
  <c r="C36" i="75"/>
  <c r="D36" i="75"/>
  <c r="E36" i="75"/>
  <c r="F36" i="75"/>
  <c r="G36" i="75"/>
  <c r="H36" i="75"/>
  <c r="I36" i="75"/>
  <c r="J36" i="75"/>
  <c r="K36" i="75"/>
  <c r="L36" i="75"/>
  <c r="M36" i="75"/>
  <c r="C37" i="75"/>
  <c r="D37" i="75"/>
  <c r="E37" i="75"/>
  <c r="F37" i="75"/>
  <c r="G37" i="75"/>
  <c r="H37" i="75"/>
  <c r="I37" i="75"/>
  <c r="J37" i="75"/>
  <c r="K37" i="75"/>
  <c r="L37" i="75"/>
  <c r="M37" i="75"/>
  <c r="C39" i="75"/>
  <c r="D39" i="75"/>
  <c r="E39" i="75"/>
  <c r="F39" i="75"/>
  <c r="G39" i="75"/>
  <c r="H39" i="75"/>
  <c r="I39" i="75"/>
  <c r="J39" i="75"/>
  <c r="K39" i="75"/>
  <c r="L39" i="75"/>
  <c r="M39" i="75"/>
  <c r="Q39" i="75" s="1"/>
  <c r="H40" i="75"/>
  <c r="M40" i="75"/>
  <c r="F41" i="75"/>
  <c r="G41" i="75"/>
  <c r="H41" i="75"/>
  <c r="I41" i="75"/>
  <c r="J41" i="75"/>
  <c r="K41" i="75"/>
  <c r="M41" i="75"/>
  <c r="C42" i="75"/>
  <c r="C41" i="75" s="1"/>
  <c r="D42" i="75"/>
  <c r="D41" i="75" s="1"/>
  <c r="E42" i="75"/>
  <c r="E41" i="75" s="1"/>
  <c r="F42" i="75"/>
  <c r="G42" i="75"/>
  <c r="H42" i="75"/>
  <c r="I42" i="75"/>
  <c r="J42" i="75"/>
  <c r="K42" i="75"/>
  <c r="L42" i="75"/>
  <c r="L41" i="75" s="1"/>
  <c r="M42" i="75"/>
  <c r="Q42" i="75" s="1"/>
  <c r="C43" i="75"/>
  <c r="D43" i="75"/>
  <c r="E43" i="75"/>
  <c r="H43" i="75"/>
  <c r="M43" i="75"/>
  <c r="Q43" i="75" s="1"/>
  <c r="C44" i="75"/>
  <c r="D44" i="75"/>
  <c r="E44" i="75"/>
  <c r="F44" i="75"/>
  <c r="F43" i="75" s="1"/>
  <c r="G44" i="75"/>
  <c r="G43" i="75" s="1"/>
  <c r="H44" i="75"/>
  <c r="I44" i="75"/>
  <c r="I43" i="75" s="1"/>
  <c r="J44" i="75"/>
  <c r="J43" i="75" s="1"/>
  <c r="K44" i="75"/>
  <c r="K43" i="75" s="1"/>
  <c r="L44" i="75"/>
  <c r="L43" i="75" s="1"/>
  <c r="M44" i="75"/>
  <c r="C45" i="75"/>
  <c r="D45" i="75"/>
  <c r="E45" i="75"/>
  <c r="F45" i="75"/>
  <c r="G45" i="75"/>
  <c r="H45" i="75"/>
  <c r="I45" i="75"/>
  <c r="J45" i="75"/>
  <c r="K45" i="75"/>
  <c r="L45" i="75"/>
  <c r="M45" i="75"/>
  <c r="C46" i="75"/>
  <c r="D46" i="75"/>
  <c r="E46" i="75"/>
  <c r="F46" i="75"/>
  <c r="G46" i="75"/>
  <c r="H46" i="75"/>
  <c r="I46" i="75"/>
  <c r="J46" i="75"/>
  <c r="K46" i="75"/>
  <c r="L46" i="75"/>
  <c r="M46" i="75"/>
  <c r="C47" i="75"/>
  <c r="D47" i="75"/>
  <c r="E47" i="75"/>
  <c r="F47" i="75"/>
  <c r="G47" i="75"/>
  <c r="H47" i="75"/>
  <c r="I47" i="75"/>
  <c r="J47" i="75"/>
  <c r="K47" i="75"/>
  <c r="L47" i="75"/>
  <c r="M47" i="75"/>
  <c r="Q44" i="75"/>
  <c r="Q41" i="75"/>
  <c r="Q40" i="75"/>
  <c r="Q37" i="75"/>
  <c r="Q34" i="75"/>
  <c r="Q28" i="75"/>
  <c r="Q27" i="75"/>
  <c r="Q26" i="75"/>
  <c r="Q24" i="75"/>
  <c r="Q21" i="75"/>
  <c r="D101" i="75"/>
  <c r="N50" i="75"/>
  <c r="Q5" i="75"/>
  <c r="Q46" i="75"/>
  <c r="Q45" i="75"/>
  <c r="Q38" i="75"/>
  <c r="Q36" i="75"/>
  <c r="Q31" i="75"/>
  <c r="Q22" i="75"/>
  <c r="Q17" i="75"/>
  <c r="Q15" i="75"/>
  <c r="Q14" i="75"/>
  <c r="Q13" i="75"/>
  <c r="I190" i="75"/>
  <c r="I197" i="75" s="1"/>
  <c r="H190" i="75"/>
  <c r="H197" i="75" s="1"/>
  <c r="L183" i="75"/>
  <c r="K183" i="75"/>
  <c r="J183" i="75"/>
  <c r="G183" i="75"/>
  <c r="F183" i="75"/>
  <c r="E183" i="75"/>
  <c r="D183" i="75"/>
  <c r="C183" i="75"/>
  <c r="L180" i="75"/>
  <c r="K180" i="75"/>
  <c r="J180" i="75"/>
  <c r="G180" i="75"/>
  <c r="F180" i="75"/>
  <c r="E180" i="75"/>
  <c r="D180" i="75"/>
  <c r="C180" i="75"/>
  <c r="L175" i="75"/>
  <c r="K175" i="75"/>
  <c r="J175" i="75"/>
  <c r="G175" i="75"/>
  <c r="F175" i="75"/>
  <c r="E175" i="75"/>
  <c r="D175" i="75"/>
  <c r="C175" i="75"/>
  <c r="L169" i="75"/>
  <c r="K169" i="75"/>
  <c r="J169" i="75"/>
  <c r="J166" i="75" s="1"/>
  <c r="G169" i="75"/>
  <c r="F169" i="75"/>
  <c r="E169" i="75"/>
  <c r="E166" i="75" s="1"/>
  <c r="D169" i="75"/>
  <c r="C169" i="75"/>
  <c r="L168" i="75"/>
  <c r="K168" i="75"/>
  <c r="J168" i="75"/>
  <c r="G168" i="75"/>
  <c r="F168" i="75"/>
  <c r="E168" i="75"/>
  <c r="D168" i="75"/>
  <c r="C168" i="75"/>
  <c r="D166" i="75"/>
  <c r="C166" i="75"/>
  <c r="L161" i="75"/>
  <c r="L159" i="75" s="1"/>
  <c r="K161" i="75"/>
  <c r="K159" i="75" s="1"/>
  <c r="J161" i="75"/>
  <c r="J159" i="75" s="1"/>
  <c r="G161" i="75"/>
  <c r="F161" i="75"/>
  <c r="E161" i="75"/>
  <c r="E159" i="75" s="1"/>
  <c r="D161" i="75"/>
  <c r="C161" i="75"/>
  <c r="G159" i="75"/>
  <c r="F159" i="75"/>
  <c r="D159" i="75"/>
  <c r="C159" i="75"/>
  <c r="N157" i="75"/>
  <c r="N182" i="75" s="1"/>
  <c r="N156" i="75"/>
  <c r="N155" i="75"/>
  <c r="H142" i="75"/>
  <c r="H149" i="75" s="1"/>
  <c r="L135" i="75"/>
  <c r="K135" i="75"/>
  <c r="J135" i="75"/>
  <c r="I135" i="75"/>
  <c r="G135" i="75"/>
  <c r="F135" i="75"/>
  <c r="E135" i="75"/>
  <c r="D135" i="75"/>
  <c r="C135" i="75"/>
  <c r="L132" i="75"/>
  <c r="K132" i="75"/>
  <c r="J132" i="75"/>
  <c r="I132" i="75"/>
  <c r="G132" i="75"/>
  <c r="F132" i="75"/>
  <c r="E132" i="75"/>
  <c r="D132" i="75"/>
  <c r="C132" i="75"/>
  <c r="I130" i="75"/>
  <c r="I127" i="75" s="1"/>
  <c r="N128" i="75"/>
  <c r="L127" i="75"/>
  <c r="K127" i="75"/>
  <c r="J127" i="75"/>
  <c r="G127" i="75"/>
  <c r="F127" i="75"/>
  <c r="E127" i="75"/>
  <c r="D127" i="75"/>
  <c r="C127" i="75"/>
  <c r="L121" i="75"/>
  <c r="K121" i="75"/>
  <c r="J121" i="75"/>
  <c r="I121" i="75"/>
  <c r="G121" i="75"/>
  <c r="F121" i="75"/>
  <c r="E121" i="75"/>
  <c r="E118" i="75" s="1"/>
  <c r="D121" i="75"/>
  <c r="C121" i="75"/>
  <c r="L120" i="75"/>
  <c r="K120" i="75"/>
  <c r="J120" i="75"/>
  <c r="I120" i="75"/>
  <c r="G120" i="75"/>
  <c r="F120" i="75"/>
  <c r="E120" i="75"/>
  <c r="D120" i="75"/>
  <c r="C120" i="75"/>
  <c r="L118" i="75"/>
  <c r="I118" i="75"/>
  <c r="D118" i="75"/>
  <c r="L113" i="75"/>
  <c r="K113" i="75"/>
  <c r="J113" i="75"/>
  <c r="I113" i="75"/>
  <c r="G113" i="75"/>
  <c r="G111" i="75" s="1"/>
  <c r="F113" i="75"/>
  <c r="F111" i="75" s="1"/>
  <c r="E113" i="75"/>
  <c r="E111" i="75" s="1"/>
  <c r="D113" i="75"/>
  <c r="C113" i="75"/>
  <c r="K111" i="75"/>
  <c r="J111" i="75"/>
  <c r="I111" i="75"/>
  <c r="D111" i="75"/>
  <c r="C111" i="75"/>
  <c r="N109" i="75"/>
  <c r="N134" i="75" s="1"/>
  <c r="N108" i="75"/>
  <c r="N107" i="75"/>
  <c r="K94" i="75"/>
  <c r="K101" i="75" s="1"/>
  <c r="L87" i="75"/>
  <c r="J87" i="75"/>
  <c r="I87" i="75"/>
  <c r="H87" i="75"/>
  <c r="G87" i="75"/>
  <c r="F87" i="75"/>
  <c r="E87" i="75"/>
  <c r="D87" i="75"/>
  <c r="C87" i="75"/>
  <c r="L84" i="75"/>
  <c r="J84" i="75"/>
  <c r="I84" i="75"/>
  <c r="H84" i="75"/>
  <c r="G84" i="75"/>
  <c r="F84" i="75"/>
  <c r="E84" i="75"/>
  <c r="D84" i="75"/>
  <c r="C84" i="75"/>
  <c r="I82" i="75"/>
  <c r="N81" i="75"/>
  <c r="L79" i="75"/>
  <c r="J79" i="75"/>
  <c r="H79" i="75"/>
  <c r="G79" i="75"/>
  <c r="F79" i="75"/>
  <c r="E79" i="75"/>
  <c r="D79" i="75"/>
  <c r="C79" i="75"/>
  <c r="L73" i="75"/>
  <c r="J73" i="75"/>
  <c r="I73" i="75"/>
  <c r="H73" i="75"/>
  <c r="G73" i="75"/>
  <c r="F73" i="75"/>
  <c r="E73" i="75"/>
  <c r="D73" i="75"/>
  <c r="C73" i="75"/>
  <c r="L72" i="75"/>
  <c r="J72" i="75"/>
  <c r="J70" i="75" s="1"/>
  <c r="I72" i="75"/>
  <c r="H72" i="75"/>
  <c r="G72" i="75"/>
  <c r="F72" i="75"/>
  <c r="F70" i="75" s="1"/>
  <c r="E72" i="75"/>
  <c r="D72" i="75"/>
  <c r="C72" i="75"/>
  <c r="L65" i="75"/>
  <c r="J65" i="75"/>
  <c r="I65" i="75"/>
  <c r="I63" i="75" s="1"/>
  <c r="H65" i="75"/>
  <c r="H63" i="75" s="1"/>
  <c r="G65" i="75"/>
  <c r="F65" i="75"/>
  <c r="E65" i="75"/>
  <c r="D65" i="75"/>
  <c r="D63" i="75" s="1"/>
  <c r="C65" i="75"/>
  <c r="L63" i="75"/>
  <c r="J63" i="75"/>
  <c r="N61" i="75"/>
  <c r="N100" i="75" s="1"/>
  <c r="N60" i="75"/>
  <c r="N59" i="75"/>
  <c r="L7" i="75"/>
  <c r="K7" i="75"/>
  <c r="J7" i="75"/>
  <c r="I7" i="75"/>
  <c r="H7" i="75"/>
  <c r="G7" i="75"/>
  <c r="F7" i="75"/>
  <c r="E7" i="75"/>
  <c r="D7" i="75"/>
  <c r="C7" i="75"/>
  <c r="L6" i="75"/>
  <c r="K6" i="75"/>
  <c r="J6" i="75"/>
  <c r="I6" i="75"/>
  <c r="H6" i="75"/>
  <c r="G6" i="75"/>
  <c r="F6" i="75"/>
  <c r="E6" i="75"/>
  <c r="D6" i="75"/>
  <c r="C6" i="75"/>
  <c r="L5" i="75"/>
  <c r="K5" i="75"/>
  <c r="J5" i="75"/>
  <c r="I5" i="75"/>
  <c r="H5" i="75"/>
  <c r="G5" i="75"/>
  <c r="F5" i="75"/>
  <c r="E5" i="75"/>
  <c r="D5" i="75"/>
  <c r="C5" i="75"/>
  <c r="I190" i="74"/>
  <c r="I197" i="74" s="1"/>
  <c r="H190" i="74"/>
  <c r="H197" i="74" s="1"/>
  <c r="L183" i="74"/>
  <c r="K183" i="74"/>
  <c r="J183" i="74"/>
  <c r="G183" i="74"/>
  <c r="F183" i="74"/>
  <c r="E183" i="74"/>
  <c r="D183" i="74"/>
  <c r="C183" i="74"/>
  <c r="L180" i="74"/>
  <c r="K180" i="74"/>
  <c r="J180" i="74"/>
  <c r="G180" i="74"/>
  <c r="F180" i="74"/>
  <c r="E180" i="74"/>
  <c r="D180" i="74"/>
  <c r="C180" i="74"/>
  <c r="L175" i="74"/>
  <c r="K175" i="74"/>
  <c r="J175" i="74"/>
  <c r="G175" i="74"/>
  <c r="F175" i="74"/>
  <c r="E175" i="74"/>
  <c r="D175" i="74"/>
  <c r="C175" i="74"/>
  <c r="L169" i="74"/>
  <c r="K169" i="74"/>
  <c r="J169" i="74"/>
  <c r="J166" i="74" s="1"/>
  <c r="G169" i="74"/>
  <c r="G19" i="74" s="1"/>
  <c r="F169" i="74"/>
  <c r="F166" i="74" s="1"/>
  <c r="E169" i="74"/>
  <c r="D169" i="74"/>
  <c r="C169" i="74"/>
  <c r="L168" i="74"/>
  <c r="K168" i="74"/>
  <c r="J168" i="74"/>
  <c r="G168" i="74"/>
  <c r="F168" i="74"/>
  <c r="E168" i="74"/>
  <c r="D168" i="74"/>
  <c r="C168" i="74"/>
  <c r="N167" i="74"/>
  <c r="D166" i="74"/>
  <c r="C166" i="74"/>
  <c r="L161" i="74"/>
  <c r="L159" i="74" s="1"/>
  <c r="K161" i="74"/>
  <c r="K159" i="74" s="1"/>
  <c r="J161" i="74"/>
  <c r="J159" i="74" s="1"/>
  <c r="G161" i="74"/>
  <c r="G159" i="74" s="1"/>
  <c r="F161" i="74"/>
  <c r="F159" i="74" s="1"/>
  <c r="E161" i="74"/>
  <c r="D161" i="74"/>
  <c r="C161" i="74"/>
  <c r="D159" i="74"/>
  <c r="C159" i="74"/>
  <c r="N157" i="74"/>
  <c r="N187" i="74" s="1"/>
  <c r="N156" i="74"/>
  <c r="N155" i="74"/>
  <c r="H142" i="74"/>
  <c r="H149" i="74" s="1"/>
  <c r="L135" i="74"/>
  <c r="K135" i="74"/>
  <c r="J135" i="74"/>
  <c r="I135" i="74"/>
  <c r="G135" i="74"/>
  <c r="F135" i="74"/>
  <c r="E135" i="74"/>
  <c r="D135" i="74"/>
  <c r="C135" i="74"/>
  <c r="N133" i="74"/>
  <c r="L132" i="74"/>
  <c r="K132" i="74"/>
  <c r="J132" i="74"/>
  <c r="I132" i="74"/>
  <c r="G132" i="74"/>
  <c r="F132" i="74"/>
  <c r="E132" i="74"/>
  <c r="D132" i="74"/>
  <c r="C132" i="74"/>
  <c r="I130" i="74"/>
  <c r="L127" i="74"/>
  <c r="K127" i="74"/>
  <c r="J127" i="74"/>
  <c r="I127" i="74"/>
  <c r="G127" i="74"/>
  <c r="F127" i="74"/>
  <c r="E127" i="74"/>
  <c r="D127" i="74"/>
  <c r="C127" i="74"/>
  <c r="L121" i="74"/>
  <c r="K121" i="74"/>
  <c r="J121" i="74"/>
  <c r="I121" i="74"/>
  <c r="G121" i="74"/>
  <c r="F121" i="74"/>
  <c r="E121" i="74"/>
  <c r="D121" i="74"/>
  <c r="D19" i="74" s="1"/>
  <c r="C121" i="74"/>
  <c r="L120" i="74"/>
  <c r="K120" i="74"/>
  <c r="J120" i="74"/>
  <c r="J118" i="74" s="1"/>
  <c r="I120" i="74"/>
  <c r="I118" i="74" s="1"/>
  <c r="G120" i="74"/>
  <c r="G118" i="74" s="1"/>
  <c r="F120" i="74"/>
  <c r="F118" i="74" s="1"/>
  <c r="E120" i="74"/>
  <c r="D120" i="74"/>
  <c r="D118" i="74" s="1"/>
  <c r="C120" i="74"/>
  <c r="N114" i="74"/>
  <c r="L113" i="74"/>
  <c r="L111" i="74" s="1"/>
  <c r="K113" i="74"/>
  <c r="J113" i="74"/>
  <c r="J111" i="74" s="1"/>
  <c r="I113" i="74"/>
  <c r="I111" i="74" s="1"/>
  <c r="G113" i="74"/>
  <c r="G111" i="74" s="1"/>
  <c r="F113" i="74"/>
  <c r="F111" i="74" s="1"/>
  <c r="E113" i="74"/>
  <c r="E111" i="74" s="1"/>
  <c r="D113" i="74"/>
  <c r="D111" i="74" s="1"/>
  <c r="C113" i="74"/>
  <c r="K111" i="74"/>
  <c r="N109" i="74"/>
  <c r="N123" i="74" s="1"/>
  <c r="N108" i="74"/>
  <c r="N107" i="74"/>
  <c r="N100" i="74"/>
  <c r="K94" i="74"/>
  <c r="K101" i="74" s="1"/>
  <c r="L87" i="74"/>
  <c r="J87" i="74"/>
  <c r="I87" i="74"/>
  <c r="H87" i="74"/>
  <c r="G87" i="74"/>
  <c r="F87" i="74"/>
  <c r="E87" i="74"/>
  <c r="D87" i="74"/>
  <c r="C87" i="74"/>
  <c r="L84" i="74"/>
  <c r="J84" i="74"/>
  <c r="I84" i="74"/>
  <c r="H84" i="74"/>
  <c r="G84" i="74"/>
  <c r="F84" i="74"/>
  <c r="E84" i="74"/>
  <c r="D84" i="74"/>
  <c r="C84" i="74"/>
  <c r="I82" i="74"/>
  <c r="L79" i="74"/>
  <c r="J79" i="74"/>
  <c r="I79" i="74"/>
  <c r="H79" i="74"/>
  <c r="G79" i="74"/>
  <c r="F79" i="74"/>
  <c r="E79" i="74"/>
  <c r="D79" i="74"/>
  <c r="C79" i="74"/>
  <c r="L73" i="74"/>
  <c r="J73" i="74"/>
  <c r="I73" i="74"/>
  <c r="I19" i="74" s="1"/>
  <c r="H73" i="74"/>
  <c r="G73" i="74"/>
  <c r="F73" i="74"/>
  <c r="E73" i="74"/>
  <c r="D73" i="74"/>
  <c r="C73" i="74"/>
  <c r="L72" i="74"/>
  <c r="J72" i="74"/>
  <c r="I72" i="74"/>
  <c r="H72" i="74"/>
  <c r="G72" i="74"/>
  <c r="G70" i="74" s="1"/>
  <c r="F72" i="74"/>
  <c r="E72" i="74"/>
  <c r="D72" i="74"/>
  <c r="D70" i="74" s="1"/>
  <c r="C72" i="74"/>
  <c r="C70" i="74" s="1"/>
  <c r="F70" i="74"/>
  <c r="E70" i="74"/>
  <c r="L65" i="74"/>
  <c r="J65" i="74"/>
  <c r="I65" i="74"/>
  <c r="I63" i="74" s="1"/>
  <c r="H65" i="74"/>
  <c r="G65" i="74"/>
  <c r="F65" i="74"/>
  <c r="F63" i="74" s="1"/>
  <c r="E65" i="74"/>
  <c r="D65" i="74"/>
  <c r="C65" i="74"/>
  <c r="L63" i="74"/>
  <c r="J63" i="74"/>
  <c r="H63" i="74"/>
  <c r="G63" i="74"/>
  <c r="N61" i="74"/>
  <c r="N86" i="74" s="1"/>
  <c r="N60" i="74"/>
  <c r="N59" i="74"/>
  <c r="L46" i="74"/>
  <c r="K46" i="74"/>
  <c r="J46" i="74"/>
  <c r="I46" i="74"/>
  <c r="G46" i="74"/>
  <c r="F46" i="74"/>
  <c r="E46" i="74"/>
  <c r="D46" i="74"/>
  <c r="C46" i="74"/>
  <c r="L39" i="74"/>
  <c r="K39" i="74"/>
  <c r="J39" i="74"/>
  <c r="I39" i="74"/>
  <c r="G39" i="74"/>
  <c r="F39" i="74"/>
  <c r="E39" i="74"/>
  <c r="D39" i="74"/>
  <c r="C39" i="74"/>
  <c r="L37" i="74"/>
  <c r="K37" i="74"/>
  <c r="J37" i="74"/>
  <c r="I37" i="74"/>
  <c r="G37" i="74"/>
  <c r="F37" i="74"/>
  <c r="E37" i="74"/>
  <c r="D37" i="74"/>
  <c r="C37" i="74"/>
  <c r="L36" i="74"/>
  <c r="K36" i="74"/>
  <c r="J36" i="74"/>
  <c r="I36" i="74"/>
  <c r="G36" i="74"/>
  <c r="F36" i="74"/>
  <c r="E36" i="74"/>
  <c r="D36" i="74"/>
  <c r="C36" i="74"/>
  <c r="L35" i="74"/>
  <c r="K35" i="74"/>
  <c r="J35" i="74"/>
  <c r="I35" i="74"/>
  <c r="G35" i="74"/>
  <c r="F35" i="74"/>
  <c r="E35" i="74"/>
  <c r="D35" i="74"/>
  <c r="C35" i="74"/>
  <c r="L34" i="74"/>
  <c r="K34" i="74"/>
  <c r="J34" i="74"/>
  <c r="I34" i="74"/>
  <c r="G34" i="74"/>
  <c r="F34" i="74"/>
  <c r="E34" i="74"/>
  <c r="D34" i="74"/>
  <c r="C34" i="74"/>
  <c r="L32" i="74"/>
  <c r="K32" i="74"/>
  <c r="J32" i="74"/>
  <c r="I32" i="74"/>
  <c r="G32" i="74"/>
  <c r="F32" i="74"/>
  <c r="E32" i="74"/>
  <c r="D32" i="74"/>
  <c r="C32" i="74"/>
  <c r="L31" i="74"/>
  <c r="K31" i="74"/>
  <c r="J31" i="74"/>
  <c r="I31" i="74"/>
  <c r="G31" i="74"/>
  <c r="F31" i="74"/>
  <c r="E31" i="74"/>
  <c r="D31" i="74"/>
  <c r="C31" i="74"/>
  <c r="I29" i="74"/>
  <c r="I28" i="74"/>
  <c r="L27" i="74"/>
  <c r="K27" i="74"/>
  <c r="J27" i="74"/>
  <c r="I27" i="74"/>
  <c r="G27" i="74"/>
  <c r="F27" i="74"/>
  <c r="E27" i="74"/>
  <c r="D27" i="74"/>
  <c r="C27" i="74"/>
  <c r="L26" i="74"/>
  <c r="K26" i="74"/>
  <c r="J26" i="74"/>
  <c r="I26" i="74"/>
  <c r="G26" i="74"/>
  <c r="F26" i="74"/>
  <c r="E26" i="74"/>
  <c r="D26" i="74"/>
  <c r="C26" i="74"/>
  <c r="L24" i="74"/>
  <c r="K24" i="74"/>
  <c r="J24" i="74"/>
  <c r="I24" i="74"/>
  <c r="G24" i="74"/>
  <c r="F24" i="74"/>
  <c r="E24" i="74"/>
  <c r="D24" i="74"/>
  <c r="C24" i="74"/>
  <c r="L23" i="74"/>
  <c r="K23" i="74"/>
  <c r="J23" i="74"/>
  <c r="I23" i="74"/>
  <c r="G23" i="74"/>
  <c r="F23" i="74"/>
  <c r="E23" i="74"/>
  <c r="D23" i="74"/>
  <c r="C23" i="74"/>
  <c r="L22" i="74"/>
  <c r="K22" i="74"/>
  <c r="J22" i="74"/>
  <c r="I22" i="74"/>
  <c r="G22" i="74"/>
  <c r="F22" i="74"/>
  <c r="E22" i="74"/>
  <c r="D22" i="74"/>
  <c r="C22" i="74"/>
  <c r="L21" i="74"/>
  <c r="K21" i="74"/>
  <c r="J21" i="74"/>
  <c r="I21" i="74"/>
  <c r="G21" i="74"/>
  <c r="F21" i="74"/>
  <c r="E21" i="74"/>
  <c r="D21" i="74"/>
  <c r="C21" i="74"/>
  <c r="L20" i="74"/>
  <c r="K20" i="74"/>
  <c r="J20" i="74"/>
  <c r="I20" i="74"/>
  <c r="G20" i="74"/>
  <c r="F20" i="74"/>
  <c r="E20" i="74"/>
  <c r="D20" i="74"/>
  <c r="C20" i="74"/>
  <c r="L17" i="74"/>
  <c r="K17" i="74"/>
  <c r="J17" i="74"/>
  <c r="I17" i="74"/>
  <c r="G17" i="74"/>
  <c r="F17" i="74"/>
  <c r="E17" i="74"/>
  <c r="D17" i="74"/>
  <c r="C17" i="74"/>
  <c r="I15" i="74"/>
  <c r="L14" i="74"/>
  <c r="K14" i="74"/>
  <c r="J14" i="74"/>
  <c r="I14" i="74"/>
  <c r="G14" i="74"/>
  <c r="F14" i="74"/>
  <c r="E14" i="74"/>
  <c r="D14" i="74"/>
  <c r="C14" i="74"/>
  <c r="L13" i="74"/>
  <c r="K13" i="74"/>
  <c r="J13" i="74"/>
  <c r="I13" i="74"/>
  <c r="G13" i="74"/>
  <c r="F13" i="74"/>
  <c r="E13" i="74"/>
  <c r="D13" i="74"/>
  <c r="C13" i="74"/>
  <c r="L12" i="74"/>
  <c r="K12" i="74"/>
  <c r="J12" i="74"/>
  <c r="I12" i="74"/>
  <c r="G12" i="74"/>
  <c r="F12" i="74"/>
  <c r="E12" i="74"/>
  <c r="D12" i="74"/>
  <c r="C12" i="74"/>
  <c r="L10" i="74"/>
  <c r="K10" i="74"/>
  <c r="J10" i="74"/>
  <c r="I10" i="74"/>
  <c r="G10" i="74"/>
  <c r="F10" i="74"/>
  <c r="E10" i="74"/>
  <c r="D10" i="74"/>
  <c r="C10" i="74"/>
  <c r="L7" i="74"/>
  <c r="K7" i="74"/>
  <c r="J7" i="74"/>
  <c r="I7" i="74"/>
  <c r="H7" i="74"/>
  <c r="H18" i="74" s="1"/>
  <c r="G7" i="74"/>
  <c r="F7" i="74"/>
  <c r="E7" i="74"/>
  <c r="D7" i="74"/>
  <c r="C7" i="74"/>
  <c r="L6" i="74"/>
  <c r="K6" i="74"/>
  <c r="J6" i="74"/>
  <c r="I6" i="74"/>
  <c r="H6" i="74"/>
  <c r="G6" i="74"/>
  <c r="F6" i="74"/>
  <c r="E6" i="74"/>
  <c r="D6" i="74"/>
  <c r="C6" i="74"/>
  <c r="L5" i="74"/>
  <c r="K5" i="74"/>
  <c r="J5" i="74"/>
  <c r="I5" i="74"/>
  <c r="H5" i="74"/>
  <c r="G5" i="74"/>
  <c r="F5" i="74"/>
  <c r="E5" i="74"/>
  <c r="D5" i="74"/>
  <c r="C5" i="74"/>
  <c r="I190" i="73"/>
  <c r="I197" i="73" s="1"/>
  <c r="H190" i="73"/>
  <c r="H197" i="73" s="1"/>
  <c r="L183" i="73"/>
  <c r="K183" i="73"/>
  <c r="J183" i="73"/>
  <c r="G183" i="73"/>
  <c r="F183" i="73"/>
  <c r="E183" i="73"/>
  <c r="D183" i="73"/>
  <c r="C183" i="73"/>
  <c r="N181" i="73"/>
  <c r="L180" i="73"/>
  <c r="K180" i="73"/>
  <c r="J180" i="73"/>
  <c r="G180" i="73"/>
  <c r="F180" i="73"/>
  <c r="E180" i="73"/>
  <c r="D180" i="73"/>
  <c r="C180" i="73"/>
  <c r="L175" i="73"/>
  <c r="K175" i="73"/>
  <c r="J175" i="73"/>
  <c r="G175" i="73"/>
  <c r="F175" i="73"/>
  <c r="E175" i="73"/>
  <c r="D175" i="73"/>
  <c r="C175" i="73"/>
  <c r="L169" i="73"/>
  <c r="K169" i="73"/>
  <c r="J169" i="73"/>
  <c r="G169" i="73"/>
  <c r="F169" i="73"/>
  <c r="E169" i="73"/>
  <c r="D169" i="73"/>
  <c r="D166" i="73" s="1"/>
  <c r="C169" i="73"/>
  <c r="C166" i="73" s="1"/>
  <c r="L168" i="73"/>
  <c r="K168" i="73"/>
  <c r="K18" i="73" s="1"/>
  <c r="J168" i="73"/>
  <c r="J18" i="73" s="1"/>
  <c r="G168" i="73"/>
  <c r="F168" i="73"/>
  <c r="E168" i="73"/>
  <c r="D168" i="73"/>
  <c r="C168" i="73"/>
  <c r="L166" i="73"/>
  <c r="K166" i="73"/>
  <c r="J166" i="73"/>
  <c r="L161" i="73"/>
  <c r="K161" i="73"/>
  <c r="J161" i="73"/>
  <c r="J159" i="73" s="1"/>
  <c r="G161" i="73"/>
  <c r="G159" i="73" s="1"/>
  <c r="F161" i="73"/>
  <c r="E161" i="73"/>
  <c r="D161" i="73"/>
  <c r="C161" i="73"/>
  <c r="L159" i="73"/>
  <c r="K159" i="73"/>
  <c r="F159" i="73"/>
  <c r="E159" i="73"/>
  <c r="D159" i="73"/>
  <c r="C159" i="73"/>
  <c r="N157" i="73"/>
  <c r="N196" i="73" s="1"/>
  <c r="N156" i="73"/>
  <c r="N155" i="73"/>
  <c r="H142" i="73"/>
  <c r="H149" i="73" s="1"/>
  <c r="L135" i="73"/>
  <c r="K135" i="73"/>
  <c r="J135" i="73"/>
  <c r="I135" i="73"/>
  <c r="G135" i="73"/>
  <c r="F135" i="73"/>
  <c r="E135" i="73"/>
  <c r="D135" i="73"/>
  <c r="C135" i="73"/>
  <c r="L132" i="73"/>
  <c r="K132" i="73"/>
  <c r="J132" i="73"/>
  <c r="I132" i="73"/>
  <c r="G132" i="73"/>
  <c r="F132" i="73"/>
  <c r="E132" i="73"/>
  <c r="D132" i="73"/>
  <c r="C132" i="73"/>
  <c r="I130" i="73"/>
  <c r="L127" i="73"/>
  <c r="K127" i="73"/>
  <c r="J127" i="73"/>
  <c r="I127" i="73"/>
  <c r="G127" i="73"/>
  <c r="F127" i="73"/>
  <c r="E127" i="73"/>
  <c r="D127" i="73"/>
  <c r="C127" i="73"/>
  <c r="L121" i="73"/>
  <c r="K121" i="73"/>
  <c r="K19" i="73" s="1"/>
  <c r="J121" i="73"/>
  <c r="J19" i="73" s="1"/>
  <c r="I121" i="73"/>
  <c r="G121" i="73"/>
  <c r="F121" i="73"/>
  <c r="E121" i="73"/>
  <c r="D121" i="73"/>
  <c r="C121" i="73"/>
  <c r="L120" i="73"/>
  <c r="K120" i="73"/>
  <c r="J120" i="73"/>
  <c r="I120" i="73"/>
  <c r="I118" i="73" s="1"/>
  <c r="G120" i="73"/>
  <c r="G118" i="73" s="1"/>
  <c r="F120" i="73"/>
  <c r="F118" i="73" s="1"/>
  <c r="E120" i="73"/>
  <c r="D120" i="73"/>
  <c r="C120" i="73"/>
  <c r="K118" i="73"/>
  <c r="L113" i="73"/>
  <c r="L111" i="73" s="1"/>
  <c r="K113" i="73"/>
  <c r="K111" i="73" s="1"/>
  <c r="J113" i="73"/>
  <c r="J11" i="73" s="1"/>
  <c r="I113" i="73"/>
  <c r="I111" i="73" s="1"/>
  <c r="G113" i="73"/>
  <c r="G111" i="73" s="1"/>
  <c r="F113" i="73"/>
  <c r="F111" i="73" s="1"/>
  <c r="E113" i="73"/>
  <c r="D113" i="73"/>
  <c r="D111" i="73" s="1"/>
  <c r="C113" i="73"/>
  <c r="J111" i="73"/>
  <c r="E111" i="73"/>
  <c r="N109" i="73"/>
  <c r="N148" i="73" s="1"/>
  <c r="N108" i="73"/>
  <c r="N107" i="73"/>
  <c r="K94" i="73"/>
  <c r="K101" i="73" s="1"/>
  <c r="L87" i="73"/>
  <c r="J87" i="73"/>
  <c r="I87" i="73"/>
  <c r="H87" i="73"/>
  <c r="G87" i="73"/>
  <c r="F87" i="73"/>
  <c r="E87" i="73"/>
  <c r="D87" i="73"/>
  <c r="C87" i="73"/>
  <c r="N87" i="73" s="1"/>
  <c r="L84" i="73"/>
  <c r="J84" i="73"/>
  <c r="I84" i="73"/>
  <c r="H84" i="73"/>
  <c r="G84" i="73"/>
  <c r="F84" i="73"/>
  <c r="E84" i="73"/>
  <c r="D84" i="73"/>
  <c r="C84" i="73"/>
  <c r="I82" i="73"/>
  <c r="L79" i="73"/>
  <c r="J79" i="73"/>
  <c r="I79" i="73"/>
  <c r="H79" i="73"/>
  <c r="G79" i="73"/>
  <c r="F79" i="73"/>
  <c r="E79" i="73"/>
  <c r="D79" i="73"/>
  <c r="C79" i="73"/>
  <c r="L73" i="73"/>
  <c r="J73" i="73"/>
  <c r="I73" i="73"/>
  <c r="H73" i="73"/>
  <c r="G73" i="73"/>
  <c r="F73" i="73"/>
  <c r="E73" i="73"/>
  <c r="D73" i="73"/>
  <c r="C73" i="73"/>
  <c r="C70" i="73" s="1"/>
  <c r="L72" i="73"/>
  <c r="J72" i="73"/>
  <c r="J70" i="73" s="1"/>
  <c r="I72" i="73"/>
  <c r="I70" i="73" s="1"/>
  <c r="H72" i="73"/>
  <c r="G72" i="73"/>
  <c r="F72" i="73"/>
  <c r="E72" i="73"/>
  <c r="D72" i="73"/>
  <c r="C72" i="73"/>
  <c r="N69" i="73"/>
  <c r="L65" i="73"/>
  <c r="L63" i="73" s="1"/>
  <c r="J65" i="73"/>
  <c r="J63" i="73" s="1"/>
  <c r="I65" i="73"/>
  <c r="I63" i="73" s="1"/>
  <c r="H65" i="73"/>
  <c r="H63" i="73" s="1"/>
  <c r="G65" i="73"/>
  <c r="F65" i="73"/>
  <c r="E65" i="73"/>
  <c r="D65" i="73"/>
  <c r="C65" i="73"/>
  <c r="C63" i="73" s="1"/>
  <c r="N61" i="73"/>
  <c r="N93" i="73" s="1"/>
  <c r="N60" i="73"/>
  <c r="N59" i="73"/>
  <c r="L46" i="73"/>
  <c r="K46" i="73"/>
  <c r="J46" i="73"/>
  <c r="I46" i="73"/>
  <c r="G46" i="73"/>
  <c r="F46" i="73"/>
  <c r="E46" i="73"/>
  <c r="D46" i="73"/>
  <c r="C46" i="73"/>
  <c r="L39" i="73"/>
  <c r="K39" i="73"/>
  <c r="J39" i="73"/>
  <c r="I39" i="73"/>
  <c r="G39" i="73"/>
  <c r="F39" i="73"/>
  <c r="E39" i="73"/>
  <c r="D39" i="73"/>
  <c r="C39" i="73"/>
  <c r="L37" i="73"/>
  <c r="K37" i="73"/>
  <c r="J37" i="73"/>
  <c r="I37" i="73"/>
  <c r="G37" i="73"/>
  <c r="F37" i="73"/>
  <c r="E37" i="73"/>
  <c r="D37" i="73"/>
  <c r="C37" i="73"/>
  <c r="L36" i="73"/>
  <c r="K36" i="73"/>
  <c r="J36" i="73"/>
  <c r="I36" i="73"/>
  <c r="G36" i="73"/>
  <c r="F36" i="73"/>
  <c r="E36" i="73"/>
  <c r="D36" i="73"/>
  <c r="C36" i="73"/>
  <c r="L35" i="73"/>
  <c r="K35" i="73"/>
  <c r="J35" i="73"/>
  <c r="I35" i="73"/>
  <c r="G35" i="73"/>
  <c r="F35" i="73"/>
  <c r="E35" i="73"/>
  <c r="D35" i="73"/>
  <c r="C35" i="73"/>
  <c r="L34" i="73"/>
  <c r="K34" i="73"/>
  <c r="J34" i="73"/>
  <c r="I34" i="73"/>
  <c r="G34" i="73"/>
  <c r="F34" i="73"/>
  <c r="E34" i="73"/>
  <c r="D34" i="73"/>
  <c r="C34" i="73"/>
  <c r="L32" i="73"/>
  <c r="K32" i="73"/>
  <c r="J32" i="73"/>
  <c r="I32" i="73"/>
  <c r="G32" i="73"/>
  <c r="F32" i="73"/>
  <c r="E32" i="73"/>
  <c r="D32" i="73"/>
  <c r="C32" i="73"/>
  <c r="L31" i="73"/>
  <c r="K31" i="73"/>
  <c r="J31" i="73"/>
  <c r="I31" i="73"/>
  <c r="G31" i="73"/>
  <c r="F31" i="73"/>
  <c r="E31" i="73"/>
  <c r="D31" i="73"/>
  <c r="C31" i="73"/>
  <c r="I29" i="73"/>
  <c r="I28" i="73"/>
  <c r="L27" i="73"/>
  <c r="K27" i="73"/>
  <c r="J27" i="73"/>
  <c r="I27" i="73"/>
  <c r="G27" i="73"/>
  <c r="F27" i="73"/>
  <c r="E27" i="73"/>
  <c r="D27" i="73"/>
  <c r="C27" i="73"/>
  <c r="L26" i="73"/>
  <c r="K26" i="73"/>
  <c r="J26" i="73"/>
  <c r="I26" i="73"/>
  <c r="G26" i="73"/>
  <c r="F26" i="73"/>
  <c r="E26" i="73"/>
  <c r="D26" i="73"/>
  <c r="C26" i="73"/>
  <c r="L24" i="73"/>
  <c r="K24" i="73"/>
  <c r="J24" i="73"/>
  <c r="I24" i="73"/>
  <c r="G24" i="73"/>
  <c r="F24" i="73"/>
  <c r="E24" i="73"/>
  <c r="D24" i="73"/>
  <c r="C24" i="73"/>
  <c r="L23" i="73"/>
  <c r="K23" i="73"/>
  <c r="J23" i="73"/>
  <c r="I23" i="73"/>
  <c r="G23" i="73"/>
  <c r="F23" i="73"/>
  <c r="E23" i="73"/>
  <c r="D23" i="73"/>
  <c r="C23" i="73"/>
  <c r="L22" i="73"/>
  <c r="K22" i="73"/>
  <c r="J22" i="73"/>
  <c r="I22" i="73"/>
  <c r="G22" i="73"/>
  <c r="F22" i="73"/>
  <c r="E22" i="73"/>
  <c r="D22" i="73"/>
  <c r="C22" i="73"/>
  <c r="L21" i="73"/>
  <c r="K21" i="73"/>
  <c r="J21" i="73"/>
  <c r="I21" i="73"/>
  <c r="G21" i="73"/>
  <c r="F21" i="73"/>
  <c r="E21" i="73"/>
  <c r="D21" i="73"/>
  <c r="C21" i="73"/>
  <c r="L20" i="73"/>
  <c r="K20" i="73"/>
  <c r="J20" i="73"/>
  <c r="I20" i="73"/>
  <c r="G20" i="73"/>
  <c r="F20" i="73"/>
  <c r="E20" i="73"/>
  <c r="D20" i="73"/>
  <c r="C20" i="73"/>
  <c r="I19" i="73"/>
  <c r="L17" i="73"/>
  <c r="K17" i="73"/>
  <c r="J17" i="73"/>
  <c r="I17" i="73"/>
  <c r="G17" i="73"/>
  <c r="F17" i="73"/>
  <c r="E17" i="73"/>
  <c r="D17" i="73"/>
  <c r="C17" i="73"/>
  <c r="I15" i="73"/>
  <c r="L14" i="73"/>
  <c r="K14" i="73"/>
  <c r="J14" i="73"/>
  <c r="I14" i="73"/>
  <c r="G14" i="73"/>
  <c r="F14" i="73"/>
  <c r="E14" i="73"/>
  <c r="D14" i="73"/>
  <c r="C14" i="73"/>
  <c r="L13" i="73"/>
  <c r="K13" i="73"/>
  <c r="J13" i="73"/>
  <c r="I13" i="73"/>
  <c r="G13" i="73"/>
  <c r="F13" i="73"/>
  <c r="E13" i="73"/>
  <c r="D13" i="73"/>
  <c r="C13" i="73"/>
  <c r="L12" i="73"/>
  <c r="K12" i="73"/>
  <c r="J12" i="73"/>
  <c r="I12" i="73"/>
  <c r="G12" i="73"/>
  <c r="F12" i="73"/>
  <c r="E12" i="73"/>
  <c r="D12" i="73"/>
  <c r="C12" i="73"/>
  <c r="L10" i="73"/>
  <c r="K10" i="73"/>
  <c r="J10" i="73"/>
  <c r="I10" i="73"/>
  <c r="G10" i="73"/>
  <c r="F10" i="73"/>
  <c r="E10" i="73"/>
  <c r="D10" i="73"/>
  <c r="C10" i="73"/>
  <c r="L7" i="73"/>
  <c r="K7" i="73"/>
  <c r="J7" i="73"/>
  <c r="I7" i="73"/>
  <c r="H7" i="73"/>
  <c r="H32" i="73" s="1"/>
  <c r="G7" i="73"/>
  <c r="F7" i="73"/>
  <c r="E7" i="73"/>
  <c r="D7" i="73"/>
  <c r="C7" i="73"/>
  <c r="L6" i="73"/>
  <c r="K6" i="73"/>
  <c r="J6" i="73"/>
  <c r="I6" i="73"/>
  <c r="H6" i="73"/>
  <c r="G6" i="73"/>
  <c r="F6" i="73"/>
  <c r="E6" i="73"/>
  <c r="D6" i="73"/>
  <c r="C6" i="73"/>
  <c r="L5" i="73"/>
  <c r="K5" i="73"/>
  <c r="J5" i="73"/>
  <c r="I5" i="73"/>
  <c r="H5" i="73"/>
  <c r="G5" i="73"/>
  <c r="F5" i="73"/>
  <c r="E5" i="73"/>
  <c r="D5" i="73"/>
  <c r="C5" i="73"/>
  <c r="I197" i="72"/>
  <c r="I190" i="72"/>
  <c r="H190" i="72"/>
  <c r="H197" i="72" s="1"/>
  <c r="N189" i="72"/>
  <c r="N187" i="72"/>
  <c r="N184" i="72"/>
  <c r="L183" i="72"/>
  <c r="K183" i="72"/>
  <c r="N183" i="72" s="1"/>
  <c r="J183" i="72"/>
  <c r="G183" i="72"/>
  <c r="F183" i="72"/>
  <c r="E183" i="72"/>
  <c r="D183" i="72"/>
  <c r="C183" i="72"/>
  <c r="L180" i="72"/>
  <c r="K180" i="72"/>
  <c r="J180" i="72"/>
  <c r="G180" i="72"/>
  <c r="F180" i="72"/>
  <c r="E180" i="72"/>
  <c r="D180" i="72"/>
  <c r="C180" i="72"/>
  <c r="N179" i="72"/>
  <c r="L175" i="72"/>
  <c r="K175" i="72"/>
  <c r="J175" i="72"/>
  <c r="G175" i="72"/>
  <c r="F175" i="72"/>
  <c r="E175" i="72"/>
  <c r="D175" i="72"/>
  <c r="C175" i="72"/>
  <c r="N175" i="72" s="1"/>
  <c r="N174" i="72"/>
  <c r="N173" i="72"/>
  <c r="N172" i="72"/>
  <c r="N171" i="72"/>
  <c r="L169" i="72"/>
  <c r="K169" i="72"/>
  <c r="J169" i="72"/>
  <c r="G169" i="72"/>
  <c r="F169" i="72"/>
  <c r="E169" i="72"/>
  <c r="E166" i="72" s="1"/>
  <c r="D169" i="72"/>
  <c r="C169" i="72"/>
  <c r="L168" i="72"/>
  <c r="L166" i="72" s="1"/>
  <c r="K168" i="72"/>
  <c r="K18" i="72" s="1"/>
  <c r="J168" i="72"/>
  <c r="G168" i="72"/>
  <c r="G166" i="72" s="1"/>
  <c r="F168" i="72"/>
  <c r="F166" i="72" s="1"/>
  <c r="E168" i="72"/>
  <c r="D168" i="72"/>
  <c r="C168" i="72"/>
  <c r="J166" i="72"/>
  <c r="D166" i="72"/>
  <c r="C166" i="72"/>
  <c r="N165" i="72"/>
  <c r="N164" i="72"/>
  <c r="N163" i="72"/>
  <c r="L161" i="72"/>
  <c r="L159" i="72" s="1"/>
  <c r="K161" i="72"/>
  <c r="K159" i="72" s="1"/>
  <c r="J161" i="72"/>
  <c r="G161" i="72"/>
  <c r="G11" i="72" s="1"/>
  <c r="F161" i="72"/>
  <c r="F159" i="72" s="1"/>
  <c r="E161" i="72"/>
  <c r="D161" i="72"/>
  <c r="D159" i="72" s="1"/>
  <c r="C161" i="72"/>
  <c r="N160" i="72"/>
  <c r="J159" i="72"/>
  <c r="G159" i="72"/>
  <c r="C159" i="72"/>
  <c r="N157" i="72"/>
  <c r="N186" i="72" s="1"/>
  <c r="N156" i="72"/>
  <c r="N155" i="72"/>
  <c r="N148" i="72"/>
  <c r="H142" i="72"/>
  <c r="H149" i="72" s="1"/>
  <c r="N139" i="72"/>
  <c r="N138" i="72"/>
  <c r="N137" i="72"/>
  <c r="N136" i="72"/>
  <c r="L135" i="72"/>
  <c r="K135" i="72"/>
  <c r="J135" i="72"/>
  <c r="I135" i="72"/>
  <c r="G135" i="72"/>
  <c r="F135" i="72"/>
  <c r="E135" i="72"/>
  <c r="D135" i="72"/>
  <c r="C135" i="72"/>
  <c r="N134" i="72"/>
  <c r="N133" i="72"/>
  <c r="L132" i="72"/>
  <c r="K132" i="72"/>
  <c r="J132" i="72"/>
  <c r="N132" i="72" s="1"/>
  <c r="I132" i="72"/>
  <c r="G132" i="72"/>
  <c r="F132" i="72"/>
  <c r="E132" i="72"/>
  <c r="D132" i="72"/>
  <c r="C132" i="72"/>
  <c r="N131" i="72"/>
  <c r="N130" i="72"/>
  <c r="I130" i="72"/>
  <c r="N128" i="72"/>
  <c r="L127" i="72"/>
  <c r="K127" i="72"/>
  <c r="J127" i="72"/>
  <c r="I127" i="72"/>
  <c r="G127" i="72"/>
  <c r="F127" i="72"/>
  <c r="E127" i="72"/>
  <c r="D127" i="72"/>
  <c r="C127" i="72"/>
  <c r="N126" i="72"/>
  <c r="N125" i="72"/>
  <c r="N124" i="72"/>
  <c r="N121" i="72"/>
  <c r="L121" i="72"/>
  <c r="L19" i="72" s="1"/>
  <c r="K121" i="72"/>
  <c r="K19" i="72" s="1"/>
  <c r="J121" i="72"/>
  <c r="I121" i="72"/>
  <c r="I118" i="72" s="1"/>
  <c r="G121" i="72"/>
  <c r="G118" i="72" s="1"/>
  <c r="F121" i="72"/>
  <c r="E121" i="72"/>
  <c r="D121" i="72"/>
  <c r="C121" i="72"/>
  <c r="L120" i="72"/>
  <c r="L118" i="72" s="1"/>
  <c r="L142" i="72" s="1"/>
  <c r="K120" i="72"/>
  <c r="K118" i="72" s="1"/>
  <c r="J120" i="72"/>
  <c r="J118" i="72" s="1"/>
  <c r="I120" i="72"/>
  <c r="G120" i="72"/>
  <c r="F120" i="72"/>
  <c r="F118" i="72" s="1"/>
  <c r="E120" i="72"/>
  <c r="E118" i="72" s="1"/>
  <c r="D120" i="72"/>
  <c r="C120" i="72"/>
  <c r="C118" i="72" s="1"/>
  <c r="N119" i="72"/>
  <c r="D118" i="72"/>
  <c r="N116" i="72"/>
  <c r="N115" i="72"/>
  <c r="N114" i="72"/>
  <c r="L113" i="72"/>
  <c r="L111" i="72" s="1"/>
  <c r="K113" i="72"/>
  <c r="J113" i="72"/>
  <c r="J111" i="72" s="1"/>
  <c r="I113" i="72"/>
  <c r="I111" i="72" s="1"/>
  <c r="G113" i="72"/>
  <c r="F113" i="72"/>
  <c r="F111" i="72" s="1"/>
  <c r="E113" i="72"/>
  <c r="E111" i="72" s="1"/>
  <c r="D113" i="72"/>
  <c r="D111" i="72" s="1"/>
  <c r="C113" i="72"/>
  <c r="C111" i="72" s="1"/>
  <c r="N112" i="72"/>
  <c r="G111" i="72"/>
  <c r="N109" i="72"/>
  <c r="N123" i="72" s="1"/>
  <c r="N108" i="72"/>
  <c r="N107" i="72"/>
  <c r="K94" i="72"/>
  <c r="K101" i="72" s="1"/>
  <c r="N93" i="72"/>
  <c r="N91" i="72"/>
  <c r="N90" i="72"/>
  <c r="M36" i="72" s="1"/>
  <c r="N89" i="72"/>
  <c r="N88" i="72"/>
  <c r="L87" i="72"/>
  <c r="J87" i="72"/>
  <c r="I87" i="72"/>
  <c r="H87" i="72"/>
  <c r="G87" i="72"/>
  <c r="F87" i="72"/>
  <c r="E87" i="72"/>
  <c r="D87" i="72"/>
  <c r="C87" i="72"/>
  <c r="N84" i="72"/>
  <c r="L84" i="72"/>
  <c r="J84" i="72"/>
  <c r="I84" i="72"/>
  <c r="H84" i="72"/>
  <c r="G84" i="72"/>
  <c r="F84" i="72"/>
  <c r="E84" i="72"/>
  <c r="D84" i="72"/>
  <c r="C84" i="72"/>
  <c r="N83" i="72"/>
  <c r="I82" i="72"/>
  <c r="N82" i="72" s="1"/>
  <c r="N81" i="72"/>
  <c r="L79" i="72"/>
  <c r="J79" i="72"/>
  <c r="I79" i="72"/>
  <c r="H79" i="72"/>
  <c r="G79" i="72"/>
  <c r="F79" i="72"/>
  <c r="E79" i="72"/>
  <c r="D79" i="72"/>
  <c r="C79" i="72"/>
  <c r="N79" i="72" s="1"/>
  <c r="N78" i="72"/>
  <c r="N77" i="72"/>
  <c r="N76" i="72"/>
  <c r="N75" i="72"/>
  <c r="N74" i="72"/>
  <c r="L73" i="72"/>
  <c r="J73" i="72"/>
  <c r="J70" i="72" s="1"/>
  <c r="I73" i="72"/>
  <c r="I19" i="72" s="1"/>
  <c r="H73" i="72"/>
  <c r="G73" i="72"/>
  <c r="F73" i="72"/>
  <c r="F19" i="72" s="1"/>
  <c r="E73" i="72"/>
  <c r="E19" i="72" s="1"/>
  <c r="D73" i="72"/>
  <c r="C73" i="72"/>
  <c r="N73" i="72" s="1"/>
  <c r="L72" i="72"/>
  <c r="J72" i="72"/>
  <c r="J18" i="72" s="1"/>
  <c r="I72" i="72"/>
  <c r="I70" i="72" s="1"/>
  <c r="H72" i="72"/>
  <c r="H70" i="72" s="1"/>
  <c r="G72" i="72"/>
  <c r="G70" i="72" s="1"/>
  <c r="F72" i="72"/>
  <c r="E72" i="72"/>
  <c r="D72" i="72"/>
  <c r="D70" i="72" s="1"/>
  <c r="C72" i="72"/>
  <c r="C18" i="72" s="1"/>
  <c r="N71" i="72"/>
  <c r="L70" i="72"/>
  <c r="N69" i="72"/>
  <c r="N66" i="72"/>
  <c r="L65" i="72"/>
  <c r="J65" i="72"/>
  <c r="J63" i="72" s="1"/>
  <c r="I65" i="72"/>
  <c r="I63" i="72" s="1"/>
  <c r="H65" i="72"/>
  <c r="G65" i="72"/>
  <c r="G63" i="72" s="1"/>
  <c r="F65" i="72"/>
  <c r="F63" i="72" s="1"/>
  <c r="E65" i="72"/>
  <c r="D65" i="72"/>
  <c r="C65" i="72"/>
  <c r="C63" i="72" s="1"/>
  <c r="N64" i="72"/>
  <c r="L63" i="72"/>
  <c r="H63" i="72"/>
  <c r="E63" i="72"/>
  <c r="N61" i="72"/>
  <c r="N86" i="72" s="1"/>
  <c r="N60" i="72"/>
  <c r="N59" i="72"/>
  <c r="L46" i="72"/>
  <c r="K46" i="72"/>
  <c r="J46" i="72"/>
  <c r="I46" i="72"/>
  <c r="H46" i="72"/>
  <c r="G46" i="72"/>
  <c r="F46" i="72"/>
  <c r="E46" i="72"/>
  <c r="D46" i="72"/>
  <c r="C46" i="72"/>
  <c r="L39" i="72"/>
  <c r="K39" i="72"/>
  <c r="J39" i="72"/>
  <c r="I39" i="72"/>
  <c r="G39" i="72"/>
  <c r="F39" i="72"/>
  <c r="E39" i="72"/>
  <c r="D39" i="72"/>
  <c r="C39" i="72"/>
  <c r="L37" i="72"/>
  <c r="K37" i="72"/>
  <c r="J37" i="72"/>
  <c r="I37" i="72"/>
  <c r="G37" i="72"/>
  <c r="F37" i="72"/>
  <c r="E37" i="72"/>
  <c r="D37" i="72"/>
  <c r="C37" i="72"/>
  <c r="L36" i="72"/>
  <c r="K36" i="72"/>
  <c r="J36" i="72"/>
  <c r="J33" i="72" s="1"/>
  <c r="I36" i="72"/>
  <c r="G36" i="72"/>
  <c r="F36" i="72"/>
  <c r="E36" i="72"/>
  <c r="D36" i="72"/>
  <c r="C36" i="72"/>
  <c r="L35" i="72"/>
  <c r="K35" i="72"/>
  <c r="J35" i="72"/>
  <c r="I35" i="72"/>
  <c r="G35" i="72"/>
  <c r="F35" i="72"/>
  <c r="E35" i="72"/>
  <c r="D35" i="72"/>
  <c r="C35" i="72"/>
  <c r="C33" i="72" s="1"/>
  <c r="L34" i="72"/>
  <c r="L33" i="72" s="1"/>
  <c r="K34" i="72"/>
  <c r="J34" i="72"/>
  <c r="I34" i="72"/>
  <c r="G34" i="72"/>
  <c r="G33" i="72" s="1"/>
  <c r="F34" i="72"/>
  <c r="F33" i="72" s="1"/>
  <c r="E34" i="72"/>
  <c r="E33" i="72" s="1"/>
  <c r="D34" i="72"/>
  <c r="D33" i="72" s="1"/>
  <c r="C34" i="72"/>
  <c r="K33" i="72"/>
  <c r="I33" i="72"/>
  <c r="L32" i="72"/>
  <c r="K32" i="72"/>
  <c r="J32" i="72"/>
  <c r="J30" i="72" s="1"/>
  <c r="I32" i="72"/>
  <c r="I30" i="72" s="1"/>
  <c r="G32" i="72"/>
  <c r="F32" i="72"/>
  <c r="E32" i="72"/>
  <c r="D32" i="72"/>
  <c r="C32" i="72"/>
  <c r="L31" i="72"/>
  <c r="L30" i="72" s="1"/>
  <c r="K31" i="72"/>
  <c r="K30" i="72" s="1"/>
  <c r="J31" i="72"/>
  <c r="I31" i="72"/>
  <c r="G31" i="72"/>
  <c r="G30" i="72" s="1"/>
  <c r="F31" i="72"/>
  <c r="F30" i="72" s="1"/>
  <c r="E31" i="72"/>
  <c r="D31" i="72"/>
  <c r="C31" i="72"/>
  <c r="C30" i="72" s="1"/>
  <c r="E30" i="72"/>
  <c r="D30" i="72"/>
  <c r="I29" i="72"/>
  <c r="I28" i="72"/>
  <c r="L27" i="72"/>
  <c r="K27" i="72"/>
  <c r="K25" i="72" s="1"/>
  <c r="J27" i="72"/>
  <c r="J25" i="72" s="1"/>
  <c r="I27" i="72"/>
  <c r="G27" i="72"/>
  <c r="F27" i="72"/>
  <c r="E27" i="72"/>
  <c r="D27" i="72"/>
  <c r="C27" i="72"/>
  <c r="L26" i="72"/>
  <c r="L25" i="72" s="1"/>
  <c r="K26" i="72"/>
  <c r="J26" i="72"/>
  <c r="I26" i="72"/>
  <c r="G26" i="72"/>
  <c r="G25" i="72" s="1"/>
  <c r="F26" i="72"/>
  <c r="E26" i="72"/>
  <c r="D26" i="72"/>
  <c r="D25" i="72" s="1"/>
  <c r="C26" i="72"/>
  <c r="I25" i="72"/>
  <c r="F25" i="72"/>
  <c r="E25" i="72"/>
  <c r="C25" i="72"/>
  <c r="L24" i="72"/>
  <c r="K24" i="72"/>
  <c r="J24" i="72"/>
  <c r="I24" i="72"/>
  <c r="G24" i="72"/>
  <c r="F24" i="72"/>
  <c r="E24" i="72"/>
  <c r="D24" i="72"/>
  <c r="C24" i="72"/>
  <c r="L23" i="72"/>
  <c r="K23" i="72"/>
  <c r="J23" i="72"/>
  <c r="I23" i="72"/>
  <c r="G23" i="72"/>
  <c r="F23" i="72"/>
  <c r="E23" i="72"/>
  <c r="D23" i="72"/>
  <c r="C23" i="72"/>
  <c r="L22" i="72"/>
  <c r="K22" i="72"/>
  <c r="J22" i="72"/>
  <c r="I22" i="72"/>
  <c r="G22" i="72"/>
  <c r="F22" i="72"/>
  <c r="E22" i="72"/>
  <c r="D22" i="72"/>
  <c r="C22" i="72"/>
  <c r="L21" i="72"/>
  <c r="K21" i="72"/>
  <c r="J21" i="72"/>
  <c r="I21" i="72"/>
  <c r="G21" i="72"/>
  <c r="F21" i="72"/>
  <c r="E21" i="72"/>
  <c r="D21" i="72"/>
  <c r="C21" i="72"/>
  <c r="L20" i="72"/>
  <c r="K20" i="72"/>
  <c r="J20" i="72"/>
  <c r="I20" i="72"/>
  <c r="G20" i="72"/>
  <c r="F20" i="72"/>
  <c r="E20" i="72"/>
  <c r="D20" i="72"/>
  <c r="C20" i="72"/>
  <c r="G19" i="72"/>
  <c r="D19" i="72"/>
  <c r="C19" i="72"/>
  <c r="L18" i="72"/>
  <c r="D18" i="72"/>
  <c r="L17" i="72"/>
  <c r="K17" i="72"/>
  <c r="J17" i="72"/>
  <c r="I17" i="72"/>
  <c r="G17" i="72"/>
  <c r="F17" i="72"/>
  <c r="E17" i="72"/>
  <c r="D17" i="72"/>
  <c r="D16" i="72" s="1"/>
  <c r="C17" i="72"/>
  <c r="C16" i="72" s="1"/>
  <c r="I15" i="72"/>
  <c r="H15" i="72"/>
  <c r="L14" i="72"/>
  <c r="K14" i="72"/>
  <c r="J14" i="72"/>
  <c r="I14" i="72"/>
  <c r="G14" i="72"/>
  <c r="F14" i="72"/>
  <c r="E14" i="72"/>
  <c r="D14" i="72"/>
  <c r="C14" i="72"/>
  <c r="L13" i="72"/>
  <c r="K13" i="72"/>
  <c r="J13" i="72"/>
  <c r="I13" i="72"/>
  <c r="G13" i="72"/>
  <c r="F13" i="72"/>
  <c r="E13" i="72"/>
  <c r="D13" i="72"/>
  <c r="C13" i="72"/>
  <c r="L12" i="72"/>
  <c r="K12" i="72"/>
  <c r="J12" i="72"/>
  <c r="I12" i="72"/>
  <c r="G12" i="72"/>
  <c r="F12" i="72"/>
  <c r="E12" i="72"/>
  <c r="D12" i="72"/>
  <c r="C12" i="72"/>
  <c r="L10" i="72"/>
  <c r="K10" i="72"/>
  <c r="J10" i="72"/>
  <c r="I10" i="72"/>
  <c r="G10" i="72"/>
  <c r="F10" i="72"/>
  <c r="E10" i="72"/>
  <c r="D10" i="72"/>
  <c r="C10" i="72"/>
  <c r="L7" i="72"/>
  <c r="K7" i="72"/>
  <c r="J7" i="72"/>
  <c r="I7" i="72"/>
  <c r="H7" i="72"/>
  <c r="G7" i="72"/>
  <c r="F7" i="72"/>
  <c r="E7" i="72"/>
  <c r="D7" i="72"/>
  <c r="M7" i="72" s="1"/>
  <c r="C7" i="72"/>
  <c r="L6" i="72"/>
  <c r="K6" i="72"/>
  <c r="J6" i="72"/>
  <c r="I6" i="72"/>
  <c r="H6" i="72"/>
  <c r="G6" i="72"/>
  <c r="F6" i="72"/>
  <c r="E6" i="72"/>
  <c r="D6" i="72"/>
  <c r="C6" i="72"/>
  <c r="M6" i="72" s="1"/>
  <c r="L5" i="72"/>
  <c r="K5" i="72"/>
  <c r="J5" i="72"/>
  <c r="M5" i="72" s="1"/>
  <c r="I5" i="72"/>
  <c r="H5" i="72"/>
  <c r="G5" i="72"/>
  <c r="F5" i="72"/>
  <c r="E5" i="72"/>
  <c r="D5" i="72"/>
  <c r="C5" i="72"/>
  <c r="H197" i="71"/>
  <c r="I190" i="71"/>
  <c r="I197" i="71" s="1"/>
  <c r="H190" i="71"/>
  <c r="L183" i="71"/>
  <c r="K183" i="71"/>
  <c r="J183" i="71"/>
  <c r="G183" i="71"/>
  <c r="F183" i="71"/>
  <c r="E183" i="71"/>
  <c r="D183" i="71"/>
  <c r="C183" i="71"/>
  <c r="L180" i="71"/>
  <c r="K180" i="71"/>
  <c r="J180" i="71"/>
  <c r="G180" i="71"/>
  <c r="F180" i="71"/>
  <c r="E180" i="71"/>
  <c r="D180" i="71"/>
  <c r="C180" i="71"/>
  <c r="L175" i="71"/>
  <c r="K175" i="71"/>
  <c r="J175" i="71"/>
  <c r="G175" i="71"/>
  <c r="F175" i="71"/>
  <c r="E175" i="71"/>
  <c r="D175" i="71"/>
  <c r="C175" i="71"/>
  <c r="L169" i="71"/>
  <c r="K169" i="71"/>
  <c r="K19" i="71" s="1"/>
  <c r="J169" i="71"/>
  <c r="J19" i="71" s="1"/>
  <c r="G169" i="71"/>
  <c r="F169" i="71"/>
  <c r="F166" i="71" s="1"/>
  <c r="E169" i="71"/>
  <c r="D169" i="71"/>
  <c r="C169" i="71"/>
  <c r="L168" i="71"/>
  <c r="L166" i="71" s="1"/>
  <c r="K168" i="71"/>
  <c r="J168" i="71"/>
  <c r="G168" i="71"/>
  <c r="F168" i="71"/>
  <c r="E168" i="71"/>
  <c r="E166" i="71" s="1"/>
  <c r="D168" i="71"/>
  <c r="D166" i="71" s="1"/>
  <c r="C168" i="71"/>
  <c r="L161" i="71"/>
  <c r="L159" i="71" s="1"/>
  <c r="K161" i="71"/>
  <c r="K159" i="71" s="1"/>
  <c r="J161" i="71"/>
  <c r="J159" i="71" s="1"/>
  <c r="G161" i="71"/>
  <c r="G159" i="71" s="1"/>
  <c r="F161" i="71"/>
  <c r="F159" i="71" s="1"/>
  <c r="E161" i="71"/>
  <c r="E159" i="71" s="1"/>
  <c r="D161" i="71"/>
  <c r="D159" i="71" s="1"/>
  <c r="C161" i="71"/>
  <c r="N157" i="71"/>
  <c r="N186" i="71" s="1"/>
  <c r="N156" i="71"/>
  <c r="N155" i="71"/>
  <c r="H142" i="71"/>
  <c r="H149" i="71" s="1"/>
  <c r="L135" i="71"/>
  <c r="K135" i="71"/>
  <c r="J135" i="71"/>
  <c r="I135" i="71"/>
  <c r="G135" i="71"/>
  <c r="F135" i="71"/>
  <c r="E135" i="71"/>
  <c r="D135" i="71"/>
  <c r="C135" i="71"/>
  <c r="N133" i="71"/>
  <c r="L132" i="71"/>
  <c r="K132" i="71"/>
  <c r="J132" i="71"/>
  <c r="I132" i="71"/>
  <c r="G132" i="71"/>
  <c r="F132" i="71"/>
  <c r="E132" i="71"/>
  <c r="D132" i="71"/>
  <c r="C132" i="71"/>
  <c r="N132" i="71" s="1"/>
  <c r="I130" i="71"/>
  <c r="I127" i="71" s="1"/>
  <c r="N129" i="71"/>
  <c r="L127" i="71"/>
  <c r="K127" i="71"/>
  <c r="J127" i="71"/>
  <c r="G127" i="71"/>
  <c r="F127" i="71"/>
  <c r="E127" i="71"/>
  <c r="D127" i="71"/>
  <c r="C127" i="71"/>
  <c r="L121" i="71"/>
  <c r="K121" i="71"/>
  <c r="J121" i="71"/>
  <c r="I121" i="71"/>
  <c r="G121" i="71"/>
  <c r="F121" i="71"/>
  <c r="E121" i="71"/>
  <c r="D121" i="71"/>
  <c r="C121" i="71"/>
  <c r="C118" i="71" s="1"/>
  <c r="L120" i="71"/>
  <c r="L118" i="71" s="1"/>
  <c r="K120" i="71"/>
  <c r="J120" i="71"/>
  <c r="J118" i="71" s="1"/>
  <c r="I120" i="71"/>
  <c r="I118" i="71" s="1"/>
  <c r="G120" i="71"/>
  <c r="F120" i="71"/>
  <c r="F18" i="71" s="1"/>
  <c r="E120" i="71"/>
  <c r="D120" i="71"/>
  <c r="D118" i="71" s="1"/>
  <c r="C120" i="71"/>
  <c r="N117" i="71"/>
  <c r="L113" i="71"/>
  <c r="K113" i="71"/>
  <c r="K111" i="71" s="1"/>
  <c r="J113" i="71"/>
  <c r="J111" i="71" s="1"/>
  <c r="I113" i="71"/>
  <c r="I111" i="71" s="1"/>
  <c r="G113" i="71"/>
  <c r="F113" i="71"/>
  <c r="E113" i="71"/>
  <c r="E111" i="71" s="1"/>
  <c r="D113" i="71"/>
  <c r="D111" i="71" s="1"/>
  <c r="C113" i="71"/>
  <c r="L111" i="71"/>
  <c r="N109" i="71"/>
  <c r="N123" i="71" s="1"/>
  <c r="N108" i="71"/>
  <c r="N107" i="71"/>
  <c r="K94" i="71"/>
  <c r="K101" i="71" s="1"/>
  <c r="L87" i="71"/>
  <c r="J87" i="71"/>
  <c r="I87" i="71"/>
  <c r="H87" i="71"/>
  <c r="G87" i="71"/>
  <c r="F87" i="71"/>
  <c r="E87" i="71"/>
  <c r="D87" i="71"/>
  <c r="C87" i="71"/>
  <c r="L84" i="71"/>
  <c r="J84" i="71"/>
  <c r="I84" i="71"/>
  <c r="H84" i="71"/>
  <c r="G84" i="71"/>
  <c r="F84" i="71"/>
  <c r="E84" i="71"/>
  <c r="D84" i="71"/>
  <c r="C84" i="71"/>
  <c r="I82" i="71"/>
  <c r="I28" i="71" s="1"/>
  <c r="L79" i="71"/>
  <c r="J79" i="71"/>
  <c r="H79" i="71"/>
  <c r="G79" i="71"/>
  <c r="F79" i="71"/>
  <c r="E79" i="71"/>
  <c r="D79" i="71"/>
  <c r="C79" i="71"/>
  <c r="L73" i="71"/>
  <c r="J73" i="71"/>
  <c r="I73" i="71"/>
  <c r="H73" i="71"/>
  <c r="G73" i="71"/>
  <c r="F73" i="71"/>
  <c r="E73" i="71"/>
  <c r="E19" i="71" s="1"/>
  <c r="D73" i="71"/>
  <c r="D19" i="71" s="1"/>
  <c r="C73" i="71"/>
  <c r="L72" i="71"/>
  <c r="J72" i="71"/>
  <c r="J70" i="71" s="1"/>
  <c r="I72" i="71"/>
  <c r="H72" i="71"/>
  <c r="G72" i="71"/>
  <c r="F72" i="71"/>
  <c r="F70" i="71" s="1"/>
  <c r="E72" i="71"/>
  <c r="E70" i="71" s="1"/>
  <c r="D72" i="71"/>
  <c r="C72" i="71"/>
  <c r="L65" i="71"/>
  <c r="L63" i="71" s="1"/>
  <c r="J65" i="71"/>
  <c r="I65" i="71"/>
  <c r="H65" i="71"/>
  <c r="H63" i="71" s="1"/>
  <c r="G65" i="71"/>
  <c r="G63" i="71" s="1"/>
  <c r="F65" i="71"/>
  <c r="F63" i="71" s="1"/>
  <c r="E65" i="71"/>
  <c r="E63" i="71" s="1"/>
  <c r="D65" i="71"/>
  <c r="D63" i="71" s="1"/>
  <c r="C65" i="71"/>
  <c r="C63" i="71" s="1"/>
  <c r="N64" i="71"/>
  <c r="N61" i="71"/>
  <c r="N91" i="71" s="1"/>
  <c r="N60" i="71"/>
  <c r="N59" i="71"/>
  <c r="L46" i="71"/>
  <c r="K46" i="71"/>
  <c r="J46" i="71"/>
  <c r="I46" i="71"/>
  <c r="G46" i="71"/>
  <c r="F46" i="71"/>
  <c r="E46" i="71"/>
  <c r="D46" i="71"/>
  <c r="C46" i="71"/>
  <c r="L39" i="71"/>
  <c r="K39" i="71"/>
  <c r="J39" i="71"/>
  <c r="I39" i="71"/>
  <c r="G39" i="71"/>
  <c r="F39" i="71"/>
  <c r="E39" i="71"/>
  <c r="D39" i="71"/>
  <c r="C39" i="71"/>
  <c r="L37" i="71"/>
  <c r="K37" i="71"/>
  <c r="J37" i="71"/>
  <c r="I37" i="71"/>
  <c r="G37" i="71"/>
  <c r="F37" i="71"/>
  <c r="E37" i="71"/>
  <c r="D37" i="71"/>
  <c r="C37" i="71"/>
  <c r="L36" i="71"/>
  <c r="K36" i="71"/>
  <c r="J36" i="71"/>
  <c r="I36" i="71"/>
  <c r="G36" i="71"/>
  <c r="F36" i="71"/>
  <c r="E36" i="71"/>
  <c r="D36" i="71"/>
  <c r="C36" i="71"/>
  <c r="L35" i="71"/>
  <c r="K35" i="71"/>
  <c r="J35" i="71"/>
  <c r="I35" i="71"/>
  <c r="G35" i="71"/>
  <c r="F35" i="71"/>
  <c r="E35" i="71"/>
  <c r="D35" i="71"/>
  <c r="C35" i="71"/>
  <c r="L34" i="71"/>
  <c r="K34" i="71"/>
  <c r="J34" i="71"/>
  <c r="I34" i="71"/>
  <c r="G34" i="71"/>
  <c r="F34" i="71"/>
  <c r="E34" i="71"/>
  <c r="D34" i="71"/>
  <c r="C34" i="71"/>
  <c r="L32" i="71"/>
  <c r="K32" i="71"/>
  <c r="J32" i="71"/>
  <c r="I32" i="71"/>
  <c r="G32" i="71"/>
  <c r="F32" i="71"/>
  <c r="E32" i="71"/>
  <c r="E30" i="71" s="1"/>
  <c r="D32" i="71"/>
  <c r="C32" i="71"/>
  <c r="L31" i="71"/>
  <c r="K31" i="71"/>
  <c r="J31" i="71"/>
  <c r="I31" i="71"/>
  <c r="G31" i="71"/>
  <c r="F31" i="71"/>
  <c r="E31" i="71"/>
  <c r="D31" i="71"/>
  <c r="C31" i="71"/>
  <c r="I29" i="71"/>
  <c r="L27" i="71"/>
  <c r="K27" i="71"/>
  <c r="J27" i="71"/>
  <c r="I27" i="71"/>
  <c r="G27" i="71"/>
  <c r="F27" i="71"/>
  <c r="E27" i="71"/>
  <c r="D27" i="71"/>
  <c r="C27" i="71"/>
  <c r="L26" i="71"/>
  <c r="K26" i="71"/>
  <c r="J26" i="71"/>
  <c r="I26" i="71"/>
  <c r="G26" i="71"/>
  <c r="F26" i="71"/>
  <c r="E26" i="71"/>
  <c r="D26" i="71"/>
  <c r="C26" i="71"/>
  <c r="L24" i="71"/>
  <c r="K24" i="71"/>
  <c r="J24" i="71"/>
  <c r="I24" i="71"/>
  <c r="G24" i="71"/>
  <c r="F24" i="71"/>
  <c r="E24" i="71"/>
  <c r="D24" i="71"/>
  <c r="C24" i="71"/>
  <c r="L23" i="71"/>
  <c r="K23" i="71"/>
  <c r="J23" i="71"/>
  <c r="I23" i="71"/>
  <c r="G23" i="71"/>
  <c r="F23" i="71"/>
  <c r="E23" i="71"/>
  <c r="D23" i="71"/>
  <c r="C23" i="71"/>
  <c r="L22" i="71"/>
  <c r="K22" i="71"/>
  <c r="J22" i="71"/>
  <c r="I22" i="71"/>
  <c r="G22" i="71"/>
  <c r="F22" i="71"/>
  <c r="E22" i="71"/>
  <c r="D22" i="71"/>
  <c r="C22" i="71"/>
  <c r="L21" i="71"/>
  <c r="K21" i="71"/>
  <c r="J21" i="71"/>
  <c r="I21" i="71"/>
  <c r="G21" i="71"/>
  <c r="F21" i="71"/>
  <c r="E21" i="71"/>
  <c r="D21" i="71"/>
  <c r="C21" i="71"/>
  <c r="L20" i="71"/>
  <c r="K20" i="71"/>
  <c r="J20" i="71"/>
  <c r="I20" i="71"/>
  <c r="G20" i="71"/>
  <c r="F20" i="71"/>
  <c r="E20" i="71"/>
  <c r="D20" i="71"/>
  <c r="C20" i="71"/>
  <c r="D18" i="71"/>
  <c r="L17" i="71"/>
  <c r="K17" i="71"/>
  <c r="J17" i="71"/>
  <c r="I17" i="71"/>
  <c r="G17" i="71"/>
  <c r="F17" i="71"/>
  <c r="E17" i="71"/>
  <c r="D17" i="71"/>
  <c r="C17" i="71"/>
  <c r="I15" i="71"/>
  <c r="L14" i="71"/>
  <c r="K14" i="71"/>
  <c r="J14" i="71"/>
  <c r="I14" i="71"/>
  <c r="G14" i="71"/>
  <c r="F14" i="71"/>
  <c r="E14" i="71"/>
  <c r="D14" i="71"/>
  <c r="C14" i="71"/>
  <c r="L13" i="71"/>
  <c r="K13" i="71"/>
  <c r="J13" i="71"/>
  <c r="I13" i="71"/>
  <c r="G13" i="71"/>
  <c r="F13" i="71"/>
  <c r="E13" i="71"/>
  <c r="D13" i="71"/>
  <c r="C13" i="71"/>
  <c r="L12" i="71"/>
  <c r="K12" i="71"/>
  <c r="J12" i="71"/>
  <c r="I12" i="71"/>
  <c r="G12" i="71"/>
  <c r="F12" i="71"/>
  <c r="E12" i="71"/>
  <c r="D12" i="71"/>
  <c r="C12" i="71"/>
  <c r="L10" i="71"/>
  <c r="K10" i="71"/>
  <c r="J10" i="71"/>
  <c r="I10" i="71"/>
  <c r="G10" i="71"/>
  <c r="F10" i="71"/>
  <c r="E10" i="71"/>
  <c r="D10" i="71"/>
  <c r="C10" i="71"/>
  <c r="L7" i="71"/>
  <c r="K7" i="71"/>
  <c r="J7" i="71"/>
  <c r="I7" i="71"/>
  <c r="H7" i="71"/>
  <c r="H28" i="71" s="1"/>
  <c r="G7" i="71"/>
  <c r="F7" i="71"/>
  <c r="E7" i="71"/>
  <c r="D7" i="71"/>
  <c r="C7" i="71"/>
  <c r="L6" i="71"/>
  <c r="K6" i="71"/>
  <c r="J6" i="71"/>
  <c r="I6" i="71"/>
  <c r="H6" i="71"/>
  <c r="G6" i="71"/>
  <c r="F6" i="71"/>
  <c r="E6" i="71"/>
  <c r="D6" i="71"/>
  <c r="C6" i="71"/>
  <c r="L5" i="71"/>
  <c r="K5" i="71"/>
  <c r="J5" i="71"/>
  <c r="I5" i="71"/>
  <c r="H5" i="71"/>
  <c r="G5" i="71"/>
  <c r="F5" i="71"/>
  <c r="E5" i="71"/>
  <c r="D5" i="71"/>
  <c r="C5" i="71"/>
  <c r="I190" i="70"/>
  <c r="I197" i="70" s="1"/>
  <c r="H190" i="70"/>
  <c r="H197" i="70" s="1"/>
  <c r="N189" i="70"/>
  <c r="N187" i="70"/>
  <c r="N185" i="70"/>
  <c r="N184" i="70"/>
  <c r="L183" i="70"/>
  <c r="K183" i="70"/>
  <c r="J183" i="70"/>
  <c r="G183" i="70"/>
  <c r="F183" i="70"/>
  <c r="E183" i="70"/>
  <c r="D183" i="70"/>
  <c r="C183" i="70"/>
  <c r="L180" i="70"/>
  <c r="N180" i="70" s="1"/>
  <c r="K180" i="70"/>
  <c r="J180" i="70"/>
  <c r="G180" i="70"/>
  <c r="F180" i="70"/>
  <c r="E180" i="70"/>
  <c r="D180" i="70"/>
  <c r="C180" i="70"/>
  <c r="N179" i="70"/>
  <c r="L175" i="70"/>
  <c r="K175" i="70"/>
  <c r="J175" i="70"/>
  <c r="G175" i="70"/>
  <c r="F175" i="70"/>
  <c r="E175" i="70"/>
  <c r="D175" i="70"/>
  <c r="C175" i="70"/>
  <c r="N175" i="70" s="1"/>
  <c r="N174" i="70"/>
  <c r="N173" i="70"/>
  <c r="N172" i="70"/>
  <c r="N171" i="70"/>
  <c r="L169" i="70"/>
  <c r="K169" i="70"/>
  <c r="J169" i="70"/>
  <c r="G169" i="70"/>
  <c r="F169" i="70"/>
  <c r="E169" i="70"/>
  <c r="E166" i="70" s="1"/>
  <c r="D169" i="70"/>
  <c r="C169" i="70"/>
  <c r="C166" i="70" s="1"/>
  <c r="L168" i="70"/>
  <c r="L166" i="70" s="1"/>
  <c r="K168" i="70"/>
  <c r="J168" i="70"/>
  <c r="G168" i="70"/>
  <c r="G166" i="70" s="1"/>
  <c r="F168" i="70"/>
  <c r="F166" i="70" s="1"/>
  <c r="E168" i="70"/>
  <c r="D168" i="70"/>
  <c r="C168" i="70"/>
  <c r="N167" i="70"/>
  <c r="K166" i="70"/>
  <c r="J166" i="70"/>
  <c r="D166" i="70"/>
  <c r="N165" i="70"/>
  <c r="N164" i="70"/>
  <c r="N163" i="70"/>
  <c r="L161" i="70"/>
  <c r="L159" i="70" s="1"/>
  <c r="K161" i="70"/>
  <c r="J161" i="70"/>
  <c r="G161" i="70"/>
  <c r="F161" i="70"/>
  <c r="E161" i="70"/>
  <c r="E11" i="70" s="1"/>
  <c r="D161" i="70"/>
  <c r="C161" i="70"/>
  <c r="N160" i="70"/>
  <c r="K159" i="70"/>
  <c r="J159" i="70"/>
  <c r="G159" i="70"/>
  <c r="D159" i="70"/>
  <c r="N157" i="70"/>
  <c r="N186" i="70" s="1"/>
  <c r="N156" i="70"/>
  <c r="N155" i="70"/>
  <c r="N148" i="70"/>
  <c r="H142" i="70"/>
  <c r="H149" i="70" s="1"/>
  <c r="N139" i="70"/>
  <c r="N138" i="70"/>
  <c r="N137" i="70"/>
  <c r="N136" i="70"/>
  <c r="L135" i="70"/>
  <c r="K135" i="70"/>
  <c r="J135" i="70"/>
  <c r="I135" i="70"/>
  <c r="G135" i="70"/>
  <c r="F135" i="70"/>
  <c r="E135" i="70"/>
  <c r="D135" i="70"/>
  <c r="C135" i="70"/>
  <c r="N134" i="70"/>
  <c r="N133" i="70"/>
  <c r="L132" i="70"/>
  <c r="K132" i="70"/>
  <c r="J132" i="70"/>
  <c r="I132" i="70"/>
  <c r="G132" i="70"/>
  <c r="F132" i="70"/>
  <c r="E132" i="70"/>
  <c r="D132" i="70"/>
  <c r="C132" i="70"/>
  <c r="N131" i="70"/>
  <c r="N130" i="70"/>
  <c r="I130" i="70"/>
  <c r="N129" i="70"/>
  <c r="N128" i="70"/>
  <c r="L127" i="70"/>
  <c r="K127" i="70"/>
  <c r="J127" i="70"/>
  <c r="I127" i="70"/>
  <c r="G127" i="70"/>
  <c r="F127" i="70"/>
  <c r="E127" i="70"/>
  <c r="D127" i="70"/>
  <c r="C127" i="70"/>
  <c r="N126" i="70"/>
  <c r="N125" i="70"/>
  <c r="N124" i="70"/>
  <c r="N122" i="70"/>
  <c r="L121" i="70"/>
  <c r="K121" i="70"/>
  <c r="K19" i="70" s="1"/>
  <c r="J121" i="70"/>
  <c r="I121" i="70"/>
  <c r="G121" i="70"/>
  <c r="F121" i="70"/>
  <c r="E121" i="70"/>
  <c r="D121" i="70"/>
  <c r="C121" i="70"/>
  <c r="L120" i="70"/>
  <c r="K120" i="70"/>
  <c r="K18" i="70" s="1"/>
  <c r="J120" i="70"/>
  <c r="I120" i="70"/>
  <c r="G120" i="70"/>
  <c r="G118" i="70" s="1"/>
  <c r="F120" i="70"/>
  <c r="E120" i="70"/>
  <c r="E118" i="70" s="1"/>
  <c r="D120" i="70"/>
  <c r="D118" i="70" s="1"/>
  <c r="C120" i="70"/>
  <c r="N119" i="70"/>
  <c r="N117" i="70"/>
  <c r="N116" i="70"/>
  <c r="N115" i="70"/>
  <c r="N114" i="70"/>
  <c r="L113" i="70"/>
  <c r="K113" i="70"/>
  <c r="K11" i="70" s="1"/>
  <c r="J113" i="70"/>
  <c r="J111" i="70" s="1"/>
  <c r="I113" i="70"/>
  <c r="I111" i="70" s="1"/>
  <c r="G113" i="70"/>
  <c r="G111" i="70" s="1"/>
  <c r="F113" i="70"/>
  <c r="F111" i="70" s="1"/>
  <c r="E113" i="70"/>
  <c r="E111" i="70" s="1"/>
  <c r="D113" i="70"/>
  <c r="D111" i="70" s="1"/>
  <c r="C113" i="70"/>
  <c r="N112" i="70"/>
  <c r="L111" i="70"/>
  <c r="N109" i="70"/>
  <c r="N123" i="70" s="1"/>
  <c r="N108" i="70"/>
  <c r="N107" i="70"/>
  <c r="K94" i="70"/>
  <c r="K101" i="70" s="1"/>
  <c r="N93" i="70"/>
  <c r="N91" i="70"/>
  <c r="N90" i="70"/>
  <c r="N89" i="70"/>
  <c r="N88" i="70"/>
  <c r="L87" i="70"/>
  <c r="J87" i="70"/>
  <c r="I87" i="70"/>
  <c r="H87" i="70"/>
  <c r="G87" i="70"/>
  <c r="F87" i="70"/>
  <c r="E87" i="70"/>
  <c r="D87" i="70"/>
  <c r="C87" i="70"/>
  <c r="N85" i="70"/>
  <c r="L84" i="70"/>
  <c r="J84" i="70"/>
  <c r="I84" i="70"/>
  <c r="H84" i="70"/>
  <c r="G84" i="70"/>
  <c r="F84" i="70"/>
  <c r="E84" i="70"/>
  <c r="D84" i="70"/>
  <c r="C84" i="70"/>
  <c r="I82" i="70"/>
  <c r="I28" i="70" s="1"/>
  <c r="N81" i="70"/>
  <c r="L79" i="70"/>
  <c r="J79" i="70"/>
  <c r="H79" i="70"/>
  <c r="G79" i="70"/>
  <c r="F79" i="70"/>
  <c r="E79" i="70"/>
  <c r="D79" i="70"/>
  <c r="C79" i="70"/>
  <c r="N78" i="70"/>
  <c r="N77" i="70"/>
  <c r="N76" i="70"/>
  <c r="N75" i="70"/>
  <c r="N74" i="70"/>
  <c r="L73" i="70"/>
  <c r="J73" i="70"/>
  <c r="I73" i="70"/>
  <c r="I19" i="70" s="1"/>
  <c r="H73" i="70"/>
  <c r="G73" i="70"/>
  <c r="G19" i="70" s="1"/>
  <c r="F73" i="70"/>
  <c r="E73" i="70"/>
  <c r="D73" i="70"/>
  <c r="C73" i="70"/>
  <c r="C70" i="70" s="1"/>
  <c r="L72" i="70"/>
  <c r="L18" i="70" s="1"/>
  <c r="J72" i="70"/>
  <c r="I72" i="70"/>
  <c r="H72" i="70"/>
  <c r="H70" i="70" s="1"/>
  <c r="G72" i="70"/>
  <c r="F72" i="70"/>
  <c r="E72" i="70"/>
  <c r="E70" i="70" s="1"/>
  <c r="D72" i="70"/>
  <c r="C72" i="70"/>
  <c r="N71" i="70"/>
  <c r="N69" i="70"/>
  <c r="M15" i="70" s="1"/>
  <c r="N67" i="70"/>
  <c r="N66" i="70"/>
  <c r="L65" i="70"/>
  <c r="L11" i="70" s="1"/>
  <c r="J65" i="70"/>
  <c r="J63" i="70" s="1"/>
  <c r="I65" i="70"/>
  <c r="I63" i="70" s="1"/>
  <c r="H65" i="70"/>
  <c r="H63" i="70" s="1"/>
  <c r="G65" i="70"/>
  <c r="F65" i="70"/>
  <c r="F63" i="70" s="1"/>
  <c r="E65" i="70"/>
  <c r="E63" i="70" s="1"/>
  <c r="D65" i="70"/>
  <c r="C65" i="70"/>
  <c r="C63" i="70" s="1"/>
  <c r="N64" i="70"/>
  <c r="D63" i="70"/>
  <c r="N61" i="70"/>
  <c r="N86" i="70" s="1"/>
  <c r="N60" i="70"/>
  <c r="N59" i="70"/>
  <c r="L46" i="70"/>
  <c r="K46" i="70"/>
  <c r="J46" i="70"/>
  <c r="I46" i="70"/>
  <c r="H46" i="70"/>
  <c r="G46" i="70"/>
  <c r="F46" i="70"/>
  <c r="E46" i="70"/>
  <c r="D46" i="70"/>
  <c r="C46" i="70"/>
  <c r="L39" i="70"/>
  <c r="K39" i="70"/>
  <c r="J39" i="70"/>
  <c r="I39" i="70"/>
  <c r="H39" i="70"/>
  <c r="G39" i="70"/>
  <c r="F39" i="70"/>
  <c r="E39" i="70"/>
  <c r="D39" i="70"/>
  <c r="C39" i="70"/>
  <c r="L37" i="70"/>
  <c r="K37" i="70"/>
  <c r="J37" i="70"/>
  <c r="I37" i="70"/>
  <c r="I33" i="70" s="1"/>
  <c r="H37" i="70"/>
  <c r="G37" i="70"/>
  <c r="F37" i="70"/>
  <c r="E37" i="70"/>
  <c r="D37" i="70"/>
  <c r="C37" i="70"/>
  <c r="L36" i="70"/>
  <c r="K36" i="70"/>
  <c r="J36" i="70"/>
  <c r="I36" i="70"/>
  <c r="G36" i="70"/>
  <c r="F36" i="70"/>
  <c r="E36" i="70"/>
  <c r="D36" i="70"/>
  <c r="C36" i="70"/>
  <c r="L35" i="70"/>
  <c r="L33" i="70" s="1"/>
  <c r="K35" i="70"/>
  <c r="J35" i="70"/>
  <c r="I35" i="70"/>
  <c r="G35" i="70"/>
  <c r="G33" i="70" s="1"/>
  <c r="F35" i="70"/>
  <c r="E35" i="70"/>
  <c r="D35" i="70"/>
  <c r="C35" i="70"/>
  <c r="L34" i="70"/>
  <c r="K34" i="70"/>
  <c r="J34" i="70"/>
  <c r="J33" i="70" s="1"/>
  <c r="I34" i="70"/>
  <c r="G34" i="70"/>
  <c r="F34" i="70"/>
  <c r="F33" i="70" s="1"/>
  <c r="E34" i="70"/>
  <c r="E33" i="70" s="1"/>
  <c r="D34" i="70"/>
  <c r="D33" i="70" s="1"/>
  <c r="C34" i="70"/>
  <c r="C33" i="70" s="1"/>
  <c r="K33" i="70"/>
  <c r="L32" i="70"/>
  <c r="K32" i="70"/>
  <c r="J32" i="70"/>
  <c r="I32" i="70"/>
  <c r="H32" i="70"/>
  <c r="G32" i="70"/>
  <c r="F32" i="70"/>
  <c r="F30" i="70" s="1"/>
  <c r="E32" i="70"/>
  <c r="D32" i="70"/>
  <c r="C32" i="70"/>
  <c r="L31" i="70"/>
  <c r="L30" i="70" s="1"/>
  <c r="K31" i="70"/>
  <c r="J31" i="70"/>
  <c r="I31" i="70"/>
  <c r="I30" i="70" s="1"/>
  <c r="H31" i="70"/>
  <c r="H30" i="70" s="1"/>
  <c r="G31" i="70"/>
  <c r="F31" i="70"/>
  <c r="E31" i="70"/>
  <c r="D31" i="70"/>
  <c r="D30" i="70" s="1"/>
  <c r="C31" i="70"/>
  <c r="K30" i="70"/>
  <c r="J30" i="70"/>
  <c r="G30" i="70"/>
  <c r="E30" i="70"/>
  <c r="C30" i="70"/>
  <c r="I29" i="70"/>
  <c r="H28" i="70"/>
  <c r="L27" i="70"/>
  <c r="K27" i="70"/>
  <c r="J27" i="70"/>
  <c r="I27" i="70"/>
  <c r="G27" i="70"/>
  <c r="G25" i="70" s="1"/>
  <c r="F27" i="70"/>
  <c r="E27" i="70"/>
  <c r="D27" i="70"/>
  <c r="C27" i="70"/>
  <c r="L26" i="70"/>
  <c r="K26" i="70"/>
  <c r="J26" i="70"/>
  <c r="J25" i="70" s="1"/>
  <c r="I26" i="70"/>
  <c r="G26" i="70"/>
  <c r="F26" i="70"/>
  <c r="E26" i="70"/>
  <c r="D26" i="70"/>
  <c r="D25" i="70" s="1"/>
  <c r="C26" i="70"/>
  <c r="C25" i="70" s="1"/>
  <c r="L24" i="70"/>
  <c r="K24" i="70"/>
  <c r="J24" i="70"/>
  <c r="I24" i="70"/>
  <c r="H24" i="70"/>
  <c r="G24" i="70"/>
  <c r="F24" i="70"/>
  <c r="E24" i="70"/>
  <c r="D24" i="70"/>
  <c r="C24" i="70"/>
  <c r="L23" i="70"/>
  <c r="K23" i="70"/>
  <c r="J23" i="70"/>
  <c r="I23" i="70"/>
  <c r="H23" i="70"/>
  <c r="G23" i="70"/>
  <c r="F23" i="70"/>
  <c r="E23" i="70"/>
  <c r="D23" i="70"/>
  <c r="C23" i="70"/>
  <c r="L22" i="70"/>
  <c r="K22" i="70"/>
  <c r="J22" i="70"/>
  <c r="I22" i="70"/>
  <c r="H22" i="70"/>
  <c r="G22" i="70"/>
  <c r="F22" i="70"/>
  <c r="E22" i="70"/>
  <c r="D22" i="70"/>
  <c r="C22" i="70"/>
  <c r="L21" i="70"/>
  <c r="K21" i="70"/>
  <c r="J21" i="70"/>
  <c r="I21" i="70"/>
  <c r="H21" i="70"/>
  <c r="G21" i="70"/>
  <c r="F21" i="70"/>
  <c r="E21" i="70"/>
  <c r="D21" i="70"/>
  <c r="C21" i="70"/>
  <c r="L20" i="70"/>
  <c r="K20" i="70"/>
  <c r="J20" i="70"/>
  <c r="I20" i="70"/>
  <c r="G20" i="70"/>
  <c r="F20" i="70"/>
  <c r="E20" i="70"/>
  <c r="D20" i="70"/>
  <c r="C20" i="70"/>
  <c r="L17" i="70"/>
  <c r="K17" i="70"/>
  <c r="J17" i="70"/>
  <c r="I17" i="70"/>
  <c r="H17" i="70"/>
  <c r="G17" i="70"/>
  <c r="F17" i="70"/>
  <c r="E17" i="70"/>
  <c r="D17" i="70"/>
  <c r="C17" i="70"/>
  <c r="I15" i="70"/>
  <c r="L14" i="70"/>
  <c r="K14" i="70"/>
  <c r="J14" i="70"/>
  <c r="I14" i="70"/>
  <c r="G14" i="70"/>
  <c r="F14" i="70"/>
  <c r="E14" i="70"/>
  <c r="D14" i="70"/>
  <c r="C14" i="70"/>
  <c r="L13" i="70"/>
  <c r="K13" i="70"/>
  <c r="J13" i="70"/>
  <c r="I13" i="70"/>
  <c r="H13" i="70"/>
  <c r="G13" i="70"/>
  <c r="F13" i="70"/>
  <c r="E13" i="70"/>
  <c r="D13" i="70"/>
  <c r="C13" i="70"/>
  <c r="L12" i="70"/>
  <c r="K12" i="70"/>
  <c r="J12" i="70"/>
  <c r="I12" i="70"/>
  <c r="H12" i="70"/>
  <c r="G12" i="70"/>
  <c r="F12" i="70"/>
  <c r="E12" i="70"/>
  <c r="D12" i="70"/>
  <c r="C12" i="70"/>
  <c r="L10" i="70"/>
  <c r="K10" i="70"/>
  <c r="J10" i="70"/>
  <c r="I10" i="70"/>
  <c r="H10" i="70"/>
  <c r="G10" i="70"/>
  <c r="F10" i="70"/>
  <c r="E10" i="70"/>
  <c r="D10" i="70"/>
  <c r="C10" i="70"/>
  <c r="L7" i="70"/>
  <c r="K7" i="70"/>
  <c r="J7" i="70"/>
  <c r="I7" i="70"/>
  <c r="H7" i="70"/>
  <c r="H15" i="70" s="1"/>
  <c r="G7" i="70"/>
  <c r="F7" i="70"/>
  <c r="E7" i="70"/>
  <c r="D7" i="70"/>
  <c r="C7" i="70"/>
  <c r="M7" i="70" s="1"/>
  <c r="L6" i="70"/>
  <c r="K6" i="70"/>
  <c r="J6" i="70"/>
  <c r="I6" i="70"/>
  <c r="H6" i="70"/>
  <c r="G6" i="70"/>
  <c r="F6" i="70"/>
  <c r="E6" i="70"/>
  <c r="D6" i="70"/>
  <c r="C6" i="70"/>
  <c r="M6" i="70" s="1"/>
  <c r="L5" i="70"/>
  <c r="K5" i="70"/>
  <c r="J5" i="70"/>
  <c r="I5" i="70"/>
  <c r="H5" i="70"/>
  <c r="G5" i="70"/>
  <c r="F5" i="70"/>
  <c r="E5" i="70"/>
  <c r="D5" i="70"/>
  <c r="C5" i="70"/>
  <c r="M5" i="70" s="1"/>
  <c r="Q5" i="69"/>
  <c r="Q9" i="69"/>
  <c r="Q10" i="69"/>
  <c r="I190" i="69"/>
  <c r="I197" i="69" s="1"/>
  <c r="H190" i="69"/>
  <c r="H197" i="69" s="1"/>
  <c r="L183" i="69"/>
  <c r="K183" i="69"/>
  <c r="J183" i="69"/>
  <c r="G183" i="69"/>
  <c r="F183" i="69"/>
  <c r="E183" i="69"/>
  <c r="D183" i="69"/>
  <c r="C183" i="69"/>
  <c r="L180" i="69"/>
  <c r="K180" i="69"/>
  <c r="J180" i="69"/>
  <c r="G180" i="69"/>
  <c r="F180" i="69"/>
  <c r="E180" i="69"/>
  <c r="D180" i="69"/>
  <c r="C180" i="69"/>
  <c r="N177" i="69"/>
  <c r="L175" i="69"/>
  <c r="K175" i="69"/>
  <c r="J175" i="69"/>
  <c r="G175" i="69"/>
  <c r="F175" i="69"/>
  <c r="E175" i="69"/>
  <c r="D175" i="69"/>
  <c r="C175" i="69"/>
  <c r="L169" i="69"/>
  <c r="K169" i="69"/>
  <c r="J169" i="69"/>
  <c r="G169" i="69"/>
  <c r="F169" i="69"/>
  <c r="E169" i="69"/>
  <c r="D169" i="69"/>
  <c r="C169" i="69"/>
  <c r="L168" i="69"/>
  <c r="L166" i="69" s="1"/>
  <c r="K168" i="69"/>
  <c r="K166" i="69" s="1"/>
  <c r="J168" i="69"/>
  <c r="G168" i="69"/>
  <c r="G166" i="69" s="1"/>
  <c r="F168" i="69"/>
  <c r="E168" i="69"/>
  <c r="E166" i="69" s="1"/>
  <c r="D168" i="69"/>
  <c r="D166" i="69" s="1"/>
  <c r="C168" i="69"/>
  <c r="N163" i="69"/>
  <c r="L161" i="69"/>
  <c r="K161" i="69"/>
  <c r="K159" i="69" s="1"/>
  <c r="J161" i="69"/>
  <c r="J159" i="69" s="1"/>
  <c r="G161" i="69"/>
  <c r="F161" i="69"/>
  <c r="E161" i="69"/>
  <c r="E159" i="69" s="1"/>
  <c r="D161" i="69"/>
  <c r="D159" i="69" s="1"/>
  <c r="C161" i="69"/>
  <c r="C159" i="69" s="1"/>
  <c r="G159" i="69"/>
  <c r="F159" i="69"/>
  <c r="N157" i="69"/>
  <c r="N186" i="69" s="1"/>
  <c r="N156" i="69"/>
  <c r="N155" i="69"/>
  <c r="H142" i="69"/>
  <c r="H149" i="69" s="1"/>
  <c r="L135" i="69"/>
  <c r="K135" i="69"/>
  <c r="J135" i="69"/>
  <c r="I135" i="69"/>
  <c r="G135" i="69"/>
  <c r="F135" i="69"/>
  <c r="E135" i="69"/>
  <c r="D135" i="69"/>
  <c r="C135" i="69"/>
  <c r="L132" i="69"/>
  <c r="K132" i="69"/>
  <c r="J132" i="69"/>
  <c r="I132" i="69"/>
  <c r="G132" i="69"/>
  <c r="F132" i="69"/>
  <c r="E132" i="69"/>
  <c r="D132" i="69"/>
  <c r="C132" i="69"/>
  <c r="I130" i="69"/>
  <c r="N130" i="69" s="1"/>
  <c r="L127" i="69"/>
  <c r="K127" i="69"/>
  <c r="J127" i="69"/>
  <c r="I127" i="69"/>
  <c r="G127" i="69"/>
  <c r="F127" i="69"/>
  <c r="E127" i="69"/>
  <c r="D127" i="69"/>
  <c r="C127" i="69"/>
  <c r="L121" i="69"/>
  <c r="L19" i="69" s="1"/>
  <c r="K121" i="69"/>
  <c r="K19" i="69" s="1"/>
  <c r="J121" i="69"/>
  <c r="I121" i="69"/>
  <c r="I118" i="69" s="1"/>
  <c r="G121" i="69"/>
  <c r="F121" i="69"/>
  <c r="E121" i="69"/>
  <c r="D121" i="69"/>
  <c r="C121" i="69"/>
  <c r="L120" i="69"/>
  <c r="K120" i="69"/>
  <c r="J120" i="69"/>
  <c r="J118" i="69" s="1"/>
  <c r="I120" i="69"/>
  <c r="G120" i="69"/>
  <c r="F120" i="69"/>
  <c r="E120" i="69"/>
  <c r="D120" i="69"/>
  <c r="C120" i="69"/>
  <c r="L113" i="69"/>
  <c r="K113" i="69"/>
  <c r="K111" i="69" s="1"/>
  <c r="J113" i="69"/>
  <c r="J111" i="69" s="1"/>
  <c r="I113" i="69"/>
  <c r="I111" i="69" s="1"/>
  <c r="G113" i="69"/>
  <c r="G111" i="69" s="1"/>
  <c r="F113" i="69"/>
  <c r="F111" i="69" s="1"/>
  <c r="E113" i="69"/>
  <c r="D113" i="69"/>
  <c r="C113" i="69"/>
  <c r="C111" i="69" s="1"/>
  <c r="L111" i="69"/>
  <c r="E111" i="69"/>
  <c r="D111" i="69"/>
  <c r="N109" i="69"/>
  <c r="N123" i="69" s="1"/>
  <c r="N108" i="69"/>
  <c r="N107" i="69"/>
  <c r="K94" i="69"/>
  <c r="K101" i="69" s="1"/>
  <c r="L87" i="69"/>
  <c r="J87" i="69"/>
  <c r="I87" i="69"/>
  <c r="H87" i="69"/>
  <c r="G87" i="69"/>
  <c r="F87" i="69"/>
  <c r="E87" i="69"/>
  <c r="D87" i="69"/>
  <c r="C87" i="69"/>
  <c r="L84" i="69"/>
  <c r="J84" i="69"/>
  <c r="I84" i="69"/>
  <c r="H84" i="69"/>
  <c r="G84" i="69"/>
  <c r="F84" i="69"/>
  <c r="E84" i="69"/>
  <c r="D84" i="69"/>
  <c r="C84" i="69"/>
  <c r="I82" i="69"/>
  <c r="L79" i="69"/>
  <c r="J79" i="69"/>
  <c r="I79" i="69"/>
  <c r="H79" i="69"/>
  <c r="G79" i="69"/>
  <c r="F79" i="69"/>
  <c r="E79" i="69"/>
  <c r="D79" i="69"/>
  <c r="C79" i="69"/>
  <c r="L73" i="69"/>
  <c r="J73" i="69"/>
  <c r="I73" i="69"/>
  <c r="H73" i="69"/>
  <c r="G73" i="69"/>
  <c r="F73" i="69"/>
  <c r="E73" i="69"/>
  <c r="E19" i="69" s="1"/>
  <c r="D73" i="69"/>
  <c r="D19" i="69" s="1"/>
  <c r="C73" i="69"/>
  <c r="L72" i="69"/>
  <c r="L70" i="69" s="1"/>
  <c r="J72" i="69"/>
  <c r="J70" i="69" s="1"/>
  <c r="I72" i="69"/>
  <c r="I70" i="69" s="1"/>
  <c r="H72" i="69"/>
  <c r="G72" i="69"/>
  <c r="G70" i="69" s="1"/>
  <c r="F72" i="69"/>
  <c r="E72" i="69"/>
  <c r="E70" i="69" s="1"/>
  <c r="D72" i="69"/>
  <c r="D70" i="69" s="1"/>
  <c r="C72" i="69"/>
  <c r="L65" i="69"/>
  <c r="L63" i="69" s="1"/>
  <c r="J65" i="69"/>
  <c r="I65" i="69"/>
  <c r="I63" i="69" s="1"/>
  <c r="H65" i="69"/>
  <c r="H63" i="69" s="1"/>
  <c r="G65" i="69"/>
  <c r="G63" i="69" s="1"/>
  <c r="F65" i="69"/>
  <c r="F63" i="69" s="1"/>
  <c r="E65" i="69"/>
  <c r="D65" i="69"/>
  <c r="D63" i="69" s="1"/>
  <c r="C65" i="69"/>
  <c r="C63" i="69" s="1"/>
  <c r="J63" i="69"/>
  <c r="N61" i="69"/>
  <c r="N86" i="69" s="1"/>
  <c r="N60" i="69"/>
  <c r="N59" i="69"/>
  <c r="L46" i="69"/>
  <c r="K46" i="69"/>
  <c r="J46" i="69"/>
  <c r="I46" i="69"/>
  <c r="G46" i="69"/>
  <c r="F46" i="69"/>
  <c r="E46" i="69"/>
  <c r="D46" i="69"/>
  <c r="C46" i="69"/>
  <c r="L39" i="69"/>
  <c r="K39" i="69"/>
  <c r="J39" i="69"/>
  <c r="I39" i="69"/>
  <c r="G39" i="69"/>
  <c r="F39" i="69"/>
  <c r="E39" i="69"/>
  <c r="D39" i="69"/>
  <c r="C39" i="69"/>
  <c r="L37" i="69"/>
  <c r="K37" i="69"/>
  <c r="J37" i="69"/>
  <c r="I37" i="69"/>
  <c r="G37" i="69"/>
  <c r="F37" i="69"/>
  <c r="E37" i="69"/>
  <c r="D37" i="69"/>
  <c r="C37" i="69"/>
  <c r="L36" i="69"/>
  <c r="K36" i="69"/>
  <c r="J36" i="69"/>
  <c r="I36" i="69"/>
  <c r="G36" i="69"/>
  <c r="F36" i="69"/>
  <c r="E36" i="69"/>
  <c r="D36" i="69"/>
  <c r="C36" i="69"/>
  <c r="L35" i="69"/>
  <c r="K35" i="69"/>
  <c r="J35" i="69"/>
  <c r="I35" i="69"/>
  <c r="G35" i="69"/>
  <c r="F35" i="69"/>
  <c r="E35" i="69"/>
  <c r="D35" i="69"/>
  <c r="C35" i="69"/>
  <c r="L34" i="69"/>
  <c r="K34" i="69"/>
  <c r="J34" i="69"/>
  <c r="I34" i="69"/>
  <c r="G34" i="69"/>
  <c r="F34" i="69"/>
  <c r="E34" i="69"/>
  <c r="D34" i="69"/>
  <c r="C34" i="69"/>
  <c r="L32" i="69"/>
  <c r="K32" i="69"/>
  <c r="J32" i="69"/>
  <c r="I32" i="69"/>
  <c r="G32" i="69"/>
  <c r="F32" i="69"/>
  <c r="E32" i="69"/>
  <c r="D32" i="69"/>
  <c r="C32" i="69"/>
  <c r="L31" i="69"/>
  <c r="K31" i="69"/>
  <c r="J31" i="69"/>
  <c r="I31" i="69"/>
  <c r="I30" i="69" s="1"/>
  <c r="G31" i="69"/>
  <c r="F31" i="69"/>
  <c r="E31" i="69"/>
  <c r="D31" i="69"/>
  <c r="C31" i="69"/>
  <c r="I29" i="69"/>
  <c r="I28" i="69"/>
  <c r="L27" i="69"/>
  <c r="K27" i="69"/>
  <c r="J27" i="69"/>
  <c r="I27" i="69"/>
  <c r="G27" i="69"/>
  <c r="F27" i="69"/>
  <c r="E27" i="69"/>
  <c r="D27" i="69"/>
  <c r="C27" i="69"/>
  <c r="L26" i="69"/>
  <c r="K26" i="69"/>
  <c r="J26" i="69"/>
  <c r="I26" i="69"/>
  <c r="G26" i="69"/>
  <c r="F26" i="69"/>
  <c r="E26" i="69"/>
  <c r="D26" i="69"/>
  <c r="C26" i="69"/>
  <c r="L24" i="69"/>
  <c r="K24" i="69"/>
  <c r="J24" i="69"/>
  <c r="I24" i="69"/>
  <c r="G24" i="69"/>
  <c r="F24" i="69"/>
  <c r="E24" i="69"/>
  <c r="D24" i="69"/>
  <c r="C24" i="69"/>
  <c r="L23" i="69"/>
  <c r="K23" i="69"/>
  <c r="J23" i="69"/>
  <c r="I23" i="69"/>
  <c r="G23" i="69"/>
  <c r="F23" i="69"/>
  <c r="E23" i="69"/>
  <c r="D23" i="69"/>
  <c r="C23" i="69"/>
  <c r="L22" i="69"/>
  <c r="K22" i="69"/>
  <c r="J22" i="69"/>
  <c r="I22" i="69"/>
  <c r="G22" i="69"/>
  <c r="F22" i="69"/>
  <c r="E22" i="69"/>
  <c r="D22" i="69"/>
  <c r="C22" i="69"/>
  <c r="L21" i="69"/>
  <c r="K21" i="69"/>
  <c r="J21" i="69"/>
  <c r="I21" i="69"/>
  <c r="G21" i="69"/>
  <c r="F21" i="69"/>
  <c r="E21" i="69"/>
  <c r="D21" i="69"/>
  <c r="C21" i="69"/>
  <c r="L20" i="69"/>
  <c r="K20" i="69"/>
  <c r="J20" i="69"/>
  <c r="I20" i="69"/>
  <c r="G20" i="69"/>
  <c r="F20" i="69"/>
  <c r="E20" i="69"/>
  <c r="D20" i="69"/>
  <c r="C20" i="69"/>
  <c r="L17" i="69"/>
  <c r="K17" i="69"/>
  <c r="J17" i="69"/>
  <c r="I17" i="69"/>
  <c r="G17" i="69"/>
  <c r="F17" i="69"/>
  <c r="E17" i="69"/>
  <c r="D17" i="69"/>
  <c r="C17" i="69"/>
  <c r="I15" i="69"/>
  <c r="L14" i="69"/>
  <c r="K14" i="69"/>
  <c r="J14" i="69"/>
  <c r="I14" i="69"/>
  <c r="G14" i="69"/>
  <c r="F14" i="69"/>
  <c r="E14" i="69"/>
  <c r="D14" i="69"/>
  <c r="C14" i="69"/>
  <c r="L13" i="69"/>
  <c r="K13" i="69"/>
  <c r="J13" i="69"/>
  <c r="I13" i="69"/>
  <c r="G13" i="69"/>
  <c r="F13" i="69"/>
  <c r="E13" i="69"/>
  <c r="D13" i="69"/>
  <c r="C13" i="69"/>
  <c r="L12" i="69"/>
  <c r="K12" i="69"/>
  <c r="J12" i="69"/>
  <c r="I12" i="69"/>
  <c r="G12" i="69"/>
  <c r="F12" i="69"/>
  <c r="E12" i="69"/>
  <c r="D12" i="69"/>
  <c r="C12" i="69"/>
  <c r="L10" i="69"/>
  <c r="K10" i="69"/>
  <c r="J10" i="69"/>
  <c r="I10" i="69"/>
  <c r="G10" i="69"/>
  <c r="F10" i="69"/>
  <c r="E10" i="69"/>
  <c r="D10" i="69"/>
  <c r="C10" i="69"/>
  <c r="L7" i="69"/>
  <c r="K7" i="69"/>
  <c r="J7" i="69"/>
  <c r="I7" i="69"/>
  <c r="H7" i="69"/>
  <c r="H39" i="69" s="1"/>
  <c r="G7" i="69"/>
  <c r="F7" i="69"/>
  <c r="E7" i="69"/>
  <c r="D7" i="69"/>
  <c r="C7" i="69"/>
  <c r="L6" i="69"/>
  <c r="K6" i="69"/>
  <c r="J6" i="69"/>
  <c r="I6" i="69"/>
  <c r="H6" i="69"/>
  <c r="G6" i="69"/>
  <c r="F6" i="69"/>
  <c r="E6" i="69"/>
  <c r="D6" i="69"/>
  <c r="C6" i="69"/>
  <c r="L5" i="69"/>
  <c r="K5" i="69"/>
  <c r="J5" i="69"/>
  <c r="I5" i="69"/>
  <c r="H5" i="69"/>
  <c r="G5" i="69"/>
  <c r="F5" i="69"/>
  <c r="E5" i="69"/>
  <c r="D5" i="69"/>
  <c r="C5" i="69"/>
  <c r="Q47" i="66"/>
  <c r="Q46" i="66"/>
  <c r="Q45" i="66"/>
  <c r="Q44" i="66"/>
  <c r="Q43" i="66"/>
  <c r="Q42" i="66"/>
  <c r="Q41" i="66"/>
  <c r="Q40" i="66"/>
  <c r="Q39" i="66"/>
  <c r="Q38" i="66"/>
  <c r="Q37" i="66"/>
  <c r="Q36" i="66"/>
  <c r="Q35" i="66"/>
  <c r="Q34" i="66"/>
  <c r="Q33" i="66"/>
  <c r="Q32" i="66"/>
  <c r="Q31" i="66"/>
  <c r="Q30" i="66"/>
  <c r="Q29" i="66"/>
  <c r="Q28" i="66"/>
  <c r="Q27" i="66"/>
  <c r="Q26" i="66"/>
  <c r="Q25" i="66"/>
  <c r="Q24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5" i="66"/>
  <c r="Q5" i="65"/>
  <c r="Q47" i="65"/>
  <c r="Q46" i="65"/>
  <c r="Q45" i="65"/>
  <c r="Q44" i="65"/>
  <c r="Q43" i="65"/>
  <c r="Q42" i="65"/>
  <c r="Q41" i="65"/>
  <c r="Q40" i="65"/>
  <c r="Q39" i="65"/>
  <c r="Q38" i="65"/>
  <c r="Q37" i="65"/>
  <c r="Q36" i="65"/>
  <c r="Q35" i="65"/>
  <c r="Q34" i="65"/>
  <c r="Q33" i="65"/>
  <c r="Q32" i="65"/>
  <c r="Q31" i="65"/>
  <c r="Q30" i="65"/>
  <c r="Q29" i="65"/>
  <c r="Q28" i="65"/>
  <c r="Q27" i="65"/>
  <c r="Q26" i="65"/>
  <c r="Q25" i="65"/>
  <c r="Q24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I190" i="66"/>
  <c r="I197" i="66" s="1"/>
  <c r="H190" i="66"/>
  <c r="H197" i="66" s="1"/>
  <c r="L183" i="66"/>
  <c r="K183" i="66"/>
  <c r="J183" i="66"/>
  <c r="G183" i="66"/>
  <c r="F183" i="66"/>
  <c r="E183" i="66"/>
  <c r="D183" i="66"/>
  <c r="C183" i="66"/>
  <c r="L180" i="66"/>
  <c r="K180" i="66"/>
  <c r="J180" i="66"/>
  <c r="G180" i="66"/>
  <c r="F180" i="66"/>
  <c r="E180" i="66"/>
  <c r="D180" i="66"/>
  <c r="C180" i="66"/>
  <c r="L175" i="66"/>
  <c r="K175" i="66"/>
  <c r="J175" i="66"/>
  <c r="G175" i="66"/>
  <c r="F175" i="66"/>
  <c r="E175" i="66"/>
  <c r="D175" i="66"/>
  <c r="C175" i="66"/>
  <c r="L169" i="66"/>
  <c r="L19" i="66" s="1"/>
  <c r="K169" i="66"/>
  <c r="J169" i="66"/>
  <c r="G169" i="66"/>
  <c r="F169" i="66"/>
  <c r="E169" i="66"/>
  <c r="D169" i="66"/>
  <c r="C169" i="66"/>
  <c r="L168" i="66"/>
  <c r="L166" i="66" s="1"/>
  <c r="K168" i="66"/>
  <c r="J168" i="66"/>
  <c r="J166" i="66" s="1"/>
  <c r="G168" i="66"/>
  <c r="F168" i="66"/>
  <c r="E168" i="66"/>
  <c r="E18" i="66" s="1"/>
  <c r="D168" i="66"/>
  <c r="C168" i="66"/>
  <c r="L161" i="66"/>
  <c r="L159" i="66" s="1"/>
  <c r="K161" i="66"/>
  <c r="K159" i="66" s="1"/>
  <c r="J161" i="66"/>
  <c r="J159" i="66" s="1"/>
  <c r="G161" i="66"/>
  <c r="F161" i="66"/>
  <c r="F159" i="66" s="1"/>
  <c r="E161" i="66"/>
  <c r="E159" i="66" s="1"/>
  <c r="D161" i="66"/>
  <c r="D159" i="66" s="1"/>
  <c r="C161" i="66"/>
  <c r="G159" i="66"/>
  <c r="C159" i="66"/>
  <c r="N157" i="66"/>
  <c r="N185" i="66" s="1"/>
  <c r="N156" i="66"/>
  <c r="N155" i="66"/>
  <c r="H142" i="66"/>
  <c r="H149" i="66" s="1"/>
  <c r="L135" i="66"/>
  <c r="K135" i="66"/>
  <c r="J135" i="66"/>
  <c r="I135" i="66"/>
  <c r="G135" i="66"/>
  <c r="F135" i="66"/>
  <c r="E135" i="66"/>
  <c r="D135" i="66"/>
  <c r="C135" i="66"/>
  <c r="L132" i="66"/>
  <c r="K132" i="66"/>
  <c r="J132" i="66"/>
  <c r="I132" i="66"/>
  <c r="G132" i="66"/>
  <c r="F132" i="66"/>
  <c r="E132" i="66"/>
  <c r="D132" i="66"/>
  <c r="C132" i="66"/>
  <c r="I130" i="66"/>
  <c r="I127" i="66" s="1"/>
  <c r="L127" i="66"/>
  <c r="K127" i="66"/>
  <c r="J127" i="66"/>
  <c r="G127" i="66"/>
  <c r="F127" i="66"/>
  <c r="E127" i="66"/>
  <c r="D127" i="66"/>
  <c r="C127" i="66"/>
  <c r="L121" i="66"/>
  <c r="K121" i="66"/>
  <c r="J121" i="66"/>
  <c r="I121" i="66"/>
  <c r="G121" i="66"/>
  <c r="F121" i="66"/>
  <c r="E121" i="66"/>
  <c r="D121" i="66"/>
  <c r="C121" i="66"/>
  <c r="L120" i="66"/>
  <c r="K120" i="66"/>
  <c r="J120" i="66"/>
  <c r="J118" i="66" s="1"/>
  <c r="I120" i="66"/>
  <c r="I118" i="66" s="1"/>
  <c r="G120" i="66"/>
  <c r="F120" i="66"/>
  <c r="E120" i="66"/>
  <c r="D120" i="66"/>
  <c r="C120" i="66"/>
  <c r="L113" i="66"/>
  <c r="L111" i="66" s="1"/>
  <c r="K113" i="66"/>
  <c r="K111" i="66" s="1"/>
  <c r="J113" i="66"/>
  <c r="J111" i="66" s="1"/>
  <c r="I113" i="66"/>
  <c r="I111" i="66" s="1"/>
  <c r="G113" i="66"/>
  <c r="F113" i="66"/>
  <c r="E113" i="66"/>
  <c r="E111" i="66" s="1"/>
  <c r="D113" i="66"/>
  <c r="D111" i="66" s="1"/>
  <c r="C113" i="66"/>
  <c r="N109" i="66"/>
  <c r="N123" i="66" s="1"/>
  <c r="N108" i="66"/>
  <c r="N107" i="66"/>
  <c r="K94" i="66"/>
  <c r="K101" i="66" s="1"/>
  <c r="L87" i="66"/>
  <c r="J87" i="66"/>
  <c r="I87" i="66"/>
  <c r="H87" i="66"/>
  <c r="G87" i="66"/>
  <c r="F87" i="66"/>
  <c r="E87" i="66"/>
  <c r="D87" i="66"/>
  <c r="C87" i="66"/>
  <c r="L84" i="66"/>
  <c r="J84" i="66"/>
  <c r="I84" i="66"/>
  <c r="H84" i="66"/>
  <c r="G84" i="66"/>
  <c r="F84" i="66"/>
  <c r="E84" i="66"/>
  <c r="D84" i="66"/>
  <c r="C84" i="66"/>
  <c r="I82" i="66"/>
  <c r="I79" i="66" s="1"/>
  <c r="L79" i="66"/>
  <c r="J79" i="66"/>
  <c r="H79" i="66"/>
  <c r="G79" i="66"/>
  <c r="F79" i="66"/>
  <c r="E79" i="66"/>
  <c r="D79" i="66"/>
  <c r="C79" i="66"/>
  <c r="L73" i="66"/>
  <c r="J73" i="66"/>
  <c r="I73" i="66"/>
  <c r="I19" i="66" s="1"/>
  <c r="H73" i="66"/>
  <c r="G73" i="66"/>
  <c r="F73" i="66"/>
  <c r="E73" i="66"/>
  <c r="D73" i="66"/>
  <c r="C73" i="66"/>
  <c r="L72" i="66"/>
  <c r="J72" i="66"/>
  <c r="I72" i="66"/>
  <c r="H72" i="66"/>
  <c r="G72" i="66"/>
  <c r="G70" i="66" s="1"/>
  <c r="F72" i="66"/>
  <c r="E72" i="66"/>
  <c r="D72" i="66"/>
  <c r="C72" i="66"/>
  <c r="C70" i="66" s="1"/>
  <c r="L65" i="66"/>
  <c r="L63" i="66" s="1"/>
  <c r="J65" i="66"/>
  <c r="I65" i="66"/>
  <c r="H65" i="66"/>
  <c r="H63" i="66" s="1"/>
  <c r="G65" i="66"/>
  <c r="F65" i="66"/>
  <c r="E65" i="66"/>
  <c r="D65" i="66"/>
  <c r="C65" i="66"/>
  <c r="J63" i="66"/>
  <c r="I63" i="66"/>
  <c r="G63" i="66"/>
  <c r="F63" i="66"/>
  <c r="N61" i="66"/>
  <c r="N85" i="66" s="1"/>
  <c r="N60" i="66"/>
  <c r="N59" i="66"/>
  <c r="L46" i="66"/>
  <c r="K46" i="66"/>
  <c r="J46" i="66"/>
  <c r="I46" i="66"/>
  <c r="G46" i="66"/>
  <c r="F46" i="66"/>
  <c r="E46" i="66"/>
  <c r="D46" i="66"/>
  <c r="C46" i="66"/>
  <c r="L39" i="66"/>
  <c r="K39" i="66"/>
  <c r="J39" i="66"/>
  <c r="I39" i="66"/>
  <c r="G39" i="66"/>
  <c r="F39" i="66"/>
  <c r="E39" i="66"/>
  <c r="D39" i="66"/>
  <c r="C39" i="66"/>
  <c r="L37" i="66"/>
  <c r="K37" i="66"/>
  <c r="J37" i="66"/>
  <c r="I37" i="66"/>
  <c r="G37" i="66"/>
  <c r="F37" i="66"/>
  <c r="E37" i="66"/>
  <c r="D37" i="66"/>
  <c r="C37" i="66"/>
  <c r="L36" i="66"/>
  <c r="K36" i="66"/>
  <c r="J36" i="66"/>
  <c r="I36" i="66"/>
  <c r="G36" i="66"/>
  <c r="F36" i="66"/>
  <c r="E36" i="66"/>
  <c r="D36" i="66"/>
  <c r="C36" i="66"/>
  <c r="L35" i="66"/>
  <c r="K35" i="66"/>
  <c r="J35" i="66"/>
  <c r="I35" i="66"/>
  <c r="G35" i="66"/>
  <c r="F35" i="66"/>
  <c r="E35" i="66"/>
  <c r="D35" i="66"/>
  <c r="C35" i="66"/>
  <c r="L34" i="66"/>
  <c r="K34" i="66"/>
  <c r="J34" i="66"/>
  <c r="I34" i="66"/>
  <c r="G34" i="66"/>
  <c r="F34" i="66"/>
  <c r="E34" i="66"/>
  <c r="D34" i="66"/>
  <c r="C34" i="66"/>
  <c r="L32" i="66"/>
  <c r="K32" i="66"/>
  <c r="J32" i="66"/>
  <c r="I32" i="66"/>
  <c r="G32" i="66"/>
  <c r="F32" i="66"/>
  <c r="E32" i="66"/>
  <c r="D32" i="66"/>
  <c r="C32" i="66"/>
  <c r="L31" i="66"/>
  <c r="K31" i="66"/>
  <c r="J31" i="66"/>
  <c r="I31" i="66"/>
  <c r="G31" i="66"/>
  <c r="F31" i="66"/>
  <c r="E31" i="66"/>
  <c r="D31" i="66"/>
  <c r="C31" i="66"/>
  <c r="I29" i="66"/>
  <c r="L27" i="66"/>
  <c r="K27" i="66"/>
  <c r="J27" i="66"/>
  <c r="J25" i="66" s="1"/>
  <c r="I27" i="66"/>
  <c r="G27" i="66"/>
  <c r="F27" i="66"/>
  <c r="E27" i="66"/>
  <c r="D27" i="66"/>
  <c r="C27" i="66"/>
  <c r="L26" i="66"/>
  <c r="K26" i="66"/>
  <c r="J26" i="66"/>
  <c r="I26" i="66"/>
  <c r="G26" i="66"/>
  <c r="F26" i="66"/>
  <c r="E26" i="66"/>
  <c r="D26" i="66"/>
  <c r="C26" i="66"/>
  <c r="L24" i="66"/>
  <c r="K24" i="66"/>
  <c r="J24" i="66"/>
  <c r="I24" i="66"/>
  <c r="G24" i="66"/>
  <c r="F24" i="66"/>
  <c r="E24" i="66"/>
  <c r="D24" i="66"/>
  <c r="C24" i="66"/>
  <c r="L23" i="66"/>
  <c r="K23" i="66"/>
  <c r="J23" i="66"/>
  <c r="I23" i="66"/>
  <c r="G23" i="66"/>
  <c r="F23" i="66"/>
  <c r="E23" i="66"/>
  <c r="D23" i="66"/>
  <c r="C23" i="66"/>
  <c r="L22" i="66"/>
  <c r="K22" i="66"/>
  <c r="J22" i="66"/>
  <c r="I22" i="66"/>
  <c r="G22" i="66"/>
  <c r="F22" i="66"/>
  <c r="E22" i="66"/>
  <c r="D22" i="66"/>
  <c r="C22" i="66"/>
  <c r="L21" i="66"/>
  <c r="K21" i="66"/>
  <c r="J21" i="66"/>
  <c r="I21" i="66"/>
  <c r="G21" i="66"/>
  <c r="F21" i="66"/>
  <c r="E21" i="66"/>
  <c r="D21" i="66"/>
  <c r="C21" i="66"/>
  <c r="L20" i="66"/>
  <c r="K20" i="66"/>
  <c r="J20" i="66"/>
  <c r="I20" i="66"/>
  <c r="G20" i="66"/>
  <c r="F20" i="66"/>
  <c r="E20" i="66"/>
  <c r="D20" i="66"/>
  <c r="C20" i="66"/>
  <c r="L17" i="66"/>
  <c r="K17" i="66"/>
  <c r="J17" i="66"/>
  <c r="I17" i="66"/>
  <c r="G17" i="66"/>
  <c r="F17" i="66"/>
  <c r="E17" i="66"/>
  <c r="D17" i="66"/>
  <c r="C17" i="66"/>
  <c r="I15" i="66"/>
  <c r="L14" i="66"/>
  <c r="K14" i="66"/>
  <c r="J14" i="66"/>
  <c r="I14" i="66"/>
  <c r="G14" i="66"/>
  <c r="F14" i="66"/>
  <c r="E14" i="66"/>
  <c r="D14" i="66"/>
  <c r="C14" i="66"/>
  <c r="L13" i="66"/>
  <c r="K13" i="66"/>
  <c r="J13" i="66"/>
  <c r="I13" i="66"/>
  <c r="G13" i="66"/>
  <c r="F13" i="66"/>
  <c r="E13" i="66"/>
  <c r="D13" i="66"/>
  <c r="C13" i="66"/>
  <c r="L12" i="66"/>
  <c r="K12" i="66"/>
  <c r="J12" i="66"/>
  <c r="I12" i="66"/>
  <c r="G12" i="66"/>
  <c r="F12" i="66"/>
  <c r="E12" i="66"/>
  <c r="D12" i="66"/>
  <c r="C12" i="66"/>
  <c r="L10" i="66"/>
  <c r="K10" i="66"/>
  <c r="J10" i="66"/>
  <c r="I10" i="66"/>
  <c r="G10" i="66"/>
  <c r="F10" i="66"/>
  <c r="E10" i="66"/>
  <c r="D10" i="66"/>
  <c r="C10" i="66"/>
  <c r="L7" i="66"/>
  <c r="K7" i="66"/>
  <c r="J7" i="66"/>
  <c r="I7" i="66"/>
  <c r="H7" i="66"/>
  <c r="H46" i="66" s="1"/>
  <c r="G7" i="66"/>
  <c r="F7" i="66"/>
  <c r="E7" i="66"/>
  <c r="D7" i="66"/>
  <c r="C7" i="66"/>
  <c r="L6" i="66"/>
  <c r="K6" i="66"/>
  <c r="J6" i="66"/>
  <c r="I6" i="66"/>
  <c r="H6" i="66"/>
  <c r="G6" i="66"/>
  <c r="F6" i="66"/>
  <c r="E6" i="66"/>
  <c r="D6" i="66"/>
  <c r="C6" i="66"/>
  <c r="L5" i="66"/>
  <c r="K5" i="66"/>
  <c r="J5" i="66"/>
  <c r="I5" i="66"/>
  <c r="H5" i="66"/>
  <c r="G5" i="66"/>
  <c r="F5" i="66"/>
  <c r="E5" i="66"/>
  <c r="D5" i="66"/>
  <c r="C5" i="66"/>
  <c r="N52" i="65"/>
  <c r="N50" i="65"/>
  <c r="I190" i="65"/>
  <c r="I197" i="65" s="1"/>
  <c r="H190" i="65"/>
  <c r="H197" i="65" s="1"/>
  <c r="L183" i="65"/>
  <c r="K183" i="65"/>
  <c r="J183" i="65"/>
  <c r="G183" i="65"/>
  <c r="F183" i="65"/>
  <c r="E183" i="65"/>
  <c r="D183" i="65"/>
  <c r="C183" i="65"/>
  <c r="L180" i="65"/>
  <c r="K180" i="65"/>
  <c r="J180" i="65"/>
  <c r="G180" i="65"/>
  <c r="F180" i="65"/>
  <c r="E180" i="65"/>
  <c r="D180" i="65"/>
  <c r="C180" i="65"/>
  <c r="L175" i="65"/>
  <c r="K175" i="65"/>
  <c r="J175" i="65"/>
  <c r="G175" i="65"/>
  <c r="F175" i="65"/>
  <c r="E175" i="65"/>
  <c r="D175" i="65"/>
  <c r="C175" i="65"/>
  <c r="N174" i="65"/>
  <c r="N172" i="65"/>
  <c r="L169" i="65"/>
  <c r="L166" i="65" s="1"/>
  <c r="K169" i="65"/>
  <c r="J169" i="65"/>
  <c r="J166" i="65" s="1"/>
  <c r="G169" i="65"/>
  <c r="G19" i="65" s="1"/>
  <c r="F169" i="65"/>
  <c r="E169" i="65"/>
  <c r="D169" i="65"/>
  <c r="C169" i="65"/>
  <c r="L168" i="65"/>
  <c r="K168" i="65"/>
  <c r="J168" i="65"/>
  <c r="G168" i="65"/>
  <c r="F168" i="65"/>
  <c r="F166" i="65" s="1"/>
  <c r="E168" i="65"/>
  <c r="D168" i="65"/>
  <c r="D166" i="65" s="1"/>
  <c r="C168" i="65"/>
  <c r="N164" i="65"/>
  <c r="L161" i="65"/>
  <c r="L159" i="65" s="1"/>
  <c r="K161" i="65"/>
  <c r="J161" i="65"/>
  <c r="J159" i="65" s="1"/>
  <c r="G161" i="65"/>
  <c r="G159" i="65" s="1"/>
  <c r="F161" i="65"/>
  <c r="F159" i="65" s="1"/>
  <c r="E161" i="65"/>
  <c r="E159" i="65" s="1"/>
  <c r="D161" i="65"/>
  <c r="C161" i="65"/>
  <c r="D159" i="65"/>
  <c r="C159" i="65"/>
  <c r="N157" i="65"/>
  <c r="N170" i="65" s="1"/>
  <c r="N156" i="65"/>
  <c r="N155" i="65"/>
  <c r="H142" i="65"/>
  <c r="H149" i="65" s="1"/>
  <c r="L135" i="65"/>
  <c r="K135" i="65"/>
  <c r="J135" i="65"/>
  <c r="I135" i="65"/>
  <c r="G135" i="65"/>
  <c r="F135" i="65"/>
  <c r="E135" i="65"/>
  <c r="D135" i="65"/>
  <c r="C135" i="65"/>
  <c r="L132" i="65"/>
  <c r="K132" i="65"/>
  <c r="J132" i="65"/>
  <c r="I132" i="65"/>
  <c r="G132" i="65"/>
  <c r="F132" i="65"/>
  <c r="E132" i="65"/>
  <c r="D132" i="65"/>
  <c r="C132" i="65"/>
  <c r="N131" i="65"/>
  <c r="I130" i="65"/>
  <c r="L127" i="65"/>
  <c r="K127" i="65"/>
  <c r="J127" i="65"/>
  <c r="I127" i="65"/>
  <c r="G127" i="65"/>
  <c r="F127" i="65"/>
  <c r="E127" i="65"/>
  <c r="D127" i="65"/>
  <c r="C127" i="65"/>
  <c r="N125" i="65"/>
  <c r="L121" i="65"/>
  <c r="K121" i="65"/>
  <c r="J121" i="65"/>
  <c r="I121" i="65"/>
  <c r="G121" i="65"/>
  <c r="F121" i="65"/>
  <c r="E121" i="65"/>
  <c r="D121" i="65"/>
  <c r="C121" i="65"/>
  <c r="L120" i="65"/>
  <c r="K120" i="65"/>
  <c r="J120" i="65"/>
  <c r="J118" i="65" s="1"/>
  <c r="I120" i="65"/>
  <c r="I18" i="65" s="1"/>
  <c r="G120" i="65"/>
  <c r="F120" i="65"/>
  <c r="E120" i="65"/>
  <c r="E118" i="65" s="1"/>
  <c r="D120" i="65"/>
  <c r="C120" i="65"/>
  <c r="N114" i="65"/>
  <c r="L113" i="65"/>
  <c r="L111" i="65" s="1"/>
  <c r="K113" i="65"/>
  <c r="K111" i="65" s="1"/>
  <c r="J113" i="65"/>
  <c r="I113" i="65"/>
  <c r="G113" i="65"/>
  <c r="G111" i="65" s="1"/>
  <c r="F113" i="65"/>
  <c r="F111" i="65" s="1"/>
  <c r="E113" i="65"/>
  <c r="E111" i="65" s="1"/>
  <c r="D113" i="65"/>
  <c r="D111" i="65" s="1"/>
  <c r="C113" i="65"/>
  <c r="N109" i="65"/>
  <c r="N126" i="65" s="1"/>
  <c r="N108" i="65"/>
  <c r="N107" i="65"/>
  <c r="K94" i="65"/>
  <c r="K101" i="65" s="1"/>
  <c r="L87" i="65"/>
  <c r="J87" i="65"/>
  <c r="I87" i="65"/>
  <c r="H87" i="65"/>
  <c r="G87" i="65"/>
  <c r="F87" i="65"/>
  <c r="E87" i="65"/>
  <c r="D87" i="65"/>
  <c r="C87" i="65"/>
  <c r="L84" i="65"/>
  <c r="J84" i="65"/>
  <c r="I84" i="65"/>
  <c r="H84" i="65"/>
  <c r="G84" i="65"/>
  <c r="F84" i="65"/>
  <c r="E84" i="65"/>
  <c r="D84" i="65"/>
  <c r="C84" i="65"/>
  <c r="I82" i="65"/>
  <c r="I28" i="65" s="1"/>
  <c r="N81" i="65"/>
  <c r="L79" i="65"/>
  <c r="J79" i="65"/>
  <c r="H79" i="65"/>
  <c r="G79" i="65"/>
  <c r="F79" i="65"/>
  <c r="E79" i="65"/>
  <c r="D79" i="65"/>
  <c r="C79" i="65"/>
  <c r="L73" i="65"/>
  <c r="J73" i="65"/>
  <c r="I73" i="65"/>
  <c r="H73" i="65"/>
  <c r="G73" i="65"/>
  <c r="F73" i="65"/>
  <c r="E73" i="65"/>
  <c r="D73" i="65"/>
  <c r="C73" i="65"/>
  <c r="L72" i="65"/>
  <c r="J72" i="65"/>
  <c r="J70" i="65" s="1"/>
  <c r="I72" i="65"/>
  <c r="I70" i="65" s="1"/>
  <c r="H72" i="65"/>
  <c r="G72" i="65"/>
  <c r="F72" i="65"/>
  <c r="E72" i="65"/>
  <c r="D72" i="65"/>
  <c r="C72" i="65"/>
  <c r="L65" i="65"/>
  <c r="L63" i="65" s="1"/>
  <c r="J65" i="65"/>
  <c r="J63" i="65" s="1"/>
  <c r="I65" i="65"/>
  <c r="I63" i="65" s="1"/>
  <c r="H65" i="65"/>
  <c r="H63" i="65" s="1"/>
  <c r="G65" i="65"/>
  <c r="G63" i="65" s="1"/>
  <c r="F65" i="65"/>
  <c r="F63" i="65" s="1"/>
  <c r="E65" i="65"/>
  <c r="D65" i="65"/>
  <c r="C65" i="65"/>
  <c r="C63" i="65" s="1"/>
  <c r="N61" i="65"/>
  <c r="N76" i="65" s="1"/>
  <c r="N60" i="65"/>
  <c r="N59" i="65"/>
  <c r="L46" i="65"/>
  <c r="K46" i="65"/>
  <c r="J46" i="65"/>
  <c r="I46" i="65"/>
  <c r="G46" i="65"/>
  <c r="F46" i="65"/>
  <c r="E46" i="65"/>
  <c r="D46" i="65"/>
  <c r="C46" i="65"/>
  <c r="L39" i="65"/>
  <c r="K39" i="65"/>
  <c r="J39" i="65"/>
  <c r="I39" i="65"/>
  <c r="G39" i="65"/>
  <c r="F39" i="65"/>
  <c r="E39" i="65"/>
  <c r="D39" i="65"/>
  <c r="C39" i="65"/>
  <c r="L37" i="65"/>
  <c r="K37" i="65"/>
  <c r="J37" i="65"/>
  <c r="I37" i="65"/>
  <c r="G37" i="65"/>
  <c r="F37" i="65"/>
  <c r="E37" i="65"/>
  <c r="D37" i="65"/>
  <c r="C37" i="65"/>
  <c r="L36" i="65"/>
  <c r="K36" i="65"/>
  <c r="J36" i="65"/>
  <c r="I36" i="65"/>
  <c r="G36" i="65"/>
  <c r="F36" i="65"/>
  <c r="E36" i="65"/>
  <c r="D36" i="65"/>
  <c r="C36" i="65"/>
  <c r="L35" i="65"/>
  <c r="K35" i="65"/>
  <c r="J35" i="65"/>
  <c r="I35" i="65"/>
  <c r="G35" i="65"/>
  <c r="F35" i="65"/>
  <c r="E35" i="65"/>
  <c r="D35" i="65"/>
  <c r="C35" i="65"/>
  <c r="L34" i="65"/>
  <c r="K34" i="65"/>
  <c r="J34" i="65"/>
  <c r="I34" i="65"/>
  <c r="G34" i="65"/>
  <c r="F34" i="65"/>
  <c r="E34" i="65"/>
  <c r="D34" i="65"/>
  <c r="C34" i="65"/>
  <c r="L32" i="65"/>
  <c r="K32" i="65"/>
  <c r="J32" i="65"/>
  <c r="I32" i="65"/>
  <c r="G32" i="65"/>
  <c r="F32" i="65"/>
  <c r="E32" i="65"/>
  <c r="D32" i="65"/>
  <c r="C32" i="65"/>
  <c r="L31" i="65"/>
  <c r="K31" i="65"/>
  <c r="J31" i="65"/>
  <c r="I31" i="65"/>
  <c r="G31" i="65"/>
  <c r="F31" i="65"/>
  <c r="E31" i="65"/>
  <c r="D31" i="65"/>
  <c r="C31" i="65"/>
  <c r="I29" i="65"/>
  <c r="L27" i="65"/>
  <c r="K27" i="65"/>
  <c r="J27" i="65"/>
  <c r="I27" i="65"/>
  <c r="G27" i="65"/>
  <c r="F27" i="65"/>
  <c r="E27" i="65"/>
  <c r="D27" i="65"/>
  <c r="C27" i="65"/>
  <c r="L26" i="65"/>
  <c r="K26" i="65"/>
  <c r="J26" i="65"/>
  <c r="I26" i="65"/>
  <c r="G26" i="65"/>
  <c r="F26" i="65"/>
  <c r="E26" i="65"/>
  <c r="D26" i="65"/>
  <c r="C26" i="65"/>
  <c r="L24" i="65"/>
  <c r="K24" i="65"/>
  <c r="J24" i="65"/>
  <c r="I24" i="65"/>
  <c r="G24" i="65"/>
  <c r="F24" i="65"/>
  <c r="E24" i="65"/>
  <c r="D24" i="65"/>
  <c r="C24" i="65"/>
  <c r="L23" i="65"/>
  <c r="K23" i="65"/>
  <c r="J23" i="65"/>
  <c r="I23" i="65"/>
  <c r="G23" i="65"/>
  <c r="F23" i="65"/>
  <c r="E23" i="65"/>
  <c r="D23" i="65"/>
  <c r="C23" i="65"/>
  <c r="L22" i="65"/>
  <c r="K22" i="65"/>
  <c r="J22" i="65"/>
  <c r="I22" i="65"/>
  <c r="G22" i="65"/>
  <c r="F22" i="65"/>
  <c r="E22" i="65"/>
  <c r="D22" i="65"/>
  <c r="C22" i="65"/>
  <c r="L21" i="65"/>
  <c r="K21" i="65"/>
  <c r="J21" i="65"/>
  <c r="I21" i="65"/>
  <c r="G21" i="65"/>
  <c r="F21" i="65"/>
  <c r="E21" i="65"/>
  <c r="D21" i="65"/>
  <c r="C21" i="65"/>
  <c r="L20" i="65"/>
  <c r="K20" i="65"/>
  <c r="J20" i="65"/>
  <c r="I20" i="65"/>
  <c r="G20" i="65"/>
  <c r="F20" i="65"/>
  <c r="E20" i="65"/>
  <c r="D20" i="65"/>
  <c r="C20" i="65"/>
  <c r="I19" i="65"/>
  <c r="L17" i="65"/>
  <c r="K17" i="65"/>
  <c r="J17" i="65"/>
  <c r="I17" i="65"/>
  <c r="G17" i="65"/>
  <c r="F17" i="65"/>
  <c r="E17" i="65"/>
  <c r="D17" i="65"/>
  <c r="C17" i="65"/>
  <c r="I15" i="65"/>
  <c r="L14" i="65"/>
  <c r="K14" i="65"/>
  <c r="J14" i="65"/>
  <c r="I14" i="65"/>
  <c r="G14" i="65"/>
  <c r="F14" i="65"/>
  <c r="E14" i="65"/>
  <c r="D14" i="65"/>
  <c r="C14" i="65"/>
  <c r="L13" i="65"/>
  <c r="K13" i="65"/>
  <c r="J13" i="65"/>
  <c r="I13" i="65"/>
  <c r="G13" i="65"/>
  <c r="F13" i="65"/>
  <c r="E13" i="65"/>
  <c r="D13" i="65"/>
  <c r="C13" i="65"/>
  <c r="L12" i="65"/>
  <c r="K12" i="65"/>
  <c r="J12" i="65"/>
  <c r="I12" i="65"/>
  <c r="G12" i="65"/>
  <c r="F12" i="65"/>
  <c r="E12" i="65"/>
  <c r="D12" i="65"/>
  <c r="C12" i="65"/>
  <c r="L10" i="65"/>
  <c r="K10" i="65"/>
  <c r="J10" i="65"/>
  <c r="I10" i="65"/>
  <c r="G10" i="65"/>
  <c r="F10" i="65"/>
  <c r="E10" i="65"/>
  <c r="D10" i="65"/>
  <c r="C10" i="65"/>
  <c r="L7" i="65"/>
  <c r="K7" i="65"/>
  <c r="J7" i="65"/>
  <c r="I7" i="65"/>
  <c r="H7" i="65"/>
  <c r="H37" i="65" s="1"/>
  <c r="G7" i="65"/>
  <c r="F7" i="65"/>
  <c r="E7" i="65"/>
  <c r="D7" i="65"/>
  <c r="C7" i="65"/>
  <c r="L6" i="65"/>
  <c r="K6" i="65"/>
  <c r="J6" i="65"/>
  <c r="I6" i="65"/>
  <c r="H6" i="65"/>
  <c r="G6" i="65"/>
  <c r="F6" i="65"/>
  <c r="E6" i="65"/>
  <c r="D6" i="65"/>
  <c r="C6" i="65"/>
  <c r="L5" i="65"/>
  <c r="K5" i="65"/>
  <c r="J5" i="65"/>
  <c r="I5" i="65"/>
  <c r="H5" i="65"/>
  <c r="G5" i="65"/>
  <c r="F5" i="65"/>
  <c r="E5" i="65"/>
  <c r="D5" i="65"/>
  <c r="C5" i="65"/>
  <c r="I190" i="64"/>
  <c r="I197" i="64" s="1"/>
  <c r="H190" i="64"/>
  <c r="H197" i="64" s="1"/>
  <c r="L183" i="64"/>
  <c r="K183" i="64"/>
  <c r="J183" i="64"/>
  <c r="G183" i="64"/>
  <c r="F183" i="64"/>
  <c r="E183" i="64"/>
  <c r="D183" i="64"/>
  <c r="C183" i="64"/>
  <c r="L180" i="64"/>
  <c r="K180" i="64"/>
  <c r="J180" i="64"/>
  <c r="G180" i="64"/>
  <c r="F180" i="64"/>
  <c r="E180" i="64"/>
  <c r="D180" i="64"/>
  <c r="C180" i="64"/>
  <c r="L175" i="64"/>
  <c r="K175" i="64"/>
  <c r="J175" i="64"/>
  <c r="G175" i="64"/>
  <c r="N175" i="64" s="1"/>
  <c r="F175" i="64"/>
  <c r="E175" i="64"/>
  <c r="D175" i="64"/>
  <c r="C175" i="64"/>
  <c r="L169" i="64"/>
  <c r="K169" i="64"/>
  <c r="K19" i="64" s="1"/>
  <c r="J169" i="64"/>
  <c r="J19" i="64" s="1"/>
  <c r="G169" i="64"/>
  <c r="F169" i="64"/>
  <c r="E169" i="64"/>
  <c r="N169" i="64" s="1"/>
  <c r="D169" i="64"/>
  <c r="C169" i="64"/>
  <c r="L168" i="64"/>
  <c r="K168" i="64"/>
  <c r="J168" i="64"/>
  <c r="G168" i="64"/>
  <c r="F168" i="64"/>
  <c r="E168" i="64"/>
  <c r="D168" i="64"/>
  <c r="D166" i="64" s="1"/>
  <c r="C168" i="64"/>
  <c r="L166" i="64"/>
  <c r="K166" i="64"/>
  <c r="J166" i="64"/>
  <c r="J190" i="64" s="1"/>
  <c r="N162" i="64"/>
  <c r="L161" i="64"/>
  <c r="L159" i="64" s="1"/>
  <c r="K161" i="64"/>
  <c r="K159" i="64" s="1"/>
  <c r="J161" i="64"/>
  <c r="G161" i="64"/>
  <c r="F161" i="64"/>
  <c r="E161" i="64"/>
  <c r="D161" i="64"/>
  <c r="C161" i="64"/>
  <c r="J159" i="64"/>
  <c r="G159" i="64"/>
  <c r="F159" i="64"/>
  <c r="E159" i="64"/>
  <c r="D159" i="64"/>
  <c r="C159" i="64"/>
  <c r="N157" i="64"/>
  <c r="N156" i="64"/>
  <c r="N155" i="64"/>
  <c r="H149" i="64"/>
  <c r="H142" i="64"/>
  <c r="L135" i="64"/>
  <c r="K135" i="64"/>
  <c r="K142" i="64" s="1"/>
  <c r="K144" i="64" s="1"/>
  <c r="J135" i="64"/>
  <c r="J142" i="64" s="1"/>
  <c r="J147" i="64" s="1"/>
  <c r="I135" i="64"/>
  <c r="G135" i="64"/>
  <c r="F135" i="64"/>
  <c r="E135" i="64"/>
  <c r="D135" i="64"/>
  <c r="C135" i="64"/>
  <c r="L132" i="64"/>
  <c r="K132" i="64"/>
  <c r="J132" i="64"/>
  <c r="I132" i="64"/>
  <c r="G132" i="64"/>
  <c r="F132" i="64"/>
  <c r="E132" i="64"/>
  <c r="D132" i="64"/>
  <c r="C132" i="64"/>
  <c r="I130" i="64"/>
  <c r="L127" i="64"/>
  <c r="K127" i="64"/>
  <c r="J127" i="64"/>
  <c r="I127" i="64"/>
  <c r="G127" i="64"/>
  <c r="F127" i="64"/>
  <c r="E127" i="64"/>
  <c r="D127" i="64"/>
  <c r="C127" i="64"/>
  <c r="L121" i="64"/>
  <c r="K121" i="64"/>
  <c r="J121" i="64"/>
  <c r="I121" i="64"/>
  <c r="G121" i="64"/>
  <c r="G19" i="64" s="1"/>
  <c r="G16" i="64" s="1"/>
  <c r="F121" i="64"/>
  <c r="E121" i="64"/>
  <c r="D121" i="64"/>
  <c r="C121" i="64"/>
  <c r="L120" i="64"/>
  <c r="L118" i="64" s="1"/>
  <c r="K120" i="64"/>
  <c r="K118" i="64" s="1"/>
  <c r="J120" i="64"/>
  <c r="J118" i="64" s="1"/>
  <c r="I120" i="64"/>
  <c r="G120" i="64"/>
  <c r="F120" i="64"/>
  <c r="E120" i="64"/>
  <c r="D120" i="64"/>
  <c r="C120" i="64"/>
  <c r="C118" i="64" s="1"/>
  <c r="G118" i="64"/>
  <c r="F118" i="64"/>
  <c r="E118" i="64"/>
  <c r="D118" i="64"/>
  <c r="L113" i="64"/>
  <c r="L111" i="64" s="1"/>
  <c r="L142" i="64" s="1"/>
  <c r="K113" i="64"/>
  <c r="K111" i="64" s="1"/>
  <c r="J113" i="64"/>
  <c r="J111" i="64" s="1"/>
  <c r="I113" i="64"/>
  <c r="I111" i="64" s="1"/>
  <c r="G113" i="64"/>
  <c r="G111" i="64" s="1"/>
  <c r="F113" i="64"/>
  <c r="F111" i="64" s="1"/>
  <c r="E113" i="64"/>
  <c r="E111" i="64" s="1"/>
  <c r="E142" i="64" s="1"/>
  <c r="D113" i="64"/>
  <c r="C113" i="64"/>
  <c r="D111" i="64"/>
  <c r="D142" i="64" s="1"/>
  <c r="C111" i="64"/>
  <c r="N109" i="64"/>
  <c r="N108" i="64"/>
  <c r="N107" i="64"/>
  <c r="K94" i="64"/>
  <c r="K101" i="64" s="1"/>
  <c r="L87" i="64"/>
  <c r="J87" i="64"/>
  <c r="I87" i="64"/>
  <c r="H87" i="64"/>
  <c r="G87" i="64"/>
  <c r="F87" i="64"/>
  <c r="E87" i="64"/>
  <c r="D87" i="64"/>
  <c r="C87" i="64"/>
  <c r="L84" i="64"/>
  <c r="J84" i="64"/>
  <c r="I84" i="64"/>
  <c r="H84" i="64"/>
  <c r="G84" i="64"/>
  <c r="F84" i="64"/>
  <c r="E84" i="64"/>
  <c r="D84" i="64"/>
  <c r="C84" i="64"/>
  <c r="I82" i="64"/>
  <c r="I79" i="64" s="1"/>
  <c r="L79" i="64"/>
  <c r="J79" i="64"/>
  <c r="H79" i="64"/>
  <c r="G79" i="64"/>
  <c r="F79" i="64"/>
  <c r="E79" i="64"/>
  <c r="D79" i="64"/>
  <c r="C79" i="64"/>
  <c r="L73" i="64"/>
  <c r="J73" i="64"/>
  <c r="I73" i="64"/>
  <c r="H73" i="64"/>
  <c r="G73" i="64"/>
  <c r="F73" i="64"/>
  <c r="E73" i="64"/>
  <c r="D73" i="64"/>
  <c r="D19" i="64" s="1"/>
  <c r="C73" i="64"/>
  <c r="C70" i="64" s="1"/>
  <c r="N72" i="64"/>
  <c r="L72" i="64"/>
  <c r="J72" i="64"/>
  <c r="I72" i="64"/>
  <c r="H72" i="64"/>
  <c r="G72" i="64"/>
  <c r="F72" i="64"/>
  <c r="E72" i="64"/>
  <c r="D72" i="64"/>
  <c r="C72" i="64"/>
  <c r="C18" i="64" s="1"/>
  <c r="L70" i="64"/>
  <c r="J70" i="64"/>
  <c r="I70" i="64"/>
  <c r="H70" i="64"/>
  <c r="G70" i="64"/>
  <c r="N69" i="64"/>
  <c r="L65" i="64"/>
  <c r="J65" i="64"/>
  <c r="J63" i="64" s="1"/>
  <c r="I65" i="64"/>
  <c r="I63" i="64" s="1"/>
  <c r="H65" i="64"/>
  <c r="H63" i="64" s="1"/>
  <c r="G65" i="64"/>
  <c r="G63" i="64" s="1"/>
  <c r="F65" i="64"/>
  <c r="E65" i="64"/>
  <c r="D65" i="64"/>
  <c r="C65" i="64"/>
  <c r="L63" i="64"/>
  <c r="N61" i="64"/>
  <c r="N81" i="64" s="1"/>
  <c r="N60" i="64"/>
  <c r="N59" i="64"/>
  <c r="L46" i="64"/>
  <c r="K46" i="64"/>
  <c r="J46" i="64"/>
  <c r="I46" i="64"/>
  <c r="H46" i="64"/>
  <c r="G46" i="64"/>
  <c r="F46" i="64"/>
  <c r="E46" i="64"/>
  <c r="D46" i="64"/>
  <c r="C46" i="64"/>
  <c r="H45" i="64"/>
  <c r="H44" i="64"/>
  <c r="H43" i="64"/>
  <c r="H38" i="64" s="1"/>
  <c r="H40" i="64"/>
  <c r="L39" i="64"/>
  <c r="K39" i="64"/>
  <c r="J39" i="64"/>
  <c r="I39" i="64"/>
  <c r="H39" i="64"/>
  <c r="G39" i="64"/>
  <c r="F39" i="64"/>
  <c r="E39" i="64"/>
  <c r="D39" i="64"/>
  <c r="C39" i="64"/>
  <c r="L37" i="64"/>
  <c r="K37" i="64"/>
  <c r="J37" i="64"/>
  <c r="I37" i="64"/>
  <c r="H37" i="64"/>
  <c r="G37" i="64"/>
  <c r="F37" i="64"/>
  <c r="E37" i="64"/>
  <c r="D37" i="64"/>
  <c r="C37" i="64"/>
  <c r="C33" i="64" s="1"/>
  <c r="L36" i="64"/>
  <c r="K36" i="64"/>
  <c r="J36" i="64"/>
  <c r="I36" i="64"/>
  <c r="G36" i="64"/>
  <c r="F36" i="64"/>
  <c r="E36" i="64"/>
  <c r="D36" i="64"/>
  <c r="C36" i="64"/>
  <c r="L35" i="64"/>
  <c r="K35" i="64"/>
  <c r="J35" i="64"/>
  <c r="I35" i="64"/>
  <c r="H35" i="64"/>
  <c r="G35" i="64"/>
  <c r="F35" i="64"/>
  <c r="E35" i="64"/>
  <c r="D35" i="64"/>
  <c r="C35" i="64"/>
  <c r="L34" i="64"/>
  <c r="K34" i="64"/>
  <c r="J34" i="64"/>
  <c r="I34" i="64"/>
  <c r="H34" i="64"/>
  <c r="G34" i="64"/>
  <c r="G33" i="64" s="1"/>
  <c r="F34" i="64"/>
  <c r="F33" i="64" s="1"/>
  <c r="E34" i="64"/>
  <c r="E33" i="64" s="1"/>
  <c r="D34" i="64"/>
  <c r="D33" i="64" s="1"/>
  <c r="C34" i="64"/>
  <c r="K33" i="64"/>
  <c r="L32" i="64"/>
  <c r="K32" i="64"/>
  <c r="J32" i="64"/>
  <c r="I32" i="64"/>
  <c r="H32" i="64"/>
  <c r="G32" i="64"/>
  <c r="F32" i="64"/>
  <c r="E32" i="64"/>
  <c r="D32" i="64"/>
  <c r="C32" i="64"/>
  <c r="L31" i="64"/>
  <c r="L30" i="64" s="1"/>
  <c r="K31" i="64"/>
  <c r="K30" i="64" s="1"/>
  <c r="J31" i="64"/>
  <c r="I31" i="64"/>
  <c r="G31" i="64"/>
  <c r="F31" i="64"/>
  <c r="E31" i="64"/>
  <c r="D31" i="64"/>
  <c r="C31" i="64"/>
  <c r="C30" i="64" s="1"/>
  <c r="J30" i="64"/>
  <c r="I30" i="64"/>
  <c r="I29" i="64"/>
  <c r="H29" i="64"/>
  <c r="I28" i="64"/>
  <c r="I25" i="64" s="1"/>
  <c r="H28" i="64"/>
  <c r="L27" i="64"/>
  <c r="K27" i="64"/>
  <c r="J27" i="64"/>
  <c r="I27" i="64"/>
  <c r="H27" i="64"/>
  <c r="G27" i="64"/>
  <c r="F27" i="64"/>
  <c r="E27" i="64"/>
  <c r="D27" i="64"/>
  <c r="C27" i="64"/>
  <c r="L26" i="64"/>
  <c r="L25" i="64" s="1"/>
  <c r="K26" i="64"/>
  <c r="J26" i="64"/>
  <c r="I26" i="64"/>
  <c r="G26" i="64"/>
  <c r="F26" i="64"/>
  <c r="E26" i="64"/>
  <c r="D26" i="64"/>
  <c r="D25" i="64" s="1"/>
  <c r="C26" i="64"/>
  <c r="C25" i="64" s="1"/>
  <c r="K25" i="64"/>
  <c r="J25" i="64"/>
  <c r="L24" i="64"/>
  <c r="K24" i="64"/>
  <c r="J24" i="64"/>
  <c r="I24" i="64"/>
  <c r="H24" i="64"/>
  <c r="G24" i="64"/>
  <c r="F24" i="64"/>
  <c r="E24" i="64"/>
  <c r="D24" i="64"/>
  <c r="C24" i="64"/>
  <c r="L23" i="64"/>
  <c r="K23" i="64"/>
  <c r="J23" i="64"/>
  <c r="I23" i="64"/>
  <c r="H23" i="64"/>
  <c r="G23" i="64"/>
  <c r="F23" i="64"/>
  <c r="E23" i="64"/>
  <c r="D23" i="64"/>
  <c r="C23" i="64"/>
  <c r="L22" i="64"/>
  <c r="K22" i="64"/>
  <c r="J22" i="64"/>
  <c r="I22" i="64"/>
  <c r="H22" i="64"/>
  <c r="G22" i="64"/>
  <c r="F22" i="64"/>
  <c r="E22" i="64"/>
  <c r="D22" i="64"/>
  <c r="C22" i="64"/>
  <c r="L21" i="64"/>
  <c r="K21" i="64"/>
  <c r="J21" i="64"/>
  <c r="I21" i="64"/>
  <c r="H21" i="64"/>
  <c r="G21" i="64"/>
  <c r="F21" i="64"/>
  <c r="E21" i="64"/>
  <c r="D21" i="64"/>
  <c r="C21" i="64"/>
  <c r="L20" i="64"/>
  <c r="K20" i="64"/>
  <c r="J20" i="64"/>
  <c r="I20" i="64"/>
  <c r="G20" i="64"/>
  <c r="F20" i="64"/>
  <c r="E20" i="64"/>
  <c r="D20" i="64"/>
  <c r="C20" i="64"/>
  <c r="L19" i="64"/>
  <c r="H19" i="64"/>
  <c r="K18" i="64"/>
  <c r="J18" i="64"/>
  <c r="I18" i="64"/>
  <c r="H18" i="64"/>
  <c r="G18" i="64"/>
  <c r="F18" i="64"/>
  <c r="E18" i="64"/>
  <c r="D18" i="64"/>
  <c r="L17" i="64"/>
  <c r="K17" i="64"/>
  <c r="J17" i="64"/>
  <c r="I17" i="64"/>
  <c r="H17" i="64"/>
  <c r="G17" i="64"/>
  <c r="F17" i="64"/>
  <c r="E17" i="64"/>
  <c r="D17" i="64"/>
  <c r="C17" i="64"/>
  <c r="H16" i="64"/>
  <c r="I15" i="64"/>
  <c r="H15" i="64"/>
  <c r="L14" i="64"/>
  <c r="K14" i="64"/>
  <c r="K9" i="64" s="1"/>
  <c r="J14" i="64"/>
  <c r="I14" i="64"/>
  <c r="H14" i="64"/>
  <c r="G14" i="64"/>
  <c r="F14" i="64"/>
  <c r="E14" i="64"/>
  <c r="D14" i="64"/>
  <c r="C14" i="64"/>
  <c r="L13" i="64"/>
  <c r="K13" i="64"/>
  <c r="J13" i="64"/>
  <c r="I13" i="64"/>
  <c r="H13" i="64"/>
  <c r="G13" i="64"/>
  <c r="F13" i="64"/>
  <c r="E13" i="64"/>
  <c r="D13" i="64"/>
  <c r="C13" i="64"/>
  <c r="L12" i="64"/>
  <c r="K12" i="64"/>
  <c r="J12" i="64"/>
  <c r="I12" i="64"/>
  <c r="G12" i="64"/>
  <c r="F12" i="64"/>
  <c r="E12" i="64"/>
  <c r="D12" i="64"/>
  <c r="C12" i="64"/>
  <c r="L11" i="64"/>
  <c r="K11" i="64"/>
  <c r="J11" i="64"/>
  <c r="I11" i="64"/>
  <c r="H11" i="64"/>
  <c r="G11" i="64"/>
  <c r="L10" i="64"/>
  <c r="K10" i="64"/>
  <c r="J10" i="64"/>
  <c r="I10" i="64"/>
  <c r="H10" i="64"/>
  <c r="G10" i="64"/>
  <c r="F10" i="64"/>
  <c r="E10" i="64"/>
  <c r="D10" i="64"/>
  <c r="C10" i="64"/>
  <c r="L7" i="64"/>
  <c r="K7" i="64"/>
  <c r="J7" i="64"/>
  <c r="I7" i="64"/>
  <c r="H7" i="64"/>
  <c r="H41" i="64" s="1"/>
  <c r="G7" i="64"/>
  <c r="F7" i="64"/>
  <c r="E7" i="64"/>
  <c r="D7" i="64"/>
  <c r="C7" i="64"/>
  <c r="M7" i="64" s="1"/>
  <c r="L6" i="64"/>
  <c r="K6" i="64"/>
  <c r="J6" i="64"/>
  <c r="I6" i="64"/>
  <c r="H6" i="64"/>
  <c r="G6" i="64"/>
  <c r="M6" i="64" s="1"/>
  <c r="F6" i="64"/>
  <c r="E6" i="64"/>
  <c r="D6" i="64"/>
  <c r="C6" i="64"/>
  <c r="L5" i="64"/>
  <c r="K5" i="64"/>
  <c r="J5" i="64"/>
  <c r="I5" i="64"/>
  <c r="H5" i="64"/>
  <c r="G5" i="64"/>
  <c r="F5" i="64"/>
  <c r="E5" i="64"/>
  <c r="D5" i="64"/>
  <c r="C5" i="64"/>
  <c r="M5" i="64" s="1"/>
  <c r="L175" i="63"/>
  <c r="L169" i="63"/>
  <c r="L168" i="63"/>
  <c r="K175" i="63"/>
  <c r="K169" i="63"/>
  <c r="K168" i="63"/>
  <c r="J175" i="63"/>
  <c r="J169" i="63"/>
  <c r="J168" i="63"/>
  <c r="G175" i="63"/>
  <c r="G169" i="63"/>
  <c r="G168" i="63"/>
  <c r="D175" i="63"/>
  <c r="D169" i="63"/>
  <c r="D168" i="63"/>
  <c r="L127" i="63"/>
  <c r="L121" i="63"/>
  <c r="L120" i="63"/>
  <c r="K127" i="63"/>
  <c r="K121" i="63"/>
  <c r="K120" i="63"/>
  <c r="J127" i="63"/>
  <c r="J121" i="63"/>
  <c r="J120" i="63"/>
  <c r="G127" i="63"/>
  <c r="G121" i="63"/>
  <c r="G120" i="63"/>
  <c r="F127" i="63"/>
  <c r="F121" i="63"/>
  <c r="F120" i="63"/>
  <c r="L73" i="63"/>
  <c r="L79" i="63"/>
  <c r="L72" i="63"/>
  <c r="J79" i="63"/>
  <c r="J73" i="63"/>
  <c r="J72" i="63"/>
  <c r="I73" i="63"/>
  <c r="G79" i="63"/>
  <c r="G73" i="63"/>
  <c r="G72" i="63"/>
  <c r="F79" i="63"/>
  <c r="F73" i="63"/>
  <c r="F72" i="63"/>
  <c r="F70" i="63" s="1"/>
  <c r="I190" i="63"/>
  <c r="I197" i="63" s="1"/>
  <c r="H190" i="63"/>
  <c r="H197" i="63" s="1"/>
  <c r="L183" i="63"/>
  <c r="K183" i="63"/>
  <c r="K190" i="63" s="1"/>
  <c r="J183" i="63"/>
  <c r="G183" i="63"/>
  <c r="F183" i="63"/>
  <c r="E183" i="63"/>
  <c r="D183" i="63"/>
  <c r="C183" i="63"/>
  <c r="L180" i="63"/>
  <c r="K180" i="63"/>
  <c r="J180" i="63"/>
  <c r="G180" i="63"/>
  <c r="F180" i="63"/>
  <c r="E180" i="63"/>
  <c r="D180" i="63"/>
  <c r="C180" i="63"/>
  <c r="F175" i="63"/>
  <c r="E175" i="63"/>
  <c r="C175" i="63"/>
  <c r="N171" i="63"/>
  <c r="L19" i="63"/>
  <c r="F169" i="63"/>
  <c r="E169" i="63"/>
  <c r="C169" i="63"/>
  <c r="F168" i="63"/>
  <c r="F166" i="63" s="1"/>
  <c r="E168" i="63"/>
  <c r="E166" i="63" s="1"/>
  <c r="D166" i="63"/>
  <c r="C168" i="63"/>
  <c r="C166" i="63" s="1"/>
  <c r="K166" i="63"/>
  <c r="J166" i="63"/>
  <c r="L161" i="63"/>
  <c r="L159" i="63" s="1"/>
  <c r="K161" i="63"/>
  <c r="J161" i="63"/>
  <c r="G161" i="63"/>
  <c r="F161" i="63"/>
  <c r="E161" i="63"/>
  <c r="D161" i="63"/>
  <c r="C161" i="63"/>
  <c r="K159" i="63"/>
  <c r="J159" i="63"/>
  <c r="G159" i="63"/>
  <c r="F159" i="63"/>
  <c r="E159" i="63"/>
  <c r="D159" i="63"/>
  <c r="C159" i="63"/>
  <c r="N157" i="63"/>
  <c r="N163" i="63" s="1"/>
  <c r="N156" i="63"/>
  <c r="N155" i="63"/>
  <c r="H149" i="63"/>
  <c r="H142" i="63"/>
  <c r="L135" i="63"/>
  <c r="K135" i="63"/>
  <c r="J135" i="63"/>
  <c r="I135" i="63"/>
  <c r="G135" i="63"/>
  <c r="F135" i="63"/>
  <c r="E135" i="63"/>
  <c r="D135" i="63"/>
  <c r="C135" i="63"/>
  <c r="L132" i="63"/>
  <c r="K132" i="63"/>
  <c r="J132" i="63"/>
  <c r="I132" i="63"/>
  <c r="G132" i="63"/>
  <c r="F132" i="63"/>
  <c r="E132" i="63"/>
  <c r="D132" i="63"/>
  <c r="C132" i="63"/>
  <c r="I130" i="63"/>
  <c r="I127" i="63"/>
  <c r="E127" i="63"/>
  <c r="D127" i="63"/>
  <c r="C127" i="63"/>
  <c r="K118" i="63"/>
  <c r="J118" i="63"/>
  <c r="I121" i="63"/>
  <c r="I19" i="63" s="1"/>
  <c r="G19" i="63"/>
  <c r="F118" i="63"/>
  <c r="E121" i="63"/>
  <c r="D121" i="63"/>
  <c r="C121" i="63"/>
  <c r="L118" i="63"/>
  <c r="I120" i="63"/>
  <c r="E120" i="63"/>
  <c r="D120" i="63"/>
  <c r="D118" i="63" s="1"/>
  <c r="D142" i="63" s="1"/>
  <c r="D144" i="63" s="1"/>
  <c r="D146" i="63" s="1"/>
  <c r="C120" i="63"/>
  <c r="C118" i="63" s="1"/>
  <c r="L113" i="63"/>
  <c r="L111" i="63" s="1"/>
  <c r="K113" i="63"/>
  <c r="K111" i="63" s="1"/>
  <c r="J113" i="63"/>
  <c r="J111" i="63" s="1"/>
  <c r="I113" i="63"/>
  <c r="I111" i="63" s="1"/>
  <c r="G113" i="63"/>
  <c r="G11" i="63" s="1"/>
  <c r="F113" i="63"/>
  <c r="F111" i="63" s="1"/>
  <c r="E113" i="63"/>
  <c r="E111" i="63" s="1"/>
  <c r="D113" i="63"/>
  <c r="D111" i="63" s="1"/>
  <c r="C113" i="63"/>
  <c r="G111" i="63"/>
  <c r="C111" i="63"/>
  <c r="N109" i="63"/>
  <c r="N141" i="63" s="1"/>
  <c r="N108" i="63"/>
  <c r="N107" i="63"/>
  <c r="K94" i="63"/>
  <c r="K101" i="63" s="1"/>
  <c r="L87" i="63"/>
  <c r="J87" i="63"/>
  <c r="I87" i="63"/>
  <c r="H87" i="63"/>
  <c r="G87" i="63"/>
  <c r="F87" i="63"/>
  <c r="E87" i="63"/>
  <c r="D87" i="63"/>
  <c r="C87" i="63"/>
  <c r="L84" i="63"/>
  <c r="J84" i="63"/>
  <c r="I84" i="63"/>
  <c r="H84" i="63"/>
  <c r="G84" i="63"/>
  <c r="F84" i="63"/>
  <c r="E84" i="63"/>
  <c r="D84" i="63"/>
  <c r="C84" i="63"/>
  <c r="I82" i="63"/>
  <c r="H79" i="63"/>
  <c r="E79" i="63"/>
  <c r="D79" i="63"/>
  <c r="C79" i="63"/>
  <c r="H73" i="63"/>
  <c r="E73" i="63"/>
  <c r="D73" i="63"/>
  <c r="C73" i="63"/>
  <c r="I72" i="63"/>
  <c r="H72" i="63"/>
  <c r="H70" i="63" s="1"/>
  <c r="E72" i="63"/>
  <c r="E70" i="63" s="1"/>
  <c r="D72" i="63"/>
  <c r="C72" i="63"/>
  <c r="J70" i="63"/>
  <c r="C70" i="63"/>
  <c r="L65" i="63"/>
  <c r="L63" i="63" s="1"/>
  <c r="J65" i="63"/>
  <c r="I65" i="63"/>
  <c r="H65" i="63"/>
  <c r="H63" i="63" s="1"/>
  <c r="G65" i="63"/>
  <c r="G63" i="63" s="1"/>
  <c r="F65" i="63"/>
  <c r="E65" i="63"/>
  <c r="E11" i="63" s="1"/>
  <c r="D65" i="63"/>
  <c r="D11" i="63" s="1"/>
  <c r="C65" i="63"/>
  <c r="F63" i="63"/>
  <c r="E63" i="63"/>
  <c r="D63" i="63"/>
  <c r="C63" i="63"/>
  <c r="N61" i="63"/>
  <c r="N89" i="63" s="1"/>
  <c r="N60" i="63"/>
  <c r="N59" i="63"/>
  <c r="L46" i="63"/>
  <c r="K46" i="63"/>
  <c r="J46" i="63"/>
  <c r="I46" i="63"/>
  <c r="G46" i="63"/>
  <c r="F46" i="63"/>
  <c r="E46" i="63"/>
  <c r="D46" i="63"/>
  <c r="C46" i="63"/>
  <c r="H45" i="63"/>
  <c r="H44" i="63"/>
  <c r="H43" i="63"/>
  <c r="H40" i="63"/>
  <c r="L39" i="63"/>
  <c r="K39" i="63"/>
  <c r="J39" i="63"/>
  <c r="I39" i="63"/>
  <c r="H39" i="63"/>
  <c r="G39" i="63"/>
  <c r="F39" i="63"/>
  <c r="E39" i="63"/>
  <c r="D39" i="63"/>
  <c r="C39" i="63"/>
  <c r="L37" i="63"/>
  <c r="K37" i="63"/>
  <c r="J37" i="63"/>
  <c r="I37" i="63"/>
  <c r="H37" i="63"/>
  <c r="G37" i="63"/>
  <c r="F37" i="63"/>
  <c r="E37" i="63"/>
  <c r="D37" i="63"/>
  <c r="C37" i="63"/>
  <c r="L36" i="63"/>
  <c r="K36" i="63"/>
  <c r="J36" i="63"/>
  <c r="I36" i="63"/>
  <c r="G36" i="63"/>
  <c r="F36" i="63"/>
  <c r="E36" i="63"/>
  <c r="D36" i="63"/>
  <c r="C36" i="63"/>
  <c r="L35" i="63"/>
  <c r="K35" i="63"/>
  <c r="J35" i="63"/>
  <c r="I35" i="63"/>
  <c r="H35" i="63"/>
  <c r="G35" i="63"/>
  <c r="F35" i="63"/>
  <c r="E35" i="63"/>
  <c r="D35" i="63"/>
  <c r="C35" i="63"/>
  <c r="L34" i="63"/>
  <c r="K34" i="63"/>
  <c r="J34" i="63"/>
  <c r="I34" i="63"/>
  <c r="H34" i="63"/>
  <c r="G34" i="63"/>
  <c r="F34" i="63"/>
  <c r="E34" i="63"/>
  <c r="D34" i="63"/>
  <c r="C34" i="63"/>
  <c r="L32" i="63"/>
  <c r="K32" i="63"/>
  <c r="J32" i="63"/>
  <c r="I32" i="63"/>
  <c r="I30" i="63" s="1"/>
  <c r="H32" i="63"/>
  <c r="G32" i="63"/>
  <c r="F32" i="63"/>
  <c r="E32" i="63"/>
  <c r="D32" i="63"/>
  <c r="C32" i="63"/>
  <c r="C30" i="63" s="1"/>
  <c r="L31" i="63"/>
  <c r="K31" i="63"/>
  <c r="J31" i="63"/>
  <c r="I31" i="63"/>
  <c r="G31" i="63"/>
  <c r="F31" i="63"/>
  <c r="E31" i="63"/>
  <c r="D31" i="63"/>
  <c r="C31" i="63"/>
  <c r="I29" i="63"/>
  <c r="H29" i="63"/>
  <c r="H28" i="63"/>
  <c r="L27" i="63"/>
  <c r="K27" i="63"/>
  <c r="J27" i="63"/>
  <c r="I27" i="63"/>
  <c r="H27" i="63"/>
  <c r="G27" i="63"/>
  <c r="F27" i="63"/>
  <c r="E27" i="63"/>
  <c r="D27" i="63"/>
  <c r="C27" i="63"/>
  <c r="C25" i="63" s="1"/>
  <c r="L26" i="63"/>
  <c r="K26" i="63"/>
  <c r="J26" i="63"/>
  <c r="I26" i="63"/>
  <c r="G26" i="63"/>
  <c r="F26" i="63"/>
  <c r="E26" i="63"/>
  <c r="D26" i="63"/>
  <c r="C26" i="63"/>
  <c r="L24" i="63"/>
  <c r="K24" i="63"/>
  <c r="J24" i="63"/>
  <c r="I24" i="63"/>
  <c r="H24" i="63"/>
  <c r="G24" i="63"/>
  <c r="F24" i="63"/>
  <c r="E24" i="63"/>
  <c r="D24" i="63"/>
  <c r="C24" i="63"/>
  <c r="L23" i="63"/>
  <c r="K23" i="63"/>
  <c r="J23" i="63"/>
  <c r="I23" i="63"/>
  <c r="G23" i="63"/>
  <c r="F23" i="63"/>
  <c r="E23" i="63"/>
  <c r="D23" i="63"/>
  <c r="C23" i="63"/>
  <c r="L22" i="63"/>
  <c r="K22" i="63"/>
  <c r="J22" i="63"/>
  <c r="I22" i="63"/>
  <c r="H22" i="63"/>
  <c r="G22" i="63"/>
  <c r="F22" i="63"/>
  <c r="E22" i="63"/>
  <c r="D22" i="63"/>
  <c r="C22" i="63"/>
  <c r="L21" i="63"/>
  <c r="K21" i="63"/>
  <c r="J21" i="63"/>
  <c r="I21" i="63"/>
  <c r="H21" i="63"/>
  <c r="G21" i="63"/>
  <c r="F21" i="63"/>
  <c r="E21" i="63"/>
  <c r="D21" i="63"/>
  <c r="C21" i="63"/>
  <c r="L20" i="63"/>
  <c r="K20" i="63"/>
  <c r="J20" i="63"/>
  <c r="I20" i="63"/>
  <c r="G20" i="63"/>
  <c r="F20" i="63"/>
  <c r="E20" i="63"/>
  <c r="D20" i="63"/>
  <c r="C20" i="63"/>
  <c r="K18" i="63"/>
  <c r="J18" i="63"/>
  <c r="H18" i="63"/>
  <c r="F18" i="63"/>
  <c r="L17" i="63"/>
  <c r="K17" i="63"/>
  <c r="J17" i="63"/>
  <c r="I17" i="63"/>
  <c r="H17" i="63"/>
  <c r="G17" i="63"/>
  <c r="F17" i="63"/>
  <c r="E17" i="63"/>
  <c r="D17" i="63"/>
  <c r="C17" i="63"/>
  <c r="I15" i="63"/>
  <c r="H15" i="63"/>
  <c r="L14" i="63"/>
  <c r="K14" i="63"/>
  <c r="J14" i="63"/>
  <c r="I14" i="63"/>
  <c r="H14" i="63"/>
  <c r="G14" i="63"/>
  <c r="F14" i="63"/>
  <c r="E14" i="63"/>
  <c r="D14" i="63"/>
  <c r="C14" i="63"/>
  <c r="L13" i="63"/>
  <c r="K13" i="63"/>
  <c r="J13" i="63"/>
  <c r="I13" i="63"/>
  <c r="H13" i="63"/>
  <c r="G13" i="63"/>
  <c r="F13" i="63"/>
  <c r="E13" i="63"/>
  <c r="D13" i="63"/>
  <c r="C13" i="63"/>
  <c r="L12" i="63"/>
  <c r="K12" i="63"/>
  <c r="J12" i="63"/>
  <c r="I12" i="63"/>
  <c r="G12" i="63"/>
  <c r="F12" i="63"/>
  <c r="E12" i="63"/>
  <c r="D12" i="63"/>
  <c r="C12" i="63"/>
  <c r="L10" i="63"/>
  <c r="K10" i="63"/>
  <c r="J10" i="63"/>
  <c r="I10" i="63"/>
  <c r="H10" i="63"/>
  <c r="G10" i="63"/>
  <c r="F10" i="63"/>
  <c r="E10" i="63"/>
  <c r="D10" i="63"/>
  <c r="C10" i="63"/>
  <c r="L7" i="63"/>
  <c r="K7" i="63"/>
  <c r="J7" i="63"/>
  <c r="I7" i="63"/>
  <c r="H7" i="63"/>
  <c r="H23" i="63" s="1"/>
  <c r="G7" i="63"/>
  <c r="F7" i="63"/>
  <c r="E7" i="63"/>
  <c r="D7" i="63"/>
  <c r="C7" i="63"/>
  <c r="L6" i="63"/>
  <c r="K6" i="63"/>
  <c r="J6" i="63"/>
  <c r="I6" i="63"/>
  <c r="H6" i="63"/>
  <c r="M6" i="63" s="1"/>
  <c r="G6" i="63"/>
  <c r="F6" i="63"/>
  <c r="E6" i="63"/>
  <c r="D6" i="63"/>
  <c r="C6" i="63"/>
  <c r="L5" i="63"/>
  <c r="K5" i="63"/>
  <c r="J5" i="63"/>
  <c r="I5" i="63"/>
  <c r="H5" i="63"/>
  <c r="G5" i="63"/>
  <c r="F5" i="63"/>
  <c r="E5" i="63"/>
  <c r="D5" i="63"/>
  <c r="C5" i="63"/>
  <c r="L175" i="62"/>
  <c r="L169" i="62"/>
  <c r="L168" i="62"/>
  <c r="K175" i="62"/>
  <c r="K169" i="62"/>
  <c r="K168" i="62"/>
  <c r="J175" i="62"/>
  <c r="J169" i="62"/>
  <c r="J168" i="62"/>
  <c r="G175" i="62"/>
  <c r="G169" i="62"/>
  <c r="G168" i="62"/>
  <c r="D175" i="62"/>
  <c r="D169" i="62"/>
  <c r="D168" i="62"/>
  <c r="L127" i="62"/>
  <c r="L121" i="62"/>
  <c r="L120" i="62"/>
  <c r="K127" i="62"/>
  <c r="K121" i="62"/>
  <c r="K120" i="62"/>
  <c r="J127" i="62"/>
  <c r="J121" i="62"/>
  <c r="J120" i="62"/>
  <c r="G127" i="62"/>
  <c r="G121" i="62"/>
  <c r="G120" i="62"/>
  <c r="F127" i="62"/>
  <c r="F121" i="62"/>
  <c r="F120" i="62"/>
  <c r="F118" i="62" s="1"/>
  <c r="L79" i="62"/>
  <c r="L73" i="62"/>
  <c r="L72" i="62"/>
  <c r="J79" i="62"/>
  <c r="J73" i="62"/>
  <c r="J72" i="62"/>
  <c r="G79" i="62"/>
  <c r="G73" i="62"/>
  <c r="G72" i="62"/>
  <c r="G70" i="62" s="1"/>
  <c r="F79" i="62"/>
  <c r="F73" i="62"/>
  <c r="F72" i="62"/>
  <c r="D192" i="62"/>
  <c r="D191" i="62" s="1"/>
  <c r="I190" i="62"/>
  <c r="I197" i="62" s="1"/>
  <c r="H190" i="62"/>
  <c r="H197" i="62" s="1"/>
  <c r="L183" i="62"/>
  <c r="K183" i="62"/>
  <c r="J183" i="62"/>
  <c r="G183" i="62"/>
  <c r="F183" i="62"/>
  <c r="E183" i="62"/>
  <c r="D183" i="62"/>
  <c r="C183" i="62"/>
  <c r="L180" i="62"/>
  <c r="K180" i="62"/>
  <c r="J180" i="62"/>
  <c r="G180" i="62"/>
  <c r="F180" i="62"/>
  <c r="E180" i="62"/>
  <c r="D180" i="62"/>
  <c r="C180" i="62"/>
  <c r="F175" i="62"/>
  <c r="E175" i="62"/>
  <c r="C175" i="62"/>
  <c r="G19" i="62"/>
  <c r="F169" i="62"/>
  <c r="E169" i="62"/>
  <c r="C169" i="62"/>
  <c r="C19" i="62" s="1"/>
  <c r="F168" i="62"/>
  <c r="E168" i="62"/>
  <c r="E18" i="62" s="1"/>
  <c r="C168" i="62"/>
  <c r="L166" i="62"/>
  <c r="K166" i="62"/>
  <c r="J166" i="62"/>
  <c r="D166" i="62"/>
  <c r="D190" i="62" s="1"/>
  <c r="D195" i="62" s="1"/>
  <c r="L161" i="62"/>
  <c r="L159" i="62" s="1"/>
  <c r="K161" i="62"/>
  <c r="K159" i="62" s="1"/>
  <c r="J161" i="62"/>
  <c r="J159" i="62" s="1"/>
  <c r="G161" i="62"/>
  <c r="G159" i="62" s="1"/>
  <c r="F161" i="62"/>
  <c r="F159" i="62" s="1"/>
  <c r="E161" i="62"/>
  <c r="D161" i="62"/>
  <c r="D159" i="62" s="1"/>
  <c r="C161" i="62"/>
  <c r="C159" i="62" s="1"/>
  <c r="N157" i="62"/>
  <c r="N182" i="62" s="1"/>
  <c r="N156" i="62"/>
  <c r="N155" i="62"/>
  <c r="H142" i="62"/>
  <c r="H149" i="62" s="1"/>
  <c r="L135" i="62"/>
  <c r="K135" i="62"/>
  <c r="J135" i="62"/>
  <c r="I135" i="62"/>
  <c r="G135" i="62"/>
  <c r="F135" i="62"/>
  <c r="E135" i="62"/>
  <c r="D135" i="62"/>
  <c r="C135" i="62"/>
  <c r="L132" i="62"/>
  <c r="K132" i="62"/>
  <c r="J132" i="62"/>
  <c r="I132" i="62"/>
  <c r="G132" i="62"/>
  <c r="F132" i="62"/>
  <c r="E132" i="62"/>
  <c r="D132" i="62"/>
  <c r="C132" i="62"/>
  <c r="I130" i="62"/>
  <c r="I127" i="62"/>
  <c r="E127" i="62"/>
  <c r="D127" i="62"/>
  <c r="C127" i="62"/>
  <c r="K19" i="62"/>
  <c r="I121" i="62"/>
  <c r="I118" i="62" s="1"/>
  <c r="G118" i="62"/>
  <c r="E121" i="62"/>
  <c r="E118" i="62" s="1"/>
  <c r="D121" i="62"/>
  <c r="C121" i="62"/>
  <c r="C118" i="62" s="1"/>
  <c r="L118" i="62"/>
  <c r="J118" i="62"/>
  <c r="I120" i="62"/>
  <c r="E120" i="62"/>
  <c r="D120" i="62"/>
  <c r="D18" i="62" s="1"/>
  <c r="C120" i="62"/>
  <c r="L113" i="62"/>
  <c r="L111" i="62" s="1"/>
  <c r="K113" i="62"/>
  <c r="J113" i="62"/>
  <c r="J111" i="62" s="1"/>
  <c r="I113" i="62"/>
  <c r="I111" i="62" s="1"/>
  <c r="G113" i="62"/>
  <c r="G111" i="62" s="1"/>
  <c r="F113" i="62"/>
  <c r="E113" i="62"/>
  <c r="D113" i="62"/>
  <c r="D111" i="62" s="1"/>
  <c r="C113" i="62"/>
  <c r="F111" i="62"/>
  <c r="N109" i="62"/>
  <c r="N138" i="62" s="1"/>
  <c r="N108" i="62"/>
  <c r="N107" i="62"/>
  <c r="K94" i="62"/>
  <c r="K101" i="62" s="1"/>
  <c r="L87" i="62"/>
  <c r="J87" i="62"/>
  <c r="I87" i="62"/>
  <c r="H87" i="62"/>
  <c r="G87" i="62"/>
  <c r="F87" i="62"/>
  <c r="E87" i="62"/>
  <c r="D87" i="62"/>
  <c r="C87" i="62"/>
  <c r="L84" i="62"/>
  <c r="J84" i="62"/>
  <c r="I84" i="62"/>
  <c r="H84" i="62"/>
  <c r="G84" i="62"/>
  <c r="F84" i="62"/>
  <c r="E84" i="62"/>
  <c r="D84" i="62"/>
  <c r="C84" i="62"/>
  <c r="I82" i="62"/>
  <c r="I28" i="62" s="1"/>
  <c r="I79" i="62"/>
  <c r="H79" i="62"/>
  <c r="E79" i="62"/>
  <c r="D79" i="62"/>
  <c r="C79" i="62"/>
  <c r="L19" i="62"/>
  <c r="I73" i="62"/>
  <c r="H73" i="62"/>
  <c r="E73" i="62"/>
  <c r="D73" i="62"/>
  <c r="D70" i="62" s="1"/>
  <c r="C73" i="62"/>
  <c r="I72" i="62"/>
  <c r="H72" i="62"/>
  <c r="E72" i="62"/>
  <c r="D72" i="62"/>
  <c r="C72" i="62"/>
  <c r="C18" i="62" s="1"/>
  <c r="L70" i="62"/>
  <c r="J70" i="62"/>
  <c r="C70" i="62"/>
  <c r="L65" i="62"/>
  <c r="J65" i="62"/>
  <c r="J63" i="62" s="1"/>
  <c r="I65" i="62"/>
  <c r="I63" i="62" s="1"/>
  <c r="H65" i="62"/>
  <c r="H63" i="62" s="1"/>
  <c r="G65" i="62"/>
  <c r="F65" i="62"/>
  <c r="F11" i="62" s="1"/>
  <c r="E65" i="62"/>
  <c r="E63" i="62" s="1"/>
  <c r="D65" i="62"/>
  <c r="D11" i="62" s="1"/>
  <c r="C65" i="62"/>
  <c r="D63" i="62"/>
  <c r="N61" i="62"/>
  <c r="N88" i="62" s="1"/>
  <c r="N60" i="62"/>
  <c r="N59" i="62"/>
  <c r="L46" i="62"/>
  <c r="K46" i="62"/>
  <c r="J46" i="62"/>
  <c r="I46" i="62"/>
  <c r="G46" i="62"/>
  <c r="F46" i="62"/>
  <c r="E46" i="62"/>
  <c r="D46" i="62"/>
  <c r="C46" i="62"/>
  <c r="H45" i="62"/>
  <c r="L39" i="62"/>
  <c r="K39" i="62"/>
  <c r="J39" i="62"/>
  <c r="I39" i="62"/>
  <c r="G39" i="62"/>
  <c r="F39" i="62"/>
  <c r="E39" i="62"/>
  <c r="D39" i="62"/>
  <c r="C39" i="62"/>
  <c r="L37" i="62"/>
  <c r="K37" i="62"/>
  <c r="J37" i="62"/>
  <c r="I37" i="62"/>
  <c r="H37" i="62"/>
  <c r="G37" i="62"/>
  <c r="F37" i="62"/>
  <c r="E37" i="62"/>
  <c r="D37" i="62"/>
  <c r="C37" i="62"/>
  <c r="L36" i="62"/>
  <c r="K36" i="62"/>
  <c r="J36" i="62"/>
  <c r="I36" i="62"/>
  <c r="G36" i="62"/>
  <c r="F36" i="62"/>
  <c r="E36" i="62"/>
  <c r="D36" i="62"/>
  <c r="C36" i="62"/>
  <c r="L35" i="62"/>
  <c r="K35" i="62"/>
  <c r="J35" i="62"/>
  <c r="I35" i="62"/>
  <c r="H35" i="62"/>
  <c r="G35" i="62"/>
  <c r="F35" i="62"/>
  <c r="E35" i="62"/>
  <c r="D35" i="62"/>
  <c r="C35" i="62"/>
  <c r="C33" i="62" s="1"/>
  <c r="L34" i="62"/>
  <c r="K34" i="62"/>
  <c r="J34" i="62"/>
  <c r="I34" i="62"/>
  <c r="G34" i="62"/>
  <c r="F34" i="62"/>
  <c r="E34" i="62"/>
  <c r="D34" i="62"/>
  <c r="C34" i="62"/>
  <c r="L32" i="62"/>
  <c r="K32" i="62"/>
  <c r="J32" i="62"/>
  <c r="I32" i="62"/>
  <c r="G32" i="62"/>
  <c r="F32" i="62"/>
  <c r="E32" i="62"/>
  <c r="D32" i="62"/>
  <c r="C32" i="62"/>
  <c r="L31" i="62"/>
  <c r="K31" i="62"/>
  <c r="K30" i="62" s="1"/>
  <c r="J31" i="62"/>
  <c r="I31" i="62"/>
  <c r="G31" i="62"/>
  <c r="F31" i="62"/>
  <c r="E31" i="62"/>
  <c r="D31" i="62"/>
  <c r="C31" i="62"/>
  <c r="I30" i="62"/>
  <c r="C30" i="62"/>
  <c r="I29" i="62"/>
  <c r="L27" i="62"/>
  <c r="K27" i="62"/>
  <c r="J27" i="62"/>
  <c r="J25" i="62" s="1"/>
  <c r="I27" i="62"/>
  <c r="G27" i="62"/>
  <c r="F27" i="62"/>
  <c r="E27" i="62"/>
  <c r="D27" i="62"/>
  <c r="C27" i="62"/>
  <c r="L26" i="62"/>
  <c r="K26" i="62"/>
  <c r="J26" i="62"/>
  <c r="I26" i="62"/>
  <c r="G26" i="62"/>
  <c r="F26" i="62"/>
  <c r="E26" i="62"/>
  <c r="D26" i="62"/>
  <c r="C26" i="62"/>
  <c r="L24" i="62"/>
  <c r="K24" i="62"/>
  <c r="J24" i="62"/>
  <c r="I24" i="62"/>
  <c r="H24" i="62"/>
  <c r="G24" i="62"/>
  <c r="F24" i="62"/>
  <c r="E24" i="62"/>
  <c r="D24" i="62"/>
  <c r="C24" i="62"/>
  <c r="L23" i="62"/>
  <c r="K23" i="62"/>
  <c r="J23" i="62"/>
  <c r="I23" i="62"/>
  <c r="G23" i="62"/>
  <c r="F23" i="62"/>
  <c r="E23" i="62"/>
  <c r="D23" i="62"/>
  <c r="C23" i="62"/>
  <c r="L22" i="62"/>
  <c r="K22" i="62"/>
  <c r="J22" i="62"/>
  <c r="I22" i="62"/>
  <c r="H22" i="62"/>
  <c r="G22" i="62"/>
  <c r="F22" i="62"/>
  <c r="E22" i="62"/>
  <c r="D22" i="62"/>
  <c r="C22" i="62"/>
  <c r="L21" i="62"/>
  <c r="K21" i="62"/>
  <c r="J21" i="62"/>
  <c r="I21" i="62"/>
  <c r="H21" i="62"/>
  <c r="G21" i="62"/>
  <c r="F21" i="62"/>
  <c r="E21" i="62"/>
  <c r="D21" i="62"/>
  <c r="C21" i="62"/>
  <c r="L20" i="62"/>
  <c r="K20" i="62"/>
  <c r="J20" i="62"/>
  <c r="I20" i="62"/>
  <c r="G20" i="62"/>
  <c r="F20" i="62"/>
  <c r="E20" i="62"/>
  <c r="D20" i="62"/>
  <c r="C20" i="62"/>
  <c r="H19" i="62"/>
  <c r="L18" i="62"/>
  <c r="G18" i="62"/>
  <c r="L17" i="62"/>
  <c r="K17" i="62"/>
  <c r="J17" i="62"/>
  <c r="I17" i="62"/>
  <c r="G17" i="62"/>
  <c r="F17" i="62"/>
  <c r="E17" i="62"/>
  <c r="D17" i="62"/>
  <c r="C17" i="62"/>
  <c r="I15" i="62"/>
  <c r="L14" i="62"/>
  <c r="K14" i="62"/>
  <c r="J14" i="62"/>
  <c r="I14" i="62"/>
  <c r="H14" i="62"/>
  <c r="G14" i="62"/>
  <c r="F14" i="62"/>
  <c r="E14" i="62"/>
  <c r="D14" i="62"/>
  <c r="C14" i="62"/>
  <c r="L13" i="62"/>
  <c r="K13" i="62"/>
  <c r="J13" i="62"/>
  <c r="I13" i="62"/>
  <c r="H13" i="62"/>
  <c r="G13" i="62"/>
  <c r="F13" i="62"/>
  <c r="E13" i="62"/>
  <c r="D13" i="62"/>
  <c r="C13" i="62"/>
  <c r="L12" i="62"/>
  <c r="K12" i="62"/>
  <c r="J12" i="62"/>
  <c r="I12" i="62"/>
  <c r="G12" i="62"/>
  <c r="F12" i="62"/>
  <c r="E12" i="62"/>
  <c r="D12" i="62"/>
  <c r="C12" i="62"/>
  <c r="I11" i="62"/>
  <c r="H11" i="62"/>
  <c r="C11" i="62"/>
  <c r="C9" i="62" s="1"/>
  <c r="L10" i="62"/>
  <c r="K10" i="62"/>
  <c r="J10" i="62"/>
  <c r="I10" i="62"/>
  <c r="G10" i="62"/>
  <c r="F10" i="62"/>
  <c r="E10" i="62"/>
  <c r="D10" i="62"/>
  <c r="C10" i="62"/>
  <c r="L7" i="62"/>
  <c r="K7" i="62"/>
  <c r="J7" i="62"/>
  <c r="I7" i="62"/>
  <c r="H7" i="62"/>
  <c r="H46" i="62" s="1"/>
  <c r="G7" i="62"/>
  <c r="F7" i="62"/>
  <c r="E7" i="62"/>
  <c r="D7" i="62"/>
  <c r="C7" i="62"/>
  <c r="L6" i="62"/>
  <c r="K6" i="62"/>
  <c r="J6" i="62"/>
  <c r="I6" i="62"/>
  <c r="H6" i="62"/>
  <c r="G6" i="62"/>
  <c r="F6" i="62"/>
  <c r="E6" i="62"/>
  <c r="D6" i="62"/>
  <c r="C6" i="62"/>
  <c r="L5" i="62"/>
  <c r="K5" i="62"/>
  <c r="J5" i="62"/>
  <c r="I5" i="62"/>
  <c r="H5" i="62"/>
  <c r="G5" i="62"/>
  <c r="F5" i="62"/>
  <c r="E5" i="62"/>
  <c r="D5" i="62"/>
  <c r="C5" i="62"/>
  <c r="L175" i="61"/>
  <c r="L169" i="61"/>
  <c r="L168" i="61"/>
  <c r="K175" i="61"/>
  <c r="K169" i="61"/>
  <c r="K19" i="61" s="1"/>
  <c r="K168" i="61"/>
  <c r="K166" i="61" s="1"/>
  <c r="J175" i="61"/>
  <c r="J169" i="61"/>
  <c r="J166" i="61" s="1"/>
  <c r="J168" i="61"/>
  <c r="G175" i="61"/>
  <c r="G169" i="61"/>
  <c r="G19" i="61" s="1"/>
  <c r="G168" i="61"/>
  <c r="D175" i="61"/>
  <c r="D169" i="61"/>
  <c r="D168" i="61"/>
  <c r="L127" i="61"/>
  <c r="L121" i="61"/>
  <c r="L19" i="61" s="1"/>
  <c r="L120" i="61"/>
  <c r="K127" i="61"/>
  <c r="K121" i="61"/>
  <c r="K120" i="61"/>
  <c r="J127" i="61"/>
  <c r="J121" i="61"/>
  <c r="J120" i="61"/>
  <c r="G127" i="61"/>
  <c r="G121" i="61"/>
  <c r="G120" i="61"/>
  <c r="F127" i="61"/>
  <c r="F121" i="61"/>
  <c r="F118" i="61" s="1"/>
  <c r="F120" i="61"/>
  <c r="L79" i="61"/>
  <c r="L73" i="61"/>
  <c r="L72" i="61"/>
  <c r="L70" i="61" s="1"/>
  <c r="J79" i="61"/>
  <c r="J73" i="61"/>
  <c r="J72" i="61"/>
  <c r="G79" i="61"/>
  <c r="G73" i="61"/>
  <c r="G72" i="61"/>
  <c r="F79" i="61"/>
  <c r="F73" i="61"/>
  <c r="F72" i="61"/>
  <c r="F18" i="61" s="1"/>
  <c r="I190" i="61"/>
  <c r="I197" i="61" s="1"/>
  <c r="H190" i="61"/>
  <c r="H197" i="61" s="1"/>
  <c r="L183" i="61"/>
  <c r="K183" i="61"/>
  <c r="J183" i="61"/>
  <c r="G183" i="61"/>
  <c r="F183" i="61"/>
  <c r="E183" i="61"/>
  <c r="D183" i="61"/>
  <c r="C183" i="61"/>
  <c r="L180" i="61"/>
  <c r="K180" i="61"/>
  <c r="J180" i="61"/>
  <c r="G180" i="61"/>
  <c r="F180" i="61"/>
  <c r="E180" i="61"/>
  <c r="D180" i="61"/>
  <c r="C180" i="61"/>
  <c r="F175" i="61"/>
  <c r="E175" i="61"/>
  <c r="C175" i="61"/>
  <c r="L166" i="61"/>
  <c r="F169" i="61"/>
  <c r="E169" i="61"/>
  <c r="C169" i="61"/>
  <c r="G166" i="61"/>
  <c r="F168" i="61"/>
  <c r="F166" i="61" s="1"/>
  <c r="E168" i="61"/>
  <c r="E166" i="61" s="1"/>
  <c r="C168" i="61"/>
  <c r="L161" i="61"/>
  <c r="L159" i="61" s="1"/>
  <c r="K161" i="61"/>
  <c r="J161" i="61"/>
  <c r="G161" i="61"/>
  <c r="F161" i="61"/>
  <c r="F11" i="61" s="1"/>
  <c r="E161" i="61"/>
  <c r="D161" i="61"/>
  <c r="C161" i="61"/>
  <c r="K159" i="61"/>
  <c r="J159" i="61"/>
  <c r="G159" i="61"/>
  <c r="E159" i="61"/>
  <c r="D159" i="61"/>
  <c r="C159" i="61"/>
  <c r="N157" i="61"/>
  <c r="N186" i="61" s="1"/>
  <c r="N156" i="61"/>
  <c r="N155" i="61"/>
  <c r="H149" i="61"/>
  <c r="H142" i="61"/>
  <c r="L135" i="61"/>
  <c r="K135" i="61"/>
  <c r="J135" i="61"/>
  <c r="I135" i="61"/>
  <c r="G135" i="61"/>
  <c r="F135" i="61"/>
  <c r="E135" i="61"/>
  <c r="D135" i="61"/>
  <c r="C135" i="61"/>
  <c r="L132" i="61"/>
  <c r="K132" i="61"/>
  <c r="J132" i="61"/>
  <c r="I132" i="61"/>
  <c r="G132" i="61"/>
  <c r="F132" i="61"/>
  <c r="E132" i="61"/>
  <c r="D132" i="61"/>
  <c r="C132" i="61"/>
  <c r="I130" i="61"/>
  <c r="I127" i="61"/>
  <c r="E127" i="61"/>
  <c r="D127" i="61"/>
  <c r="C127" i="61"/>
  <c r="J118" i="61"/>
  <c r="I121" i="61"/>
  <c r="E121" i="61"/>
  <c r="D121" i="61"/>
  <c r="D118" i="61" s="1"/>
  <c r="C121" i="61"/>
  <c r="I120" i="61"/>
  <c r="E120" i="61"/>
  <c r="D120" i="61"/>
  <c r="C120" i="61"/>
  <c r="C118" i="61" s="1"/>
  <c r="L113" i="61"/>
  <c r="L111" i="61" s="1"/>
  <c r="K113" i="61"/>
  <c r="K111" i="61" s="1"/>
  <c r="J113" i="61"/>
  <c r="J111" i="61" s="1"/>
  <c r="I113" i="61"/>
  <c r="I111" i="61" s="1"/>
  <c r="G113" i="61"/>
  <c r="F113" i="61"/>
  <c r="E113" i="61"/>
  <c r="D113" i="61"/>
  <c r="C113" i="61"/>
  <c r="C11" i="61" s="1"/>
  <c r="G111" i="61"/>
  <c r="F111" i="61"/>
  <c r="E111" i="61"/>
  <c r="D111" i="61"/>
  <c r="N109" i="61"/>
  <c r="N123" i="61" s="1"/>
  <c r="N108" i="61"/>
  <c r="N107" i="61"/>
  <c r="K94" i="61"/>
  <c r="K101" i="61" s="1"/>
  <c r="L87" i="61"/>
  <c r="J87" i="61"/>
  <c r="I87" i="61"/>
  <c r="H87" i="61"/>
  <c r="G87" i="61"/>
  <c r="F87" i="61"/>
  <c r="E87" i="61"/>
  <c r="D87" i="61"/>
  <c r="C87" i="61"/>
  <c r="C94" i="61" s="1"/>
  <c r="L84" i="61"/>
  <c r="J84" i="61"/>
  <c r="I84" i="61"/>
  <c r="H84" i="61"/>
  <c r="G84" i="61"/>
  <c r="F84" i="61"/>
  <c r="E84" i="61"/>
  <c r="D84" i="61"/>
  <c r="C84" i="61"/>
  <c r="I82" i="61"/>
  <c r="I79" i="61" s="1"/>
  <c r="H79" i="61"/>
  <c r="E79" i="61"/>
  <c r="D79" i="61"/>
  <c r="C79" i="61"/>
  <c r="I73" i="61"/>
  <c r="H73" i="61"/>
  <c r="E73" i="61"/>
  <c r="D73" i="61"/>
  <c r="C73" i="61"/>
  <c r="I72" i="61"/>
  <c r="H72" i="61"/>
  <c r="G70" i="61"/>
  <c r="F70" i="61"/>
  <c r="E72" i="61"/>
  <c r="D72" i="61"/>
  <c r="C72" i="61"/>
  <c r="J70" i="61"/>
  <c r="I70" i="61"/>
  <c r="C70" i="61"/>
  <c r="L65" i="61"/>
  <c r="J65" i="61"/>
  <c r="J63" i="61" s="1"/>
  <c r="I65" i="61"/>
  <c r="I63" i="61" s="1"/>
  <c r="H65" i="61"/>
  <c r="H63" i="61" s="1"/>
  <c r="G65" i="61"/>
  <c r="G63" i="61" s="1"/>
  <c r="F65" i="61"/>
  <c r="F63" i="61" s="1"/>
  <c r="E65" i="61"/>
  <c r="D65" i="61"/>
  <c r="C65" i="61"/>
  <c r="L63" i="61"/>
  <c r="E63" i="61"/>
  <c r="D63" i="61"/>
  <c r="C63" i="61"/>
  <c r="N61" i="61"/>
  <c r="N86" i="61" s="1"/>
  <c r="N60" i="61"/>
  <c r="N59" i="61"/>
  <c r="L46" i="61"/>
  <c r="K46" i="61"/>
  <c r="J46" i="61"/>
  <c r="I46" i="61"/>
  <c r="G46" i="61"/>
  <c r="F46" i="61"/>
  <c r="E46" i="61"/>
  <c r="D46" i="61"/>
  <c r="C46" i="61"/>
  <c r="L39" i="61"/>
  <c r="K39" i="61"/>
  <c r="J39" i="61"/>
  <c r="I39" i="61"/>
  <c r="G39" i="61"/>
  <c r="F39" i="61"/>
  <c r="E39" i="61"/>
  <c r="D39" i="61"/>
  <c r="C39" i="61"/>
  <c r="L37" i="61"/>
  <c r="K37" i="61"/>
  <c r="J37" i="61"/>
  <c r="I37" i="61"/>
  <c r="G37" i="61"/>
  <c r="F37" i="61"/>
  <c r="E37" i="61"/>
  <c r="D37" i="61"/>
  <c r="C37" i="61"/>
  <c r="L36" i="61"/>
  <c r="K36" i="61"/>
  <c r="J36" i="61"/>
  <c r="I36" i="61"/>
  <c r="G36" i="61"/>
  <c r="F36" i="61"/>
  <c r="E36" i="61"/>
  <c r="D36" i="61"/>
  <c r="C36" i="61"/>
  <c r="C33" i="61" s="1"/>
  <c r="L35" i="61"/>
  <c r="K35" i="61"/>
  <c r="J35" i="61"/>
  <c r="I35" i="61"/>
  <c r="G35" i="61"/>
  <c r="F35" i="61"/>
  <c r="E35" i="61"/>
  <c r="D35" i="61"/>
  <c r="C35" i="61"/>
  <c r="L34" i="61"/>
  <c r="K34" i="61"/>
  <c r="J34" i="61"/>
  <c r="I34" i="61"/>
  <c r="G34" i="61"/>
  <c r="F34" i="61"/>
  <c r="E34" i="61"/>
  <c r="D34" i="61"/>
  <c r="C34" i="61"/>
  <c r="L32" i="61"/>
  <c r="K32" i="61"/>
  <c r="J32" i="61"/>
  <c r="I32" i="61"/>
  <c r="G32" i="61"/>
  <c r="F32" i="61"/>
  <c r="F30" i="61" s="1"/>
  <c r="E32" i="61"/>
  <c r="D32" i="61"/>
  <c r="C32" i="61"/>
  <c r="L31" i="61"/>
  <c r="K31" i="61"/>
  <c r="J31" i="61"/>
  <c r="J30" i="61" s="1"/>
  <c r="I31" i="61"/>
  <c r="I30" i="61" s="1"/>
  <c r="G31" i="61"/>
  <c r="G30" i="61" s="1"/>
  <c r="F31" i="61"/>
  <c r="E31" i="61"/>
  <c r="D31" i="61"/>
  <c r="C31" i="61"/>
  <c r="I29" i="61"/>
  <c r="L27" i="61"/>
  <c r="K27" i="61"/>
  <c r="J27" i="61"/>
  <c r="I27" i="61"/>
  <c r="G27" i="61"/>
  <c r="F27" i="61"/>
  <c r="E27" i="61"/>
  <c r="D27" i="61"/>
  <c r="C27" i="61"/>
  <c r="L26" i="61"/>
  <c r="K26" i="61"/>
  <c r="K25" i="61" s="1"/>
  <c r="J26" i="61"/>
  <c r="I26" i="61"/>
  <c r="G26" i="61"/>
  <c r="F26" i="61"/>
  <c r="E26" i="61"/>
  <c r="D26" i="61"/>
  <c r="C26" i="61"/>
  <c r="L24" i="61"/>
  <c r="K24" i="61"/>
  <c r="J24" i="61"/>
  <c r="I24" i="61"/>
  <c r="G24" i="61"/>
  <c r="F24" i="61"/>
  <c r="E24" i="61"/>
  <c r="D24" i="61"/>
  <c r="C24" i="61"/>
  <c r="L23" i="61"/>
  <c r="K23" i="61"/>
  <c r="J23" i="61"/>
  <c r="I23" i="61"/>
  <c r="G23" i="61"/>
  <c r="F23" i="61"/>
  <c r="E23" i="61"/>
  <c r="D23" i="61"/>
  <c r="C23" i="61"/>
  <c r="L22" i="61"/>
  <c r="K22" i="61"/>
  <c r="J22" i="61"/>
  <c r="I22" i="61"/>
  <c r="G22" i="61"/>
  <c r="F22" i="61"/>
  <c r="E22" i="61"/>
  <c r="D22" i="61"/>
  <c r="C22" i="61"/>
  <c r="L21" i="61"/>
  <c r="K21" i="61"/>
  <c r="J21" i="61"/>
  <c r="I21" i="61"/>
  <c r="G21" i="61"/>
  <c r="F21" i="61"/>
  <c r="E21" i="61"/>
  <c r="D21" i="61"/>
  <c r="C21" i="61"/>
  <c r="L20" i="61"/>
  <c r="K20" i="61"/>
  <c r="J20" i="61"/>
  <c r="I20" i="61"/>
  <c r="G20" i="61"/>
  <c r="F20" i="61"/>
  <c r="E20" i="61"/>
  <c r="D20" i="61"/>
  <c r="C20" i="61"/>
  <c r="C19" i="61"/>
  <c r="I18" i="61"/>
  <c r="L17" i="61"/>
  <c r="K17" i="61"/>
  <c r="J17" i="61"/>
  <c r="I17" i="61"/>
  <c r="G17" i="61"/>
  <c r="F17" i="61"/>
  <c r="E17" i="61"/>
  <c r="D17" i="61"/>
  <c r="C17" i="61"/>
  <c r="I15" i="61"/>
  <c r="L14" i="61"/>
  <c r="K14" i="61"/>
  <c r="J14" i="61"/>
  <c r="I14" i="61"/>
  <c r="G14" i="61"/>
  <c r="F14" i="61"/>
  <c r="E14" i="61"/>
  <c r="D14" i="61"/>
  <c r="C14" i="61"/>
  <c r="L13" i="61"/>
  <c r="K13" i="61"/>
  <c r="J13" i="61"/>
  <c r="I13" i="61"/>
  <c r="G13" i="61"/>
  <c r="F13" i="61"/>
  <c r="E13" i="61"/>
  <c r="D13" i="61"/>
  <c r="C13" i="61"/>
  <c r="L12" i="61"/>
  <c r="K12" i="61"/>
  <c r="J12" i="61"/>
  <c r="I12" i="61"/>
  <c r="G12" i="61"/>
  <c r="F12" i="61"/>
  <c r="E12" i="61"/>
  <c r="D12" i="61"/>
  <c r="C12" i="61"/>
  <c r="E11" i="61"/>
  <c r="D11" i="61"/>
  <c r="L10" i="61"/>
  <c r="K10" i="61"/>
  <c r="J10" i="61"/>
  <c r="I10" i="61"/>
  <c r="G10" i="61"/>
  <c r="F10" i="61"/>
  <c r="E10" i="61"/>
  <c r="D10" i="61"/>
  <c r="C10" i="61"/>
  <c r="L7" i="61"/>
  <c r="K7" i="61"/>
  <c r="J7" i="61"/>
  <c r="I7" i="61"/>
  <c r="H7" i="61"/>
  <c r="H19" i="61" s="1"/>
  <c r="G7" i="61"/>
  <c r="F7" i="61"/>
  <c r="E7" i="61"/>
  <c r="D7" i="61"/>
  <c r="C7" i="61"/>
  <c r="L6" i="61"/>
  <c r="K6" i="61"/>
  <c r="J6" i="61"/>
  <c r="I6" i="61"/>
  <c r="H6" i="61"/>
  <c r="G6" i="61"/>
  <c r="F6" i="61"/>
  <c r="E6" i="61"/>
  <c r="D6" i="61"/>
  <c r="C6" i="61"/>
  <c r="L5" i="61"/>
  <c r="K5" i="61"/>
  <c r="J5" i="61"/>
  <c r="I5" i="61"/>
  <c r="H5" i="61"/>
  <c r="G5" i="61"/>
  <c r="F5" i="61"/>
  <c r="E5" i="61"/>
  <c r="D5" i="61"/>
  <c r="C5" i="61"/>
  <c r="L175" i="60"/>
  <c r="L169" i="60"/>
  <c r="L168" i="60"/>
  <c r="K175" i="60"/>
  <c r="K169" i="60"/>
  <c r="K168" i="60"/>
  <c r="K166" i="60" s="1"/>
  <c r="J175" i="60"/>
  <c r="J169" i="60"/>
  <c r="J168" i="60"/>
  <c r="G175" i="60"/>
  <c r="G169" i="60"/>
  <c r="G168" i="60"/>
  <c r="G166" i="60" s="1"/>
  <c r="L127" i="60"/>
  <c r="L121" i="60"/>
  <c r="L120" i="60"/>
  <c r="K127" i="60"/>
  <c r="K121" i="60"/>
  <c r="K120" i="60"/>
  <c r="K118" i="60"/>
  <c r="J127" i="60"/>
  <c r="J121" i="60"/>
  <c r="J120" i="60"/>
  <c r="G127" i="60"/>
  <c r="G121" i="60"/>
  <c r="G120" i="60"/>
  <c r="G118" i="60" s="1"/>
  <c r="F127" i="60"/>
  <c r="F121" i="60"/>
  <c r="F120" i="60"/>
  <c r="F118" i="60" s="1"/>
  <c r="L79" i="60"/>
  <c r="L73" i="60"/>
  <c r="L72" i="60"/>
  <c r="L70" i="60" s="1"/>
  <c r="J79" i="60"/>
  <c r="J73" i="60"/>
  <c r="J72" i="60"/>
  <c r="J70" i="60" s="1"/>
  <c r="H79" i="60"/>
  <c r="H73" i="60"/>
  <c r="H72" i="60"/>
  <c r="H70" i="60" s="1"/>
  <c r="G79" i="60"/>
  <c r="G73" i="60"/>
  <c r="G72" i="60"/>
  <c r="F79" i="60"/>
  <c r="F73" i="60"/>
  <c r="F72" i="60"/>
  <c r="I197" i="60"/>
  <c r="I190" i="60"/>
  <c r="H190" i="60"/>
  <c r="H197" i="60" s="1"/>
  <c r="N189" i="60"/>
  <c r="N187" i="60"/>
  <c r="L183" i="60"/>
  <c r="K183" i="60"/>
  <c r="J183" i="60"/>
  <c r="G183" i="60"/>
  <c r="F183" i="60"/>
  <c r="F190" i="60" s="1"/>
  <c r="E183" i="60"/>
  <c r="D183" i="60"/>
  <c r="C183" i="60"/>
  <c r="N181" i="60"/>
  <c r="L180" i="60"/>
  <c r="K180" i="60"/>
  <c r="J180" i="60"/>
  <c r="G180" i="60"/>
  <c r="F180" i="60"/>
  <c r="E180" i="60"/>
  <c r="D180" i="60"/>
  <c r="C180" i="60"/>
  <c r="N179" i="60"/>
  <c r="N178" i="60"/>
  <c r="N177" i="60"/>
  <c r="F175" i="60"/>
  <c r="E175" i="60"/>
  <c r="D175" i="60"/>
  <c r="C175" i="60"/>
  <c r="N174" i="60"/>
  <c r="N173" i="60"/>
  <c r="N172" i="60"/>
  <c r="N171" i="60"/>
  <c r="N170" i="60"/>
  <c r="F169" i="60"/>
  <c r="E169" i="60"/>
  <c r="D169" i="60"/>
  <c r="C169" i="60"/>
  <c r="F168" i="60"/>
  <c r="F166" i="60" s="1"/>
  <c r="E168" i="60"/>
  <c r="E166" i="60" s="1"/>
  <c r="D168" i="60"/>
  <c r="C168" i="60"/>
  <c r="C166" i="60" s="1"/>
  <c r="J166" i="60"/>
  <c r="N165" i="60"/>
  <c r="N164" i="60"/>
  <c r="N163" i="60"/>
  <c r="N162" i="60"/>
  <c r="L161" i="60"/>
  <c r="K161" i="60"/>
  <c r="K159" i="60" s="1"/>
  <c r="J161" i="60"/>
  <c r="G161" i="60"/>
  <c r="F161" i="60"/>
  <c r="E161" i="60"/>
  <c r="D161" i="60"/>
  <c r="C161" i="60"/>
  <c r="C159" i="60" s="1"/>
  <c r="L159" i="60"/>
  <c r="J159" i="60"/>
  <c r="G159" i="60"/>
  <c r="F159" i="60"/>
  <c r="D159" i="60"/>
  <c r="N157" i="60"/>
  <c r="N186" i="60" s="1"/>
  <c r="N156" i="60"/>
  <c r="N155" i="60"/>
  <c r="H149" i="60"/>
  <c r="N148" i="60"/>
  <c r="H142" i="60"/>
  <c r="N141" i="60"/>
  <c r="N139" i="60"/>
  <c r="N138" i="60"/>
  <c r="N137" i="60"/>
  <c r="N136" i="60"/>
  <c r="L135" i="60"/>
  <c r="K135" i="60"/>
  <c r="J135" i="60"/>
  <c r="I135" i="60"/>
  <c r="G135" i="60"/>
  <c r="F135" i="60"/>
  <c r="E135" i="60"/>
  <c r="D135" i="60"/>
  <c r="C135" i="60"/>
  <c r="N134" i="60"/>
  <c r="N133" i="60"/>
  <c r="L132" i="60"/>
  <c r="K132" i="60"/>
  <c r="J132" i="60"/>
  <c r="I132" i="60"/>
  <c r="G132" i="60"/>
  <c r="F132" i="60"/>
  <c r="E132" i="60"/>
  <c r="D132" i="60"/>
  <c r="C132" i="60"/>
  <c r="N131" i="60"/>
  <c r="N130" i="60"/>
  <c r="I130" i="60"/>
  <c r="N128" i="60"/>
  <c r="I127" i="60"/>
  <c r="E127" i="60"/>
  <c r="D127" i="60"/>
  <c r="C127" i="60"/>
  <c r="N126" i="60"/>
  <c r="N125" i="60"/>
  <c r="N124" i="60"/>
  <c r="K19" i="60"/>
  <c r="I121" i="60"/>
  <c r="E121" i="60"/>
  <c r="D121" i="60"/>
  <c r="C121" i="60"/>
  <c r="I120" i="60"/>
  <c r="E120" i="60"/>
  <c r="E118" i="60" s="1"/>
  <c r="D120" i="60"/>
  <c r="C120" i="60"/>
  <c r="C118" i="60" s="1"/>
  <c r="N119" i="60"/>
  <c r="L118" i="60"/>
  <c r="D118" i="60"/>
  <c r="N116" i="60"/>
  <c r="N115" i="60"/>
  <c r="N114" i="60"/>
  <c r="L113" i="60"/>
  <c r="L111" i="60" s="1"/>
  <c r="K113" i="60"/>
  <c r="K111" i="60" s="1"/>
  <c r="J113" i="60"/>
  <c r="J111" i="60" s="1"/>
  <c r="I113" i="60"/>
  <c r="I111" i="60" s="1"/>
  <c r="G113" i="60"/>
  <c r="G111" i="60" s="1"/>
  <c r="F113" i="60"/>
  <c r="F111" i="60" s="1"/>
  <c r="E113" i="60"/>
  <c r="D113" i="60"/>
  <c r="D11" i="60" s="1"/>
  <c r="C113" i="60"/>
  <c r="N112" i="60"/>
  <c r="E111" i="60"/>
  <c r="D111" i="60"/>
  <c r="C111" i="60"/>
  <c r="N109" i="60"/>
  <c r="N123" i="60" s="1"/>
  <c r="N108" i="60"/>
  <c r="N107" i="60"/>
  <c r="K94" i="60"/>
  <c r="K101" i="60" s="1"/>
  <c r="L87" i="60"/>
  <c r="J87" i="60"/>
  <c r="I87" i="60"/>
  <c r="H87" i="60"/>
  <c r="G87" i="60"/>
  <c r="F87" i="60"/>
  <c r="E87" i="60"/>
  <c r="D87" i="60"/>
  <c r="C87" i="60"/>
  <c r="L84" i="60"/>
  <c r="J84" i="60"/>
  <c r="I84" i="60"/>
  <c r="H84" i="60"/>
  <c r="G84" i="60"/>
  <c r="F84" i="60"/>
  <c r="E84" i="60"/>
  <c r="N84" i="60" s="1"/>
  <c r="D84" i="60"/>
  <c r="C84" i="60"/>
  <c r="I82" i="60"/>
  <c r="N81" i="60"/>
  <c r="I79" i="60"/>
  <c r="E79" i="60"/>
  <c r="D79" i="60"/>
  <c r="C79" i="60"/>
  <c r="N74" i="60"/>
  <c r="I73" i="60"/>
  <c r="I19" i="60" s="1"/>
  <c r="F19" i="60"/>
  <c r="E73" i="60"/>
  <c r="E19" i="60" s="1"/>
  <c r="D73" i="60"/>
  <c r="D19" i="60" s="1"/>
  <c r="C73" i="60"/>
  <c r="N73" i="60" s="1"/>
  <c r="I72" i="60"/>
  <c r="G70" i="60"/>
  <c r="E72" i="60"/>
  <c r="D72" i="60"/>
  <c r="C72" i="60"/>
  <c r="N69" i="60"/>
  <c r="L65" i="60"/>
  <c r="L11" i="60" s="1"/>
  <c r="J65" i="60"/>
  <c r="J63" i="60" s="1"/>
  <c r="I65" i="60"/>
  <c r="I63" i="60" s="1"/>
  <c r="H65" i="60"/>
  <c r="H63" i="60" s="1"/>
  <c r="G65" i="60"/>
  <c r="F65" i="60"/>
  <c r="E65" i="60"/>
  <c r="D65" i="60"/>
  <c r="C65" i="60"/>
  <c r="L63" i="60"/>
  <c r="E63" i="60"/>
  <c r="D63" i="60"/>
  <c r="C63" i="60"/>
  <c r="N61" i="60"/>
  <c r="N86" i="60" s="1"/>
  <c r="N60" i="60"/>
  <c r="N59" i="60"/>
  <c r="L46" i="60"/>
  <c r="K46" i="60"/>
  <c r="J46" i="60"/>
  <c r="I46" i="60"/>
  <c r="H46" i="60"/>
  <c r="G46" i="60"/>
  <c r="F46" i="60"/>
  <c r="E46" i="60"/>
  <c r="D46" i="60"/>
  <c r="C46" i="60"/>
  <c r="L39" i="60"/>
  <c r="K39" i="60"/>
  <c r="J39" i="60"/>
  <c r="I39" i="60"/>
  <c r="G39" i="60"/>
  <c r="F39" i="60"/>
  <c r="E39" i="60"/>
  <c r="D39" i="60"/>
  <c r="C39" i="60"/>
  <c r="L37" i="60"/>
  <c r="K37" i="60"/>
  <c r="J37" i="60"/>
  <c r="I37" i="60"/>
  <c r="I33" i="60" s="1"/>
  <c r="G37" i="60"/>
  <c r="F37" i="60"/>
  <c r="E37" i="60"/>
  <c r="D37" i="60"/>
  <c r="C37" i="60"/>
  <c r="L36" i="60"/>
  <c r="K36" i="60"/>
  <c r="J36" i="60"/>
  <c r="I36" i="60"/>
  <c r="G36" i="60"/>
  <c r="F36" i="60"/>
  <c r="E36" i="60"/>
  <c r="D36" i="60"/>
  <c r="C36" i="60"/>
  <c r="L35" i="60"/>
  <c r="K35" i="60"/>
  <c r="J35" i="60"/>
  <c r="I35" i="60"/>
  <c r="G35" i="60"/>
  <c r="G33" i="60" s="1"/>
  <c r="F35" i="60"/>
  <c r="E35" i="60"/>
  <c r="D35" i="60"/>
  <c r="C35" i="60"/>
  <c r="C33" i="60" s="1"/>
  <c r="L34" i="60"/>
  <c r="L33" i="60" s="1"/>
  <c r="K34" i="60"/>
  <c r="K33" i="60" s="1"/>
  <c r="J34" i="60"/>
  <c r="J33" i="60" s="1"/>
  <c r="I34" i="60"/>
  <c r="G34" i="60"/>
  <c r="F34" i="60"/>
  <c r="F33" i="60" s="1"/>
  <c r="E34" i="60"/>
  <c r="E33" i="60" s="1"/>
  <c r="D34" i="60"/>
  <c r="D33" i="60" s="1"/>
  <c r="C34" i="60"/>
  <c r="L32" i="60"/>
  <c r="K32" i="60"/>
  <c r="J32" i="60"/>
  <c r="J30" i="60" s="1"/>
  <c r="I32" i="60"/>
  <c r="I30" i="60" s="1"/>
  <c r="G32" i="60"/>
  <c r="F32" i="60"/>
  <c r="E32" i="60"/>
  <c r="D32" i="60"/>
  <c r="C32" i="60"/>
  <c r="L31" i="60"/>
  <c r="L30" i="60" s="1"/>
  <c r="K31" i="60"/>
  <c r="K30" i="60" s="1"/>
  <c r="J31" i="60"/>
  <c r="I31" i="60"/>
  <c r="G31" i="60"/>
  <c r="G30" i="60" s="1"/>
  <c r="F31" i="60"/>
  <c r="F30" i="60" s="1"/>
  <c r="E31" i="60"/>
  <c r="E30" i="60" s="1"/>
  <c r="D31" i="60"/>
  <c r="C31" i="60"/>
  <c r="C30" i="60" s="1"/>
  <c r="D30" i="60"/>
  <c r="I29" i="60"/>
  <c r="I28" i="60"/>
  <c r="L27" i="60"/>
  <c r="K27" i="60"/>
  <c r="J27" i="60"/>
  <c r="I27" i="60"/>
  <c r="G27" i="60"/>
  <c r="F27" i="60"/>
  <c r="E27" i="60"/>
  <c r="D27" i="60"/>
  <c r="C27" i="60"/>
  <c r="L26" i="60"/>
  <c r="K26" i="60"/>
  <c r="J26" i="60"/>
  <c r="I26" i="60"/>
  <c r="I25" i="60" s="1"/>
  <c r="G26" i="60"/>
  <c r="F26" i="60"/>
  <c r="F25" i="60" s="1"/>
  <c r="E26" i="60"/>
  <c r="E25" i="60" s="1"/>
  <c r="D26" i="60"/>
  <c r="D25" i="60" s="1"/>
  <c r="C26" i="60"/>
  <c r="C25" i="60" s="1"/>
  <c r="L24" i="60"/>
  <c r="K24" i="60"/>
  <c r="J24" i="60"/>
  <c r="I24" i="60"/>
  <c r="G24" i="60"/>
  <c r="F24" i="60"/>
  <c r="E24" i="60"/>
  <c r="D24" i="60"/>
  <c r="C24" i="60"/>
  <c r="L23" i="60"/>
  <c r="K23" i="60"/>
  <c r="J23" i="60"/>
  <c r="I23" i="60"/>
  <c r="G23" i="60"/>
  <c r="F23" i="60"/>
  <c r="E23" i="60"/>
  <c r="D23" i="60"/>
  <c r="C23" i="60"/>
  <c r="L22" i="60"/>
  <c r="K22" i="60"/>
  <c r="J22" i="60"/>
  <c r="I22" i="60"/>
  <c r="G22" i="60"/>
  <c r="F22" i="60"/>
  <c r="E22" i="60"/>
  <c r="D22" i="60"/>
  <c r="C22" i="60"/>
  <c r="L21" i="60"/>
  <c r="K21" i="60"/>
  <c r="J21" i="60"/>
  <c r="I21" i="60"/>
  <c r="G21" i="60"/>
  <c r="F21" i="60"/>
  <c r="E21" i="60"/>
  <c r="D21" i="60"/>
  <c r="C21" i="60"/>
  <c r="L20" i="60"/>
  <c r="K20" i="60"/>
  <c r="J20" i="60"/>
  <c r="I20" i="60"/>
  <c r="G20" i="60"/>
  <c r="F20" i="60"/>
  <c r="E20" i="60"/>
  <c r="D20" i="60"/>
  <c r="C20" i="60"/>
  <c r="C19" i="60"/>
  <c r="K18" i="60"/>
  <c r="L17" i="60"/>
  <c r="K17" i="60"/>
  <c r="J17" i="60"/>
  <c r="I17" i="60"/>
  <c r="G17" i="60"/>
  <c r="F17" i="60"/>
  <c r="E17" i="60"/>
  <c r="D17" i="60"/>
  <c r="C17" i="60"/>
  <c r="I15" i="60"/>
  <c r="H15" i="60"/>
  <c r="L14" i="60"/>
  <c r="K14" i="60"/>
  <c r="J14" i="60"/>
  <c r="I14" i="60"/>
  <c r="G14" i="60"/>
  <c r="F14" i="60"/>
  <c r="E14" i="60"/>
  <c r="D14" i="60"/>
  <c r="C14" i="60"/>
  <c r="L13" i="60"/>
  <c r="K13" i="60"/>
  <c r="J13" i="60"/>
  <c r="I13" i="60"/>
  <c r="G13" i="60"/>
  <c r="F13" i="60"/>
  <c r="E13" i="60"/>
  <c r="D13" i="60"/>
  <c r="C13" i="60"/>
  <c r="L12" i="60"/>
  <c r="K12" i="60"/>
  <c r="J12" i="60"/>
  <c r="I12" i="60"/>
  <c r="G12" i="60"/>
  <c r="F12" i="60"/>
  <c r="E12" i="60"/>
  <c r="D12" i="60"/>
  <c r="C12" i="60"/>
  <c r="C11" i="60"/>
  <c r="L10" i="60"/>
  <c r="K10" i="60"/>
  <c r="J10" i="60"/>
  <c r="I10" i="60"/>
  <c r="G10" i="60"/>
  <c r="F10" i="60"/>
  <c r="E10" i="60"/>
  <c r="D10" i="60"/>
  <c r="C10" i="60"/>
  <c r="L7" i="60"/>
  <c r="K7" i="60"/>
  <c r="J7" i="60"/>
  <c r="I7" i="60"/>
  <c r="H7" i="60"/>
  <c r="G7" i="60"/>
  <c r="F7" i="60"/>
  <c r="E7" i="60"/>
  <c r="D7" i="60"/>
  <c r="C7" i="60"/>
  <c r="M7" i="60" s="1"/>
  <c r="L6" i="60"/>
  <c r="K6" i="60"/>
  <c r="J6" i="60"/>
  <c r="I6" i="60"/>
  <c r="H6" i="60"/>
  <c r="G6" i="60"/>
  <c r="F6" i="60"/>
  <c r="E6" i="60"/>
  <c r="D6" i="60"/>
  <c r="C6" i="60"/>
  <c r="M6" i="60" s="1"/>
  <c r="L5" i="60"/>
  <c r="K5" i="60"/>
  <c r="J5" i="60"/>
  <c r="I5" i="60"/>
  <c r="H5" i="60"/>
  <c r="M5" i="60" s="1"/>
  <c r="G5" i="60"/>
  <c r="F5" i="60"/>
  <c r="E5" i="60"/>
  <c r="D5" i="60"/>
  <c r="C5" i="60"/>
  <c r="L175" i="59"/>
  <c r="L169" i="59"/>
  <c r="L168" i="59"/>
  <c r="J175" i="59"/>
  <c r="J169" i="59"/>
  <c r="J168" i="59"/>
  <c r="G175" i="59"/>
  <c r="G169" i="59"/>
  <c r="G168" i="59"/>
  <c r="G166" i="59" s="1"/>
  <c r="D175" i="59"/>
  <c r="D169" i="59"/>
  <c r="D168" i="59"/>
  <c r="L127" i="59"/>
  <c r="L121" i="59"/>
  <c r="L120" i="59"/>
  <c r="L118" i="59" s="1"/>
  <c r="K127" i="59"/>
  <c r="K121" i="59"/>
  <c r="K120" i="59"/>
  <c r="K118" i="59" s="1"/>
  <c r="J127" i="59"/>
  <c r="J121" i="59"/>
  <c r="J120" i="59"/>
  <c r="G127" i="59"/>
  <c r="G121" i="59"/>
  <c r="G120" i="59"/>
  <c r="G118" i="59" s="1"/>
  <c r="L79" i="59"/>
  <c r="L73" i="59"/>
  <c r="L72" i="59"/>
  <c r="J79" i="59"/>
  <c r="J73" i="59"/>
  <c r="J72" i="59"/>
  <c r="H79" i="59"/>
  <c r="H73" i="59"/>
  <c r="H72" i="59"/>
  <c r="G79" i="59"/>
  <c r="G73" i="59"/>
  <c r="G72" i="59"/>
  <c r="F79" i="59"/>
  <c r="F73" i="59"/>
  <c r="F72" i="59"/>
  <c r="D101" i="59"/>
  <c r="I190" i="59"/>
  <c r="I197" i="59" s="1"/>
  <c r="H190" i="59"/>
  <c r="H197" i="59" s="1"/>
  <c r="L183" i="59"/>
  <c r="K183" i="59"/>
  <c r="J183" i="59"/>
  <c r="G183" i="59"/>
  <c r="F183" i="59"/>
  <c r="E183" i="59"/>
  <c r="D183" i="59"/>
  <c r="C183" i="59"/>
  <c r="L180" i="59"/>
  <c r="K180" i="59"/>
  <c r="J180" i="59"/>
  <c r="G180" i="59"/>
  <c r="F180" i="59"/>
  <c r="E180" i="59"/>
  <c r="D180" i="59"/>
  <c r="C180" i="59"/>
  <c r="K175" i="59"/>
  <c r="F175" i="59"/>
  <c r="E175" i="59"/>
  <c r="C175" i="59"/>
  <c r="K169" i="59"/>
  <c r="F169" i="59"/>
  <c r="E169" i="59"/>
  <c r="C169" i="59"/>
  <c r="C166" i="59" s="1"/>
  <c r="L166" i="59"/>
  <c r="K168" i="59"/>
  <c r="K166" i="59" s="1"/>
  <c r="J166" i="59"/>
  <c r="F168" i="59"/>
  <c r="F166" i="59" s="1"/>
  <c r="E168" i="59"/>
  <c r="E166" i="59" s="1"/>
  <c r="C168" i="59"/>
  <c r="D166" i="59"/>
  <c r="L161" i="59"/>
  <c r="L159" i="59" s="1"/>
  <c r="K161" i="59"/>
  <c r="K159" i="59" s="1"/>
  <c r="J161" i="59"/>
  <c r="G161" i="59"/>
  <c r="F161" i="59"/>
  <c r="E161" i="59"/>
  <c r="D161" i="59"/>
  <c r="C161" i="59"/>
  <c r="J159" i="59"/>
  <c r="G159" i="59"/>
  <c r="F159" i="59"/>
  <c r="E159" i="59"/>
  <c r="D159" i="59"/>
  <c r="C159" i="59"/>
  <c r="N157" i="59"/>
  <c r="N189" i="59" s="1"/>
  <c r="N156" i="59"/>
  <c r="N155" i="59"/>
  <c r="H142" i="59"/>
  <c r="H149" i="59" s="1"/>
  <c r="L135" i="59"/>
  <c r="K135" i="59"/>
  <c r="J135" i="59"/>
  <c r="I135" i="59"/>
  <c r="G135" i="59"/>
  <c r="F135" i="59"/>
  <c r="E135" i="59"/>
  <c r="D135" i="59"/>
  <c r="C135" i="59"/>
  <c r="L132" i="59"/>
  <c r="K132" i="59"/>
  <c r="J132" i="59"/>
  <c r="I132" i="59"/>
  <c r="G132" i="59"/>
  <c r="F132" i="59"/>
  <c r="E132" i="59"/>
  <c r="D132" i="59"/>
  <c r="C132" i="59"/>
  <c r="I130" i="59"/>
  <c r="I127" i="59"/>
  <c r="F127" i="59"/>
  <c r="E127" i="59"/>
  <c r="D127" i="59"/>
  <c r="C127" i="59"/>
  <c r="I121" i="59"/>
  <c r="F121" i="59"/>
  <c r="E121" i="59"/>
  <c r="D121" i="59"/>
  <c r="C121" i="59"/>
  <c r="I120" i="59"/>
  <c r="F120" i="59"/>
  <c r="E120" i="59"/>
  <c r="D120" i="59"/>
  <c r="C120" i="59"/>
  <c r="C118" i="59" s="1"/>
  <c r="L113" i="59"/>
  <c r="L111" i="59" s="1"/>
  <c r="K113" i="59"/>
  <c r="K111" i="59" s="1"/>
  <c r="J113" i="59"/>
  <c r="J111" i="59" s="1"/>
  <c r="I113" i="59"/>
  <c r="I111" i="59" s="1"/>
  <c r="G113" i="59"/>
  <c r="G111" i="59" s="1"/>
  <c r="F113" i="59"/>
  <c r="F111" i="59" s="1"/>
  <c r="E113" i="59"/>
  <c r="E111" i="59" s="1"/>
  <c r="D113" i="59"/>
  <c r="D111" i="59" s="1"/>
  <c r="C113" i="59"/>
  <c r="C111" i="59"/>
  <c r="N109" i="59"/>
  <c r="N124" i="59" s="1"/>
  <c r="N108" i="59"/>
  <c r="N107" i="59"/>
  <c r="K94" i="59"/>
  <c r="K101" i="59" s="1"/>
  <c r="L87" i="59"/>
  <c r="J87" i="59"/>
  <c r="I87" i="59"/>
  <c r="H87" i="59"/>
  <c r="G87" i="59"/>
  <c r="F87" i="59"/>
  <c r="E87" i="59"/>
  <c r="D87" i="59"/>
  <c r="C87" i="59"/>
  <c r="L84" i="59"/>
  <c r="J84" i="59"/>
  <c r="I84" i="59"/>
  <c r="H84" i="59"/>
  <c r="G84" i="59"/>
  <c r="F84" i="59"/>
  <c r="E84" i="59"/>
  <c r="D84" i="59"/>
  <c r="C84" i="59"/>
  <c r="I82" i="59"/>
  <c r="E79" i="59"/>
  <c r="D79" i="59"/>
  <c r="C79" i="59"/>
  <c r="I73" i="59"/>
  <c r="E73" i="59"/>
  <c r="D73" i="59"/>
  <c r="C73" i="59"/>
  <c r="I72" i="59"/>
  <c r="I70" i="59" s="1"/>
  <c r="E72" i="59"/>
  <c r="E18" i="59" s="1"/>
  <c r="D72" i="59"/>
  <c r="C72" i="59"/>
  <c r="L70" i="59"/>
  <c r="J70" i="59"/>
  <c r="H70" i="59"/>
  <c r="G70" i="59"/>
  <c r="F70" i="59"/>
  <c r="L65" i="59"/>
  <c r="J65" i="59"/>
  <c r="J63" i="59" s="1"/>
  <c r="I65" i="59"/>
  <c r="I63" i="59" s="1"/>
  <c r="H65" i="59"/>
  <c r="G65" i="59"/>
  <c r="F65" i="59"/>
  <c r="E65" i="59"/>
  <c r="E63" i="59" s="1"/>
  <c r="D65" i="59"/>
  <c r="D63" i="59" s="1"/>
  <c r="C65" i="59"/>
  <c r="C63" i="59" s="1"/>
  <c r="L63" i="59"/>
  <c r="H63" i="59"/>
  <c r="N61" i="59"/>
  <c r="N66" i="59" s="1"/>
  <c r="N60" i="59"/>
  <c r="N59" i="59"/>
  <c r="L46" i="59"/>
  <c r="K46" i="59"/>
  <c r="J46" i="59"/>
  <c r="I46" i="59"/>
  <c r="G46" i="59"/>
  <c r="F46" i="59"/>
  <c r="E46" i="59"/>
  <c r="D46" i="59"/>
  <c r="C46" i="59"/>
  <c r="L39" i="59"/>
  <c r="K39" i="59"/>
  <c r="J39" i="59"/>
  <c r="I39" i="59"/>
  <c r="G39" i="59"/>
  <c r="F39" i="59"/>
  <c r="E39" i="59"/>
  <c r="D39" i="59"/>
  <c r="C39" i="59"/>
  <c r="L37" i="59"/>
  <c r="K37" i="59"/>
  <c r="J37" i="59"/>
  <c r="I37" i="59"/>
  <c r="G37" i="59"/>
  <c r="F37" i="59"/>
  <c r="E37" i="59"/>
  <c r="D37" i="59"/>
  <c r="C37" i="59"/>
  <c r="L36" i="59"/>
  <c r="K36" i="59"/>
  <c r="J36" i="59"/>
  <c r="I36" i="59"/>
  <c r="G36" i="59"/>
  <c r="F36" i="59"/>
  <c r="E36" i="59"/>
  <c r="D36" i="59"/>
  <c r="C36" i="59"/>
  <c r="L35" i="59"/>
  <c r="K35" i="59"/>
  <c r="J35" i="59"/>
  <c r="I35" i="59"/>
  <c r="G35" i="59"/>
  <c r="F35" i="59"/>
  <c r="E35" i="59"/>
  <c r="D35" i="59"/>
  <c r="D33" i="59" s="1"/>
  <c r="C35" i="59"/>
  <c r="L34" i="59"/>
  <c r="K34" i="59"/>
  <c r="J34" i="59"/>
  <c r="I34" i="59"/>
  <c r="G34" i="59"/>
  <c r="F34" i="59"/>
  <c r="E34" i="59"/>
  <c r="D34" i="59"/>
  <c r="C34" i="59"/>
  <c r="C33" i="59" s="1"/>
  <c r="L32" i="59"/>
  <c r="K32" i="59"/>
  <c r="J32" i="59"/>
  <c r="I32" i="59"/>
  <c r="I30" i="59" s="1"/>
  <c r="G32" i="59"/>
  <c r="F32" i="59"/>
  <c r="E32" i="59"/>
  <c r="D32" i="59"/>
  <c r="C32" i="59"/>
  <c r="L31" i="59"/>
  <c r="K31" i="59"/>
  <c r="J31" i="59"/>
  <c r="I31" i="59"/>
  <c r="G31" i="59"/>
  <c r="F31" i="59"/>
  <c r="E31" i="59"/>
  <c r="E30" i="59" s="1"/>
  <c r="D31" i="59"/>
  <c r="D30" i="59" s="1"/>
  <c r="C31" i="59"/>
  <c r="C30" i="59" s="1"/>
  <c r="I29" i="59"/>
  <c r="L27" i="59"/>
  <c r="K27" i="59"/>
  <c r="J27" i="59"/>
  <c r="I27" i="59"/>
  <c r="G27" i="59"/>
  <c r="F27" i="59"/>
  <c r="E27" i="59"/>
  <c r="D27" i="59"/>
  <c r="C27" i="59"/>
  <c r="C25" i="59" s="1"/>
  <c r="L26" i="59"/>
  <c r="K26" i="59"/>
  <c r="J26" i="59"/>
  <c r="I26" i="59"/>
  <c r="G26" i="59"/>
  <c r="F26" i="59"/>
  <c r="F25" i="59" s="1"/>
  <c r="E26" i="59"/>
  <c r="D26" i="59"/>
  <c r="C26" i="59"/>
  <c r="L24" i="59"/>
  <c r="K24" i="59"/>
  <c r="J24" i="59"/>
  <c r="I24" i="59"/>
  <c r="G24" i="59"/>
  <c r="F24" i="59"/>
  <c r="E24" i="59"/>
  <c r="D24" i="59"/>
  <c r="C24" i="59"/>
  <c r="L23" i="59"/>
  <c r="K23" i="59"/>
  <c r="J23" i="59"/>
  <c r="I23" i="59"/>
  <c r="G23" i="59"/>
  <c r="F23" i="59"/>
  <c r="E23" i="59"/>
  <c r="D23" i="59"/>
  <c r="C23" i="59"/>
  <c r="L22" i="59"/>
  <c r="K22" i="59"/>
  <c r="J22" i="59"/>
  <c r="I22" i="59"/>
  <c r="G22" i="59"/>
  <c r="F22" i="59"/>
  <c r="E22" i="59"/>
  <c r="D22" i="59"/>
  <c r="C22" i="59"/>
  <c r="L21" i="59"/>
  <c r="K21" i="59"/>
  <c r="J21" i="59"/>
  <c r="I21" i="59"/>
  <c r="G21" i="59"/>
  <c r="F21" i="59"/>
  <c r="E21" i="59"/>
  <c r="D21" i="59"/>
  <c r="C21" i="59"/>
  <c r="L20" i="59"/>
  <c r="K20" i="59"/>
  <c r="J20" i="59"/>
  <c r="I20" i="59"/>
  <c r="G20" i="59"/>
  <c r="F20" i="59"/>
  <c r="E20" i="59"/>
  <c r="D20" i="59"/>
  <c r="C20" i="59"/>
  <c r="L19" i="59"/>
  <c r="K19" i="59"/>
  <c r="L17" i="59"/>
  <c r="K17" i="59"/>
  <c r="J17" i="59"/>
  <c r="I17" i="59"/>
  <c r="G17" i="59"/>
  <c r="F17" i="59"/>
  <c r="E17" i="59"/>
  <c r="D17" i="59"/>
  <c r="C17" i="59"/>
  <c r="I15" i="59"/>
  <c r="L14" i="59"/>
  <c r="K14" i="59"/>
  <c r="J14" i="59"/>
  <c r="I14" i="59"/>
  <c r="G14" i="59"/>
  <c r="F14" i="59"/>
  <c r="E14" i="59"/>
  <c r="D14" i="59"/>
  <c r="C14" i="59"/>
  <c r="L13" i="59"/>
  <c r="K13" i="59"/>
  <c r="J13" i="59"/>
  <c r="I13" i="59"/>
  <c r="G13" i="59"/>
  <c r="F13" i="59"/>
  <c r="E13" i="59"/>
  <c r="D13" i="59"/>
  <c r="C13" i="59"/>
  <c r="L12" i="59"/>
  <c r="K12" i="59"/>
  <c r="J12" i="59"/>
  <c r="I12" i="59"/>
  <c r="G12" i="59"/>
  <c r="F12" i="59"/>
  <c r="E12" i="59"/>
  <c r="D12" i="59"/>
  <c r="C12" i="59"/>
  <c r="J11" i="59"/>
  <c r="L10" i="59"/>
  <c r="K10" i="59"/>
  <c r="J10" i="59"/>
  <c r="I10" i="59"/>
  <c r="G10" i="59"/>
  <c r="F10" i="59"/>
  <c r="E10" i="59"/>
  <c r="D10" i="59"/>
  <c r="C10" i="59"/>
  <c r="L7" i="59"/>
  <c r="K7" i="59"/>
  <c r="J7" i="59"/>
  <c r="I7" i="59"/>
  <c r="H7" i="59"/>
  <c r="H34" i="59" s="1"/>
  <c r="G7" i="59"/>
  <c r="F7" i="59"/>
  <c r="E7" i="59"/>
  <c r="D7" i="59"/>
  <c r="C7" i="59"/>
  <c r="L6" i="59"/>
  <c r="K6" i="59"/>
  <c r="J6" i="59"/>
  <c r="I6" i="59"/>
  <c r="H6" i="59"/>
  <c r="G6" i="59"/>
  <c r="F6" i="59"/>
  <c r="E6" i="59"/>
  <c r="D6" i="59"/>
  <c r="C6" i="59"/>
  <c r="M6" i="59" s="1"/>
  <c r="M5" i="59"/>
  <c r="L5" i="59"/>
  <c r="K5" i="59"/>
  <c r="J5" i="59"/>
  <c r="I5" i="59"/>
  <c r="H5" i="59"/>
  <c r="G5" i="59"/>
  <c r="F5" i="59"/>
  <c r="E5" i="59"/>
  <c r="D5" i="59"/>
  <c r="C5" i="59"/>
  <c r="L175" i="58"/>
  <c r="L169" i="58"/>
  <c r="L168" i="58"/>
  <c r="K175" i="58"/>
  <c r="K169" i="58"/>
  <c r="K168" i="58"/>
  <c r="J175" i="58"/>
  <c r="J169" i="58"/>
  <c r="J168" i="58"/>
  <c r="G175" i="58"/>
  <c r="G169" i="58"/>
  <c r="G168" i="58"/>
  <c r="D175" i="58"/>
  <c r="D169" i="58"/>
  <c r="D168" i="58"/>
  <c r="D166" i="58" s="1"/>
  <c r="L127" i="58"/>
  <c r="L121" i="58"/>
  <c r="L120" i="58"/>
  <c r="K127" i="58"/>
  <c r="K121" i="58"/>
  <c r="K120" i="58"/>
  <c r="J127" i="58"/>
  <c r="J121" i="58"/>
  <c r="J118" i="58" s="1"/>
  <c r="J120" i="58"/>
  <c r="G127" i="58"/>
  <c r="G121" i="58"/>
  <c r="G120" i="58"/>
  <c r="F127" i="58"/>
  <c r="F121" i="58"/>
  <c r="F120" i="58"/>
  <c r="L79" i="58"/>
  <c r="L73" i="58"/>
  <c r="L72" i="58"/>
  <c r="J79" i="58"/>
  <c r="J73" i="58"/>
  <c r="J72" i="58"/>
  <c r="H79" i="58"/>
  <c r="H73" i="58"/>
  <c r="H72" i="58"/>
  <c r="G79" i="58"/>
  <c r="G73" i="58"/>
  <c r="G72" i="58"/>
  <c r="F79" i="58"/>
  <c r="F73" i="58"/>
  <c r="F72" i="58"/>
  <c r="I190" i="58"/>
  <c r="I197" i="58" s="1"/>
  <c r="H190" i="58"/>
  <c r="H197" i="58" s="1"/>
  <c r="L183" i="58"/>
  <c r="K183" i="58"/>
  <c r="J183" i="58"/>
  <c r="G183" i="58"/>
  <c r="F183" i="58"/>
  <c r="E183" i="58"/>
  <c r="D183" i="58"/>
  <c r="C183" i="58"/>
  <c r="L180" i="58"/>
  <c r="K180" i="58"/>
  <c r="J180" i="58"/>
  <c r="G180" i="58"/>
  <c r="F180" i="58"/>
  <c r="E180" i="58"/>
  <c r="D180" i="58"/>
  <c r="C180" i="58"/>
  <c r="F175" i="58"/>
  <c r="E175" i="58"/>
  <c r="C175" i="58"/>
  <c r="F169" i="58"/>
  <c r="E169" i="58"/>
  <c r="C169" i="58"/>
  <c r="F168" i="58"/>
  <c r="E168" i="58"/>
  <c r="C168" i="58"/>
  <c r="C166" i="58" s="1"/>
  <c r="L166" i="58"/>
  <c r="K166" i="58"/>
  <c r="J166" i="58"/>
  <c r="L161" i="58"/>
  <c r="L159" i="58" s="1"/>
  <c r="L190" i="58" s="1"/>
  <c r="L195" i="58" s="1"/>
  <c r="K161" i="58"/>
  <c r="J161" i="58"/>
  <c r="J159" i="58" s="1"/>
  <c r="J190" i="58" s="1"/>
  <c r="G161" i="58"/>
  <c r="F161" i="58"/>
  <c r="E161" i="58"/>
  <c r="D161" i="58"/>
  <c r="C161" i="58"/>
  <c r="C159" i="58" s="1"/>
  <c r="G159" i="58"/>
  <c r="F159" i="58"/>
  <c r="E159" i="58"/>
  <c r="D159" i="58"/>
  <c r="N157" i="58"/>
  <c r="N162" i="58" s="1"/>
  <c r="N156" i="58"/>
  <c r="N155" i="58"/>
  <c r="H142" i="58"/>
  <c r="H149" i="58" s="1"/>
  <c r="C142" i="58"/>
  <c r="L135" i="58"/>
  <c r="K135" i="58"/>
  <c r="J135" i="58"/>
  <c r="I135" i="58"/>
  <c r="G135" i="58"/>
  <c r="F135" i="58"/>
  <c r="E135" i="58"/>
  <c r="D135" i="58"/>
  <c r="C135" i="58"/>
  <c r="L132" i="58"/>
  <c r="K132" i="58"/>
  <c r="J132" i="58"/>
  <c r="I132" i="58"/>
  <c r="G132" i="58"/>
  <c r="F132" i="58"/>
  <c r="E132" i="58"/>
  <c r="D132" i="58"/>
  <c r="C132" i="58"/>
  <c r="I130" i="58"/>
  <c r="I127" i="58"/>
  <c r="E127" i="58"/>
  <c r="D127" i="58"/>
  <c r="C127" i="58"/>
  <c r="L19" i="58"/>
  <c r="K19" i="58"/>
  <c r="I121" i="58"/>
  <c r="I118" i="58" s="1"/>
  <c r="E121" i="58"/>
  <c r="D121" i="58"/>
  <c r="C121" i="58"/>
  <c r="C118" i="58" s="1"/>
  <c r="I120" i="58"/>
  <c r="E120" i="58"/>
  <c r="D120" i="58"/>
  <c r="C120" i="58"/>
  <c r="L118" i="58"/>
  <c r="K118" i="58"/>
  <c r="L113" i="58"/>
  <c r="K113" i="58"/>
  <c r="K111" i="58" s="1"/>
  <c r="J113" i="58"/>
  <c r="J111" i="58" s="1"/>
  <c r="I113" i="58"/>
  <c r="I111" i="58" s="1"/>
  <c r="G113" i="58"/>
  <c r="G111" i="58" s="1"/>
  <c r="F113" i="58"/>
  <c r="F111" i="58" s="1"/>
  <c r="E113" i="58"/>
  <c r="D113" i="58"/>
  <c r="C113" i="58"/>
  <c r="D111" i="58"/>
  <c r="C111" i="58"/>
  <c r="N109" i="58"/>
  <c r="N116" i="58" s="1"/>
  <c r="N108" i="58"/>
  <c r="N107" i="58"/>
  <c r="K94" i="58"/>
  <c r="K101" i="58" s="1"/>
  <c r="L87" i="58"/>
  <c r="J87" i="58"/>
  <c r="I87" i="58"/>
  <c r="H87" i="58"/>
  <c r="G87" i="58"/>
  <c r="F87" i="58"/>
  <c r="E87" i="58"/>
  <c r="D87" i="58"/>
  <c r="C87" i="58"/>
  <c r="L84" i="58"/>
  <c r="J84" i="58"/>
  <c r="I84" i="58"/>
  <c r="H84" i="58"/>
  <c r="G84" i="58"/>
  <c r="F84" i="58"/>
  <c r="E84" i="58"/>
  <c r="D84" i="58"/>
  <c r="C84" i="58"/>
  <c r="I82" i="58"/>
  <c r="I28" i="58" s="1"/>
  <c r="E79" i="58"/>
  <c r="D79" i="58"/>
  <c r="C79" i="58"/>
  <c r="J19" i="58"/>
  <c r="I73" i="58"/>
  <c r="I70" i="58" s="1"/>
  <c r="E73" i="58"/>
  <c r="D73" i="58"/>
  <c r="D19" i="58" s="1"/>
  <c r="C73" i="58"/>
  <c r="N73" i="58" s="1"/>
  <c r="L70" i="58"/>
  <c r="J70" i="58"/>
  <c r="I72" i="58"/>
  <c r="E72" i="58"/>
  <c r="D72" i="58"/>
  <c r="C72" i="58"/>
  <c r="H70" i="58"/>
  <c r="G70" i="58"/>
  <c r="F70" i="58"/>
  <c r="E70" i="58"/>
  <c r="C70" i="58"/>
  <c r="L65" i="58"/>
  <c r="L63" i="58" s="1"/>
  <c r="J65" i="58"/>
  <c r="J63" i="58" s="1"/>
  <c r="I65" i="58"/>
  <c r="H65" i="58"/>
  <c r="H63" i="58" s="1"/>
  <c r="G65" i="58"/>
  <c r="G63" i="58" s="1"/>
  <c r="F65" i="58"/>
  <c r="E65" i="58"/>
  <c r="E63" i="58" s="1"/>
  <c r="D65" i="58"/>
  <c r="D63" i="58" s="1"/>
  <c r="C65" i="58"/>
  <c r="N61" i="58"/>
  <c r="N84" i="58" s="1"/>
  <c r="N60" i="58"/>
  <c r="N59" i="58"/>
  <c r="L46" i="58"/>
  <c r="K46" i="58"/>
  <c r="J46" i="58"/>
  <c r="I46" i="58"/>
  <c r="G46" i="58"/>
  <c r="F46" i="58"/>
  <c r="E46" i="58"/>
  <c r="D46" i="58"/>
  <c r="C46" i="58"/>
  <c r="L39" i="58"/>
  <c r="K39" i="58"/>
  <c r="J39" i="58"/>
  <c r="I39" i="58"/>
  <c r="H39" i="58"/>
  <c r="G39" i="58"/>
  <c r="F39" i="58"/>
  <c r="E39" i="58"/>
  <c r="D39" i="58"/>
  <c r="C39" i="58"/>
  <c r="L37" i="58"/>
  <c r="K37" i="58"/>
  <c r="J37" i="58"/>
  <c r="I37" i="58"/>
  <c r="G37" i="58"/>
  <c r="F37" i="58"/>
  <c r="E37" i="58"/>
  <c r="D37" i="58"/>
  <c r="C37" i="58"/>
  <c r="L36" i="58"/>
  <c r="K36" i="58"/>
  <c r="J36" i="58"/>
  <c r="I36" i="58"/>
  <c r="G36" i="58"/>
  <c r="F36" i="58"/>
  <c r="E36" i="58"/>
  <c r="D36" i="58"/>
  <c r="C36" i="58"/>
  <c r="L35" i="58"/>
  <c r="K35" i="58"/>
  <c r="J35" i="58"/>
  <c r="I35" i="58"/>
  <c r="G35" i="58"/>
  <c r="F35" i="58"/>
  <c r="E35" i="58"/>
  <c r="D35" i="58"/>
  <c r="C35" i="58"/>
  <c r="L34" i="58"/>
  <c r="K34" i="58"/>
  <c r="J34" i="58"/>
  <c r="I34" i="58"/>
  <c r="G34" i="58"/>
  <c r="F34" i="58"/>
  <c r="F33" i="58" s="1"/>
  <c r="E34" i="58"/>
  <c r="D34" i="58"/>
  <c r="C34" i="58"/>
  <c r="C33" i="58"/>
  <c r="L32" i="58"/>
  <c r="K32" i="58"/>
  <c r="J32" i="58"/>
  <c r="I32" i="58"/>
  <c r="G32" i="58"/>
  <c r="F32" i="58"/>
  <c r="E32" i="58"/>
  <c r="D32" i="58"/>
  <c r="C32" i="58"/>
  <c r="L31" i="58"/>
  <c r="K31" i="58"/>
  <c r="J31" i="58"/>
  <c r="I31" i="58"/>
  <c r="G31" i="58"/>
  <c r="F31" i="58"/>
  <c r="E31" i="58"/>
  <c r="D31" i="58"/>
  <c r="C31" i="58"/>
  <c r="C30" i="58"/>
  <c r="I29" i="58"/>
  <c r="L27" i="58"/>
  <c r="K27" i="58"/>
  <c r="J27" i="58"/>
  <c r="I27" i="58"/>
  <c r="G27" i="58"/>
  <c r="F27" i="58"/>
  <c r="F25" i="58" s="1"/>
  <c r="E27" i="58"/>
  <c r="D27" i="58"/>
  <c r="C27" i="58"/>
  <c r="L26" i="58"/>
  <c r="K26" i="58"/>
  <c r="J26" i="58"/>
  <c r="I26" i="58"/>
  <c r="G26" i="58"/>
  <c r="F26" i="58"/>
  <c r="E26" i="58"/>
  <c r="D26" i="58"/>
  <c r="C26" i="58"/>
  <c r="L24" i="58"/>
  <c r="K24" i="58"/>
  <c r="J24" i="58"/>
  <c r="I24" i="58"/>
  <c r="G24" i="58"/>
  <c r="F24" i="58"/>
  <c r="E24" i="58"/>
  <c r="D24" i="58"/>
  <c r="C24" i="58"/>
  <c r="L23" i="58"/>
  <c r="K23" i="58"/>
  <c r="J23" i="58"/>
  <c r="I23" i="58"/>
  <c r="H23" i="58"/>
  <c r="G23" i="58"/>
  <c r="F23" i="58"/>
  <c r="E23" i="58"/>
  <c r="D23" i="58"/>
  <c r="C23" i="58"/>
  <c r="L22" i="58"/>
  <c r="K22" i="58"/>
  <c r="J22" i="58"/>
  <c r="I22" i="58"/>
  <c r="G22" i="58"/>
  <c r="F22" i="58"/>
  <c r="E22" i="58"/>
  <c r="D22" i="58"/>
  <c r="C22" i="58"/>
  <c r="L21" i="58"/>
  <c r="K21" i="58"/>
  <c r="J21" i="58"/>
  <c r="I21" i="58"/>
  <c r="G21" i="58"/>
  <c r="F21" i="58"/>
  <c r="E21" i="58"/>
  <c r="D21" i="58"/>
  <c r="C21" i="58"/>
  <c r="L20" i="58"/>
  <c r="K20" i="58"/>
  <c r="J20" i="58"/>
  <c r="I20" i="58"/>
  <c r="G20" i="58"/>
  <c r="F20" i="58"/>
  <c r="E20" i="58"/>
  <c r="D20" i="58"/>
  <c r="C20" i="58"/>
  <c r="K18" i="58"/>
  <c r="I18" i="58"/>
  <c r="L17" i="58"/>
  <c r="K17" i="58"/>
  <c r="J17" i="58"/>
  <c r="I17" i="58"/>
  <c r="G17" i="58"/>
  <c r="F17" i="58"/>
  <c r="E17" i="58"/>
  <c r="D17" i="58"/>
  <c r="C17" i="58"/>
  <c r="I15" i="58"/>
  <c r="L14" i="58"/>
  <c r="K14" i="58"/>
  <c r="J14" i="58"/>
  <c r="I14" i="58"/>
  <c r="H14" i="58"/>
  <c r="G14" i="58"/>
  <c r="F14" i="58"/>
  <c r="E14" i="58"/>
  <c r="D14" i="58"/>
  <c r="C14" i="58"/>
  <c r="L13" i="58"/>
  <c r="K13" i="58"/>
  <c r="J13" i="58"/>
  <c r="I13" i="58"/>
  <c r="G13" i="58"/>
  <c r="F13" i="58"/>
  <c r="E13" i="58"/>
  <c r="D13" i="58"/>
  <c r="C13" i="58"/>
  <c r="L12" i="58"/>
  <c r="K12" i="58"/>
  <c r="J12" i="58"/>
  <c r="I12" i="58"/>
  <c r="G12" i="58"/>
  <c r="F12" i="58"/>
  <c r="E12" i="58"/>
  <c r="D12" i="58"/>
  <c r="C12" i="58"/>
  <c r="D11" i="58"/>
  <c r="L10" i="58"/>
  <c r="K10" i="58"/>
  <c r="J10" i="58"/>
  <c r="I10" i="58"/>
  <c r="G10" i="58"/>
  <c r="F10" i="58"/>
  <c r="E10" i="58"/>
  <c r="D10" i="58"/>
  <c r="C10" i="58"/>
  <c r="L7" i="58"/>
  <c r="K7" i="58"/>
  <c r="J7" i="58"/>
  <c r="I7" i="58"/>
  <c r="H7" i="58"/>
  <c r="H29" i="58" s="1"/>
  <c r="G7" i="58"/>
  <c r="F7" i="58"/>
  <c r="E7" i="58"/>
  <c r="D7" i="58"/>
  <c r="C7" i="58"/>
  <c r="L6" i="58"/>
  <c r="K6" i="58"/>
  <c r="J6" i="58"/>
  <c r="I6" i="58"/>
  <c r="H6" i="58"/>
  <c r="G6" i="58"/>
  <c r="F6" i="58"/>
  <c r="E6" i="58"/>
  <c r="D6" i="58"/>
  <c r="C6" i="58"/>
  <c r="L5" i="58"/>
  <c r="K5" i="58"/>
  <c r="J5" i="58"/>
  <c r="I5" i="58"/>
  <c r="H5" i="58"/>
  <c r="G5" i="58"/>
  <c r="F5" i="58"/>
  <c r="E5" i="58"/>
  <c r="D5" i="58"/>
  <c r="C5" i="58"/>
  <c r="N197" i="57"/>
  <c r="N196" i="57"/>
  <c r="N195" i="57"/>
  <c r="N194" i="57"/>
  <c r="N193" i="57"/>
  <c r="N192" i="57"/>
  <c r="N191" i="57"/>
  <c r="N190" i="57"/>
  <c r="N189" i="57"/>
  <c r="N188" i="57"/>
  <c r="N187" i="57"/>
  <c r="N186" i="57"/>
  <c r="N185" i="57"/>
  <c r="N184" i="57"/>
  <c r="N183" i="57"/>
  <c r="N182" i="57"/>
  <c r="N181" i="57"/>
  <c r="N180" i="57"/>
  <c r="N179" i="57"/>
  <c r="N178" i="57"/>
  <c r="N177" i="57"/>
  <c r="N176" i="57"/>
  <c r="N175" i="57"/>
  <c r="N174" i="57"/>
  <c r="N173" i="57"/>
  <c r="N172" i="57"/>
  <c r="N171" i="57"/>
  <c r="N170" i="57"/>
  <c r="N169" i="57"/>
  <c r="N168" i="57"/>
  <c r="N167" i="57"/>
  <c r="N166" i="57"/>
  <c r="N165" i="57"/>
  <c r="N164" i="57"/>
  <c r="N163" i="57"/>
  <c r="N162" i="57"/>
  <c r="N161" i="57"/>
  <c r="N160" i="57"/>
  <c r="N159" i="57"/>
  <c r="L175" i="57"/>
  <c r="L169" i="57"/>
  <c r="L168" i="57"/>
  <c r="K175" i="57"/>
  <c r="K169" i="57"/>
  <c r="K168" i="57"/>
  <c r="J175" i="57"/>
  <c r="J169" i="57"/>
  <c r="J168" i="57"/>
  <c r="G175" i="57"/>
  <c r="G169" i="57"/>
  <c r="G168" i="57"/>
  <c r="D175" i="57"/>
  <c r="D169" i="57"/>
  <c r="D168" i="57"/>
  <c r="N149" i="57"/>
  <c r="N148" i="57"/>
  <c r="N147" i="57"/>
  <c r="N146" i="57"/>
  <c r="N145" i="57"/>
  <c r="N144" i="57"/>
  <c r="N143" i="57"/>
  <c r="N142" i="57"/>
  <c r="N141" i="57"/>
  <c r="N140" i="57"/>
  <c r="N139" i="57"/>
  <c r="N138" i="57"/>
  <c r="N137" i="57"/>
  <c r="N136" i="57"/>
  <c r="N135" i="57"/>
  <c r="N134" i="57"/>
  <c r="N133" i="57"/>
  <c r="N132" i="57"/>
  <c r="N131" i="57"/>
  <c r="N130" i="57"/>
  <c r="N129" i="57"/>
  <c r="N128" i="57"/>
  <c r="N127" i="57"/>
  <c r="N126" i="57"/>
  <c r="N125" i="57"/>
  <c r="N124" i="57"/>
  <c r="N123" i="57"/>
  <c r="N122" i="57"/>
  <c r="N121" i="57"/>
  <c r="N120" i="57"/>
  <c r="N119" i="57"/>
  <c r="N118" i="57"/>
  <c r="N117" i="57"/>
  <c r="N116" i="57"/>
  <c r="N115" i="57"/>
  <c r="N114" i="57"/>
  <c r="N113" i="57"/>
  <c r="N112" i="57"/>
  <c r="N111" i="57"/>
  <c r="L127" i="57"/>
  <c r="L121" i="57"/>
  <c r="L120" i="57"/>
  <c r="K127" i="57"/>
  <c r="K121" i="57"/>
  <c r="K120" i="57"/>
  <c r="J127" i="57"/>
  <c r="J121" i="57"/>
  <c r="J19" i="57" s="1"/>
  <c r="J120" i="57"/>
  <c r="G127" i="57"/>
  <c r="G121" i="57"/>
  <c r="G120" i="57"/>
  <c r="F127" i="57"/>
  <c r="F121" i="57"/>
  <c r="F120" i="57"/>
  <c r="N101" i="57"/>
  <c r="N100" i="57"/>
  <c r="N99" i="57"/>
  <c r="N98" i="57"/>
  <c r="N97" i="57"/>
  <c r="N96" i="57"/>
  <c r="N95" i="57"/>
  <c r="N94" i="57"/>
  <c r="N93" i="57"/>
  <c r="N92" i="57"/>
  <c r="N91" i="57"/>
  <c r="N90" i="57"/>
  <c r="N89" i="57"/>
  <c r="N88" i="57"/>
  <c r="N87" i="57"/>
  <c r="N86" i="57"/>
  <c r="N85" i="57"/>
  <c r="N84" i="57"/>
  <c r="N83" i="57"/>
  <c r="N82" i="57"/>
  <c r="N81" i="57"/>
  <c r="N80" i="57"/>
  <c r="N79" i="57"/>
  <c r="N78" i="57"/>
  <c r="N77" i="57"/>
  <c r="N76" i="57"/>
  <c r="N75" i="57"/>
  <c r="N74" i="57"/>
  <c r="N73" i="57"/>
  <c r="N72" i="57"/>
  <c r="N71" i="57"/>
  <c r="N70" i="57"/>
  <c r="N69" i="57"/>
  <c r="N68" i="57"/>
  <c r="N67" i="57"/>
  <c r="N66" i="57"/>
  <c r="N65" i="57"/>
  <c r="N64" i="57"/>
  <c r="N63" i="57"/>
  <c r="L79" i="57"/>
  <c r="L73" i="57"/>
  <c r="L72" i="57"/>
  <c r="J79" i="57"/>
  <c r="J73" i="57"/>
  <c r="J72" i="57"/>
  <c r="H79" i="57"/>
  <c r="H73" i="57"/>
  <c r="H72" i="57"/>
  <c r="G79" i="57"/>
  <c r="G73" i="57"/>
  <c r="G72" i="57"/>
  <c r="I190" i="57"/>
  <c r="I197" i="57" s="1"/>
  <c r="H190" i="57"/>
  <c r="H197" i="57" s="1"/>
  <c r="L183" i="57"/>
  <c r="K183" i="57"/>
  <c r="J183" i="57"/>
  <c r="G183" i="57"/>
  <c r="F183" i="57"/>
  <c r="E183" i="57"/>
  <c r="D183" i="57"/>
  <c r="C183" i="57"/>
  <c r="L180" i="57"/>
  <c r="K180" i="57"/>
  <c r="J180" i="57"/>
  <c r="G180" i="57"/>
  <c r="F180" i="57"/>
  <c r="E180" i="57"/>
  <c r="D180" i="57"/>
  <c r="C180" i="57"/>
  <c r="F175" i="57"/>
  <c r="E175" i="57"/>
  <c r="C175" i="57"/>
  <c r="G166" i="57"/>
  <c r="F169" i="57"/>
  <c r="E169" i="57"/>
  <c r="C169" i="57"/>
  <c r="J166" i="57"/>
  <c r="F168" i="57"/>
  <c r="E168" i="57"/>
  <c r="C168" i="57"/>
  <c r="L161" i="57"/>
  <c r="K161" i="57"/>
  <c r="K159" i="57" s="1"/>
  <c r="J161" i="57"/>
  <c r="J159" i="57" s="1"/>
  <c r="G161" i="57"/>
  <c r="G159" i="57" s="1"/>
  <c r="F161" i="57"/>
  <c r="E161" i="57"/>
  <c r="D161" i="57"/>
  <c r="C161" i="57"/>
  <c r="F159" i="57"/>
  <c r="E159" i="57"/>
  <c r="D159" i="57"/>
  <c r="C159" i="57"/>
  <c r="N157" i="57"/>
  <c r="N156" i="57"/>
  <c r="N155" i="57"/>
  <c r="H142" i="57"/>
  <c r="H149" i="57" s="1"/>
  <c r="L135" i="57"/>
  <c r="K135" i="57"/>
  <c r="J135" i="57"/>
  <c r="I135" i="57"/>
  <c r="G135" i="57"/>
  <c r="F135" i="57"/>
  <c r="E135" i="57"/>
  <c r="D135" i="57"/>
  <c r="C135" i="57"/>
  <c r="L132" i="57"/>
  <c r="K132" i="57"/>
  <c r="J132" i="57"/>
  <c r="I132" i="57"/>
  <c r="G132" i="57"/>
  <c r="F132" i="57"/>
  <c r="E132" i="57"/>
  <c r="D132" i="57"/>
  <c r="C132" i="57"/>
  <c r="I130" i="57"/>
  <c r="I127" i="57" s="1"/>
  <c r="E127" i="57"/>
  <c r="D127" i="57"/>
  <c r="C127" i="57"/>
  <c r="K19" i="57"/>
  <c r="I121" i="57"/>
  <c r="F19" i="57"/>
  <c r="E121" i="57"/>
  <c r="D121" i="57"/>
  <c r="D19" i="57" s="1"/>
  <c r="C121" i="57"/>
  <c r="I120" i="57"/>
  <c r="E120" i="57"/>
  <c r="D120" i="57"/>
  <c r="C120" i="57"/>
  <c r="C118" i="57"/>
  <c r="L113" i="57"/>
  <c r="L111" i="57" s="1"/>
  <c r="K113" i="57"/>
  <c r="K111" i="57" s="1"/>
  <c r="J113" i="57"/>
  <c r="J111" i="57" s="1"/>
  <c r="I113" i="57"/>
  <c r="G113" i="57"/>
  <c r="F113" i="57"/>
  <c r="E113" i="57"/>
  <c r="E111" i="57" s="1"/>
  <c r="D113" i="57"/>
  <c r="D111" i="57" s="1"/>
  <c r="C113" i="57"/>
  <c r="I111" i="57"/>
  <c r="G111" i="57"/>
  <c r="F111" i="57"/>
  <c r="N109" i="57"/>
  <c r="N108" i="57"/>
  <c r="N107" i="57"/>
  <c r="K94" i="57"/>
  <c r="K101" i="57" s="1"/>
  <c r="L87" i="57"/>
  <c r="J87" i="57"/>
  <c r="I87" i="57"/>
  <c r="H87" i="57"/>
  <c r="G87" i="57"/>
  <c r="F87" i="57"/>
  <c r="E87" i="57"/>
  <c r="D87" i="57"/>
  <c r="C87" i="57"/>
  <c r="L84" i="57"/>
  <c r="J84" i="57"/>
  <c r="I84" i="57"/>
  <c r="H84" i="57"/>
  <c r="G84" i="57"/>
  <c r="F84" i="57"/>
  <c r="E84" i="57"/>
  <c r="D84" i="57"/>
  <c r="C84" i="57"/>
  <c r="I82" i="57"/>
  <c r="I79" i="57"/>
  <c r="F79" i="57"/>
  <c r="E79" i="57"/>
  <c r="D79" i="57"/>
  <c r="C79" i="57"/>
  <c r="I73" i="57"/>
  <c r="I19" i="57" s="1"/>
  <c r="H70" i="57"/>
  <c r="G19" i="57"/>
  <c r="F73" i="57"/>
  <c r="E73" i="57"/>
  <c r="D73" i="57"/>
  <c r="C73" i="57"/>
  <c r="I72" i="57"/>
  <c r="G70" i="57"/>
  <c r="F72" i="57"/>
  <c r="F70" i="57" s="1"/>
  <c r="E72" i="57"/>
  <c r="D72" i="57"/>
  <c r="C72" i="57"/>
  <c r="C18" i="57" s="1"/>
  <c r="L70" i="57"/>
  <c r="J70" i="57"/>
  <c r="L65" i="57"/>
  <c r="J65" i="57"/>
  <c r="I65" i="57"/>
  <c r="H65" i="57"/>
  <c r="H63" i="57" s="1"/>
  <c r="G65" i="57"/>
  <c r="F65" i="57"/>
  <c r="E65" i="57"/>
  <c r="D65" i="57"/>
  <c r="C65" i="57"/>
  <c r="L63" i="57"/>
  <c r="N61" i="57"/>
  <c r="N60" i="57"/>
  <c r="N59" i="57"/>
  <c r="L46" i="57"/>
  <c r="K46" i="57"/>
  <c r="J46" i="57"/>
  <c r="I46" i="57"/>
  <c r="G46" i="57"/>
  <c r="F46" i="57"/>
  <c r="E46" i="57"/>
  <c r="D46" i="57"/>
  <c r="C46" i="57"/>
  <c r="L39" i="57"/>
  <c r="K39" i="57"/>
  <c r="J39" i="57"/>
  <c r="I39" i="57"/>
  <c r="G39" i="57"/>
  <c r="F39" i="57"/>
  <c r="E39" i="57"/>
  <c r="D39" i="57"/>
  <c r="C39" i="57"/>
  <c r="L37" i="57"/>
  <c r="K37" i="57"/>
  <c r="J37" i="57"/>
  <c r="I37" i="57"/>
  <c r="G37" i="57"/>
  <c r="F37" i="57"/>
  <c r="E37" i="57"/>
  <c r="D37" i="57"/>
  <c r="C37" i="57"/>
  <c r="L36" i="57"/>
  <c r="K36" i="57"/>
  <c r="J36" i="57"/>
  <c r="I36" i="57"/>
  <c r="G36" i="57"/>
  <c r="F36" i="57"/>
  <c r="E36" i="57"/>
  <c r="D36" i="57"/>
  <c r="C36" i="57"/>
  <c r="L35" i="57"/>
  <c r="K35" i="57"/>
  <c r="J35" i="57"/>
  <c r="I35" i="57"/>
  <c r="G35" i="57"/>
  <c r="F35" i="57"/>
  <c r="E35" i="57"/>
  <c r="D35" i="57"/>
  <c r="C35" i="57"/>
  <c r="L34" i="57"/>
  <c r="K34" i="57"/>
  <c r="J34" i="57"/>
  <c r="I34" i="57"/>
  <c r="G34" i="57"/>
  <c r="F34" i="57"/>
  <c r="E34" i="57"/>
  <c r="D34" i="57"/>
  <c r="C34" i="57"/>
  <c r="L32" i="57"/>
  <c r="K32" i="57"/>
  <c r="J32" i="57"/>
  <c r="I32" i="57"/>
  <c r="I30" i="57" s="1"/>
  <c r="G32" i="57"/>
  <c r="F32" i="57"/>
  <c r="E32" i="57"/>
  <c r="D32" i="57"/>
  <c r="C32" i="57"/>
  <c r="L31" i="57"/>
  <c r="K31" i="57"/>
  <c r="J31" i="57"/>
  <c r="I31" i="57"/>
  <c r="G31" i="57"/>
  <c r="F31" i="57"/>
  <c r="E31" i="57"/>
  <c r="D31" i="57"/>
  <c r="C31" i="57"/>
  <c r="I29" i="57"/>
  <c r="L27" i="57"/>
  <c r="K27" i="57"/>
  <c r="J27" i="57"/>
  <c r="I27" i="57"/>
  <c r="G27" i="57"/>
  <c r="F27" i="57"/>
  <c r="E27" i="57"/>
  <c r="D27" i="57"/>
  <c r="C27" i="57"/>
  <c r="L26" i="57"/>
  <c r="K26" i="57"/>
  <c r="J26" i="57"/>
  <c r="I26" i="57"/>
  <c r="G26" i="57"/>
  <c r="F26" i="57"/>
  <c r="F25" i="57" s="1"/>
  <c r="E26" i="57"/>
  <c r="D26" i="57"/>
  <c r="C26" i="57"/>
  <c r="L24" i="57"/>
  <c r="K24" i="57"/>
  <c r="J24" i="57"/>
  <c r="I24" i="57"/>
  <c r="G24" i="57"/>
  <c r="F24" i="57"/>
  <c r="E24" i="57"/>
  <c r="D24" i="57"/>
  <c r="C24" i="57"/>
  <c r="L23" i="57"/>
  <c r="K23" i="57"/>
  <c r="J23" i="57"/>
  <c r="I23" i="57"/>
  <c r="G23" i="57"/>
  <c r="F23" i="57"/>
  <c r="E23" i="57"/>
  <c r="D23" i="57"/>
  <c r="C23" i="57"/>
  <c r="L22" i="57"/>
  <c r="K22" i="57"/>
  <c r="J22" i="57"/>
  <c r="I22" i="57"/>
  <c r="G22" i="57"/>
  <c r="F22" i="57"/>
  <c r="E22" i="57"/>
  <c r="D22" i="57"/>
  <c r="C22" i="57"/>
  <c r="L21" i="57"/>
  <c r="K21" i="57"/>
  <c r="J21" i="57"/>
  <c r="I21" i="57"/>
  <c r="G21" i="57"/>
  <c r="F21" i="57"/>
  <c r="E21" i="57"/>
  <c r="D21" i="57"/>
  <c r="C21" i="57"/>
  <c r="L20" i="57"/>
  <c r="K20" i="57"/>
  <c r="J20" i="57"/>
  <c r="I20" i="57"/>
  <c r="G20" i="57"/>
  <c r="F20" i="57"/>
  <c r="E20" i="57"/>
  <c r="D20" i="57"/>
  <c r="C20" i="57"/>
  <c r="L17" i="57"/>
  <c r="K17" i="57"/>
  <c r="J17" i="57"/>
  <c r="I17" i="57"/>
  <c r="G17" i="57"/>
  <c r="F17" i="57"/>
  <c r="E17" i="57"/>
  <c r="D17" i="57"/>
  <c r="C17" i="57"/>
  <c r="I15" i="57"/>
  <c r="L14" i="57"/>
  <c r="K14" i="57"/>
  <c r="J14" i="57"/>
  <c r="I14" i="57"/>
  <c r="G14" i="57"/>
  <c r="F14" i="57"/>
  <c r="E14" i="57"/>
  <c r="D14" i="57"/>
  <c r="C14" i="57"/>
  <c r="L13" i="57"/>
  <c r="K13" i="57"/>
  <c r="J13" i="57"/>
  <c r="I13" i="57"/>
  <c r="H13" i="57"/>
  <c r="G13" i="57"/>
  <c r="F13" i="57"/>
  <c r="E13" i="57"/>
  <c r="D13" i="57"/>
  <c r="C13" i="57"/>
  <c r="L12" i="57"/>
  <c r="K12" i="57"/>
  <c r="J12" i="57"/>
  <c r="I12" i="57"/>
  <c r="G12" i="57"/>
  <c r="F12" i="57"/>
  <c r="E12" i="57"/>
  <c r="D12" i="57"/>
  <c r="C12" i="57"/>
  <c r="C11" i="57"/>
  <c r="L10" i="57"/>
  <c r="K10" i="57"/>
  <c r="J10" i="57"/>
  <c r="I10" i="57"/>
  <c r="G10" i="57"/>
  <c r="F10" i="57"/>
  <c r="E10" i="57"/>
  <c r="D10" i="57"/>
  <c r="C10" i="57"/>
  <c r="L7" i="57"/>
  <c r="K7" i="57"/>
  <c r="J7" i="57"/>
  <c r="I7" i="57"/>
  <c r="H7" i="57"/>
  <c r="H34" i="57" s="1"/>
  <c r="G7" i="57"/>
  <c r="F7" i="57"/>
  <c r="E7" i="57"/>
  <c r="D7" i="57"/>
  <c r="C7" i="57"/>
  <c r="L6" i="57"/>
  <c r="K6" i="57"/>
  <c r="J6" i="57"/>
  <c r="I6" i="57"/>
  <c r="H6" i="57"/>
  <c r="G6" i="57"/>
  <c r="F6" i="57"/>
  <c r="E6" i="57"/>
  <c r="D6" i="57"/>
  <c r="C6" i="57"/>
  <c r="L5" i="57"/>
  <c r="K5" i="57"/>
  <c r="J5" i="57"/>
  <c r="I5" i="57"/>
  <c r="H5" i="57"/>
  <c r="G5" i="57"/>
  <c r="F5" i="57"/>
  <c r="E5" i="57"/>
  <c r="D5" i="57"/>
  <c r="C5" i="57"/>
  <c r="I46" i="55"/>
  <c r="I45" i="55"/>
  <c r="I44" i="55"/>
  <c r="I43" i="55"/>
  <c r="I42" i="55"/>
  <c r="I41" i="55"/>
  <c r="I38" i="55" s="1"/>
  <c r="I40" i="55"/>
  <c r="I39" i="55"/>
  <c r="I37" i="55"/>
  <c r="I36" i="55"/>
  <c r="I35" i="55"/>
  <c r="I34" i="55"/>
  <c r="I33" i="55" s="1"/>
  <c r="I32" i="55"/>
  <c r="I31" i="55"/>
  <c r="I29" i="55"/>
  <c r="I28" i="55"/>
  <c r="I27" i="55"/>
  <c r="I26" i="55"/>
  <c r="I24" i="55"/>
  <c r="I23" i="55"/>
  <c r="I22" i="55"/>
  <c r="I21" i="55"/>
  <c r="I20" i="55"/>
  <c r="I19" i="55"/>
  <c r="I18" i="55"/>
  <c r="I17" i="55"/>
  <c r="I16" i="55" s="1"/>
  <c r="I15" i="55"/>
  <c r="I14" i="55"/>
  <c r="I13" i="55"/>
  <c r="I12" i="55"/>
  <c r="I11" i="55"/>
  <c r="I10" i="55"/>
  <c r="I30" i="55"/>
  <c r="I25" i="55"/>
  <c r="I46" i="56"/>
  <c r="I45" i="56"/>
  <c r="I44" i="56"/>
  <c r="I43" i="56"/>
  <c r="I42" i="56"/>
  <c r="I41" i="56"/>
  <c r="I38" i="56" s="1"/>
  <c r="I40" i="56"/>
  <c r="I39" i="56"/>
  <c r="I37" i="56"/>
  <c r="I36" i="56"/>
  <c r="I35" i="56"/>
  <c r="I34" i="56"/>
  <c r="I33" i="56" s="1"/>
  <c r="I32" i="56"/>
  <c r="I31" i="56"/>
  <c r="I30" i="56" s="1"/>
  <c r="I29" i="56"/>
  <c r="I28" i="56"/>
  <c r="I27" i="56"/>
  <c r="I26" i="56"/>
  <c r="I25" i="56" s="1"/>
  <c r="I24" i="56"/>
  <c r="I23" i="56"/>
  <c r="I22" i="56"/>
  <c r="I21" i="56"/>
  <c r="I20" i="56"/>
  <c r="I19" i="56"/>
  <c r="I18" i="56"/>
  <c r="I17" i="56"/>
  <c r="I16" i="56" s="1"/>
  <c r="I15" i="56"/>
  <c r="I14" i="56"/>
  <c r="I13" i="56"/>
  <c r="I12" i="56"/>
  <c r="I11" i="56"/>
  <c r="I9" i="56" s="1"/>
  <c r="I10" i="56"/>
  <c r="E10" i="56"/>
  <c r="M175" i="55"/>
  <c r="M169" i="55"/>
  <c r="M168" i="55"/>
  <c r="L175" i="55"/>
  <c r="L169" i="55"/>
  <c r="L168" i="55"/>
  <c r="L166" i="55" s="1"/>
  <c r="K175" i="55"/>
  <c r="K169" i="55"/>
  <c r="K168" i="55"/>
  <c r="K166" i="55" s="1"/>
  <c r="H175" i="55"/>
  <c r="H169" i="55"/>
  <c r="H19" i="55" s="1"/>
  <c r="H168" i="55"/>
  <c r="H166" i="55" s="1"/>
  <c r="D175" i="55"/>
  <c r="D169" i="55"/>
  <c r="D168" i="55"/>
  <c r="M127" i="55"/>
  <c r="M121" i="55"/>
  <c r="M120" i="55"/>
  <c r="L127" i="55"/>
  <c r="L121" i="55"/>
  <c r="L118" i="55" s="1"/>
  <c r="L120" i="55"/>
  <c r="K127" i="55"/>
  <c r="K121" i="55"/>
  <c r="K118" i="55" s="1"/>
  <c r="K120" i="55"/>
  <c r="H127" i="55"/>
  <c r="H121" i="55"/>
  <c r="H120" i="55"/>
  <c r="H118" i="55" s="1"/>
  <c r="G127" i="55"/>
  <c r="G121" i="55"/>
  <c r="G120" i="55"/>
  <c r="M79" i="55"/>
  <c r="M73" i="55"/>
  <c r="M72" i="55"/>
  <c r="K79" i="55"/>
  <c r="K73" i="55"/>
  <c r="K72" i="55"/>
  <c r="K70" i="55" s="1"/>
  <c r="I79" i="55"/>
  <c r="I73" i="55"/>
  <c r="I72" i="55"/>
  <c r="I70" i="55" s="1"/>
  <c r="H79" i="55"/>
  <c r="H73" i="55"/>
  <c r="H72" i="55"/>
  <c r="H70" i="55" s="1"/>
  <c r="G79" i="55"/>
  <c r="G73" i="55"/>
  <c r="G72" i="55"/>
  <c r="J197" i="56"/>
  <c r="I197" i="56"/>
  <c r="O196" i="56"/>
  <c r="J190" i="56"/>
  <c r="I190" i="56"/>
  <c r="O187" i="56"/>
  <c r="M183" i="56"/>
  <c r="L183" i="56"/>
  <c r="K183" i="56"/>
  <c r="H183" i="56"/>
  <c r="H190" i="56" s="1"/>
  <c r="G183" i="56"/>
  <c r="F183" i="56"/>
  <c r="E183" i="56"/>
  <c r="D183" i="56"/>
  <c r="C183" i="56"/>
  <c r="O181" i="56"/>
  <c r="M180" i="56"/>
  <c r="L180" i="56"/>
  <c r="K180" i="56"/>
  <c r="H180" i="56"/>
  <c r="G180" i="56"/>
  <c r="F180" i="56"/>
  <c r="E180" i="56"/>
  <c r="D180" i="56"/>
  <c r="O180" i="56" s="1"/>
  <c r="C180" i="56"/>
  <c r="O179" i="56"/>
  <c r="O177" i="56"/>
  <c r="M175" i="56"/>
  <c r="L175" i="56"/>
  <c r="K175" i="56"/>
  <c r="H175" i="56"/>
  <c r="G175" i="56"/>
  <c r="F175" i="56"/>
  <c r="E175" i="56"/>
  <c r="D175" i="56"/>
  <c r="C175" i="56"/>
  <c r="O175" i="56" s="1"/>
  <c r="O174" i="56"/>
  <c r="O172" i="56"/>
  <c r="O170" i="56"/>
  <c r="M169" i="56"/>
  <c r="L169" i="56"/>
  <c r="L166" i="56" s="1"/>
  <c r="K169" i="56"/>
  <c r="H169" i="56"/>
  <c r="G169" i="56"/>
  <c r="F169" i="56"/>
  <c r="E169" i="56"/>
  <c r="D169" i="56"/>
  <c r="C169" i="56"/>
  <c r="O169" i="56" s="1"/>
  <c r="M168" i="56"/>
  <c r="M166" i="56" s="1"/>
  <c r="L168" i="56"/>
  <c r="K168" i="56"/>
  <c r="K166" i="56" s="1"/>
  <c r="H168" i="56"/>
  <c r="G168" i="56"/>
  <c r="F168" i="56"/>
  <c r="E168" i="56"/>
  <c r="E166" i="56" s="1"/>
  <c r="D168" i="56"/>
  <c r="D166" i="56" s="1"/>
  <c r="C168" i="56"/>
  <c r="C166" i="56" s="1"/>
  <c r="H166" i="56"/>
  <c r="G166" i="56"/>
  <c r="G190" i="56" s="1"/>
  <c r="F166" i="56"/>
  <c r="O165" i="56"/>
  <c r="O162" i="56"/>
  <c r="M161" i="56"/>
  <c r="L161" i="56"/>
  <c r="L159" i="56" s="1"/>
  <c r="K161" i="56"/>
  <c r="K159" i="56" s="1"/>
  <c r="H161" i="56"/>
  <c r="G161" i="56"/>
  <c r="F161" i="56"/>
  <c r="F159" i="56" s="1"/>
  <c r="E161" i="56"/>
  <c r="E11" i="56" s="1"/>
  <c r="D161" i="56"/>
  <c r="O161" i="56" s="1"/>
  <c r="C161" i="56"/>
  <c r="O160" i="56"/>
  <c r="M159" i="56"/>
  <c r="H159" i="56"/>
  <c r="G159" i="56"/>
  <c r="C159" i="56"/>
  <c r="O157" i="56"/>
  <c r="O173" i="56" s="1"/>
  <c r="O156" i="56"/>
  <c r="O155" i="56"/>
  <c r="I149" i="56"/>
  <c r="I142" i="56"/>
  <c r="O138" i="56"/>
  <c r="O137" i="56"/>
  <c r="O136" i="56"/>
  <c r="M135" i="56"/>
  <c r="L135" i="56"/>
  <c r="K135" i="56"/>
  <c r="K142" i="56" s="1"/>
  <c r="J135" i="56"/>
  <c r="H135" i="56"/>
  <c r="G135" i="56"/>
  <c r="F135" i="56"/>
  <c r="E135" i="56"/>
  <c r="D135" i="56"/>
  <c r="C135" i="56"/>
  <c r="O135" i="56" s="1"/>
  <c r="O134" i="56"/>
  <c r="M132" i="56"/>
  <c r="L132" i="56"/>
  <c r="L142" i="56" s="1"/>
  <c r="K132" i="56"/>
  <c r="J132" i="56"/>
  <c r="H132" i="56"/>
  <c r="G132" i="56"/>
  <c r="F132" i="56"/>
  <c r="E132" i="56"/>
  <c r="D132" i="56"/>
  <c r="C132" i="56"/>
  <c r="O132" i="56" s="1"/>
  <c r="J130" i="56"/>
  <c r="J28" i="56" s="1"/>
  <c r="O129" i="56"/>
  <c r="M127" i="56"/>
  <c r="L127" i="56"/>
  <c r="K127" i="56"/>
  <c r="J127" i="56"/>
  <c r="H127" i="56"/>
  <c r="G127" i="56"/>
  <c r="F127" i="56"/>
  <c r="E127" i="56"/>
  <c r="D127" i="56"/>
  <c r="C127" i="56"/>
  <c r="O127" i="56" s="1"/>
  <c r="O123" i="56"/>
  <c r="M121" i="56"/>
  <c r="M118" i="56" s="1"/>
  <c r="L121" i="56"/>
  <c r="L118" i="56" s="1"/>
  <c r="K121" i="56"/>
  <c r="J121" i="56"/>
  <c r="H121" i="56"/>
  <c r="G121" i="56"/>
  <c r="F121" i="56"/>
  <c r="E121" i="56"/>
  <c r="D121" i="56"/>
  <c r="C121" i="56"/>
  <c r="C19" i="56" s="1"/>
  <c r="M120" i="56"/>
  <c r="L120" i="56"/>
  <c r="K120" i="56"/>
  <c r="J120" i="56"/>
  <c r="J118" i="56" s="1"/>
  <c r="H120" i="56"/>
  <c r="H118" i="56" s="1"/>
  <c r="G120" i="56"/>
  <c r="G118" i="56" s="1"/>
  <c r="F120" i="56"/>
  <c r="F118" i="56" s="1"/>
  <c r="E120" i="56"/>
  <c r="D120" i="56"/>
  <c r="O120" i="56" s="1"/>
  <c r="C120" i="56"/>
  <c r="O119" i="56"/>
  <c r="K118" i="56"/>
  <c r="E118" i="56"/>
  <c r="C118" i="56"/>
  <c r="O117" i="56"/>
  <c r="N15" i="56" s="1"/>
  <c r="O115" i="56"/>
  <c r="O113" i="56"/>
  <c r="M113" i="56"/>
  <c r="M111" i="56" s="1"/>
  <c r="L113" i="56"/>
  <c r="K113" i="56"/>
  <c r="K111" i="56" s="1"/>
  <c r="J113" i="56"/>
  <c r="H113" i="56"/>
  <c r="H111" i="56" s="1"/>
  <c r="G113" i="56"/>
  <c r="F113" i="56"/>
  <c r="E113" i="56"/>
  <c r="D113" i="56"/>
  <c r="D111" i="56" s="1"/>
  <c r="C113" i="56"/>
  <c r="C111" i="56" s="1"/>
  <c r="O112" i="56"/>
  <c r="L111" i="56"/>
  <c r="J111" i="56"/>
  <c r="G111" i="56"/>
  <c r="F111" i="56"/>
  <c r="E111" i="56"/>
  <c r="E142" i="56" s="1"/>
  <c r="O109" i="56"/>
  <c r="O141" i="56" s="1"/>
  <c r="O108" i="56"/>
  <c r="O107" i="56"/>
  <c r="O100" i="56"/>
  <c r="L94" i="56"/>
  <c r="L101" i="56" s="1"/>
  <c r="O93" i="56"/>
  <c r="O91" i="56"/>
  <c r="O90" i="56"/>
  <c r="O89" i="56"/>
  <c r="O88" i="56"/>
  <c r="M87" i="56"/>
  <c r="M94" i="56" s="1"/>
  <c r="K87" i="56"/>
  <c r="J87" i="56"/>
  <c r="I87" i="56"/>
  <c r="H87" i="56"/>
  <c r="G87" i="56"/>
  <c r="F87" i="56"/>
  <c r="E87" i="56"/>
  <c r="D87" i="56"/>
  <c r="C87" i="56"/>
  <c r="O85" i="56"/>
  <c r="M84" i="56"/>
  <c r="K84" i="56"/>
  <c r="J84" i="56"/>
  <c r="I84" i="56"/>
  <c r="I94" i="56" s="1"/>
  <c r="H84" i="56"/>
  <c r="G84" i="56"/>
  <c r="F84" i="56"/>
  <c r="E84" i="56"/>
  <c r="O84" i="56" s="1"/>
  <c r="D84" i="56"/>
  <c r="C84" i="56"/>
  <c r="O83" i="56"/>
  <c r="O82" i="56"/>
  <c r="J82" i="56"/>
  <c r="O80" i="56"/>
  <c r="M79" i="56"/>
  <c r="K79" i="56"/>
  <c r="J79" i="56"/>
  <c r="I79" i="56"/>
  <c r="H79" i="56"/>
  <c r="G79" i="56"/>
  <c r="F79" i="56"/>
  <c r="E79" i="56"/>
  <c r="O79" i="56" s="1"/>
  <c r="D79" i="56"/>
  <c r="C79" i="56"/>
  <c r="O78" i="56"/>
  <c r="O77" i="56"/>
  <c r="O74" i="56"/>
  <c r="M73" i="56"/>
  <c r="K73" i="56"/>
  <c r="K19" i="56" s="1"/>
  <c r="J73" i="56"/>
  <c r="J70" i="56" s="1"/>
  <c r="I73" i="56"/>
  <c r="I70" i="56" s="1"/>
  <c r="H73" i="56"/>
  <c r="G73" i="56"/>
  <c r="G19" i="56" s="1"/>
  <c r="F73" i="56"/>
  <c r="E73" i="56"/>
  <c r="O73" i="56" s="1"/>
  <c r="D73" i="56"/>
  <c r="C73" i="56"/>
  <c r="M72" i="56"/>
  <c r="M18" i="56" s="1"/>
  <c r="K72" i="56"/>
  <c r="K70" i="56" s="1"/>
  <c r="J72" i="56"/>
  <c r="I72" i="56"/>
  <c r="H72" i="56"/>
  <c r="H18" i="56" s="1"/>
  <c r="G72" i="56"/>
  <c r="G70" i="56" s="1"/>
  <c r="F72" i="56"/>
  <c r="F70" i="56" s="1"/>
  <c r="F94" i="56" s="1"/>
  <c r="E72" i="56"/>
  <c r="E70" i="56" s="1"/>
  <c r="D72" i="56"/>
  <c r="O72" i="56" s="1"/>
  <c r="C72" i="56"/>
  <c r="O71" i="56"/>
  <c r="M70" i="56"/>
  <c r="H70" i="56"/>
  <c r="C70" i="56"/>
  <c r="O69" i="56"/>
  <c r="O68" i="56"/>
  <c r="O67" i="56"/>
  <c r="M65" i="56"/>
  <c r="K65" i="56"/>
  <c r="K11" i="56" s="1"/>
  <c r="J65" i="56"/>
  <c r="J63" i="56" s="1"/>
  <c r="I65" i="56"/>
  <c r="H65" i="56"/>
  <c r="O65" i="56" s="1"/>
  <c r="N11" i="56" s="1"/>
  <c r="G65" i="56"/>
  <c r="G11" i="56" s="1"/>
  <c r="F65" i="56"/>
  <c r="F63" i="56" s="1"/>
  <c r="E65" i="56"/>
  <c r="D65" i="56"/>
  <c r="C65" i="56"/>
  <c r="C11" i="56" s="1"/>
  <c r="O64" i="56"/>
  <c r="M63" i="56"/>
  <c r="K63" i="56"/>
  <c r="I63" i="56"/>
  <c r="G63" i="56"/>
  <c r="E63" i="56"/>
  <c r="D63" i="56"/>
  <c r="C63" i="56"/>
  <c r="C94" i="56" s="1"/>
  <c r="O61" i="56"/>
  <c r="O66" i="56" s="1"/>
  <c r="O60" i="56"/>
  <c r="O59" i="56"/>
  <c r="M46" i="56"/>
  <c r="L46" i="56"/>
  <c r="K46" i="56"/>
  <c r="J46" i="56"/>
  <c r="H46" i="56"/>
  <c r="G46" i="56"/>
  <c r="F46" i="56"/>
  <c r="E46" i="56"/>
  <c r="D46" i="56"/>
  <c r="C46" i="56"/>
  <c r="F45" i="56"/>
  <c r="F44" i="56"/>
  <c r="F40" i="56"/>
  <c r="M39" i="56"/>
  <c r="L39" i="56"/>
  <c r="K39" i="56"/>
  <c r="J39" i="56"/>
  <c r="H39" i="56"/>
  <c r="G39" i="56"/>
  <c r="E39" i="56"/>
  <c r="D39" i="56"/>
  <c r="C39" i="56"/>
  <c r="F38" i="56"/>
  <c r="M37" i="56"/>
  <c r="L37" i="56"/>
  <c r="K37" i="56"/>
  <c r="J37" i="56"/>
  <c r="H37" i="56"/>
  <c r="H33" i="56" s="1"/>
  <c r="G37" i="56"/>
  <c r="F37" i="56"/>
  <c r="E37" i="56"/>
  <c r="D37" i="56"/>
  <c r="C37" i="56"/>
  <c r="M36" i="56"/>
  <c r="L36" i="56"/>
  <c r="K36" i="56"/>
  <c r="J36" i="56"/>
  <c r="H36" i="56"/>
  <c r="G36" i="56"/>
  <c r="F36" i="56"/>
  <c r="E36" i="56"/>
  <c r="D36" i="56"/>
  <c r="C36" i="56"/>
  <c r="M35" i="56"/>
  <c r="L35" i="56"/>
  <c r="K35" i="56"/>
  <c r="J35" i="56"/>
  <c r="H35" i="56"/>
  <c r="G35" i="56"/>
  <c r="E35" i="56"/>
  <c r="E33" i="56" s="1"/>
  <c r="D35" i="56"/>
  <c r="C35" i="56"/>
  <c r="M34" i="56"/>
  <c r="M33" i="56" s="1"/>
  <c r="L34" i="56"/>
  <c r="K34" i="56"/>
  <c r="K33" i="56" s="1"/>
  <c r="J34" i="56"/>
  <c r="J33" i="56" s="1"/>
  <c r="H34" i="56"/>
  <c r="G34" i="56"/>
  <c r="G33" i="56" s="1"/>
  <c r="E34" i="56"/>
  <c r="D34" i="56"/>
  <c r="D33" i="56" s="1"/>
  <c r="C34" i="56"/>
  <c r="C33" i="56" s="1"/>
  <c r="L33" i="56"/>
  <c r="M32" i="56"/>
  <c r="L32" i="56"/>
  <c r="K32" i="56"/>
  <c r="J32" i="56"/>
  <c r="H32" i="56"/>
  <c r="G32" i="56"/>
  <c r="F32" i="56"/>
  <c r="E32" i="56"/>
  <c r="D32" i="56"/>
  <c r="C32" i="56"/>
  <c r="M31" i="56"/>
  <c r="M30" i="56" s="1"/>
  <c r="L31" i="56"/>
  <c r="L30" i="56" s="1"/>
  <c r="K31" i="56"/>
  <c r="J31" i="56"/>
  <c r="H31" i="56"/>
  <c r="H30" i="56" s="1"/>
  <c r="G31" i="56"/>
  <c r="G30" i="56" s="1"/>
  <c r="E31" i="56"/>
  <c r="E30" i="56" s="1"/>
  <c r="D31" i="56"/>
  <c r="D30" i="56" s="1"/>
  <c r="C31" i="56"/>
  <c r="K30" i="56"/>
  <c r="J30" i="56"/>
  <c r="F30" i="56"/>
  <c r="C30" i="56"/>
  <c r="J29" i="56"/>
  <c r="M27" i="56"/>
  <c r="L27" i="56"/>
  <c r="K27" i="56"/>
  <c r="J27" i="56"/>
  <c r="H27" i="56"/>
  <c r="G27" i="56"/>
  <c r="E27" i="56"/>
  <c r="E25" i="56" s="1"/>
  <c r="D27" i="56"/>
  <c r="C27" i="56"/>
  <c r="M26" i="56"/>
  <c r="M25" i="56" s="1"/>
  <c r="L26" i="56"/>
  <c r="K26" i="56"/>
  <c r="K25" i="56" s="1"/>
  <c r="J26" i="56"/>
  <c r="J25" i="56" s="1"/>
  <c r="H26" i="56"/>
  <c r="G26" i="56"/>
  <c r="G25" i="56" s="1"/>
  <c r="E26" i="56"/>
  <c r="D26" i="56"/>
  <c r="D25" i="56" s="1"/>
  <c r="C26" i="56"/>
  <c r="C25" i="56" s="1"/>
  <c r="L25" i="56"/>
  <c r="H25" i="56"/>
  <c r="M24" i="56"/>
  <c r="L24" i="56"/>
  <c r="K24" i="56"/>
  <c r="J24" i="56"/>
  <c r="H24" i="56"/>
  <c r="G24" i="56"/>
  <c r="F24" i="56"/>
  <c r="E24" i="56"/>
  <c r="D24" i="56"/>
  <c r="C24" i="56"/>
  <c r="M23" i="56"/>
  <c r="L23" i="56"/>
  <c r="K23" i="56"/>
  <c r="J23" i="56"/>
  <c r="H23" i="56"/>
  <c r="G23" i="56"/>
  <c r="E23" i="56"/>
  <c r="D23" i="56"/>
  <c r="C23" i="56"/>
  <c r="M22" i="56"/>
  <c r="L22" i="56"/>
  <c r="K22" i="56"/>
  <c r="J22" i="56"/>
  <c r="H22" i="56"/>
  <c r="G22" i="56"/>
  <c r="F22" i="56"/>
  <c r="E22" i="56"/>
  <c r="D22" i="56"/>
  <c r="C22" i="56"/>
  <c r="M21" i="56"/>
  <c r="L21" i="56"/>
  <c r="K21" i="56"/>
  <c r="J21" i="56"/>
  <c r="H21" i="56"/>
  <c r="G21" i="56"/>
  <c r="F21" i="56"/>
  <c r="E21" i="56"/>
  <c r="D21" i="56"/>
  <c r="C21" i="56"/>
  <c r="M20" i="56"/>
  <c r="L20" i="56"/>
  <c r="K20" i="56"/>
  <c r="J20" i="56"/>
  <c r="H20" i="56"/>
  <c r="G20" i="56"/>
  <c r="F20" i="56"/>
  <c r="E20" i="56"/>
  <c r="D20" i="56"/>
  <c r="C20" i="56"/>
  <c r="H19" i="56"/>
  <c r="E19" i="56"/>
  <c r="D19" i="56"/>
  <c r="L18" i="56"/>
  <c r="K18" i="56"/>
  <c r="J18" i="56"/>
  <c r="C18" i="56"/>
  <c r="M17" i="56"/>
  <c r="L17" i="56"/>
  <c r="K17" i="56"/>
  <c r="K16" i="56" s="1"/>
  <c r="J17" i="56"/>
  <c r="H17" i="56"/>
  <c r="G17" i="56"/>
  <c r="E17" i="56"/>
  <c r="D17" i="56"/>
  <c r="C17" i="56"/>
  <c r="F16" i="56"/>
  <c r="J15" i="56"/>
  <c r="M14" i="56"/>
  <c r="L14" i="56"/>
  <c r="K14" i="56"/>
  <c r="J14" i="56"/>
  <c r="H14" i="56"/>
  <c r="G14" i="56"/>
  <c r="E14" i="56"/>
  <c r="D14" i="56"/>
  <c r="C14" i="56"/>
  <c r="M13" i="56"/>
  <c r="L13" i="56"/>
  <c r="K13" i="56"/>
  <c r="J13" i="56"/>
  <c r="H13" i="56"/>
  <c r="G13" i="56"/>
  <c r="E13" i="56"/>
  <c r="D13" i="56"/>
  <c r="C13" i="56"/>
  <c r="M12" i="56"/>
  <c r="L12" i="56"/>
  <c r="K12" i="56"/>
  <c r="J12" i="56"/>
  <c r="H12" i="56"/>
  <c r="G12" i="56"/>
  <c r="F12" i="56"/>
  <c r="E12" i="56"/>
  <c r="D12" i="56"/>
  <c r="C12" i="56"/>
  <c r="M11" i="56"/>
  <c r="M9" i="56" s="1"/>
  <c r="L11" i="56"/>
  <c r="J11" i="56"/>
  <c r="H11" i="56"/>
  <c r="M10" i="56"/>
  <c r="L10" i="56"/>
  <c r="L9" i="56" s="1"/>
  <c r="K10" i="56"/>
  <c r="J10" i="56"/>
  <c r="J9" i="56" s="1"/>
  <c r="H10" i="56"/>
  <c r="G10" i="56"/>
  <c r="F10" i="56"/>
  <c r="E9" i="56"/>
  <c r="D10" i="56"/>
  <c r="C10" i="56"/>
  <c r="C9" i="56" s="1"/>
  <c r="H9" i="56"/>
  <c r="F9" i="56"/>
  <c r="M7" i="56"/>
  <c r="L7" i="56"/>
  <c r="K7" i="56"/>
  <c r="J7" i="56"/>
  <c r="I7" i="56"/>
  <c r="H7" i="56"/>
  <c r="G7" i="56"/>
  <c r="F7" i="56"/>
  <c r="F15" i="56" s="1"/>
  <c r="E7" i="56"/>
  <c r="D7" i="56"/>
  <c r="N7" i="56" s="1"/>
  <c r="C7" i="56"/>
  <c r="M6" i="56"/>
  <c r="L6" i="56"/>
  <c r="K6" i="56"/>
  <c r="J6" i="56"/>
  <c r="I6" i="56"/>
  <c r="N6" i="56" s="1"/>
  <c r="H6" i="56"/>
  <c r="G6" i="56"/>
  <c r="F6" i="56"/>
  <c r="E6" i="56"/>
  <c r="D6" i="56"/>
  <c r="C6" i="56"/>
  <c r="M5" i="56"/>
  <c r="L5" i="56"/>
  <c r="K5" i="56"/>
  <c r="J5" i="56"/>
  <c r="I5" i="56"/>
  <c r="H5" i="56"/>
  <c r="G5" i="56"/>
  <c r="F5" i="56"/>
  <c r="E5" i="56"/>
  <c r="D5" i="56"/>
  <c r="N5" i="56" s="1"/>
  <c r="C5" i="56"/>
  <c r="G18" i="55"/>
  <c r="M70" i="55"/>
  <c r="G70" i="55"/>
  <c r="J197" i="55"/>
  <c r="J190" i="55"/>
  <c r="I190" i="55"/>
  <c r="I197" i="55" s="1"/>
  <c r="M183" i="55"/>
  <c r="L183" i="55"/>
  <c r="K183" i="55"/>
  <c r="H183" i="55"/>
  <c r="G183" i="55"/>
  <c r="F183" i="55"/>
  <c r="F190" i="55" s="1"/>
  <c r="E183" i="55"/>
  <c r="D183" i="55"/>
  <c r="C183" i="55"/>
  <c r="M180" i="55"/>
  <c r="L180" i="55"/>
  <c r="K180" i="55"/>
  <c r="H180" i="55"/>
  <c r="G180" i="55"/>
  <c r="F180" i="55"/>
  <c r="E180" i="55"/>
  <c r="D180" i="55"/>
  <c r="C180" i="55"/>
  <c r="G175" i="55"/>
  <c r="F175" i="55"/>
  <c r="E175" i="55"/>
  <c r="C175" i="55"/>
  <c r="G169" i="55"/>
  <c r="F169" i="55"/>
  <c r="E169" i="55"/>
  <c r="C169" i="55"/>
  <c r="G168" i="55"/>
  <c r="F168" i="55"/>
  <c r="E168" i="55"/>
  <c r="C168" i="55"/>
  <c r="G166" i="55"/>
  <c r="G190" i="55" s="1"/>
  <c r="F166" i="55"/>
  <c r="M161" i="55"/>
  <c r="L161" i="55"/>
  <c r="L159" i="55" s="1"/>
  <c r="K161" i="55"/>
  <c r="H161" i="55"/>
  <c r="G161" i="55"/>
  <c r="F161" i="55"/>
  <c r="E161" i="55"/>
  <c r="E11" i="55" s="1"/>
  <c r="D161" i="55"/>
  <c r="C161" i="55"/>
  <c r="M159" i="55"/>
  <c r="K159" i="55"/>
  <c r="H159" i="55"/>
  <c r="G159" i="55"/>
  <c r="F159" i="55"/>
  <c r="C159" i="55"/>
  <c r="O157" i="55"/>
  <c r="O173" i="55" s="1"/>
  <c r="O156" i="55"/>
  <c r="O155" i="55"/>
  <c r="I149" i="55"/>
  <c r="I142" i="55"/>
  <c r="M135" i="55"/>
  <c r="L135" i="55"/>
  <c r="K135" i="55"/>
  <c r="J135" i="55"/>
  <c r="H135" i="55"/>
  <c r="G135" i="55"/>
  <c r="F135" i="55"/>
  <c r="F142" i="55" s="1"/>
  <c r="E135" i="55"/>
  <c r="D135" i="55"/>
  <c r="C135" i="55"/>
  <c r="M132" i="55"/>
  <c r="L132" i="55"/>
  <c r="K132" i="55"/>
  <c r="J132" i="55"/>
  <c r="H132" i="55"/>
  <c r="G132" i="55"/>
  <c r="F132" i="55"/>
  <c r="E132" i="55"/>
  <c r="D132" i="55"/>
  <c r="C132" i="55"/>
  <c r="J130" i="55"/>
  <c r="J127" i="55"/>
  <c r="F127" i="55"/>
  <c r="E127" i="55"/>
  <c r="D127" i="55"/>
  <c r="C127" i="55"/>
  <c r="M118" i="55"/>
  <c r="J121" i="55"/>
  <c r="F121" i="55"/>
  <c r="E121" i="55"/>
  <c r="E118" i="55" s="1"/>
  <c r="D121" i="55"/>
  <c r="C121" i="55"/>
  <c r="J120" i="55"/>
  <c r="F120" i="55"/>
  <c r="F118" i="55" s="1"/>
  <c r="E120" i="55"/>
  <c r="D120" i="55"/>
  <c r="C120" i="55"/>
  <c r="C118" i="55"/>
  <c r="M113" i="55"/>
  <c r="M111" i="55" s="1"/>
  <c r="L113" i="55"/>
  <c r="L111" i="55" s="1"/>
  <c r="K113" i="55"/>
  <c r="K111" i="55" s="1"/>
  <c r="J113" i="55"/>
  <c r="J11" i="55" s="1"/>
  <c r="H113" i="55"/>
  <c r="H111" i="55" s="1"/>
  <c r="G113" i="55"/>
  <c r="F113" i="55"/>
  <c r="E113" i="55"/>
  <c r="D113" i="55"/>
  <c r="C113" i="55"/>
  <c r="C111" i="55" s="1"/>
  <c r="G111" i="55"/>
  <c r="F111" i="55"/>
  <c r="E111" i="55"/>
  <c r="D111" i="55"/>
  <c r="O109" i="55"/>
  <c r="O141" i="55" s="1"/>
  <c r="O108" i="55"/>
  <c r="O107" i="55"/>
  <c r="L94" i="55"/>
  <c r="L101" i="55" s="1"/>
  <c r="M87" i="55"/>
  <c r="K87" i="55"/>
  <c r="J87" i="55"/>
  <c r="I87" i="55"/>
  <c r="H87" i="55"/>
  <c r="G87" i="55"/>
  <c r="F87" i="55"/>
  <c r="E87" i="55"/>
  <c r="D87" i="55"/>
  <c r="C87" i="55"/>
  <c r="M84" i="55"/>
  <c r="K84" i="55"/>
  <c r="J84" i="55"/>
  <c r="I84" i="55"/>
  <c r="H84" i="55"/>
  <c r="G84" i="55"/>
  <c r="F84" i="55"/>
  <c r="E84" i="55"/>
  <c r="D84" i="55"/>
  <c r="C84" i="55"/>
  <c r="J82" i="55"/>
  <c r="J28" i="55" s="1"/>
  <c r="J79" i="55"/>
  <c r="F79" i="55"/>
  <c r="E79" i="55"/>
  <c r="D79" i="55"/>
  <c r="C79" i="55"/>
  <c r="J73" i="55"/>
  <c r="J70" i="55" s="1"/>
  <c r="F73" i="55"/>
  <c r="E73" i="55"/>
  <c r="D73" i="55"/>
  <c r="C73" i="55"/>
  <c r="J72" i="55"/>
  <c r="F72" i="55"/>
  <c r="F70" i="55" s="1"/>
  <c r="E72" i="55"/>
  <c r="D72" i="55"/>
  <c r="C72" i="55"/>
  <c r="M65" i="55"/>
  <c r="K65" i="55"/>
  <c r="K11" i="55" s="1"/>
  <c r="J65" i="55"/>
  <c r="J63" i="55" s="1"/>
  <c r="I65" i="55"/>
  <c r="I63" i="55" s="1"/>
  <c r="H65" i="55"/>
  <c r="H63" i="55" s="1"/>
  <c r="G65" i="55"/>
  <c r="F65" i="55"/>
  <c r="F63" i="55" s="1"/>
  <c r="E65" i="55"/>
  <c r="D65" i="55"/>
  <c r="C65" i="55"/>
  <c r="M63" i="55"/>
  <c r="K63" i="55"/>
  <c r="E63" i="55"/>
  <c r="D63" i="55"/>
  <c r="C63" i="55"/>
  <c r="O61" i="55"/>
  <c r="O66" i="55" s="1"/>
  <c r="O60" i="55"/>
  <c r="O59" i="55"/>
  <c r="F47" i="55"/>
  <c r="M46" i="55"/>
  <c r="L46" i="55"/>
  <c r="K46" i="55"/>
  <c r="J46" i="55"/>
  <c r="H46" i="55"/>
  <c r="G46" i="55"/>
  <c r="F46" i="55"/>
  <c r="E46" i="55"/>
  <c r="D46" i="55"/>
  <c r="C46" i="55"/>
  <c r="F45" i="55"/>
  <c r="F44" i="55"/>
  <c r="F40" i="55"/>
  <c r="M39" i="55"/>
  <c r="L39" i="55"/>
  <c r="K39" i="55"/>
  <c r="J39" i="55"/>
  <c r="H39" i="55"/>
  <c r="G39" i="55"/>
  <c r="F39" i="55"/>
  <c r="E39" i="55"/>
  <c r="D39" i="55"/>
  <c r="C39" i="55"/>
  <c r="F38" i="55"/>
  <c r="M37" i="55"/>
  <c r="L37" i="55"/>
  <c r="K37" i="55"/>
  <c r="J37" i="55"/>
  <c r="H37" i="55"/>
  <c r="G37" i="55"/>
  <c r="F37" i="55"/>
  <c r="E37" i="55"/>
  <c r="D37" i="55"/>
  <c r="C37" i="55"/>
  <c r="M36" i="55"/>
  <c r="L36" i="55"/>
  <c r="K36" i="55"/>
  <c r="J36" i="55"/>
  <c r="H36" i="55"/>
  <c r="G36" i="55"/>
  <c r="F36" i="55"/>
  <c r="E36" i="55"/>
  <c r="D36" i="55"/>
  <c r="C36" i="55"/>
  <c r="M35" i="55"/>
  <c r="L35" i="55"/>
  <c r="K35" i="55"/>
  <c r="J35" i="55"/>
  <c r="H35" i="55"/>
  <c r="G35" i="55"/>
  <c r="E35" i="55"/>
  <c r="D35" i="55"/>
  <c r="C35" i="55"/>
  <c r="M34" i="55"/>
  <c r="L34" i="55"/>
  <c r="K34" i="55"/>
  <c r="J34" i="55"/>
  <c r="H34" i="55"/>
  <c r="G34" i="55"/>
  <c r="E34" i="55"/>
  <c r="D34" i="55"/>
  <c r="C34" i="55"/>
  <c r="C33" i="55" s="1"/>
  <c r="M32" i="55"/>
  <c r="L32" i="55"/>
  <c r="K32" i="55"/>
  <c r="J32" i="55"/>
  <c r="H32" i="55"/>
  <c r="G32" i="55"/>
  <c r="F32" i="55"/>
  <c r="E32" i="55"/>
  <c r="D32" i="55"/>
  <c r="C32" i="55"/>
  <c r="M31" i="55"/>
  <c r="L31" i="55"/>
  <c r="K31" i="55"/>
  <c r="J31" i="55"/>
  <c r="H31" i="55"/>
  <c r="G31" i="55"/>
  <c r="F31" i="55"/>
  <c r="E31" i="55"/>
  <c r="D31" i="55"/>
  <c r="C31" i="55"/>
  <c r="C30" i="55" s="1"/>
  <c r="F30" i="55"/>
  <c r="J29" i="55"/>
  <c r="F29" i="55"/>
  <c r="M27" i="55"/>
  <c r="L27" i="55"/>
  <c r="K27" i="55"/>
  <c r="J27" i="55"/>
  <c r="H27" i="55"/>
  <c r="G27" i="55"/>
  <c r="E27" i="55"/>
  <c r="D27" i="55"/>
  <c r="C27" i="55"/>
  <c r="M26" i="55"/>
  <c r="L26" i="55"/>
  <c r="K26" i="55"/>
  <c r="J26" i="55"/>
  <c r="H26" i="55"/>
  <c r="G26" i="55"/>
  <c r="E26" i="55"/>
  <c r="D26" i="55"/>
  <c r="C26" i="55"/>
  <c r="M24" i="55"/>
  <c r="L24" i="55"/>
  <c r="K24" i="55"/>
  <c r="J24" i="55"/>
  <c r="H24" i="55"/>
  <c r="G24" i="55"/>
  <c r="F24" i="55"/>
  <c r="E24" i="55"/>
  <c r="D24" i="55"/>
  <c r="C24" i="55"/>
  <c r="M23" i="55"/>
  <c r="L23" i="55"/>
  <c r="K23" i="55"/>
  <c r="J23" i="55"/>
  <c r="H23" i="55"/>
  <c r="G23" i="55"/>
  <c r="F23" i="55"/>
  <c r="E23" i="55"/>
  <c r="D23" i="55"/>
  <c r="C23" i="55"/>
  <c r="M22" i="55"/>
  <c r="L22" i="55"/>
  <c r="K22" i="55"/>
  <c r="J22" i="55"/>
  <c r="H22" i="55"/>
  <c r="G22" i="55"/>
  <c r="F22" i="55"/>
  <c r="E22" i="55"/>
  <c r="D22" i="55"/>
  <c r="C22" i="55"/>
  <c r="M21" i="55"/>
  <c r="L21" i="55"/>
  <c r="K21" i="55"/>
  <c r="J21" i="55"/>
  <c r="H21" i="55"/>
  <c r="G21" i="55"/>
  <c r="F21" i="55"/>
  <c r="E21" i="55"/>
  <c r="D21" i="55"/>
  <c r="C21" i="55"/>
  <c r="M20" i="55"/>
  <c r="L20" i="55"/>
  <c r="K20" i="55"/>
  <c r="J20" i="55"/>
  <c r="H20" i="55"/>
  <c r="G20" i="55"/>
  <c r="F20" i="55"/>
  <c r="E20" i="55"/>
  <c r="D20" i="55"/>
  <c r="C20" i="55"/>
  <c r="F18" i="55"/>
  <c r="C18" i="55"/>
  <c r="M17" i="55"/>
  <c r="L17" i="55"/>
  <c r="K17" i="55"/>
  <c r="J17" i="55"/>
  <c r="H17" i="55"/>
  <c r="G17" i="55"/>
  <c r="E17" i="55"/>
  <c r="D17" i="55"/>
  <c r="C17" i="55"/>
  <c r="F16" i="55"/>
  <c r="J15" i="55"/>
  <c r="M14" i="55"/>
  <c r="L14" i="55"/>
  <c r="K14" i="55"/>
  <c r="J14" i="55"/>
  <c r="H14" i="55"/>
  <c r="G14" i="55"/>
  <c r="F14" i="55"/>
  <c r="E14" i="55"/>
  <c r="D14" i="55"/>
  <c r="C14" i="55"/>
  <c r="M13" i="55"/>
  <c r="L13" i="55"/>
  <c r="K13" i="55"/>
  <c r="J13" i="55"/>
  <c r="H13" i="55"/>
  <c r="G13" i="55"/>
  <c r="E13" i="55"/>
  <c r="D13" i="55"/>
  <c r="C13" i="55"/>
  <c r="M12" i="55"/>
  <c r="L12" i="55"/>
  <c r="K12" i="55"/>
  <c r="J12" i="55"/>
  <c r="H12" i="55"/>
  <c r="G12" i="55"/>
  <c r="F12" i="55"/>
  <c r="E12" i="55"/>
  <c r="D12" i="55"/>
  <c r="C12" i="55"/>
  <c r="F11" i="55"/>
  <c r="C11" i="55"/>
  <c r="M10" i="55"/>
  <c r="L10" i="55"/>
  <c r="K10" i="55"/>
  <c r="J10" i="55"/>
  <c r="H10" i="55"/>
  <c r="G10" i="55"/>
  <c r="F10" i="55"/>
  <c r="E10" i="55"/>
  <c r="D10" i="55"/>
  <c r="C10" i="55"/>
  <c r="F9" i="55"/>
  <c r="M7" i="55"/>
  <c r="L7" i="55"/>
  <c r="K7" i="55"/>
  <c r="J7" i="55"/>
  <c r="I7" i="55"/>
  <c r="H7" i="55"/>
  <c r="G7" i="55"/>
  <c r="F7" i="55"/>
  <c r="F15" i="55" s="1"/>
  <c r="E7" i="55"/>
  <c r="D7" i="55"/>
  <c r="C7" i="55"/>
  <c r="M6" i="55"/>
  <c r="L6" i="55"/>
  <c r="K6" i="55"/>
  <c r="J6" i="55"/>
  <c r="I6" i="55"/>
  <c r="H6" i="55"/>
  <c r="N6" i="55" s="1"/>
  <c r="G6" i="55"/>
  <c r="F6" i="55"/>
  <c r="E6" i="55"/>
  <c r="D6" i="55"/>
  <c r="C6" i="55"/>
  <c r="M5" i="55"/>
  <c r="L5" i="55"/>
  <c r="K5" i="55"/>
  <c r="J5" i="55"/>
  <c r="I5" i="55"/>
  <c r="H5" i="55"/>
  <c r="G5" i="55"/>
  <c r="F5" i="55"/>
  <c r="E5" i="55"/>
  <c r="D5" i="55"/>
  <c r="C5" i="55"/>
  <c r="J190" i="54"/>
  <c r="J197" i="54" s="1"/>
  <c r="I190" i="54"/>
  <c r="I197" i="54" s="1"/>
  <c r="O185" i="54"/>
  <c r="M183" i="54"/>
  <c r="L183" i="54"/>
  <c r="K183" i="54"/>
  <c r="H183" i="54"/>
  <c r="G183" i="54"/>
  <c r="F183" i="54"/>
  <c r="E183" i="54"/>
  <c r="D183" i="54"/>
  <c r="C183" i="54"/>
  <c r="M180" i="54"/>
  <c r="L180" i="54"/>
  <c r="K180" i="54"/>
  <c r="H180" i="54"/>
  <c r="G180" i="54"/>
  <c r="F180" i="54"/>
  <c r="E180" i="54"/>
  <c r="D180" i="54"/>
  <c r="O180" i="54" s="1"/>
  <c r="C180" i="54"/>
  <c r="M175" i="54"/>
  <c r="L175" i="54"/>
  <c r="K175" i="54"/>
  <c r="H175" i="54"/>
  <c r="G175" i="54"/>
  <c r="F175" i="54"/>
  <c r="E175" i="54"/>
  <c r="D175" i="54"/>
  <c r="C175" i="54"/>
  <c r="O174" i="54"/>
  <c r="O171" i="54"/>
  <c r="O170" i="54"/>
  <c r="M169" i="54"/>
  <c r="L169" i="54"/>
  <c r="K169" i="54"/>
  <c r="K166" i="54" s="1"/>
  <c r="H169" i="54"/>
  <c r="G169" i="54"/>
  <c r="F169" i="54"/>
  <c r="E169" i="54"/>
  <c r="D169" i="54"/>
  <c r="C169" i="54"/>
  <c r="M168" i="54"/>
  <c r="L168" i="54"/>
  <c r="L18" i="54" s="1"/>
  <c r="K168" i="54"/>
  <c r="H168" i="54"/>
  <c r="G168" i="54"/>
  <c r="F168" i="54"/>
  <c r="F166" i="54" s="1"/>
  <c r="E168" i="54"/>
  <c r="D168" i="54"/>
  <c r="C168" i="54"/>
  <c r="C166" i="54" s="1"/>
  <c r="O164" i="54"/>
  <c r="M161" i="54"/>
  <c r="L161" i="54"/>
  <c r="L159" i="54" s="1"/>
  <c r="K161" i="54"/>
  <c r="K159" i="54" s="1"/>
  <c r="H161" i="54"/>
  <c r="H159" i="54" s="1"/>
  <c r="G161" i="54"/>
  <c r="G159" i="54" s="1"/>
  <c r="F161" i="54"/>
  <c r="F159" i="54" s="1"/>
  <c r="E161" i="54"/>
  <c r="E159" i="54" s="1"/>
  <c r="D161" i="54"/>
  <c r="C161" i="54"/>
  <c r="C159" i="54" s="1"/>
  <c r="M159" i="54"/>
  <c r="O157" i="54"/>
  <c r="O173" i="54" s="1"/>
  <c r="O156" i="54"/>
  <c r="O155" i="54"/>
  <c r="I142" i="54"/>
  <c r="I149" i="54" s="1"/>
  <c r="O139" i="54"/>
  <c r="M135" i="54"/>
  <c r="L135" i="54"/>
  <c r="K135" i="54"/>
  <c r="J135" i="54"/>
  <c r="H135" i="54"/>
  <c r="G135" i="54"/>
  <c r="F135" i="54"/>
  <c r="E135" i="54"/>
  <c r="D135" i="54"/>
  <c r="C135" i="54"/>
  <c r="M132" i="54"/>
  <c r="L132" i="54"/>
  <c r="K132" i="54"/>
  <c r="J132" i="54"/>
  <c r="H132" i="54"/>
  <c r="G132" i="54"/>
  <c r="F132" i="54"/>
  <c r="E132" i="54"/>
  <c r="D132" i="54"/>
  <c r="C132" i="54"/>
  <c r="J130" i="54"/>
  <c r="J127" i="54" s="1"/>
  <c r="M127" i="54"/>
  <c r="L127" i="54"/>
  <c r="K127" i="54"/>
  <c r="H127" i="54"/>
  <c r="G127" i="54"/>
  <c r="F127" i="54"/>
  <c r="E127" i="54"/>
  <c r="D127" i="54"/>
  <c r="C127" i="54"/>
  <c r="M121" i="54"/>
  <c r="L121" i="54"/>
  <c r="L118" i="54" s="1"/>
  <c r="K121" i="54"/>
  <c r="J121" i="54"/>
  <c r="H121" i="54"/>
  <c r="H19" i="54" s="1"/>
  <c r="G121" i="54"/>
  <c r="F121" i="54"/>
  <c r="E121" i="54"/>
  <c r="D121" i="54"/>
  <c r="C121" i="54"/>
  <c r="M120" i="54"/>
  <c r="L120" i="54"/>
  <c r="K120" i="54"/>
  <c r="J120" i="54"/>
  <c r="H120" i="54"/>
  <c r="G120" i="54"/>
  <c r="F120" i="54"/>
  <c r="F118" i="54" s="1"/>
  <c r="E120" i="54"/>
  <c r="D120" i="54"/>
  <c r="C120" i="54"/>
  <c r="O117" i="54"/>
  <c r="M113" i="54"/>
  <c r="M111" i="54" s="1"/>
  <c r="L113" i="54"/>
  <c r="L111" i="54" s="1"/>
  <c r="K113" i="54"/>
  <c r="J113" i="54"/>
  <c r="J111" i="54" s="1"/>
  <c r="H113" i="54"/>
  <c r="H111" i="54" s="1"/>
  <c r="G113" i="54"/>
  <c r="F113" i="54"/>
  <c r="F111" i="54" s="1"/>
  <c r="E113" i="54"/>
  <c r="E111" i="54" s="1"/>
  <c r="D113" i="54"/>
  <c r="D111" i="54" s="1"/>
  <c r="C113" i="54"/>
  <c r="C111" i="54" s="1"/>
  <c r="K111" i="54"/>
  <c r="O109" i="54"/>
  <c r="O141" i="54" s="1"/>
  <c r="O108" i="54"/>
  <c r="O107" i="54"/>
  <c r="L94" i="54"/>
  <c r="L101" i="54" s="1"/>
  <c r="M87" i="54"/>
  <c r="K87" i="54"/>
  <c r="J87" i="54"/>
  <c r="I87" i="54"/>
  <c r="H87" i="54"/>
  <c r="G87" i="54"/>
  <c r="F87" i="54"/>
  <c r="E87" i="54"/>
  <c r="D87" i="54"/>
  <c r="C87" i="54"/>
  <c r="M84" i="54"/>
  <c r="K84" i="54"/>
  <c r="J84" i="54"/>
  <c r="I84" i="54"/>
  <c r="H84" i="54"/>
  <c r="G84" i="54"/>
  <c r="F84" i="54"/>
  <c r="E84" i="54"/>
  <c r="D84" i="54"/>
  <c r="C84" i="54"/>
  <c r="J82" i="54"/>
  <c r="J28" i="54" s="1"/>
  <c r="M79" i="54"/>
  <c r="K79" i="54"/>
  <c r="I79" i="54"/>
  <c r="H79" i="54"/>
  <c r="G79" i="54"/>
  <c r="F79" i="54"/>
  <c r="E79" i="54"/>
  <c r="D79" i="54"/>
  <c r="C79" i="54"/>
  <c r="O75" i="54"/>
  <c r="M73" i="54"/>
  <c r="K73" i="54"/>
  <c r="J73" i="54"/>
  <c r="I73" i="54"/>
  <c r="H73" i="54"/>
  <c r="G73" i="54"/>
  <c r="G70" i="54" s="1"/>
  <c r="F73" i="54"/>
  <c r="E73" i="54"/>
  <c r="D73" i="54"/>
  <c r="C73" i="54"/>
  <c r="M72" i="54"/>
  <c r="K72" i="54"/>
  <c r="J72" i="54"/>
  <c r="I72" i="54"/>
  <c r="H72" i="54"/>
  <c r="G72" i="54"/>
  <c r="F72" i="54"/>
  <c r="E72" i="54"/>
  <c r="D72" i="54"/>
  <c r="O72" i="54" s="1"/>
  <c r="C72" i="54"/>
  <c r="M65" i="54"/>
  <c r="M63" i="54" s="1"/>
  <c r="K65" i="54"/>
  <c r="J65" i="54"/>
  <c r="J63" i="54" s="1"/>
  <c r="I65" i="54"/>
  <c r="I63" i="54" s="1"/>
  <c r="H65" i="54"/>
  <c r="G65" i="54"/>
  <c r="G63" i="54" s="1"/>
  <c r="F65" i="54"/>
  <c r="E65" i="54"/>
  <c r="E63" i="54" s="1"/>
  <c r="D65" i="54"/>
  <c r="D63" i="54" s="1"/>
  <c r="C65" i="54"/>
  <c r="C63" i="54" s="1"/>
  <c r="F63" i="54"/>
  <c r="O61" i="54"/>
  <c r="O66" i="54" s="1"/>
  <c r="O60" i="54"/>
  <c r="O59" i="54"/>
  <c r="M46" i="54"/>
  <c r="L46" i="54"/>
  <c r="K46" i="54"/>
  <c r="J46" i="54"/>
  <c r="H46" i="54"/>
  <c r="G46" i="54"/>
  <c r="E46" i="54"/>
  <c r="D46" i="54"/>
  <c r="C46" i="54"/>
  <c r="M39" i="54"/>
  <c r="L39" i="54"/>
  <c r="K39" i="54"/>
  <c r="J39" i="54"/>
  <c r="H39" i="54"/>
  <c r="G39" i="54"/>
  <c r="E39" i="54"/>
  <c r="D39" i="54"/>
  <c r="C39" i="54"/>
  <c r="M37" i="54"/>
  <c r="L37" i="54"/>
  <c r="K37" i="54"/>
  <c r="J37" i="54"/>
  <c r="H37" i="54"/>
  <c r="G37" i="54"/>
  <c r="E37" i="54"/>
  <c r="D37" i="54"/>
  <c r="C37" i="54"/>
  <c r="M36" i="54"/>
  <c r="L36" i="54"/>
  <c r="K36" i="54"/>
  <c r="J36" i="54"/>
  <c r="H36" i="54"/>
  <c r="G36" i="54"/>
  <c r="E36" i="54"/>
  <c r="D36" i="54"/>
  <c r="C36" i="54"/>
  <c r="M35" i="54"/>
  <c r="L35" i="54"/>
  <c r="K35" i="54"/>
  <c r="J35" i="54"/>
  <c r="H35" i="54"/>
  <c r="G35" i="54"/>
  <c r="E35" i="54"/>
  <c r="D35" i="54"/>
  <c r="C35" i="54"/>
  <c r="M34" i="54"/>
  <c r="L34" i="54"/>
  <c r="K34" i="54"/>
  <c r="J34" i="54"/>
  <c r="H34" i="54"/>
  <c r="G34" i="54"/>
  <c r="E34" i="54"/>
  <c r="D34" i="54"/>
  <c r="C34" i="54"/>
  <c r="M32" i="54"/>
  <c r="L32" i="54"/>
  <c r="K32" i="54"/>
  <c r="J32" i="54"/>
  <c r="H32" i="54"/>
  <c r="G32" i="54"/>
  <c r="E32" i="54"/>
  <c r="D32" i="54"/>
  <c r="C32" i="54"/>
  <c r="M31" i="54"/>
  <c r="L31" i="54"/>
  <c r="K31" i="54"/>
  <c r="J31" i="54"/>
  <c r="H31" i="54"/>
  <c r="G31" i="54"/>
  <c r="E31" i="54"/>
  <c r="D31" i="54"/>
  <c r="C31" i="54"/>
  <c r="J29" i="54"/>
  <c r="M27" i="54"/>
  <c r="L27" i="54"/>
  <c r="K27" i="54"/>
  <c r="J27" i="54"/>
  <c r="H27" i="54"/>
  <c r="G27" i="54"/>
  <c r="E27" i="54"/>
  <c r="D27" i="54"/>
  <c r="C27" i="54"/>
  <c r="M26" i="54"/>
  <c r="L26" i="54"/>
  <c r="K26" i="54"/>
  <c r="J26" i="54"/>
  <c r="H26" i="54"/>
  <c r="G26" i="54"/>
  <c r="E26" i="54"/>
  <c r="D26" i="54"/>
  <c r="C26" i="54"/>
  <c r="M24" i="54"/>
  <c r="L24" i="54"/>
  <c r="K24" i="54"/>
  <c r="J24" i="54"/>
  <c r="H24" i="54"/>
  <c r="G24" i="54"/>
  <c r="E24" i="54"/>
  <c r="D24" i="54"/>
  <c r="C24" i="54"/>
  <c r="M23" i="54"/>
  <c r="L23" i="54"/>
  <c r="K23" i="54"/>
  <c r="J23" i="54"/>
  <c r="H23" i="54"/>
  <c r="G23" i="54"/>
  <c r="E23" i="54"/>
  <c r="D23" i="54"/>
  <c r="C23" i="54"/>
  <c r="M22" i="54"/>
  <c r="L22" i="54"/>
  <c r="K22" i="54"/>
  <c r="J22" i="54"/>
  <c r="H22" i="54"/>
  <c r="G22" i="54"/>
  <c r="E22" i="54"/>
  <c r="D22" i="54"/>
  <c r="C22" i="54"/>
  <c r="M21" i="54"/>
  <c r="L21" i="54"/>
  <c r="K21" i="54"/>
  <c r="J21" i="54"/>
  <c r="H21" i="54"/>
  <c r="G21" i="54"/>
  <c r="E21" i="54"/>
  <c r="D21" i="54"/>
  <c r="C21" i="54"/>
  <c r="M20" i="54"/>
  <c r="L20" i="54"/>
  <c r="K20" i="54"/>
  <c r="J20" i="54"/>
  <c r="H20" i="54"/>
  <c r="G20" i="54"/>
  <c r="E20" i="54"/>
  <c r="D20" i="54"/>
  <c r="C20" i="54"/>
  <c r="M17" i="54"/>
  <c r="L17" i="54"/>
  <c r="K17" i="54"/>
  <c r="J17" i="54"/>
  <c r="H17" i="54"/>
  <c r="G17" i="54"/>
  <c r="E17" i="54"/>
  <c r="D17" i="54"/>
  <c r="C17" i="54"/>
  <c r="J15" i="54"/>
  <c r="M14" i="54"/>
  <c r="L14" i="54"/>
  <c r="K14" i="54"/>
  <c r="J14" i="54"/>
  <c r="H14" i="54"/>
  <c r="G14" i="54"/>
  <c r="E14" i="54"/>
  <c r="D14" i="54"/>
  <c r="C14" i="54"/>
  <c r="M13" i="54"/>
  <c r="L13" i="54"/>
  <c r="K13" i="54"/>
  <c r="J13" i="54"/>
  <c r="H13" i="54"/>
  <c r="G13" i="54"/>
  <c r="E13" i="54"/>
  <c r="D13" i="54"/>
  <c r="C13" i="54"/>
  <c r="M12" i="54"/>
  <c r="L12" i="54"/>
  <c r="K12" i="54"/>
  <c r="J12" i="54"/>
  <c r="H12" i="54"/>
  <c r="G12" i="54"/>
  <c r="E12" i="54"/>
  <c r="D12" i="54"/>
  <c r="C12" i="54"/>
  <c r="M10" i="54"/>
  <c r="L10" i="54"/>
  <c r="K10" i="54"/>
  <c r="J10" i="54"/>
  <c r="H10" i="54"/>
  <c r="G10" i="54"/>
  <c r="E10" i="54"/>
  <c r="D10" i="54"/>
  <c r="C10" i="54"/>
  <c r="M7" i="54"/>
  <c r="L7" i="54"/>
  <c r="K7" i="54"/>
  <c r="J7" i="54"/>
  <c r="I7" i="54"/>
  <c r="I46" i="54" s="1"/>
  <c r="H7" i="54"/>
  <c r="G7" i="54"/>
  <c r="F7" i="54"/>
  <c r="F15" i="54" s="1"/>
  <c r="E7" i="54"/>
  <c r="D7" i="54"/>
  <c r="C7" i="54"/>
  <c r="M6" i="54"/>
  <c r="L6" i="54"/>
  <c r="K6" i="54"/>
  <c r="J6" i="54"/>
  <c r="I6" i="54"/>
  <c r="H6" i="54"/>
  <c r="G6" i="54"/>
  <c r="F6" i="54"/>
  <c r="E6" i="54"/>
  <c r="D6" i="54"/>
  <c r="C6" i="54"/>
  <c r="M5" i="54"/>
  <c r="L5" i="54"/>
  <c r="K5" i="54"/>
  <c r="J5" i="54"/>
  <c r="I5" i="54"/>
  <c r="H5" i="54"/>
  <c r="G5" i="54"/>
  <c r="F5" i="54"/>
  <c r="E5" i="54"/>
  <c r="D5" i="54"/>
  <c r="C5" i="54"/>
  <c r="J197" i="53"/>
  <c r="J190" i="53"/>
  <c r="I190" i="53"/>
  <c r="I197" i="53" s="1"/>
  <c r="O187" i="53"/>
  <c r="M183" i="53"/>
  <c r="L183" i="53"/>
  <c r="K183" i="53"/>
  <c r="H183" i="53"/>
  <c r="G183" i="53"/>
  <c r="F183" i="53"/>
  <c r="E183" i="53"/>
  <c r="D183" i="53"/>
  <c r="C183" i="53"/>
  <c r="O182" i="53"/>
  <c r="M180" i="53"/>
  <c r="L180" i="53"/>
  <c r="K180" i="53"/>
  <c r="H180" i="53"/>
  <c r="G180" i="53"/>
  <c r="F180" i="53"/>
  <c r="E180" i="53"/>
  <c r="D180" i="53"/>
  <c r="C180" i="53"/>
  <c r="M175" i="53"/>
  <c r="L175" i="53"/>
  <c r="K175" i="53"/>
  <c r="H175" i="53"/>
  <c r="G175" i="53"/>
  <c r="F175" i="53"/>
  <c r="E175" i="53"/>
  <c r="D175" i="53"/>
  <c r="C175" i="53"/>
  <c r="M169" i="53"/>
  <c r="L169" i="53"/>
  <c r="K169" i="53"/>
  <c r="H169" i="53"/>
  <c r="H166" i="53" s="1"/>
  <c r="G169" i="53"/>
  <c r="F169" i="53"/>
  <c r="E169" i="53"/>
  <c r="D169" i="53"/>
  <c r="C169" i="53"/>
  <c r="M168" i="53"/>
  <c r="L168" i="53"/>
  <c r="K168" i="53"/>
  <c r="H168" i="53"/>
  <c r="G168" i="53"/>
  <c r="F168" i="53"/>
  <c r="E168" i="53"/>
  <c r="E166" i="53" s="1"/>
  <c r="D168" i="53"/>
  <c r="C168" i="53"/>
  <c r="M161" i="53"/>
  <c r="L161" i="53"/>
  <c r="L159" i="53" s="1"/>
  <c r="K161" i="53"/>
  <c r="K159" i="53" s="1"/>
  <c r="H161" i="53"/>
  <c r="H159" i="53" s="1"/>
  <c r="G161" i="53"/>
  <c r="G159" i="53" s="1"/>
  <c r="F161" i="53"/>
  <c r="F159" i="53" s="1"/>
  <c r="E161" i="53"/>
  <c r="D161" i="53"/>
  <c r="C161" i="53"/>
  <c r="C159" i="53" s="1"/>
  <c r="M159" i="53"/>
  <c r="O157" i="53"/>
  <c r="O176" i="53" s="1"/>
  <c r="O156" i="53"/>
  <c r="O155" i="53"/>
  <c r="I149" i="53"/>
  <c r="I142" i="53"/>
  <c r="O138" i="53"/>
  <c r="M135" i="53"/>
  <c r="L135" i="53"/>
  <c r="K135" i="53"/>
  <c r="J135" i="53"/>
  <c r="H135" i="53"/>
  <c r="G135" i="53"/>
  <c r="F135" i="53"/>
  <c r="E135" i="53"/>
  <c r="D135" i="53"/>
  <c r="C135" i="53"/>
  <c r="M132" i="53"/>
  <c r="L132" i="53"/>
  <c r="K132" i="53"/>
  <c r="J132" i="53"/>
  <c r="H132" i="53"/>
  <c r="G132" i="53"/>
  <c r="F132" i="53"/>
  <c r="E132" i="53"/>
  <c r="D132" i="53"/>
  <c r="C132" i="53"/>
  <c r="J130" i="53"/>
  <c r="M127" i="53"/>
  <c r="L127" i="53"/>
  <c r="K127" i="53"/>
  <c r="J127" i="53"/>
  <c r="H127" i="53"/>
  <c r="G127" i="53"/>
  <c r="F127" i="53"/>
  <c r="E127" i="53"/>
  <c r="D127" i="53"/>
  <c r="C127" i="53"/>
  <c r="M121" i="53"/>
  <c r="M118" i="53" s="1"/>
  <c r="L121" i="53"/>
  <c r="L118" i="53" s="1"/>
  <c r="K121" i="53"/>
  <c r="J121" i="53"/>
  <c r="H121" i="53"/>
  <c r="G121" i="53"/>
  <c r="F121" i="53"/>
  <c r="E121" i="53"/>
  <c r="D121" i="53"/>
  <c r="D118" i="53" s="1"/>
  <c r="C121" i="53"/>
  <c r="M120" i="53"/>
  <c r="L120" i="53"/>
  <c r="K120" i="53"/>
  <c r="J120" i="53"/>
  <c r="J18" i="53" s="1"/>
  <c r="H120" i="53"/>
  <c r="H118" i="53" s="1"/>
  <c r="G120" i="53"/>
  <c r="G118" i="53" s="1"/>
  <c r="F120" i="53"/>
  <c r="F118" i="53" s="1"/>
  <c r="E120" i="53"/>
  <c r="E118" i="53" s="1"/>
  <c r="D120" i="53"/>
  <c r="C120" i="53"/>
  <c r="C118" i="53" s="1"/>
  <c r="O114" i="53"/>
  <c r="M113" i="53"/>
  <c r="M111" i="53" s="1"/>
  <c r="L113" i="53"/>
  <c r="L111" i="53" s="1"/>
  <c r="K113" i="53"/>
  <c r="K111" i="53" s="1"/>
  <c r="J113" i="53"/>
  <c r="J11" i="53" s="1"/>
  <c r="H113" i="53"/>
  <c r="H111" i="53" s="1"/>
  <c r="G113" i="53"/>
  <c r="F113" i="53"/>
  <c r="E113" i="53"/>
  <c r="E111" i="53" s="1"/>
  <c r="D113" i="53"/>
  <c r="D111" i="53" s="1"/>
  <c r="C113" i="53"/>
  <c r="G111" i="53"/>
  <c r="F111" i="53"/>
  <c r="O109" i="53"/>
  <c r="O131" i="53" s="1"/>
  <c r="O108" i="53"/>
  <c r="O107" i="53"/>
  <c r="L101" i="53"/>
  <c r="O100" i="53"/>
  <c r="L94" i="53"/>
  <c r="O93" i="53"/>
  <c r="O91" i="53"/>
  <c r="O90" i="53"/>
  <c r="O88" i="53"/>
  <c r="M87" i="53"/>
  <c r="K87" i="53"/>
  <c r="J87" i="53"/>
  <c r="I87" i="53"/>
  <c r="H87" i="53"/>
  <c r="G87" i="53"/>
  <c r="F87" i="53"/>
  <c r="E87" i="53"/>
  <c r="D87" i="53"/>
  <c r="C87" i="53"/>
  <c r="O85" i="53"/>
  <c r="M84" i="53"/>
  <c r="K84" i="53"/>
  <c r="J84" i="53"/>
  <c r="I84" i="53"/>
  <c r="H84" i="53"/>
  <c r="G84" i="53"/>
  <c r="F84" i="53"/>
  <c r="E84" i="53"/>
  <c r="D84" i="53"/>
  <c r="C84" i="53"/>
  <c r="O84" i="53" s="1"/>
  <c r="O83" i="53"/>
  <c r="O82" i="53"/>
  <c r="J82" i="53"/>
  <c r="O80" i="53"/>
  <c r="M79" i="53"/>
  <c r="K79" i="53"/>
  <c r="J79" i="53"/>
  <c r="I79" i="53"/>
  <c r="H79" i="53"/>
  <c r="G79" i="53"/>
  <c r="F79" i="53"/>
  <c r="E79" i="53"/>
  <c r="D79" i="53"/>
  <c r="C79" i="53"/>
  <c r="O78" i="53"/>
  <c r="O77" i="53"/>
  <c r="O74" i="53"/>
  <c r="M73" i="53"/>
  <c r="K73" i="53"/>
  <c r="K19" i="53" s="1"/>
  <c r="J73" i="53"/>
  <c r="I73" i="53"/>
  <c r="H73" i="53"/>
  <c r="G73" i="53"/>
  <c r="F73" i="53"/>
  <c r="E73" i="53"/>
  <c r="D73" i="53"/>
  <c r="C73" i="53"/>
  <c r="M72" i="53"/>
  <c r="M70" i="53" s="1"/>
  <c r="K72" i="53"/>
  <c r="J72" i="53"/>
  <c r="I72" i="53"/>
  <c r="H72" i="53"/>
  <c r="G72" i="53"/>
  <c r="F72" i="53"/>
  <c r="E72" i="53"/>
  <c r="E70" i="53" s="1"/>
  <c r="D72" i="53"/>
  <c r="C72" i="53"/>
  <c r="O71" i="53"/>
  <c r="O69" i="53"/>
  <c r="O68" i="53"/>
  <c r="O67" i="53"/>
  <c r="O66" i="53"/>
  <c r="M65" i="53"/>
  <c r="M63" i="53" s="1"/>
  <c r="K65" i="53"/>
  <c r="J65" i="53"/>
  <c r="I65" i="53"/>
  <c r="I63" i="53" s="1"/>
  <c r="H65" i="53"/>
  <c r="H63" i="53" s="1"/>
  <c r="G65" i="53"/>
  <c r="F65" i="53"/>
  <c r="F63" i="53" s="1"/>
  <c r="E65" i="53"/>
  <c r="E63" i="53" s="1"/>
  <c r="D65" i="53"/>
  <c r="D63" i="53" s="1"/>
  <c r="C65" i="53"/>
  <c r="C63" i="53" s="1"/>
  <c r="O64" i="53"/>
  <c r="K63" i="53"/>
  <c r="J63" i="53"/>
  <c r="O61" i="53"/>
  <c r="O76" i="53" s="1"/>
  <c r="O60" i="53"/>
  <c r="O59" i="53"/>
  <c r="M46" i="53"/>
  <c r="L46" i="53"/>
  <c r="K46" i="53"/>
  <c r="J46" i="53"/>
  <c r="H46" i="53"/>
  <c r="G46" i="53"/>
  <c r="E46" i="53"/>
  <c r="D46" i="53"/>
  <c r="C46" i="53"/>
  <c r="M39" i="53"/>
  <c r="L39" i="53"/>
  <c r="K39" i="53"/>
  <c r="J39" i="53"/>
  <c r="H39" i="53"/>
  <c r="G39" i="53"/>
  <c r="E39" i="53"/>
  <c r="D39" i="53"/>
  <c r="C39" i="53"/>
  <c r="M37" i="53"/>
  <c r="L37" i="53"/>
  <c r="K37" i="53"/>
  <c r="J37" i="53"/>
  <c r="H37" i="53"/>
  <c r="G37" i="53"/>
  <c r="E37" i="53"/>
  <c r="D37" i="53"/>
  <c r="C37" i="53"/>
  <c r="M36" i="53"/>
  <c r="L36" i="53"/>
  <c r="K36" i="53"/>
  <c r="J36" i="53"/>
  <c r="H36" i="53"/>
  <c r="G36" i="53"/>
  <c r="E36" i="53"/>
  <c r="D36" i="53"/>
  <c r="C36" i="53"/>
  <c r="M35" i="53"/>
  <c r="L35" i="53"/>
  <c r="K35" i="53"/>
  <c r="J35" i="53"/>
  <c r="H35" i="53"/>
  <c r="G35" i="53"/>
  <c r="E35" i="53"/>
  <c r="D35" i="53"/>
  <c r="C35" i="53"/>
  <c r="M34" i="53"/>
  <c r="L34" i="53"/>
  <c r="K34" i="53"/>
  <c r="J34" i="53"/>
  <c r="H34" i="53"/>
  <c r="G34" i="53"/>
  <c r="E34" i="53"/>
  <c r="D34" i="53"/>
  <c r="C34" i="53"/>
  <c r="M32" i="53"/>
  <c r="L32" i="53"/>
  <c r="K32" i="53"/>
  <c r="J32" i="53"/>
  <c r="H32" i="53"/>
  <c r="G32" i="53"/>
  <c r="E32" i="53"/>
  <c r="D32" i="53"/>
  <c r="C32" i="53"/>
  <c r="M31" i="53"/>
  <c r="L31" i="53"/>
  <c r="K31" i="53"/>
  <c r="J31" i="53"/>
  <c r="H31" i="53"/>
  <c r="G31" i="53"/>
  <c r="E31" i="53"/>
  <c r="D31" i="53"/>
  <c r="C31" i="53"/>
  <c r="J29" i="53"/>
  <c r="J28" i="53"/>
  <c r="M27" i="53"/>
  <c r="L27" i="53"/>
  <c r="K27" i="53"/>
  <c r="J27" i="53"/>
  <c r="H27" i="53"/>
  <c r="G27" i="53"/>
  <c r="E27" i="53"/>
  <c r="D27" i="53"/>
  <c r="C27" i="53"/>
  <c r="M26" i="53"/>
  <c r="L26" i="53"/>
  <c r="K26" i="53"/>
  <c r="J26" i="53"/>
  <c r="H26" i="53"/>
  <c r="G26" i="53"/>
  <c r="E26" i="53"/>
  <c r="D26" i="53"/>
  <c r="C26" i="53"/>
  <c r="M24" i="53"/>
  <c r="L24" i="53"/>
  <c r="K24" i="53"/>
  <c r="J24" i="53"/>
  <c r="H24" i="53"/>
  <c r="G24" i="53"/>
  <c r="E24" i="53"/>
  <c r="D24" i="53"/>
  <c r="C24" i="53"/>
  <c r="M23" i="53"/>
  <c r="L23" i="53"/>
  <c r="K23" i="53"/>
  <c r="J23" i="53"/>
  <c r="H23" i="53"/>
  <c r="G23" i="53"/>
  <c r="E23" i="53"/>
  <c r="D23" i="53"/>
  <c r="C23" i="53"/>
  <c r="M22" i="53"/>
  <c r="L22" i="53"/>
  <c r="K22" i="53"/>
  <c r="J22" i="53"/>
  <c r="H22" i="53"/>
  <c r="G22" i="53"/>
  <c r="E22" i="53"/>
  <c r="D22" i="53"/>
  <c r="C22" i="53"/>
  <c r="M21" i="53"/>
  <c r="L21" i="53"/>
  <c r="K21" i="53"/>
  <c r="J21" i="53"/>
  <c r="H21" i="53"/>
  <c r="G21" i="53"/>
  <c r="E21" i="53"/>
  <c r="D21" i="53"/>
  <c r="C21" i="53"/>
  <c r="M20" i="53"/>
  <c r="L20" i="53"/>
  <c r="K20" i="53"/>
  <c r="J20" i="53"/>
  <c r="H20" i="53"/>
  <c r="G20" i="53"/>
  <c r="E20" i="53"/>
  <c r="D20" i="53"/>
  <c r="C20" i="53"/>
  <c r="M17" i="53"/>
  <c r="L17" i="53"/>
  <c r="K17" i="53"/>
  <c r="J17" i="53"/>
  <c r="H17" i="53"/>
  <c r="G17" i="53"/>
  <c r="E17" i="53"/>
  <c r="D17" i="53"/>
  <c r="C17" i="53"/>
  <c r="J15" i="53"/>
  <c r="M14" i="53"/>
  <c r="L14" i="53"/>
  <c r="K14" i="53"/>
  <c r="J14" i="53"/>
  <c r="H14" i="53"/>
  <c r="G14" i="53"/>
  <c r="E14" i="53"/>
  <c r="D14" i="53"/>
  <c r="C14" i="53"/>
  <c r="M13" i="53"/>
  <c r="L13" i="53"/>
  <c r="K13" i="53"/>
  <c r="J13" i="53"/>
  <c r="H13" i="53"/>
  <c r="G13" i="53"/>
  <c r="E13" i="53"/>
  <c r="D13" i="53"/>
  <c r="C13" i="53"/>
  <c r="M12" i="53"/>
  <c r="L12" i="53"/>
  <c r="K12" i="53"/>
  <c r="J12" i="53"/>
  <c r="H12" i="53"/>
  <c r="G12" i="53"/>
  <c r="E12" i="53"/>
  <c r="D12" i="53"/>
  <c r="C12" i="53"/>
  <c r="M10" i="53"/>
  <c r="L10" i="53"/>
  <c r="K10" i="53"/>
  <c r="J10" i="53"/>
  <c r="H10" i="53"/>
  <c r="G10" i="53"/>
  <c r="E10" i="53"/>
  <c r="D10" i="53"/>
  <c r="C10" i="53"/>
  <c r="M7" i="53"/>
  <c r="L7" i="53"/>
  <c r="K7" i="53"/>
  <c r="J7" i="53"/>
  <c r="I7" i="53"/>
  <c r="I28" i="53" s="1"/>
  <c r="H7" i="53"/>
  <c r="G7" i="53"/>
  <c r="F7" i="53"/>
  <c r="F45" i="53" s="1"/>
  <c r="E7" i="53"/>
  <c r="D7" i="53"/>
  <c r="C7" i="53"/>
  <c r="M6" i="53"/>
  <c r="L6" i="53"/>
  <c r="K6" i="53"/>
  <c r="J6" i="53"/>
  <c r="I6" i="53"/>
  <c r="H6" i="53"/>
  <c r="G6" i="53"/>
  <c r="F6" i="53"/>
  <c r="E6" i="53"/>
  <c r="D6" i="53"/>
  <c r="C6" i="53"/>
  <c r="M5" i="53"/>
  <c r="L5" i="53"/>
  <c r="K5" i="53"/>
  <c r="J5" i="53"/>
  <c r="I5" i="53"/>
  <c r="H5" i="53"/>
  <c r="G5" i="53"/>
  <c r="F5" i="53"/>
  <c r="E5" i="53"/>
  <c r="D5" i="53"/>
  <c r="C5" i="53"/>
  <c r="J190" i="52"/>
  <c r="J197" i="52" s="1"/>
  <c r="I190" i="52"/>
  <c r="I197" i="52" s="1"/>
  <c r="M183" i="52"/>
  <c r="L183" i="52"/>
  <c r="K183" i="52"/>
  <c r="H183" i="52"/>
  <c r="G183" i="52"/>
  <c r="F183" i="52"/>
  <c r="E183" i="52"/>
  <c r="D183" i="52"/>
  <c r="C183" i="52"/>
  <c r="M180" i="52"/>
  <c r="L180" i="52"/>
  <c r="K180" i="52"/>
  <c r="H180" i="52"/>
  <c r="G180" i="52"/>
  <c r="F180" i="52"/>
  <c r="E180" i="52"/>
  <c r="D180" i="52"/>
  <c r="C180" i="52"/>
  <c r="M175" i="52"/>
  <c r="L175" i="52"/>
  <c r="K175" i="52"/>
  <c r="H175" i="52"/>
  <c r="G175" i="52"/>
  <c r="F175" i="52"/>
  <c r="E175" i="52"/>
  <c r="D175" i="52"/>
  <c r="C175" i="52"/>
  <c r="M169" i="52"/>
  <c r="L169" i="52"/>
  <c r="K169" i="52"/>
  <c r="H169" i="52"/>
  <c r="G169" i="52"/>
  <c r="F169" i="52"/>
  <c r="E169" i="52"/>
  <c r="D169" i="52"/>
  <c r="C169" i="52"/>
  <c r="M168" i="52"/>
  <c r="M166" i="52" s="1"/>
  <c r="L168" i="52"/>
  <c r="K168" i="52"/>
  <c r="K166" i="52" s="1"/>
  <c r="H168" i="52"/>
  <c r="G168" i="52"/>
  <c r="F168" i="52"/>
  <c r="E168" i="52"/>
  <c r="D168" i="52"/>
  <c r="C168" i="52"/>
  <c r="C166" i="52" s="1"/>
  <c r="H166" i="52"/>
  <c r="M161" i="52"/>
  <c r="M159" i="52" s="1"/>
  <c r="L161" i="52"/>
  <c r="L159" i="52" s="1"/>
  <c r="K161" i="52"/>
  <c r="K159" i="52" s="1"/>
  <c r="H161" i="52"/>
  <c r="H159" i="52" s="1"/>
  <c r="G161" i="52"/>
  <c r="G159" i="52" s="1"/>
  <c r="F161" i="52"/>
  <c r="F159" i="52" s="1"/>
  <c r="E161" i="52"/>
  <c r="E159" i="52" s="1"/>
  <c r="D161" i="52"/>
  <c r="C161" i="52"/>
  <c r="C159" i="52" s="1"/>
  <c r="D159" i="52"/>
  <c r="O157" i="52"/>
  <c r="O196" i="52" s="1"/>
  <c r="O156" i="52"/>
  <c r="O155" i="52"/>
  <c r="I142" i="52"/>
  <c r="I149" i="52" s="1"/>
  <c r="M135" i="52"/>
  <c r="L135" i="52"/>
  <c r="K135" i="52"/>
  <c r="J135" i="52"/>
  <c r="H135" i="52"/>
  <c r="G135" i="52"/>
  <c r="F135" i="52"/>
  <c r="E135" i="52"/>
  <c r="D135" i="52"/>
  <c r="C135" i="52"/>
  <c r="O134" i="52"/>
  <c r="M132" i="52"/>
  <c r="L132" i="52"/>
  <c r="K132" i="52"/>
  <c r="J132" i="52"/>
  <c r="H132" i="52"/>
  <c r="G132" i="52"/>
  <c r="F132" i="52"/>
  <c r="E132" i="52"/>
  <c r="D132" i="52"/>
  <c r="C132" i="52"/>
  <c r="J130" i="52"/>
  <c r="J127" i="52" s="1"/>
  <c r="M127" i="52"/>
  <c r="L127" i="52"/>
  <c r="K127" i="52"/>
  <c r="H127" i="52"/>
  <c r="G127" i="52"/>
  <c r="F127" i="52"/>
  <c r="E127" i="52"/>
  <c r="D127" i="52"/>
  <c r="C127" i="52"/>
  <c r="O125" i="52"/>
  <c r="M121" i="52"/>
  <c r="L121" i="52"/>
  <c r="K121" i="52"/>
  <c r="J121" i="52"/>
  <c r="H121" i="52"/>
  <c r="G121" i="52"/>
  <c r="G118" i="52" s="1"/>
  <c r="F121" i="52"/>
  <c r="E121" i="52"/>
  <c r="D121" i="52"/>
  <c r="D118" i="52" s="1"/>
  <c r="C121" i="52"/>
  <c r="M120" i="52"/>
  <c r="M118" i="52" s="1"/>
  <c r="L120" i="52"/>
  <c r="K120" i="52"/>
  <c r="J120" i="52"/>
  <c r="H120" i="52"/>
  <c r="H18" i="52" s="1"/>
  <c r="G120" i="52"/>
  <c r="F120" i="52"/>
  <c r="E120" i="52"/>
  <c r="E118" i="52" s="1"/>
  <c r="D120" i="52"/>
  <c r="C120" i="52"/>
  <c r="K118" i="52"/>
  <c r="J118" i="52"/>
  <c r="O117" i="52"/>
  <c r="M113" i="52"/>
  <c r="M111" i="52" s="1"/>
  <c r="L113" i="52"/>
  <c r="L111" i="52" s="1"/>
  <c r="K113" i="52"/>
  <c r="J113" i="52"/>
  <c r="J111" i="52" s="1"/>
  <c r="H113" i="52"/>
  <c r="H111" i="52" s="1"/>
  <c r="G113" i="52"/>
  <c r="F113" i="52"/>
  <c r="F111" i="52" s="1"/>
  <c r="E113" i="52"/>
  <c r="E111" i="52" s="1"/>
  <c r="D113" i="52"/>
  <c r="D111" i="52" s="1"/>
  <c r="C113" i="52"/>
  <c r="K111" i="52"/>
  <c r="G111" i="52"/>
  <c r="O109" i="52"/>
  <c r="O133" i="52" s="1"/>
  <c r="O108" i="52"/>
  <c r="O107" i="52"/>
  <c r="L94" i="52"/>
  <c r="L101" i="52" s="1"/>
  <c r="M87" i="52"/>
  <c r="K87" i="52"/>
  <c r="J87" i="52"/>
  <c r="I87" i="52"/>
  <c r="H87" i="52"/>
  <c r="G87" i="52"/>
  <c r="F87" i="52"/>
  <c r="E87" i="52"/>
  <c r="D87" i="52"/>
  <c r="C87" i="52"/>
  <c r="M84" i="52"/>
  <c r="K84" i="52"/>
  <c r="J84" i="52"/>
  <c r="I84" i="52"/>
  <c r="H84" i="52"/>
  <c r="G84" i="52"/>
  <c r="F84" i="52"/>
  <c r="E84" i="52"/>
  <c r="D84" i="52"/>
  <c r="C84" i="52"/>
  <c r="J82" i="52"/>
  <c r="J28" i="52" s="1"/>
  <c r="M79" i="52"/>
  <c r="K79" i="52"/>
  <c r="J79" i="52"/>
  <c r="I79" i="52"/>
  <c r="H79" i="52"/>
  <c r="G79" i="52"/>
  <c r="F79" i="52"/>
  <c r="E79" i="52"/>
  <c r="D79" i="52"/>
  <c r="C79" i="52"/>
  <c r="M73" i="52"/>
  <c r="M19" i="52" s="1"/>
  <c r="K73" i="52"/>
  <c r="K19" i="52" s="1"/>
  <c r="J73" i="52"/>
  <c r="J19" i="52" s="1"/>
  <c r="I73" i="52"/>
  <c r="H73" i="52"/>
  <c r="G73" i="52"/>
  <c r="F73" i="52"/>
  <c r="E73" i="52"/>
  <c r="D73" i="52"/>
  <c r="C73" i="52"/>
  <c r="M72" i="52"/>
  <c r="K72" i="52"/>
  <c r="J72" i="52"/>
  <c r="I72" i="52"/>
  <c r="H72" i="52"/>
  <c r="G72" i="52"/>
  <c r="F72" i="52"/>
  <c r="E72" i="52"/>
  <c r="D72" i="52"/>
  <c r="C72" i="52"/>
  <c r="C70" i="52"/>
  <c r="M65" i="52"/>
  <c r="K65" i="52"/>
  <c r="K63" i="52" s="1"/>
  <c r="J65" i="52"/>
  <c r="I65" i="52"/>
  <c r="I63" i="52" s="1"/>
  <c r="H65" i="52"/>
  <c r="H63" i="52" s="1"/>
  <c r="G65" i="52"/>
  <c r="G63" i="52" s="1"/>
  <c r="F65" i="52"/>
  <c r="F63" i="52" s="1"/>
  <c r="E65" i="52"/>
  <c r="E63" i="52" s="1"/>
  <c r="D65" i="52"/>
  <c r="D63" i="52" s="1"/>
  <c r="C65" i="52"/>
  <c r="C63" i="52" s="1"/>
  <c r="O61" i="52"/>
  <c r="O76" i="52" s="1"/>
  <c r="O60" i="52"/>
  <c r="O59" i="52"/>
  <c r="M46" i="52"/>
  <c r="L46" i="52"/>
  <c r="K46" i="52"/>
  <c r="J46" i="52"/>
  <c r="H46" i="52"/>
  <c r="G46" i="52"/>
  <c r="E46" i="52"/>
  <c r="D46" i="52"/>
  <c r="C46" i="52"/>
  <c r="M39" i="52"/>
  <c r="L39" i="52"/>
  <c r="K39" i="52"/>
  <c r="J39" i="52"/>
  <c r="H39" i="52"/>
  <c r="G39" i="52"/>
  <c r="E39" i="52"/>
  <c r="D39" i="52"/>
  <c r="C39" i="52"/>
  <c r="M37" i="52"/>
  <c r="L37" i="52"/>
  <c r="K37" i="52"/>
  <c r="J37" i="52"/>
  <c r="H37" i="52"/>
  <c r="G37" i="52"/>
  <c r="E37" i="52"/>
  <c r="D37" i="52"/>
  <c r="C37" i="52"/>
  <c r="M36" i="52"/>
  <c r="L36" i="52"/>
  <c r="K36" i="52"/>
  <c r="J36" i="52"/>
  <c r="H36" i="52"/>
  <c r="G36" i="52"/>
  <c r="E36" i="52"/>
  <c r="D36" i="52"/>
  <c r="C36" i="52"/>
  <c r="M35" i="52"/>
  <c r="L35" i="52"/>
  <c r="K35" i="52"/>
  <c r="J35" i="52"/>
  <c r="H35" i="52"/>
  <c r="G35" i="52"/>
  <c r="E35" i="52"/>
  <c r="D35" i="52"/>
  <c r="C35" i="52"/>
  <c r="M34" i="52"/>
  <c r="L34" i="52"/>
  <c r="K34" i="52"/>
  <c r="J34" i="52"/>
  <c r="H34" i="52"/>
  <c r="G34" i="52"/>
  <c r="E34" i="52"/>
  <c r="D34" i="52"/>
  <c r="C34" i="52"/>
  <c r="M32" i="52"/>
  <c r="L32" i="52"/>
  <c r="K32" i="52"/>
  <c r="J32" i="52"/>
  <c r="H32" i="52"/>
  <c r="G32" i="52"/>
  <c r="E32" i="52"/>
  <c r="D32" i="52"/>
  <c r="C32" i="52"/>
  <c r="M31" i="52"/>
  <c r="L31" i="52"/>
  <c r="K31" i="52"/>
  <c r="J31" i="52"/>
  <c r="H31" i="52"/>
  <c r="G31" i="52"/>
  <c r="E31" i="52"/>
  <c r="D31" i="52"/>
  <c r="C31" i="52"/>
  <c r="J29" i="52"/>
  <c r="M27" i="52"/>
  <c r="L27" i="52"/>
  <c r="K27" i="52"/>
  <c r="J27" i="52"/>
  <c r="H27" i="52"/>
  <c r="G27" i="52"/>
  <c r="E27" i="52"/>
  <c r="D27" i="52"/>
  <c r="C27" i="52"/>
  <c r="M26" i="52"/>
  <c r="L26" i="52"/>
  <c r="K26" i="52"/>
  <c r="J26" i="52"/>
  <c r="H26" i="52"/>
  <c r="G26" i="52"/>
  <c r="E26" i="52"/>
  <c r="D26" i="52"/>
  <c r="C26" i="52"/>
  <c r="M24" i="52"/>
  <c r="L24" i="52"/>
  <c r="K24" i="52"/>
  <c r="J24" i="52"/>
  <c r="H24" i="52"/>
  <c r="G24" i="52"/>
  <c r="E24" i="52"/>
  <c r="D24" i="52"/>
  <c r="C24" i="52"/>
  <c r="M23" i="52"/>
  <c r="L23" i="52"/>
  <c r="K23" i="52"/>
  <c r="J23" i="52"/>
  <c r="H23" i="52"/>
  <c r="G23" i="52"/>
  <c r="E23" i="52"/>
  <c r="D23" i="52"/>
  <c r="C23" i="52"/>
  <c r="M22" i="52"/>
  <c r="L22" i="52"/>
  <c r="K22" i="52"/>
  <c r="J22" i="52"/>
  <c r="H22" i="52"/>
  <c r="G22" i="52"/>
  <c r="E22" i="52"/>
  <c r="D22" i="52"/>
  <c r="C22" i="52"/>
  <c r="M21" i="52"/>
  <c r="L21" i="52"/>
  <c r="K21" i="52"/>
  <c r="J21" i="52"/>
  <c r="H21" i="52"/>
  <c r="G21" i="52"/>
  <c r="E21" i="52"/>
  <c r="D21" i="52"/>
  <c r="C21" i="52"/>
  <c r="M20" i="52"/>
  <c r="L20" i="52"/>
  <c r="K20" i="52"/>
  <c r="J20" i="52"/>
  <c r="H20" i="52"/>
  <c r="G20" i="52"/>
  <c r="E20" i="52"/>
  <c r="D20" i="52"/>
  <c r="C20" i="52"/>
  <c r="M17" i="52"/>
  <c r="L17" i="52"/>
  <c r="K17" i="52"/>
  <c r="J17" i="52"/>
  <c r="H17" i="52"/>
  <c r="G17" i="52"/>
  <c r="E17" i="52"/>
  <c r="D17" i="52"/>
  <c r="C17" i="52"/>
  <c r="J15" i="52"/>
  <c r="M14" i="52"/>
  <c r="L14" i="52"/>
  <c r="K14" i="52"/>
  <c r="J14" i="52"/>
  <c r="H14" i="52"/>
  <c r="G14" i="52"/>
  <c r="E14" i="52"/>
  <c r="D14" i="52"/>
  <c r="C14" i="52"/>
  <c r="M13" i="52"/>
  <c r="L13" i="52"/>
  <c r="K13" i="52"/>
  <c r="J13" i="52"/>
  <c r="H13" i="52"/>
  <c r="G13" i="52"/>
  <c r="E13" i="52"/>
  <c r="D13" i="52"/>
  <c r="C13" i="52"/>
  <c r="M12" i="52"/>
  <c r="L12" i="52"/>
  <c r="K12" i="52"/>
  <c r="J12" i="52"/>
  <c r="H12" i="52"/>
  <c r="G12" i="52"/>
  <c r="E12" i="52"/>
  <c r="D12" i="52"/>
  <c r="C12" i="52"/>
  <c r="M10" i="52"/>
  <c r="L10" i="52"/>
  <c r="K10" i="52"/>
  <c r="J10" i="52"/>
  <c r="H10" i="52"/>
  <c r="G10" i="52"/>
  <c r="E10" i="52"/>
  <c r="D10" i="52"/>
  <c r="C10" i="52"/>
  <c r="M7" i="52"/>
  <c r="L7" i="52"/>
  <c r="K7" i="52"/>
  <c r="J7" i="52"/>
  <c r="I7" i="52"/>
  <c r="I31" i="52" s="1"/>
  <c r="H7" i="52"/>
  <c r="G7" i="52"/>
  <c r="F7" i="52"/>
  <c r="F17" i="52" s="1"/>
  <c r="E7" i="52"/>
  <c r="D7" i="52"/>
  <c r="C7" i="52"/>
  <c r="M6" i="52"/>
  <c r="L6" i="52"/>
  <c r="K6" i="52"/>
  <c r="J6" i="52"/>
  <c r="I6" i="52"/>
  <c r="H6" i="52"/>
  <c r="G6" i="52"/>
  <c r="F6" i="52"/>
  <c r="E6" i="52"/>
  <c r="D6" i="52"/>
  <c r="C6" i="52"/>
  <c r="M5" i="52"/>
  <c r="L5" i="52"/>
  <c r="K5" i="52"/>
  <c r="J5" i="52"/>
  <c r="I5" i="52"/>
  <c r="H5" i="52"/>
  <c r="G5" i="52"/>
  <c r="F5" i="52"/>
  <c r="E5" i="52"/>
  <c r="D5" i="52"/>
  <c r="C5" i="52"/>
  <c r="I197" i="51"/>
  <c r="J190" i="51"/>
  <c r="J197" i="51" s="1"/>
  <c r="I190" i="51"/>
  <c r="M183" i="51"/>
  <c r="L183" i="51"/>
  <c r="K183" i="51"/>
  <c r="H183" i="51"/>
  <c r="G183" i="51"/>
  <c r="F183" i="51"/>
  <c r="E183" i="51"/>
  <c r="D183" i="51"/>
  <c r="C183" i="51"/>
  <c r="M180" i="51"/>
  <c r="L180" i="51"/>
  <c r="K180" i="51"/>
  <c r="H180" i="51"/>
  <c r="G180" i="51"/>
  <c r="F180" i="51"/>
  <c r="E180" i="51"/>
  <c r="D180" i="51"/>
  <c r="C180" i="51"/>
  <c r="M175" i="51"/>
  <c r="L175" i="51"/>
  <c r="K175" i="51"/>
  <c r="H175" i="51"/>
  <c r="G175" i="51"/>
  <c r="F175" i="51"/>
  <c r="E175" i="51"/>
  <c r="D175" i="51"/>
  <c r="C175" i="51"/>
  <c r="M169" i="51"/>
  <c r="L169" i="51"/>
  <c r="K169" i="51"/>
  <c r="H169" i="51"/>
  <c r="H19" i="51" s="1"/>
  <c r="G169" i="51"/>
  <c r="F169" i="51"/>
  <c r="E169" i="51"/>
  <c r="D169" i="51"/>
  <c r="C169" i="51"/>
  <c r="M168" i="51"/>
  <c r="L168" i="51"/>
  <c r="K168" i="51"/>
  <c r="H168" i="51"/>
  <c r="H166" i="51" s="1"/>
  <c r="G168" i="51"/>
  <c r="G166" i="51" s="1"/>
  <c r="F168" i="51"/>
  <c r="F166" i="51" s="1"/>
  <c r="E168" i="51"/>
  <c r="E166" i="51" s="1"/>
  <c r="D168" i="51"/>
  <c r="D18" i="51" s="1"/>
  <c r="C168" i="51"/>
  <c r="M161" i="51"/>
  <c r="M159" i="51" s="1"/>
  <c r="L161" i="51"/>
  <c r="K161" i="51"/>
  <c r="K159" i="51" s="1"/>
  <c r="H161" i="51"/>
  <c r="H159" i="51" s="1"/>
  <c r="G161" i="51"/>
  <c r="F161" i="51"/>
  <c r="F159" i="51" s="1"/>
  <c r="E161" i="51"/>
  <c r="E159" i="51" s="1"/>
  <c r="D161" i="51"/>
  <c r="D159" i="51" s="1"/>
  <c r="C161" i="51"/>
  <c r="C159" i="51" s="1"/>
  <c r="L159" i="51"/>
  <c r="G159" i="51"/>
  <c r="O157" i="51"/>
  <c r="O174" i="51" s="1"/>
  <c r="O156" i="51"/>
  <c r="O155" i="51"/>
  <c r="I142" i="51"/>
  <c r="I149" i="51" s="1"/>
  <c r="M135" i="51"/>
  <c r="L135" i="51"/>
  <c r="K135" i="51"/>
  <c r="J135" i="51"/>
  <c r="H135" i="51"/>
  <c r="G135" i="51"/>
  <c r="F135" i="51"/>
  <c r="E135" i="51"/>
  <c r="D135" i="51"/>
  <c r="C135" i="51"/>
  <c r="M132" i="51"/>
  <c r="L132" i="51"/>
  <c r="K132" i="51"/>
  <c r="J132" i="51"/>
  <c r="H132" i="51"/>
  <c r="G132" i="51"/>
  <c r="F132" i="51"/>
  <c r="E132" i="51"/>
  <c r="D132" i="51"/>
  <c r="C132" i="51"/>
  <c r="J130" i="51"/>
  <c r="J127" i="51" s="1"/>
  <c r="M127" i="51"/>
  <c r="L127" i="51"/>
  <c r="K127" i="51"/>
  <c r="H127" i="51"/>
  <c r="G127" i="51"/>
  <c r="F127" i="51"/>
  <c r="E127" i="51"/>
  <c r="D127" i="51"/>
  <c r="C127" i="51"/>
  <c r="M121" i="51"/>
  <c r="L121" i="51"/>
  <c r="K121" i="51"/>
  <c r="J121" i="51"/>
  <c r="H121" i="51"/>
  <c r="G121" i="51"/>
  <c r="F121" i="51"/>
  <c r="E121" i="51"/>
  <c r="D121" i="51"/>
  <c r="C121" i="51"/>
  <c r="M120" i="51"/>
  <c r="L120" i="51"/>
  <c r="K120" i="51"/>
  <c r="K118" i="51" s="1"/>
  <c r="J120" i="51"/>
  <c r="J118" i="51" s="1"/>
  <c r="H120" i="51"/>
  <c r="H118" i="51" s="1"/>
  <c r="G120" i="51"/>
  <c r="G118" i="51" s="1"/>
  <c r="F120" i="51"/>
  <c r="F118" i="51" s="1"/>
  <c r="E120" i="51"/>
  <c r="D120" i="51"/>
  <c r="C120" i="51"/>
  <c r="M113" i="51"/>
  <c r="M111" i="51" s="1"/>
  <c r="L113" i="51"/>
  <c r="L11" i="51" s="1"/>
  <c r="K113" i="51"/>
  <c r="K111" i="51" s="1"/>
  <c r="J113" i="51"/>
  <c r="J111" i="51" s="1"/>
  <c r="H113" i="51"/>
  <c r="H111" i="51" s="1"/>
  <c r="G113" i="51"/>
  <c r="G111" i="51" s="1"/>
  <c r="F113" i="51"/>
  <c r="F111" i="51" s="1"/>
  <c r="E113" i="51"/>
  <c r="E111" i="51" s="1"/>
  <c r="D113" i="51"/>
  <c r="D111" i="51" s="1"/>
  <c r="C113" i="51"/>
  <c r="O109" i="51"/>
  <c r="O125" i="51" s="1"/>
  <c r="O108" i="51"/>
  <c r="O107" i="51"/>
  <c r="O100" i="51"/>
  <c r="L94" i="51"/>
  <c r="L101" i="51" s="1"/>
  <c r="M87" i="51"/>
  <c r="K87" i="51"/>
  <c r="J87" i="51"/>
  <c r="I87" i="51"/>
  <c r="H87" i="51"/>
  <c r="G87" i="51"/>
  <c r="F87" i="51"/>
  <c r="E87" i="51"/>
  <c r="D87" i="51"/>
  <c r="C87" i="51"/>
  <c r="M84" i="51"/>
  <c r="K84" i="51"/>
  <c r="J84" i="51"/>
  <c r="I84" i="51"/>
  <c r="H84" i="51"/>
  <c r="G84" i="51"/>
  <c r="F84" i="51"/>
  <c r="E84" i="51"/>
  <c r="D84" i="51"/>
  <c r="C84" i="51"/>
  <c r="J82" i="51"/>
  <c r="M79" i="51"/>
  <c r="K79" i="51"/>
  <c r="J79" i="51"/>
  <c r="I79" i="51"/>
  <c r="H79" i="51"/>
  <c r="G79" i="51"/>
  <c r="F79" i="51"/>
  <c r="E79" i="51"/>
  <c r="D79" i="51"/>
  <c r="C79" i="51"/>
  <c r="M73" i="51"/>
  <c r="K73" i="51"/>
  <c r="K19" i="51" s="1"/>
  <c r="J73" i="51"/>
  <c r="I73" i="51"/>
  <c r="H73" i="51"/>
  <c r="G73" i="51"/>
  <c r="F73" i="51"/>
  <c r="E73" i="51"/>
  <c r="D73" i="51"/>
  <c r="C73" i="51"/>
  <c r="C70" i="51" s="1"/>
  <c r="M72" i="51"/>
  <c r="K72" i="51"/>
  <c r="J72" i="51"/>
  <c r="J70" i="51" s="1"/>
  <c r="I72" i="51"/>
  <c r="H72" i="51"/>
  <c r="H70" i="51" s="1"/>
  <c r="G72" i="51"/>
  <c r="G70" i="51" s="1"/>
  <c r="F72" i="51"/>
  <c r="F70" i="51" s="1"/>
  <c r="F94" i="51" s="1"/>
  <c r="F99" i="51" s="1"/>
  <c r="E72" i="51"/>
  <c r="D72" i="51"/>
  <c r="C72" i="51"/>
  <c r="O67" i="51"/>
  <c r="M65" i="51"/>
  <c r="M63" i="51" s="1"/>
  <c r="K65" i="51"/>
  <c r="K63" i="51" s="1"/>
  <c r="J65" i="51"/>
  <c r="I65" i="51"/>
  <c r="I63" i="51" s="1"/>
  <c r="H65" i="51"/>
  <c r="H63" i="51" s="1"/>
  <c r="G65" i="51"/>
  <c r="G63" i="51" s="1"/>
  <c r="F65" i="51"/>
  <c r="F63" i="51" s="1"/>
  <c r="E65" i="51"/>
  <c r="E63" i="51" s="1"/>
  <c r="D65" i="51"/>
  <c r="D63" i="51" s="1"/>
  <c r="C65" i="51"/>
  <c r="O61" i="51"/>
  <c r="O93" i="51" s="1"/>
  <c r="O60" i="51"/>
  <c r="O59" i="51"/>
  <c r="M46" i="51"/>
  <c r="L46" i="51"/>
  <c r="K46" i="51"/>
  <c r="J46" i="51"/>
  <c r="H46" i="51"/>
  <c r="G46" i="51"/>
  <c r="E46" i="51"/>
  <c r="D46" i="51"/>
  <c r="C46" i="51"/>
  <c r="M39" i="51"/>
  <c r="L39" i="51"/>
  <c r="K39" i="51"/>
  <c r="J39" i="51"/>
  <c r="H39" i="51"/>
  <c r="G39" i="51"/>
  <c r="E39" i="51"/>
  <c r="D39" i="51"/>
  <c r="C39" i="51"/>
  <c r="M37" i="51"/>
  <c r="L37" i="51"/>
  <c r="K37" i="51"/>
  <c r="J37" i="51"/>
  <c r="H37" i="51"/>
  <c r="G37" i="51"/>
  <c r="E37" i="51"/>
  <c r="D37" i="51"/>
  <c r="C37" i="51"/>
  <c r="M36" i="51"/>
  <c r="L36" i="51"/>
  <c r="K36" i="51"/>
  <c r="J36" i="51"/>
  <c r="H36" i="51"/>
  <c r="G36" i="51"/>
  <c r="E36" i="51"/>
  <c r="D36" i="51"/>
  <c r="C36" i="51"/>
  <c r="M35" i="51"/>
  <c r="L35" i="51"/>
  <c r="K35" i="51"/>
  <c r="J35" i="51"/>
  <c r="H35" i="51"/>
  <c r="G35" i="51"/>
  <c r="E35" i="51"/>
  <c r="D35" i="51"/>
  <c r="C35" i="51"/>
  <c r="M34" i="51"/>
  <c r="L34" i="51"/>
  <c r="K34" i="51"/>
  <c r="J34" i="51"/>
  <c r="H34" i="51"/>
  <c r="G34" i="51"/>
  <c r="E34" i="51"/>
  <c r="D34" i="51"/>
  <c r="C34" i="51"/>
  <c r="M32" i="51"/>
  <c r="L32" i="51"/>
  <c r="K32" i="51"/>
  <c r="J32" i="51"/>
  <c r="H32" i="51"/>
  <c r="G32" i="51"/>
  <c r="E32" i="51"/>
  <c r="D32" i="51"/>
  <c r="C32" i="51"/>
  <c r="M31" i="51"/>
  <c r="L31" i="51"/>
  <c r="K31" i="51"/>
  <c r="J31" i="51"/>
  <c r="H31" i="51"/>
  <c r="G31" i="51"/>
  <c r="E31" i="51"/>
  <c r="D31" i="51"/>
  <c r="C31" i="51"/>
  <c r="J29" i="51"/>
  <c r="M27" i="51"/>
  <c r="L27" i="51"/>
  <c r="K27" i="51"/>
  <c r="J27" i="51"/>
  <c r="H27" i="51"/>
  <c r="G27" i="51"/>
  <c r="E27" i="51"/>
  <c r="D27" i="51"/>
  <c r="C27" i="51"/>
  <c r="M26" i="51"/>
  <c r="L26" i="51"/>
  <c r="K26" i="51"/>
  <c r="J26" i="51"/>
  <c r="H26" i="51"/>
  <c r="G26" i="51"/>
  <c r="E26" i="51"/>
  <c r="D26" i="51"/>
  <c r="C26" i="51"/>
  <c r="M24" i="51"/>
  <c r="L24" i="51"/>
  <c r="K24" i="51"/>
  <c r="J24" i="51"/>
  <c r="H24" i="51"/>
  <c r="G24" i="51"/>
  <c r="E24" i="51"/>
  <c r="D24" i="51"/>
  <c r="C24" i="51"/>
  <c r="M23" i="51"/>
  <c r="L23" i="51"/>
  <c r="K23" i="51"/>
  <c r="J23" i="51"/>
  <c r="H23" i="51"/>
  <c r="G23" i="51"/>
  <c r="E23" i="51"/>
  <c r="D23" i="51"/>
  <c r="C23" i="51"/>
  <c r="M22" i="51"/>
  <c r="L22" i="51"/>
  <c r="K22" i="51"/>
  <c r="J22" i="51"/>
  <c r="H22" i="51"/>
  <c r="G22" i="51"/>
  <c r="E22" i="51"/>
  <c r="D22" i="51"/>
  <c r="C22" i="51"/>
  <c r="M21" i="51"/>
  <c r="L21" i="51"/>
  <c r="K21" i="51"/>
  <c r="J21" i="51"/>
  <c r="H21" i="51"/>
  <c r="G21" i="51"/>
  <c r="E21" i="51"/>
  <c r="D21" i="51"/>
  <c r="C21" i="51"/>
  <c r="M20" i="51"/>
  <c r="L20" i="51"/>
  <c r="K20" i="51"/>
  <c r="J20" i="51"/>
  <c r="H20" i="51"/>
  <c r="G20" i="51"/>
  <c r="E20" i="51"/>
  <c r="D20" i="51"/>
  <c r="C20" i="51"/>
  <c r="J19" i="51"/>
  <c r="G19" i="51"/>
  <c r="M17" i="51"/>
  <c r="L17" i="51"/>
  <c r="K17" i="51"/>
  <c r="J17" i="51"/>
  <c r="H17" i="51"/>
  <c r="G17" i="51"/>
  <c r="E17" i="51"/>
  <c r="D17" i="51"/>
  <c r="C17" i="51"/>
  <c r="J15" i="51"/>
  <c r="M14" i="51"/>
  <c r="L14" i="51"/>
  <c r="K14" i="51"/>
  <c r="J14" i="51"/>
  <c r="H14" i="51"/>
  <c r="G14" i="51"/>
  <c r="E14" i="51"/>
  <c r="D14" i="51"/>
  <c r="C14" i="51"/>
  <c r="M13" i="51"/>
  <c r="L13" i="51"/>
  <c r="K13" i="51"/>
  <c r="J13" i="51"/>
  <c r="H13" i="51"/>
  <c r="G13" i="51"/>
  <c r="E13" i="51"/>
  <c r="D13" i="51"/>
  <c r="C13" i="51"/>
  <c r="M12" i="51"/>
  <c r="L12" i="51"/>
  <c r="K12" i="51"/>
  <c r="J12" i="51"/>
  <c r="H12" i="51"/>
  <c r="G12" i="51"/>
  <c r="E12" i="51"/>
  <c r="D12" i="51"/>
  <c r="C12" i="51"/>
  <c r="M10" i="51"/>
  <c r="L10" i="51"/>
  <c r="K10" i="51"/>
  <c r="J10" i="51"/>
  <c r="H10" i="51"/>
  <c r="G10" i="51"/>
  <c r="E10" i="51"/>
  <c r="D10" i="51"/>
  <c r="C10" i="51"/>
  <c r="M7" i="51"/>
  <c r="L7" i="51"/>
  <c r="K7" i="51"/>
  <c r="J7" i="51"/>
  <c r="I7" i="51"/>
  <c r="I15" i="51" s="1"/>
  <c r="H7" i="51"/>
  <c r="G7" i="51"/>
  <c r="F7" i="51"/>
  <c r="F34" i="51" s="1"/>
  <c r="E7" i="51"/>
  <c r="D7" i="51"/>
  <c r="C7" i="51"/>
  <c r="M6" i="51"/>
  <c r="L6" i="51"/>
  <c r="K6" i="51"/>
  <c r="J6" i="51"/>
  <c r="I6" i="51"/>
  <c r="H6" i="51"/>
  <c r="G6" i="51"/>
  <c r="F6" i="51"/>
  <c r="E6" i="51"/>
  <c r="D6" i="51"/>
  <c r="C6" i="51"/>
  <c r="M5" i="51"/>
  <c r="L5" i="51"/>
  <c r="K5" i="51"/>
  <c r="J5" i="51"/>
  <c r="I5" i="51"/>
  <c r="H5" i="51"/>
  <c r="G5" i="51"/>
  <c r="F5" i="51"/>
  <c r="E5" i="51"/>
  <c r="D5" i="51"/>
  <c r="C5" i="51"/>
  <c r="C127" i="50"/>
  <c r="D127" i="50"/>
  <c r="E127" i="50"/>
  <c r="F127" i="50"/>
  <c r="G127" i="50"/>
  <c r="H127" i="50"/>
  <c r="J127" i="50"/>
  <c r="K127" i="50"/>
  <c r="L127" i="50"/>
  <c r="M127" i="50"/>
  <c r="J190" i="50"/>
  <c r="J197" i="50" s="1"/>
  <c r="I190" i="50"/>
  <c r="I197" i="50" s="1"/>
  <c r="M183" i="50"/>
  <c r="L183" i="50"/>
  <c r="K183" i="50"/>
  <c r="H183" i="50"/>
  <c r="G183" i="50"/>
  <c r="F183" i="50"/>
  <c r="E183" i="50"/>
  <c r="D183" i="50"/>
  <c r="C183" i="50"/>
  <c r="O182" i="50"/>
  <c r="O181" i="50"/>
  <c r="O180" i="50"/>
  <c r="M180" i="50"/>
  <c r="L180" i="50"/>
  <c r="K180" i="50"/>
  <c r="H180" i="50"/>
  <c r="G180" i="50"/>
  <c r="F180" i="50"/>
  <c r="E180" i="50"/>
  <c r="D180" i="50"/>
  <c r="C180" i="50"/>
  <c r="M175" i="50"/>
  <c r="L175" i="50"/>
  <c r="K175" i="50"/>
  <c r="H175" i="50"/>
  <c r="G175" i="50"/>
  <c r="F175" i="50"/>
  <c r="E175" i="50"/>
  <c r="D175" i="50"/>
  <c r="C175" i="50"/>
  <c r="M169" i="50"/>
  <c r="M19" i="50" s="1"/>
  <c r="L169" i="50"/>
  <c r="L19" i="50" s="1"/>
  <c r="K169" i="50"/>
  <c r="K19" i="50" s="1"/>
  <c r="H169" i="50"/>
  <c r="G169" i="50"/>
  <c r="F169" i="50"/>
  <c r="F166" i="50" s="1"/>
  <c r="E169" i="50"/>
  <c r="D169" i="50"/>
  <c r="C169" i="50"/>
  <c r="M168" i="50"/>
  <c r="L168" i="50"/>
  <c r="K168" i="50"/>
  <c r="H168" i="50"/>
  <c r="G168" i="50"/>
  <c r="F168" i="50"/>
  <c r="E168" i="50"/>
  <c r="D168" i="50"/>
  <c r="C168" i="50"/>
  <c r="M166" i="50"/>
  <c r="L166" i="50"/>
  <c r="K166" i="50"/>
  <c r="H166" i="50"/>
  <c r="M161" i="50"/>
  <c r="M159" i="50" s="1"/>
  <c r="L161" i="50"/>
  <c r="L159" i="50" s="1"/>
  <c r="K161" i="50"/>
  <c r="H161" i="50"/>
  <c r="G161" i="50"/>
  <c r="G159" i="50" s="1"/>
  <c r="F161" i="50"/>
  <c r="F159" i="50" s="1"/>
  <c r="E161" i="50"/>
  <c r="D161" i="50"/>
  <c r="C161" i="50"/>
  <c r="K159" i="50"/>
  <c r="H159" i="50"/>
  <c r="E159" i="50"/>
  <c r="D159" i="50"/>
  <c r="C159" i="50"/>
  <c r="O157" i="50"/>
  <c r="O163" i="50" s="1"/>
  <c r="O156" i="50"/>
  <c r="O155" i="50"/>
  <c r="I142" i="50"/>
  <c r="I149" i="50" s="1"/>
  <c r="M135" i="50"/>
  <c r="L135" i="50"/>
  <c r="K135" i="50"/>
  <c r="J135" i="50"/>
  <c r="H135" i="50"/>
  <c r="G135" i="50"/>
  <c r="F135" i="50"/>
  <c r="E135" i="50"/>
  <c r="D135" i="50"/>
  <c r="C135" i="50"/>
  <c r="M132" i="50"/>
  <c r="L132" i="50"/>
  <c r="K132" i="50"/>
  <c r="J132" i="50"/>
  <c r="H132" i="50"/>
  <c r="G132" i="50"/>
  <c r="F132" i="50"/>
  <c r="E132" i="50"/>
  <c r="D132" i="50"/>
  <c r="C132" i="50"/>
  <c r="J130" i="50"/>
  <c r="M121" i="50"/>
  <c r="L121" i="50"/>
  <c r="K121" i="50"/>
  <c r="J121" i="50"/>
  <c r="H121" i="50"/>
  <c r="G121" i="50"/>
  <c r="F121" i="50"/>
  <c r="E121" i="50"/>
  <c r="D121" i="50"/>
  <c r="C121" i="50"/>
  <c r="M120" i="50"/>
  <c r="L120" i="50"/>
  <c r="K120" i="50"/>
  <c r="J120" i="50"/>
  <c r="H120" i="50"/>
  <c r="G120" i="50"/>
  <c r="F120" i="50"/>
  <c r="E120" i="50"/>
  <c r="D120" i="50"/>
  <c r="C120" i="50"/>
  <c r="C118" i="50" s="1"/>
  <c r="K118" i="50"/>
  <c r="K142" i="50" s="1"/>
  <c r="E118" i="50"/>
  <c r="D118" i="50"/>
  <c r="M113" i="50"/>
  <c r="M111" i="50" s="1"/>
  <c r="L113" i="50"/>
  <c r="K113" i="50"/>
  <c r="K111" i="50" s="1"/>
  <c r="J113" i="50"/>
  <c r="H113" i="50"/>
  <c r="H111" i="50" s="1"/>
  <c r="G113" i="50"/>
  <c r="G111" i="50" s="1"/>
  <c r="F113" i="50"/>
  <c r="F111" i="50" s="1"/>
  <c r="E113" i="50"/>
  <c r="D113" i="50"/>
  <c r="C113" i="50"/>
  <c r="J111" i="50"/>
  <c r="E111" i="50"/>
  <c r="D111" i="50"/>
  <c r="O109" i="50"/>
  <c r="O126" i="50" s="1"/>
  <c r="O108" i="50"/>
  <c r="O107" i="50"/>
  <c r="L94" i="50"/>
  <c r="L101" i="50" s="1"/>
  <c r="M87" i="50"/>
  <c r="K87" i="50"/>
  <c r="J87" i="50"/>
  <c r="I87" i="50"/>
  <c r="H87" i="50"/>
  <c r="G87" i="50"/>
  <c r="F87" i="50"/>
  <c r="E87" i="50"/>
  <c r="D87" i="50"/>
  <c r="C87" i="50"/>
  <c r="M84" i="50"/>
  <c r="K84" i="50"/>
  <c r="J84" i="50"/>
  <c r="I84" i="50"/>
  <c r="H84" i="50"/>
  <c r="G84" i="50"/>
  <c r="F84" i="50"/>
  <c r="E84" i="50"/>
  <c r="D84" i="50"/>
  <c r="C84" i="50"/>
  <c r="J82" i="50"/>
  <c r="J28" i="50" s="1"/>
  <c r="M79" i="50"/>
  <c r="K79" i="50"/>
  <c r="J79" i="50"/>
  <c r="I79" i="50"/>
  <c r="H79" i="50"/>
  <c r="G79" i="50"/>
  <c r="F79" i="50"/>
  <c r="E79" i="50"/>
  <c r="D79" i="50"/>
  <c r="C79" i="50"/>
  <c r="M73" i="50"/>
  <c r="K73" i="50"/>
  <c r="J73" i="50"/>
  <c r="I73" i="50"/>
  <c r="H73" i="50"/>
  <c r="G73" i="50"/>
  <c r="G70" i="50" s="1"/>
  <c r="F73" i="50"/>
  <c r="F70" i="50" s="1"/>
  <c r="E73" i="50"/>
  <c r="D73" i="50"/>
  <c r="C73" i="50"/>
  <c r="C70" i="50" s="1"/>
  <c r="M72" i="50"/>
  <c r="K72" i="50"/>
  <c r="K70" i="50" s="1"/>
  <c r="J72" i="50"/>
  <c r="J18" i="50" s="1"/>
  <c r="I72" i="50"/>
  <c r="H72" i="50"/>
  <c r="H70" i="50" s="1"/>
  <c r="G72" i="50"/>
  <c r="F72" i="50"/>
  <c r="E72" i="50"/>
  <c r="D72" i="50"/>
  <c r="C72" i="50"/>
  <c r="O67" i="50"/>
  <c r="M65" i="50"/>
  <c r="M63" i="50" s="1"/>
  <c r="K65" i="50"/>
  <c r="K63" i="50" s="1"/>
  <c r="J65" i="50"/>
  <c r="J63" i="50" s="1"/>
  <c r="I65" i="50"/>
  <c r="I63" i="50" s="1"/>
  <c r="H65" i="50"/>
  <c r="H11" i="50" s="1"/>
  <c r="G65" i="50"/>
  <c r="F65" i="50"/>
  <c r="E65" i="50"/>
  <c r="E63" i="50" s="1"/>
  <c r="D65" i="50"/>
  <c r="C65" i="50"/>
  <c r="F63" i="50"/>
  <c r="O61" i="50"/>
  <c r="O85" i="50" s="1"/>
  <c r="O60" i="50"/>
  <c r="O59" i="50"/>
  <c r="M46" i="50"/>
  <c r="L46" i="50"/>
  <c r="K46" i="50"/>
  <c r="J46" i="50"/>
  <c r="H46" i="50"/>
  <c r="G46" i="50"/>
  <c r="E46" i="50"/>
  <c r="D46" i="50"/>
  <c r="C46" i="50"/>
  <c r="M39" i="50"/>
  <c r="L39" i="50"/>
  <c r="K39" i="50"/>
  <c r="J39" i="50"/>
  <c r="H39" i="50"/>
  <c r="G39" i="50"/>
  <c r="E39" i="50"/>
  <c r="D39" i="50"/>
  <c r="C39" i="50"/>
  <c r="M37" i="50"/>
  <c r="L37" i="50"/>
  <c r="K37" i="50"/>
  <c r="J37" i="50"/>
  <c r="H37" i="50"/>
  <c r="G37" i="50"/>
  <c r="E37" i="50"/>
  <c r="D37" i="50"/>
  <c r="C37" i="50"/>
  <c r="M36" i="50"/>
  <c r="L36" i="50"/>
  <c r="K36" i="50"/>
  <c r="J36" i="50"/>
  <c r="H36" i="50"/>
  <c r="G36" i="50"/>
  <c r="E36" i="50"/>
  <c r="D36" i="50"/>
  <c r="C36" i="50"/>
  <c r="M35" i="50"/>
  <c r="L35" i="50"/>
  <c r="K35" i="50"/>
  <c r="J35" i="50"/>
  <c r="H35" i="50"/>
  <c r="G35" i="50"/>
  <c r="E35" i="50"/>
  <c r="D35" i="50"/>
  <c r="C35" i="50"/>
  <c r="M34" i="50"/>
  <c r="L34" i="50"/>
  <c r="K34" i="50"/>
  <c r="J34" i="50"/>
  <c r="H34" i="50"/>
  <c r="G34" i="50"/>
  <c r="E34" i="50"/>
  <c r="D34" i="50"/>
  <c r="C34" i="50"/>
  <c r="M32" i="50"/>
  <c r="L32" i="50"/>
  <c r="K32" i="50"/>
  <c r="J32" i="50"/>
  <c r="H32" i="50"/>
  <c r="G32" i="50"/>
  <c r="E32" i="50"/>
  <c r="D32" i="50"/>
  <c r="C32" i="50"/>
  <c r="M31" i="50"/>
  <c r="L31" i="50"/>
  <c r="K31" i="50"/>
  <c r="J31" i="50"/>
  <c r="H31" i="50"/>
  <c r="G31" i="50"/>
  <c r="E31" i="50"/>
  <c r="D31" i="50"/>
  <c r="C31" i="50"/>
  <c r="J29" i="50"/>
  <c r="M27" i="50"/>
  <c r="L27" i="50"/>
  <c r="K27" i="50"/>
  <c r="J27" i="50"/>
  <c r="H27" i="50"/>
  <c r="G27" i="50"/>
  <c r="E27" i="50"/>
  <c r="D27" i="50"/>
  <c r="C27" i="50"/>
  <c r="M26" i="50"/>
  <c r="L26" i="50"/>
  <c r="K26" i="50"/>
  <c r="J26" i="50"/>
  <c r="H26" i="50"/>
  <c r="G26" i="50"/>
  <c r="E26" i="50"/>
  <c r="D26" i="50"/>
  <c r="C26" i="50"/>
  <c r="M24" i="50"/>
  <c r="L24" i="50"/>
  <c r="K24" i="50"/>
  <c r="J24" i="50"/>
  <c r="H24" i="50"/>
  <c r="G24" i="50"/>
  <c r="E24" i="50"/>
  <c r="D24" i="50"/>
  <c r="C24" i="50"/>
  <c r="M23" i="50"/>
  <c r="L23" i="50"/>
  <c r="K23" i="50"/>
  <c r="J23" i="50"/>
  <c r="H23" i="50"/>
  <c r="G23" i="50"/>
  <c r="E23" i="50"/>
  <c r="D23" i="50"/>
  <c r="C23" i="50"/>
  <c r="M22" i="50"/>
  <c r="L22" i="50"/>
  <c r="K22" i="50"/>
  <c r="J22" i="50"/>
  <c r="H22" i="50"/>
  <c r="G22" i="50"/>
  <c r="E22" i="50"/>
  <c r="D22" i="50"/>
  <c r="C22" i="50"/>
  <c r="M21" i="50"/>
  <c r="L21" i="50"/>
  <c r="K21" i="50"/>
  <c r="J21" i="50"/>
  <c r="H21" i="50"/>
  <c r="G21" i="50"/>
  <c r="E21" i="50"/>
  <c r="D21" i="50"/>
  <c r="C21" i="50"/>
  <c r="M20" i="50"/>
  <c r="L20" i="50"/>
  <c r="K20" i="50"/>
  <c r="J20" i="50"/>
  <c r="H20" i="50"/>
  <c r="G20" i="50"/>
  <c r="E20" i="50"/>
  <c r="D20" i="50"/>
  <c r="C20" i="50"/>
  <c r="J19" i="50"/>
  <c r="M17" i="50"/>
  <c r="L17" i="50"/>
  <c r="K17" i="50"/>
  <c r="J17" i="50"/>
  <c r="H17" i="50"/>
  <c r="G17" i="50"/>
  <c r="E17" i="50"/>
  <c r="D17" i="50"/>
  <c r="C17" i="50"/>
  <c r="J15" i="50"/>
  <c r="M14" i="50"/>
  <c r="L14" i="50"/>
  <c r="K14" i="50"/>
  <c r="J14" i="50"/>
  <c r="H14" i="50"/>
  <c r="G14" i="50"/>
  <c r="E14" i="50"/>
  <c r="D14" i="50"/>
  <c r="C14" i="50"/>
  <c r="M13" i="50"/>
  <c r="L13" i="50"/>
  <c r="K13" i="50"/>
  <c r="J13" i="50"/>
  <c r="H13" i="50"/>
  <c r="G13" i="50"/>
  <c r="E13" i="50"/>
  <c r="D13" i="50"/>
  <c r="C13" i="50"/>
  <c r="M12" i="50"/>
  <c r="L12" i="50"/>
  <c r="K12" i="50"/>
  <c r="J12" i="50"/>
  <c r="H12" i="50"/>
  <c r="G12" i="50"/>
  <c r="E12" i="50"/>
  <c r="D12" i="50"/>
  <c r="C12" i="50"/>
  <c r="M10" i="50"/>
  <c r="L10" i="50"/>
  <c r="K10" i="50"/>
  <c r="J10" i="50"/>
  <c r="H10" i="50"/>
  <c r="G10" i="50"/>
  <c r="E10" i="50"/>
  <c r="D10" i="50"/>
  <c r="C10" i="50"/>
  <c r="M7" i="50"/>
  <c r="L7" i="50"/>
  <c r="K7" i="50"/>
  <c r="J7" i="50"/>
  <c r="I7" i="50"/>
  <c r="I33" i="50" s="1"/>
  <c r="H7" i="50"/>
  <c r="G7" i="50"/>
  <c r="F7" i="50"/>
  <c r="F31" i="50" s="1"/>
  <c r="E7" i="50"/>
  <c r="D7" i="50"/>
  <c r="C7" i="50"/>
  <c r="M6" i="50"/>
  <c r="L6" i="50"/>
  <c r="K6" i="50"/>
  <c r="J6" i="50"/>
  <c r="I6" i="50"/>
  <c r="H6" i="50"/>
  <c r="G6" i="50"/>
  <c r="F6" i="50"/>
  <c r="E6" i="50"/>
  <c r="D6" i="50"/>
  <c r="C6" i="50"/>
  <c r="M5" i="50"/>
  <c r="L5" i="50"/>
  <c r="K5" i="50"/>
  <c r="J5" i="50"/>
  <c r="I5" i="50"/>
  <c r="H5" i="50"/>
  <c r="G5" i="50"/>
  <c r="F5" i="50"/>
  <c r="E5" i="50"/>
  <c r="D5" i="50"/>
  <c r="C5" i="50"/>
  <c r="D168" i="49"/>
  <c r="D18" i="49" s="1"/>
  <c r="E168" i="49"/>
  <c r="F168" i="49"/>
  <c r="G168" i="49"/>
  <c r="H168" i="49"/>
  <c r="I168" i="49"/>
  <c r="J168" i="49"/>
  <c r="K168" i="49"/>
  <c r="L168" i="49"/>
  <c r="M168" i="49"/>
  <c r="C168" i="49"/>
  <c r="D120" i="49"/>
  <c r="E120" i="49"/>
  <c r="F120" i="49"/>
  <c r="G120" i="49"/>
  <c r="H120" i="49"/>
  <c r="H118" i="49" s="1"/>
  <c r="I120" i="49"/>
  <c r="J120" i="49"/>
  <c r="K120" i="49"/>
  <c r="L120" i="49"/>
  <c r="M120" i="49"/>
  <c r="C120" i="49"/>
  <c r="D72" i="49"/>
  <c r="E72" i="49"/>
  <c r="F72" i="49"/>
  <c r="G72" i="49"/>
  <c r="H72" i="49"/>
  <c r="I72" i="49"/>
  <c r="J72" i="49"/>
  <c r="K72" i="49"/>
  <c r="L72" i="49"/>
  <c r="M72" i="49"/>
  <c r="C72" i="49"/>
  <c r="I197" i="49"/>
  <c r="J190" i="49"/>
  <c r="J197" i="49" s="1"/>
  <c r="I190" i="49"/>
  <c r="O184" i="49"/>
  <c r="M183" i="49"/>
  <c r="L183" i="49"/>
  <c r="K183" i="49"/>
  <c r="H183" i="49"/>
  <c r="G183" i="49"/>
  <c r="F183" i="49"/>
  <c r="E183" i="49"/>
  <c r="D183" i="49"/>
  <c r="C183" i="49"/>
  <c r="M180" i="49"/>
  <c r="L180" i="49"/>
  <c r="K180" i="49"/>
  <c r="H180" i="49"/>
  <c r="G180" i="49"/>
  <c r="F180" i="49"/>
  <c r="E180" i="49"/>
  <c r="D180" i="49"/>
  <c r="C180" i="49"/>
  <c r="M175" i="49"/>
  <c r="L175" i="49"/>
  <c r="K175" i="49"/>
  <c r="H175" i="49"/>
  <c r="G175" i="49"/>
  <c r="F175" i="49"/>
  <c r="E175" i="49"/>
  <c r="D175" i="49"/>
  <c r="C175" i="49"/>
  <c r="M169" i="49"/>
  <c r="L169" i="49"/>
  <c r="K169" i="49"/>
  <c r="K166" i="49" s="1"/>
  <c r="H169" i="49"/>
  <c r="H166" i="49" s="1"/>
  <c r="G169" i="49"/>
  <c r="F169" i="49"/>
  <c r="E169" i="49"/>
  <c r="D169" i="49"/>
  <c r="C169" i="49"/>
  <c r="M166" i="49"/>
  <c r="L166" i="49"/>
  <c r="M161" i="49"/>
  <c r="M159" i="49" s="1"/>
  <c r="L161" i="49"/>
  <c r="L159" i="49" s="1"/>
  <c r="K161" i="49"/>
  <c r="K159" i="49" s="1"/>
  <c r="H161" i="49"/>
  <c r="H159" i="49" s="1"/>
  <c r="G161" i="49"/>
  <c r="G159" i="49" s="1"/>
  <c r="F161" i="49"/>
  <c r="F159" i="49" s="1"/>
  <c r="E161" i="49"/>
  <c r="E159" i="49" s="1"/>
  <c r="D161" i="49"/>
  <c r="D159" i="49" s="1"/>
  <c r="C161" i="49"/>
  <c r="O157" i="49"/>
  <c r="O156" i="49"/>
  <c r="O155" i="49"/>
  <c r="I142" i="49"/>
  <c r="I149" i="49" s="1"/>
  <c r="M135" i="49"/>
  <c r="L135" i="49"/>
  <c r="K135" i="49"/>
  <c r="J135" i="49"/>
  <c r="H135" i="49"/>
  <c r="G135" i="49"/>
  <c r="F135" i="49"/>
  <c r="E135" i="49"/>
  <c r="D135" i="49"/>
  <c r="C135" i="49"/>
  <c r="M132" i="49"/>
  <c r="L132" i="49"/>
  <c r="K132" i="49"/>
  <c r="J132" i="49"/>
  <c r="H132" i="49"/>
  <c r="G132" i="49"/>
  <c r="F132" i="49"/>
  <c r="E132" i="49"/>
  <c r="D132" i="49"/>
  <c r="C132" i="49"/>
  <c r="J130" i="49"/>
  <c r="M127" i="49"/>
  <c r="L127" i="49"/>
  <c r="K127" i="49"/>
  <c r="H127" i="49"/>
  <c r="G127" i="49"/>
  <c r="F127" i="49"/>
  <c r="E127" i="49"/>
  <c r="D127" i="49"/>
  <c r="C127" i="49"/>
  <c r="M121" i="49"/>
  <c r="L121" i="49"/>
  <c r="K121" i="49"/>
  <c r="J121" i="49"/>
  <c r="H121" i="49"/>
  <c r="G121" i="49"/>
  <c r="F121" i="49"/>
  <c r="F118" i="49" s="1"/>
  <c r="E121" i="49"/>
  <c r="E19" i="49" s="1"/>
  <c r="D121" i="49"/>
  <c r="D19" i="49" s="1"/>
  <c r="C121" i="49"/>
  <c r="M118" i="49"/>
  <c r="E118" i="49"/>
  <c r="D118" i="49"/>
  <c r="K118" i="49"/>
  <c r="M113" i="49"/>
  <c r="L113" i="49"/>
  <c r="K113" i="49"/>
  <c r="K111" i="49" s="1"/>
  <c r="J113" i="49"/>
  <c r="J111" i="49" s="1"/>
  <c r="H113" i="49"/>
  <c r="H111" i="49" s="1"/>
  <c r="G113" i="49"/>
  <c r="G111" i="49" s="1"/>
  <c r="F113" i="49"/>
  <c r="F111" i="49" s="1"/>
  <c r="E113" i="49"/>
  <c r="E111" i="49" s="1"/>
  <c r="D113" i="49"/>
  <c r="D111" i="49" s="1"/>
  <c r="C113" i="49"/>
  <c r="M111" i="49"/>
  <c r="L111" i="49"/>
  <c r="O109" i="49"/>
  <c r="O123" i="49" s="1"/>
  <c r="O108" i="49"/>
  <c r="O107" i="49"/>
  <c r="L101" i="49"/>
  <c r="L94" i="49"/>
  <c r="M87" i="49"/>
  <c r="K87" i="49"/>
  <c r="J87" i="49"/>
  <c r="I87" i="49"/>
  <c r="H87" i="49"/>
  <c r="G87" i="49"/>
  <c r="F87" i="49"/>
  <c r="E87" i="49"/>
  <c r="D87" i="49"/>
  <c r="C87" i="49"/>
  <c r="M84" i="49"/>
  <c r="K84" i="49"/>
  <c r="J84" i="49"/>
  <c r="I84" i="49"/>
  <c r="H84" i="49"/>
  <c r="G84" i="49"/>
  <c r="F84" i="49"/>
  <c r="E84" i="49"/>
  <c r="D84" i="49"/>
  <c r="C84" i="49"/>
  <c r="J82" i="49"/>
  <c r="M79" i="49"/>
  <c r="K79" i="49"/>
  <c r="I79" i="49"/>
  <c r="H79" i="49"/>
  <c r="G79" i="49"/>
  <c r="F79" i="49"/>
  <c r="E79" i="49"/>
  <c r="D79" i="49"/>
  <c r="C79" i="49"/>
  <c r="M73" i="49"/>
  <c r="K73" i="49"/>
  <c r="J73" i="49"/>
  <c r="I73" i="49"/>
  <c r="H73" i="49"/>
  <c r="G73" i="49"/>
  <c r="F73" i="49"/>
  <c r="E73" i="49"/>
  <c r="D73" i="49"/>
  <c r="D70" i="49" s="1"/>
  <c r="C73" i="49"/>
  <c r="I70" i="49"/>
  <c r="F70" i="49"/>
  <c r="E70" i="49"/>
  <c r="C70" i="49"/>
  <c r="M65" i="49"/>
  <c r="M63" i="49" s="1"/>
  <c r="K65" i="49"/>
  <c r="J65" i="49"/>
  <c r="J63" i="49" s="1"/>
  <c r="I65" i="49"/>
  <c r="I63" i="49" s="1"/>
  <c r="H65" i="49"/>
  <c r="H63" i="49" s="1"/>
  <c r="G65" i="49"/>
  <c r="G63" i="49" s="1"/>
  <c r="F65" i="49"/>
  <c r="F63" i="49" s="1"/>
  <c r="E65" i="49"/>
  <c r="E63" i="49" s="1"/>
  <c r="D65" i="49"/>
  <c r="D63" i="49" s="1"/>
  <c r="C65" i="49"/>
  <c r="O61" i="49"/>
  <c r="O60" i="49"/>
  <c r="O59" i="49"/>
  <c r="M46" i="49"/>
  <c r="L46" i="49"/>
  <c r="K46" i="49"/>
  <c r="J46" i="49"/>
  <c r="H46" i="49"/>
  <c r="G46" i="49"/>
  <c r="E46" i="49"/>
  <c r="D46" i="49"/>
  <c r="C46" i="49"/>
  <c r="M39" i="49"/>
  <c r="L39" i="49"/>
  <c r="K39" i="49"/>
  <c r="J39" i="49"/>
  <c r="H39" i="49"/>
  <c r="G39" i="49"/>
  <c r="E39" i="49"/>
  <c r="D39" i="49"/>
  <c r="C39" i="49"/>
  <c r="M37" i="49"/>
  <c r="L37" i="49"/>
  <c r="K37" i="49"/>
  <c r="J37" i="49"/>
  <c r="H37" i="49"/>
  <c r="G37" i="49"/>
  <c r="E37" i="49"/>
  <c r="D37" i="49"/>
  <c r="C37" i="49"/>
  <c r="M36" i="49"/>
  <c r="L36" i="49"/>
  <c r="K36" i="49"/>
  <c r="J36" i="49"/>
  <c r="H36" i="49"/>
  <c r="G36" i="49"/>
  <c r="E36" i="49"/>
  <c r="D36" i="49"/>
  <c r="C36" i="49"/>
  <c r="M35" i="49"/>
  <c r="L35" i="49"/>
  <c r="K35" i="49"/>
  <c r="J35" i="49"/>
  <c r="H35" i="49"/>
  <c r="G35" i="49"/>
  <c r="E35" i="49"/>
  <c r="D35" i="49"/>
  <c r="C35" i="49"/>
  <c r="M34" i="49"/>
  <c r="L34" i="49"/>
  <c r="K34" i="49"/>
  <c r="J34" i="49"/>
  <c r="H34" i="49"/>
  <c r="G34" i="49"/>
  <c r="E34" i="49"/>
  <c r="D34" i="49"/>
  <c r="C34" i="49"/>
  <c r="M32" i="49"/>
  <c r="L32" i="49"/>
  <c r="K32" i="49"/>
  <c r="J32" i="49"/>
  <c r="H32" i="49"/>
  <c r="G32" i="49"/>
  <c r="E32" i="49"/>
  <c r="D32" i="49"/>
  <c r="C32" i="49"/>
  <c r="M31" i="49"/>
  <c r="L31" i="49"/>
  <c r="K31" i="49"/>
  <c r="J31" i="49"/>
  <c r="H31" i="49"/>
  <c r="G31" i="49"/>
  <c r="E31" i="49"/>
  <c r="D31" i="49"/>
  <c r="C31" i="49"/>
  <c r="J29" i="49"/>
  <c r="M27" i="49"/>
  <c r="L27" i="49"/>
  <c r="K27" i="49"/>
  <c r="J27" i="49"/>
  <c r="H27" i="49"/>
  <c r="G27" i="49"/>
  <c r="E27" i="49"/>
  <c r="D27" i="49"/>
  <c r="C27" i="49"/>
  <c r="M26" i="49"/>
  <c r="L26" i="49"/>
  <c r="K26" i="49"/>
  <c r="J26" i="49"/>
  <c r="H26" i="49"/>
  <c r="G26" i="49"/>
  <c r="E26" i="49"/>
  <c r="D26" i="49"/>
  <c r="C26" i="49"/>
  <c r="M24" i="49"/>
  <c r="L24" i="49"/>
  <c r="K24" i="49"/>
  <c r="J24" i="49"/>
  <c r="H24" i="49"/>
  <c r="G24" i="49"/>
  <c r="E24" i="49"/>
  <c r="D24" i="49"/>
  <c r="C24" i="49"/>
  <c r="M23" i="49"/>
  <c r="L23" i="49"/>
  <c r="K23" i="49"/>
  <c r="J23" i="49"/>
  <c r="H23" i="49"/>
  <c r="G23" i="49"/>
  <c r="E23" i="49"/>
  <c r="D23" i="49"/>
  <c r="C23" i="49"/>
  <c r="M22" i="49"/>
  <c r="L22" i="49"/>
  <c r="K22" i="49"/>
  <c r="J22" i="49"/>
  <c r="H22" i="49"/>
  <c r="G22" i="49"/>
  <c r="E22" i="49"/>
  <c r="D22" i="49"/>
  <c r="C22" i="49"/>
  <c r="M21" i="49"/>
  <c r="L21" i="49"/>
  <c r="K21" i="49"/>
  <c r="J21" i="49"/>
  <c r="H21" i="49"/>
  <c r="G21" i="49"/>
  <c r="E21" i="49"/>
  <c r="D21" i="49"/>
  <c r="C21" i="49"/>
  <c r="M20" i="49"/>
  <c r="L20" i="49"/>
  <c r="K20" i="49"/>
  <c r="J20" i="49"/>
  <c r="H20" i="49"/>
  <c r="G20" i="49"/>
  <c r="E20" i="49"/>
  <c r="D20" i="49"/>
  <c r="C20" i="49"/>
  <c r="L19" i="49"/>
  <c r="M17" i="49"/>
  <c r="L17" i="49"/>
  <c r="K17" i="49"/>
  <c r="J17" i="49"/>
  <c r="H17" i="49"/>
  <c r="G17" i="49"/>
  <c r="E17" i="49"/>
  <c r="D17" i="49"/>
  <c r="C17" i="49"/>
  <c r="J15" i="49"/>
  <c r="M14" i="49"/>
  <c r="L14" i="49"/>
  <c r="K14" i="49"/>
  <c r="J14" i="49"/>
  <c r="H14" i="49"/>
  <c r="G14" i="49"/>
  <c r="E14" i="49"/>
  <c r="D14" i="49"/>
  <c r="C14" i="49"/>
  <c r="M13" i="49"/>
  <c r="L13" i="49"/>
  <c r="K13" i="49"/>
  <c r="J13" i="49"/>
  <c r="H13" i="49"/>
  <c r="G13" i="49"/>
  <c r="E13" i="49"/>
  <c r="D13" i="49"/>
  <c r="C13" i="49"/>
  <c r="M12" i="49"/>
  <c r="L12" i="49"/>
  <c r="K12" i="49"/>
  <c r="J12" i="49"/>
  <c r="H12" i="49"/>
  <c r="G12" i="49"/>
  <c r="E12" i="49"/>
  <c r="D12" i="49"/>
  <c r="C12" i="49"/>
  <c r="M10" i="49"/>
  <c r="L10" i="49"/>
  <c r="K10" i="49"/>
  <c r="J10" i="49"/>
  <c r="H10" i="49"/>
  <c r="G10" i="49"/>
  <c r="E10" i="49"/>
  <c r="D10" i="49"/>
  <c r="C10" i="49"/>
  <c r="M7" i="49"/>
  <c r="L7" i="49"/>
  <c r="K7" i="49"/>
  <c r="J7" i="49"/>
  <c r="I7" i="49"/>
  <c r="I35" i="49" s="1"/>
  <c r="H7" i="49"/>
  <c r="G7" i="49"/>
  <c r="F7" i="49"/>
  <c r="F46" i="49" s="1"/>
  <c r="E7" i="49"/>
  <c r="D7" i="49"/>
  <c r="C7" i="49"/>
  <c r="M6" i="49"/>
  <c r="L6" i="49"/>
  <c r="K6" i="49"/>
  <c r="J6" i="49"/>
  <c r="I6" i="49"/>
  <c r="H6" i="49"/>
  <c r="G6" i="49"/>
  <c r="F6" i="49"/>
  <c r="E6" i="49"/>
  <c r="D6" i="49"/>
  <c r="C6" i="49"/>
  <c r="M5" i="49"/>
  <c r="L5" i="49"/>
  <c r="K5" i="49"/>
  <c r="J5" i="49"/>
  <c r="I5" i="49"/>
  <c r="H5" i="49"/>
  <c r="G5" i="49"/>
  <c r="F5" i="49"/>
  <c r="E5" i="49"/>
  <c r="D5" i="49"/>
  <c r="C5" i="49"/>
  <c r="D168" i="48"/>
  <c r="E168" i="48"/>
  <c r="F168" i="48"/>
  <c r="G168" i="48"/>
  <c r="H168" i="48"/>
  <c r="I168" i="48"/>
  <c r="J168" i="48"/>
  <c r="K168" i="48"/>
  <c r="L168" i="48"/>
  <c r="M168" i="48"/>
  <c r="M166" i="48" s="1"/>
  <c r="C168" i="48"/>
  <c r="D120" i="48"/>
  <c r="E120" i="48"/>
  <c r="F120" i="48"/>
  <c r="G120" i="48"/>
  <c r="H120" i="48"/>
  <c r="I120" i="48"/>
  <c r="J120" i="48"/>
  <c r="K120" i="48"/>
  <c r="L120" i="48"/>
  <c r="M120" i="48"/>
  <c r="M118" i="48" s="1"/>
  <c r="C120" i="48"/>
  <c r="E72" i="48"/>
  <c r="F72" i="48"/>
  <c r="G72" i="48"/>
  <c r="G18" i="48" s="1"/>
  <c r="H72" i="48"/>
  <c r="I72" i="48"/>
  <c r="I70" i="48" s="1"/>
  <c r="J72" i="48"/>
  <c r="K72" i="48"/>
  <c r="L72" i="48"/>
  <c r="M72" i="48"/>
  <c r="D72" i="48"/>
  <c r="C72" i="48"/>
  <c r="I197" i="48"/>
  <c r="O196" i="48"/>
  <c r="J190" i="48"/>
  <c r="J197" i="48" s="1"/>
  <c r="I190" i="48"/>
  <c r="O187" i="48"/>
  <c r="O186" i="48"/>
  <c r="O185" i="48"/>
  <c r="M183" i="48"/>
  <c r="L183" i="48"/>
  <c r="K183" i="48"/>
  <c r="H183" i="48"/>
  <c r="G183" i="48"/>
  <c r="F183" i="48"/>
  <c r="E183" i="48"/>
  <c r="D183" i="48"/>
  <c r="C183" i="48"/>
  <c r="O182" i="48"/>
  <c r="O181" i="48"/>
  <c r="M180" i="48"/>
  <c r="L180" i="48"/>
  <c r="K180" i="48"/>
  <c r="H180" i="48"/>
  <c r="G180" i="48"/>
  <c r="F180" i="48"/>
  <c r="E180" i="48"/>
  <c r="D180" i="48"/>
  <c r="C180" i="48"/>
  <c r="O178" i="48"/>
  <c r="O177" i="48"/>
  <c r="O176" i="48"/>
  <c r="M175" i="48"/>
  <c r="L175" i="48"/>
  <c r="K175" i="48"/>
  <c r="H175" i="48"/>
  <c r="G175" i="48"/>
  <c r="F175" i="48"/>
  <c r="E175" i="48"/>
  <c r="D175" i="48"/>
  <c r="C175" i="48"/>
  <c r="M169" i="48"/>
  <c r="L169" i="48"/>
  <c r="K169" i="48"/>
  <c r="H169" i="48"/>
  <c r="H166" i="48" s="1"/>
  <c r="G169" i="48"/>
  <c r="F169" i="48"/>
  <c r="E169" i="48"/>
  <c r="D169" i="48"/>
  <c r="C169" i="48"/>
  <c r="E18" i="48"/>
  <c r="D18" i="48"/>
  <c r="M161" i="48"/>
  <c r="M159" i="48" s="1"/>
  <c r="L161" i="48"/>
  <c r="L159" i="48" s="1"/>
  <c r="K161" i="48"/>
  <c r="H161" i="48"/>
  <c r="G161" i="48"/>
  <c r="F161" i="48"/>
  <c r="F159" i="48" s="1"/>
  <c r="E161" i="48"/>
  <c r="E159" i="48" s="1"/>
  <c r="D161" i="48"/>
  <c r="C161" i="48"/>
  <c r="K159" i="48"/>
  <c r="H159" i="48"/>
  <c r="C159" i="48"/>
  <c r="O157" i="48"/>
  <c r="O167" i="48" s="1"/>
  <c r="O156" i="48"/>
  <c r="O155" i="48"/>
  <c r="I142" i="48"/>
  <c r="I149" i="48" s="1"/>
  <c r="M135" i="48"/>
  <c r="L135" i="48"/>
  <c r="K135" i="48"/>
  <c r="J135" i="48"/>
  <c r="H135" i="48"/>
  <c r="G135" i="48"/>
  <c r="F135" i="48"/>
  <c r="E135" i="48"/>
  <c r="D135" i="48"/>
  <c r="C135" i="48"/>
  <c r="M132" i="48"/>
  <c r="L132" i="48"/>
  <c r="K132" i="48"/>
  <c r="J132" i="48"/>
  <c r="H132" i="48"/>
  <c r="G132" i="48"/>
  <c r="F132" i="48"/>
  <c r="E132" i="48"/>
  <c r="D132" i="48"/>
  <c r="C132" i="48"/>
  <c r="J130" i="48"/>
  <c r="J127" i="48" s="1"/>
  <c r="M127" i="48"/>
  <c r="L127" i="48"/>
  <c r="K127" i="48"/>
  <c r="H127" i="48"/>
  <c r="G127" i="48"/>
  <c r="F127" i="48"/>
  <c r="E127" i="48"/>
  <c r="D127" i="48"/>
  <c r="C127" i="48"/>
  <c r="M121" i="48"/>
  <c r="L121" i="48"/>
  <c r="K121" i="48"/>
  <c r="J121" i="48"/>
  <c r="H121" i="48"/>
  <c r="G121" i="48"/>
  <c r="F121" i="48"/>
  <c r="E121" i="48"/>
  <c r="D121" i="48"/>
  <c r="D118" i="48" s="1"/>
  <c r="C121" i="48"/>
  <c r="K118" i="48"/>
  <c r="J118" i="48"/>
  <c r="H118" i="48"/>
  <c r="M113" i="48"/>
  <c r="M111" i="48" s="1"/>
  <c r="L113" i="48"/>
  <c r="K113" i="48"/>
  <c r="J113" i="48"/>
  <c r="J111" i="48" s="1"/>
  <c r="H113" i="48"/>
  <c r="H111" i="48" s="1"/>
  <c r="G113" i="48"/>
  <c r="G111" i="48" s="1"/>
  <c r="F113" i="48"/>
  <c r="F111" i="48" s="1"/>
  <c r="E113" i="48"/>
  <c r="D113" i="48"/>
  <c r="C113" i="48"/>
  <c r="E111" i="48"/>
  <c r="D111" i="48"/>
  <c r="C111" i="48"/>
  <c r="O109" i="48"/>
  <c r="O108" i="48"/>
  <c r="O107" i="48"/>
  <c r="O100" i="48"/>
  <c r="L94" i="48"/>
  <c r="L101" i="48" s="1"/>
  <c r="M87" i="48"/>
  <c r="K87" i="48"/>
  <c r="J87" i="48"/>
  <c r="I87" i="48"/>
  <c r="H87" i="48"/>
  <c r="G87" i="48"/>
  <c r="F87" i="48"/>
  <c r="E87" i="48"/>
  <c r="D87" i="48"/>
  <c r="C87" i="48"/>
  <c r="O86" i="48"/>
  <c r="M84" i="48"/>
  <c r="K84" i="48"/>
  <c r="J84" i="48"/>
  <c r="I84" i="48"/>
  <c r="H84" i="48"/>
  <c r="G84" i="48"/>
  <c r="F84" i="48"/>
  <c r="E84" i="48"/>
  <c r="D84" i="48"/>
  <c r="C84" i="48"/>
  <c r="O84" i="48" s="1"/>
  <c r="O83" i="48"/>
  <c r="J82" i="48"/>
  <c r="J79" i="48" s="1"/>
  <c r="O81" i="48"/>
  <c r="M79" i="48"/>
  <c r="K79" i="48"/>
  <c r="I79" i="48"/>
  <c r="H79" i="48"/>
  <c r="G79" i="48"/>
  <c r="F79" i="48"/>
  <c r="E79" i="48"/>
  <c r="D79" i="48"/>
  <c r="C79" i="48"/>
  <c r="O77" i="48"/>
  <c r="O76" i="48"/>
  <c r="O75" i="48"/>
  <c r="M73" i="48"/>
  <c r="K73" i="48"/>
  <c r="J73" i="48"/>
  <c r="J19" i="48" s="1"/>
  <c r="I73" i="48"/>
  <c r="H73" i="48"/>
  <c r="G73" i="48"/>
  <c r="F73" i="48"/>
  <c r="E73" i="48"/>
  <c r="D73" i="48"/>
  <c r="C73" i="48"/>
  <c r="H70" i="48"/>
  <c r="M65" i="48"/>
  <c r="K65" i="48"/>
  <c r="K63" i="48" s="1"/>
  <c r="J65" i="48"/>
  <c r="J63" i="48" s="1"/>
  <c r="I65" i="48"/>
  <c r="I63" i="48" s="1"/>
  <c r="H65" i="48"/>
  <c r="H63" i="48" s="1"/>
  <c r="G65" i="48"/>
  <c r="G63" i="48" s="1"/>
  <c r="F65" i="48"/>
  <c r="F63" i="48" s="1"/>
  <c r="E65" i="48"/>
  <c r="E63" i="48" s="1"/>
  <c r="D65" i="48"/>
  <c r="D63" i="48" s="1"/>
  <c r="C65" i="48"/>
  <c r="O64" i="48"/>
  <c r="M63" i="48"/>
  <c r="O61" i="48"/>
  <c r="O90" i="48" s="1"/>
  <c r="O60" i="48"/>
  <c r="O59" i="48"/>
  <c r="M46" i="48"/>
  <c r="L46" i="48"/>
  <c r="K46" i="48"/>
  <c r="J46" i="48"/>
  <c r="H46" i="48"/>
  <c r="G46" i="48"/>
  <c r="E46" i="48"/>
  <c r="D46" i="48"/>
  <c r="C46" i="48"/>
  <c r="M39" i="48"/>
  <c r="L39" i="48"/>
  <c r="K39" i="48"/>
  <c r="J39" i="48"/>
  <c r="H39" i="48"/>
  <c r="G39" i="48"/>
  <c r="E39" i="48"/>
  <c r="D39" i="48"/>
  <c r="C39" i="48"/>
  <c r="M37" i="48"/>
  <c r="L37" i="48"/>
  <c r="K37" i="48"/>
  <c r="J37" i="48"/>
  <c r="H37" i="48"/>
  <c r="G37" i="48"/>
  <c r="E37" i="48"/>
  <c r="D37" i="48"/>
  <c r="C37" i="48"/>
  <c r="M36" i="48"/>
  <c r="L36" i="48"/>
  <c r="K36" i="48"/>
  <c r="J36" i="48"/>
  <c r="H36" i="48"/>
  <c r="G36" i="48"/>
  <c r="E36" i="48"/>
  <c r="D36" i="48"/>
  <c r="C36" i="48"/>
  <c r="M35" i="48"/>
  <c r="L35" i="48"/>
  <c r="K35" i="48"/>
  <c r="J35" i="48"/>
  <c r="H35" i="48"/>
  <c r="G35" i="48"/>
  <c r="E35" i="48"/>
  <c r="D35" i="48"/>
  <c r="C35" i="48"/>
  <c r="M34" i="48"/>
  <c r="L34" i="48"/>
  <c r="K34" i="48"/>
  <c r="J34" i="48"/>
  <c r="H34" i="48"/>
  <c r="G34" i="48"/>
  <c r="E34" i="48"/>
  <c r="D34" i="48"/>
  <c r="C34" i="48"/>
  <c r="M32" i="48"/>
  <c r="L32" i="48"/>
  <c r="L30" i="48" s="1"/>
  <c r="K32" i="48"/>
  <c r="J32" i="48"/>
  <c r="H32" i="48"/>
  <c r="G32" i="48"/>
  <c r="E32" i="48"/>
  <c r="D32" i="48"/>
  <c r="C32" i="48"/>
  <c r="M31" i="48"/>
  <c r="L31" i="48"/>
  <c r="K31" i="48"/>
  <c r="J31" i="48"/>
  <c r="H31" i="48"/>
  <c r="G31" i="48"/>
  <c r="G30" i="48" s="1"/>
  <c r="E31" i="48"/>
  <c r="D31" i="48"/>
  <c r="C31" i="48"/>
  <c r="J29" i="48"/>
  <c r="J28" i="48"/>
  <c r="M27" i="48"/>
  <c r="L27" i="48"/>
  <c r="K27" i="48"/>
  <c r="J27" i="48"/>
  <c r="H27" i="48"/>
  <c r="G27" i="48"/>
  <c r="E27" i="48"/>
  <c r="D27" i="48"/>
  <c r="C27" i="48"/>
  <c r="M26" i="48"/>
  <c r="L26" i="48"/>
  <c r="K26" i="48"/>
  <c r="J26" i="48"/>
  <c r="H26" i="48"/>
  <c r="G26" i="48"/>
  <c r="E26" i="48"/>
  <c r="D26" i="48"/>
  <c r="C26" i="48"/>
  <c r="M24" i="48"/>
  <c r="L24" i="48"/>
  <c r="K24" i="48"/>
  <c r="J24" i="48"/>
  <c r="H24" i="48"/>
  <c r="G24" i="48"/>
  <c r="E24" i="48"/>
  <c r="D24" i="48"/>
  <c r="C24" i="48"/>
  <c r="M23" i="48"/>
  <c r="L23" i="48"/>
  <c r="K23" i="48"/>
  <c r="J23" i="48"/>
  <c r="H23" i="48"/>
  <c r="G23" i="48"/>
  <c r="E23" i="48"/>
  <c r="D23" i="48"/>
  <c r="C23" i="48"/>
  <c r="M22" i="48"/>
  <c r="L22" i="48"/>
  <c r="K22" i="48"/>
  <c r="J22" i="48"/>
  <c r="H22" i="48"/>
  <c r="G22" i="48"/>
  <c r="E22" i="48"/>
  <c r="D22" i="48"/>
  <c r="C22" i="48"/>
  <c r="M21" i="48"/>
  <c r="L21" i="48"/>
  <c r="K21" i="48"/>
  <c r="J21" i="48"/>
  <c r="H21" i="48"/>
  <c r="G21" i="48"/>
  <c r="E21" i="48"/>
  <c r="D21" i="48"/>
  <c r="C21" i="48"/>
  <c r="M20" i="48"/>
  <c r="L20" i="48"/>
  <c r="K20" i="48"/>
  <c r="J20" i="48"/>
  <c r="H20" i="48"/>
  <c r="G20" i="48"/>
  <c r="E20" i="48"/>
  <c r="D20" i="48"/>
  <c r="C20" i="48"/>
  <c r="M17" i="48"/>
  <c r="L17" i="48"/>
  <c r="K17" i="48"/>
  <c r="J17" i="48"/>
  <c r="H17" i="48"/>
  <c r="G17" i="48"/>
  <c r="E17" i="48"/>
  <c r="D17" i="48"/>
  <c r="C17" i="48"/>
  <c r="J15" i="48"/>
  <c r="M14" i="48"/>
  <c r="L14" i="48"/>
  <c r="K14" i="48"/>
  <c r="J14" i="48"/>
  <c r="H14" i="48"/>
  <c r="G14" i="48"/>
  <c r="E14" i="48"/>
  <c r="D14" i="48"/>
  <c r="C14" i="48"/>
  <c r="M13" i="48"/>
  <c r="L13" i="48"/>
  <c r="K13" i="48"/>
  <c r="J13" i="48"/>
  <c r="H13" i="48"/>
  <c r="G13" i="48"/>
  <c r="E13" i="48"/>
  <c r="D13" i="48"/>
  <c r="C13" i="48"/>
  <c r="M12" i="48"/>
  <c r="L12" i="48"/>
  <c r="K12" i="48"/>
  <c r="J12" i="48"/>
  <c r="H12" i="48"/>
  <c r="G12" i="48"/>
  <c r="E12" i="48"/>
  <c r="D12" i="48"/>
  <c r="C12" i="48"/>
  <c r="M10" i="48"/>
  <c r="L10" i="48"/>
  <c r="K10" i="48"/>
  <c r="J10" i="48"/>
  <c r="H10" i="48"/>
  <c r="G10" i="48"/>
  <c r="E10" i="48"/>
  <c r="D10" i="48"/>
  <c r="C10" i="48"/>
  <c r="M7" i="48"/>
  <c r="L7" i="48"/>
  <c r="K7" i="48"/>
  <c r="J7" i="48"/>
  <c r="I7" i="48"/>
  <c r="I36" i="48" s="1"/>
  <c r="H7" i="48"/>
  <c r="G7" i="48"/>
  <c r="F7" i="48"/>
  <c r="F38" i="48" s="1"/>
  <c r="E7" i="48"/>
  <c r="D7" i="48"/>
  <c r="C7" i="48"/>
  <c r="M6" i="48"/>
  <c r="L6" i="48"/>
  <c r="K6" i="48"/>
  <c r="J6" i="48"/>
  <c r="I6" i="48"/>
  <c r="H6" i="48"/>
  <c r="G6" i="48"/>
  <c r="F6" i="48"/>
  <c r="E6" i="48"/>
  <c r="D6" i="48"/>
  <c r="C6" i="48"/>
  <c r="M5" i="48"/>
  <c r="L5" i="48"/>
  <c r="K5" i="48"/>
  <c r="J5" i="48"/>
  <c r="I5" i="48"/>
  <c r="H5" i="48"/>
  <c r="G5" i="48"/>
  <c r="F5" i="48"/>
  <c r="E5" i="48"/>
  <c r="D5" i="48"/>
  <c r="C5" i="48"/>
  <c r="D168" i="47"/>
  <c r="E168" i="47"/>
  <c r="F168" i="47"/>
  <c r="G168" i="47"/>
  <c r="H168" i="47"/>
  <c r="I168" i="47"/>
  <c r="J168" i="47"/>
  <c r="J18" i="47" s="1"/>
  <c r="K168" i="47"/>
  <c r="L168" i="47"/>
  <c r="M168" i="47"/>
  <c r="M166" i="47" s="1"/>
  <c r="C168" i="47"/>
  <c r="D120" i="47"/>
  <c r="E120" i="47"/>
  <c r="F120" i="47"/>
  <c r="G120" i="47"/>
  <c r="H120" i="47"/>
  <c r="I120" i="47"/>
  <c r="J120" i="47"/>
  <c r="K120" i="47"/>
  <c r="L120" i="47"/>
  <c r="M120" i="47"/>
  <c r="C120" i="47"/>
  <c r="C72" i="47"/>
  <c r="E72" i="47"/>
  <c r="F72" i="47"/>
  <c r="G72" i="47"/>
  <c r="H72" i="47"/>
  <c r="I72" i="47"/>
  <c r="J72" i="47"/>
  <c r="J70" i="47" s="1"/>
  <c r="K72" i="47"/>
  <c r="L72" i="47"/>
  <c r="M72" i="47"/>
  <c r="D72" i="47"/>
  <c r="J190" i="47"/>
  <c r="J197" i="47" s="1"/>
  <c r="I190" i="47"/>
  <c r="I197" i="47" s="1"/>
  <c r="O189" i="47"/>
  <c r="O187" i="47"/>
  <c r="O186" i="47"/>
  <c r="O185" i="47"/>
  <c r="O184" i="47"/>
  <c r="M183" i="47"/>
  <c r="L183" i="47"/>
  <c r="K183" i="47"/>
  <c r="H183" i="47"/>
  <c r="G183" i="47"/>
  <c r="F183" i="47"/>
  <c r="E183" i="47"/>
  <c r="D183" i="47"/>
  <c r="C183" i="47"/>
  <c r="M180" i="47"/>
  <c r="L180" i="47"/>
  <c r="K180" i="47"/>
  <c r="H180" i="47"/>
  <c r="G180" i="47"/>
  <c r="F180" i="47"/>
  <c r="E180" i="47"/>
  <c r="D180" i="47"/>
  <c r="C180" i="47"/>
  <c r="M175" i="47"/>
  <c r="L175" i="47"/>
  <c r="K175" i="47"/>
  <c r="H175" i="47"/>
  <c r="G175" i="47"/>
  <c r="F175" i="47"/>
  <c r="E175" i="47"/>
  <c r="D175" i="47"/>
  <c r="C175" i="47"/>
  <c r="O174" i="47"/>
  <c r="O170" i="47"/>
  <c r="M169" i="47"/>
  <c r="L169" i="47"/>
  <c r="K169" i="47"/>
  <c r="H169" i="47"/>
  <c r="G169" i="47"/>
  <c r="F169" i="47"/>
  <c r="F166" i="47" s="1"/>
  <c r="E169" i="47"/>
  <c r="E166" i="47" s="1"/>
  <c r="D169" i="47"/>
  <c r="C169" i="47"/>
  <c r="O169" i="47" s="1"/>
  <c r="M161" i="47"/>
  <c r="L161" i="47"/>
  <c r="K161" i="47"/>
  <c r="H161" i="47"/>
  <c r="G161" i="47"/>
  <c r="F161" i="47"/>
  <c r="E161" i="47"/>
  <c r="D161" i="47"/>
  <c r="D159" i="47" s="1"/>
  <c r="C161" i="47"/>
  <c r="C159" i="47" s="1"/>
  <c r="L159" i="47"/>
  <c r="K159" i="47"/>
  <c r="H159" i="47"/>
  <c r="G159" i="47"/>
  <c r="F159" i="47"/>
  <c r="E159" i="47"/>
  <c r="O157" i="47"/>
  <c r="O164" i="47" s="1"/>
  <c r="O156" i="47"/>
  <c r="O155" i="47"/>
  <c r="O148" i="47"/>
  <c r="I142" i="47"/>
  <c r="I149" i="47" s="1"/>
  <c r="O139" i="47"/>
  <c r="M135" i="47"/>
  <c r="L135" i="47"/>
  <c r="K135" i="47"/>
  <c r="J135" i="47"/>
  <c r="H135" i="47"/>
  <c r="G135" i="47"/>
  <c r="F135" i="47"/>
  <c r="E135" i="47"/>
  <c r="D135" i="47"/>
  <c r="C135" i="47"/>
  <c r="O134" i="47"/>
  <c r="O133" i="47"/>
  <c r="M132" i="47"/>
  <c r="L132" i="47"/>
  <c r="K132" i="47"/>
  <c r="J132" i="47"/>
  <c r="H132" i="47"/>
  <c r="G132" i="47"/>
  <c r="F132" i="47"/>
  <c r="E132" i="47"/>
  <c r="D132" i="47"/>
  <c r="C132" i="47"/>
  <c r="O132" i="47" s="1"/>
  <c r="J130" i="47"/>
  <c r="O129" i="47"/>
  <c r="O128" i="47"/>
  <c r="M127" i="47"/>
  <c r="L127" i="47"/>
  <c r="K127" i="47"/>
  <c r="H127" i="47"/>
  <c r="G127" i="47"/>
  <c r="F127" i="47"/>
  <c r="E127" i="47"/>
  <c r="D127" i="47"/>
  <c r="C127" i="47"/>
  <c r="O122" i="47"/>
  <c r="M121" i="47"/>
  <c r="L121" i="47"/>
  <c r="L19" i="47" s="1"/>
  <c r="K121" i="47"/>
  <c r="J121" i="47"/>
  <c r="H121" i="47"/>
  <c r="H19" i="47" s="1"/>
  <c r="G121" i="47"/>
  <c r="F121" i="47"/>
  <c r="E121" i="47"/>
  <c r="E118" i="47" s="1"/>
  <c r="D121" i="47"/>
  <c r="C121" i="47"/>
  <c r="L118" i="47"/>
  <c r="L142" i="47" s="1"/>
  <c r="J118" i="47"/>
  <c r="M113" i="47"/>
  <c r="M111" i="47" s="1"/>
  <c r="L113" i="47"/>
  <c r="L111" i="47" s="1"/>
  <c r="K113" i="47"/>
  <c r="K111" i="47" s="1"/>
  <c r="J113" i="47"/>
  <c r="H113" i="47"/>
  <c r="G113" i="47"/>
  <c r="G111" i="47" s="1"/>
  <c r="F113" i="47"/>
  <c r="F111" i="47" s="1"/>
  <c r="E113" i="47"/>
  <c r="E111" i="47" s="1"/>
  <c r="D113" i="47"/>
  <c r="D111" i="47" s="1"/>
  <c r="C113" i="47"/>
  <c r="J111" i="47"/>
  <c r="H111" i="47"/>
  <c r="O109" i="47"/>
  <c r="O136" i="47" s="1"/>
  <c r="O108" i="47"/>
  <c r="O107" i="47"/>
  <c r="L94" i="47"/>
  <c r="L101" i="47" s="1"/>
  <c r="O93" i="47"/>
  <c r="M87" i="47"/>
  <c r="K87" i="47"/>
  <c r="J87" i="47"/>
  <c r="I87" i="47"/>
  <c r="H87" i="47"/>
  <c r="G87" i="47"/>
  <c r="F87" i="47"/>
  <c r="E87" i="47"/>
  <c r="D87" i="47"/>
  <c r="C87" i="47"/>
  <c r="M84" i="47"/>
  <c r="K84" i="47"/>
  <c r="J84" i="47"/>
  <c r="I84" i="47"/>
  <c r="H84" i="47"/>
  <c r="G84" i="47"/>
  <c r="F84" i="47"/>
  <c r="E84" i="47"/>
  <c r="D84" i="47"/>
  <c r="C84" i="47"/>
  <c r="J82" i="47"/>
  <c r="M79" i="47"/>
  <c r="K79" i="47"/>
  <c r="J79" i="47"/>
  <c r="I79" i="47"/>
  <c r="H79" i="47"/>
  <c r="G79" i="47"/>
  <c r="F79" i="47"/>
  <c r="E79" i="47"/>
  <c r="D79" i="47"/>
  <c r="C79" i="47"/>
  <c r="M73" i="47"/>
  <c r="K73" i="47"/>
  <c r="J73" i="47"/>
  <c r="I73" i="47"/>
  <c r="H73" i="47"/>
  <c r="G73" i="47"/>
  <c r="F73" i="47"/>
  <c r="E73" i="47"/>
  <c r="D73" i="47"/>
  <c r="C73" i="47"/>
  <c r="I70" i="47"/>
  <c r="G70" i="47"/>
  <c r="F70" i="47"/>
  <c r="E18" i="47"/>
  <c r="D18" i="47"/>
  <c r="M65" i="47"/>
  <c r="M63" i="47" s="1"/>
  <c r="K65" i="47"/>
  <c r="J65" i="47"/>
  <c r="J63" i="47" s="1"/>
  <c r="I65" i="47"/>
  <c r="I63" i="47" s="1"/>
  <c r="H65" i="47"/>
  <c r="H63" i="47" s="1"/>
  <c r="G65" i="47"/>
  <c r="G63" i="47" s="1"/>
  <c r="F65" i="47"/>
  <c r="F63" i="47" s="1"/>
  <c r="E65" i="47"/>
  <c r="D65" i="47"/>
  <c r="C65" i="47"/>
  <c r="C63" i="47" s="1"/>
  <c r="O61" i="47"/>
  <c r="O88" i="47" s="1"/>
  <c r="O60" i="47"/>
  <c r="O59" i="47"/>
  <c r="M46" i="47"/>
  <c r="L46" i="47"/>
  <c r="K46" i="47"/>
  <c r="J46" i="47"/>
  <c r="H46" i="47"/>
  <c r="E46" i="47"/>
  <c r="D46" i="47"/>
  <c r="C46" i="47"/>
  <c r="M39" i="47"/>
  <c r="L39" i="47"/>
  <c r="K39" i="47"/>
  <c r="J39" i="47"/>
  <c r="H39" i="47"/>
  <c r="E39" i="47"/>
  <c r="D39" i="47"/>
  <c r="C39" i="47"/>
  <c r="M37" i="47"/>
  <c r="L37" i="47"/>
  <c r="K37" i="47"/>
  <c r="J37" i="47"/>
  <c r="H37" i="47"/>
  <c r="E37" i="47"/>
  <c r="D37" i="47"/>
  <c r="C37" i="47"/>
  <c r="M36" i="47"/>
  <c r="L36" i="47"/>
  <c r="K36" i="47"/>
  <c r="J36" i="47"/>
  <c r="H36" i="47"/>
  <c r="E36" i="47"/>
  <c r="D36" i="47"/>
  <c r="C36" i="47"/>
  <c r="M35" i="47"/>
  <c r="L35" i="47"/>
  <c r="K35" i="47"/>
  <c r="J35" i="47"/>
  <c r="H35" i="47"/>
  <c r="E35" i="47"/>
  <c r="D35" i="47"/>
  <c r="C35" i="47"/>
  <c r="M34" i="47"/>
  <c r="L34" i="47"/>
  <c r="K34" i="47"/>
  <c r="J34" i="47"/>
  <c r="H34" i="47"/>
  <c r="E34" i="47"/>
  <c r="D34" i="47"/>
  <c r="C34" i="47"/>
  <c r="M32" i="47"/>
  <c r="L32" i="47"/>
  <c r="K32" i="47"/>
  <c r="J32" i="47"/>
  <c r="H32" i="47"/>
  <c r="E32" i="47"/>
  <c r="D32" i="47"/>
  <c r="C32" i="47"/>
  <c r="M31" i="47"/>
  <c r="L31" i="47"/>
  <c r="K31" i="47"/>
  <c r="J31" i="47"/>
  <c r="H31" i="47"/>
  <c r="E31" i="47"/>
  <c r="D31" i="47"/>
  <c r="C31" i="47"/>
  <c r="J29" i="47"/>
  <c r="M27" i="47"/>
  <c r="L27" i="47"/>
  <c r="K27" i="47"/>
  <c r="J27" i="47"/>
  <c r="H27" i="47"/>
  <c r="E27" i="47"/>
  <c r="D27" i="47"/>
  <c r="C27" i="47"/>
  <c r="M26" i="47"/>
  <c r="L26" i="47"/>
  <c r="K26" i="47"/>
  <c r="J26" i="47"/>
  <c r="H26" i="47"/>
  <c r="E26" i="47"/>
  <c r="D26" i="47"/>
  <c r="C26" i="47"/>
  <c r="M24" i="47"/>
  <c r="L24" i="47"/>
  <c r="K24" i="47"/>
  <c r="J24" i="47"/>
  <c r="H24" i="47"/>
  <c r="E24" i="47"/>
  <c r="D24" i="47"/>
  <c r="C24" i="47"/>
  <c r="M23" i="47"/>
  <c r="L23" i="47"/>
  <c r="K23" i="47"/>
  <c r="J23" i="47"/>
  <c r="H23" i="47"/>
  <c r="E23" i="47"/>
  <c r="D23" i="47"/>
  <c r="C23" i="47"/>
  <c r="M22" i="47"/>
  <c r="L22" i="47"/>
  <c r="K22" i="47"/>
  <c r="J22" i="47"/>
  <c r="H22" i="47"/>
  <c r="E22" i="47"/>
  <c r="D22" i="47"/>
  <c r="C22" i="47"/>
  <c r="M21" i="47"/>
  <c r="L21" i="47"/>
  <c r="K21" i="47"/>
  <c r="J21" i="47"/>
  <c r="H21" i="47"/>
  <c r="E21" i="47"/>
  <c r="D21" i="47"/>
  <c r="C21" i="47"/>
  <c r="M20" i="47"/>
  <c r="L20" i="47"/>
  <c r="K20" i="47"/>
  <c r="J20" i="47"/>
  <c r="H20" i="47"/>
  <c r="E20" i="47"/>
  <c r="D20" i="47"/>
  <c r="C20" i="47"/>
  <c r="M17" i="47"/>
  <c r="L17" i="47"/>
  <c r="K17" i="47"/>
  <c r="J17" i="47"/>
  <c r="H17" i="47"/>
  <c r="E17" i="47"/>
  <c r="D17" i="47"/>
  <c r="C17" i="47"/>
  <c r="J15" i="47"/>
  <c r="M14" i="47"/>
  <c r="L14" i="47"/>
  <c r="K14" i="47"/>
  <c r="J14" i="47"/>
  <c r="H14" i="47"/>
  <c r="E14" i="47"/>
  <c r="D14" i="47"/>
  <c r="C14" i="47"/>
  <c r="M13" i="47"/>
  <c r="L13" i="47"/>
  <c r="K13" i="47"/>
  <c r="J13" i="47"/>
  <c r="H13" i="47"/>
  <c r="E13" i="47"/>
  <c r="D13" i="47"/>
  <c r="C13" i="47"/>
  <c r="M12" i="47"/>
  <c r="L12" i="47"/>
  <c r="K12" i="47"/>
  <c r="J12" i="47"/>
  <c r="H12" i="47"/>
  <c r="E12" i="47"/>
  <c r="D12" i="47"/>
  <c r="C12" i="47"/>
  <c r="M10" i="47"/>
  <c r="L10" i="47"/>
  <c r="K10" i="47"/>
  <c r="J10" i="47"/>
  <c r="H10" i="47"/>
  <c r="E10" i="47"/>
  <c r="D10" i="47"/>
  <c r="C10" i="47"/>
  <c r="M7" i="47"/>
  <c r="L7" i="47"/>
  <c r="K7" i="47"/>
  <c r="J7" i="47"/>
  <c r="I7" i="47"/>
  <c r="I36" i="47" s="1"/>
  <c r="H7" i="47"/>
  <c r="G7" i="47"/>
  <c r="G45" i="47" s="1"/>
  <c r="F7" i="47"/>
  <c r="F26" i="47" s="1"/>
  <c r="E7" i="47"/>
  <c r="D7" i="47"/>
  <c r="C7" i="47"/>
  <c r="M6" i="47"/>
  <c r="L6" i="47"/>
  <c r="K6" i="47"/>
  <c r="J6" i="47"/>
  <c r="I6" i="47"/>
  <c r="H6" i="47"/>
  <c r="G6" i="47"/>
  <c r="F6" i="47"/>
  <c r="E6" i="47"/>
  <c r="D6" i="47"/>
  <c r="C6" i="47"/>
  <c r="M5" i="47"/>
  <c r="L5" i="47"/>
  <c r="K5" i="47"/>
  <c r="J5" i="47"/>
  <c r="I5" i="47"/>
  <c r="H5" i="47"/>
  <c r="G5" i="47"/>
  <c r="F5" i="47"/>
  <c r="E5" i="47"/>
  <c r="D5" i="47"/>
  <c r="C5" i="47"/>
  <c r="J197" i="46"/>
  <c r="J190" i="46"/>
  <c r="I190" i="46"/>
  <c r="I197" i="46" s="1"/>
  <c r="O187" i="46"/>
  <c r="O186" i="46"/>
  <c r="O185" i="46"/>
  <c r="O184" i="46"/>
  <c r="M183" i="46"/>
  <c r="L183" i="46"/>
  <c r="K183" i="46"/>
  <c r="H183" i="46"/>
  <c r="G183" i="46"/>
  <c r="F183" i="46"/>
  <c r="E183" i="46"/>
  <c r="D183" i="46"/>
  <c r="C183" i="46"/>
  <c r="M180" i="46"/>
  <c r="L180" i="46"/>
  <c r="K180" i="46"/>
  <c r="H180" i="46"/>
  <c r="G180" i="46"/>
  <c r="F180" i="46"/>
  <c r="F190" i="46" s="1"/>
  <c r="E180" i="46"/>
  <c r="D180" i="46"/>
  <c r="C180" i="46"/>
  <c r="M175" i="46"/>
  <c r="L175" i="46"/>
  <c r="K175" i="46"/>
  <c r="H175" i="46"/>
  <c r="G175" i="46"/>
  <c r="F175" i="46"/>
  <c r="E175" i="46"/>
  <c r="D175" i="46"/>
  <c r="C175" i="46"/>
  <c r="O175" i="46" s="1"/>
  <c r="O174" i="46"/>
  <c r="M169" i="46"/>
  <c r="L169" i="46"/>
  <c r="L166" i="46" s="1"/>
  <c r="K169" i="46"/>
  <c r="H169" i="46"/>
  <c r="G169" i="46"/>
  <c r="F169" i="46"/>
  <c r="E169" i="46"/>
  <c r="D169" i="46"/>
  <c r="C169" i="46"/>
  <c r="M168" i="46"/>
  <c r="M166" i="46" s="1"/>
  <c r="L168" i="46"/>
  <c r="K168" i="46"/>
  <c r="H168" i="46"/>
  <c r="G168" i="46"/>
  <c r="F168" i="46"/>
  <c r="E168" i="46"/>
  <c r="D168" i="46"/>
  <c r="C168" i="46"/>
  <c r="O167" i="46"/>
  <c r="G166" i="46"/>
  <c r="F166" i="46"/>
  <c r="M161" i="46"/>
  <c r="M159" i="46" s="1"/>
  <c r="L161" i="46"/>
  <c r="L159" i="46" s="1"/>
  <c r="K161" i="46"/>
  <c r="H161" i="46"/>
  <c r="G161" i="46"/>
  <c r="G159" i="46" s="1"/>
  <c r="F161" i="46"/>
  <c r="F159" i="46" s="1"/>
  <c r="E161" i="46"/>
  <c r="E159" i="46" s="1"/>
  <c r="D161" i="46"/>
  <c r="C161" i="46"/>
  <c r="K159" i="46"/>
  <c r="H159" i="46"/>
  <c r="D159" i="46"/>
  <c r="C159" i="46"/>
  <c r="O157" i="46"/>
  <c r="O156" i="46"/>
  <c r="O155" i="46"/>
  <c r="O148" i="46"/>
  <c r="I142" i="46"/>
  <c r="I149" i="46" s="1"/>
  <c r="O139" i="46"/>
  <c r="O138" i="46"/>
  <c r="O137" i="46"/>
  <c r="M135" i="46"/>
  <c r="L135" i="46"/>
  <c r="K135" i="46"/>
  <c r="J135" i="46"/>
  <c r="J142" i="46" s="1"/>
  <c r="H135" i="46"/>
  <c r="H142" i="46" s="1"/>
  <c r="G135" i="46"/>
  <c r="G142" i="46" s="1"/>
  <c r="F135" i="46"/>
  <c r="F142" i="46" s="1"/>
  <c r="E135" i="46"/>
  <c r="D135" i="46"/>
  <c r="C135" i="46"/>
  <c r="O134" i="46"/>
  <c r="O133" i="46"/>
  <c r="M132" i="46"/>
  <c r="L132" i="46"/>
  <c r="K132" i="46"/>
  <c r="J132" i="46"/>
  <c r="H132" i="46"/>
  <c r="G132" i="46"/>
  <c r="F132" i="46"/>
  <c r="E132" i="46"/>
  <c r="D132" i="46"/>
  <c r="D142" i="46" s="1"/>
  <c r="C132" i="46"/>
  <c r="O132" i="46" s="1"/>
  <c r="O131" i="46"/>
  <c r="J130" i="46"/>
  <c r="J127" i="46" s="1"/>
  <c r="O129" i="46"/>
  <c r="O128" i="46"/>
  <c r="M127" i="46"/>
  <c r="L127" i="46"/>
  <c r="K127" i="46"/>
  <c r="H127" i="46"/>
  <c r="G127" i="46"/>
  <c r="F127" i="46"/>
  <c r="E127" i="46"/>
  <c r="D127" i="46"/>
  <c r="C127" i="46"/>
  <c r="O127" i="46" s="1"/>
  <c r="O126" i="46"/>
  <c r="O125" i="46"/>
  <c r="O124" i="46"/>
  <c r="O123" i="46"/>
  <c r="O122" i="46"/>
  <c r="M121" i="46"/>
  <c r="L121" i="46"/>
  <c r="L19" i="46" s="1"/>
  <c r="K121" i="46"/>
  <c r="J121" i="46"/>
  <c r="H121" i="46"/>
  <c r="G121" i="46"/>
  <c r="F121" i="46"/>
  <c r="E121" i="46"/>
  <c r="E118" i="46" s="1"/>
  <c r="D121" i="46"/>
  <c r="D118" i="46" s="1"/>
  <c r="C121" i="46"/>
  <c r="M120" i="46"/>
  <c r="O120" i="46" s="1"/>
  <c r="L120" i="46"/>
  <c r="L18" i="46" s="1"/>
  <c r="K120" i="46"/>
  <c r="J120" i="46"/>
  <c r="H120" i="46"/>
  <c r="G120" i="46"/>
  <c r="F120" i="46"/>
  <c r="E120" i="46"/>
  <c r="D120" i="46"/>
  <c r="C120" i="46"/>
  <c r="L118" i="46"/>
  <c r="K118" i="46"/>
  <c r="K142" i="46" s="1"/>
  <c r="J118" i="46"/>
  <c r="H118" i="46"/>
  <c r="G118" i="46"/>
  <c r="F118" i="46"/>
  <c r="O117" i="46"/>
  <c r="M113" i="46"/>
  <c r="M111" i="46" s="1"/>
  <c r="L113" i="46"/>
  <c r="L111" i="46" s="1"/>
  <c r="K113" i="46"/>
  <c r="K111" i="46" s="1"/>
  <c r="J113" i="46"/>
  <c r="J111" i="46" s="1"/>
  <c r="H113" i="46"/>
  <c r="G113" i="46"/>
  <c r="G111" i="46" s="1"/>
  <c r="F113" i="46"/>
  <c r="F111" i="46" s="1"/>
  <c r="E113" i="46"/>
  <c r="E11" i="46" s="1"/>
  <c r="E9" i="46" s="1"/>
  <c r="D113" i="46"/>
  <c r="D111" i="46" s="1"/>
  <c r="C113" i="46"/>
  <c r="O113" i="46" s="1"/>
  <c r="O112" i="46"/>
  <c r="H111" i="46"/>
  <c r="E111" i="46"/>
  <c r="O109" i="46"/>
  <c r="O108" i="46"/>
  <c r="O107" i="46"/>
  <c r="L94" i="46"/>
  <c r="L101" i="46" s="1"/>
  <c r="O91" i="46"/>
  <c r="N37" i="46" s="1"/>
  <c r="O90" i="46"/>
  <c r="O89" i="46"/>
  <c r="M87" i="46"/>
  <c r="K87" i="46"/>
  <c r="J87" i="46"/>
  <c r="I87" i="46"/>
  <c r="H87" i="46"/>
  <c r="G87" i="46"/>
  <c r="F87" i="46"/>
  <c r="E87" i="46"/>
  <c r="D87" i="46"/>
  <c r="C87" i="46"/>
  <c r="O85" i="46"/>
  <c r="M84" i="46"/>
  <c r="K84" i="46"/>
  <c r="J84" i="46"/>
  <c r="I84" i="46"/>
  <c r="H84" i="46"/>
  <c r="G84" i="46"/>
  <c r="F84" i="46"/>
  <c r="E84" i="46"/>
  <c r="D84" i="46"/>
  <c r="C84" i="46"/>
  <c r="O84" i="46" s="1"/>
  <c r="J82" i="46"/>
  <c r="O80" i="46"/>
  <c r="M79" i="46"/>
  <c r="K79" i="46"/>
  <c r="I79" i="46"/>
  <c r="H79" i="46"/>
  <c r="G79" i="46"/>
  <c r="F79" i="46"/>
  <c r="E79" i="46"/>
  <c r="D79" i="46"/>
  <c r="C79" i="46"/>
  <c r="O78" i="46"/>
  <c r="M73" i="46"/>
  <c r="M19" i="46" s="1"/>
  <c r="K73" i="46"/>
  <c r="J73" i="46"/>
  <c r="J19" i="46" s="1"/>
  <c r="I73" i="46"/>
  <c r="H73" i="46"/>
  <c r="G73" i="46"/>
  <c r="F73" i="46"/>
  <c r="E73" i="46"/>
  <c r="D73" i="46"/>
  <c r="C73" i="46"/>
  <c r="M72" i="46"/>
  <c r="K72" i="46"/>
  <c r="K18" i="46" s="1"/>
  <c r="J72" i="46"/>
  <c r="I72" i="46"/>
  <c r="H72" i="46"/>
  <c r="G72" i="46"/>
  <c r="F72" i="46"/>
  <c r="E72" i="46"/>
  <c r="D72" i="46"/>
  <c r="C72" i="46"/>
  <c r="K70" i="46"/>
  <c r="G70" i="46"/>
  <c r="F70" i="46"/>
  <c r="M65" i="46"/>
  <c r="K65" i="46"/>
  <c r="J65" i="46"/>
  <c r="I65" i="46"/>
  <c r="I63" i="46" s="1"/>
  <c r="H65" i="46"/>
  <c r="H63" i="46" s="1"/>
  <c r="G65" i="46"/>
  <c r="G63" i="46" s="1"/>
  <c r="F65" i="46"/>
  <c r="E65" i="46"/>
  <c r="D65" i="46"/>
  <c r="D63" i="46" s="1"/>
  <c r="C65" i="46"/>
  <c r="O64" i="46"/>
  <c r="M63" i="46"/>
  <c r="K63" i="46"/>
  <c r="F63" i="46"/>
  <c r="E63" i="46"/>
  <c r="O61" i="46"/>
  <c r="O60" i="46"/>
  <c r="O59" i="46"/>
  <c r="G47" i="46"/>
  <c r="F47" i="46"/>
  <c r="M46" i="46"/>
  <c r="L46" i="46"/>
  <c r="K46" i="46"/>
  <c r="J46" i="46"/>
  <c r="H46" i="46"/>
  <c r="G46" i="46"/>
  <c r="F46" i="46"/>
  <c r="E46" i="46"/>
  <c r="D46" i="46"/>
  <c r="C46" i="46"/>
  <c r="I43" i="46"/>
  <c r="I42" i="46"/>
  <c r="I41" i="46"/>
  <c r="I40" i="46"/>
  <c r="G40" i="46"/>
  <c r="M39" i="46"/>
  <c r="L39" i="46"/>
  <c r="K39" i="46"/>
  <c r="J39" i="46"/>
  <c r="H39" i="46"/>
  <c r="G39" i="46"/>
  <c r="F39" i="46"/>
  <c r="E39" i="46"/>
  <c r="D39" i="46"/>
  <c r="C39" i="46"/>
  <c r="G38" i="46"/>
  <c r="F38" i="46"/>
  <c r="M37" i="46"/>
  <c r="L37" i="46"/>
  <c r="K37" i="46"/>
  <c r="J37" i="46"/>
  <c r="H37" i="46"/>
  <c r="G37" i="46"/>
  <c r="F37" i="46"/>
  <c r="E37" i="46"/>
  <c r="D37" i="46"/>
  <c r="C37" i="46"/>
  <c r="M36" i="46"/>
  <c r="L36" i="46"/>
  <c r="K36" i="46"/>
  <c r="J36" i="46"/>
  <c r="I36" i="46"/>
  <c r="H36" i="46"/>
  <c r="E36" i="46"/>
  <c r="D36" i="46"/>
  <c r="C36" i="46"/>
  <c r="M35" i="46"/>
  <c r="L35" i="46"/>
  <c r="K35" i="46"/>
  <c r="J35" i="46"/>
  <c r="I35" i="46"/>
  <c r="H35" i="46"/>
  <c r="H33" i="46" s="1"/>
  <c r="G35" i="46"/>
  <c r="F35" i="46"/>
  <c r="E35" i="46"/>
  <c r="D35" i="46"/>
  <c r="C35" i="46"/>
  <c r="M34" i="46"/>
  <c r="L34" i="46"/>
  <c r="K34" i="46"/>
  <c r="J34" i="46"/>
  <c r="I34" i="46"/>
  <c r="H34" i="46"/>
  <c r="F34" i="46"/>
  <c r="E34" i="46"/>
  <c r="D34" i="46"/>
  <c r="D33" i="46" s="1"/>
  <c r="C34" i="46"/>
  <c r="C33" i="46" s="1"/>
  <c r="I33" i="46"/>
  <c r="M32" i="46"/>
  <c r="L32" i="46"/>
  <c r="K32" i="46"/>
  <c r="J32" i="46"/>
  <c r="I32" i="46"/>
  <c r="H32" i="46"/>
  <c r="E32" i="46"/>
  <c r="E30" i="46" s="1"/>
  <c r="D32" i="46"/>
  <c r="C32" i="46"/>
  <c r="M31" i="46"/>
  <c r="M30" i="46" s="1"/>
  <c r="L31" i="46"/>
  <c r="K31" i="46"/>
  <c r="K30" i="46" s="1"/>
  <c r="J31" i="46"/>
  <c r="J30" i="46" s="1"/>
  <c r="H31" i="46"/>
  <c r="G31" i="46"/>
  <c r="F31" i="46"/>
  <c r="E31" i="46"/>
  <c r="D31" i="46"/>
  <c r="C31" i="46"/>
  <c r="C30" i="46" s="1"/>
  <c r="L30" i="46"/>
  <c r="D30" i="46"/>
  <c r="J29" i="46"/>
  <c r="I29" i="46"/>
  <c r="G29" i="46"/>
  <c r="I28" i="46"/>
  <c r="G28" i="46"/>
  <c r="F28" i="46"/>
  <c r="M27" i="46"/>
  <c r="L27" i="46"/>
  <c r="K27" i="46"/>
  <c r="J27" i="46"/>
  <c r="H27" i="46"/>
  <c r="F27" i="46"/>
  <c r="E27" i="46"/>
  <c r="D27" i="46"/>
  <c r="C27" i="46"/>
  <c r="M26" i="46"/>
  <c r="L26" i="46"/>
  <c r="L25" i="46" s="1"/>
  <c r="K26" i="46"/>
  <c r="K25" i="46" s="1"/>
  <c r="J26" i="46"/>
  <c r="H26" i="46"/>
  <c r="H25" i="46" s="1"/>
  <c r="E26" i="46"/>
  <c r="D26" i="46"/>
  <c r="D25" i="46" s="1"/>
  <c r="C26" i="46"/>
  <c r="C25" i="46" s="1"/>
  <c r="I25" i="46"/>
  <c r="M24" i="46"/>
  <c r="L24" i="46"/>
  <c r="K24" i="46"/>
  <c r="J24" i="46"/>
  <c r="H24" i="46"/>
  <c r="E24" i="46"/>
  <c r="D24" i="46"/>
  <c r="C24" i="46"/>
  <c r="M23" i="46"/>
  <c r="L23" i="46"/>
  <c r="K23" i="46"/>
  <c r="J23" i="46"/>
  <c r="I23" i="46"/>
  <c r="H23" i="46"/>
  <c r="E23" i="46"/>
  <c r="D23" i="46"/>
  <c r="C23" i="46"/>
  <c r="M22" i="46"/>
  <c r="L22" i="46"/>
  <c r="K22" i="46"/>
  <c r="J22" i="46"/>
  <c r="H22" i="46"/>
  <c r="E22" i="46"/>
  <c r="D22" i="46"/>
  <c r="C22" i="46"/>
  <c r="M21" i="46"/>
  <c r="L21" i="46"/>
  <c r="K21" i="46"/>
  <c r="J21" i="46"/>
  <c r="I21" i="46"/>
  <c r="H21" i="46"/>
  <c r="F21" i="46"/>
  <c r="E21" i="46"/>
  <c r="D21" i="46"/>
  <c r="C21" i="46"/>
  <c r="M20" i="46"/>
  <c r="L20" i="46"/>
  <c r="K20" i="46"/>
  <c r="J20" i="46"/>
  <c r="I20" i="46"/>
  <c r="H20" i="46"/>
  <c r="G20" i="46"/>
  <c r="F20" i="46"/>
  <c r="E20" i="46"/>
  <c r="D20" i="46"/>
  <c r="C20" i="46"/>
  <c r="I19" i="46"/>
  <c r="G19" i="46"/>
  <c r="F19" i="46"/>
  <c r="J18" i="46"/>
  <c r="I18" i="46"/>
  <c r="M17" i="46"/>
  <c r="L17" i="46"/>
  <c r="K17" i="46"/>
  <c r="J17" i="46"/>
  <c r="I17" i="46"/>
  <c r="H17" i="46"/>
  <c r="F17" i="46"/>
  <c r="E17" i="46"/>
  <c r="D17" i="46"/>
  <c r="C17" i="46"/>
  <c r="I16" i="46"/>
  <c r="J15" i="46"/>
  <c r="M14" i="46"/>
  <c r="L14" i="46"/>
  <c r="K14" i="46"/>
  <c r="J14" i="46"/>
  <c r="I14" i="46"/>
  <c r="H14" i="46"/>
  <c r="E14" i="46"/>
  <c r="D14" i="46"/>
  <c r="C14" i="46"/>
  <c r="M13" i="46"/>
  <c r="L13" i="46"/>
  <c r="K13" i="46"/>
  <c r="K9" i="46" s="1"/>
  <c r="J13" i="46"/>
  <c r="I13" i="46"/>
  <c r="H13" i="46"/>
  <c r="G13" i="46"/>
  <c r="F13" i="46"/>
  <c r="E13" i="46"/>
  <c r="D13" i="46"/>
  <c r="C13" i="46"/>
  <c r="M12" i="46"/>
  <c r="L12" i="46"/>
  <c r="K12" i="46"/>
  <c r="J12" i="46"/>
  <c r="I12" i="46"/>
  <c r="H12" i="46"/>
  <c r="G12" i="46"/>
  <c r="F12" i="46"/>
  <c r="E12" i="46"/>
  <c r="D12" i="46"/>
  <c r="C12" i="46"/>
  <c r="M11" i="46"/>
  <c r="L11" i="46"/>
  <c r="K11" i="46"/>
  <c r="G11" i="46"/>
  <c r="F11" i="46"/>
  <c r="M10" i="46"/>
  <c r="L10" i="46"/>
  <c r="K10" i="46"/>
  <c r="J10" i="46"/>
  <c r="I10" i="46"/>
  <c r="H10" i="46"/>
  <c r="G10" i="46"/>
  <c r="E10" i="46"/>
  <c r="D10" i="46"/>
  <c r="C10" i="46"/>
  <c r="I9" i="46"/>
  <c r="G9" i="46"/>
  <c r="N7" i="46"/>
  <c r="R5" i="46" s="1"/>
  <c r="M7" i="46"/>
  <c r="L7" i="46"/>
  <c r="K7" i="46"/>
  <c r="J7" i="46"/>
  <c r="I7" i="46"/>
  <c r="I39" i="46" s="1"/>
  <c r="H7" i="46"/>
  <c r="G7" i="46"/>
  <c r="G41" i="46" s="1"/>
  <c r="F7" i="46"/>
  <c r="E7" i="46"/>
  <c r="D7" i="46"/>
  <c r="C7" i="46"/>
  <c r="M6" i="46"/>
  <c r="L6" i="46"/>
  <c r="K6" i="46"/>
  <c r="J6" i="46"/>
  <c r="I6" i="46"/>
  <c r="H6" i="46"/>
  <c r="G6" i="46"/>
  <c r="F6" i="46"/>
  <c r="E6" i="46"/>
  <c r="D6" i="46"/>
  <c r="C6" i="46"/>
  <c r="M5" i="46"/>
  <c r="L5" i="46"/>
  <c r="K5" i="46"/>
  <c r="J5" i="46"/>
  <c r="I5" i="46"/>
  <c r="H5" i="46"/>
  <c r="G5" i="46"/>
  <c r="N5" i="46" s="1"/>
  <c r="F5" i="46"/>
  <c r="E5" i="46"/>
  <c r="D5" i="46"/>
  <c r="C5" i="46"/>
  <c r="J197" i="45"/>
  <c r="J190" i="45"/>
  <c r="I190" i="45"/>
  <c r="I197" i="45" s="1"/>
  <c r="M183" i="45"/>
  <c r="L183" i="45"/>
  <c r="K183" i="45"/>
  <c r="H183" i="45"/>
  <c r="G183" i="45"/>
  <c r="F183" i="45"/>
  <c r="E183" i="45"/>
  <c r="D183" i="45"/>
  <c r="C183" i="45"/>
  <c r="M180" i="45"/>
  <c r="L180" i="45"/>
  <c r="K180" i="45"/>
  <c r="H180" i="45"/>
  <c r="G180" i="45"/>
  <c r="F180" i="45"/>
  <c r="E180" i="45"/>
  <c r="D180" i="45"/>
  <c r="C180" i="45"/>
  <c r="M175" i="45"/>
  <c r="L175" i="45"/>
  <c r="K175" i="45"/>
  <c r="H175" i="45"/>
  <c r="G175" i="45"/>
  <c r="F175" i="45"/>
  <c r="E175" i="45"/>
  <c r="D175" i="45"/>
  <c r="C175" i="45"/>
  <c r="O174" i="45"/>
  <c r="M169" i="45"/>
  <c r="L169" i="45"/>
  <c r="K169" i="45"/>
  <c r="H169" i="45"/>
  <c r="G169" i="45"/>
  <c r="F169" i="45"/>
  <c r="F166" i="45" s="1"/>
  <c r="E169" i="45"/>
  <c r="D169" i="45"/>
  <c r="C169" i="45"/>
  <c r="M168" i="45"/>
  <c r="L168" i="45"/>
  <c r="K168" i="45"/>
  <c r="H168" i="45"/>
  <c r="H166" i="45" s="1"/>
  <c r="G168" i="45"/>
  <c r="F168" i="45"/>
  <c r="E168" i="45"/>
  <c r="D168" i="45"/>
  <c r="D166" i="45" s="1"/>
  <c r="C168" i="45"/>
  <c r="G166" i="45"/>
  <c r="M161" i="45"/>
  <c r="M159" i="45" s="1"/>
  <c r="L161" i="45"/>
  <c r="L159" i="45" s="1"/>
  <c r="K161" i="45"/>
  <c r="K159" i="45" s="1"/>
  <c r="H161" i="45"/>
  <c r="H159" i="45" s="1"/>
  <c r="G161" i="45"/>
  <c r="F161" i="45"/>
  <c r="F159" i="45" s="1"/>
  <c r="E161" i="45"/>
  <c r="E159" i="45" s="1"/>
  <c r="D161" i="45"/>
  <c r="D159" i="45" s="1"/>
  <c r="C161" i="45"/>
  <c r="G159" i="45"/>
  <c r="O157" i="45"/>
  <c r="O176" i="45" s="1"/>
  <c r="O156" i="45"/>
  <c r="O155" i="45"/>
  <c r="I142" i="45"/>
  <c r="I149" i="45" s="1"/>
  <c r="O141" i="45"/>
  <c r="M135" i="45"/>
  <c r="L135" i="45"/>
  <c r="K135" i="45"/>
  <c r="J135" i="45"/>
  <c r="H135" i="45"/>
  <c r="G135" i="45"/>
  <c r="F135" i="45"/>
  <c r="E135" i="45"/>
  <c r="D135" i="45"/>
  <c r="C135" i="45"/>
  <c r="O134" i="45"/>
  <c r="M132" i="45"/>
  <c r="L132" i="45"/>
  <c r="K132" i="45"/>
  <c r="J132" i="45"/>
  <c r="H132" i="45"/>
  <c r="G132" i="45"/>
  <c r="F132" i="45"/>
  <c r="E132" i="45"/>
  <c r="D132" i="45"/>
  <c r="C132" i="45"/>
  <c r="J130" i="45"/>
  <c r="O129" i="45"/>
  <c r="M127" i="45"/>
  <c r="L127" i="45"/>
  <c r="K127" i="45"/>
  <c r="J127" i="45"/>
  <c r="H127" i="45"/>
  <c r="G127" i="45"/>
  <c r="F127" i="45"/>
  <c r="E127" i="45"/>
  <c r="D127" i="45"/>
  <c r="C127" i="45"/>
  <c r="O123" i="45"/>
  <c r="M121" i="45"/>
  <c r="L121" i="45"/>
  <c r="K121" i="45"/>
  <c r="J121" i="45"/>
  <c r="H121" i="45"/>
  <c r="G121" i="45"/>
  <c r="F121" i="45"/>
  <c r="E121" i="45"/>
  <c r="D121" i="45"/>
  <c r="C121" i="45"/>
  <c r="M120" i="45"/>
  <c r="L120" i="45"/>
  <c r="L118" i="45" s="1"/>
  <c r="K120" i="45"/>
  <c r="J120" i="45"/>
  <c r="H120" i="45"/>
  <c r="G120" i="45"/>
  <c r="F120" i="45"/>
  <c r="E120" i="45"/>
  <c r="D120" i="45"/>
  <c r="C120" i="45"/>
  <c r="J118" i="45"/>
  <c r="O114" i="45"/>
  <c r="M113" i="45"/>
  <c r="M111" i="45" s="1"/>
  <c r="L113" i="45"/>
  <c r="L111" i="45" s="1"/>
  <c r="K113" i="45"/>
  <c r="K111" i="45" s="1"/>
  <c r="J113" i="45"/>
  <c r="H113" i="45"/>
  <c r="G113" i="45"/>
  <c r="G111" i="45" s="1"/>
  <c r="F113" i="45"/>
  <c r="F111" i="45" s="1"/>
  <c r="E113" i="45"/>
  <c r="E111" i="45" s="1"/>
  <c r="D113" i="45"/>
  <c r="C113" i="45"/>
  <c r="D111" i="45"/>
  <c r="O109" i="45"/>
  <c r="O119" i="45" s="1"/>
  <c r="O108" i="45"/>
  <c r="O107" i="45"/>
  <c r="L101" i="45"/>
  <c r="L94" i="45"/>
  <c r="M87" i="45"/>
  <c r="K87" i="45"/>
  <c r="J87" i="45"/>
  <c r="I87" i="45"/>
  <c r="H87" i="45"/>
  <c r="G87" i="45"/>
  <c r="F87" i="45"/>
  <c r="E87" i="45"/>
  <c r="D87" i="45"/>
  <c r="C87" i="45"/>
  <c r="O86" i="45"/>
  <c r="M84" i="45"/>
  <c r="K84" i="45"/>
  <c r="J84" i="45"/>
  <c r="I84" i="45"/>
  <c r="H84" i="45"/>
  <c r="G84" i="45"/>
  <c r="F84" i="45"/>
  <c r="E84" i="45"/>
  <c r="D84" i="45"/>
  <c r="C84" i="45"/>
  <c r="J82" i="45"/>
  <c r="J28" i="45" s="1"/>
  <c r="M79" i="45"/>
  <c r="K79" i="45"/>
  <c r="J79" i="45"/>
  <c r="I79" i="45"/>
  <c r="H79" i="45"/>
  <c r="G79" i="45"/>
  <c r="F79" i="45"/>
  <c r="E79" i="45"/>
  <c r="D79" i="45"/>
  <c r="C79" i="45"/>
  <c r="M73" i="45"/>
  <c r="K73" i="45"/>
  <c r="J73" i="45"/>
  <c r="I73" i="45"/>
  <c r="H73" i="45"/>
  <c r="H70" i="45" s="1"/>
  <c r="G73" i="45"/>
  <c r="G19" i="45" s="1"/>
  <c r="F73" i="45"/>
  <c r="E73" i="45"/>
  <c r="D73" i="45"/>
  <c r="C73" i="45"/>
  <c r="M72" i="45"/>
  <c r="M70" i="45" s="1"/>
  <c r="K72" i="45"/>
  <c r="J72" i="45"/>
  <c r="I72" i="45"/>
  <c r="H72" i="45"/>
  <c r="G72" i="45"/>
  <c r="F72" i="45"/>
  <c r="E72" i="45"/>
  <c r="D72" i="45"/>
  <c r="C72" i="45"/>
  <c r="M65" i="45"/>
  <c r="K65" i="45"/>
  <c r="K63" i="45" s="1"/>
  <c r="J65" i="45"/>
  <c r="J63" i="45" s="1"/>
  <c r="I65" i="45"/>
  <c r="I63" i="45" s="1"/>
  <c r="H65" i="45"/>
  <c r="G65" i="45"/>
  <c r="G63" i="45" s="1"/>
  <c r="F65" i="45"/>
  <c r="F63" i="45" s="1"/>
  <c r="E65" i="45"/>
  <c r="E63" i="45" s="1"/>
  <c r="D65" i="45"/>
  <c r="D63" i="45" s="1"/>
  <c r="C65" i="45"/>
  <c r="C63" i="45" s="1"/>
  <c r="M63" i="45"/>
  <c r="H63" i="45"/>
  <c r="O61" i="45"/>
  <c r="O71" i="45" s="1"/>
  <c r="O60" i="45"/>
  <c r="O59" i="45"/>
  <c r="M46" i="45"/>
  <c r="L46" i="45"/>
  <c r="K46" i="45"/>
  <c r="J46" i="45"/>
  <c r="H46" i="45"/>
  <c r="G46" i="45"/>
  <c r="E46" i="45"/>
  <c r="D46" i="45"/>
  <c r="C46" i="45"/>
  <c r="M39" i="45"/>
  <c r="L39" i="45"/>
  <c r="K39" i="45"/>
  <c r="J39" i="45"/>
  <c r="H39" i="45"/>
  <c r="G39" i="45"/>
  <c r="E39" i="45"/>
  <c r="D39" i="45"/>
  <c r="C39" i="45"/>
  <c r="M37" i="45"/>
  <c r="L37" i="45"/>
  <c r="K37" i="45"/>
  <c r="J37" i="45"/>
  <c r="H37" i="45"/>
  <c r="G37" i="45"/>
  <c r="E37" i="45"/>
  <c r="D37" i="45"/>
  <c r="C37" i="45"/>
  <c r="M36" i="45"/>
  <c r="L36" i="45"/>
  <c r="K36" i="45"/>
  <c r="J36" i="45"/>
  <c r="H36" i="45"/>
  <c r="G36" i="45"/>
  <c r="E36" i="45"/>
  <c r="D36" i="45"/>
  <c r="C36" i="45"/>
  <c r="M35" i="45"/>
  <c r="L35" i="45"/>
  <c r="K35" i="45"/>
  <c r="J35" i="45"/>
  <c r="H35" i="45"/>
  <c r="G35" i="45"/>
  <c r="E35" i="45"/>
  <c r="D35" i="45"/>
  <c r="C35" i="45"/>
  <c r="M34" i="45"/>
  <c r="L34" i="45"/>
  <c r="K34" i="45"/>
  <c r="J34" i="45"/>
  <c r="H34" i="45"/>
  <c r="G34" i="45"/>
  <c r="E34" i="45"/>
  <c r="D34" i="45"/>
  <c r="C34" i="45"/>
  <c r="M32" i="45"/>
  <c r="L32" i="45"/>
  <c r="K32" i="45"/>
  <c r="J32" i="45"/>
  <c r="H32" i="45"/>
  <c r="G32" i="45"/>
  <c r="E32" i="45"/>
  <c r="D32" i="45"/>
  <c r="C32" i="45"/>
  <c r="M31" i="45"/>
  <c r="L31" i="45"/>
  <c r="K31" i="45"/>
  <c r="J31" i="45"/>
  <c r="H31" i="45"/>
  <c r="H30" i="45" s="1"/>
  <c r="G31" i="45"/>
  <c r="E31" i="45"/>
  <c r="D31" i="45"/>
  <c r="C31" i="45"/>
  <c r="J29" i="45"/>
  <c r="M27" i="45"/>
  <c r="L27" i="45"/>
  <c r="K27" i="45"/>
  <c r="J27" i="45"/>
  <c r="H27" i="45"/>
  <c r="G27" i="45"/>
  <c r="E27" i="45"/>
  <c r="D27" i="45"/>
  <c r="C27" i="45"/>
  <c r="M26" i="45"/>
  <c r="L26" i="45"/>
  <c r="K26" i="45"/>
  <c r="J26" i="45"/>
  <c r="H26" i="45"/>
  <c r="G26" i="45"/>
  <c r="E26" i="45"/>
  <c r="D26" i="45"/>
  <c r="C26" i="45"/>
  <c r="M24" i="45"/>
  <c r="L24" i="45"/>
  <c r="K24" i="45"/>
  <c r="J24" i="45"/>
  <c r="H24" i="45"/>
  <c r="G24" i="45"/>
  <c r="E24" i="45"/>
  <c r="D24" i="45"/>
  <c r="C24" i="45"/>
  <c r="M23" i="45"/>
  <c r="L23" i="45"/>
  <c r="K23" i="45"/>
  <c r="J23" i="45"/>
  <c r="H23" i="45"/>
  <c r="G23" i="45"/>
  <c r="E23" i="45"/>
  <c r="D23" i="45"/>
  <c r="C23" i="45"/>
  <c r="M22" i="45"/>
  <c r="L22" i="45"/>
  <c r="K22" i="45"/>
  <c r="J22" i="45"/>
  <c r="H22" i="45"/>
  <c r="G22" i="45"/>
  <c r="E22" i="45"/>
  <c r="D22" i="45"/>
  <c r="C22" i="45"/>
  <c r="M21" i="45"/>
  <c r="L21" i="45"/>
  <c r="K21" i="45"/>
  <c r="J21" i="45"/>
  <c r="H21" i="45"/>
  <c r="G21" i="45"/>
  <c r="E21" i="45"/>
  <c r="D21" i="45"/>
  <c r="C21" i="45"/>
  <c r="M20" i="45"/>
  <c r="L20" i="45"/>
  <c r="K20" i="45"/>
  <c r="J20" i="45"/>
  <c r="H20" i="45"/>
  <c r="G20" i="45"/>
  <c r="E20" i="45"/>
  <c r="D20" i="45"/>
  <c r="C20" i="45"/>
  <c r="L19" i="45"/>
  <c r="J18" i="45"/>
  <c r="M17" i="45"/>
  <c r="L17" i="45"/>
  <c r="K17" i="45"/>
  <c r="J17" i="45"/>
  <c r="H17" i="45"/>
  <c r="G17" i="45"/>
  <c r="E17" i="45"/>
  <c r="D17" i="45"/>
  <c r="C17" i="45"/>
  <c r="J15" i="45"/>
  <c r="M14" i="45"/>
  <c r="L14" i="45"/>
  <c r="K14" i="45"/>
  <c r="J14" i="45"/>
  <c r="H14" i="45"/>
  <c r="G14" i="45"/>
  <c r="E14" i="45"/>
  <c r="D14" i="45"/>
  <c r="C14" i="45"/>
  <c r="M13" i="45"/>
  <c r="L13" i="45"/>
  <c r="K13" i="45"/>
  <c r="J13" i="45"/>
  <c r="H13" i="45"/>
  <c r="G13" i="45"/>
  <c r="E13" i="45"/>
  <c r="D13" i="45"/>
  <c r="C13" i="45"/>
  <c r="M12" i="45"/>
  <c r="L12" i="45"/>
  <c r="K12" i="45"/>
  <c r="J12" i="45"/>
  <c r="H12" i="45"/>
  <c r="G12" i="45"/>
  <c r="E12" i="45"/>
  <c r="D12" i="45"/>
  <c r="C12" i="45"/>
  <c r="M10" i="45"/>
  <c r="L10" i="45"/>
  <c r="K10" i="45"/>
  <c r="J10" i="45"/>
  <c r="H10" i="45"/>
  <c r="G10" i="45"/>
  <c r="E10" i="45"/>
  <c r="D10" i="45"/>
  <c r="C10" i="45"/>
  <c r="M7" i="45"/>
  <c r="L7" i="45"/>
  <c r="K7" i="45"/>
  <c r="J7" i="45"/>
  <c r="I7" i="45"/>
  <c r="I28" i="45" s="1"/>
  <c r="H7" i="45"/>
  <c r="G7" i="45"/>
  <c r="F7" i="45"/>
  <c r="F45" i="45" s="1"/>
  <c r="E7" i="45"/>
  <c r="D7" i="45"/>
  <c r="C7" i="45"/>
  <c r="M6" i="45"/>
  <c r="L6" i="45"/>
  <c r="K6" i="45"/>
  <c r="J6" i="45"/>
  <c r="I6" i="45"/>
  <c r="H6" i="45"/>
  <c r="G6" i="45"/>
  <c r="F6" i="45"/>
  <c r="E6" i="45"/>
  <c r="D6" i="45"/>
  <c r="C6" i="45"/>
  <c r="M5" i="45"/>
  <c r="L5" i="45"/>
  <c r="K5" i="45"/>
  <c r="J5" i="45"/>
  <c r="I5" i="45"/>
  <c r="H5" i="45"/>
  <c r="G5" i="45"/>
  <c r="F5" i="45"/>
  <c r="E5" i="45"/>
  <c r="D5" i="45"/>
  <c r="C5" i="45"/>
  <c r="J197" i="44"/>
  <c r="J190" i="44"/>
  <c r="I190" i="44"/>
  <c r="I197" i="44" s="1"/>
  <c r="M183" i="44"/>
  <c r="L183" i="44"/>
  <c r="K183" i="44"/>
  <c r="H183" i="44"/>
  <c r="G183" i="44"/>
  <c r="F183" i="44"/>
  <c r="E183" i="44"/>
  <c r="D183" i="44"/>
  <c r="C183" i="44"/>
  <c r="M180" i="44"/>
  <c r="L180" i="44"/>
  <c r="K180" i="44"/>
  <c r="H180" i="44"/>
  <c r="G180" i="44"/>
  <c r="F180" i="44"/>
  <c r="E180" i="44"/>
  <c r="D180" i="44"/>
  <c r="C180" i="44"/>
  <c r="M175" i="44"/>
  <c r="L175" i="44"/>
  <c r="K175" i="44"/>
  <c r="H175" i="44"/>
  <c r="G175" i="44"/>
  <c r="F175" i="44"/>
  <c r="E175" i="44"/>
  <c r="D175" i="44"/>
  <c r="C175" i="44"/>
  <c r="M169" i="44"/>
  <c r="L169" i="44"/>
  <c r="K169" i="44"/>
  <c r="H169" i="44"/>
  <c r="G169" i="44"/>
  <c r="F169" i="44"/>
  <c r="E169" i="44"/>
  <c r="D169" i="44"/>
  <c r="C169" i="44"/>
  <c r="M168" i="44"/>
  <c r="L168" i="44"/>
  <c r="K168" i="44"/>
  <c r="K166" i="44" s="1"/>
  <c r="H168" i="44"/>
  <c r="H166" i="44" s="1"/>
  <c r="G168" i="44"/>
  <c r="F168" i="44"/>
  <c r="E168" i="44"/>
  <c r="D168" i="44"/>
  <c r="C168" i="44"/>
  <c r="C166" i="44" s="1"/>
  <c r="M161" i="44"/>
  <c r="M159" i="44" s="1"/>
  <c r="L161" i="44"/>
  <c r="L159" i="44" s="1"/>
  <c r="K161" i="44"/>
  <c r="K159" i="44" s="1"/>
  <c r="H161" i="44"/>
  <c r="H159" i="44" s="1"/>
  <c r="G161" i="44"/>
  <c r="G159" i="44" s="1"/>
  <c r="F161" i="44"/>
  <c r="F159" i="44" s="1"/>
  <c r="E161" i="44"/>
  <c r="E159" i="44" s="1"/>
  <c r="D161" i="44"/>
  <c r="D159" i="44" s="1"/>
  <c r="C161" i="44"/>
  <c r="C159" i="44" s="1"/>
  <c r="O157" i="44"/>
  <c r="O173" i="44" s="1"/>
  <c r="O156" i="44"/>
  <c r="O155" i="44"/>
  <c r="I149" i="44"/>
  <c r="I142" i="44"/>
  <c r="O137" i="44"/>
  <c r="M135" i="44"/>
  <c r="L135" i="44"/>
  <c r="K135" i="44"/>
  <c r="J135" i="44"/>
  <c r="H135" i="44"/>
  <c r="G135" i="44"/>
  <c r="F135" i="44"/>
  <c r="E135" i="44"/>
  <c r="D135" i="44"/>
  <c r="C135" i="44"/>
  <c r="O133" i="44"/>
  <c r="M132" i="44"/>
  <c r="L132" i="44"/>
  <c r="K132" i="44"/>
  <c r="J132" i="44"/>
  <c r="H132" i="44"/>
  <c r="G132" i="44"/>
  <c r="F132" i="44"/>
  <c r="E132" i="44"/>
  <c r="D132" i="44"/>
  <c r="C132" i="44"/>
  <c r="J130" i="44"/>
  <c r="J127" i="44" s="1"/>
  <c r="M127" i="44"/>
  <c r="L127" i="44"/>
  <c r="K127" i="44"/>
  <c r="H127" i="44"/>
  <c r="G127" i="44"/>
  <c r="F127" i="44"/>
  <c r="E127" i="44"/>
  <c r="D127" i="44"/>
  <c r="C127" i="44"/>
  <c r="M121" i="44"/>
  <c r="L121" i="44"/>
  <c r="K121" i="44"/>
  <c r="J121" i="44"/>
  <c r="H121" i="44"/>
  <c r="G121" i="44"/>
  <c r="F121" i="44"/>
  <c r="F118" i="44" s="1"/>
  <c r="E121" i="44"/>
  <c r="D121" i="44"/>
  <c r="C121" i="44"/>
  <c r="M120" i="44"/>
  <c r="M118" i="44" s="1"/>
  <c r="L120" i="44"/>
  <c r="L118" i="44" s="1"/>
  <c r="K120" i="44"/>
  <c r="J120" i="44"/>
  <c r="J118" i="44" s="1"/>
  <c r="H120" i="44"/>
  <c r="H118" i="44" s="1"/>
  <c r="G120" i="44"/>
  <c r="F120" i="44"/>
  <c r="E120" i="44"/>
  <c r="E118" i="44" s="1"/>
  <c r="D120" i="44"/>
  <c r="C120" i="44"/>
  <c r="M113" i="44"/>
  <c r="M111" i="44" s="1"/>
  <c r="L113" i="44"/>
  <c r="L11" i="44" s="1"/>
  <c r="K113" i="44"/>
  <c r="J113" i="44"/>
  <c r="H113" i="44"/>
  <c r="H111" i="44" s="1"/>
  <c r="G113" i="44"/>
  <c r="G111" i="44" s="1"/>
  <c r="F113" i="44"/>
  <c r="F111" i="44" s="1"/>
  <c r="E113" i="44"/>
  <c r="D113" i="44"/>
  <c r="D111" i="44" s="1"/>
  <c r="C113" i="44"/>
  <c r="O112" i="44"/>
  <c r="O109" i="44"/>
  <c r="O141" i="44" s="1"/>
  <c r="O108" i="44"/>
  <c r="O107" i="44"/>
  <c r="L94" i="44"/>
  <c r="L101" i="44" s="1"/>
  <c r="O89" i="44"/>
  <c r="M87" i="44"/>
  <c r="K87" i="44"/>
  <c r="J87" i="44"/>
  <c r="I87" i="44"/>
  <c r="H87" i="44"/>
  <c r="G87" i="44"/>
  <c r="F87" i="44"/>
  <c r="E87" i="44"/>
  <c r="D87" i="44"/>
  <c r="C87" i="44"/>
  <c r="M84" i="44"/>
  <c r="K84" i="44"/>
  <c r="J84" i="44"/>
  <c r="I84" i="44"/>
  <c r="H84" i="44"/>
  <c r="G84" i="44"/>
  <c r="F84" i="44"/>
  <c r="E84" i="44"/>
  <c r="D84" i="44"/>
  <c r="C84" i="44"/>
  <c r="J82" i="44"/>
  <c r="M79" i="44"/>
  <c r="K79" i="44"/>
  <c r="I79" i="44"/>
  <c r="H79" i="44"/>
  <c r="G79" i="44"/>
  <c r="F79" i="44"/>
  <c r="E79" i="44"/>
  <c r="D79" i="44"/>
  <c r="C79" i="44"/>
  <c r="M73" i="44"/>
  <c r="K73" i="44"/>
  <c r="K70" i="44" s="1"/>
  <c r="J73" i="44"/>
  <c r="I73" i="44"/>
  <c r="H73" i="44"/>
  <c r="G73" i="44"/>
  <c r="F73" i="44"/>
  <c r="E73" i="44"/>
  <c r="D73" i="44"/>
  <c r="C73" i="44"/>
  <c r="M72" i="44"/>
  <c r="K72" i="44"/>
  <c r="J72" i="44"/>
  <c r="I72" i="44"/>
  <c r="H72" i="44"/>
  <c r="G72" i="44"/>
  <c r="F72" i="44"/>
  <c r="F70" i="44" s="1"/>
  <c r="E72" i="44"/>
  <c r="D72" i="44"/>
  <c r="C72" i="44"/>
  <c r="O71" i="44"/>
  <c r="M65" i="44"/>
  <c r="M63" i="44" s="1"/>
  <c r="K65" i="44"/>
  <c r="J65" i="44"/>
  <c r="J63" i="44" s="1"/>
  <c r="I65" i="44"/>
  <c r="I63" i="44" s="1"/>
  <c r="H65" i="44"/>
  <c r="H63" i="44" s="1"/>
  <c r="G65" i="44"/>
  <c r="G63" i="44" s="1"/>
  <c r="F65" i="44"/>
  <c r="F63" i="44" s="1"/>
  <c r="E65" i="44"/>
  <c r="E63" i="44" s="1"/>
  <c r="D65" i="44"/>
  <c r="D63" i="44" s="1"/>
  <c r="C65" i="44"/>
  <c r="O64" i="44"/>
  <c r="K63" i="44"/>
  <c r="O61" i="44"/>
  <c r="O66" i="44" s="1"/>
  <c r="O60" i="44"/>
  <c r="O59" i="44"/>
  <c r="M46" i="44"/>
  <c r="L46" i="44"/>
  <c r="K46" i="44"/>
  <c r="J46" i="44"/>
  <c r="H46" i="44"/>
  <c r="G46" i="44"/>
  <c r="E46" i="44"/>
  <c r="D46" i="44"/>
  <c r="C46" i="44"/>
  <c r="M39" i="44"/>
  <c r="L39" i="44"/>
  <c r="K39" i="44"/>
  <c r="J39" i="44"/>
  <c r="H39" i="44"/>
  <c r="G39" i="44"/>
  <c r="E39" i="44"/>
  <c r="D39" i="44"/>
  <c r="C39" i="44"/>
  <c r="M37" i="44"/>
  <c r="L37" i="44"/>
  <c r="K37" i="44"/>
  <c r="J37" i="44"/>
  <c r="H37" i="44"/>
  <c r="G37" i="44"/>
  <c r="E37" i="44"/>
  <c r="D37" i="44"/>
  <c r="C37" i="44"/>
  <c r="M36" i="44"/>
  <c r="L36" i="44"/>
  <c r="K36" i="44"/>
  <c r="J36" i="44"/>
  <c r="H36" i="44"/>
  <c r="G36" i="44"/>
  <c r="E36" i="44"/>
  <c r="D36" i="44"/>
  <c r="C36" i="44"/>
  <c r="M35" i="44"/>
  <c r="L35" i="44"/>
  <c r="K35" i="44"/>
  <c r="J35" i="44"/>
  <c r="H35" i="44"/>
  <c r="G35" i="44"/>
  <c r="E35" i="44"/>
  <c r="D35" i="44"/>
  <c r="C35" i="44"/>
  <c r="M34" i="44"/>
  <c r="L34" i="44"/>
  <c r="K34" i="44"/>
  <c r="J34" i="44"/>
  <c r="H34" i="44"/>
  <c r="G34" i="44"/>
  <c r="E34" i="44"/>
  <c r="D34" i="44"/>
  <c r="C34" i="44"/>
  <c r="M32" i="44"/>
  <c r="L32" i="44"/>
  <c r="K32" i="44"/>
  <c r="J32" i="44"/>
  <c r="H32" i="44"/>
  <c r="G32" i="44"/>
  <c r="E32" i="44"/>
  <c r="D32" i="44"/>
  <c r="C32" i="44"/>
  <c r="M31" i="44"/>
  <c r="L31" i="44"/>
  <c r="K31" i="44"/>
  <c r="J31" i="44"/>
  <c r="H31" i="44"/>
  <c r="G31" i="44"/>
  <c r="G30" i="44" s="1"/>
  <c r="E31" i="44"/>
  <c r="D31" i="44"/>
  <c r="C31" i="44"/>
  <c r="J29" i="44"/>
  <c r="M27" i="44"/>
  <c r="L27" i="44"/>
  <c r="K27" i="44"/>
  <c r="J27" i="44"/>
  <c r="H27" i="44"/>
  <c r="G27" i="44"/>
  <c r="E27" i="44"/>
  <c r="D27" i="44"/>
  <c r="C27" i="44"/>
  <c r="M26" i="44"/>
  <c r="L26" i="44"/>
  <c r="K26" i="44"/>
  <c r="J26" i="44"/>
  <c r="H26" i="44"/>
  <c r="G26" i="44"/>
  <c r="E26" i="44"/>
  <c r="D26" i="44"/>
  <c r="C26" i="44"/>
  <c r="M24" i="44"/>
  <c r="L24" i="44"/>
  <c r="K24" i="44"/>
  <c r="J24" i="44"/>
  <c r="H24" i="44"/>
  <c r="G24" i="44"/>
  <c r="E24" i="44"/>
  <c r="D24" i="44"/>
  <c r="C24" i="44"/>
  <c r="M23" i="44"/>
  <c r="L23" i="44"/>
  <c r="K23" i="44"/>
  <c r="J23" i="44"/>
  <c r="H23" i="44"/>
  <c r="G23" i="44"/>
  <c r="E23" i="44"/>
  <c r="D23" i="44"/>
  <c r="C23" i="44"/>
  <c r="M22" i="44"/>
  <c r="L22" i="44"/>
  <c r="K22" i="44"/>
  <c r="J22" i="44"/>
  <c r="H22" i="44"/>
  <c r="G22" i="44"/>
  <c r="E22" i="44"/>
  <c r="D22" i="44"/>
  <c r="C22" i="44"/>
  <c r="M21" i="44"/>
  <c r="L21" i="44"/>
  <c r="K21" i="44"/>
  <c r="J21" i="44"/>
  <c r="H21" i="44"/>
  <c r="G21" i="44"/>
  <c r="E21" i="44"/>
  <c r="D21" i="44"/>
  <c r="C21" i="44"/>
  <c r="M20" i="44"/>
  <c r="L20" i="44"/>
  <c r="K20" i="44"/>
  <c r="J20" i="44"/>
  <c r="H20" i="44"/>
  <c r="G20" i="44"/>
  <c r="E20" i="44"/>
  <c r="D20" i="44"/>
  <c r="C20" i="44"/>
  <c r="H19" i="44"/>
  <c r="M17" i="44"/>
  <c r="L17" i="44"/>
  <c r="K17" i="44"/>
  <c r="J17" i="44"/>
  <c r="H17" i="44"/>
  <c r="G17" i="44"/>
  <c r="E17" i="44"/>
  <c r="D17" i="44"/>
  <c r="C17" i="44"/>
  <c r="J15" i="44"/>
  <c r="M14" i="44"/>
  <c r="L14" i="44"/>
  <c r="K14" i="44"/>
  <c r="J14" i="44"/>
  <c r="H14" i="44"/>
  <c r="G14" i="44"/>
  <c r="E14" i="44"/>
  <c r="D14" i="44"/>
  <c r="C14" i="44"/>
  <c r="M13" i="44"/>
  <c r="L13" i="44"/>
  <c r="K13" i="44"/>
  <c r="J13" i="44"/>
  <c r="H13" i="44"/>
  <c r="G13" i="44"/>
  <c r="E13" i="44"/>
  <c r="D13" i="44"/>
  <c r="C13" i="44"/>
  <c r="M12" i="44"/>
  <c r="L12" i="44"/>
  <c r="K12" i="44"/>
  <c r="J12" i="44"/>
  <c r="H12" i="44"/>
  <c r="G12" i="44"/>
  <c r="E12" i="44"/>
  <c r="D12" i="44"/>
  <c r="C12" i="44"/>
  <c r="M10" i="44"/>
  <c r="L10" i="44"/>
  <c r="K10" i="44"/>
  <c r="J10" i="44"/>
  <c r="H10" i="44"/>
  <c r="G10" i="44"/>
  <c r="E10" i="44"/>
  <c r="D10" i="44"/>
  <c r="C10" i="44"/>
  <c r="M7" i="44"/>
  <c r="L7" i="44"/>
  <c r="K7" i="44"/>
  <c r="J7" i="44"/>
  <c r="I7" i="44"/>
  <c r="I46" i="44" s="1"/>
  <c r="H7" i="44"/>
  <c r="G7" i="44"/>
  <c r="F7" i="44"/>
  <c r="F15" i="44" s="1"/>
  <c r="E7" i="44"/>
  <c r="D7" i="44"/>
  <c r="C7" i="44"/>
  <c r="M6" i="44"/>
  <c r="L6" i="44"/>
  <c r="K6" i="44"/>
  <c r="J6" i="44"/>
  <c r="I6" i="44"/>
  <c r="H6" i="44"/>
  <c r="G6" i="44"/>
  <c r="F6" i="44"/>
  <c r="E6" i="44"/>
  <c r="D6" i="44"/>
  <c r="C6" i="44"/>
  <c r="M5" i="44"/>
  <c r="L5" i="44"/>
  <c r="K5" i="44"/>
  <c r="J5" i="44"/>
  <c r="I5" i="44"/>
  <c r="H5" i="44"/>
  <c r="G5" i="44"/>
  <c r="F5" i="44"/>
  <c r="E5" i="44"/>
  <c r="D5" i="44"/>
  <c r="C5" i="44"/>
  <c r="J197" i="43"/>
  <c r="J190" i="43"/>
  <c r="I190" i="43"/>
  <c r="I197" i="43" s="1"/>
  <c r="M183" i="43"/>
  <c r="L183" i="43"/>
  <c r="K183" i="43"/>
  <c r="H183" i="43"/>
  <c r="G183" i="43"/>
  <c r="F183" i="43"/>
  <c r="E183" i="43"/>
  <c r="D183" i="43"/>
  <c r="C183" i="43"/>
  <c r="O182" i="43"/>
  <c r="M180" i="43"/>
  <c r="L180" i="43"/>
  <c r="K180" i="43"/>
  <c r="H180" i="43"/>
  <c r="G180" i="43"/>
  <c r="F180" i="43"/>
  <c r="E180" i="43"/>
  <c r="D180" i="43"/>
  <c r="C180" i="43"/>
  <c r="M175" i="43"/>
  <c r="L175" i="43"/>
  <c r="K175" i="43"/>
  <c r="H175" i="43"/>
  <c r="G175" i="43"/>
  <c r="F175" i="43"/>
  <c r="E175" i="43"/>
  <c r="D175" i="43"/>
  <c r="C175" i="43"/>
  <c r="M169" i="43"/>
  <c r="L169" i="43"/>
  <c r="K169" i="43"/>
  <c r="H169" i="43"/>
  <c r="G169" i="43"/>
  <c r="G166" i="43" s="1"/>
  <c r="F169" i="43"/>
  <c r="E169" i="43"/>
  <c r="D169" i="43"/>
  <c r="D19" i="43" s="1"/>
  <c r="C169" i="43"/>
  <c r="C166" i="43" s="1"/>
  <c r="M168" i="43"/>
  <c r="L168" i="43"/>
  <c r="L18" i="43" s="1"/>
  <c r="K168" i="43"/>
  <c r="H168" i="43"/>
  <c r="G168" i="43"/>
  <c r="F168" i="43"/>
  <c r="E168" i="43"/>
  <c r="D168" i="43"/>
  <c r="D166" i="43" s="1"/>
  <c r="C168" i="43"/>
  <c r="O163" i="43"/>
  <c r="M161" i="43"/>
  <c r="M159" i="43" s="1"/>
  <c r="L161" i="43"/>
  <c r="L159" i="43" s="1"/>
  <c r="K161" i="43"/>
  <c r="K159" i="43" s="1"/>
  <c r="H161" i="43"/>
  <c r="H159" i="43" s="1"/>
  <c r="G161" i="43"/>
  <c r="F161" i="43"/>
  <c r="F159" i="43" s="1"/>
  <c r="E161" i="43"/>
  <c r="D161" i="43"/>
  <c r="C161" i="43"/>
  <c r="C159" i="43" s="1"/>
  <c r="G159" i="43"/>
  <c r="O157" i="43"/>
  <c r="O173" i="43" s="1"/>
  <c r="O156" i="43"/>
  <c r="O155" i="43"/>
  <c r="I149" i="43"/>
  <c r="I142" i="43"/>
  <c r="O137" i="43"/>
  <c r="M135" i="43"/>
  <c r="L135" i="43"/>
  <c r="K135" i="43"/>
  <c r="J135" i="43"/>
  <c r="H135" i="43"/>
  <c r="G135" i="43"/>
  <c r="F135" i="43"/>
  <c r="E135" i="43"/>
  <c r="D135" i="43"/>
  <c r="C135" i="43"/>
  <c r="M132" i="43"/>
  <c r="L132" i="43"/>
  <c r="K132" i="43"/>
  <c r="J132" i="43"/>
  <c r="H132" i="43"/>
  <c r="G132" i="43"/>
  <c r="F132" i="43"/>
  <c r="E132" i="43"/>
  <c r="D132" i="43"/>
  <c r="C132" i="43"/>
  <c r="J130" i="43"/>
  <c r="J127" i="43" s="1"/>
  <c r="M127" i="43"/>
  <c r="L127" i="43"/>
  <c r="K127" i="43"/>
  <c r="H127" i="43"/>
  <c r="G127" i="43"/>
  <c r="F127" i="43"/>
  <c r="E127" i="43"/>
  <c r="D127" i="43"/>
  <c r="C127" i="43"/>
  <c r="M121" i="43"/>
  <c r="L121" i="43"/>
  <c r="L118" i="43" s="1"/>
  <c r="K121" i="43"/>
  <c r="K19" i="43" s="1"/>
  <c r="J121" i="43"/>
  <c r="H121" i="43"/>
  <c r="G121" i="43"/>
  <c r="F121" i="43"/>
  <c r="E121" i="43"/>
  <c r="D121" i="43"/>
  <c r="C121" i="43"/>
  <c r="M120" i="43"/>
  <c r="L120" i="43"/>
  <c r="K120" i="43"/>
  <c r="J120" i="43"/>
  <c r="H120" i="43"/>
  <c r="G120" i="43"/>
  <c r="F120" i="43"/>
  <c r="E120" i="43"/>
  <c r="D120" i="43"/>
  <c r="D118" i="43" s="1"/>
  <c r="C120" i="43"/>
  <c r="O114" i="43"/>
  <c r="M113" i="43"/>
  <c r="M111" i="43" s="1"/>
  <c r="L113" i="43"/>
  <c r="L111" i="43" s="1"/>
  <c r="K113" i="43"/>
  <c r="K111" i="43" s="1"/>
  <c r="J113" i="43"/>
  <c r="J11" i="43" s="1"/>
  <c r="H113" i="43"/>
  <c r="H111" i="43" s="1"/>
  <c r="G113" i="43"/>
  <c r="G111" i="43" s="1"/>
  <c r="F113" i="43"/>
  <c r="E113" i="43"/>
  <c r="E111" i="43" s="1"/>
  <c r="D113" i="43"/>
  <c r="D111" i="43" s="1"/>
  <c r="C113" i="43"/>
  <c r="F111" i="43"/>
  <c r="O109" i="43"/>
  <c r="O141" i="43" s="1"/>
  <c r="O108" i="43"/>
  <c r="O107" i="43"/>
  <c r="L94" i="43"/>
  <c r="L101" i="43" s="1"/>
  <c r="M87" i="43"/>
  <c r="K87" i="43"/>
  <c r="J87" i="43"/>
  <c r="I87" i="43"/>
  <c r="H87" i="43"/>
  <c r="G87" i="43"/>
  <c r="F87" i="43"/>
  <c r="E87" i="43"/>
  <c r="D87" i="43"/>
  <c r="C87" i="43"/>
  <c r="M84" i="43"/>
  <c r="K84" i="43"/>
  <c r="J84" i="43"/>
  <c r="I84" i="43"/>
  <c r="H84" i="43"/>
  <c r="G84" i="43"/>
  <c r="F84" i="43"/>
  <c r="E84" i="43"/>
  <c r="D84" i="43"/>
  <c r="C84" i="43"/>
  <c r="J82" i="43"/>
  <c r="M79" i="43"/>
  <c r="K79" i="43"/>
  <c r="I79" i="43"/>
  <c r="H79" i="43"/>
  <c r="G79" i="43"/>
  <c r="F79" i="43"/>
  <c r="E79" i="43"/>
  <c r="D79" i="43"/>
  <c r="C79" i="43"/>
  <c r="M73" i="43"/>
  <c r="K73" i="43"/>
  <c r="J73" i="43"/>
  <c r="I73" i="43"/>
  <c r="H73" i="43"/>
  <c r="G73" i="43"/>
  <c r="F73" i="43"/>
  <c r="E73" i="43"/>
  <c r="D73" i="43"/>
  <c r="C73" i="43"/>
  <c r="M72" i="43"/>
  <c r="K72" i="43"/>
  <c r="J72" i="43"/>
  <c r="J18" i="43" s="1"/>
  <c r="I72" i="43"/>
  <c r="H72" i="43"/>
  <c r="G72" i="43"/>
  <c r="G70" i="43" s="1"/>
  <c r="F72" i="43"/>
  <c r="E72" i="43"/>
  <c r="D72" i="43"/>
  <c r="C72" i="43"/>
  <c r="M65" i="43"/>
  <c r="M63" i="43" s="1"/>
  <c r="K65" i="43"/>
  <c r="J65" i="43"/>
  <c r="J63" i="43" s="1"/>
  <c r="I65" i="43"/>
  <c r="I63" i="43" s="1"/>
  <c r="H65" i="43"/>
  <c r="H63" i="43" s="1"/>
  <c r="G65" i="43"/>
  <c r="F65" i="43"/>
  <c r="F63" i="43" s="1"/>
  <c r="E65" i="43"/>
  <c r="E63" i="43" s="1"/>
  <c r="D65" i="43"/>
  <c r="D63" i="43" s="1"/>
  <c r="C65" i="43"/>
  <c r="C63" i="43" s="1"/>
  <c r="K63" i="43"/>
  <c r="O61" i="43"/>
  <c r="O66" i="43" s="1"/>
  <c r="O60" i="43"/>
  <c r="O59" i="43"/>
  <c r="M46" i="43"/>
  <c r="L46" i="43"/>
  <c r="K46" i="43"/>
  <c r="J46" i="43"/>
  <c r="H46" i="43"/>
  <c r="G46" i="43"/>
  <c r="E46" i="43"/>
  <c r="D46" i="43"/>
  <c r="C46" i="43"/>
  <c r="M39" i="43"/>
  <c r="L39" i="43"/>
  <c r="K39" i="43"/>
  <c r="J39" i="43"/>
  <c r="H39" i="43"/>
  <c r="G39" i="43"/>
  <c r="E39" i="43"/>
  <c r="D39" i="43"/>
  <c r="C39" i="43"/>
  <c r="M37" i="43"/>
  <c r="L37" i="43"/>
  <c r="K37" i="43"/>
  <c r="J37" i="43"/>
  <c r="H37" i="43"/>
  <c r="G37" i="43"/>
  <c r="E37" i="43"/>
  <c r="D37" i="43"/>
  <c r="C37" i="43"/>
  <c r="M36" i="43"/>
  <c r="L36" i="43"/>
  <c r="K36" i="43"/>
  <c r="J36" i="43"/>
  <c r="H36" i="43"/>
  <c r="G36" i="43"/>
  <c r="E36" i="43"/>
  <c r="D36" i="43"/>
  <c r="C36" i="43"/>
  <c r="M35" i="43"/>
  <c r="L35" i="43"/>
  <c r="K35" i="43"/>
  <c r="J35" i="43"/>
  <c r="H35" i="43"/>
  <c r="G35" i="43"/>
  <c r="E35" i="43"/>
  <c r="D35" i="43"/>
  <c r="C35" i="43"/>
  <c r="M34" i="43"/>
  <c r="L34" i="43"/>
  <c r="K34" i="43"/>
  <c r="J34" i="43"/>
  <c r="H34" i="43"/>
  <c r="G34" i="43"/>
  <c r="E34" i="43"/>
  <c r="D34" i="43"/>
  <c r="C34" i="43"/>
  <c r="M32" i="43"/>
  <c r="L32" i="43"/>
  <c r="K32" i="43"/>
  <c r="J32" i="43"/>
  <c r="H32" i="43"/>
  <c r="G32" i="43"/>
  <c r="E32" i="43"/>
  <c r="D32" i="43"/>
  <c r="C32" i="43"/>
  <c r="M31" i="43"/>
  <c r="L31" i="43"/>
  <c r="K31" i="43"/>
  <c r="J31" i="43"/>
  <c r="H31" i="43"/>
  <c r="G31" i="43"/>
  <c r="E31" i="43"/>
  <c r="D31" i="43"/>
  <c r="C31" i="43"/>
  <c r="J29" i="43"/>
  <c r="M27" i="43"/>
  <c r="L27" i="43"/>
  <c r="K27" i="43"/>
  <c r="J27" i="43"/>
  <c r="H27" i="43"/>
  <c r="G27" i="43"/>
  <c r="E27" i="43"/>
  <c r="D27" i="43"/>
  <c r="C27" i="43"/>
  <c r="M26" i="43"/>
  <c r="L26" i="43"/>
  <c r="K26" i="43"/>
  <c r="J26" i="43"/>
  <c r="H26" i="43"/>
  <c r="G26" i="43"/>
  <c r="E26" i="43"/>
  <c r="D26" i="43"/>
  <c r="C26" i="43"/>
  <c r="M24" i="43"/>
  <c r="L24" i="43"/>
  <c r="K24" i="43"/>
  <c r="J24" i="43"/>
  <c r="H24" i="43"/>
  <c r="G24" i="43"/>
  <c r="E24" i="43"/>
  <c r="D24" i="43"/>
  <c r="C24" i="43"/>
  <c r="M23" i="43"/>
  <c r="L23" i="43"/>
  <c r="K23" i="43"/>
  <c r="J23" i="43"/>
  <c r="H23" i="43"/>
  <c r="G23" i="43"/>
  <c r="E23" i="43"/>
  <c r="D23" i="43"/>
  <c r="C23" i="43"/>
  <c r="M22" i="43"/>
  <c r="L22" i="43"/>
  <c r="K22" i="43"/>
  <c r="J22" i="43"/>
  <c r="H22" i="43"/>
  <c r="G22" i="43"/>
  <c r="E22" i="43"/>
  <c r="D22" i="43"/>
  <c r="C22" i="43"/>
  <c r="M21" i="43"/>
  <c r="L21" i="43"/>
  <c r="K21" i="43"/>
  <c r="J21" i="43"/>
  <c r="H21" i="43"/>
  <c r="G21" i="43"/>
  <c r="E21" i="43"/>
  <c r="D21" i="43"/>
  <c r="C21" i="43"/>
  <c r="M20" i="43"/>
  <c r="L20" i="43"/>
  <c r="K20" i="43"/>
  <c r="J20" i="43"/>
  <c r="H20" i="43"/>
  <c r="G20" i="43"/>
  <c r="E20" i="43"/>
  <c r="D20" i="43"/>
  <c r="C20" i="43"/>
  <c r="M17" i="43"/>
  <c r="L17" i="43"/>
  <c r="K17" i="43"/>
  <c r="J17" i="43"/>
  <c r="H17" i="43"/>
  <c r="G17" i="43"/>
  <c r="E17" i="43"/>
  <c r="D17" i="43"/>
  <c r="C17" i="43"/>
  <c r="J15" i="43"/>
  <c r="M14" i="43"/>
  <c r="L14" i="43"/>
  <c r="K14" i="43"/>
  <c r="J14" i="43"/>
  <c r="H14" i="43"/>
  <c r="G14" i="43"/>
  <c r="E14" i="43"/>
  <c r="D14" i="43"/>
  <c r="C14" i="43"/>
  <c r="M13" i="43"/>
  <c r="L13" i="43"/>
  <c r="K13" i="43"/>
  <c r="J13" i="43"/>
  <c r="H13" i="43"/>
  <c r="G13" i="43"/>
  <c r="E13" i="43"/>
  <c r="D13" i="43"/>
  <c r="C13" i="43"/>
  <c r="M12" i="43"/>
  <c r="L12" i="43"/>
  <c r="K12" i="43"/>
  <c r="J12" i="43"/>
  <c r="H12" i="43"/>
  <c r="G12" i="43"/>
  <c r="E12" i="43"/>
  <c r="D12" i="43"/>
  <c r="C12" i="43"/>
  <c r="M10" i="43"/>
  <c r="L10" i="43"/>
  <c r="K10" i="43"/>
  <c r="J10" i="43"/>
  <c r="H10" i="43"/>
  <c r="G10" i="43"/>
  <c r="E10" i="43"/>
  <c r="D10" i="43"/>
  <c r="C10" i="43"/>
  <c r="M7" i="43"/>
  <c r="L7" i="43"/>
  <c r="K7" i="43"/>
  <c r="J7" i="43"/>
  <c r="I7" i="43"/>
  <c r="I46" i="43" s="1"/>
  <c r="H7" i="43"/>
  <c r="G7" i="43"/>
  <c r="F7" i="43"/>
  <c r="F15" i="43" s="1"/>
  <c r="E7" i="43"/>
  <c r="D7" i="43"/>
  <c r="C7" i="43"/>
  <c r="M6" i="43"/>
  <c r="L6" i="43"/>
  <c r="K6" i="43"/>
  <c r="J6" i="43"/>
  <c r="I6" i="43"/>
  <c r="H6" i="43"/>
  <c r="G6" i="43"/>
  <c r="F6" i="43"/>
  <c r="E6" i="43"/>
  <c r="D6" i="43"/>
  <c r="C6" i="43"/>
  <c r="M5" i="43"/>
  <c r="L5" i="43"/>
  <c r="K5" i="43"/>
  <c r="J5" i="43"/>
  <c r="I5" i="43"/>
  <c r="H5" i="43"/>
  <c r="G5" i="43"/>
  <c r="F5" i="43"/>
  <c r="E5" i="43"/>
  <c r="D5" i="43"/>
  <c r="C5" i="43"/>
  <c r="J197" i="42"/>
  <c r="J190" i="42"/>
  <c r="I190" i="42"/>
  <c r="I197" i="42" s="1"/>
  <c r="M183" i="42"/>
  <c r="L183" i="42"/>
  <c r="K183" i="42"/>
  <c r="H183" i="42"/>
  <c r="G183" i="42"/>
  <c r="F183" i="42"/>
  <c r="E183" i="42"/>
  <c r="D183" i="42"/>
  <c r="C183" i="42"/>
  <c r="M180" i="42"/>
  <c r="L180" i="42"/>
  <c r="K180" i="42"/>
  <c r="H180" i="42"/>
  <c r="G180" i="42"/>
  <c r="F180" i="42"/>
  <c r="E180" i="42"/>
  <c r="D180" i="42"/>
  <c r="C180" i="42"/>
  <c r="O180" i="42" s="1"/>
  <c r="M175" i="42"/>
  <c r="L175" i="42"/>
  <c r="K175" i="42"/>
  <c r="H175" i="42"/>
  <c r="G175" i="42"/>
  <c r="F175" i="42"/>
  <c r="E175" i="42"/>
  <c r="D175" i="42"/>
  <c r="C175" i="42"/>
  <c r="M169" i="42"/>
  <c r="L169" i="42"/>
  <c r="K169" i="42"/>
  <c r="H169" i="42"/>
  <c r="G169" i="42"/>
  <c r="F169" i="42"/>
  <c r="E169" i="42"/>
  <c r="D169" i="42"/>
  <c r="D19" i="42" s="1"/>
  <c r="C169" i="42"/>
  <c r="M168" i="42"/>
  <c r="L168" i="42"/>
  <c r="K168" i="42"/>
  <c r="H168" i="42"/>
  <c r="H166" i="42" s="1"/>
  <c r="G168" i="42"/>
  <c r="G166" i="42" s="1"/>
  <c r="F168" i="42"/>
  <c r="E168" i="42"/>
  <c r="D168" i="42"/>
  <c r="C168" i="42"/>
  <c r="M161" i="42"/>
  <c r="M159" i="42" s="1"/>
  <c r="L161" i="42"/>
  <c r="L159" i="42" s="1"/>
  <c r="K161" i="42"/>
  <c r="K159" i="42" s="1"/>
  <c r="H161" i="42"/>
  <c r="G161" i="42"/>
  <c r="F161" i="42"/>
  <c r="E161" i="42"/>
  <c r="E159" i="42" s="1"/>
  <c r="D161" i="42"/>
  <c r="D159" i="42" s="1"/>
  <c r="C161" i="42"/>
  <c r="C159" i="42" s="1"/>
  <c r="F159" i="42"/>
  <c r="O157" i="42"/>
  <c r="O173" i="42" s="1"/>
  <c r="O156" i="42"/>
  <c r="O155" i="42"/>
  <c r="I149" i="42"/>
  <c r="O148" i="42"/>
  <c r="I142" i="42"/>
  <c r="M135" i="42"/>
  <c r="L135" i="42"/>
  <c r="K135" i="42"/>
  <c r="J135" i="42"/>
  <c r="H135" i="42"/>
  <c r="G135" i="42"/>
  <c r="F135" i="42"/>
  <c r="E135" i="42"/>
  <c r="D135" i="42"/>
  <c r="C135" i="42"/>
  <c r="M132" i="42"/>
  <c r="L132" i="42"/>
  <c r="K132" i="42"/>
  <c r="J132" i="42"/>
  <c r="H132" i="42"/>
  <c r="G132" i="42"/>
  <c r="F132" i="42"/>
  <c r="E132" i="42"/>
  <c r="D132" i="42"/>
  <c r="C132" i="42"/>
  <c r="J130" i="42"/>
  <c r="J127" i="42" s="1"/>
  <c r="O128" i="42"/>
  <c r="M127" i="42"/>
  <c r="L127" i="42"/>
  <c r="K127" i="42"/>
  <c r="H127" i="42"/>
  <c r="G127" i="42"/>
  <c r="F127" i="42"/>
  <c r="E127" i="42"/>
  <c r="D127" i="42"/>
  <c r="C127" i="42"/>
  <c r="M121" i="42"/>
  <c r="M118" i="42" s="1"/>
  <c r="L121" i="42"/>
  <c r="K121" i="42"/>
  <c r="J121" i="42"/>
  <c r="H121" i="42"/>
  <c r="G121" i="42"/>
  <c r="F121" i="42"/>
  <c r="E121" i="42"/>
  <c r="D121" i="42"/>
  <c r="C121" i="42"/>
  <c r="M120" i="42"/>
  <c r="L120" i="42"/>
  <c r="K120" i="42"/>
  <c r="J120" i="42"/>
  <c r="H120" i="42"/>
  <c r="G120" i="42"/>
  <c r="G118" i="42" s="1"/>
  <c r="F120" i="42"/>
  <c r="F118" i="42" s="1"/>
  <c r="E120" i="42"/>
  <c r="E118" i="42" s="1"/>
  <c r="D120" i="42"/>
  <c r="D118" i="42" s="1"/>
  <c r="C120" i="42"/>
  <c r="M113" i="42"/>
  <c r="L113" i="42"/>
  <c r="L111" i="42" s="1"/>
  <c r="K113" i="42"/>
  <c r="K111" i="42" s="1"/>
  <c r="J113" i="42"/>
  <c r="J111" i="42" s="1"/>
  <c r="H113" i="42"/>
  <c r="H111" i="42" s="1"/>
  <c r="G113" i="42"/>
  <c r="G111" i="42" s="1"/>
  <c r="F113" i="42"/>
  <c r="F111" i="42" s="1"/>
  <c r="E113" i="42"/>
  <c r="D113" i="42"/>
  <c r="C113" i="42"/>
  <c r="O112" i="42"/>
  <c r="M111" i="42"/>
  <c r="O109" i="42"/>
  <c r="O115" i="42" s="1"/>
  <c r="O108" i="42"/>
  <c r="O107" i="42"/>
  <c r="L101" i="42"/>
  <c r="L94" i="42"/>
  <c r="O93" i="42"/>
  <c r="O90" i="42"/>
  <c r="M87" i="42"/>
  <c r="K87" i="42"/>
  <c r="J87" i="42"/>
  <c r="I87" i="42"/>
  <c r="H87" i="42"/>
  <c r="G87" i="42"/>
  <c r="F87" i="42"/>
  <c r="E87" i="42"/>
  <c r="D87" i="42"/>
  <c r="C87" i="42"/>
  <c r="M84" i="42"/>
  <c r="K84" i="42"/>
  <c r="J84" i="42"/>
  <c r="I84" i="42"/>
  <c r="O84" i="42" s="1"/>
  <c r="H84" i="42"/>
  <c r="G84" i="42"/>
  <c r="F84" i="42"/>
  <c r="E84" i="42"/>
  <c r="D84" i="42"/>
  <c r="C84" i="42"/>
  <c r="J82" i="42"/>
  <c r="O82" i="42" s="1"/>
  <c r="M79" i="42"/>
  <c r="K79" i="42"/>
  <c r="I79" i="42"/>
  <c r="H79" i="42"/>
  <c r="G79" i="42"/>
  <c r="F79" i="42"/>
  <c r="E79" i="42"/>
  <c r="D79" i="42"/>
  <c r="C79" i="42"/>
  <c r="M73" i="42"/>
  <c r="K73" i="42"/>
  <c r="J73" i="42"/>
  <c r="I73" i="42"/>
  <c r="H73" i="42"/>
  <c r="G73" i="42"/>
  <c r="F73" i="42"/>
  <c r="E73" i="42"/>
  <c r="D73" i="42"/>
  <c r="C73" i="42"/>
  <c r="M72" i="42"/>
  <c r="K72" i="42"/>
  <c r="J72" i="42"/>
  <c r="I72" i="42"/>
  <c r="H72" i="42"/>
  <c r="G72" i="42"/>
  <c r="F72" i="42"/>
  <c r="F70" i="42" s="1"/>
  <c r="E72" i="42"/>
  <c r="E70" i="42" s="1"/>
  <c r="D72" i="42"/>
  <c r="C72" i="42"/>
  <c r="J70" i="42"/>
  <c r="C70" i="42"/>
  <c r="M65" i="42"/>
  <c r="M63" i="42" s="1"/>
  <c r="K65" i="42"/>
  <c r="J65" i="42"/>
  <c r="J11" i="42" s="1"/>
  <c r="I65" i="42"/>
  <c r="I63" i="42" s="1"/>
  <c r="H65" i="42"/>
  <c r="H63" i="42" s="1"/>
  <c r="G65" i="42"/>
  <c r="G63" i="42" s="1"/>
  <c r="F65" i="42"/>
  <c r="F63" i="42" s="1"/>
  <c r="E65" i="42"/>
  <c r="E63" i="42" s="1"/>
  <c r="D65" i="42"/>
  <c r="D63" i="42" s="1"/>
  <c r="C65" i="42"/>
  <c r="O61" i="42"/>
  <c r="O71" i="42" s="1"/>
  <c r="O60" i="42"/>
  <c r="O59" i="42"/>
  <c r="M46" i="42"/>
  <c r="L46" i="42"/>
  <c r="K46" i="42"/>
  <c r="J46" i="42"/>
  <c r="H46" i="42"/>
  <c r="G46" i="42"/>
  <c r="E46" i="42"/>
  <c r="D46" i="42"/>
  <c r="C46" i="42"/>
  <c r="M39" i="42"/>
  <c r="L39" i="42"/>
  <c r="K39" i="42"/>
  <c r="J39" i="42"/>
  <c r="H39" i="42"/>
  <c r="G39" i="42"/>
  <c r="E39" i="42"/>
  <c r="D39" i="42"/>
  <c r="C39" i="42"/>
  <c r="M37" i="42"/>
  <c r="L37" i="42"/>
  <c r="K37" i="42"/>
  <c r="J37" i="42"/>
  <c r="H37" i="42"/>
  <c r="G37" i="42"/>
  <c r="E37" i="42"/>
  <c r="D37" i="42"/>
  <c r="C37" i="42"/>
  <c r="M36" i="42"/>
  <c r="L36" i="42"/>
  <c r="K36" i="42"/>
  <c r="J36" i="42"/>
  <c r="H36" i="42"/>
  <c r="G36" i="42"/>
  <c r="E36" i="42"/>
  <c r="D36" i="42"/>
  <c r="C36" i="42"/>
  <c r="M35" i="42"/>
  <c r="L35" i="42"/>
  <c r="K35" i="42"/>
  <c r="J35" i="42"/>
  <c r="H35" i="42"/>
  <c r="G35" i="42"/>
  <c r="E35" i="42"/>
  <c r="D35" i="42"/>
  <c r="C35" i="42"/>
  <c r="M34" i="42"/>
  <c r="L34" i="42"/>
  <c r="K34" i="42"/>
  <c r="J34" i="42"/>
  <c r="H34" i="42"/>
  <c r="G34" i="42"/>
  <c r="E34" i="42"/>
  <c r="D34" i="42"/>
  <c r="C34" i="42"/>
  <c r="M32" i="42"/>
  <c r="L32" i="42"/>
  <c r="K32" i="42"/>
  <c r="J32" i="42"/>
  <c r="H32" i="42"/>
  <c r="G32" i="42"/>
  <c r="E32" i="42"/>
  <c r="D32" i="42"/>
  <c r="C32" i="42"/>
  <c r="M31" i="42"/>
  <c r="L31" i="42"/>
  <c r="K31" i="42"/>
  <c r="J31" i="42"/>
  <c r="H31" i="42"/>
  <c r="G31" i="42"/>
  <c r="E31" i="42"/>
  <c r="D31" i="42"/>
  <c r="C31" i="42"/>
  <c r="J29" i="42"/>
  <c r="J28" i="42"/>
  <c r="M27" i="42"/>
  <c r="L27" i="42"/>
  <c r="K27" i="42"/>
  <c r="J27" i="42"/>
  <c r="H27" i="42"/>
  <c r="G27" i="42"/>
  <c r="E27" i="42"/>
  <c r="D27" i="42"/>
  <c r="C27" i="42"/>
  <c r="M26" i="42"/>
  <c r="L26" i="42"/>
  <c r="K26" i="42"/>
  <c r="J26" i="42"/>
  <c r="H26" i="42"/>
  <c r="G26" i="42"/>
  <c r="E26" i="42"/>
  <c r="D26" i="42"/>
  <c r="C26" i="42"/>
  <c r="M24" i="42"/>
  <c r="L24" i="42"/>
  <c r="K24" i="42"/>
  <c r="J24" i="42"/>
  <c r="H24" i="42"/>
  <c r="G24" i="42"/>
  <c r="E24" i="42"/>
  <c r="D24" i="42"/>
  <c r="C24" i="42"/>
  <c r="M23" i="42"/>
  <c r="L23" i="42"/>
  <c r="K23" i="42"/>
  <c r="J23" i="42"/>
  <c r="H23" i="42"/>
  <c r="G23" i="42"/>
  <c r="E23" i="42"/>
  <c r="D23" i="42"/>
  <c r="C23" i="42"/>
  <c r="M22" i="42"/>
  <c r="L22" i="42"/>
  <c r="K22" i="42"/>
  <c r="J22" i="42"/>
  <c r="H22" i="42"/>
  <c r="G22" i="42"/>
  <c r="E22" i="42"/>
  <c r="D22" i="42"/>
  <c r="C22" i="42"/>
  <c r="M21" i="42"/>
  <c r="L21" i="42"/>
  <c r="K21" i="42"/>
  <c r="J21" i="42"/>
  <c r="H21" i="42"/>
  <c r="G21" i="42"/>
  <c r="E21" i="42"/>
  <c r="D21" i="42"/>
  <c r="C21" i="42"/>
  <c r="M20" i="42"/>
  <c r="L20" i="42"/>
  <c r="K20" i="42"/>
  <c r="J20" i="42"/>
  <c r="H20" i="42"/>
  <c r="G20" i="42"/>
  <c r="E20" i="42"/>
  <c r="D20" i="42"/>
  <c r="C20" i="42"/>
  <c r="J19" i="42"/>
  <c r="H19" i="42"/>
  <c r="G19" i="42"/>
  <c r="M17" i="42"/>
  <c r="L17" i="42"/>
  <c r="K17" i="42"/>
  <c r="J17" i="42"/>
  <c r="H17" i="42"/>
  <c r="G17" i="42"/>
  <c r="E17" i="42"/>
  <c r="D17" i="42"/>
  <c r="C17" i="42"/>
  <c r="J15" i="42"/>
  <c r="M14" i="42"/>
  <c r="L14" i="42"/>
  <c r="K14" i="42"/>
  <c r="J14" i="42"/>
  <c r="H14" i="42"/>
  <c r="G14" i="42"/>
  <c r="E14" i="42"/>
  <c r="D14" i="42"/>
  <c r="C14" i="42"/>
  <c r="M13" i="42"/>
  <c r="L13" i="42"/>
  <c r="K13" i="42"/>
  <c r="J13" i="42"/>
  <c r="H13" i="42"/>
  <c r="G13" i="42"/>
  <c r="E13" i="42"/>
  <c r="D13" i="42"/>
  <c r="C13" i="42"/>
  <c r="M12" i="42"/>
  <c r="L12" i="42"/>
  <c r="K12" i="42"/>
  <c r="J12" i="42"/>
  <c r="H12" i="42"/>
  <c r="G12" i="42"/>
  <c r="E12" i="42"/>
  <c r="D12" i="42"/>
  <c r="C12" i="42"/>
  <c r="L11" i="42"/>
  <c r="M10" i="42"/>
  <c r="L10" i="42"/>
  <c r="K10" i="42"/>
  <c r="J10" i="42"/>
  <c r="H10" i="42"/>
  <c r="G10" i="42"/>
  <c r="E10" i="42"/>
  <c r="D10" i="42"/>
  <c r="C10" i="42"/>
  <c r="M7" i="42"/>
  <c r="L7" i="42"/>
  <c r="K7" i="42"/>
  <c r="J7" i="42"/>
  <c r="I7" i="42"/>
  <c r="I28" i="42" s="1"/>
  <c r="H7" i="42"/>
  <c r="G7" i="42"/>
  <c r="F7" i="42"/>
  <c r="F45" i="42" s="1"/>
  <c r="E7" i="42"/>
  <c r="D7" i="42"/>
  <c r="C7" i="42"/>
  <c r="M6" i="42"/>
  <c r="L6" i="42"/>
  <c r="K6" i="42"/>
  <c r="J6" i="42"/>
  <c r="I6" i="42"/>
  <c r="H6" i="42"/>
  <c r="G6" i="42"/>
  <c r="F6" i="42"/>
  <c r="E6" i="42"/>
  <c r="D6" i="42"/>
  <c r="C6" i="42"/>
  <c r="M5" i="42"/>
  <c r="L5" i="42"/>
  <c r="K5" i="42"/>
  <c r="J5" i="42"/>
  <c r="I5" i="42"/>
  <c r="H5" i="42"/>
  <c r="G5" i="42"/>
  <c r="F5" i="42"/>
  <c r="E5" i="42"/>
  <c r="D5" i="42"/>
  <c r="C5" i="42"/>
  <c r="I47" i="41"/>
  <c r="I46" i="41"/>
  <c r="I45" i="41"/>
  <c r="I44" i="41"/>
  <c r="I43" i="41"/>
  <c r="I42" i="41"/>
  <c r="I41" i="41"/>
  <c r="I40" i="41"/>
  <c r="I39" i="41"/>
  <c r="I38" i="41"/>
  <c r="I37" i="41"/>
  <c r="I36" i="41"/>
  <c r="I35" i="41"/>
  <c r="I34" i="41"/>
  <c r="I33" i="41"/>
  <c r="I32" i="41"/>
  <c r="I31" i="41"/>
  <c r="I30" i="41"/>
  <c r="I29" i="41"/>
  <c r="I28" i="41"/>
  <c r="I27" i="41"/>
  <c r="I26" i="41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I47" i="40"/>
  <c r="I46" i="40"/>
  <c r="I45" i="40"/>
  <c r="I44" i="40"/>
  <c r="I43" i="40"/>
  <c r="I42" i="40"/>
  <c r="I41" i="40"/>
  <c r="I40" i="40"/>
  <c r="I39" i="40"/>
  <c r="I38" i="40"/>
  <c r="I37" i="40"/>
  <c r="I36" i="40"/>
  <c r="I35" i="40"/>
  <c r="I34" i="40"/>
  <c r="I33" i="40"/>
  <c r="I32" i="40"/>
  <c r="I31" i="40"/>
  <c r="I30" i="40"/>
  <c r="I29" i="40"/>
  <c r="I28" i="40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I47" i="39"/>
  <c r="I46" i="39"/>
  <c r="I45" i="39"/>
  <c r="I44" i="39"/>
  <c r="I43" i="39"/>
  <c r="I42" i="39"/>
  <c r="I41" i="39"/>
  <c r="I40" i="39"/>
  <c r="I39" i="39"/>
  <c r="I38" i="39"/>
  <c r="I37" i="39"/>
  <c r="I36" i="39"/>
  <c r="I35" i="39"/>
  <c r="I34" i="39"/>
  <c r="I33" i="39"/>
  <c r="I32" i="39"/>
  <c r="I31" i="39"/>
  <c r="I30" i="39"/>
  <c r="I29" i="39"/>
  <c r="I28" i="39"/>
  <c r="I27" i="39"/>
  <c r="I26" i="39"/>
  <c r="I25" i="39"/>
  <c r="I24" i="39"/>
  <c r="I23" i="39"/>
  <c r="I22" i="39"/>
  <c r="I21" i="39"/>
  <c r="I20" i="39"/>
  <c r="I19" i="39"/>
  <c r="I18" i="39"/>
  <c r="I17" i="39"/>
  <c r="I16" i="39"/>
  <c r="I15" i="39"/>
  <c r="I14" i="39"/>
  <c r="I13" i="39"/>
  <c r="I12" i="39"/>
  <c r="I11" i="39"/>
  <c r="I10" i="39"/>
  <c r="I9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G39" i="39"/>
  <c r="F39" i="39"/>
  <c r="G38" i="39"/>
  <c r="F38" i="39"/>
  <c r="G37" i="39"/>
  <c r="F37" i="39"/>
  <c r="G36" i="39"/>
  <c r="F36" i="39"/>
  <c r="G35" i="39"/>
  <c r="F35" i="39"/>
  <c r="G34" i="39"/>
  <c r="F34" i="39"/>
  <c r="G33" i="39"/>
  <c r="F33" i="39"/>
  <c r="G32" i="39"/>
  <c r="F32" i="39"/>
  <c r="G31" i="39"/>
  <c r="F31" i="39"/>
  <c r="G30" i="39"/>
  <c r="F30" i="39"/>
  <c r="G29" i="39"/>
  <c r="F29" i="39"/>
  <c r="G28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I47" i="38"/>
  <c r="I46" i="38"/>
  <c r="I45" i="38"/>
  <c r="I44" i="38"/>
  <c r="I43" i="38"/>
  <c r="I42" i="38"/>
  <c r="I41" i="38"/>
  <c r="I40" i="38"/>
  <c r="I39" i="38"/>
  <c r="I38" i="38"/>
  <c r="I37" i="38"/>
  <c r="I36" i="38"/>
  <c r="I35" i="38"/>
  <c r="I34" i="38"/>
  <c r="I33" i="38"/>
  <c r="I32" i="38"/>
  <c r="I31" i="38"/>
  <c r="I30" i="38"/>
  <c r="I29" i="38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I48" i="37"/>
  <c r="I47" i="37"/>
  <c r="I46" i="37"/>
  <c r="I45" i="37"/>
  <c r="I44" i="37"/>
  <c r="I43" i="37"/>
  <c r="I42" i="37"/>
  <c r="I41" i="37"/>
  <c r="I40" i="37"/>
  <c r="I39" i="37"/>
  <c r="I38" i="37"/>
  <c r="I37" i="37"/>
  <c r="I36" i="37"/>
  <c r="I35" i="37"/>
  <c r="I34" i="37"/>
  <c r="I33" i="37"/>
  <c r="I32" i="37"/>
  <c r="I31" i="37"/>
  <c r="I30" i="37"/>
  <c r="I29" i="37"/>
  <c r="I28" i="37"/>
  <c r="I27" i="37"/>
  <c r="I26" i="37"/>
  <c r="I25" i="37"/>
  <c r="I24" i="37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G48" i="37"/>
  <c r="F48" i="37"/>
  <c r="G47" i="37"/>
  <c r="F47" i="37"/>
  <c r="G46" i="37"/>
  <c r="F46" i="37"/>
  <c r="G45" i="37"/>
  <c r="F45" i="37"/>
  <c r="G44" i="37"/>
  <c r="F44" i="37"/>
  <c r="G43" i="37"/>
  <c r="F43" i="37"/>
  <c r="G42" i="37"/>
  <c r="F42" i="37"/>
  <c r="G41" i="37"/>
  <c r="F41" i="37"/>
  <c r="G40" i="37"/>
  <c r="F40" i="37"/>
  <c r="G39" i="37"/>
  <c r="F39" i="37"/>
  <c r="G38" i="37"/>
  <c r="F38" i="37"/>
  <c r="G37" i="37"/>
  <c r="F37" i="37"/>
  <c r="G36" i="37"/>
  <c r="F36" i="37"/>
  <c r="G35" i="37"/>
  <c r="F35" i="37"/>
  <c r="G34" i="37"/>
  <c r="F34" i="37"/>
  <c r="G33" i="37"/>
  <c r="F33" i="37"/>
  <c r="G32" i="37"/>
  <c r="F32" i="37"/>
  <c r="G31" i="37"/>
  <c r="F31" i="37"/>
  <c r="G30" i="37"/>
  <c r="F30" i="37"/>
  <c r="G29" i="37"/>
  <c r="F29" i="37"/>
  <c r="G28" i="37"/>
  <c r="F28" i="37"/>
  <c r="G27" i="37"/>
  <c r="F27" i="37"/>
  <c r="G26" i="37"/>
  <c r="F26" i="37"/>
  <c r="G25" i="37"/>
  <c r="F25" i="37"/>
  <c r="G24" i="37"/>
  <c r="F24" i="37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J197" i="41"/>
  <c r="J190" i="41"/>
  <c r="I190" i="41"/>
  <c r="I197" i="41" s="1"/>
  <c r="M183" i="41"/>
  <c r="L183" i="41"/>
  <c r="K183" i="41"/>
  <c r="H183" i="41"/>
  <c r="G183" i="41"/>
  <c r="F183" i="41"/>
  <c r="E183" i="41"/>
  <c r="D183" i="41"/>
  <c r="C183" i="41"/>
  <c r="M180" i="41"/>
  <c r="L180" i="41"/>
  <c r="K180" i="41"/>
  <c r="H180" i="41"/>
  <c r="G180" i="41"/>
  <c r="F180" i="41"/>
  <c r="E180" i="41"/>
  <c r="D180" i="41"/>
  <c r="C180" i="41"/>
  <c r="M175" i="41"/>
  <c r="L175" i="41"/>
  <c r="K175" i="41"/>
  <c r="H175" i="41"/>
  <c r="G175" i="41"/>
  <c r="F175" i="41"/>
  <c r="E175" i="41"/>
  <c r="D175" i="41"/>
  <c r="C175" i="41"/>
  <c r="M169" i="41"/>
  <c r="L169" i="41"/>
  <c r="K169" i="41"/>
  <c r="H169" i="41"/>
  <c r="G169" i="41"/>
  <c r="F169" i="41"/>
  <c r="E169" i="41"/>
  <c r="D169" i="41"/>
  <c r="C169" i="41"/>
  <c r="M168" i="41"/>
  <c r="L168" i="41"/>
  <c r="K168" i="41"/>
  <c r="H168" i="41"/>
  <c r="G168" i="41"/>
  <c r="F168" i="41"/>
  <c r="E168" i="41"/>
  <c r="E166" i="41" s="1"/>
  <c r="D168" i="41"/>
  <c r="D166" i="41" s="1"/>
  <c r="C168" i="41"/>
  <c r="C166" i="41" s="1"/>
  <c r="M161" i="41"/>
  <c r="M159" i="41" s="1"/>
  <c r="L161" i="41"/>
  <c r="L159" i="41" s="1"/>
  <c r="K161" i="41"/>
  <c r="K159" i="41" s="1"/>
  <c r="H161" i="41"/>
  <c r="H159" i="41" s="1"/>
  <c r="G161" i="41"/>
  <c r="G159" i="41" s="1"/>
  <c r="F161" i="41"/>
  <c r="F159" i="41" s="1"/>
  <c r="E161" i="41"/>
  <c r="E11" i="41" s="1"/>
  <c r="D161" i="41"/>
  <c r="C161" i="41"/>
  <c r="O157" i="41"/>
  <c r="O179" i="41" s="1"/>
  <c r="O156" i="41"/>
  <c r="O155" i="41"/>
  <c r="I142" i="41"/>
  <c r="I149" i="41" s="1"/>
  <c r="O141" i="41"/>
  <c r="O138" i="41"/>
  <c r="O135" i="41"/>
  <c r="M135" i="41"/>
  <c r="L135" i="41"/>
  <c r="K135" i="41"/>
  <c r="J135" i="41"/>
  <c r="H135" i="41"/>
  <c r="G135" i="41"/>
  <c r="F135" i="41"/>
  <c r="E135" i="41"/>
  <c r="D135" i="41"/>
  <c r="C135" i="41"/>
  <c r="M132" i="41"/>
  <c r="L132" i="41"/>
  <c r="K132" i="41"/>
  <c r="J132" i="41"/>
  <c r="H132" i="41"/>
  <c r="G132" i="41"/>
  <c r="F132" i="41"/>
  <c r="E132" i="41"/>
  <c r="D132" i="41"/>
  <c r="C132" i="41"/>
  <c r="J130" i="41"/>
  <c r="J127" i="41" s="1"/>
  <c r="M127" i="41"/>
  <c r="L127" i="41"/>
  <c r="K127" i="41"/>
  <c r="H127" i="41"/>
  <c r="G127" i="41"/>
  <c r="F127" i="41"/>
  <c r="E127" i="41"/>
  <c r="D127" i="41"/>
  <c r="C127" i="41"/>
  <c r="O125" i="41"/>
  <c r="M121" i="41"/>
  <c r="L121" i="41"/>
  <c r="K121" i="41"/>
  <c r="K118" i="41" s="1"/>
  <c r="J121" i="41"/>
  <c r="H121" i="41"/>
  <c r="G121" i="41"/>
  <c r="F121" i="41"/>
  <c r="E121" i="41"/>
  <c r="D121" i="41"/>
  <c r="C121" i="41"/>
  <c r="M120" i="41"/>
  <c r="L120" i="41"/>
  <c r="K120" i="41"/>
  <c r="J120" i="41"/>
  <c r="H120" i="41"/>
  <c r="H118" i="41" s="1"/>
  <c r="G120" i="41"/>
  <c r="G118" i="41" s="1"/>
  <c r="F120" i="41"/>
  <c r="E120" i="41"/>
  <c r="D120" i="41"/>
  <c r="C120" i="41"/>
  <c r="O117" i="41"/>
  <c r="M113" i="41"/>
  <c r="M111" i="41" s="1"/>
  <c r="L113" i="41"/>
  <c r="L111" i="41" s="1"/>
  <c r="K113" i="41"/>
  <c r="K111" i="41" s="1"/>
  <c r="J113" i="41"/>
  <c r="J111" i="41" s="1"/>
  <c r="H113" i="41"/>
  <c r="G113" i="41"/>
  <c r="G111" i="41" s="1"/>
  <c r="F113" i="41"/>
  <c r="F111" i="41" s="1"/>
  <c r="E113" i="41"/>
  <c r="D113" i="41"/>
  <c r="D111" i="41" s="1"/>
  <c r="C113" i="41"/>
  <c r="C111" i="41" s="1"/>
  <c r="H111" i="41"/>
  <c r="E111" i="41"/>
  <c r="O109" i="41"/>
  <c r="O115" i="41" s="1"/>
  <c r="O108" i="41"/>
  <c r="O107" i="41"/>
  <c r="L101" i="41"/>
  <c r="L94" i="41"/>
  <c r="M87" i="41"/>
  <c r="K87" i="41"/>
  <c r="J87" i="41"/>
  <c r="I87" i="41"/>
  <c r="H87" i="41"/>
  <c r="G87" i="41"/>
  <c r="F87" i="41"/>
  <c r="E87" i="41"/>
  <c r="D87" i="41"/>
  <c r="C87" i="41"/>
  <c r="M84" i="41"/>
  <c r="K84" i="41"/>
  <c r="J84" i="41"/>
  <c r="I84" i="41"/>
  <c r="H84" i="41"/>
  <c r="G84" i="41"/>
  <c r="F84" i="41"/>
  <c r="E84" i="41"/>
  <c r="D84" i="41"/>
  <c r="C84" i="41"/>
  <c r="O83" i="41"/>
  <c r="J82" i="41"/>
  <c r="J79" i="41" s="1"/>
  <c r="M79" i="41"/>
  <c r="K79" i="41"/>
  <c r="I79" i="41"/>
  <c r="H79" i="41"/>
  <c r="G79" i="41"/>
  <c r="F79" i="41"/>
  <c r="E79" i="41"/>
  <c r="D79" i="41"/>
  <c r="C79" i="41"/>
  <c r="O78" i="41"/>
  <c r="O75" i="41"/>
  <c r="M73" i="41"/>
  <c r="K73" i="41"/>
  <c r="J73" i="41"/>
  <c r="I73" i="41"/>
  <c r="H73" i="41"/>
  <c r="G73" i="41"/>
  <c r="F73" i="41"/>
  <c r="E73" i="41"/>
  <c r="E19" i="41" s="1"/>
  <c r="D73" i="41"/>
  <c r="C73" i="41"/>
  <c r="M72" i="41"/>
  <c r="K72" i="41"/>
  <c r="J72" i="41"/>
  <c r="J70" i="41" s="1"/>
  <c r="I72" i="41"/>
  <c r="H72" i="41"/>
  <c r="G72" i="41"/>
  <c r="G70" i="41" s="1"/>
  <c r="F72" i="41"/>
  <c r="F70" i="41" s="1"/>
  <c r="E72" i="41"/>
  <c r="D72" i="41"/>
  <c r="C72" i="41"/>
  <c r="M70" i="41"/>
  <c r="O69" i="41"/>
  <c r="O68" i="41"/>
  <c r="M65" i="41"/>
  <c r="K65" i="41"/>
  <c r="J65" i="41"/>
  <c r="J63" i="41" s="1"/>
  <c r="I65" i="41"/>
  <c r="I63" i="41" s="1"/>
  <c r="H65" i="41"/>
  <c r="H63" i="41" s="1"/>
  <c r="G65" i="41"/>
  <c r="G63" i="41" s="1"/>
  <c r="F65" i="41"/>
  <c r="F63" i="41" s="1"/>
  <c r="E65" i="41"/>
  <c r="E63" i="41" s="1"/>
  <c r="D65" i="41"/>
  <c r="D63" i="41" s="1"/>
  <c r="C65" i="41"/>
  <c r="C63" i="41" s="1"/>
  <c r="O64" i="41"/>
  <c r="K63" i="41"/>
  <c r="O61" i="41"/>
  <c r="O71" i="41" s="1"/>
  <c r="O60" i="41"/>
  <c r="O59" i="41"/>
  <c r="M46" i="41"/>
  <c r="L46" i="41"/>
  <c r="K46" i="41"/>
  <c r="J46" i="41"/>
  <c r="H46" i="41"/>
  <c r="G46" i="41"/>
  <c r="E46" i="41"/>
  <c r="D46" i="41"/>
  <c r="C46" i="41"/>
  <c r="M39" i="41"/>
  <c r="L39" i="41"/>
  <c r="K39" i="41"/>
  <c r="J39" i="41"/>
  <c r="H39" i="41"/>
  <c r="G39" i="41"/>
  <c r="E39" i="41"/>
  <c r="D39" i="41"/>
  <c r="C39" i="41"/>
  <c r="M37" i="41"/>
  <c r="L37" i="41"/>
  <c r="K37" i="41"/>
  <c r="J37" i="41"/>
  <c r="H37" i="41"/>
  <c r="G37" i="41"/>
  <c r="E37" i="41"/>
  <c r="D37" i="41"/>
  <c r="C37" i="41"/>
  <c r="M36" i="41"/>
  <c r="L36" i="41"/>
  <c r="K36" i="41"/>
  <c r="J36" i="41"/>
  <c r="H36" i="41"/>
  <c r="G36" i="41"/>
  <c r="E36" i="41"/>
  <c r="D36" i="41"/>
  <c r="C36" i="41"/>
  <c r="M35" i="41"/>
  <c r="L35" i="41"/>
  <c r="K35" i="41"/>
  <c r="J35" i="41"/>
  <c r="H35" i="41"/>
  <c r="G35" i="41"/>
  <c r="E35" i="41"/>
  <c r="D35" i="41"/>
  <c r="C35" i="41"/>
  <c r="M34" i="41"/>
  <c r="L34" i="41"/>
  <c r="K34" i="41"/>
  <c r="J34" i="41"/>
  <c r="H34" i="41"/>
  <c r="G34" i="41"/>
  <c r="E34" i="41"/>
  <c r="D34" i="41"/>
  <c r="C34" i="41"/>
  <c r="M32" i="41"/>
  <c r="L32" i="41"/>
  <c r="K32" i="41"/>
  <c r="J32" i="41"/>
  <c r="H32" i="41"/>
  <c r="G32" i="41"/>
  <c r="E32" i="41"/>
  <c r="D32" i="41"/>
  <c r="C32" i="41"/>
  <c r="M31" i="41"/>
  <c r="L31" i="41"/>
  <c r="K31" i="41"/>
  <c r="J31" i="41"/>
  <c r="H31" i="41"/>
  <c r="G31" i="41"/>
  <c r="E31" i="41"/>
  <c r="D31" i="41"/>
  <c r="C31" i="41"/>
  <c r="J29" i="41"/>
  <c r="M27" i="41"/>
  <c r="L27" i="41"/>
  <c r="K27" i="41"/>
  <c r="J27" i="41"/>
  <c r="H27" i="41"/>
  <c r="G27" i="41"/>
  <c r="E27" i="41"/>
  <c r="D27" i="41"/>
  <c r="C27" i="41"/>
  <c r="M26" i="41"/>
  <c r="L26" i="41"/>
  <c r="K26" i="41"/>
  <c r="J26" i="41"/>
  <c r="H26" i="41"/>
  <c r="G26" i="41"/>
  <c r="E26" i="41"/>
  <c r="D26" i="41"/>
  <c r="C26" i="41"/>
  <c r="M24" i="41"/>
  <c r="L24" i="41"/>
  <c r="K24" i="41"/>
  <c r="J24" i="41"/>
  <c r="H24" i="41"/>
  <c r="G24" i="41"/>
  <c r="E24" i="41"/>
  <c r="D24" i="41"/>
  <c r="C24" i="41"/>
  <c r="M23" i="41"/>
  <c r="L23" i="41"/>
  <c r="K23" i="41"/>
  <c r="J23" i="41"/>
  <c r="H23" i="41"/>
  <c r="G23" i="41"/>
  <c r="E23" i="41"/>
  <c r="D23" i="41"/>
  <c r="C23" i="41"/>
  <c r="M22" i="41"/>
  <c r="L22" i="41"/>
  <c r="K22" i="41"/>
  <c r="J22" i="41"/>
  <c r="H22" i="41"/>
  <c r="G22" i="41"/>
  <c r="E22" i="41"/>
  <c r="D22" i="41"/>
  <c r="C22" i="41"/>
  <c r="M21" i="41"/>
  <c r="L21" i="41"/>
  <c r="K21" i="41"/>
  <c r="J21" i="41"/>
  <c r="H21" i="41"/>
  <c r="G21" i="41"/>
  <c r="E21" i="41"/>
  <c r="D21" i="41"/>
  <c r="C21" i="41"/>
  <c r="M20" i="41"/>
  <c r="L20" i="41"/>
  <c r="K20" i="41"/>
  <c r="J20" i="41"/>
  <c r="H20" i="41"/>
  <c r="G20" i="41"/>
  <c r="E20" i="41"/>
  <c r="D20" i="41"/>
  <c r="C20" i="41"/>
  <c r="M17" i="41"/>
  <c r="L17" i="41"/>
  <c r="K17" i="41"/>
  <c r="J17" i="41"/>
  <c r="H17" i="41"/>
  <c r="G17" i="41"/>
  <c r="E17" i="41"/>
  <c r="D17" i="41"/>
  <c r="C17" i="41"/>
  <c r="J15" i="41"/>
  <c r="M14" i="41"/>
  <c r="L14" i="41"/>
  <c r="K14" i="41"/>
  <c r="J14" i="41"/>
  <c r="H14" i="41"/>
  <c r="G14" i="41"/>
  <c r="E14" i="41"/>
  <c r="D14" i="41"/>
  <c r="C14" i="41"/>
  <c r="M13" i="41"/>
  <c r="L13" i="41"/>
  <c r="K13" i="41"/>
  <c r="J13" i="41"/>
  <c r="H13" i="41"/>
  <c r="G13" i="41"/>
  <c r="E13" i="41"/>
  <c r="D13" i="41"/>
  <c r="C13" i="41"/>
  <c r="M12" i="41"/>
  <c r="L12" i="41"/>
  <c r="K12" i="41"/>
  <c r="J12" i="41"/>
  <c r="H12" i="41"/>
  <c r="G12" i="41"/>
  <c r="E12" i="41"/>
  <c r="D12" i="41"/>
  <c r="C12" i="41"/>
  <c r="M10" i="41"/>
  <c r="L10" i="41"/>
  <c r="K10" i="41"/>
  <c r="J10" i="41"/>
  <c r="H10" i="41"/>
  <c r="G10" i="41"/>
  <c r="E10" i="41"/>
  <c r="D10" i="41"/>
  <c r="C10" i="41"/>
  <c r="M7" i="41"/>
  <c r="L7" i="41"/>
  <c r="K7" i="41"/>
  <c r="J7" i="41"/>
  <c r="I7" i="41"/>
  <c r="H7" i="41"/>
  <c r="G7" i="41"/>
  <c r="F7" i="41"/>
  <c r="E7" i="41"/>
  <c r="D7" i="41"/>
  <c r="C7" i="41"/>
  <c r="M6" i="41"/>
  <c r="L6" i="41"/>
  <c r="K6" i="41"/>
  <c r="J6" i="41"/>
  <c r="I6" i="41"/>
  <c r="H6" i="41"/>
  <c r="G6" i="41"/>
  <c r="F6" i="41"/>
  <c r="E6" i="41"/>
  <c r="D6" i="41"/>
  <c r="C6" i="41"/>
  <c r="M5" i="41"/>
  <c r="L5" i="41"/>
  <c r="K5" i="41"/>
  <c r="J5" i="41"/>
  <c r="I5" i="41"/>
  <c r="H5" i="41"/>
  <c r="G5" i="41"/>
  <c r="F5" i="41"/>
  <c r="E5" i="41"/>
  <c r="D5" i="41"/>
  <c r="C5" i="41"/>
  <c r="J197" i="40"/>
  <c r="J190" i="40"/>
  <c r="I190" i="40"/>
  <c r="I197" i="40" s="1"/>
  <c r="O187" i="40"/>
  <c r="O186" i="40"/>
  <c r="O185" i="40"/>
  <c r="M183" i="40"/>
  <c r="L183" i="40"/>
  <c r="K183" i="40"/>
  <c r="H183" i="40"/>
  <c r="G183" i="40"/>
  <c r="F183" i="40"/>
  <c r="E183" i="40"/>
  <c r="D183" i="40"/>
  <c r="C183" i="40"/>
  <c r="M180" i="40"/>
  <c r="L180" i="40"/>
  <c r="K180" i="40"/>
  <c r="H180" i="40"/>
  <c r="G180" i="40"/>
  <c r="F180" i="40"/>
  <c r="E180" i="40"/>
  <c r="D180" i="40"/>
  <c r="C180" i="40"/>
  <c r="O179" i="40"/>
  <c r="O178" i="40"/>
  <c r="O177" i="40"/>
  <c r="O176" i="40"/>
  <c r="M175" i="40"/>
  <c r="L175" i="40"/>
  <c r="K175" i="40"/>
  <c r="H175" i="40"/>
  <c r="G175" i="40"/>
  <c r="F175" i="40"/>
  <c r="E175" i="40"/>
  <c r="D175" i="40"/>
  <c r="C175" i="40"/>
  <c r="O172" i="40"/>
  <c r="O171" i="40"/>
  <c r="O170" i="40"/>
  <c r="M169" i="40"/>
  <c r="M166" i="40" s="1"/>
  <c r="L169" i="40"/>
  <c r="K169" i="40"/>
  <c r="H169" i="40"/>
  <c r="G169" i="40"/>
  <c r="F169" i="40"/>
  <c r="E169" i="40"/>
  <c r="D169" i="40"/>
  <c r="C169" i="40"/>
  <c r="M168" i="40"/>
  <c r="L168" i="40"/>
  <c r="K168" i="40"/>
  <c r="K166" i="40" s="1"/>
  <c r="H168" i="40"/>
  <c r="H166" i="40" s="1"/>
  <c r="G168" i="40"/>
  <c r="F168" i="40"/>
  <c r="F166" i="40" s="1"/>
  <c r="E168" i="40"/>
  <c r="D168" i="40"/>
  <c r="C168" i="40"/>
  <c r="C166" i="40" s="1"/>
  <c r="O167" i="40"/>
  <c r="O165" i="40"/>
  <c r="O164" i="40"/>
  <c r="O163" i="40"/>
  <c r="M161" i="40"/>
  <c r="L161" i="40"/>
  <c r="L159" i="40" s="1"/>
  <c r="K161" i="40"/>
  <c r="H161" i="40"/>
  <c r="H159" i="40" s="1"/>
  <c r="G161" i="40"/>
  <c r="G159" i="40" s="1"/>
  <c r="F161" i="40"/>
  <c r="F159" i="40" s="1"/>
  <c r="E161" i="40"/>
  <c r="E159" i="40" s="1"/>
  <c r="D161" i="40"/>
  <c r="D159" i="40" s="1"/>
  <c r="C161" i="40"/>
  <c r="C159" i="40" s="1"/>
  <c r="O160" i="40"/>
  <c r="M159" i="40"/>
  <c r="O157" i="40"/>
  <c r="O181" i="40" s="1"/>
  <c r="O156" i="40"/>
  <c r="O155" i="40"/>
  <c r="I149" i="40"/>
  <c r="I142" i="40"/>
  <c r="M135" i="40"/>
  <c r="L135" i="40"/>
  <c r="K135" i="40"/>
  <c r="J135" i="40"/>
  <c r="H135" i="40"/>
  <c r="G135" i="40"/>
  <c r="F135" i="40"/>
  <c r="E135" i="40"/>
  <c r="D135" i="40"/>
  <c r="C135" i="40"/>
  <c r="O135" i="40" s="1"/>
  <c r="M132" i="40"/>
  <c r="L132" i="40"/>
  <c r="K132" i="40"/>
  <c r="J132" i="40"/>
  <c r="H132" i="40"/>
  <c r="G132" i="40"/>
  <c r="F132" i="40"/>
  <c r="E132" i="40"/>
  <c r="D132" i="40"/>
  <c r="C132" i="40"/>
  <c r="O132" i="40" s="1"/>
  <c r="J130" i="40"/>
  <c r="J127" i="40" s="1"/>
  <c r="M127" i="40"/>
  <c r="L127" i="40"/>
  <c r="K127" i="40"/>
  <c r="H127" i="40"/>
  <c r="G127" i="40"/>
  <c r="F127" i="40"/>
  <c r="E127" i="40"/>
  <c r="D127" i="40"/>
  <c r="C127" i="40"/>
  <c r="M121" i="40"/>
  <c r="L121" i="40"/>
  <c r="K121" i="40"/>
  <c r="J121" i="40"/>
  <c r="J118" i="40" s="1"/>
  <c r="H121" i="40"/>
  <c r="G121" i="40"/>
  <c r="F121" i="40"/>
  <c r="E121" i="40"/>
  <c r="D121" i="40"/>
  <c r="C121" i="40"/>
  <c r="M120" i="40"/>
  <c r="L120" i="40"/>
  <c r="K120" i="40"/>
  <c r="J120" i="40"/>
  <c r="J18" i="40" s="1"/>
  <c r="H120" i="40"/>
  <c r="G120" i="40"/>
  <c r="G118" i="40" s="1"/>
  <c r="F120" i="40"/>
  <c r="E120" i="40"/>
  <c r="D120" i="40"/>
  <c r="D118" i="40" s="1"/>
  <c r="C120" i="40"/>
  <c r="M113" i="40"/>
  <c r="M111" i="40" s="1"/>
  <c r="L113" i="40"/>
  <c r="L111" i="40" s="1"/>
  <c r="K113" i="40"/>
  <c r="K111" i="40" s="1"/>
  <c r="J113" i="40"/>
  <c r="J111" i="40" s="1"/>
  <c r="H113" i="40"/>
  <c r="H111" i="40" s="1"/>
  <c r="G113" i="40"/>
  <c r="G111" i="40" s="1"/>
  <c r="F113" i="40"/>
  <c r="E113" i="40"/>
  <c r="E111" i="40" s="1"/>
  <c r="D113" i="40"/>
  <c r="D111" i="40" s="1"/>
  <c r="C113" i="40"/>
  <c r="C111" i="40" s="1"/>
  <c r="O109" i="40"/>
  <c r="O141" i="40" s="1"/>
  <c r="O108" i="40"/>
  <c r="O107" i="40"/>
  <c r="O100" i="40"/>
  <c r="L94" i="40"/>
  <c r="L101" i="40" s="1"/>
  <c r="M87" i="40"/>
  <c r="K87" i="40"/>
  <c r="J87" i="40"/>
  <c r="I87" i="40"/>
  <c r="H87" i="40"/>
  <c r="G87" i="40"/>
  <c r="F87" i="40"/>
  <c r="E87" i="40"/>
  <c r="D87" i="40"/>
  <c r="C87" i="40"/>
  <c r="O85" i="40"/>
  <c r="M84" i="40"/>
  <c r="K84" i="40"/>
  <c r="J84" i="40"/>
  <c r="I84" i="40"/>
  <c r="H84" i="40"/>
  <c r="G84" i="40"/>
  <c r="F84" i="40"/>
  <c r="E84" i="40"/>
  <c r="D84" i="40"/>
  <c r="C84" i="40"/>
  <c r="J82" i="40"/>
  <c r="M79" i="40"/>
  <c r="K79" i="40"/>
  <c r="I79" i="40"/>
  <c r="H79" i="40"/>
  <c r="G79" i="40"/>
  <c r="F79" i="40"/>
  <c r="E79" i="40"/>
  <c r="D79" i="40"/>
  <c r="C79" i="40"/>
  <c r="O74" i="40"/>
  <c r="M73" i="40"/>
  <c r="M70" i="40" s="1"/>
  <c r="K73" i="40"/>
  <c r="J73" i="40"/>
  <c r="I73" i="40"/>
  <c r="H73" i="40"/>
  <c r="G73" i="40"/>
  <c r="F73" i="40"/>
  <c r="E73" i="40"/>
  <c r="D73" i="40"/>
  <c r="C73" i="40"/>
  <c r="M72" i="40"/>
  <c r="K72" i="40"/>
  <c r="J72" i="40"/>
  <c r="I72" i="40"/>
  <c r="H72" i="40"/>
  <c r="G72" i="40"/>
  <c r="G70" i="40" s="1"/>
  <c r="F72" i="40"/>
  <c r="E72" i="40"/>
  <c r="D72" i="40"/>
  <c r="C72" i="40"/>
  <c r="M65" i="40"/>
  <c r="M11" i="40" s="1"/>
  <c r="K65" i="40"/>
  <c r="K63" i="40" s="1"/>
  <c r="J65" i="40"/>
  <c r="J63" i="40" s="1"/>
  <c r="I65" i="40"/>
  <c r="I63" i="40" s="1"/>
  <c r="H65" i="40"/>
  <c r="G65" i="40"/>
  <c r="G63" i="40" s="1"/>
  <c r="F65" i="40"/>
  <c r="F63" i="40" s="1"/>
  <c r="E65" i="40"/>
  <c r="E63" i="40" s="1"/>
  <c r="D65" i="40"/>
  <c r="C65" i="40"/>
  <c r="C63" i="40" s="1"/>
  <c r="O61" i="40"/>
  <c r="O66" i="40" s="1"/>
  <c r="O60" i="40"/>
  <c r="O59" i="40"/>
  <c r="M46" i="40"/>
  <c r="L46" i="40"/>
  <c r="K46" i="40"/>
  <c r="J46" i="40"/>
  <c r="H46" i="40"/>
  <c r="G46" i="40"/>
  <c r="E46" i="40"/>
  <c r="D46" i="40"/>
  <c r="C46" i="40"/>
  <c r="M39" i="40"/>
  <c r="L39" i="40"/>
  <c r="K39" i="40"/>
  <c r="J39" i="40"/>
  <c r="H39" i="40"/>
  <c r="G39" i="40"/>
  <c r="E39" i="40"/>
  <c r="D39" i="40"/>
  <c r="C39" i="40"/>
  <c r="M37" i="40"/>
  <c r="L37" i="40"/>
  <c r="K37" i="40"/>
  <c r="J37" i="40"/>
  <c r="H37" i="40"/>
  <c r="G37" i="40"/>
  <c r="E37" i="40"/>
  <c r="D37" i="40"/>
  <c r="C37" i="40"/>
  <c r="M36" i="40"/>
  <c r="L36" i="40"/>
  <c r="K36" i="40"/>
  <c r="J36" i="40"/>
  <c r="H36" i="40"/>
  <c r="G36" i="40"/>
  <c r="E36" i="40"/>
  <c r="D36" i="40"/>
  <c r="C36" i="40"/>
  <c r="M35" i="40"/>
  <c r="L35" i="40"/>
  <c r="K35" i="40"/>
  <c r="J35" i="40"/>
  <c r="H35" i="40"/>
  <c r="G35" i="40"/>
  <c r="E35" i="40"/>
  <c r="D35" i="40"/>
  <c r="C35" i="40"/>
  <c r="M34" i="40"/>
  <c r="L34" i="40"/>
  <c r="K34" i="40"/>
  <c r="J34" i="40"/>
  <c r="H34" i="40"/>
  <c r="G34" i="40"/>
  <c r="E34" i="40"/>
  <c r="D34" i="40"/>
  <c r="C34" i="40"/>
  <c r="M32" i="40"/>
  <c r="L32" i="40"/>
  <c r="K32" i="40"/>
  <c r="J32" i="40"/>
  <c r="H32" i="40"/>
  <c r="G32" i="40"/>
  <c r="E32" i="40"/>
  <c r="D32" i="40"/>
  <c r="C32" i="40"/>
  <c r="M31" i="40"/>
  <c r="L31" i="40"/>
  <c r="K31" i="40"/>
  <c r="J31" i="40"/>
  <c r="H31" i="40"/>
  <c r="G31" i="40"/>
  <c r="E31" i="40"/>
  <c r="D31" i="40"/>
  <c r="C31" i="40"/>
  <c r="J29" i="40"/>
  <c r="M27" i="40"/>
  <c r="L27" i="40"/>
  <c r="K27" i="40"/>
  <c r="J27" i="40"/>
  <c r="H27" i="40"/>
  <c r="G27" i="40"/>
  <c r="E27" i="40"/>
  <c r="D27" i="40"/>
  <c r="C27" i="40"/>
  <c r="M26" i="40"/>
  <c r="L26" i="40"/>
  <c r="K26" i="40"/>
  <c r="J26" i="40"/>
  <c r="H26" i="40"/>
  <c r="G26" i="40"/>
  <c r="E26" i="40"/>
  <c r="D26" i="40"/>
  <c r="C26" i="40"/>
  <c r="M24" i="40"/>
  <c r="L24" i="40"/>
  <c r="K24" i="40"/>
  <c r="J24" i="40"/>
  <c r="H24" i="40"/>
  <c r="G24" i="40"/>
  <c r="E24" i="40"/>
  <c r="D24" i="40"/>
  <c r="C24" i="40"/>
  <c r="M23" i="40"/>
  <c r="L23" i="40"/>
  <c r="K23" i="40"/>
  <c r="J23" i="40"/>
  <c r="H23" i="40"/>
  <c r="G23" i="40"/>
  <c r="E23" i="40"/>
  <c r="D23" i="40"/>
  <c r="C23" i="40"/>
  <c r="M22" i="40"/>
  <c r="L22" i="40"/>
  <c r="K22" i="40"/>
  <c r="J22" i="40"/>
  <c r="H22" i="40"/>
  <c r="G22" i="40"/>
  <c r="E22" i="40"/>
  <c r="D22" i="40"/>
  <c r="C22" i="40"/>
  <c r="M21" i="40"/>
  <c r="L21" i="40"/>
  <c r="K21" i="40"/>
  <c r="J21" i="40"/>
  <c r="H21" i="40"/>
  <c r="G21" i="40"/>
  <c r="E21" i="40"/>
  <c r="D21" i="40"/>
  <c r="C21" i="40"/>
  <c r="M20" i="40"/>
  <c r="L20" i="40"/>
  <c r="K20" i="40"/>
  <c r="J20" i="40"/>
  <c r="H20" i="40"/>
  <c r="G20" i="40"/>
  <c r="E20" i="40"/>
  <c r="D20" i="40"/>
  <c r="C20" i="40"/>
  <c r="G19" i="40"/>
  <c r="M17" i="40"/>
  <c r="L17" i="40"/>
  <c r="K17" i="40"/>
  <c r="J17" i="40"/>
  <c r="H17" i="40"/>
  <c r="G17" i="40"/>
  <c r="E17" i="40"/>
  <c r="D17" i="40"/>
  <c r="C17" i="40"/>
  <c r="J15" i="40"/>
  <c r="M14" i="40"/>
  <c r="L14" i="40"/>
  <c r="K14" i="40"/>
  <c r="J14" i="40"/>
  <c r="H14" i="40"/>
  <c r="G14" i="40"/>
  <c r="E14" i="40"/>
  <c r="D14" i="40"/>
  <c r="C14" i="40"/>
  <c r="M13" i="40"/>
  <c r="L13" i="40"/>
  <c r="K13" i="40"/>
  <c r="J13" i="40"/>
  <c r="H13" i="40"/>
  <c r="G13" i="40"/>
  <c r="E13" i="40"/>
  <c r="D13" i="40"/>
  <c r="C13" i="40"/>
  <c r="M12" i="40"/>
  <c r="L12" i="40"/>
  <c r="K12" i="40"/>
  <c r="J12" i="40"/>
  <c r="H12" i="40"/>
  <c r="G12" i="40"/>
  <c r="E12" i="40"/>
  <c r="D12" i="40"/>
  <c r="C12" i="40"/>
  <c r="C11" i="40"/>
  <c r="M10" i="40"/>
  <c r="L10" i="40"/>
  <c r="K10" i="40"/>
  <c r="J10" i="40"/>
  <c r="H10" i="40"/>
  <c r="G10" i="40"/>
  <c r="E10" i="40"/>
  <c r="D10" i="40"/>
  <c r="C10" i="40"/>
  <c r="M7" i="40"/>
  <c r="L7" i="40"/>
  <c r="K7" i="40"/>
  <c r="J7" i="40"/>
  <c r="I7" i="40"/>
  <c r="H7" i="40"/>
  <c r="G7" i="40"/>
  <c r="F7" i="40"/>
  <c r="E7" i="40"/>
  <c r="D7" i="40"/>
  <c r="C7" i="40"/>
  <c r="M6" i="40"/>
  <c r="L6" i="40"/>
  <c r="K6" i="40"/>
  <c r="J6" i="40"/>
  <c r="I6" i="40"/>
  <c r="H6" i="40"/>
  <c r="G6" i="40"/>
  <c r="F6" i="40"/>
  <c r="E6" i="40"/>
  <c r="D6" i="40"/>
  <c r="C6" i="40"/>
  <c r="M5" i="40"/>
  <c r="L5" i="40"/>
  <c r="K5" i="40"/>
  <c r="J5" i="40"/>
  <c r="I5" i="40"/>
  <c r="H5" i="40"/>
  <c r="G5" i="40"/>
  <c r="F5" i="40"/>
  <c r="E5" i="40"/>
  <c r="D5" i="40"/>
  <c r="C5" i="40"/>
  <c r="J190" i="39"/>
  <c r="J197" i="39" s="1"/>
  <c r="I190" i="39"/>
  <c r="I197" i="39" s="1"/>
  <c r="M183" i="39"/>
  <c r="L183" i="39"/>
  <c r="K183" i="39"/>
  <c r="H183" i="39"/>
  <c r="G183" i="39"/>
  <c r="F183" i="39"/>
  <c r="E183" i="39"/>
  <c r="D183" i="39"/>
  <c r="C183" i="39"/>
  <c r="M180" i="39"/>
  <c r="L180" i="39"/>
  <c r="K180" i="39"/>
  <c r="H180" i="39"/>
  <c r="G180" i="39"/>
  <c r="F180" i="39"/>
  <c r="E180" i="39"/>
  <c r="D180" i="39"/>
  <c r="C180" i="39"/>
  <c r="M175" i="39"/>
  <c r="L175" i="39"/>
  <c r="K175" i="39"/>
  <c r="H175" i="39"/>
  <c r="G175" i="39"/>
  <c r="F175" i="39"/>
  <c r="E175" i="39"/>
  <c r="D175" i="39"/>
  <c r="C175" i="39"/>
  <c r="M169" i="39"/>
  <c r="L169" i="39"/>
  <c r="K169" i="39"/>
  <c r="K166" i="39" s="1"/>
  <c r="H169" i="39"/>
  <c r="G169" i="39"/>
  <c r="G166" i="39" s="1"/>
  <c r="F169" i="39"/>
  <c r="E169" i="39"/>
  <c r="D169" i="39"/>
  <c r="C169" i="39"/>
  <c r="M168" i="39"/>
  <c r="L168" i="39"/>
  <c r="K168" i="39"/>
  <c r="H168" i="39"/>
  <c r="H166" i="39" s="1"/>
  <c r="G168" i="39"/>
  <c r="F168" i="39"/>
  <c r="E168" i="39"/>
  <c r="D168" i="39"/>
  <c r="C168" i="39"/>
  <c r="F166" i="39"/>
  <c r="M161" i="39"/>
  <c r="M159" i="39" s="1"/>
  <c r="L161" i="39"/>
  <c r="L159" i="39" s="1"/>
  <c r="K161" i="39"/>
  <c r="K159" i="39" s="1"/>
  <c r="H161" i="39"/>
  <c r="H159" i="39" s="1"/>
  <c r="G161" i="39"/>
  <c r="G159" i="39" s="1"/>
  <c r="F161" i="39"/>
  <c r="F159" i="39" s="1"/>
  <c r="E161" i="39"/>
  <c r="E159" i="39" s="1"/>
  <c r="D161" i="39"/>
  <c r="C161" i="39"/>
  <c r="O157" i="39"/>
  <c r="O179" i="39" s="1"/>
  <c r="O156" i="39"/>
  <c r="O155" i="39"/>
  <c r="I142" i="39"/>
  <c r="I149" i="39" s="1"/>
  <c r="M135" i="39"/>
  <c r="L135" i="39"/>
  <c r="K135" i="39"/>
  <c r="J135" i="39"/>
  <c r="H135" i="39"/>
  <c r="G135" i="39"/>
  <c r="F135" i="39"/>
  <c r="E135" i="39"/>
  <c r="D135" i="39"/>
  <c r="C135" i="39"/>
  <c r="M132" i="39"/>
  <c r="L132" i="39"/>
  <c r="K132" i="39"/>
  <c r="J132" i="39"/>
  <c r="H132" i="39"/>
  <c r="G132" i="39"/>
  <c r="F132" i="39"/>
  <c r="E132" i="39"/>
  <c r="D132" i="39"/>
  <c r="C132" i="39"/>
  <c r="O131" i="39"/>
  <c r="O130" i="39"/>
  <c r="J130" i="39"/>
  <c r="J127" i="39" s="1"/>
  <c r="M127" i="39"/>
  <c r="L127" i="39"/>
  <c r="K127" i="39"/>
  <c r="H127" i="39"/>
  <c r="G127" i="39"/>
  <c r="F127" i="39"/>
  <c r="E127" i="39"/>
  <c r="D127" i="39"/>
  <c r="C127" i="39"/>
  <c r="O125" i="39"/>
  <c r="M121" i="39"/>
  <c r="L121" i="39"/>
  <c r="L19" i="39" s="1"/>
  <c r="K121" i="39"/>
  <c r="J121" i="39"/>
  <c r="J19" i="39" s="1"/>
  <c r="H121" i="39"/>
  <c r="G121" i="39"/>
  <c r="F121" i="39"/>
  <c r="E121" i="39"/>
  <c r="D121" i="39"/>
  <c r="C121" i="39"/>
  <c r="M120" i="39"/>
  <c r="L120" i="39"/>
  <c r="K120" i="39"/>
  <c r="J120" i="39"/>
  <c r="H120" i="39"/>
  <c r="G120" i="39"/>
  <c r="G118" i="39" s="1"/>
  <c r="F120" i="39"/>
  <c r="E120" i="39"/>
  <c r="E118" i="39" s="1"/>
  <c r="D120" i="39"/>
  <c r="C120" i="39"/>
  <c r="M113" i="39"/>
  <c r="M111" i="39" s="1"/>
  <c r="L113" i="39"/>
  <c r="L111" i="39" s="1"/>
  <c r="K113" i="39"/>
  <c r="K111" i="39" s="1"/>
  <c r="J113" i="39"/>
  <c r="J111" i="39" s="1"/>
  <c r="H113" i="39"/>
  <c r="H111" i="39" s="1"/>
  <c r="G113" i="39"/>
  <c r="F113" i="39"/>
  <c r="E113" i="39"/>
  <c r="E111" i="39" s="1"/>
  <c r="D113" i="39"/>
  <c r="D111" i="39" s="1"/>
  <c r="C113" i="39"/>
  <c r="C111" i="39" s="1"/>
  <c r="F111" i="39"/>
  <c r="O109" i="39"/>
  <c r="O141" i="39" s="1"/>
  <c r="O108" i="39"/>
  <c r="O107" i="39"/>
  <c r="L94" i="39"/>
  <c r="L101" i="39" s="1"/>
  <c r="M87" i="39"/>
  <c r="K87" i="39"/>
  <c r="J87" i="39"/>
  <c r="I87" i="39"/>
  <c r="H87" i="39"/>
  <c r="G87" i="39"/>
  <c r="F87" i="39"/>
  <c r="E87" i="39"/>
  <c r="D87" i="39"/>
  <c r="C87" i="39"/>
  <c r="M84" i="39"/>
  <c r="K84" i="39"/>
  <c r="J84" i="39"/>
  <c r="I84" i="39"/>
  <c r="H84" i="39"/>
  <c r="G84" i="39"/>
  <c r="F84" i="39"/>
  <c r="E84" i="39"/>
  <c r="D84" i="39"/>
  <c r="C84" i="39"/>
  <c r="J82" i="39"/>
  <c r="J28" i="39" s="1"/>
  <c r="M79" i="39"/>
  <c r="K79" i="39"/>
  <c r="I79" i="39"/>
  <c r="H79" i="39"/>
  <c r="G79" i="39"/>
  <c r="F79" i="39"/>
  <c r="E79" i="39"/>
  <c r="D79" i="39"/>
  <c r="C79" i="39"/>
  <c r="M73" i="39"/>
  <c r="K73" i="39"/>
  <c r="J73" i="39"/>
  <c r="I73" i="39"/>
  <c r="H73" i="39"/>
  <c r="G73" i="39"/>
  <c r="F73" i="39"/>
  <c r="E73" i="39"/>
  <c r="D73" i="39"/>
  <c r="C73" i="39"/>
  <c r="C19" i="39" s="1"/>
  <c r="M72" i="39"/>
  <c r="M70" i="39" s="1"/>
  <c r="K72" i="39"/>
  <c r="J72" i="39"/>
  <c r="J18" i="39" s="1"/>
  <c r="I72" i="39"/>
  <c r="H72" i="39"/>
  <c r="H18" i="39" s="1"/>
  <c r="G72" i="39"/>
  <c r="G70" i="39" s="1"/>
  <c r="F72" i="39"/>
  <c r="E72" i="39"/>
  <c r="D72" i="39"/>
  <c r="C72" i="39"/>
  <c r="K70" i="39"/>
  <c r="F70" i="39"/>
  <c r="M65" i="39"/>
  <c r="K65" i="39"/>
  <c r="J65" i="39"/>
  <c r="J63" i="39" s="1"/>
  <c r="I65" i="39"/>
  <c r="I63" i="39" s="1"/>
  <c r="H65" i="39"/>
  <c r="H63" i="39" s="1"/>
  <c r="G65" i="39"/>
  <c r="G63" i="39" s="1"/>
  <c r="F65" i="39"/>
  <c r="F63" i="39" s="1"/>
  <c r="E65" i="39"/>
  <c r="E63" i="39" s="1"/>
  <c r="D65" i="39"/>
  <c r="C65" i="39"/>
  <c r="K63" i="39"/>
  <c r="D63" i="39"/>
  <c r="O61" i="39"/>
  <c r="O66" i="39" s="1"/>
  <c r="O60" i="39"/>
  <c r="O59" i="39"/>
  <c r="M46" i="39"/>
  <c r="L46" i="39"/>
  <c r="K46" i="39"/>
  <c r="J46" i="39"/>
  <c r="H46" i="39"/>
  <c r="E46" i="39"/>
  <c r="D46" i="39"/>
  <c r="C46" i="39"/>
  <c r="M39" i="39"/>
  <c r="L39" i="39"/>
  <c r="K39" i="39"/>
  <c r="J39" i="39"/>
  <c r="H39" i="39"/>
  <c r="E39" i="39"/>
  <c r="D39" i="39"/>
  <c r="C39" i="39"/>
  <c r="M37" i="39"/>
  <c r="L37" i="39"/>
  <c r="K37" i="39"/>
  <c r="J37" i="39"/>
  <c r="H37" i="39"/>
  <c r="E37" i="39"/>
  <c r="D37" i="39"/>
  <c r="C37" i="39"/>
  <c r="M36" i="39"/>
  <c r="L36" i="39"/>
  <c r="K36" i="39"/>
  <c r="J36" i="39"/>
  <c r="H36" i="39"/>
  <c r="E36" i="39"/>
  <c r="D36" i="39"/>
  <c r="C36" i="39"/>
  <c r="M35" i="39"/>
  <c r="L35" i="39"/>
  <c r="K35" i="39"/>
  <c r="J35" i="39"/>
  <c r="H35" i="39"/>
  <c r="E35" i="39"/>
  <c r="D35" i="39"/>
  <c r="C35" i="39"/>
  <c r="M34" i="39"/>
  <c r="L34" i="39"/>
  <c r="K34" i="39"/>
  <c r="J34" i="39"/>
  <c r="H34" i="39"/>
  <c r="E34" i="39"/>
  <c r="D34" i="39"/>
  <c r="C34" i="39"/>
  <c r="M32" i="39"/>
  <c r="L32" i="39"/>
  <c r="K32" i="39"/>
  <c r="J32" i="39"/>
  <c r="H32" i="39"/>
  <c r="E32" i="39"/>
  <c r="D32" i="39"/>
  <c r="C32" i="39"/>
  <c r="M31" i="39"/>
  <c r="L31" i="39"/>
  <c r="K31" i="39"/>
  <c r="J31" i="39"/>
  <c r="H31" i="39"/>
  <c r="E31" i="39"/>
  <c r="D31" i="39"/>
  <c r="C31" i="39"/>
  <c r="J29" i="39"/>
  <c r="M27" i="39"/>
  <c r="L27" i="39"/>
  <c r="K27" i="39"/>
  <c r="J27" i="39"/>
  <c r="H27" i="39"/>
  <c r="E27" i="39"/>
  <c r="D27" i="39"/>
  <c r="C27" i="39"/>
  <c r="M26" i="39"/>
  <c r="L26" i="39"/>
  <c r="K26" i="39"/>
  <c r="J26" i="39"/>
  <c r="H26" i="39"/>
  <c r="E26" i="39"/>
  <c r="D26" i="39"/>
  <c r="C26" i="39"/>
  <c r="M24" i="39"/>
  <c r="L24" i="39"/>
  <c r="K24" i="39"/>
  <c r="J24" i="39"/>
  <c r="H24" i="39"/>
  <c r="E24" i="39"/>
  <c r="D24" i="39"/>
  <c r="C24" i="39"/>
  <c r="M23" i="39"/>
  <c r="L23" i="39"/>
  <c r="K23" i="39"/>
  <c r="J23" i="39"/>
  <c r="H23" i="39"/>
  <c r="E23" i="39"/>
  <c r="D23" i="39"/>
  <c r="C23" i="39"/>
  <c r="M22" i="39"/>
  <c r="L22" i="39"/>
  <c r="K22" i="39"/>
  <c r="J22" i="39"/>
  <c r="H22" i="39"/>
  <c r="E22" i="39"/>
  <c r="D22" i="39"/>
  <c r="C22" i="39"/>
  <c r="M21" i="39"/>
  <c r="L21" i="39"/>
  <c r="K21" i="39"/>
  <c r="J21" i="39"/>
  <c r="H21" i="39"/>
  <c r="E21" i="39"/>
  <c r="D21" i="39"/>
  <c r="C21" i="39"/>
  <c r="M20" i="39"/>
  <c r="L20" i="39"/>
  <c r="K20" i="39"/>
  <c r="J20" i="39"/>
  <c r="H20" i="39"/>
  <c r="E20" i="39"/>
  <c r="D20" i="39"/>
  <c r="C20" i="39"/>
  <c r="M17" i="39"/>
  <c r="L17" i="39"/>
  <c r="K17" i="39"/>
  <c r="J17" i="39"/>
  <c r="H17" i="39"/>
  <c r="E17" i="39"/>
  <c r="D17" i="39"/>
  <c r="C17" i="39"/>
  <c r="J15" i="39"/>
  <c r="M14" i="39"/>
  <c r="L14" i="39"/>
  <c r="K14" i="39"/>
  <c r="J14" i="39"/>
  <c r="H14" i="39"/>
  <c r="E14" i="39"/>
  <c r="D14" i="39"/>
  <c r="C14" i="39"/>
  <c r="M13" i="39"/>
  <c r="L13" i="39"/>
  <c r="K13" i="39"/>
  <c r="J13" i="39"/>
  <c r="H13" i="39"/>
  <c r="E13" i="39"/>
  <c r="D13" i="39"/>
  <c r="C13" i="39"/>
  <c r="M12" i="39"/>
  <c r="L12" i="39"/>
  <c r="K12" i="39"/>
  <c r="J12" i="39"/>
  <c r="H12" i="39"/>
  <c r="E12" i="39"/>
  <c r="D12" i="39"/>
  <c r="C12" i="39"/>
  <c r="M10" i="39"/>
  <c r="L10" i="39"/>
  <c r="K10" i="39"/>
  <c r="J10" i="39"/>
  <c r="H10" i="39"/>
  <c r="E10" i="39"/>
  <c r="D10" i="39"/>
  <c r="C10" i="39"/>
  <c r="M7" i="39"/>
  <c r="L7" i="39"/>
  <c r="K7" i="39"/>
  <c r="J7" i="39"/>
  <c r="I7" i="39"/>
  <c r="H7" i="39"/>
  <c r="G7" i="39"/>
  <c r="F7" i="39"/>
  <c r="E7" i="39"/>
  <c r="D7" i="39"/>
  <c r="C7" i="39"/>
  <c r="M6" i="39"/>
  <c r="L6" i="39"/>
  <c r="K6" i="39"/>
  <c r="J6" i="39"/>
  <c r="I6" i="39"/>
  <c r="H6" i="39"/>
  <c r="G6" i="39"/>
  <c r="F6" i="39"/>
  <c r="E6" i="39"/>
  <c r="D6" i="39"/>
  <c r="C6" i="39"/>
  <c r="M5" i="39"/>
  <c r="L5" i="39"/>
  <c r="K5" i="39"/>
  <c r="J5" i="39"/>
  <c r="I5" i="39"/>
  <c r="H5" i="39"/>
  <c r="G5" i="39"/>
  <c r="F5" i="39"/>
  <c r="E5" i="39"/>
  <c r="D5" i="39"/>
  <c r="C5" i="39"/>
  <c r="O59" i="38"/>
  <c r="J190" i="38"/>
  <c r="J197" i="38" s="1"/>
  <c r="I190" i="38"/>
  <c r="I197" i="38" s="1"/>
  <c r="M183" i="38"/>
  <c r="L183" i="38"/>
  <c r="K183" i="38"/>
  <c r="H183" i="38"/>
  <c r="G183" i="38"/>
  <c r="F183" i="38"/>
  <c r="E183" i="38"/>
  <c r="D183" i="38"/>
  <c r="C183" i="38"/>
  <c r="M180" i="38"/>
  <c r="L180" i="38"/>
  <c r="K180" i="38"/>
  <c r="H180" i="38"/>
  <c r="G180" i="38"/>
  <c r="F180" i="38"/>
  <c r="E180" i="38"/>
  <c r="D180" i="38"/>
  <c r="C180" i="38"/>
  <c r="M175" i="38"/>
  <c r="L175" i="38"/>
  <c r="K175" i="38"/>
  <c r="H175" i="38"/>
  <c r="G175" i="38"/>
  <c r="F175" i="38"/>
  <c r="E175" i="38"/>
  <c r="D175" i="38"/>
  <c r="C175" i="38"/>
  <c r="M169" i="38"/>
  <c r="L169" i="38"/>
  <c r="K169" i="38"/>
  <c r="H169" i="38"/>
  <c r="G169" i="38"/>
  <c r="F169" i="38"/>
  <c r="E169" i="38"/>
  <c r="D169" i="38"/>
  <c r="C169" i="38"/>
  <c r="M168" i="38"/>
  <c r="L168" i="38"/>
  <c r="K168" i="38"/>
  <c r="H168" i="38"/>
  <c r="G168" i="38"/>
  <c r="F168" i="38"/>
  <c r="E168" i="38"/>
  <c r="D168" i="38"/>
  <c r="C168" i="38"/>
  <c r="M161" i="38"/>
  <c r="M159" i="38" s="1"/>
  <c r="L161" i="38"/>
  <c r="L159" i="38" s="1"/>
  <c r="K161" i="38"/>
  <c r="K159" i="38" s="1"/>
  <c r="H161" i="38"/>
  <c r="H159" i="38" s="1"/>
  <c r="G161" i="38"/>
  <c r="G159" i="38" s="1"/>
  <c r="F161" i="38"/>
  <c r="F159" i="38" s="1"/>
  <c r="E161" i="38"/>
  <c r="E159" i="38" s="1"/>
  <c r="D161" i="38"/>
  <c r="C161" i="38"/>
  <c r="C159" i="38" s="1"/>
  <c r="O157" i="38"/>
  <c r="O173" i="38" s="1"/>
  <c r="O156" i="38"/>
  <c r="O155" i="38"/>
  <c r="I142" i="38"/>
  <c r="I149" i="38" s="1"/>
  <c r="M135" i="38"/>
  <c r="L135" i="38"/>
  <c r="K135" i="38"/>
  <c r="J135" i="38"/>
  <c r="H135" i="38"/>
  <c r="G135" i="38"/>
  <c r="F135" i="38"/>
  <c r="E135" i="38"/>
  <c r="D135" i="38"/>
  <c r="C135" i="38"/>
  <c r="M132" i="38"/>
  <c r="L132" i="38"/>
  <c r="K132" i="38"/>
  <c r="J132" i="38"/>
  <c r="H132" i="38"/>
  <c r="G132" i="38"/>
  <c r="F132" i="38"/>
  <c r="E132" i="38"/>
  <c r="D132" i="38"/>
  <c r="C132" i="38"/>
  <c r="J130" i="38"/>
  <c r="J127" i="38" s="1"/>
  <c r="M127" i="38"/>
  <c r="L127" i="38"/>
  <c r="K127" i="38"/>
  <c r="H127" i="38"/>
  <c r="G127" i="38"/>
  <c r="F127" i="38"/>
  <c r="E127" i="38"/>
  <c r="D127" i="38"/>
  <c r="C127" i="38"/>
  <c r="M121" i="38"/>
  <c r="L121" i="38"/>
  <c r="K121" i="38"/>
  <c r="J121" i="38"/>
  <c r="H121" i="38"/>
  <c r="G121" i="38"/>
  <c r="F121" i="38"/>
  <c r="E121" i="38"/>
  <c r="D121" i="38"/>
  <c r="C121" i="38"/>
  <c r="M120" i="38"/>
  <c r="L120" i="38"/>
  <c r="K120" i="38"/>
  <c r="J120" i="38"/>
  <c r="H120" i="38"/>
  <c r="G120" i="38"/>
  <c r="F120" i="38"/>
  <c r="E120" i="38"/>
  <c r="D120" i="38"/>
  <c r="C120" i="38"/>
  <c r="M113" i="38"/>
  <c r="M111" i="38" s="1"/>
  <c r="L113" i="38"/>
  <c r="L111" i="38" s="1"/>
  <c r="K113" i="38"/>
  <c r="K111" i="38" s="1"/>
  <c r="J113" i="38"/>
  <c r="J111" i="38" s="1"/>
  <c r="H113" i="38"/>
  <c r="H111" i="38" s="1"/>
  <c r="G113" i="38"/>
  <c r="G111" i="38" s="1"/>
  <c r="F113" i="38"/>
  <c r="F111" i="38" s="1"/>
  <c r="E113" i="38"/>
  <c r="E111" i="38" s="1"/>
  <c r="D113" i="38"/>
  <c r="C113" i="38"/>
  <c r="C111" i="38" s="1"/>
  <c r="O109" i="38"/>
  <c r="O141" i="38" s="1"/>
  <c r="O108" i="38"/>
  <c r="O107" i="38"/>
  <c r="L94" i="38"/>
  <c r="L101" i="38" s="1"/>
  <c r="M87" i="38"/>
  <c r="K87" i="38"/>
  <c r="J87" i="38"/>
  <c r="I87" i="38"/>
  <c r="H87" i="38"/>
  <c r="G87" i="38"/>
  <c r="F87" i="38"/>
  <c r="E87" i="38"/>
  <c r="D87" i="38"/>
  <c r="C87" i="38"/>
  <c r="M84" i="38"/>
  <c r="K84" i="38"/>
  <c r="J84" i="38"/>
  <c r="I84" i="38"/>
  <c r="H84" i="38"/>
  <c r="G84" i="38"/>
  <c r="F84" i="38"/>
  <c r="E84" i="38"/>
  <c r="D84" i="38"/>
  <c r="C84" i="38"/>
  <c r="J82" i="38"/>
  <c r="M79" i="38"/>
  <c r="K79" i="38"/>
  <c r="I79" i="38"/>
  <c r="H79" i="38"/>
  <c r="G79" i="38"/>
  <c r="F79" i="38"/>
  <c r="E79" i="38"/>
  <c r="D79" i="38"/>
  <c r="C79" i="38"/>
  <c r="M73" i="38"/>
  <c r="K73" i="38"/>
  <c r="J73" i="38"/>
  <c r="I73" i="38"/>
  <c r="H73" i="38"/>
  <c r="G73" i="38"/>
  <c r="F73" i="38"/>
  <c r="E73" i="38"/>
  <c r="D73" i="38"/>
  <c r="C73" i="38"/>
  <c r="M72" i="38"/>
  <c r="K72" i="38"/>
  <c r="J72" i="38"/>
  <c r="I72" i="38"/>
  <c r="H72" i="38"/>
  <c r="G72" i="38"/>
  <c r="F72" i="38"/>
  <c r="E72" i="38"/>
  <c r="D72" i="38"/>
  <c r="C72" i="38"/>
  <c r="M65" i="38"/>
  <c r="M63" i="38" s="1"/>
  <c r="K65" i="38"/>
  <c r="J65" i="38"/>
  <c r="J63" i="38" s="1"/>
  <c r="I65" i="38"/>
  <c r="H65" i="38"/>
  <c r="H63" i="38" s="1"/>
  <c r="G65" i="38"/>
  <c r="G63" i="38" s="1"/>
  <c r="F65" i="38"/>
  <c r="F63" i="38" s="1"/>
  <c r="E65" i="38"/>
  <c r="D65" i="38"/>
  <c r="D63" i="38" s="1"/>
  <c r="C65" i="38"/>
  <c r="O61" i="38"/>
  <c r="O66" i="38" s="1"/>
  <c r="O60" i="38"/>
  <c r="M46" i="38"/>
  <c r="L46" i="38"/>
  <c r="K46" i="38"/>
  <c r="J46" i="38"/>
  <c r="H46" i="38"/>
  <c r="E46" i="38"/>
  <c r="D46" i="38"/>
  <c r="C46" i="38"/>
  <c r="M39" i="38"/>
  <c r="L39" i="38"/>
  <c r="K39" i="38"/>
  <c r="J39" i="38"/>
  <c r="H39" i="38"/>
  <c r="E39" i="38"/>
  <c r="D39" i="38"/>
  <c r="C39" i="38"/>
  <c r="M37" i="38"/>
  <c r="L37" i="38"/>
  <c r="K37" i="38"/>
  <c r="J37" i="38"/>
  <c r="H37" i="38"/>
  <c r="E37" i="38"/>
  <c r="D37" i="38"/>
  <c r="C37" i="38"/>
  <c r="M36" i="38"/>
  <c r="L36" i="38"/>
  <c r="K36" i="38"/>
  <c r="J36" i="38"/>
  <c r="H36" i="38"/>
  <c r="E36" i="38"/>
  <c r="D36" i="38"/>
  <c r="C36" i="38"/>
  <c r="M35" i="38"/>
  <c r="L35" i="38"/>
  <c r="K35" i="38"/>
  <c r="J35" i="38"/>
  <c r="H35" i="38"/>
  <c r="E35" i="38"/>
  <c r="D35" i="38"/>
  <c r="C35" i="38"/>
  <c r="M34" i="38"/>
  <c r="L34" i="38"/>
  <c r="K34" i="38"/>
  <c r="J34" i="38"/>
  <c r="H34" i="38"/>
  <c r="E34" i="38"/>
  <c r="D34" i="38"/>
  <c r="C34" i="38"/>
  <c r="M32" i="38"/>
  <c r="L32" i="38"/>
  <c r="K32" i="38"/>
  <c r="J32" i="38"/>
  <c r="H32" i="38"/>
  <c r="E32" i="38"/>
  <c r="D32" i="38"/>
  <c r="C32" i="38"/>
  <c r="M31" i="38"/>
  <c r="L31" i="38"/>
  <c r="K31" i="38"/>
  <c r="J31" i="38"/>
  <c r="H31" i="38"/>
  <c r="E31" i="38"/>
  <c r="D31" i="38"/>
  <c r="C31" i="38"/>
  <c r="J29" i="38"/>
  <c r="M27" i="38"/>
  <c r="L27" i="38"/>
  <c r="K27" i="38"/>
  <c r="J27" i="38"/>
  <c r="H27" i="38"/>
  <c r="E27" i="38"/>
  <c r="D27" i="38"/>
  <c r="C27" i="38"/>
  <c r="M26" i="38"/>
  <c r="L26" i="38"/>
  <c r="K26" i="38"/>
  <c r="J26" i="38"/>
  <c r="H26" i="38"/>
  <c r="E26" i="38"/>
  <c r="D26" i="38"/>
  <c r="C26" i="38"/>
  <c r="M24" i="38"/>
  <c r="L24" i="38"/>
  <c r="K24" i="38"/>
  <c r="J24" i="38"/>
  <c r="H24" i="38"/>
  <c r="E24" i="38"/>
  <c r="D24" i="38"/>
  <c r="C24" i="38"/>
  <c r="M23" i="38"/>
  <c r="L23" i="38"/>
  <c r="K23" i="38"/>
  <c r="J23" i="38"/>
  <c r="H23" i="38"/>
  <c r="E23" i="38"/>
  <c r="D23" i="38"/>
  <c r="C23" i="38"/>
  <c r="M22" i="38"/>
  <c r="L22" i="38"/>
  <c r="K22" i="38"/>
  <c r="J22" i="38"/>
  <c r="H22" i="38"/>
  <c r="E22" i="38"/>
  <c r="D22" i="38"/>
  <c r="C22" i="38"/>
  <c r="M21" i="38"/>
  <c r="L21" i="38"/>
  <c r="K21" i="38"/>
  <c r="J21" i="38"/>
  <c r="H21" i="38"/>
  <c r="E21" i="38"/>
  <c r="D21" i="38"/>
  <c r="C21" i="38"/>
  <c r="M20" i="38"/>
  <c r="L20" i="38"/>
  <c r="K20" i="38"/>
  <c r="J20" i="38"/>
  <c r="H20" i="38"/>
  <c r="E20" i="38"/>
  <c r="D20" i="38"/>
  <c r="C20" i="38"/>
  <c r="M17" i="38"/>
  <c r="L17" i="38"/>
  <c r="K17" i="38"/>
  <c r="J17" i="38"/>
  <c r="H17" i="38"/>
  <c r="E17" i="38"/>
  <c r="D17" i="38"/>
  <c r="C17" i="38"/>
  <c r="J15" i="38"/>
  <c r="M14" i="38"/>
  <c r="L14" i="38"/>
  <c r="K14" i="38"/>
  <c r="J14" i="38"/>
  <c r="H14" i="38"/>
  <c r="E14" i="38"/>
  <c r="D14" i="38"/>
  <c r="C14" i="38"/>
  <c r="M13" i="38"/>
  <c r="L13" i="38"/>
  <c r="K13" i="38"/>
  <c r="J13" i="38"/>
  <c r="H13" i="38"/>
  <c r="E13" i="38"/>
  <c r="D13" i="38"/>
  <c r="C13" i="38"/>
  <c r="M12" i="38"/>
  <c r="L12" i="38"/>
  <c r="K12" i="38"/>
  <c r="J12" i="38"/>
  <c r="H12" i="38"/>
  <c r="E12" i="38"/>
  <c r="D12" i="38"/>
  <c r="C12" i="38"/>
  <c r="M10" i="38"/>
  <c r="L10" i="38"/>
  <c r="K10" i="38"/>
  <c r="J10" i="38"/>
  <c r="H10" i="38"/>
  <c r="E10" i="38"/>
  <c r="D10" i="38"/>
  <c r="C10" i="38"/>
  <c r="M7" i="38"/>
  <c r="L7" i="38"/>
  <c r="K7" i="38"/>
  <c r="J7" i="38"/>
  <c r="I7" i="38"/>
  <c r="H7" i="38"/>
  <c r="G7" i="38"/>
  <c r="F7" i="38"/>
  <c r="E7" i="38"/>
  <c r="D7" i="38"/>
  <c r="C7" i="38"/>
  <c r="M6" i="38"/>
  <c r="L6" i="38"/>
  <c r="K6" i="38"/>
  <c r="J6" i="38"/>
  <c r="I6" i="38"/>
  <c r="H6" i="38"/>
  <c r="G6" i="38"/>
  <c r="F6" i="38"/>
  <c r="E6" i="38"/>
  <c r="D6" i="38"/>
  <c r="C6" i="38"/>
  <c r="M5" i="38"/>
  <c r="L5" i="38"/>
  <c r="K5" i="38"/>
  <c r="J5" i="38"/>
  <c r="I5" i="38"/>
  <c r="H5" i="38"/>
  <c r="G5" i="38"/>
  <c r="F5" i="38"/>
  <c r="E5" i="38"/>
  <c r="D5" i="38"/>
  <c r="C5" i="38"/>
  <c r="Q48" i="37"/>
  <c r="J194" i="37"/>
  <c r="J201" i="37" s="1"/>
  <c r="I194" i="37"/>
  <c r="I201" i="37" s="1"/>
  <c r="M187" i="37"/>
  <c r="L187" i="37"/>
  <c r="K187" i="37"/>
  <c r="H187" i="37"/>
  <c r="G187" i="37"/>
  <c r="F187" i="37"/>
  <c r="E187" i="37"/>
  <c r="D187" i="37"/>
  <c r="C187" i="37"/>
  <c r="M184" i="37"/>
  <c r="L184" i="37"/>
  <c r="K184" i="37"/>
  <c r="H184" i="37"/>
  <c r="G184" i="37"/>
  <c r="F184" i="37"/>
  <c r="E184" i="37"/>
  <c r="D184" i="37"/>
  <c r="C184" i="37"/>
  <c r="M179" i="37"/>
  <c r="L179" i="37"/>
  <c r="K179" i="37"/>
  <c r="H179" i="37"/>
  <c r="G179" i="37"/>
  <c r="F179" i="37"/>
  <c r="E179" i="37"/>
  <c r="D179" i="37"/>
  <c r="C179" i="37"/>
  <c r="M172" i="37"/>
  <c r="L172" i="37"/>
  <c r="L19" i="37" s="1"/>
  <c r="K172" i="37"/>
  <c r="H172" i="37"/>
  <c r="G172" i="37"/>
  <c r="F172" i="37"/>
  <c r="E172" i="37"/>
  <c r="D172" i="37"/>
  <c r="C172" i="37"/>
  <c r="M171" i="37"/>
  <c r="L171" i="37"/>
  <c r="K171" i="37"/>
  <c r="K169" i="37" s="1"/>
  <c r="H171" i="37"/>
  <c r="G171" i="37"/>
  <c r="F171" i="37"/>
  <c r="E171" i="37"/>
  <c r="D171" i="37"/>
  <c r="C171" i="37"/>
  <c r="O171" i="37" s="1"/>
  <c r="M164" i="37"/>
  <c r="L164" i="37"/>
  <c r="K164" i="37"/>
  <c r="H164" i="37"/>
  <c r="G164" i="37"/>
  <c r="F164" i="37"/>
  <c r="F162" i="37" s="1"/>
  <c r="E164" i="37"/>
  <c r="E162" i="37" s="1"/>
  <c r="D164" i="37"/>
  <c r="D162" i="37" s="1"/>
  <c r="C164" i="37"/>
  <c r="C11" i="37" s="1"/>
  <c r="M162" i="37"/>
  <c r="L162" i="37"/>
  <c r="K162" i="37"/>
  <c r="H162" i="37"/>
  <c r="G162" i="37"/>
  <c r="O160" i="37"/>
  <c r="O181" i="37" s="1"/>
  <c r="O159" i="37"/>
  <c r="O158" i="37"/>
  <c r="I145" i="37"/>
  <c r="I152" i="37" s="1"/>
  <c r="M138" i="37"/>
  <c r="L138" i="37"/>
  <c r="K138" i="37"/>
  <c r="J138" i="37"/>
  <c r="H138" i="37"/>
  <c r="G138" i="37"/>
  <c r="F138" i="37"/>
  <c r="E138" i="37"/>
  <c r="D138" i="37"/>
  <c r="C138" i="37"/>
  <c r="M135" i="37"/>
  <c r="L135" i="37"/>
  <c r="K135" i="37"/>
  <c r="J135" i="37"/>
  <c r="H135" i="37"/>
  <c r="G135" i="37"/>
  <c r="F135" i="37"/>
  <c r="E135" i="37"/>
  <c r="D135" i="37"/>
  <c r="C135" i="37"/>
  <c r="J133" i="37"/>
  <c r="J130" i="37" s="1"/>
  <c r="M130" i="37"/>
  <c r="L130" i="37"/>
  <c r="K130" i="37"/>
  <c r="H130" i="37"/>
  <c r="G130" i="37"/>
  <c r="F130" i="37"/>
  <c r="E130" i="37"/>
  <c r="D130" i="37"/>
  <c r="C130" i="37"/>
  <c r="M123" i="37"/>
  <c r="L123" i="37"/>
  <c r="K123" i="37"/>
  <c r="J123" i="37"/>
  <c r="J19" i="37" s="1"/>
  <c r="H123" i="37"/>
  <c r="G123" i="37"/>
  <c r="F123" i="37"/>
  <c r="E123" i="37"/>
  <c r="D123" i="37"/>
  <c r="C123" i="37"/>
  <c r="M122" i="37"/>
  <c r="L122" i="37"/>
  <c r="K122" i="37"/>
  <c r="J122" i="37"/>
  <c r="H122" i="37"/>
  <c r="G122" i="37"/>
  <c r="F122" i="37"/>
  <c r="E122" i="37"/>
  <c r="D122" i="37"/>
  <c r="C122" i="37"/>
  <c r="L120" i="37"/>
  <c r="M115" i="37"/>
  <c r="L115" i="37"/>
  <c r="L113" i="37" s="1"/>
  <c r="K115" i="37"/>
  <c r="J115" i="37"/>
  <c r="J113" i="37" s="1"/>
  <c r="H115" i="37"/>
  <c r="H113" i="37" s="1"/>
  <c r="G115" i="37"/>
  <c r="G113" i="37" s="1"/>
  <c r="F115" i="37"/>
  <c r="F113" i="37" s="1"/>
  <c r="E115" i="37"/>
  <c r="E113" i="37" s="1"/>
  <c r="D115" i="37"/>
  <c r="D113" i="37" s="1"/>
  <c r="C115" i="37"/>
  <c r="M113" i="37"/>
  <c r="O111" i="37"/>
  <c r="O121" i="37" s="1"/>
  <c r="O110" i="37"/>
  <c r="O109" i="37"/>
  <c r="L96" i="37"/>
  <c r="L103" i="37" s="1"/>
  <c r="M89" i="37"/>
  <c r="K89" i="37"/>
  <c r="J89" i="37"/>
  <c r="I89" i="37"/>
  <c r="H89" i="37"/>
  <c r="G89" i="37"/>
  <c r="F89" i="37"/>
  <c r="E89" i="37"/>
  <c r="D89" i="37"/>
  <c r="C89" i="37"/>
  <c r="M86" i="37"/>
  <c r="K86" i="37"/>
  <c r="J86" i="37"/>
  <c r="I86" i="37"/>
  <c r="H86" i="37"/>
  <c r="G86" i="37"/>
  <c r="F86" i="37"/>
  <c r="E86" i="37"/>
  <c r="D86" i="37"/>
  <c r="C86" i="37"/>
  <c r="J84" i="37"/>
  <c r="O83" i="37"/>
  <c r="M81" i="37"/>
  <c r="K81" i="37"/>
  <c r="I81" i="37"/>
  <c r="H81" i="37"/>
  <c r="G81" i="37"/>
  <c r="F81" i="37"/>
  <c r="E81" i="37"/>
  <c r="D81" i="37"/>
  <c r="C81" i="37"/>
  <c r="O79" i="37"/>
  <c r="M74" i="37"/>
  <c r="K74" i="37"/>
  <c r="J74" i="37"/>
  <c r="I74" i="37"/>
  <c r="H74" i="37"/>
  <c r="H19" i="37" s="1"/>
  <c r="G74" i="37"/>
  <c r="F74" i="37"/>
  <c r="E74" i="37"/>
  <c r="D74" i="37"/>
  <c r="D71" i="37" s="1"/>
  <c r="C74" i="37"/>
  <c r="M73" i="37"/>
  <c r="K73" i="37"/>
  <c r="J73" i="37"/>
  <c r="J71" i="37" s="1"/>
  <c r="I73" i="37"/>
  <c r="H73" i="37"/>
  <c r="H18" i="37" s="1"/>
  <c r="G73" i="37"/>
  <c r="G71" i="37" s="1"/>
  <c r="F73" i="37"/>
  <c r="F71" i="37" s="1"/>
  <c r="E73" i="37"/>
  <c r="E71" i="37" s="1"/>
  <c r="D73" i="37"/>
  <c r="C73" i="37"/>
  <c r="C71" i="37" s="1"/>
  <c r="O70" i="37"/>
  <c r="M66" i="37"/>
  <c r="M64" i="37" s="1"/>
  <c r="K66" i="37"/>
  <c r="K64" i="37" s="1"/>
  <c r="J66" i="37"/>
  <c r="I66" i="37"/>
  <c r="H66" i="37"/>
  <c r="G66" i="37"/>
  <c r="G64" i="37" s="1"/>
  <c r="F66" i="37"/>
  <c r="E66" i="37"/>
  <c r="E64" i="37" s="1"/>
  <c r="D66" i="37"/>
  <c r="D64" i="37" s="1"/>
  <c r="C66" i="37"/>
  <c r="C64" i="37" s="1"/>
  <c r="J64" i="37"/>
  <c r="I64" i="37"/>
  <c r="O62" i="37"/>
  <c r="O77" i="37" s="1"/>
  <c r="O61" i="37"/>
  <c r="O60" i="37"/>
  <c r="M47" i="37"/>
  <c r="L47" i="37"/>
  <c r="K47" i="37"/>
  <c r="J47" i="37"/>
  <c r="H47" i="37"/>
  <c r="E47" i="37"/>
  <c r="D47" i="37"/>
  <c r="C47" i="37"/>
  <c r="M40" i="37"/>
  <c r="L40" i="37"/>
  <c r="K40" i="37"/>
  <c r="J40" i="37"/>
  <c r="H40" i="37"/>
  <c r="E40" i="37"/>
  <c r="D40" i="37"/>
  <c r="C40" i="37"/>
  <c r="M38" i="37"/>
  <c r="L38" i="37"/>
  <c r="K38" i="37"/>
  <c r="J38" i="37"/>
  <c r="H38" i="37"/>
  <c r="E38" i="37"/>
  <c r="D38" i="37"/>
  <c r="C38" i="37"/>
  <c r="M37" i="37"/>
  <c r="L37" i="37"/>
  <c r="K37" i="37"/>
  <c r="J37" i="37"/>
  <c r="H37" i="37"/>
  <c r="E37" i="37"/>
  <c r="D37" i="37"/>
  <c r="C37" i="37"/>
  <c r="M36" i="37"/>
  <c r="L36" i="37"/>
  <c r="K36" i="37"/>
  <c r="J36" i="37"/>
  <c r="H36" i="37"/>
  <c r="E36" i="37"/>
  <c r="D36" i="37"/>
  <c r="C36" i="37"/>
  <c r="M35" i="37"/>
  <c r="L35" i="37"/>
  <c r="K35" i="37"/>
  <c r="J35" i="37"/>
  <c r="H35" i="37"/>
  <c r="E35" i="37"/>
  <c r="D35" i="37"/>
  <c r="C35" i="37"/>
  <c r="M33" i="37"/>
  <c r="L33" i="37"/>
  <c r="K33" i="37"/>
  <c r="J33" i="37"/>
  <c r="H33" i="37"/>
  <c r="E33" i="37"/>
  <c r="D33" i="37"/>
  <c r="C33" i="37"/>
  <c r="M32" i="37"/>
  <c r="L32" i="37"/>
  <c r="K32" i="37"/>
  <c r="J32" i="37"/>
  <c r="H32" i="37"/>
  <c r="E32" i="37"/>
  <c r="D32" i="37"/>
  <c r="C32" i="37"/>
  <c r="J30" i="37"/>
  <c r="M28" i="37"/>
  <c r="L28" i="37"/>
  <c r="K28" i="37"/>
  <c r="J28" i="37"/>
  <c r="H28" i="37"/>
  <c r="E28" i="37"/>
  <c r="D28" i="37"/>
  <c r="C28" i="37"/>
  <c r="M27" i="37"/>
  <c r="L27" i="37"/>
  <c r="K27" i="37"/>
  <c r="J27" i="37"/>
  <c r="H27" i="37"/>
  <c r="E27" i="37"/>
  <c r="D27" i="37"/>
  <c r="C27" i="37"/>
  <c r="M25" i="37"/>
  <c r="L25" i="37"/>
  <c r="K25" i="37"/>
  <c r="J25" i="37"/>
  <c r="H25" i="37"/>
  <c r="E25" i="37"/>
  <c r="D25" i="37"/>
  <c r="C25" i="37"/>
  <c r="M24" i="37"/>
  <c r="L24" i="37"/>
  <c r="K24" i="37"/>
  <c r="J24" i="37"/>
  <c r="H24" i="37"/>
  <c r="E24" i="37"/>
  <c r="D24" i="37"/>
  <c r="C24" i="37"/>
  <c r="M23" i="37"/>
  <c r="L23" i="37"/>
  <c r="K23" i="37"/>
  <c r="J23" i="37"/>
  <c r="H23" i="37"/>
  <c r="E23" i="37"/>
  <c r="D23" i="37"/>
  <c r="C23" i="37"/>
  <c r="M22" i="37"/>
  <c r="L22" i="37"/>
  <c r="K22" i="37"/>
  <c r="J22" i="37"/>
  <c r="H22" i="37"/>
  <c r="E22" i="37"/>
  <c r="D22" i="37"/>
  <c r="C22" i="37"/>
  <c r="M21" i="37"/>
  <c r="L21" i="37"/>
  <c r="K21" i="37"/>
  <c r="J21" i="37"/>
  <c r="H21" i="37"/>
  <c r="E21" i="37"/>
  <c r="D21" i="37"/>
  <c r="C21" i="37"/>
  <c r="M20" i="37"/>
  <c r="L20" i="37"/>
  <c r="K20" i="37"/>
  <c r="J20" i="37"/>
  <c r="H20" i="37"/>
  <c r="E20" i="37"/>
  <c r="D20" i="37"/>
  <c r="C20" i="37"/>
  <c r="M17" i="37"/>
  <c r="L17" i="37"/>
  <c r="K17" i="37"/>
  <c r="J17" i="37"/>
  <c r="H17" i="37"/>
  <c r="E17" i="37"/>
  <c r="D17" i="37"/>
  <c r="C17" i="37"/>
  <c r="J15" i="37"/>
  <c r="M14" i="37"/>
  <c r="L14" i="37"/>
  <c r="K14" i="37"/>
  <c r="J14" i="37"/>
  <c r="H14" i="37"/>
  <c r="E14" i="37"/>
  <c r="D14" i="37"/>
  <c r="C14" i="37"/>
  <c r="M13" i="37"/>
  <c r="L13" i="37"/>
  <c r="K13" i="37"/>
  <c r="J13" i="37"/>
  <c r="H13" i="37"/>
  <c r="E13" i="37"/>
  <c r="D13" i="37"/>
  <c r="C13" i="37"/>
  <c r="M12" i="37"/>
  <c r="L12" i="37"/>
  <c r="K12" i="37"/>
  <c r="J12" i="37"/>
  <c r="H12" i="37"/>
  <c r="E12" i="37"/>
  <c r="D12" i="37"/>
  <c r="C12" i="37"/>
  <c r="M10" i="37"/>
  <c r="L10" i="37"/>
  <c r="K10" i="37"/>
  <c r="J10" i="37"/>
  <c r="H10" i="37"/>
  <c r="E10" i="37"/>
  <c r="D10" i="37"/>
  <c r="C10" i="37"/>
  <c r="M7" i="37"/>
  <c r="L7" i="37"/>
  <c r="K7" i="37"/>
  <c r="J7" i="37"/>
  <c r="I7" i="37"/>
  <c r="H7" i="37"/>
  <c r="G7" i="37"/>
  <c r="F7" i="37"/>
  <c r="E7" i="37"/>
  <c r="D7" i="37"/>
  <c r="C7" i="37"/>
  <c r="M6" i="37"/>
  <c r="L6" i="37"/>
  <c r="K6" i="37"/>
  <c r="J6" i="37"/>
  <c r="I6" i="37"/>
  <c r="H6" i="37"/>
  <c r="G6" i="37"/>
  <c r="F6" i="37"/>
  <c r="E6" i="37"/>
  <c r="D6" i="37"/>
  <c r="C6" i="37"/>
  <c r="M5" i="37"/>
  <c r="L5" i="37"/>
  <c r="K5" i="37"/>
  <c r="J5" i="37"/>
  <c r="I5" i="37"/>
  <c r="H5" i="37"/>
  <c r="G5" i="37"/>
  <c r="F5" i="37"/>
  <c r="E5" i="37"/>
  <c r="D5" i="37"/>
  <c r="C5" i="37"/>
  <c r="J194" i="36"/>
  <c r="J201" i="36" s="1"/>
  <c r="I194" i="36"/>
  <c r="I201" i="36" s="1"/>
  <c r="M187" i="36"/>
  <c r="L187" i="36"/>
  <c r="K187" i="36"/>
  <c r="H187" i="36"/>
  <c r="G187" i="36"/>
  <c r="F187" i="36"/>
  <c r="E187" i="36"/>
  <c r="D187" i="36"/>
  <c r="C187" i="36"/>
  <c r="M184" i="36"/>
  <c r="L184" i="36"/>
  <c r="K184" i="36"/>
  <c r="H184" i="36"/>
  <c r="G184" i="36"/>
  <c r="F184" i="36"/>
  <c r="E184" i="36"/>
  <c r="D184" i="36"/>
  <c r="C184" i="36"/>
  <c r="M179" i="36"/>
  <c r="L179" i="36"/>
  <c r="K179" i="36"/>
  <c r="H179" i="36"/>
  <c r="G179" i="36"/>
  <c r="F179" i="36"/>
  <c r="E179" i="36"/>
  <c r="D179" i="36"/>
  <c r="C179" i="36"/>
  <c r="M172" i="36"/>
  <c r="L172" i="36"/>
  <c r="K172" i="36"/>
  <c r="H172" i="36"/>
  <c r="G172" i="36"/>
  <c r="F172" i="36"/>
  <c r="E172" i="36"/>
  <c r="D172" i="36"/>
  <c r="C172" i="36"/>
  <c r="M171" i="36"/>
  <c r="L171" i="36"/>
  <c r="L169" i="36" s="1"/>
  <c r="K171" i="36"/>
  <c r="K169" i="36" s="1"/>
  <c r="H171" i="36"/>
  <c r="H169" i="36" s="1"/>
  <c r="G171" i="36"/>
  <c r="G169" i="36" s="1"/>
  <c r="F171" i="36"/>
  <c r="E171" i="36"/>
  <c r="E18" i="36" s="1"/>
  <c r="D171" i="36"/>
  <c r="C171" i="36"/>
  <c r="O164" i="36"/>
  <c r="M164" i="36"/>
  <c r="M162" i="36" s="1"/>
  <c r="L164" i="36"/>
  <c r="K164" i="36"/>
  <c r="H164" i="36"/>
  <c r="H162" i="36" s="1"/>
  <c r="G164" i="36"/>
  <c r="G162" i="36" s="1"/>
  <c r="F164" i="36"/>
  <c r="F162" i="36" s="1"/>
  <c r="E164" i="36"/>
  <c r="D164" i="36"/>
  <c r="C164" i="36"/>
  <c r="L162" i="36"/>
  <c r="K162" i="36"/>
  <c r="E162" i="36"/>
  <c r="D162" i="36"/>
  <c r="C162" i="36"/>
  <c r="O160" i="36"/>
  <c r="O186" i="36" s="1"/>
  <c r="O159" i="36"/>
  <c r="O158" i="36"/>
  <c r="I145" i="36"/>
  <c r="I152" i="36" s="1"/>
  <c r="M138" i="36"/>
  <c r="L138" i="36"/>
  <c r="K138" i="36"/>
  <c r="J138" i="36"/>
  <c r="H138" i="36"/>
  <c r="G138" i="36"/>
  <c r="F138" i="36"/>
  <c r="E138" i="36"/>
  <c r="D138" i="36"/>
  <c r="C138" i="36"/>
  <c r="M135" i="36"/>
  <c r="L135" i="36"/>
  <c r="K135" i="36"/>
  <c r="J135" i="36"/>
  <c r="H135" i="36"/>
  <c r="G135" i="36"/>
  <c r="F135" i="36"/>
  <c r="E135" i="36"/>
  <c r="D135" i="36"/>
  <c r="C135" i="36"/>
  <c r="J133" i="36"/>
  <c r="J130" i="36" s="1"/>
  <c r="M130" i="36"/>
  <c r="L130" i="36"/>
  <c r="K130" i="36"/>
  <c r="H130" i="36"/>
  <c r="G130" i="36"/>
  <c r="F130" i="36"/>
  <c r="E130" i="36"/>
  <c r="D130" i="36"/>
  <c r="C130" i="36"/>
  <c r="O129" i="36"/>
  <c r="O128" i="36"/>
  <c r="O126" i="36"/>
  <c r="M123" i="36"/>
  <c r="L123" i="36"/>
  <c r="K123" i="36"/>
  <c r="J123" i="36"/>
  <c r="H123" i="36"/>
  <c r="G123" i="36"/>
  <c r="F123" i="36"/>
  <c r="E123" i="36"/>
  <c r="D123" i="36"/>
  <c r="C123" i="36"/>
  <c r="M122" i="36"/>
  <c r="L122" i="36"/>
  <c r="K122" i="36"/>
  <c r="J122" i="36"/>
  <c r="H122" i="36"/>
  <c r="G122" i="36"/>
  <c r="F122" i="36"/>
  <c r="E122" i="36"/>
  <c r="D122" i="36"/>
  <c r="C122" i="36"/>
  <c r="H120" i="36"/>
  <c r="G120" i="36"/>
  <c r="F120" i="36"/>
  <c r="E120" i="36"/>
  <c r="D120" i="36"/>
  <c r="C120" i="36"/>
  <c r="O119" i="36"/>
  <c r="M115" i="36"/>
  <c r="M113" i="36" s="1"/>
  <c r="L115" i="36"/>
  <c r="L113" i="36" s="1"/>
  <c r="K115" i="36"/>
  <c r="K113" i="36" s="1"/>
  <c r="J115" i="36"/>
  <c r="J113" i="36" s="1"/>
  <c r="H115" i="36"/>
  <c r="H11" i="36" s="1"/>
  <c r="G115" i="36"/>
  <c r="F115" i="36"/>
  <c r="F113" i="36" s="1"/>
  <c r="E115" i="36"/>
  <c r="D115" i="36"/>
  <c r="D113" i="36" s="1"/>
  <c r="C115" i="36"/>
  <c r="H113" i="36"/>
  <c r="G113" i="36"/>
  <c r="E113" i="36"/>
  <c r="O111" i="36"/>
  <c r="O134" i="36" s="1"/>
  <c r="O110" i="36"/>
  <c r="O109" i="36"/>
  <c r="O102" i="36"/>
  <c r="L96" i="36"/>
  <c r="L103" i="36" s="1"/>
  <c r="M89" i="36"/>
  <c r="K89" i="36"/>
  <c r="J89" i="36"/>
  <c r="I89" i="36"/>
  <c r="H89" i="36"/>
  <c r="G89" i="36"/>
  <c r="F89" i="36"/>
  <c r="E89" i="36"/>
  <c r="D89" i="36"/>
  <c r="C89" i="36"/>
  <c r="M86" i="36"/>
  <c r="K86" i="36"/>
  <c r="J86" i="36"/>
  <c r="I86" i="36"/>
  <c r="H86" i="36"/>
  <c r="G86" i="36"/>
  <c r="F86" i="36"/>
  <c r="E86" i="36"/>
  <c r="D86" i="36"/>
  <c r="C86" i="36"/>
  <c r="J84" i="36"/>
  <c r="M81" i="36"/>
  <c r="K81" i="36"/>
  <c r="I81" i="36"/>
  <c r="H81" i="36"/>
  <c r="G81" i="36"/>
  <c r="F81" i="36"/>
  <c r="E81" i="36"/>
  <c r="D81" i="36"/>
  <c r="C81" i="36"/>
  <c r="M74" i="36"/>
  <c r="K74" i="36"/>
  <c r="J74" i="36"/>
  <c r="I74" i="36"/>
  <c r="H74" i="36"/>
  <c r="G74" i="36"/>
  <c r="F74" i="36"/>
  <c r="E74" i="36"/>
  <c r="D74" i="36"/>
  <c r="C74" i="36"/>
  <c r="M73" i="36"/>
  <c r="K73" i="36"/>
  <c r="J73" i="36"/>
  <c r="I73" i="36"/>
  <c r="H73" i="36"/>
  <c r="G73" i="36"/>
  <c r="G71" i="36" s="1"/>
  <c r="F73" i="36"/>
  <c r="F71" i="36" s="1"/>
  <c r="E73" i="36"/>
  <c r="D73" i="36"/>
  <c r="C73" i="36"/>
  <c r="M66" i="36"/>
  <c r="K66" i="36"/>
  <c r="K11" i="36" s="1"/>
  <c r="J66" i="36"/>
  <c r="I66" i="36"/>
  <c r="H66" i="36"/>
  <c r="H64" i="36" s="1"/>
  <c r="G66" i="36"/>
  <c r="G64" i="36" s="1"/>
  <c r="F66" i="36"/>
  <c r="E66" i="36"/>
  <c r="E11" i="36" s="1"/>
  <c r="D66" i="36"/>
  <c r="D11" i="36" s="1"/>
  <c r="C66" i="36"/>
  <c r="M64" i="36"/>
  <c r="K64" i="36"/>
  <c r="F64" i="36"/>
  <c r="E64" i="36"/>
  <c r="D64" i="36"/>
  <c r="C64" i="36"/>
  <c r="O62" i="36"/>
  <c r="O77" i="36" s="1"/>
  <c r="O61" i="36"/>
  <c r="O60" i="36"/>
  <c r="M47" i="36"/>
  <c r="L47" i="36"/>
  <c r="K47" i="36"/>
  <c r="J47" i="36"/>
  <c r="I47" i="36"/>
  <c r="H47" i="36"/>
  <c r="G47" i="36"/>
  <c r="E47" i="36"/>
  <c r="D47" i="36"/>
  <c r="C47" i="36"/>
  <c r="M40" i="36"/>
  <c r="L40" i="36"/>
  <c r="K40" i="36"/>
  <c r="J40" i="36"/>
  <c r="I40" i="36"/>
  <c r="H40" i="36"/>
  <c r="G40" i="36"/>
  <c r="E40" i="36"/>
  <c r="D40" i="36"/>
  <c r="C40" i="36"/>
  <c r="M38" i="36"/>
  <c r="L38" i="36"/>
  <c r="K38" i="36"/>
  <c r="J38" i="36"/>
  <c r="I38" i="36"/>
  <c r="H38" i="36"/>
  <c r="G38" i="36"/>
  <c r="E38" i="36"/>
  <c r="D38" i="36"/>
  <c r="C38" i="36"/>
  <c r="M37" i="36"/>
  <c r="L37" i="36"/>
  <c r="K37" i="36"/>
  <c r="J37" i="36"/>
  <c r="I37" i="36"/>
  <c r="H37" i="36"/>
  <c r="G37" i="36"/>
  <c r="E37" i="36"/>
  <c r="D37" i="36"/>
  <c r="C37" i="36"/>
  <c r="M36" i="36"/>
  <c r="L36" i="36"/>
  <c r="K36" i="36"/>
  <c r="J36" i="36"/>
  <c r="I36" i="36"/>
  <c r="H36" i="36"/>
  <c r="G36" i="36"/>
  <c r="E36" i="36"/>
  <c r="D36" i="36"/>
  <c r="C36" i="36"/>
  <c r="M35" i="36"/>
  <c r="L35" i="36"/>
  <c r="K35" i="36"/>
  <c r="J35" i="36"/>
  <c r="I35" i="36"/>
  <c r="H35" i="36"/>
  <c r="G35" i="36"/>
  <c r="E35" i="36"/>
  <c r="D35" i="36"/>
  <c r="C35" i="36"/>
  <c r="M33" i="36"/>
  <c r="L33" i="36"/>
  <c r="K33" i="36"/>
  <c r="J33" i="36"/>
  <c r="I33" i="36"/>
  <c r="H33" i="36"/>
  <c r="G33" i="36"/>
  <c r="E33" i="36"/>
  <c r="D33" i="36"/>
  <c r="C33" i="36"/>
  <c r="M32" i="36"/>
  <c r="L32" i="36"/>
  <c r="K32" i="36"/>
  <c r="J32" i="36"/>
  <c r="I32" i="36"/>
  <c r="H32" i="36"/>
  <c r="G32" i="36"/>
  <c r="E32" i="36"/>
  <c r="D32" i="36"/>
  <c r="C32" i="36"/>
  <c r="J30" i="36"/>
  <c r="M28" i="36"/>
  <c r="L28" i="36"/>
  <c r="K28" i="36"/>
  <c r="J28" i="36"/>
  <c r="I28" i="36"/>
  <c r="H28" i="36"/>
  <c r="G28" i="36"/>
  <c r="E28" i="36"/>
  <c r="D28" i="36"/>
  <c r="C28" i="36"/>
  <c r="C26" i="36" s="1"/>
  <c r="M27" i="36"/>
  <c r="L27" i="36"/>
  <c r="K27" i="36"/>
  <c r="J27" i="36"/>
  <c r="I27" i="36"/>
  <c r="H27" i="36"/>
  <c r="G27" i="36"/>
  <c r="E27" i="36"/>
  <c r="D27" i="36"/>
  <c r="C27" i="36"/>
  <c r="M25" i="36"/>
  <c r="L25" i="36"/>
  <c r="K25" i="36"/>
  <c r="J25" i="36"/>
  <c r="I25" i="36"/>
  <c r="H25" i="36"/>
  <c r="G25" i="36"/>
  <c r="E25" i="36"/>
  <c r="D25" i="36"/>
  <c r="C25" i="36"/>
  <c r="M24" i="36"/>
  <c r="L24" i="36"/>
  <c r="K24" i="36"/>
  <c r="J24" i="36"/>
  <c r="I24" i="36"/>
  <c r="H24" i="36"/>
  <c r="G24" i="36"/>
  <c r="E24" i="36"/>
  <c r="D24" i="36"/>
  <c r="C24" i="36"/>
  <c r="M23" i="36"/>
  <c r="L23" i="36"/>
  <c r="K23" i="36"/>
  <c r="J23" i="36"/>
  <c r="I23" i="36"/>
  <c r="H23" i="36"/>
  <c r="G23" i="36"/>
  <c r="E23" i="36"/>
  <c r="D23" i="36"/>
  <c r="C23" i="36"/>
  <c r="M22" i="36"/>
  <c r="L22" i="36"/>
  <c r="K22" i="36"/>
  <c r="J22" i="36"/>
  <c r="I22" i="36"/>
  <c r="H22" i="36"/>
  <c r="G22" i="36"/>
  <c r="E22" i="36"/>
  <c r="D22" i="36"/>
  <c r="C22" i="36"/>
  <c r="M21" i="36"/>
  <c r="L21" i="36"/>
  <c r="K21" i="36"/>
  <c r="J21" i="36"/>
  <c r="I21" i="36"/>
  <c r="H21" i="36"/>
  <c r="G21" i="36"/>
  <c r="E21" i="36"/>
  <c r="D21" i="36"/>
  <c r="C21" i="36"/>
  <c r="M20" i="36"/>
  <c r="L20" i="36"/>
  <c r="K20" i="36"/>
  <c r="J20" i="36"/>
  <c r="I20" i="36"/>
  <c r="H20" i="36"/>
  <c r="G20" i="36"/>
  <c r="E20" i="36"/>
  <c r="D20" i="36"/>
  <c r="C20" i="36"/>
  <c r="J19" i="36"/>
  <c r="I19" i="36"/>
  <c r="E19" i="36"/>
  <c r="M17" i="36"/>
  <c r="L17" i="36"/>
  <c r="K17" i="36"/>
  <c r="J17" i="36"/>
  <c r="I17" i="36"/>
  <c r="H17" i="36"/>
  <c r="G17" i="36"/>
  <c r="E17" i="36"/>
  <c r="D17" i="36"/>
  <c r="C17" i="36"/>
  <c r="J15" i="36"/>
  <c r="M14" i="36"/>
  <c r="L14" i="36"/>
  <c r="K14" i="36"/>
  <c r="J14" i="36"/>
  <c r="I14" i="36"/>
  <c r="H14" i="36"/>
  <c r="G14" i="36"/>
  <c r="E14" i="36"/>
  <c r="D14" i="36"/>
  <c r="C14" i="36"/>
  <c r="M13" i="36"/>
  <c r="L13" i="36"/>
  <c r="K13" i="36"/>
  <c r="J13" i="36"/>
  <c r="I13" i="36"/>
  <c r="H13" i="36"/>
  <c r="G13" i="36"/>
  <c r="E13" i="36"/>
  <c r="D13" i="36"/>
  <c r="C13" i="36"/>
  <c r="M12" i="36"/>
  <c r="L12" i="36"/>
  <c r="K12" i="36"/>
  <c r="J12" i="36"/>
  <c r="I12" i="36"/>
  <c r="H12" i="36"/>
  <c r="G12" i="36"/>
  <c r="E12" i="36"/>
  <c r="D12" i="36"/>
  <c r="C12" i="36"/>
  <c r="M11" i="36"/>
  <c r="L11" i="36"/>
  <c r="M10" i="36"/>
  <c r="L10" i="36"/>
  <c r="K10" i="36"/>
  <c r="J10" i="36"/>
  <c r="I10" i="36"/>
  <c r="H10" i="36"/>
  <c r="G10" i="36"/>
  <c r="E10" i="36"/>
  <c r="D10" i="36"/>
  <c r="C10" i="36"/>
  <c r="M7" i="36"/>
  <c r="L7" i="36"/>
  <c r="K7" i="36"/>
  <c r="J7" i="36"/>
  <c r="I7" i="36"/>
  <c r="H7" i="36"/>
  <c r="G7" i="36"/>
  <c r="F7" i="36"/>
  <c r="E7" i="36"/>
  <c r="D7" i="36"/>
  <c r="C7" i="36"/>
  <c r="M6" i="36"/>
  <c r="L6" i="36"/>
  <c r="K6" i="36"/>
  <c r="J6" i="36"/>
  <c r="I6" i="36"/>
  <c r="H6" i="36"/>
  <c r="G6" i="36"/>
  <c r="F6" i="36"/>
  <c r="E6" i="36"/>
  <c r="D6" i="36"/>
  <c r="C6" i="36"/>
  <c r="M5" i="36"/>
  <c r="L5" i="36"/>
  <c r="K5" i="36"/>
  <c r="J5" i="36"/>
  <c r="I5" i="36"/>
  <c r="H5" i="36"/>
  <c r="G5" i="36"/>
  <c r="F5" i="36"/>
  <c r="E5" i="36"/>
  <c r="D5" i="36"/>
  <c r="C5" i="36"/>
  <c r="C103" i="35"/>
  <c r="J194" i="35"/>
  <c r="J201" i="35" s="1"/>
  <c r="I194" i="35"/>
  <c r="I201" i="35" s="1"/>
  <c r="M187" i="35"/>
  <c r="L187" i="35"/>
  <c r="K187" i="35"/>
  <c r="H187" i="35"/>
  <c r="G187" i="35"/>
  <c r="F187" i="35"/>
  <c r="E187" i="35"/>
  <c r="D187" i="35"/>
  <c r="C187" i="35"/>
  <c r="M184" i="35"/>
  <c r="L184" i="35"/>
  <c r="K184" i="35"/>
  <c r="H184" i="35"/>
  <c r="G184" i="35"/>
  <c r="F184" i="35"/>
  <c r="E184" i="35"/>
  <c r="D184" i="35"/>
  <c r="C184" i="35"/>
  <c r="O180" i="35"/>
  <c r="M179" i="35"/>
  <c r="L179" i="35"/>
  <c r="K179" i="35"/>
  <c r="H179" i="35"/>
  <c r="G179" i="35"/>
  <c r="F179" i="35"/>
  <c r="E179" i="35"/>
  <c r="D179" i="35"/>
  <c r="C179" i="35"/>
  <c r="M172" i="35"/>
  <c r="L172" i="35"/>
  <c r="K172" i="35"/>
  <c r="H172" i="35"/>
  <c r="G172" i="35"/>
  <c r="F172" i="35"/>
  <c r="E172" i="35"/>
  <c r="D172" i="35"/>
  <c r="C172" i="35"/>
  <c r="M171" i="35"/>
  <c r="M169" i="35" s="1"/>
  <c r="L171" i="35"/>
  <c r="L169" i="35" s="1"/>
  <c r="K171" i="35"/>
  <c r="K169" i="35" s="1"/>
  <c r="H171" i="35"/>
  <c r="H169" i="35" s="1"/>
  <c r="G171" i="35"/>
  <c r="F171" i="35"/>
  <c r="E171" i="35"/>
  <c r="D171" i="35"/>
  <c r="C171" i="35"/>
  <c r="M164" i="35"/>
  <c r="L164" i="35"/>
  <c r="K164" i="35"/>
  <c r="K162" i="35" s="1"/>
  <c r="H164" i="35"/>
  <c r="H162" i="35" s="1"/>
  <c r="G164" i="35"/>
  <c r="G162" i="35" s="1"/>
  <c r="F164" i="35"/>
  <c r="F162" i="35" s="1"/>
  <c r="E164" i="35"/>
  <c r="E162" i="35" s="1"/>
  <c r="D164" i="35"/>
  <c r="C164" i="35"/>
  <c r="C162" i="35" s="1"/>
  <c r="M162" i="35"/>
  <c r="O160" i="35"/>
  <c r="O181" i="35" s="1"/>
  <c r="O159" i="35"/>
  <c r="O158" i="35"/>
  <c r="I145" i="35"/>
  <c r="I152" i="35" s="1"/>
  <c r="M138" i="35"/>
  <c r="L138" i="35"/>
  <c r="K138" i="35"/>
  <c r="J138" i="35"/>
  <c r="H138" i="35"/>
  <c r="G138" i="35"/>
  <c r="F138" i="35"/>
  <c r="E138" i="35"/>
  <c r="D138" i="35"/>
  <c r="C138" i="35"/>
  <c r="M135" i="35"/>
  <c r="L135" i="35"/>
  <c r="K135" i="35"/>
  <c r="J135" i="35"/>
  <c r="H135" i="35"/>
  <c r="G135" i="35"/>
  <c r="F135" i="35"/>
  <c r="E135" i="35"/>
  <c r="D135" i="35"/>
  <c r="C135" i="35"/>
  <c r="O135" i="35" s="1"/>
  <c r="O134" i="35"/>
  <c r="J133" i="35"/>
  <c r="J130" i="35" s="1"/>
  <c r="M130" i="35"/>
  <c r="L130" i="35"/>
  <c r="K130" i="35"/>
  <c r="H130" i="35"/>
  <c r="G130" i="35"/>
  <c r="F130" i="35"/>
  <c r="E130" i="35"/>
  <c r="D130" i="35"/>
  <c r="C130" i="35"/>
  <c r="O129" i="35"/>
  <c r="O128" i="35"/>
  <c r="O126" i="35"/>
  <c r="O125" i="35"/>
  <c r="M123" i="35"/>
  <c r="L123" i="35"/>
  <c r="K123" i="35"/>
  <c r="J123" i="35"/>
  <c r="H123" i="35"/>
  <c r="G123" i="35"/>
  <c r="F123" i="35"/>
  <c r="E123" i="35"/>
  <c r="D123" i="35"/>
  <c r="C123" i="35"/>
  <c r="M122" i="35"/>
  <c r="L122" i="35"/>
  <c r="K122" i="35"/>
  <c r="J122" i="35"/>
  <c r="H122" i="35"/>
  <c r="G122" i="35"/>
  <c r="F122" i="35"/>
  <c r="F120" i="35" s="1"/>
  <c r="E122" i="35"/>
  <c r="E120" i="35" s="1"/>
  <c r="D122" i="35"/>
  <c r="C122" i="35"/>
  <c r="K120" i="35"/>
  <c r="J120" i="35"/>
  <c r="O119" i="35"/>
  <c r="M115" i="35"/>
  <c r="M113" i="35" s="1"/>
  <c r="L115" i="35"/>
  <c r="L113" i="35" s="1"/>
  <c r="K115" i="35"/>
  <c r="K113" i="35" s="1"/>
  <c r="J115" i="35"/>
  <c r="J113" i="35" s="1"/>
  <c r="H115" i="35"/>
  <c r="H113" i="35" s="1"/>
  <c r="G115" i="35"/>
  <c r="G113" i="35" s="1"/>
  <c r="F115" i="35"/>
  <c r="F113" i="35" s="1"/>
  <c r="E115" i="35"/>
  <c r="E113" i="35" s="1"/>
  <c r="D115" i="35"/>
  <c r="D113" i="35" s="1"/>
  <c r="C115" i="35"/>
  <c r="O111" i="35"/>
  <c r="O151" i="35" s="1"/>
  <c r="O110" i="35"/>
  <c r="O109" i="35"/>
  <c r="L96" i="35"/>
  <c r="L103" i="35" s="1"/>
  <c r="O95" i="35"/>
  <c r="O93" i="35"/>
  <c r="M89" i="35"/>
  <c r="K89" i="35"/>
  <c r="J89" i="35"/>
  <c r="I89" i="35"/>
  <c r="H89" i="35"/>
  <c r="G89" i="35"/>
  <c r="F89" i="35"/>
  <c r="E89" i="35"/>
  <c r="D89" i="35"/>
  <c r="C89" i="35"/>
  <c r="O88" i="35"/>
  <c r="O87" i="35"/>
  <c r="M86" i="35"/>
  <c r="K86" i="35"/>
  <c r="J86" i="35"/>
  <c r="I86" i="35"/>
  <c r="H86" i="35"/>
  <c r="G86" i="35"/>
  <c r="F86" i="35"/>
  <c r="E86" i="35"/>
  <c r="D86" i="35"/>
  <c r="C86" i="35"/>
  <c r="O85" i="35"/>
  <c r="J84" i="35"/>
  <c r="O83" i="35"/>
  <c r="O82" i="35"/>
  <c r="M81" i="35"/>
  <c r="K81" i="35"/>
  <c r="I81" i="35"/>
  <c r="H81" i="35"/>
  <c r="G81" i="35"/>
  <c r="F81" i="35"/>
  <c r="E81" i="35"/>
  <c r="D81" i="35"/>
  <c r="C81" i="35"/>
  <c r="O79" i="35"/>
  <c r="O77" i="35"/>
  <c r="O76" i="35"/>
  <c r="O75" i="35"/>
  <c r="M74" i="35"/>
  <c r="K74" i="35"/>
  <c r="J74" i="35"/>
  <c r="I74" i="35"/>
  <c r="I19" i="35" s="1"/>
  <c r="H74" i="35"/>
  <c r="G74" i="35"/>
  <c r="F74" i="35"/>
  <c r="F71" i="35" s="1"/>
  <c r="E74" i="35"/>
  <c r="E71" i="35" s="1"/>
  <c r="D74" i="35"/>
  <c r="C74" i="35"/>
  <c r="M73" i="35"/>
  <c r="K73" i="35"/>
  <c r="J73" i="35"/>
  <c r="I73" i="35"/>
  <c r="H73" i="35"/>
  <c r="G73" i="35"/>
  <c r="F73" i="35"/>
  <c r="E73" i="35"/>
  <c r="D73" i="35"/>
  <c r="C73" i="35"/>
  <c r="D71" i="35"/>
  <c r="C71" i="35"/>
  <c r="M66" i="35"/>
  <c r="K66" i="35"/>
  <c r="J66" i="35"/>
  <c r="I66" i="35"/>
  <c r="H66" i="35"/>
  <c r="H64" i="35" s="1"/>
  <c r="G66" i="35"/>
  <c r="F66" i="35"/>
  <c r="E66" i="35"/>
  <c r="D66" i="35"/>
  <c r="C66" i="35"/>
  <c r="M64" i="35"/>
  <c r="K64" i="35"/>
  <c r="I64" i="35"/>
  <c r="G64" i="35"/>
  <c r="O62" i="35"/>
  <c r="O92" i="35" s="1"/>
  <c r="O61" i="35"/>
  <c r="O60" i="35"/>
  <c r="M47" i="35"/>
  <c r="L47" i="35"/>
  <c r="K47" i="35"/>
  <c r="J47" i="35"/>
  <c r="I47" i="35"/>
  <c r="H47" i="35"/>
  <c r="G47" i="35"/>
  <c r="F47" i="35"/>
  <c r="E47" i="35"/>
  <c r="D47" i="35"/>
  <c r="C47" i="35"/>
  <c r="M40" i="35"/>
  <c r="L40" i="35"/>
  <c r="K40" i="35"/>
  <c r="J40" i="35"/>
  <c r="I40" i="35"/>
  <c r="H40" i="35"/>
  <c r="G40" i="35"/>
  <c r="F40" i="35"/>
  <c r="E40" i="35"/>
  <c r="D40" i="35"/>
  <c r="C40" i="35"/>
  <c r="M38" i="35"/>
  <c r="L38" i="35"/>
  <c r="K38" i="35"/>
  <c r="J38" i="35"/>
  <c r="I38" i="35"/>
  <c r="H38" i="35"/>
  <c r="G38" i="35"/>
  <c r="F38" i="35"/>
  <c r="E38" i="35"/>
  <c r="D38" i="35"/>
  <c r="C38" i="35"/>
  <c r="M37" i="35"/>
  <c r="L37" i="35"/>
  <c r="K37" i="35"/>
  <c r="J37" i="35"/>
  <c r="I37" i="35"/>
  <c r="H37" i="35"/>
  <c r="G37" i="35"/>
  <c r="F37" i="35"/>
  <c r="E37" i="35"/>
  <c r="D37" i="35"/>
  <c r="C37" i="35"/>
  <c r="M36" i="35"/>
  <c r="L36" i="35"/>
  <c r="K36" i="35"/>
  <c r="J36" i="35"/>
  <c r="I36" i="35"/>
  <c r="H36" i="35"/>
  <c r="G36" i="35"/>
  <c r="F36" i="35"/>
  <c r="E36" i="35"/>
  <c r="D36" i="35"/>
  <c r="C36" i="35"/>
  <c r="M35" i="35"/>
  <c r="L35" i="35"/>
  <c r="K35" i="35"/>
  <c r="J35" i="35"/>
  <c r="I35" i="35"/>
  <c r="H35" i="35"/>
  <c r="G35" i="35"/>
  <c r="F35" i="35"/>
  <c r="E35" i="35"/>
  <c r="D35" i="35"/>
  <c r="C35" i="35"/>
  <c r="M33" i="35"/>
  <c r="L33" i="35"/>
  <c r="K33" i="35"/>
  <c r="J33" i="35"/>
  <c r="I33" i="35"/>
  <c r="H33" i="35"/>
  <c r="G33" i="35"/>
  <c r="F33" i="35"/>
  <c r="E33" i="35"/>
  <c r="D33" i="35"/>
  <c r="C33" i="35"/>
  <c r="M32" i="35"/>
  <c r="L32" i="35"/>
  <c r="K32" i="35"/>
  <c r="J32" i="35"/>
  <c r="I32" i="35"/>
  <c r="H32" i="35"/>
  <c r="G32" i="35"/>
  <c r="F32" i="35"/>
  <c r="E32" i="35"/>
  <c r="D32" i="35"/>
  <c r="C32" i="35"/>
  <c r="J30" i="35"/>
  <c r="M28" i="35"/>
  <c r="L28" i="35"/>
  <c r="K28" i="35"/>
  <c r="J28" i="35"/>
  <c r="I28" i="35"/>
  <c r="H28" i="35"/>
  <c r="G28" i="35"/>
  <c r="F28" i="35"/>
  <c r="E28" i="35"/>
  <c r="D28" i="35"/>
  <c r="C28" i="35"/>
  <c r="M27" i="35"/>
  <c r="L27" i="35"/>
  <c r="K27" i="35"/>
  <c r="J27" i="35"/>
  <c r="I27" i="35"/>
  <c r="H27" i="35"/>
  <c r="G27" i="35"/>
  <c r="F27" i="35"/>
  <c r="E27" i="35"/>
  <c r="D27" i="35"/>
  <c r="C27" i="35"/>
  <c r="M25" i="35"/>
  <c r="L25" i="35"/>
  <c r="K25" i="35"/>
  <c r="J25" i="35"/>
  <c r="I25" i="35"/>
  <c r="H25" i="35"/>
  <c r="G25" i="35"/>
  <c r="F25" i="35"/>
  <c r="E25" i="35"/>
  <c r="D25" i="35"/>
  <c r="C25" i="35"/>
  <c r="M24" i="35"/>
  <c r="L24" i="35"/>
  <c r="K24" i="35"/>
  <c r="J24" i="35"/>
  <c r="I24" i="35"/>
  <c r="H24" i="35"/>
  <c r="G24" i="35"/>
  <c r="F24" i="35"/>
  <c r="E24" i="35"/>
  <c r="D24" i="35"/>
  <c r="C24" i="35"/>
  <c r="M23" i="35"/>
  <c r="L23" i="35"/>
  <c r="K23" i="35"/>
  <c r="J23" i="35"/>
  <c r="I23" i="35"/>
  <c r="H23" i="35"/>
  <c r="G23" i="35"/>
  <c r="F23" i="35"/>
  <c r="E23" i="35"/>
  <c r="D23" i="35"/>
  <c r="C23" i="35"/>
  <c r="M22" i="35"/>
  <c r="L22" i="35"/>
  <c r="K22" i="35"/>
  <c r="J22" i="35"/>
  <c r="I22" i="35"/>
  <c r="H22" i="35"/>
  <c r="G22" i="35"/>
  <c r="F22" i="35"/>
  <c r="E22" i="35"/>
  <c r="D22" i="35"/>
  <c r="C22" i="35"/>
  <c r="M21" i="35"/>
  <c r="L21" i="35"/>
  <c r="K21" i="35"/>
  <c r="J21" i="35"/>
  <c r="I21" i="35"/>
  <c r="H21" i="35"/>
  <c r="G21" i="35"/>
  <c r="F21" i="35"/>
  <c r="E21" i="35"/>
  <c r="D21" i="35"/>
  <c r="C21" i="35"/>
  <c r="M20" i="35"/>
  <c r="L20" i="35"/>
  <c r="K20" i="35"/>
  <c r="J20" i="35"/>
  <c r="I20" i="35"/>
  <c r="H20" i="35"/>
  <c r="G20" i="35"/>
  <c r="F20" i="35"/>
  <c r="E20" i="35"/>
  <c r="D20" i="35"/>
  <c r="C20" i="35"/>
  <c r="M17" i="35"/>
  <c r="L17" i="35"/>
  <c r="K17" i="35"/>
  <c r="J17" i="35"/>
  <c r="I17" i="35"/>
  <c r="H17" i="35"/>
  <c r="G17" i="35"/>
  <c r="F17" i="35"/>
  <c r="E17" i="35"/>
  <c r="D17" i="35"/>
  <c r="C17" i="35"/>
  <c r="J15" i="35"/>
  <c r="M14" i="35"/>
  <c r="L14" i="35"/>
  <c r="K14" i="35"/>
  <c r="J14" i="35"/>
  <c r="I14" i="35"/>
  <c r="H14" i="35"/>
  <c r="G14" i="35"/>
  <c r="F14" i="35"/>
  <c r="E14" i="35"/>
  <c r="D14" i="35"/>
  <c r="C14" i="35"/>
  <c r="M13" i="35"/>
  <c r="L13" i="35"/>
  <c r="K13" i="35"/>
  <c r="J13" i="35"/>
  <c r="I13" i="35"/>
  <c r="H13" i="35"/>
  <c r="G13" i="35"/>
  <c r="F13" i="35"/>
  <c r="E13" i="35"/>
  <c r="D13" i="35"/>
  <c r="C13" i="35"/>
  <c r="M12" i="35"/>
  <c r="L12" i="35"/>
  <c r="K12" i="35"/>
  <c r="J12" i="35"/>
  <c r="I12" i="35"/>
  <c r="H12" i="35"/>
  <c r="G12" i="35"/>
  <c r="F12" i="35"/>
  <c r="E12" i="35"/>
  <c r="D12" i="35"/>
  <c r="C12" i="35"/>
  <c r="I11" i="35"/>
  <c r="M10" i="35"/>
  <c r="L10" i="35"/>
  <c r="K10" i="35"/>
  <c r="J10" i="35"/>
  <c r="I10" i="35"/>
  <c r="H10" i="35"/>
  <c r="G10" i="35"/>
  <c r="F10" i="35"/>
  <c r="E10" i="35"/>
  <c r="D10" i="35"/>
  <c r="C10" i="35"/>
  <c r="M7" i="35"/>
  <c r="L7" i="35"/>
  <c r="K7" i="35"/>
  <c r="J7" i="35"/>
  <c r="I7" i="35"/>
  <c r="H7" i="35"/>
  <c r="G7" i="35"/>
  <c r="F7" i="35"/>
  <c r="E7" i="35"/>
  <c r="D7" i="35"/>
  <c r="C7" i="35"/>
  <c r="M6" i="35"/>
  <c r="L6" i="35"/>
  <c r="K6" i="35"/>
  <c r="J6" i="35"/>
  <c r="I6" i="35"/>
  <c r="H6" i="35"/>
  <c r="G6" i="35"/>
  <c r="F6" i="35"/>
  <c r="E6" i="35"/>
  <c r="D6" i="35"/>
  <c r="C6" i="35"/>
  <c r="M5" i="35"/>
  <c r="L5" i="35"/>
  <c r="K5" i="35"/>
  <c r="J5" i="35"/>
  <c r="I5" i="35"/>
  <c r="H5" i="35"/>
  <c r="G5" i="35"/>
  <c r="F5" i="35"/>
  <c r="E5" i="35"/>
  <c r="D5" i="35"/>
  <c r="C5" i="35"/>
  <c r="I201" i="34"/>
  <c r="J194" i="34"/>
  <c r="J201" i="34" s="1"/>
  <c r="I194" i="34"/>
  <c r="O193" i="34"/>
  <c r="M187" i="34"/>
  <c r="L187" i="34"/>
  <c r="K187" i="34"/>
  <c r="H187" i="34"/>
  <c r="G187" i="34"/>
  <c r="F187" i="34"/>
  <c r="E187" i="34"/>
  <c r="D187" i="34"/>
  <c r="C187" i="34"/>
  <c r="O187" i="34" s="1"/>
  <c r="O184" i="34"/>
  <c r="M184" i="34"/>
  <c r="L184" i="34"/>
  <c r="K184" i="34"/>
  <c r="H184" i="34"/>
  <c r="G184" i="34"/>
  <c r="F184" i="34"/>
  <c r="E184" i="34"/>
  <c r="D184" i="34"/>
  <c r="C184" i="34"/>
  <c r="M179" i="34"/>
  <c r="L179" i="34"/>
  <c r="K179" i="34"/>
  <c r="H179" i="34"/>
  <c r="G179" i="34"/>
  <c r="F179" i="34"/>
  <c r="E179" i="34"/>
  <c r="D179" i="34"/>
  <c r="C179" i="34"/>
  <c r="M172" i="34"/>
  <c r="L172" i="34"/>
  <c r="K172" i="34"/>
  <c r="K169" i="34" s="1"/>
  <c r="H172" i="34"/>
  <c r="G172" i="34"/>
  <c r="F172" i="34"/>
  <c r="E172" i="34"/>
  <c r="O172" i="34" s="1"/>
  <c r="D172" i="34"/>
  <c r="C172" i="34"/>
  <c r="M171" i="34"/>
  <c r="L171" i="34"/>
  <c r="K171" i="34"/>
  <c r="H171" i="34"/>
  <c r="G171" i="34"/>
  <c r="F171" i="34"/>
  <c r="E171" i="34"/>
  <c r="D171" i="34"/>
  <c r="D169" i="34" s="1"/>
  <c r="C171" i="34"/>
  <c r="M169" i="34"/>
  <c r="L169" i="34"/>
  <c r="M164" i="34"/>
  <c r="M162" i="34" s="1"/>
  <c r="L164" i="34"/>
  <c r="L162" i="34" s="1"/>
  <c r="K164" i="34"/>
  <c r="K162" i="34" s="1"/>
  <c r="H164" i="34"/>
  <c r="H162" i="34" s="1"/>
  <c r="G164" i="34"/>
  <c r="G162" i="34" s="1"/>
  <c r="F164" i="34"/>
  <c r="E164" i="34"/>
  <c r="D164" i="34"/>
  <c r="D162" i="34" s="1"/>
  <c r="C164" i="34"/>
  <c r="C162" i="34" s="1"/>
  <c r="F162" i="34"/>
  <c r="E162" i="34"/>
  <c r="O160" i="34"/>
  <c r="O167" i="34" s="1"/>
  <c r="O159" i="34"/>
  <c r="O158" i="34"/>
  <c r="I145" i="34"/>
  <c r="I152" i="34" s="1"/>
  <c r="M138" i="34"/>
  <c r="L138" i="34"/>
  <c r="K138" i="34"/>
  <c r="J138" i="34"/>
  <c r="H138" i="34"/>
  <c r="G138" i="34"/>
  <c r="F138" i="34"/>
  <c r="E138" i="34"/>
  <c r="D138" i="34"/>
  <c r="D145" i="34" s="1"/>
  <c r="C138" i="34"/>
  <c r="O138" i="34" s="1"/>
  <c r="O137" i="34"/>
  <c r="M135" i="34"/>
  <c r="L135" i="34"/>
  <c r="K135" i="34"/>
  <c r="J135" i="34"/>
  <c r="H135" i="34"/>
  <c r="G135" i="34"/>
  <c r="F135" i="34"/>
  <c r="E135" i="34"/>
  <c r="D135" i="34"/>
  <c r="C135" i="34"/>
  <c r="O134" i="34"/>
  <c r="J133" i="34"/>
  <c r="J130" i="34" s="1"/>
  <c r="O132" i="34"/>
  <c r="M130" i="34"/>
  <c r="L130" i="34"/>
  <c r="K130" i="34"/>
  <c r="H130" i="34"/>
  <c r="G130" i="34"/>
  <c r="F130" i="34"/>
  <c r="E130" i="34"/>
  <c r="D130" i="34"/>
  <c r="C130" i="34"/>
  <c r="O126" i="34"/>
  <c r="O125" i="34"/>
  <c r="M123" i="34"/>
  <c r="L123" i="34"/>
  <c r="L19" i="34" s="1"/>
  <c r="K123" i="34"/>
  <c r="J123" i="34"/>
  <c r="H123" i="34"/>
  <c r="H19" i="34" s="1"/>
  <c r="G123" i="34"/>
  <c r="F123" i="34"/>
  <c r="E123" i="34"/>
  <c r="D123" i="34"/>
  <c r="C123" i="34"/>
  <c r="M122" i="34"/>
  <c r="M120" i="34" s="1"/>
  <c r="L122" i="34"/>
  <c r="K122" i="34"/>
  <c r="J122" i="34"/>
  <c r="H122" i="34"/>
  <c r="G122" i="34"/>
  <c r="F122" i="34"/>
  <c r="E122" i="34"/>
  <c r="D122" i="34"/>
  <c r="C122" i="34"/>
  <c r="O122" i="34" s="1"/>
  <c r="O121" i="34"/>
  <c r="K120" i="34"/>
  <c r="J120" i="34"/>
  <c r="H120" i="34"/>
  <c r="E120" i="34"/>
  <c r="D120" i="34"/>
  <c r="M115" i="34"/>
  <c r="M113" i="34" s="1"/>
  <c r="L115" i="34"/>
  <c r="L113" i="34" s="1"/>
  <c r="K115" i="34"/>
  <c r="J115" i="34"/>
  <c r="J113" i="34" s="1"/>
  <c r="H115" i="34"/>
  <c r="H113" i="34" s="1"/>
  <c r="G115" i="34"/>
  <c r="G113" i="34" s="1"/>
  <c r="F115" i="34"/>
  <c r="F113" i="34" s="1"/>
  <c r="E115" i="34"/>
  <c r="D115" i="34"/>
  <c r="D113" i="34" s="1"/>
  <c r="C115" i="34"/>
  <c r="O114" i="34"/>
  <c r="K113" i="34"/>
  <c r="O111" i="34"/>
  <c r="O124" i="34" s="1"/>
  <c r="O110" i="34"/>
  <c r="O109" i="34"/>
  <c r="L96" i="34"/>
  <c r="L103" i="34" s="1"/>
  <c r="M89" i="34"/>
  <c r="K89" i="34"/>
  <c r="J89" i="34"/>
  <c r="I89" i="34"/>
  <c r="H89" i="34"/>
  <c r="G89" i="34"/>
  <c r="F89" i="34"/>
  <c r="E89" i="34"/>
  <c r="D89" i="34"/>
  <c r="C89" i="34"/>
  <c r="M86" i="34"/>
  <c r="K86" i="34"/>
  <c r="J86" i="34"/>
  <c r="I86" i="34"/>
  <c r="H86" i="34"/>
  <c r="G86" i="34"/>
  <c r="F86" i="34"/>
  <c r="E86" i="34"/>
  <c r="D86" i="34"/>
  <c r="C86" i="34"/>
  <c r="J84" i="34"/>
  <c r="J81" i="34" s="1"/>
  <c r="M81" i="34"/>
  <c r="K81" i="34"/>
  <c r="I81" i="34"/>
  <c r="H81" i="34"/>
  <c r="G81" i="34"/>
  <c r="F81" i="34"/>
  <c r="E81" i="34"/>
  <c r="D81" i="34"/>
  <c r="C81" i="34"/>
  <c r="M74" i="34"/>
  <c r="M19" i="34" s="1"/>
  <c r="K74" i="34"/>
  <c r="J74" i="34"/>
  <c r="I74" i="34"/>
  <c r="H74" i="34"/>
  <c r="G74" i="34"/>
  <c r="F74" i="34"/>
  <c r="E74" i="34"/>
  <c r="D74" i="34"/>
  <c r="C74" i="34"/>
  <c r="M73" i="34"/>
  <c r="K73" i="34"/>
  <c r="J73" i="34"/>
  <c r="I73" i="34"/>
  <c r="H73" i="34"/>
  <c r="H71" i="34" s="1"/>
  <c r="G73" i="34"/>
  <c r="G18" i="34" s="1"/>
  <c r="F73" i="34"/>
  <c r="E73" i="34"/>
  <c r="D73" i="34"/>
  <c r="C73" i="34"/>
  <c r="G71" i="34"/>
  <c r="F71" i="34"/>
  <c r="E71" i="34"/>
  <c r="C71" i="34"/>
  <c r="M66" i="34"/>
  <c r="M11" i="34" s="1"/>
  <c r="K66" i="34"/>
  <c r="K11" i="34" s="1"/>
  <c r="J66" i="34"/>
  <c r="I66" i="34"/>
  <c r="I64" i="34" s="1"/>
  <c r="H66" i="34"/>
  <c r="H64" i="34" s="1"/>
  <c r="G66" i="34"/>
  <c r="G64" i="34" s="1"/>
  <c r="F66" i="34"/>
  <c r="F64" i="34" s="1"/>
  <c r="E66" i="34"/>
  <c r="E64" i="34" s="1"/>
  <c r="D66" i="34"/>
  <c r="D64" i="34" s="1"/>
  <c r="C66" i="34"/>
  <c r="O62" i="34"/>
  <c r="O65" i="34" s="1"/>
  <c r="O61" i="34"/>
  <c r="O60" i="34"/>
  <c r="M47" i="34"/>
  <c r="L47" i="34"/>
  <c r="K47" i="34"/>
  <c r="J47" i="34"/>
  <c r="I47" i="34"/>
  <c r="H47" i="34"/>
  <c r="G47" i="34"/>
  <c r="F47" i="34"/>
  <c r="E47" i="34"/>
  <c r="D47" i="34"/>
  <c r="C47" i="34"/>
  <c r="M40" i="34"/>
  <c r="L40" i="34"/>
  <c r="K40" i="34"/>
  <c r="J40" i="34"/>
  <c r="I40" i="34"/>
  <c r="H40" i="34"/>
  <c r="G40" i="34"/>
  <c r="F40" i="34"/>
  <c r="E40" i="34"/>
  <c r="D40" i="34"/>
  <c r="C40" i="34"/>
  <c r="M38" i="34"/>
  <c r="L38" i="34"/>
  <c r="K38" i="34"/>
  <c r="J38" i="34"/>
  <c r="I38" i="34"/>
  <c r="H38" i="34"/>
  <c r="G38" i="34"/>
  <c r="F38" i="34"/>
  <c r="E38" i="34"/>
  <c r="D38" i="34"/>
  <c r="C38" i="34"/>
  <c r="M37" i="34"/>
  <c r="L37" i="34"/>
  <c r="K37" i="34"/>
  <c r="J37" i="34"/>
  <c r="I37" i="34"/>
  <c r="H37" i="34"/>
  <c r="G37" i="34"/>
  <c r="F37" i="34"/>
  <c r="E37" i="34"/>
  <c r="D37" i="34"/>
  <c r="C37" i="34"/>
  <c r="M36" i="34"/>
  <c r="L36" i="34"/>
  <c r="K36" i="34"/>
  <c r="J36" i="34"/>
  <c r="I36" i="34"/>
  <c r="H36" i="34"/>
  <c r="G36" i="34"/>
  <c r="F36" i="34"/>
  <c r="E36" i="34"/>
  <c r="D36" i="34"/>
  <c r="C36" i="34"/>
  <c r="M35" i="34"/>
  <c r="L35" i="34"/>
  <c r="K35" i="34"/>
  <c r="J35" i="34"/>
  <c r="I35" i="34"/>
  <c r="H35" i="34"/>
  <c r="G35" i="34"/>
  <c r="F35" i="34"/>
  <c r="F34" i="34" s="1"/>
  <c r="E35" i="34"/>
  <c r="D35" i="34"/>
  <c r="C35" i="34"/>
  <c r="M33" i="34"/>
  <c r="L33" i="34"/>
  <c r="K33" i="34"/>
  <c r="K31" i="34" s="1"/>
  <c r="J33" i="34"/>
  <c r="I33" i="34"/>
  <c r="H33" i="34"/>
  <c r="G33" i="34"/>
  <c r="F33" i="34"/>
  <c r="E33" i="34"/>
  <c r="E31" i="34" s="1"/>
  <c r="D33" i="34"/>
  <c r="D31" i="34" s="1"/>
  <c r="C33" i="34"/>
  <c r="M32" i="34"/>
  <c r="L32" i="34"/>
  <c r="K32" i="34"/>
  <c r="J32" i="34"/>
  <c r="I32" i="34"/>
  <c r="H32" i="34"/>
  <c r="G32" i="34"/>
  <c r="F32" i="34"/>
  <c r="E32" i="34"/>
  <c r="D32" i="34"/>
  <c r="C32" i="34"/>
  <c r="J30" i="34"/>
  <c r="J29" i="34"/>
  <c r="M28" i="34"/>
  <c r="L28" i="34"/>
  <c r="K28" i="34"/>
  <c r="J28" i="34"/>
  <c r="I28" i="34"/>
  <c r="H28" i="34"/>
  <c r="G28" i="34"/>
  <c r="F28" i="34"/>
  <c r="E28" i="34"/>
  <c r="D28" i="34"/>
  <c r="C28" i="34"/>
  <c r="M27" i="34"/>
  <c r="L27" i="34"/>
  <c r="K27" i="34"/>
  <c r="J27" i="34"/>
  <c r="I27" i="34"/>
  <c r="I26" i="34" s="1"/>
  <c r="H27" i="34"/>
  <c r="H26" i="34" s="1"/>
  <c r="G27" i="34"/>
  <c r="G26" i="34" s="1"/>
  <c r="F27" i="34"/>
  <c r="F26" i="34" s="1"/>
  <c r="E27" i="34"/>
  <c r="E26" i="34" s="1"/>
  <c r="D27" i="34"/>
  <c r="C27" i="34"/>
  <c r="M25" i="34"/>
  <c r="L25" i="34"/>
  <c r="K25" i="34"/>
  <c r="J25" i="34"/>
  <c r="I25" i="34"/>
  <c r="H25" i="34"/>
  <c r="G25" i="34"/>
  <c r="F25" i="34"/>
  <c r="E25" i="34"/>
  <c r="D25" i="34"/>
  <c r="C25" i="34"/>
  <c r="M24" i="34"/>
  <c r="L24" i="34"/>
  <c r="K24" i="34"/>
  <c r="J24" i="34"/>
  <c r="I24" i="34"/>
  <c r="H24" i="34"/>
  <c r="G24" i="34"/>
  <c r="F24" i="34"/>
  <c r="E24" i="34"/>
  <c r="D24" i="34"/>
  <c r="C24" i="34"/>
  <c r="M23" i="34"/>
  <c r="L23" i="34"/>
  <c r="K23" i="34"/>
  <c r="J23" i="34"/>
  <c r="I23" i="34"/>
  <c r="H23" i="34"/>
  <c r="G23" i="34"/>
  <c r="F23" i="34"/>
  <c r="E23" i="34"/>
  <c r="D23" i="34"/>
  <c r="C23" i="34"/>
  <c r="M22" i="34"/>
  <c r="L22" i="34"/>
  <c r="K22" i="34"/>
  <c r="J22" i="34"/>
  <c r="I22" i="34"/>
  <c r="H22" i="34"/>
  <c r="G22" i="34"/>
  <c r="F22" i="34"/>
  <c r="E22" i="34"/>
  <c r="D22" i="34"/>
  <c r="C22" i="34"/>
  <c r="M21" i="34"/>
  <c r="L21" i="34"/>
  <c r="K21" i="34"/>
  <c r="J21" i="34"/>
  <c r="I21" i="34"/>
  <c r="H21" i="34"/>
  <c r="G21" i="34"/>
  <c r="F21" i="34"/>
  <c r="E21" i="34"/>
  <c r="D21" i="34"/>
  <c r="C21" i="34"/>
  <c r="M20" i="34"/>
  <c r="L20" i="34"/>
  <c r="K20" i="34"/>
  <c r="J20" i="34"/>
  <c r="I20" i="34"/>
  <c r="H20" i="34"/>
  <c r="G20" i="34"/>
  <c r="F20" i="34"/>
  <c r="E20" i="34"/>
  <c r="D20" i="34"/>
  <c r="C20" i="34"/>
  <c r="K19" i="34"/>
  <c r="J19" i="34"/>
  <c r="I19" i="34"/>
  <c r="F18" i="34"/>
  <c r="E18" i="34"/>
  <c r="D18" i="34"/>
  <c r="C18" i="34"/>
  <c r="M17" i="34"/>
  <c r="L17" i="34"/>
  <c r="K17" i="34"/>
  <c r="J17" i="34"/>
  <c r="I17" i="34"/>
  <c r="H17" i="34"/>
  <c r="G17" i="34"/>
  <c r="F17" i="34"/>
  <c r="E17" i="34"/>
  <c r="D17" i="34"/>
  <c r="C17" i="34"/>
  <c r="J15" i="34"/>
  <c r="M14" i="34"/>
  <c r="L14" i="34"/>
  <c r="K14" i="34"/>
  <c r="J14" i="34"/>
  <c r="I14" i="34"/>
  <c r="H14" i="34"/>
  <c r="G14" i="34"/>
  <c r="F14" i="34"/>
  <c r="E14" i="34"/>
  <c r="D14" i="34"/>
  <c r="C14" i="34"/>
  <c r="M13" i="34"/>
  <c r="L13" i="34"/>
  <c r="K13" i="34"/>
  <c r="J13" i="34"/>
  <c r="I13" i="34"/>
  <c r="H13" i="34"/>
  <c r="G13" i="34"/>
  <c r="F13" i="34"/>
  <c r="E13" i="34"/>
  <c r="D13" i="34"/>
  <c r="C13" i="34"/>
  <c r="M12" i="34"/>
  <c r="L12" i="34"/>
  <c r="K12" i="34"/>
  <c r="J12" i="34"/>
  <c r="I12" i="34"/>
  <c r="H12" i="34"/>
  <c r="G12" i="34"/>
  <c r="F12" i="34"/>
  <c r="E12" i="34"/>
  <c r="D12" i="34"/>
  <c r="C12" i="34"/>
  <c r="L11" i="34"/>
  <c r="M10" i="34"/>
  <c r="L10" i="34"/>
  <c r="K10" i="34"/>
  <c r="J10" i="34"/>
  <c r="I10" i="34"/>
  <c r="H10" i="34"/>
  <c r="G10" i="34"/>
  <c r="F10" i="34"/>
  <c r="E10" i="34"/>
  <c r="D10" i="34"/>
  <c r="C10" i="34"/>
  <c r="M7" i="34"/>
  <c r="L7" i="34"/>
  <c r="K7" i="34"/>
  <c r="J7" i="34"/>
  <c r="I7" i="34"/>
  <c r="H7" i="34"/>
  <c r="G7" i="34"/>
  <c r="F7" i="34"/>
  <c r="E7" i="34"/>
  <c r="D7" i="34"/>
  <c r="C7" i="34"/>
  <c r="M6" i="34"/>
  <c r="L6" i="34"/>
  <c r="K6" i="34"/>
  <c r="J6" i="34"/>
  <c r="I6" i="34"/>
  <c r="H6" i="34"/>
  <c r="G6" i="34"/>
  <c r="F6" i="34"/>
  <c r="E6" i="34"/>
  <c r="D6" i="34"/>
  <c r="C6" i="34"/>
  <c r="M5" i="34"/>
  <c r="L5" i="34"/>
  <c r="K5" i="34"/>
  <c r="J5" i="34"/>
  <c r="I5" i="34"/>
  <c r="H5" i="34"/>
  <c r="G5" i="34"/>
  <c r="F5" i="34"/>
  <c r="E5" i="34"/>
  <c r="D5" i="34"/>
  <c r="C5" i="34"/>
  <c r="D40" i="33"/>
  <c r="E40" i="33"/>
  <c r="F40" i="33"/>
  <c r="G40" i="33"/>
  <c r="H40" i="33"/>
  <c r="I40" i="33"/>
  <c r="J40" i="33"/>
  <c r="K40" i="33"/>
  <c r="L40" i="33"/>
  <c r="M40" i="33"/>
  <c r="C40" i="33"/>
  <c r="N40" i="33"/>
  <c r="O192" i="33"/>
  <c r="O201" i="33"/>
  <c r="O200" i="33"/>
  <c r="O199" i="33"/>
  <c r="O198" i="33"/>
  <c r="O197" i="33"/>
  <c r="O196" i="33"/>
  <c r="O195" i="33"/>
  <c r="O194" i="33"/>
  <c r="O193" i="33"/>
  <c r="D201" i="33"/>
  <c r="E201" i="33"/>
  <c r="F201" i="33"/>
  <c r="G201" i="33"/>
  <c r="H201" i="33"/>
  <c r="I201" i="33"/>
  <c r="J201" i="33"/>
  <c r="K201" i="33"/>
  <c r="L201" i="33"/>
  <c r="M201" i="33"/>
  <c r="C201" i="33"/>
  <c r="D194" i="33"/>
  <c r="E194" i="33"/>
  <c r="F194" i="33"/>
  <c r="G194" i="33"/>
  <c r="H194" i="33"/>
  <c r="I194" i="33"/>
  <c r="J194" i="33"/>
  <c r="K194" i="33"/>
  <c r="L194" i="33"/>
  <c r="M194" i="33"/>
  <c r="C194" i="33"/>
  <c r="O152" i="33"/>
  <c r="O151" i="33"/>
  <c r="O150" i="33"/>
  <c r="O149" i="33"/>
  <c r="O148" i="33"/>
  <c r="O147" i="33"/>
  <c r="O146" i="33"/>
  <c r="O145" i="33"/>
  <c r="O144" i="33"/>
  <c r="O143" i="33"/>
  <c r="O94" i="33"/>
  <c r="D152" i="33"/>
  <c r="E152" i="33"/>
  <c r="F152" i="33"/>
  <c r="G152" i="33"/>
  <c r="H152" i="33"/>
  <c r="I152" i="33"/>
  <c r="J152" i="33"/>
  <c r="K152" i="33"/>
  <c r="L152" i="33"/>
  <c r="M152" i="33"/>
  <c r="C152" i="33"/>
  <c r="M145" i="33"/>
  <c r="L145" i="33"/>
  <c r="K145" i="33"/>
  <c r="J145" i="33"/>
  <c r="I145" i="33"/>
  <c r="H145" i="33"/>
  <c r="G145" i="33"/>
  <c r="F145" i="33"/>
  <c r="E145" i="33"/>
  <c r="D145" i="33"/>
  <c r="C145" i="33"/>
  <c r="M103" i="33"/>
  <c r="L103" i="33"/>
  <c r="K103" i="33"/>
  <c r="J103" i="33"/>
  <c r="I103" i="33"/>
  <c r="H103" i="33"/>
  <c r="G103" i="33"/>
  <c r="F103" i="33"/>
  <c r="E103" i="33"/>
  <c r="D103" i="33"/>
  <c r="C103" i="33"/>
  <c r="O103" i="33" s="1"/>
  <c r="O101" i="33"/>
  <c r="O100" i="33"/>
  <c r="O99" i="33"/>
  <c r="O98" i="33"/>
  <c r="O97" i="33"/>
  <c r="O96" i="33"/>
  <c r="M96" i="33"/>
  <c r="L96" i="33"/>
  <c r="K96" i="33"/>
  <c r="J96" i="33"/>
  <c r="I96" i="33"/>
  <c r="H96" i="33"/>
  <c r="G96" i="33"/>
  <c r="F96" i="33"/>
  <c r="E96" i="33"/>
  <c r="D96" i="33"/>
  <c r="C96" i="33"/>
  <c r="O95" i="33"/>
  <c r="C81" i="33"/>
  <c r="D81" i="33"/>
  <c r="E81" i="33"/>
  <c r="F81" i="33"/>
  <c r="G81" i="33"/>
  <c r="H81" i="33"/>
  <c r="I81" i="33"/>
  <c r="K81" i="33"/>
  <c r="M81" i="33"/>
  <c r="C5" i="33"/>
  <c r="D5" i="33"/>
  <c r="E5" i="33"/>
  <c r="F5" i="33"/>
  <c r="G5" i="33"/>
  <c r="H5" i="33"/>
  <c r="I5" i="33"/>
  <c r="J5" i="33"/>
  <c r="K5" i="33"/>
  <c r="L5" i="33"/>
  <c r="M5" i="33"/>
  <c r="C6" i="33"/>
  <c r="D6" i="33"/>
  <c r="E6" i="33"/>
  <c r="F6" i="33"/>
  <c r="G6" i="33"/>
  <c r="H6" i="33"/>
  <c r="I6" i="33"/>
  <c r="J6" i="33"/>
  <c r="K6" i="33"/>
  <c r="L6" i="33"/>
  <c r="M6" i="33"/>
  <c r="M187" i="33"/>
  <c r="L187" i="33"/>
  <c r="K187" i="33"/>
  <c r="H187" i="33"/>
  <c r="G187" i="33"/>
  <c r="F187" i="33"/>
  <c r="E187" i="33"/>
  <c r="D187" i="33"/>
  <c r="C187" i="33"/>
  <c r="M184" i="33"/>
  <c r="L184" i="33"/>
  <c r="K184" i="33"/>
  <c r="H184" i="33"/>
  <c r="G184" i="33"/>
  <c r="F184" i="33"/>
  <c r="E184" i="33"/>
  <c r="D184" i="33"/>
  <c r="C184" i="33"/>
  <c r="M179" i="33"/>
  <c r="L179" i="33"/>
  <c r="K179" i="33"/>
  <c r="H179" i="33"/>
  <c r="G179" i="33"/>
  <c r="F179" i="33"/>
  <c r="E179" i="33"/>
  <c r="D179" i="33"/>
  <c r="C179" i="33"/>
  <c r="M172" i="33"/>
  <c r="L172" i="33"/>
  <c r="K172" i="33"/>
  <c r="H172" i="33"/>
  <c r="G172" i="33"/>
  <c r="F172" i="33"/>
  <c r="F169" i="33" s="1"/>
  <c r="E172" i="33"/>
  <c r="E169" i="33" s="1"/>
  <c r="D172" i="33"/>
  <c r="D169" i="33" s="1"/>
  <c r="C172" i="33"/>
  <c r="M171" i="33"/>
  <c r="L171" i="33"/>
  <c r="K171" i="33"/>
  <c r="H171" i="33"/>
  <c r="G171" i="33"/>
  <c r="F171" i="33"/>
  <c r="E171" i="33"/>
  <c r="D171" i="33"/>
  <c r="C171" i="33"/>
  <c r="M164" i="33"/>
  <c r="M162" i="33" s="1"/>
  <c r="L164" i="33"/>
  <c r="L162" i="33" s="1"/>
  <c r="K164" i="33"/>
  <c r="K162" i="33" s="1"/>
  <c r="H164" i="33"/>
  <c r="H162" i="33" s="1"/>
  <c r="G164" i="33"/>
  <c r="G162" i="33" s="1"/>
  <c r="F164" i="33"/>
  <c r="F162" i="33" s="1"/>
  <c r="E164" i="33"/>
  <c r="E162" i="33" s="1"/>
  <c r="D164" i="33"/>
  <c r="D162" i="33" s="1"/>
  <c r="C164" i="33"/>
  <c r="O160" i="33"/>
  <c r="O165" i="33" s="1"/>
  <c r="O159" i="33"/>
  <c r="O158" i="33"/>
  <c r="M138" i="33"/>
  <c r="L138" i="33"/>
  <c r="K138" i="33"/>
  <c r="J138" i="33"/>
  <c r="H138" i="33"/>
  <c r="G138" i="33"/>
  <c r="F138" i="33"/>
  <c r="E138" i="33"/>
  <c r="D138" i="33"/>
  <c r="C138" i="33"/>
  <c r="M135" i="33"/>
  <c r="L135" i="33"/>
  <c r="K135" i="33"/>
  <c r="J135" i="33"/>
  <c r="H135" i="33"/>
  <c r="G135" i="33"/>
  <c r="F135" i="33"/>
  <c r="E135" i="33"/>
  <c r="D135" i="33"/>
  <c r="C135" i="33"/>
  <c r="J133" i="33"/>
  <c r="O133" i="33" s="1"/>
  <c r="O131" i="33"/>
  <c r="M130" i="33"/>
  <c r="L130" i="33"/>
  <c r="K130" i="33"/>
  <c r="J130" i="33"/>
  <c r="H130" i="33"/>
  <c r="G130" i="33"/>
  <c r="F130" i="33"/>
  <c r="E130" i="33"/>
  <c r="D130" i="33"/>
  <c r="C130" i="33"/>
  <c r="M123" i="33"/>
  <c r="L123" i="33"/>
  <c r="K123" i="33"/>
  <c r="J123" i="33"/>
  <c r="H123" i="33"/>
  <c r="G123" i="33"/>
  <c r="F123" i="33"/>
  <c r="E123" i="33"/>
  <c r="D123" i="33"/>
  <c r="C123" i="33"/>
  <c r="M122" i="33"/>
  <c r="M120" i="33" s="1"/>
  <c r="L122" i="33"/>
  <c r="K122" i="33"/>
  <c r="K120" i="33" s="1"/>
  <c r="J122" i="33"/>
  <c r="J120" i="33" s="1"/>
  <c r="H122" i="33"/>
  <c r="G122" i="33"/>
  <c r="F122" i="33"/>
  <c r="E122" i="33"/>
  <c r="D122" i="33"/>
  <c r="C122" i="33"/>
  <c r="H120" i="33"/>
  <c r="M115" i="33"/>
  <c r="M113" i="33" s="1"/>
  <c r="L115" i="33"/>
  <c r="K115" i="33"/>
  <c r="K113" i="33" s="1"/>
  <c r="J115" i="33"/>
  <c r="J113" i="33" s="1"/>
  <c r="H115" i="33"/>
  <c r="H113" i="33" s="1"/>
  <c r="G115" i="33"/>
  <c r="G113" i="33" s="1"/>
  <c r="F115" i="33"/>
  <c r="F113" i="33" s="1"/>
  <c r="E115" i="33"/>
  <c r="D115" i="33"/>
  <c r="C115" i="33"/>
  <c r="E113" i="33"/>
  <c r="D113" i="33"/>
  <c r="C113" i="33"/>
  <c r="O111" i="33"/>
  <c r="O126" i="33" s="1"/>
  <c r="O110" i="33"/>
  <c r="O109" i="33"/>
  <c r="M89" i="33"/>
  <c r="K89" i="33"/>
  <c r="J89" i="33"/>
  <c r="I89" i="33"/>
  <c r="H89" i="33"/>
  <c r="G89" i="33"/>
  <c r="F89" i="33"/>
  <c r="E89" i="33"/>
  <c r="D89" i="33"/>
  <c r="C89" i="33"/>
  <c r="O88" i="33"/>
  <c r="M86" i="33"/>
  <c r="K86" i="33"/>
  <c r="J86" i="33"/>
  <c r="I86" i="33"/>
  <c r="H86" i="33"/>
  <c r="G86" i="33"/>
  <c r="F86" i="33"/>
  <c r="E86" i="33"/>
  <c r="D86" i="33"/>
  <c r="C86" i="33"/>
  <c r="J84" i="33"/>
  <c r="J29" i="33" s="1"/>
  <c r="O82" i="33"/>
  <c r="M74" i="33"/>
  <c r="K74" i="33"/>
  <c r="J74" i="33"/>
  <c r="I74" i="33"/>
  <c r="I19" i="33" s="1"/>
  <c r="H74" i="33"/>
  <c r="G74" i="33"/>
  <c r="F74" i="33"/>
  <c r="E74" i="33"/>
  <c r="D74" i="33"/>
  <c r="C74" i="33"/>
  <c r="C71" i="33" s="1"/>
  <c r="M73" i="33"/>
  <c r="K73" i="33"/>
  <c r="J73" i="33"/>
  <c r="I73" i="33"/>
  <c r="I18" i="33" s="1"/>
  <c r="H73" i="33"/>
  <c r="G73" i="33"/>
  <c r="F73" i="33"/>
  <c r="E73" i="33"/>
  <c r="D73" i="33"/>
  <c r="C73" i="33"/>
  <c r="M66" i="33"/>
  <c r="K66" i="33"/>
  <c r="J66" i="33"/>
  <c r="J64" i="33" s="1"/>
  <c r="I66" i="33"/>
  <c r="I64" i="33" s="1"/>
  <c r="H66" i="33"/>
  <c r="H64" i="33" s="1"/>
  <c r="G66" i="33"/>
  <c r="G64" i="33" s="1"/>
  <c r="F66" i="33"/>
  <c r="F64" i="33" s="1"/>
  <c r="E66" i="33"/>
  <c r="E64" i="33" s="1"/>
  <c r="D66" i="33"/>
  <c r="D64" i="33" s="1"/>
  <c r="C66" i="33"/>
  <c r="C64" i="33" s="1"/>
  <c r="O62" i="33"/>
  <c r="O61" i="33"/>
  <c r="O60" i="33"/>
  <c r="M47" i="33"/>
  <c r="L47" i="33"/>
  <c r="K47" i="33"/>
  <c r="J47" i="33"/>
  <c r="I47" i="33"/>
  <c r="H47" i="33"/>
  <c r="G47" i="33"/>
  <c r="F47" i="33"/>
  <c r="E47" i="33"/>
  <c r="D47" i="33"/>
  <c r="C47" i="33"/>
  <c r="M38" i="33"/>
  <c r="L38" i="33"/>
  <c r="K38" i="33"/>
  <c r="J38" i="33"/>
  <c r="I38" i="33"/>
  <c r="H38" i="33"/>
  <c r="G38" i="33"/>
  <c r="F38" i="33"/>
  <c r="E38" i="33"/>
  <c r="D38" i="33"/>
  <c r="C38" i="33"/>
  <c r="M37" i="33"/>
  <c r="L37" i="33"/>
  <c r="K37" i="33"/>
  <c r="J37" i="33"/>
  <c r="I37" i="33"/>
  <c r="H37" i="33"/>
  <c r="G37" i="33"/>
  <c r="F37" i="33"/>
  <c r="E37" i="33"/>
  <c r="D37" i="33"/>
  <c r="C37" i="33"/>
  <c r="M36" i="33"/>
  <c r="L36" i="33"/>
  <c r="K36" i="33"/>
  <c r="J36" i="33"/>
  <c r="I36" i="33"/>
  <c r="H36" i="33"/>
  <c r="G36" i="33"/>
  <c r="F36" i="33"/>
  <c r="E36" i="33"/>
  <c r="D36" i="33"/>
  <c r="C36" i="33"/>
  <c r="M35" i="33"/>
  <c r="L35" i="33"/>
  <c r="K35" i="33"/>
  <c r="J35" i="33"/>
  <c r="I35" i="33"/>
  <c r="H35" i="33"/>
  <c r="G35" i="33"/>
  <c r="F35" i="33"/>
  <c r="E35" i="33"/>
  <c r="D35" i="33"/>
  <c r="C35" i="33"/>
  <c r="M33" i="33"/>
  <c r="L33" i="33"/>
  <c r="K33" i="33"/>
  <c r="J33" i="33"/>
  <c r="I33" i="33"/>
  <c r="H33" i="33"/>
  <c r="G33" i="33"/>
  <c r="F33" i="33"/>
  <c r="E33" i="33"/>
  <c r="D33" i="33"/>
  <c r="C33" i="33"/>
  <c r="M32" i="33"/>
  <c r="L32" i="33"/>
  <c r="K32" i="33"/>
  <c r="J32" i="33"/>
  <c r="I32" i="33"/>
  <c r="H32" i="33"/>
  <c r="G32" i="33"/>
  <c r="F32" i="33"/>
  <c r="E32" i="33"/>
  <c r="D32" i="33"/>
  <c r="C32" i="33"/>
  <c r="J30" i="33"/>
  <c r="M28" i="33"/>
  <c r="L28" i="33"/>
  <c r="K28" i="33"/>
  <c r="J28" i="33"/>
  <c r="I28" i="33"/>
  <c r="H28" i="33"/>
  <c r="G28" i="33"/>
  <c r="F28" i="33"/>
  <c r="E28" i="33"/>
  <c r="D28" i="33"/>
  <c r="C28" i="33"/>
  <c r="M27" i="33"/>
  <c r="L27" i="33"/>
  <c r="K27" i="33"/>
  <c r="J27" i="33"/>
  <c r="I27" i="33"/>
  <c r="H27" i="33"/>
  <c r="G27" i="33"/>
  <c r="F27" i="33"/>
  <c r="E27" i="33"/>
  <c r="D27" i="33"/>
  <c r="C27" i="33"/>
  <c r="M25" i="33"/>
  <c r="L25" i="33"/>
  <c r="K25" i="33"/>
  <c r="J25" i="33"/>
  <c r="I25" i="33"/>
  <c r="H25" i="33"/>
  <c r="G25" i="33"/>
  <c r="F25" i="33"/>
  <c r="E25" i="33"/>
  <c r="D25" i="33"/>
  <c r="C25" i="33"/>
  <c r="M24" i="33"/>
  <c r="L24" i="33"/>
  <c r="K24" i="33"/>
  <c r="J24" i="33"/>
  <c r="I24" i="33"/>
  <c r="H24" i="33"/>
  <c r="G24" i="33"/>
  <c r="F24" i="33"/>
  <c r="E24" i="33"/>
  <c r="D24" i="33"/>
  <c r="C24" i="33"/>
  <c r="M23" i="33"/>
  <c r="L23" i="33"/>
  <c r="K23" i="33"/>
  <c r="J23" i="33"/>
  <c r="I23" i="33"/>
  <c r="H23" i="33"/>
  <c r="G23" i="33"/>
  <c r="F23" i="33"/>
  <c r="E23" i="33"/>
  <c r="D23" i="33"/>
  <c r="C23" i="33"/>
  <c r="M22" i="33"/>
  <c r="L22" i="33"/>
  <c r="K22" i="33"/>
  <c r="J22" i="33"/>
  <c r="I22" i="33"/>
  <c r="H22" i="33"/>
  <c r="G22" i="33"/>
  <c r="F22" i="33"/>
  <c r="E22" i="33"/>
  <c r="D22" i="33"/>
  <c r="C22" i="33"/>
  <c r="M21" i="33"/>
  <c r="L21" i="33"/>
  <c r="K21" i="33"/>
  <c r="J21" i="33"/>
  <c r="I21" i="33"/>
  <c r="H21" i="33"/>
  <c r="G21" i="33"/>
  <c r="F21" i="33"/>
  <c r="E21" i="33"/>
  <c r="D21" i="33"/>
  <c r="C21" i="33"/>
  <c r="M20" i="33"/>
  <c r="L20" i="33"/>
  <c r="K20" i="33"/>
  <c r="J20" i="33"/>
  <c r="I20" i="33"/>
  <c r="H20" i="33"/>
  <c r="G20" i="33"/>
  <c r="F20" i="33"/>
  <c r="E20" i="33"/>
  <c r="D20" i="33"/>
  <c r="C20" i="33"/>
  <c r="L19" i="33"/>
  <c r="M17" i="33"/>
  <c r="L17" i="33"/>
  <c r="K17" i="33"/>
  <c r="J17" i="33"/>
  <c r="I17" i="33"/>
  <c r="H17" i="33"/>
  <c r="G17" i="33"/>
  <c r="F17" i="33"/>
  <c r="E17" i="33"/>
  <c r="D17" i="33"/>
  <c r="C17" i="33"/>
  <c r="J15" i="33"/>
  <c r="M14" i="33"/>
  <c r="L14" i="33"/>
  <c r="K14" i="33"/>
  <c r="J14" i="33"/>
  <c r="I14" i="33"/>
  <c r="H14" i="33"/>
  <c r="G14" i="33"/>
  <c r="F14" i="33"/>
  <c r="E14" i="33"/>
  <c r="D14" i="33"/>
  <c r="C14" i="33"/>
  <c r="M13" i="33"/>
  <c r="L13" i="33"/>
  <c r="K13" i="33"/>
  <c r="J13" i="33"/>
  <c r="I13" i="33"/>
  <c r="H13" i="33"/>
  <c r="G13" i="33"/>
  <c r="F13" i="33"/>
  <c r="E13" i="33"/>
  <c r="D13" i="33"/>
  <c r="C13" i="33"/>
  <c r="M12" i="33"/>
  <c r="L12" i="33"/>
  <c r="K12" i="33"/>
  <c r="J12" i="33"/>
  <c r="I12" i="33"/>
  <c r="H12" i="33"/>
  <c r="G12" i="33"/>
  <c r="F12" i="33"/>
  <c r="E12" i="33"/>
  <c r="D12" i="33"/>
  <c r="C12" i="33"/>
  <c r="M10" i="33"/>
  <c r="L10" i="33"/>
  <c r="K10" i="33"/>
  <c r="J10" i="33"/>
  <c r="I10" i="33"/>
  <c r="H10" i="33"/>
  <c r="G10" i="33"/>
  <c r="F10" i="33"/>
  <c r="E10" i="33"/>
  <c r="D10" i="33"/>
  <c r="C10" i="33"/>
  <c r="M7" i="33"/>
  <c r="L7" i="33"/>
  <c r="K7" i="33"/>
  <c r="J7" i="33"/>
  <c r="I7" i="33"/>
  <c r="H7" i="33"/>
  <c r="G7" i="33"/>
  <c r="F7" i="33"/>
  <c r="E7" i="33"/>
  <c r="D7" i="33"/>
  <c r="C7" i="33"/>
  <c r="L34" i="1"/>
  <c r="L41" i="1"/>
  <c r="L40" i="1"/>
  <c r="L39" i="1"/>
  <c r="L38" i="1"/>
  <c r="L37" i="1"/>
  <c r="L36" i="1"/>
  <c r="L35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3" i="1"/>
  <c r="L91" i="1"/>
  <c r="J89" i="1"/>
  <c r="H89" i="1"/>
  <c r="H88" i="1" s="1"/>
  <c r="G89" i="1"/>
  <c r="F89" i="1"/>
  <c r="F88" i="1" s="1"/>
  <c r="E89" i="1"/>
  <c r="E88" i="1" s="1"/>
  <c r="D89" i="1"/>
  <c r="D88" i="1" s="1"/>
  <c r="C89" i="1"/>
  <c r="J88" i="1"/>
  <c r="G88" i="1"/>
  <c r="C88" i="1"/>
  <c r="J87" i="1"/>
  <c r="H87" i="1"/>
  <c r="G87" i="1"/>
  <c r="F87" i="1"/>
  <c r="E87" i="1"/>
  <c r="D87" i="1"/>
  <c r="C87" i="1"/>
  <c r="J86" i="1"/>
  <c r="J85" i="1" s="1"/>
  <c r="H86" i="1"/>
  <c r="G86" i="1"/>
  <c r="G85" i="1" s="1"/>
  <c r="F86" i="1"/>
  <c r="E86" i="1"/>
  <c r="D86" i="1"/>
  <c r="C86" i="1"/>
  <c r="C85" i="1" s="1"/>
  <c r="H85" i="1"/>
  <c r="F85" i="1"/>
  <c r="E85" i="1"/>
  <c r="D85" i="1"/>
  <c r="J131" i="1"/>
  <c r="I131" i="1"/>
  <c r="H131" i="1"/>
  <c r="G131" i="1"/>
  <c r="G130" i="1" s="1"/>
  <c r="F131" i="1"/>
  <c r="F130" i="1" s="1"/>
  <c r="E131" i="1"/>
  <c r="E130" i="1" s="1"/>
  <c r="D131" i="1"/>
  <c r="D130" i="1" s="1"/>
  <c r="J130" i="1"/>
  <c r="I130" i="1"/>
  <c r="H130" i="1"/>
  <c r="J129" i="1"/>
  <c r="I129" i="1"/>
  <c r="H129" i="1"/>
  <c r="G129" i="1"/>
  <c r="F129" i="1"/>
  <c r="E129" i="1"/>
  <c r="D129" i="1"/>
  <c r="J128" i="1"/>
  <c r="J127" i="1" s="1"/>
  <c r="I128" i="1"/>
  <c r="I127" i="1" s="1"/>
  <c r="H128" i="1"/>
  <c r="H127" i="1" s="1"/>
  <c r="G128" i="1"/>
  <c r="F128" i="1"/>
  <c r="F127" i="1" s="1"/>
  <c r="E128" i="1"/>
  <c r="E127" i="1" s="1"/>
  <c r="D128" i="1"/>
  <c r="G127" i="1"/>
  <c r="D127" i="1"/>
  <c r="L133" i="1"/>
  <c r="L131" i="1"/>
  <c r="L130" i="1"/>
  <c r="L125" i="1" s="1"/>
  <c r="L129" i="1"/>
  <c r="L128" i="1"/>
  <c r="L127" i="1"/>
  <c r="J173" i="1"/>
  <c r="I173" i="1"/>
  <c r="H173" i="1"/>
  <c r="H172" i="1" s="1"/>
  <c r="G173" i="1"/>
  <c r="G172" i="1" s="1"/>
  <c r="F173" i="1"/>
  <c r="F172" i="1" s="1"/>
  <c r="E173" i="1"/>
  <c r="E172" i="1" s="1"/>
  <c r="D173" i="1"/>
  <c r="D172" i="1" s="1"/>
  <c r="C173" i="1"/>
  <c r="J172" i="1"/>
  <c r="I172" i="1"/>
  <c r="C172" i="1"/>
  <c r="J171" i="1"/>
  <c r="I171" i="1"/>
  <c r="H171" i="1"/>
  <c r="G171" i="1"/>
  <c r="F171" i="1"/>
  <c r="E171" i="1"/>
  <c r="D171" i="1"/>
  <c r="C171" i="1"/>
  <c r="J170" i="1"/>
  <c r="J169" i="1" s="1"/>
  <c r="I170" i="1"/>
  <c r="I169" i="1" s="1"/>
  <c r="H170" i="1"/>
  <c r="G170" i="1"/>
  <c r="F170" i="1"/>
  <c r="E170" i="1"/>
  <c r="D170" i="1"/>
  <c r="C170" i="1"/>
  <c r="C169" i="1" s="1"/>
  <c r="H169" i="1"/>
  <c r="G169" i="1"/>
  <c r="F169" i="1"/>
  <c r="E169" i="1"/>
  <c r="D169" i="1"/>
  <c r="L175" i="1"/>
  <c r="L167" i="1"/>
  <c r="L173" i="1"/>
  <c r="L172" i="1" s="1"/>
  <c r="L171" i="1"/>
  <c r="L169" i="1" s="1"/>
  <c r="L170" i="1"/>
  <c r="J212" i="1"/>
  <c r="H212" i="1"/>
  <c r="G212" i="1"/>
  <c r="F212" i="1"/>
  <c r="E212" i="1"/>
  <c r="J211" i="1"/>
  <c r="J210" i="1" s="1"/>
  <c r="H211" i="1"/>
  <c r="G211" i="1"/>
  <c r="F211" i="1"/>
  <c r="E211" i="1"/>
  <c r="H210" i="1"/>
  <c r="G210" i="1"/>
  <c r="F210" i="1"/>
  <c r="E210" i="1"/>
  <c r="J209" i="1"/>
  <c r="H209" i="1"/>
  <c r="G209" i="1"/>
  <c r="F209" i="1"/>
  <c r="E209" i="1"/>
  <c r="L207" i="1"/>
  <c r="E213" i="1"/>
  <c r="F213" i="1"/>
  <c r="G213" i="1"/>
  <c r="H213" i="1"/>
  <c r="J213" i="1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217" i="2"/>
  <c r="J36" i="2"/>
  <c r="D40" i="2"/>
  <c r="E40" i="2"/>
  <c r="F40" i="2"/>
  <c r="G40" i="2"/>
  <c r="H40" i="2"/>
  <c r="I40" i="2"/>
  <c r="J40" i="2"/>
  <c r="C40" i="2"/>
  <c r="C34" i="2" s="1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90" i="3"/>
  <c r="J89" i="4"/>
  <c r="H89" i="4"/>
  <c r="G89" i="4"/>
  <c r="F89" i="4"/>
  <c r="E89" i="4"/>
  <c r="D89" i="4"/>
  <c r="C89" i="4"/>
  <c r="J88" i="4"/>
  <c r="J87" i="4" s="1"/>
  <c r="H88" i="4"/>
  <c r="G88" i="4"/>
  <c r="G87" i="4" s="1"/>
  <c r="F88" i="4"/>
  <c r="F87" i="4" s="1"/>
  <c r="E88" i="4"/>
  <c r="E87" i="4" s="1"/>
  <c r="D88" i="4"/>
  <c r="D87" i="4" s="1"/>
  <c r="C88" i="4"/>
  <c r="C87" i="4" s="1"/>
  <c r="H87" i="4"/>
  <c r="J86" i="4"/>
  <c r="H86" i="4"/>
  <c r="G86" i="4"/>
  <c r="F86" i="4"/>
  <c r="E86" i="4"/>
  <c r="D86" i="4"/>
  <c r="C86" i="4"/>
  <c r="J85" i="4"/>
  <c r="H85" i="4"/>
  <c r="H84" i="4" s="1"/>
  <c r="G85" i="4"/>
  <c r="F85" i="4"/>
  <c r="E85" i="4"/>
  <c r="D85" i="4"/>
  <c r="C85" i="4"/>
  <c r="J84" i="4"/>
  <c r="G84" i="4"/>
  <c r="F84" i="4"/>
  <c r="E84" i="4"/>
  <c r="E81" i="4" s="1"/>
  <c r="D84" i="4"/>
  <c r="C84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90" i="4"/>
  <c r="M183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K97" i="5"/>
  <c r="I97" i="5"/>
  <c r="H97" i="5"/>
  <c r="G97" i="5"/>
  <c r="F97" i="5"/>
  <c r="E97" i="5"/>
  <c r="D97" i="5"/>
  <c r="D95" i="5" s="1"/>
  <c r="C97" i="5"/>
  <c r="K96" i="5"/>
  <c r="K95" i="5" s="1"/>
  <c r="I96" i="5"/>
  <c r="H96" i="5"/>
  <c r="G96" i="5"/>
  <c r="G95" i="5" s="1"/>
  <c r="F96" i="5"/>
  <c r="F95" i="5" s="1"/>
  <c r="E96" i="5"/>
  <c r="E95" i="5" s="1"/>
  <c r="D96" i="5"/>
  <c r="C96" i="5"/>
  <c r="C95" i="5" s="1"/>
  <c r="I95" i="5"/>
  <c r="H95" i="5"/>
  <c r="K94" i="5"/>
  <c r="I94" i="5"/>
  <c r="H94" i="5"/>
  <c r="G94" i="5"/>
  <c r="F94" i="5"/>
  <c r="E94" i="5"/>
  <c r="D94" i="5"/>
  <c r="C94" i="5"/>
  <c r="K93" i="5"/>
  <c r="K92" i="5" s="1"/>
  <c r="I93" i="5"/>
  <c r="H93" i="5"/>
  <c r="H92" i="5" s="1"/>
  <c r="G93" i="5"/>
  <c r="G92" i="5" s="1"/>
  <c r="F93" i="5"/>
  <c r="E93" i="5"/>
  <c r="E92" i="5" s="1"/>
  <c r="D93" i="5"/>
  <c r="C93" i="5"/>
  <c r="I92" i="5"/>
  <c r="F92" i="5"/>
  <c r="D92" i="5"/>
  <c r="C92" i="5"/>
  <c r="M98" i="5"/>
  <c r="M89" i="5"/>
  <c r="M95" i="5"/>
  <c r="M92" i="5"/>
  <c r="M91" i="5"/>
  <c r="M97" i="5"/>
  <c r="M96" i="5"/>
  <c r="M94" i="5"/>
  <c r="M93" i="5"/>
  <c r="K143" i="5"/>
  <c r="K141" i="5" s="1"/>
  <c r="J143" i="5"/>
  <c r="I143" i="5"/>
  <c r="H143" i="5"/>
  <c r="G143" i="5"/>
  <c r="F143" i="5"/>
  <c r="E143" i="5"/>
  <c r="D143" i="5"/>
  <c r="C143" i="5"/>
  <c r="K142" i="5"/>
  <c r="J142" i="5"/>
  <c r="J141" i="5" s="1"/>
  <c r="I142" i="5"/>
  <c r="I141" i="5" s="1"/>
  <c r="H142" i="5"/>
  <c r="H141" i="5" s="1"/>
  <c r="G142" i="5"/>
  <c r="G141" i="5" s="1"/>
  <c r="F142" i="5"/>
  <c r="F141" i="5" s="1"/>
  <c r="E142" i="5"/>
  <c r="E141" i="5" s="1"/>
  <c r="D142" i="5"/>
  <c r="D141" i="5" s="1"/>
  <c r="C142" i="5"/>
  <c r="C141" i="5" s="1"/>
  <c r="K140" i="5"/>
  <c r="J140" i="5"/>
  <c r="I140" i="5"/>
  <c r="H140" i="5"/>
  <c r="H138" i="5" s="1"/>
  <c r="G140" i="5"/>
  <c r="G138" i="5" s="1"/>
  <c r="F140" i="5"/>
  <c r="F138" i="5" s="1"/>
  <c r="E140" i="5"/>
  <c r="D140" i="5"/>
  <c r="C140" i="5"/>
  <c r="K139" i="5"/>
  <c r="J139" i="5"/>
  <c r="I139" i="5"/>
  <c r="H139" i="5"/>
  <c r="G139" i="5"/>
  <c r="F139" i="5"/>
  <c r="E139" i="5"/>
  <c r="E138" i="5" s="1"/>
  <c r="D139" i="5"/>
  <c r="D138" i="5" s="1"/>
  <c r="C139" i="5"/>
  <c r="C138" i="5" s="1"/>
  <c r="K138" i="5"/>
  <c r="J138" i="5"/>
  <c r="I138" i="5"/>
  <c r="K189" i="5"/>
  <c r="J189" i="5"/>
  <c r="I189" i="5"/>
  <c r="I187" i="5" s="1"/>
  <c r="G189" i="5"/>
  <c r="F189" i="5"/>
  <c r="E189" i="5"/>
  <c r="D189" i="5"/>
  <c r="C189" i="5"/>
  <c r="K188" i="5"/>
  <c r="J188" i="5"/>
  <c r="I188" i="5"/>
  <c r="G188" i="5"/>
  <c r="G187" i="5" s="1"/>
  <c r="F188" i="5"/>
  <c r="E188" i="5"/>
  <c r="D188" i="5"/>
  <c r="C188" i="5"/>
  <c r="K187" i="5"/>
  <c r="J187" i="5"/>
  <c r="D187" i="5"/>
  <c r="C187" i="5"/>
  <c r="K186" i="5"/>
  <c r="J186" i="5"/>
  <c r="I186" i="5"/>
  <c r="G186" i="5"/>
  <c r="F186" i="5"/>
  <c r="E186" i="5"/>
  <c r="D186" i="5"/>
  <c r="D184" i="5" s="1"/>
  <c r="C186" i="5"/>
  <c r="K185" i="5"/>
  <c r="K184" i="5" s="1"/>
  <c r="J185" i="5"/>
  <c r="I185" i="5"/>
  <c r="G185" i="5"/>
  <c r="G184" i="5" s="1"/>
  <c r="F185" i="5"/>
  <c r="E185" i="5"/>
  <c r="D185" i="5"/>
  <c r="C185" i="5"/>
  <c r="C184" i="5" s="1"/>
  <c r="J184" i="5"/>
  <c r="I184" i="5"/>
  <c r="F184" i="5"/>
  <c r="E184" i="5"/>
  <c r="M135" i="5"/>
  <c r="M144" i="5"/>
  <c r="M141" i="5"/>
  <c r="M138" i="5"/>
  <c r="M143" i="5"/>
  <c r="M142" i="5"/>
  <c r="M140" i="5"/>
  <c r="M139" i="5"/>
  <c r="M137" i="5"/>
  <c r="M190" i="5"/>
  <c r="M186" i="5"/>
  <c r="M235" i="5"/>
  <c r="M232" i="5"/>
  <c r="M231" i="5"/>
  <c r="M230" i="5" s="1"/>
  <c r="M227" i="5" s="1"/>
  <c r="M236" i="5" s="1"/>
  <c r="M189" i="5"/>
  <c r="M188" i="5"/>
  <c r="M187" i="5" s="1"/>
  <c r="M185" i="5"/>
  <c r="I235" i="5"/>
  <c r="G235" i="5"/>
  <c r="G233" i="5" s="1"/>
  <c r="F235" i="5"/>
  <c r="E235" i="5"/>
  <c r="E233" i="5" s="1"/>
  <c r="I233" i="5"/>
  <c r="F233" i="5"/>
  <c r="I232" i="5"/>
  <c r="G232" i="5"/>
  <c r="F232" i="5"/>
  <c r="E232" i="5"/>
  <c r="E230" i="5" s="1"/>
  <c r="I231" i="5"/>
  <c r="I230" i="5" s="1"/>
  <c r="G231" i="5"/>
  <c r="G230" i="5" s="1"/>
  <c r="F231" i="5"/>
  <c r="F230" i="5" s="1"/>
  <c r="E231" i="5"/>
  <c r="K235" i="5"/>
  <c r="K233" i="5" s="1"/>
  <c r="K232" i="5"/>
  <c r="K231" i="5"/>
  <c r="K230" i="5"/>
  <c r="M94" i="6"/>
  <c r="M143" i="6"/>
  <c r="J197" i="6"/>
  <c r="M152" i="6"/>
  <c r="M149" i="6"/>
  <c r="M151" i="6" s="1"/>
  <c r="M150" i="6" s="1"/>
  <c r="M148" i="6"/>
  <c r="M147" i="6"/>
  <c r="M146" i="6" s="1"/>
  <c r="M192" i="6"/>
  <c r="M241" i="6"/>
  <c r="K250" i="6"/>
  <c r="I250" i="6"/>
  <c r="G250" i="6"/>
  <c r="F250" i="6"/>
  <c r="E250" i="6"/>
  <c r="K248" i="6"/>
  <c r="I248" i="6"/>
  <c r="G248" i="6"/>
  <c r="F248" i="6"/>
  <c r="E248" i="6"/>
  <c r="K247" i="6"/>
  <c r="I247" i="6"/>
  <c r="G247" i="6"/>
  <c r="F247" i="6"/>
  <c r="E247" i="6"/>
  <c r="K246" i="6"/>
  <c r="I246" i="6"/>
  <c r="G246" i="6"/>
  <c r="G244" i="6" s="1"/>
  <c r="F246" i="6"/>
  <c r="E246" i="6"/>
  <c r="K245" i="6"/>
  <c r="K244" i="6" s="1"/>
  <c r="I245" i="6"/>
  <c r="I244" i="6" s="1"/>
  <c r="G245" i="6"/>
  <c r="F245" i="6"/>
  <c r="E245" i="6"/>
  <c r="F244" i="6"/>
  <c r="E244" i="6"/>
  <c r="M250" i="6"/>
  <c r="M248" i="6"/>
  <c r="M247" i="6"/>
  <c r="M246" i="6"/>
  <c r="M245" i="6"/>
  <c r="M244" i="6" s="1"/>
  <c r="M251" i="6" s="1"/>
  <c r="M260" i="10"/>
  <c r="M251" i="9"/>
  <c r="M251" i="8"/>
  <c r="M251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241" i="7"/>
  <c r="K250" i="7"/>
  <c r="I250" i="7"/>
  <c r="I248" i="7" s="1"/>
  <c r="G250" i="7"/>
  <c r="G248" i="7" s="1"/>
  <c r="F250" i="7"/>
  <c r="F248" i="7" s="1"/>
  <c r="K248" i="7"/>
  <c r="K247" i="7"/>
  <c r="I247" i="7"/>
  <c r="G247" i="7"/>
  <c r="F247" i="7"/>
  <c r="K246" i="7"/>
  <c r="I246" i="7"/>
  <c r="G246" i="7"/>
  <c r="G244" i="7" s="1"/>
  <c r="F246" i="7"/>
  <c r="K245" i="7"/>
  <c r="I245" i="7"/>
  <c r="I244" i="7" s="1"/>
  <c r="I241" i="7" s="1"/>
  <c r="G245" i="7"/>
  <c r="F245" i="7"/>
  <c r="F244" i="7" s="1"/>
  <c r="F241" i="7" s="1"/>
  <c r="K244" i="7"/>
  <c r="E250" i="7"/>
  <c r="E248" i="7" s="1"/>
  <c r="E247" i="7"/>
  <c r="E246" i="7"/>
  <c r="E245" i="7"/>
  <c r="E244" i="7"/>
  <c r="K201" i="7"/>
  <c r="J201" i="7"/>
  <c r="I201" i="7"/>
  <c r="G201" i="7"/>
  <c r="F201" i="7"/>
  <c r="E201" i="7"/>
  <c r="D201" i="7"/>
  <c r="C201" i="7"/>
  <c r="F200" i="7"/>
  <c r="F199" i="7" s="1"/>
  <c r="E200" i="7"/>
  <c r="E199" i="7" s="1"/>
  <c r="C200" i="7"/>
  <c r="C199" i="7" s="1"/>
  <c r="K198" i="7"/>
  <c r="K200" i="7" s="1"/>
  <c r="K199" i="7" s="1"/>
  <c r="J198" i="7"/>
  <c r="J200" i="7" s="1"/>
  <c r="J199" i="7" s="1"/>
  <c r="I198" i="7"/>
  <c r="I200" i="7" s="1"/>
  <c r="I199" i="7" s="1"/>
  <c r="G198" i="7"/>
  <c r="G200" i="7" s="1"/>
  <c r="G199" i="7" s="1"/>
  <c r="F198" i="7"/>
  <c r="E198" i="7"/>
  <c r="D198" i="7"/>
  <c r="D200" i="7" s="1"/>
  <c r="D199" i="7" s="1"/>
  <c r="C198" i="7"/>
  <c r="K197" i="7"/>
  <c r="J197" i="7"/>
  <c r="I197" i="7"/>
  <c r="G197" i="7"/>
  <c r="F197" i="7"/>
  <c r="E197" i="7"/>
  <c r="E195" i="7" s="1"/>
  <c r="E192" i="7" s="1"/>
  <c r="D197" i="7"/>
  <c r="C197" i="7"/>
  <c r="K196" i="7"/>
  <c r="K195" i="7" s="1"/>
  <c r="J196" i="7"/>
  <c r="J195" i="7" s="1"/>
  <c r="J192" i="7" s="1"/>
  <c r="I196" i="7"/>
  <c r="I195" i="7" s="1"/>
  <c r="G196" i="7"/>
  <c r="G195" i="7" s="1"/>
  <c r="G192" i="7" s="1"/>
  <c r="F196" i="7"/>
  <c r="F195" i="7" s="1"/>
  <c r="E196" i="7"/>
  <c r="D196" i="7"/>
  <c r="C196" i="7"/>
  <c r="D195" i="7"/>
  <c r="C195" i="7"/>
  <c r="M192" i="7"/>
  <c r="K152" i="7"/>
  <c r="J152" i="7"/>
  <c r="I152" i="7"/>
  <c r="H152" i="7"/>
  <c r="G152" i="7"/>
  <c r="F152" i="7"/>
  <c r="E152" i="7"/>
  <c r="D152" i="7"/>
  <c r="C152" i="7"/>
  <c r="K151" i="7"/>
  <c r="K150" i="7" s="1"/>
  <c r="I151" i="7"/>
  <c r="E151" i="7"/>
  <c r="I150" i="7"/>
  <c r="K149" i="7"/>
  <c r="J149" i="7"/>
  <c r="J151" i="7" s="1"/>
  <c r="I149" i="7"/>
  <c r="H149" i="7"/>
  <c r="H151" i="7" s="1"/>
  <c r="H150" i="7" s="1"/>
  <c r="G149" i="7"/>
  <c r="F149" i="7"/>
  <c r="F151" i="7" s="1"/>
  <c r="F150" i="7" s="1"/>
  <c r="E149" i="7"/>
  <c r="D149" i="7"/>
  <c r="D151" i="7" s="1"/>
  <c r="D150" i="7" s="1"/>
  <c r="C149" i="7"/>
  <c r="C151" i="7" s="1"/>
  <c r="K148" i="7"/>
  <c r="K146" i="7" s="1"/>
  <c r="J148" i="7"/>
  <c r="J146" i="7" s="1"/>
  <c r="I148" i="7"/>
  <c r="H148" i="7"/>
  <c r="G148" i="7"/>
  <c r="G146" i="7" s="1"/>
  <c r="F148" i="7"/>
  <c r="E148" i="7"/>
  <c r="D148" i="7"/>
  <c r="C148" i="7"/>
  <c r="K147" i="7"/>
  <c r="J147" i="7"/>
  <c r="I147" i="7"/>
  <c r="I146" i="7" s="1"/>
  <c r="I143" i="7" s="1"/>
  <c r="H147" i="7"/>
  <c r="G147" i="7"/>
  <c r="F147" i="7"/>
  <c r="F146" i="7" s="1"/>
  <c r="F143" i="7" s="1"/>
  <c r="E147" i="7"/>
  <c r="E146" i="7" s="1"/>
  <c r="D147" i="7"/>
  <c r="D146" i="7" s="1"/>
  <c r="C147" i="7"/>
  <c r="C146" i="7" s="1"/>
  <c r="H146" i="7"/>
  <c r="M143" i="7"/>
  <c r="M94" i="7"/>
  <c r="I103" i="7"/>
  <c r="H103" i="7"/>
  <c r="G103" i="7"/>
  <c r="F103" i="7"/>
  <c r="E103" i="7"/>
  <c r="D103" i="7"/>
  <c r="C103" i="7"/>
  <c r="E102" i="7"/>
  <c r="C102" i="7"/>
  <c r="C101" i="7" s="1"/>
  <c r="E101" i="7"/>
  <c r="I100" i="7"/>
  <c r="I102" i="7" s="1"/>
  <c r="H100" i="7"/>
  <c r="H102" i="7" s="1"/>
  <c r="G100" i="7"/>
  <c r="G102" i="7" s="1"/>
  <c r="F100" i="7"/>
  <c r="F102" i="7" s="1"/>
  <c r="E100" i="7"/>
  <c r="D100" i="7"/>
  <c r="D102" i="7" s="1"/>
  <c r="C100" i="7"/>
  <c r="I99" i="7"/>
  <c r="H99" i="7"/>
  <c r="H97" i="7" s="1"/>
  <c r="G99" i="7"/>
  <c r="F99" i="7"/>
  <c r="E99" i="7"/>
  <c r="D99" i="7"/>
  <c r="C99" i="7"/>
  <c r="I98" i="7"/>
  <c r="H98" i="7"/>
  <c r="G98" i="7"/>
  <c r="G97" i="7" s="1"/>
  <c r="F98" i="7"/>
  <c r="F97" i="7" s="1"/>
  <c r="E98" i="7"/>
  <c r="D98" i="7"/>
  <c r="C98" i="7"/>
  <c r="C97" i="7" s="1"/>
  <c r="C94" i="7" s="1"/>
  <c r="E97" i="7"/>
  <c r="D97" i="7"/>
  <c r="K103" i="7"/>
  <c r="K100" i="7"/>
  <c r="K102" i="7" s="1"/>
  <c r="K101" i="7" s="1"/>
  <c r="K99" i="7"/>
  <c r="K98" i="7"/>
  <c r="K97" i="7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104" i="8"/>
  <c r="M94" i="8"/>
  <c r="K103" i="8"/>
  <c r="I103" i="8"/>
  <c r="H103" i="8"/>
  <c r="G103" i="8"/>
  <c r="F103" i="8"/>
  <c r="E103" i="8"/>
  <c r="D103" i="8"/>
  <c r="C103" i="8"/>
  <c r="F102" i="8"/>
  <c r="F101" i="8" s="1"/>
  <c r="E102" i="8"/>
  <c r="E101" i="8" s="1"/>
  <c r="E94" i="8" s="1"/>
  <c r="K100" i="8"/>
  <c r="K102" i="8" s="1"/>
  <c r="K101" i="8" s="1"/>
  <c r="I100" i="8"/>
  <c r="I102" i="8" s="1"/>
  <c r="I101" i="8" s="1"/>
  <c r="H100" i="8"/>
  <c r="H102" i="8" s="1"/>
  <c r="H101" i="8" s="1"/>
  <c r="G100" i="8"/>
  <c r="G102" i="8" s="1"/>
  <c r="G101" i="8" s="1"/>
  <c r="F100" i="8"/>
  <c r="E100" i="8"/>
  <c r="D100" i="8"/>
  <c r="D102" i="8" s="1"/>
  <c r="D101" i="8" s="1"/>
  <c r="D94" i="8" s="1"/>
  <c r="C100" i="8"/>
  <c r="C102" i="8" s="1"/>
  <c r="C101" i="8" s="1"/>
  <c r="C94" i="8" s="1"/>
  <c r="M143" i="8"/>
  <c r="K152" i="8"/>
  <c r="J152" i="8"/>
  <c r="I152" i="8"/>
  <c r="H152" i="8"/>
  <c r="G152" i="8"/>
  <c r="F152" i="8"/>
  <c r="E152" i="8"/>
  <c r="D152" i="8"/>
  <c r="C152" i="8"/>
  <c r="F151" i="8"/>
  <c r="F47" i="8" s="1"/>
  <c r="E151" i="8"/>
  <c r="K149" i="8"/>
  <c r="K151" i="8" s="1"/>
  <c r="K150" i="8" s="1"/>
  <c r="K143" i="8" s="1"/>
  <c r="J149" i="8"/>
  <c r="I149" i="8"/>
  <c r="H149" i="8"/>
  <c r="G149" i="8"/>
  <c r="G151" i="8" s="1"/>
  <c r="G150" i="8" s="1"/>
  <c r="F149" i="8"/>
  <c r="E149" i="8"/>
  <c r="D149" i="8"/>
  <c r="D151" i="8" s="1"/>
  <c r="D150" i="8" s="1"/>
  <c r="C149" i="8"/>
  <c r="C151" i="8" s="1"/>
  <c r="C150" i="8" s="1"/>
  <c r="J200" i="8"/>
  <c r="M241" i="8"/>
  <c r="M192" i="8"/>
  <c r="K201" i="8"/>
  <c r="J201" i="8"/>
  <c r="I201" i="8"/>
  <c r="G201" i="8"/>
  <c r="F201" i="8"/>
  <c r="E201" i="8"/>
  <c r="D201" i="8"/>
  <c r="C201" i="8"/>
  <c r="F200" i="8"/>
  <c r="E200" i="8"/>
  <c r="E199" i="8" s="1"/>
  <c r="F199" i="8"/>
  <c r="K198" i="8"/>
  <c r="K200" i="8" s="1"/>
  <c r="J198" i="8"/>
  <c r="I198" i="8"/>
  <c r="I200" i="8" s="1"/>
  <c r="G198" i="8"/>
  <c r="F198" i="8"/>
  <c r="E198" i="8"/>
  <c r="D198" i="8"/>
  <c r="D200" i="8" s="1"/>
  <c r="C198" i="8"/>
  <c r="C200" i="8" s="1"/>
  <c r="K250" i="8"/>
  <c r="I250" i="8"/>
  <c r="I248" i="8" s="1"/>
  <c r="G250" i="8"/>
  <c r="F250" i="8"/>
  <c r="F248" i="8" s="1"/>
  <c r="F241" i="8" s="1"/>
  <c r="E250" i="8"/>
  <c r="K248" i="8"/>
  <c r="G248" i="8"/>
  <c r="E248" i="8"/>
  <c r="K247" i="8"/>
  <c r="I247" i="8"/>
  <c r="G247" i="8"/>
  <c r="G244" i="8" s="1"/>
  <c r="F247" i="8"/>
  <c r="E247" i="8"/>
  <c r="E244" i="8"/>
  <c r="F244" i="8"/>
  <c r="I244" i="8"/>
  <c r="M250" i="8"/>
  <c r="M248" i="8"/>
  <c r="M247" i="8"/>
  <c r="K250" i="9"/>
  <c r="J250" i="9"/>
  <c r="J248" i="9" s="1"/>
  <c r="I250" i="9"/>
  <c r="G250" i="9"/>
  <c r="F250" i="9"/>
  <c r="E250" i="9"/>
  <c r="K248" i="9"/>
  <c r="I248" i="9"/>
  <c r="G248" i="9"/>
  <c r="F248" i="9"/>
  <c r="E248" i="9"/>
  <c r="K247" i="9"/>
  <c r="K244" i="9" s="1"/>
  <c r="J247" i="9"/>
  <c r="I247" i="9"/>
  <c r="I244" i="9" s="1"/>
  <c r="G247" i="9"/>
  <c r="F247" i="9"/>
  <c r="E247" i="9"/>
  <c r="E244" i="9"/>
  <c r="F244" i="9"/>
  <c r="G244" i="9"/>
  <c r="E48" i="9"/>
  <c r="J45" i="9"/>
  <c r="F44" i="9"/>
  <c r="E44" i="9"/>
  <c r="M48" i="9"/>
  <c r="M47" i="9"/>
  <c r="M46" i="9"/>
  <c r="M45" i="9"/>
  <c r="M41" i="9"/>
  <c r="M40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112" i="9"/>
  <c r="M248" i="9"/>
  <c r="M250" i="9"/>
  <c r="M247" i="9"/>
  <c r="K201" i="9"/>
  <c r="J201" i="9"/>
  <c r="I201" i="9"/>
  <c r="G201" i="9"/>
  <c r="F201" i="9"/>
  <c r="E201" i="9"/>
  <c r="D201" i="9"/>
  <c r="C201" i="9"/>
  <c r="F200" i="9"/>
  <c r="F199" i="9" s="1"/>
  <c r="E200" i="9"/>
  <c r="E199" i="9" s="1"/>
  <c r="K198" i="9"/>
  <c r="K200" i="9" s="1"/>
  <c r="K199" i="9" s="1"/>
  <c r="J198" i="9"/>
  <c r="J200" i="9" s="1"/>
  <c r="J199" i="9" s="1"/>
  <c r="I198" i="9"/>
  <c r="I200" i="9" s="1"/>
  <c r="I199" i="9" s="1"/>
  <c r="G198" i="9"/>
  <c r="G195" i="9" s="1"/>
  <c r="F198" i="9"/>
  <c r="E198" i="9"/>
  <c r="D198" i="9"/>
  <c r="D200" i="9" s="1"/>
  <c r="D199" i="9" s="1"/>
  <c r="C198" i="9"/>
  <c r="C200" i="9" s="1"/>
  <c r="C199" i="9" s="1"/>
  <c r="K152" i="9"/>
  <c r="J152" i="9"/>
  <c r="I152" i="9"/>
  <c r="H152" i="9"/>
  <c r="G152" i="9"/>
  <c r="F152" i="9"/>
  <c r="E152" i="9"/>
  <c r="D152" i="9"/>
  <c r="C152" i="9"/>
  <c r="H151" i="9"/>
  <c r="F151" i="9"/>
  <c r="F150" i="9" s="1"/>
  <c r="E151" i="9"/>
  <c r="E150" i="9" s="1"/>
  <c r="H150" i="9"/>
  <c r="K149" i="9"/>
  <c r="K151" i="9" s="1"/>
  <c r="K150" i="9" s="1"/>
  <c r="J149" i="9"/>
  <c r="J151" i="9" s="1"/>
  <c r="J150" i="9" s="1"/>
  <c r="I149" i="9"/>
  <c r="I151" i="9" s="1"/>
  <c r="I150" i="9" s="1"/>
  <c r="H149" i="9"/>
  <c r="G149" i="9"/>
  <c r="G146" i="9" s="1"/>
  <c r="F149" i="9"/>
  <c r="E149" i="9"/>
  <c r="D149" i="9"/>
  <c r="D151" i="9" s="1"/>
  <c r="C149" i="9"/>
  <c r="C151" i="9" s="1"/>
  <c r="C150" i="9" s="1"/>
  <c r="K103" i="9"/>
  <c r="I103" i="9"/>
  <c r="H103" i="9"/>
  <c r="G103" i="9"/>
  <c r="F103" i="9"/>
  <c r="E103" i="9"/>
  <c r="D103" i="9"/>
  <c r="C103" i="9"/>
  <c r="E102" i="9"/>
  <c r="E101" i="9" s="1"/>
  <c r="D102" i="9"/>
  <c r="D101" i="9" s="1"/>
  <c r="K100" i="9"/>
  <c r="K102" i="9" s="1"/>
  <c r="I100" i="9"/>
  <c r="I102" i="9" s="1"/>
  <c r="H100" i="9"/>
  <c r="H102" i="9" s="1"/>
  <c r="G100" i="9"/>
  <c r="F100" i="9"/>
  <c r="F102" i="9" s="1"/>
  <c r="E100" i="9"/>
  <c r="D100" i="9"/>
  <c r="C100" i="9"/>
  <c r="C102" i="9" s="1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180" i="10"/>
  <c r="M232" i="10"/>
  <c r="M94" i="11"/>
  <c r="M143" i="11"/>
  <c r="M192" i="11"/>
  <c r="M94" i="12"/>
  <c r="M143" i="12"/>
  <c r="M192" i="12"/>
  <c r="M95" i="13"/>
  <c r="M145" i="13"/>
  <c r="L39" i="13" s="1"/>
  <c r="M195" i="13"/>
  <c r="M95" i="14"/>
  <c r="M145" i="14"/>
  <c r="M195" i="14"/>
  <c r="L39" i="14" s="1"/>
  <c r="M94" i="15"/>
  <c r="M143" i="15"/>
  <c r="M192" i="15"/>
  <c r="M94" i="16"/>
  <c r="M143" i="16"/>
  <c r="M192" i="16"/>
  <c r="M94" i="17"/>
  <c r="M143" i="17"/>
  <c r="M192" i="17"/>
  <c r="M94" i="18"/>
  <c r="M143" i="18"/>
  <c r="M192" i="18"/>
  <c r="M143" i="22"/>
  <c r="M192" i="22"/>
  <c r="N94" i="23"/>
  <c r="N143" i="23"/>
  <c r="N192" i="23"/>
  <c r="N94" i="24"/>
  <c r="N143" i="24"/>
  <c r="N192" i="24"/>
  <c r="N39" i="26"/>
  <c r="N39" i="27"/>
  <c r="N39" i="28"/>
  <c r="N39" i="29"/>
  <c r="N39" i="30"/>
  <c r="N39" i="31"/>
  <c r="N39" i="32"/>
  <c r="M39" i="25"/>
  <c r="N94" i="25"/>
  <c r="M48" i="25"/>
  <c r="N143" i="25"/>
  <c r="N192" i="25"/>
  <c r="O94" i="26"/>
  <c r="O143" i="26"/>
  <c r="O192" i="26"/>
  <c r="O94" i="27"/>
  <c r="O143" i="27"/>
  <c r="O192" i="27"/>
  <c r="O94" i="28"/>
  <c r="O143" i="28"/>
  <c r="O192" i="28"/>
  <c r="O94" i="29"/>
  <c r="O143" i="29"/>
  <c r="O192" i="29"/>
  <c r="O94" i="30"/>
  <c r="O143" i="30"/>
  <c r="O192" i="30"/>
  <c r="O192" i="31"/>
  <c r="O143" i="31"/>
  <c r="O94" i="31"/>
  <c r="O94" i="32"/>
  <c r="O143" i="32"/>
  <c r="O192" i="32"/>
  <c r="O162" i="32"/>
  <c r="O169" i="32"/>
  <c r="O179" i="32"/>
  <c r="O184" i="32"/>
  <c r="O187" i="32"/>
  <c r="O201" i="32"/>
  <c r="O113" i="32"/>
  <c r="O120" i="32"/>
  <c r="O130" i="32"/>
  <c r="O135" i="32"/>
  <c r="O138" i="32"/>
  <c r="O64" i="32"/>
  <c r="O71" i="32"/>
  <c r="O74" i="32"/>
  <c r="O66" i="32"/>
  <c r="O114" i="32"/>
  <c r="O115" i="32"/>
  <c r="O116" i="32"/>
  <c r="O117" i="32"/>
  <c r="O118" i="32"/>
  <c r="M192" i="32"/>
  <c r="N34" i="32"/>
  <c r="N31" i="32"/>
  <c r="N26" i="32"/>
  <c r="L39" i="12"/>
  <c r="K39" i="11"/>
  <c r="K15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48" i="12"/>
  <c r="L47" i="12"/>
  <c r="L46" i="12"/>
  <c r="L45" i="12"/>
  <c r="L44" i="12"/>
  <c r="L43" i="12"/>
  <c r="L42" i="12"/>
  <c r="L41" i="12"/>
  <c r="L40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G196" i="12"/>
  <c r="G195" i="12" s="1"/>
  <c r="M198" i="13"/>
  <c r="M140" i="13"/>
  <c r="L49" i="13"/>
  <c r="L48" i="13"/>
  <c r="L47" i="13"/>
  <c r="L46" i="13"/>
  <c r="L45" i="13"/>
  <c r="L44" i="13"/>
  <c r="L43" i="13"/>
  <c r="L42" i="13"/>
  <c r="L41" i="13"/>
  <c r="L40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M98" i="13"/>
  <c r="M98" i="14"/>
  <c r="M148" i="14"/>
  <c r="M198" i="14"/>
  <c r="M148" i="13"/>
  <c r="M150" i="13"/>
  <c r="H103" i="13"/>
  <c r="E103" i="13"/>
  <c r="K100" i="13"/>
  <c r="K99" i="13" s="1"/>
  <c r="F100" i="13"/>
  <c r="F102" i="13" s="1"/>
  <c r="C100" i="13"/>
  <c r="C99" i="13" s="1"/>
  <c r="F99" i="13"/>
  <c r="K98" i="13"/>
  <c r="K103" i="13" s="1"/>
  <c r="I98" i="13"/>
  <c r="I100" i="13" s="1"/>
  <c r="H98" i="13"/>
  <c r="H100" i="13" s="1"/>
  <c r="G98" i="13"/>
  <c r="G100" i="13" s="1"/>
  <c r="F98" i="13"/>
  <c r="F103" i="13" s="1"/>
  <c r="E98" i="13"/>
  <c r="E100" i="13" s="1"/>
  <c r="D98" i="13"/>
  <c r="D100" i="13" s="1"/>
  <c r="C98" i="13"/>
  <c r="H153" i="13"/>
  <c r="H150" i="13"/>
  <c r="H152" i="13" s="1"/>
  <c r="H151" i="13" s="1"/>
  <c r="H149" i="13"/>
  <c r="M153" i="13"/>
  <c r="K153" i="13"/>
  <c r="J153" i="13"/>
  <c r="I153" i="13"/>
  <c r="G153" i="13"/>
  <c r="F153" i="13"/>
  <c r="E153" i="13"/>
  <c r="D153" i="13"/>
  <c r="C153" i="13"/>
  <c r="I152" i="13"/>
  <c r="I151" i="13" s="1"/>
  <c r="E152" i="13"/>
  <c r="E151" i="13" s="1"/>
  <c r="D152" i="13"/>
  <c r="D151" i="13" s="1"/>
  <c r="M152" i="13"/>
  <c r="M151" i="13" s="1"/>
  <c r="K150" i="13"/>
  <c r="K149" i="13" s="1"/>
  <c r="J150" i="13"/>
  <c r="J149" i="13" s="1"/>
  <c r="I150" i="13"/>
  <c r="G150" i="13"/>
  <c r="G149" i="13" s="1"/>
  <c r="F150" i="13"/>
  <c r="F149" i="13" s="1"/>
  <c r="E150" i="13"/>
  <c r="D150" i="13"/>
  <c r="D149" i="13" s="1"/>
  <c r="C150" i="13"/>
  <c r="C152" i="13" s="1"/>
  <c r="C151" i="13" s="1"/>
  <c r="M149" i="13"/>
  <c r="I149" i="13"/>
  <c r="E149" i="13"/>
  <c r="C149" i="13"/>
  <c r="L49" i="14"/>
  <c r="L48" i="14"/>
  <c r="L47" i="14"/>
  <c r="L46" i="14"/>
  <c r="L45" i="14"/>
  <c r="L44" i="14"/>
  <c r="L43" i="14"/>
  <c r="L42" i="14"/>
  <c r="L41" i="14"/>
  <c r="L40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48" i="15"/>
  <c r="L47" i="15"/>
  <c r="L46" i="15"/>
  <c r="L45" i="15"/>
  <c r="L44" i="15"/>
  <c r="L43" i="15"/>
  <c r="L42" i="15"/>
  <c r="L41" i="15"/>
  <c r="L40" i="15"/>
  <c r="H101" i="16"/>
  <c r="H98" i="16"/>
  <c r="H100" i="16" s="1"/>
  <c r="H99" i="16" s="1"/>
  <c r="H97" i="16"/>
  <c r="H150" i="16"/>
  <c r="H147" i="16"/>
  <c r="H149" i="16" s="1"/>
  <c r="H148" i="16" s="1"/>
  <c r="H146" i="16"/>
  <c r="L48" i="16"/>
  <c r="L47" i="16"/>
  <c r="L46" i="16"/>
  <c r="L45" i="16"/>
  <c r="L44" i="16"/>
  <c r="L43" i="16"/>
  <c r="L42" i="16"/>
  <c r="L41" i="16"/>
  <c r="L40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M101" i="16"/>
  <c r="K101" i="16"/>
  <c r="I101" i="16"/>
  <c r="G101" i="16"/>
  <c r="F101" i="16"/>
  <c r="E101" i="16"/>
  <c r="D101" i="16"/>
  <c r="C101" i="16"/>
  <c r="F100" i="16"/>
  <c r="F99" i="16" s="1"/>
  <c r="E100" i="16"/>
  <c r="E99" i="16" s="1"/>
  <c r="M98" i="16"/>
  <c r="M97" i="16" s="1"/>
  <c r="K98" i="16"/>
  <c r="K97" i="16" s="1"/>
  <c r="I98" i="16"/>
  <c r="I97" i="16" s="1"/>
  <c r="G98" i="16"/>
  <c r="G97" i="16" s="1"/>
  <c r="F98" i="16"/>
  <c r="E98" i="16"/>
  <c r="D98" i="16"/>
  <c r="D100" i="16" s="1"/>
  <c r="D99" i="16" s="1"/>
  <c r="C98" i="16"/>
  <c r="C100" i="16" s="1"/>
  <c r="C99" i="16" s="1"/>
  <c r="F97" i="16"/>
  <c r="E97" i="16"/>
  <c r="M150" i="16"/>
  <c r="K150" i="16"/>
  <c r="J150" i="16"/>
  <c r="I150" i="16"/>
  <c r="G150" i="16"/>
  <c r="F150" i="16"/>
  <c r="E150" i="16"/>
  <c r="D150" i="16"/>
  <c r="C150" i="16"/>
  <c r="F149" i="16"/>
  <c r="F148" i="16" s="1"/>
  <c r="E149" i="16"/>
  <c r="E148" i="16" s="1"/>
  <c r="M147" i="16"/>
  <c r="M149" i="16" s="1"/>
  <c r="M148" i="16" s="1"/>
  <c r="K147" i="16"/>
  <c r="K149" i="16" s="1"/>
  <c r="K148" i="16" s="1"/>
  <c r="J147" i="16"/>
  <c r="J146" i="16" s="1"/>
  <c r="I147" i="16"/>
  <c r="I146" i="16" s="1"/>
  <c r="G147" i="16"/>
  <c r="G146" i="16" s="1"/>
  <c r="F147" i="16"/>
  <c r="E147" i="16"/>
  <c r="E146" i="16" s="1"/>
  <c r="D147" i="16"/>
  <c r="D149" i="16" s="1"/>
  <c r="D148" i="16" s="1"/>
  <c r="C147" i="16"/>
  <c r="C149" i="16" s="1"/>
  <c r="C148" i="16" s="1"/>
  <c r="M146" i="16"/>
  <c r="K146" i="16"/>
  <c r="F146" i="16"/>
  <c r="D146" i="16"/>
  <c r="M199" i="16"/>
  <c r="K199" i="16"/>
  <c r="J199" i="16"/>
  <c r="I199" i="16"/>
  <c r="G199" i="16"/>
  <c r="F199" i="16"/>
  <c r="E199" i="16"/>
  <c r="D199" i="16"/>
  <c r="C199" i="16"/>
  <c r="K198" i="16"/>
  <c r="K197" i="16" s="1"/>
  <c r="F198" i="16"/>
  <c r="F197" i="16" s="1"/>
  <c r="E198" i="16"/>
  <c r="E197" i="16" s="1"/>
  <c r="E192" i="16" s="1"/>
  <c r="D198" i="16"/>
  <c r="D197" i="16" s="1"/>
  <c r="M196" i="16"/>
  <c r="M198" i="16" s="1"/>
  <c r="M197" i="16" s="1"/>
  <c r="K196" i="16"/>
  <c r="J196" i="16"/>
  <c r="J198" i="16" s="1"/>
  <c r="J197" i="16" s="1"/>
  <c r="I196" i="16"/>
  <c r="G196" i="16"/>
  <c r="F196" i="16"/>
  <c r="F195" i="16" s="1"/>
  <c r="E196" i="16"/>
  <c r="D196" i="16"/>
  <c r="C196" i="16"/>
  <c r="C198" i="16" s="1"/>
  <c r="C197" i="16" s="1"/>
  <c r="M195" i="16"/>
  <c r="K195" i="16"/>
  <c r="J195" i="16"/>
  <c r="E195" i="16"/>
  <c r="D195" i="16"/>
  <c r="C195" i="16"/>
  <c r="L48" i="17"/>
  <c r="L47" i="17"/>
  <c r="L46" i="17"/>
  <c r="L45" i="17"/>
  <c r="L44" i="17"/>
  <c r="L43" i="17"/>
  <c r="L42" i="17"/>
  <c r="L41" i="17"/>
  <c r="L40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K101" i="17"/>
  <c r="I101" i="17"/>
  <c r="H101" i="17"/>
  <c r="G101" i="17"/>
  <c r="F101" i="17"/>
  <c r="E101" i="17"/>
  <c r="D101" i="17"/>
  <c r="C101" i="17"/>
  <c r="I100" i="17"/>
  <c r="I99" i="17" s="1"/>
  <c r="H100" i="17"/>
  <c r="H99" i="17" s="1"/>
  <c r="G100" i="17"/>
  <c r="G99" i="17" s="1"/>
  <c r="F100" i="17"/>
  <c r="F99" i="17" s="1"/>
  <c r="K98" i="17"/>
  <c r="K97" i="17" s="1"/>
  <c r="I98" i="17"/>
  <c r="H98" i="17"/>
  <c r="G98" i="17"/>
  <c r="F98" i="17"/>
  <c r="E98" i="17"/>
  <c r="E100" i="17" s="1"/>
  <c r="E99" i="17" s="1"/>
  <c r="D98" i="17"/>
  <c r="D100" i="17" s="1"/>
  <c r="D99" i="17" s="1"/>
  <c r="C98" i="17"/>
  <c r="C100" i="17" s="1"/>
  <c r="C99" i="17" s="1"/>
  <c r="I97" i="17"/>
  <c r="H97" i="17"/>
  <c r="G97" i="17"/>
  <c r="F97" i="17"/>
  <c r="E97" i="17"/>
  <c r="D97" i="17"/>
  <c r="C97" i="17"/>
  <c r="M145" i="17"/>
  <c r="H150" i="17"/>
  <c r="H147" i="17"/>
  <c r="H149" i="17" s="1"/>
  <c r="H148" i="17" s="1"/>
  <c r="H146" i="17"/>
  <c r="M150" i="17"/>
  <c r="M148" i="17" s="1"/>
  <c r="K150" i="17"/>
  <c r="J150" i="17"/>
  <c r="I150" i="17"/>
  <c r="G150" i="17"/>
  <c r="F150" i="17"/>
  <c r="E150" i="17"/>
  <c r="D150" i="17"/>
  <c r="C150" i="17"/>
  <c r="M149" i="17"/>
  <c r="E149" i="17"/>
  <c r="E148" i="17" s="1"/>
  <c r="D149" i="17"/>
  <c r="D148" i="17" s="1"/>
  <c r="M147" i="17"/>
  <c r="K147" i="17"/>
  <c r="K149" i="17" s="1"/>
  <c r="K148" i="17" s="1"/>
  <c r="J147" i="17"/>
  <c r="J149" i="17" s="1"/>
  <c r="J148" i="17" s="1"/>
  <c r="I147" i="17"/>
  <c r="I146" i="17" s="1"/>
  <c r="G147" i="17"/>
  <c r="G146" i="17" s="1"/>
  <c r="F147" i="17"/>
  <c r="F146" i="17" s="1"/>
  <c r="E147" i="17"/>
  <c r="D147" i="17"/>
  <c r="D146" i="17" s="1"/>
  <c r="C147" i="17"/>
  <c r="C149" i="17" s="1"/>
  <c r="C148" i="17" s="1"/>
  <c r="M146" i="17"/>
  <c r="K146" i="17"/>
  <c r="J146" i="17"/>
  <c r="E146" i="17"/>
  <c r="C146" i="17"/>
  <c r="M199" i="17"/>
  <c r="K199" i="17"/>
  <c r="J199" i="17"/>
  <c r="I199" i="17"/>
  <c r="G199" i="17"/>
  <c r="F199" i="17"/>
  <c r="E199" i="17"/>
  <c r="D199" i="17"/>
  <c r="C199" i="17"/>
  <c r="C46" i="17" s="1"/>
  <c r="J198" i="17"/>
  <c r="J197" i="17" s="1"/>
  <c r="I198" i="17"/>
  <c r="I197" i="17" s="1"/>
  <c r="D198" i="17"/>
  <c r="C198" i="17"/>
  <c r="D197" i="17"/>
  <c r="C197" i="17"/>
  <c r="M196" i="17"/>
  <c r="M198" i="17" s="1"/>
  <c r="M197" i="17" s="1"/>
  <c r="K196" i="17"/>
  <c r="J196" i="17"/>
  <c r="J195" i="17" s="1"/>
  <c r="I196" i="17"/>
  <c r="G196" i="17"/>
  <c r="G198" i="17" s="1"/>
  <c r="G197" i="17" s="1"/>
  <c r="F196" i="17"/>
  <c r="F198" i="17" s="1"/>
  <c r="F197" i="17" s="1"/>
  <c r="E196" i="17"/>
  <c r="E198" i="17" s="1"/>
  <c r="E197" i="17" s="1"/>
  <c r="D196" i="17"/>
  <c r="C196" i="17"/>
  <c r="I195" i="17"/>
  <c r="G195" i="17"/>
  <c r="F195" i="17"/>
  <c r="F192" i="17" s="1"/>
  <c r="E195" i="17"/>
  <c r="D195" i="17"/>
  <c r="C195" i="17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47" i="22"/>
  <c r="L40" i="22"/>
  <c r="L38" i="22"/>
  <c r="L37" i="22"/>
  <c r="L36" i="22"/>
  <c r="L35" i="22"/>
  <c r="L34" i="22"/>
  <c r="L33" i="22"/>
  <c r="L32" i="22"/>
  <c r="L31" i="22"/>
  <c r="L28" i="22"/>
  <c r="L27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M13" i="23"/>
  <c r="M12" i="23"/>
  <c r="M11" i="23"/>
  <c r="M10" i="23"/>
  <c r="M9" i="23"/>
  <c r="M48" i="24"/>
  <c r="M47" i="24"/>
  <c r="M46" i="24"/>
  <c r="M45" i="24"/>
  <c r="M44" i="24"/>
  <c r="M43" i="24"/>
  <c r="M42" i="24"/>
  <c r="M41" i="24"/>
  <c r="M40" i="24"/>
  <c r="M39" i="24"/>
  <c r="M38" i="24"/>
  <c r="M37" i="24"/>
  <c r="M36" i="24"/>
  <c r="M35" i="24"/>
  <c r="M34" i="24"/>
  <c r="M33" i="24"/>
  <c r="M32" i="24"/>
  <c r="M31" i="24"/>
  <c r="M30" i="24"/>
  <c r="M29" i="24"/>
  <c r="M28" i="24"/>
  <c r="M27" i="24"/>
  <c r="M26" i="24"/>
  <c r="M25" i="24"/>
  <c r="M24" i="24"/>
  <c r="M23" i="24"/>
  <c r="M22" i="24"/>
  <c r="M21" i="24"/>
  <c r="M20" i="24"/>
  <c r="M19" i="24"/>
  <c r="M18" i="24"/>
  <c r="M17" i="24"/>
  <c r="M16" i="24"/>
  <c r="M15" i="24"/>
  <c r="M14" i="24"/>
  <c r="M13" i="24"/>
  <c r="M12" i="24"/>
  <c r="M11" i="24"/>
  <c r="M10" i="24"/>
  <c r="M9" i="24"/>
  <c r="N101" i="23"/>
  <c r="L101" i="23"/>
  <c r="J101" i="23"/>
  <c r="I101" i="23"/>
  <c r="H101" i="23"/>
  <c r="G101" i="23"/>
  <c r="F101" i="23"/>
  <c r="E101" i="23"/>
  <c r="D101" i="23"/>
  <c r="C101" i="23"/>
  <c r="J100" i="23"/>
  <c r="J99" i="23" s="1"/>
  <c r="I100" i="23"/>
  <c r="H100" i="23"/>
  <c r="H99" i="23" s="1"/>
  <c r="G100" i="23"/>
  <c r="G99" i="23" s="1"/>
  <c r="I99" i="23"/>
  <c r="N98" i="23"/>
  <c r="N97" i="23" s="1"/>
  <c r="L98" i="23"/>
  <c r="L97" i="23" s="1"/>
  <c r="J98" i="23"/>
  <c r="I98" i="23"/>
  <c r="H98" i="23"/>
  <c r="G98" i="23"/>
  <c r="F98" i="23"/>
  <c r="F100" i="23" s="1"/>
  <c r="F99" i="23" s="1"/>
  <c r="E98" i="23"/>
  <c r="E100" i="23" s="1"/>
  <c r="E99" i="23" s="1"/>
  <c r="D98" i="23"/>
  <c r="D97" i="23" s="1"/>
  <c r="C98" i="23"/>
  <c r="C97" i="23" s="1"/>
  <c r="J97" i="23"/>
  <c r="I97" i="23"/>
  <c r="H97" i="23"/>
  <c r="G97" i="23"/>
  <c r="F97" i="23"/>
  <c r="E97" i="23"/>
  <c r="N96" i="24"/>
  <c r="N150" i="23"/>
  <c r="L150" i="23"/>
  <c r="K150" i="23"/>
  <c r="J150" i="23"/>
  <c r="J148" i="23" s="1"/>
  <c r="I150" i="23"/>
  <c r="G150" i="23"/>
  <c r="F150" i="23"/>
  <c r="E150" i="23"/>
  <c r="D150" i="23"/>
  <c r="C150" i="23"/>
  <c r="K149" i="23"/>
  <c r="J149" i="23"/>
  <c r="I149" i="23"/>
  <c r="I148" i="23" s="1"/>
  <c r="G149" i="23"/>
  <c r="G148" i="23" s="1"/>
  <c r="C149" i="23"/>
  <c r="C148" i="23" s="1"/>
  <c r="K148" i="23"/>
  <c r="N147" i="23"/>
  <c r="N149" i="23" s="1"/>
  <c r="N148" i="23" s="1"/>
  <c r="L147" i="23"/>
  <c r="L146" i="23" s="1"/>
  <c r="K147" i="23"/>
  <c r="J147" i="23"/>
  <c r="I147" i="23"/>
  <c r="G147" i="23"/>
  <c r="G146" i="23" s="1"/>
  <c r="F147" i="23"/>
  <c r="F149" i="23" s="1"/>
  <c r="F148" i="23" s="1"/>
  <c r="E147" i="23"/>
  <c r="E149" i="23" s="1"/>
  <c r="E148" i="23" s="1"/>
  <c r="D147" i="23"/>
  <c r="D146" i="23" s="1"/>
  <c r="C147" i="23"/>
  <c r="C146" i="23" s="1"/>
  <c r="N146" i="23"/>
  <c r="K146" i="23"/>
  <c r="J146" i="23"/>
  <c r="I146" i="23"/>
  <c r="F146" i="23"/>
  <c r="E146" i="23"/>
  <c r="N196" i="23"/>
  <c r="N199" i="23"/>
  <c r="L199" i="23"/>
  <c r="K199" i="23"/>
  <c r="J199" i="23"/>
  <c r="G199" i="23"/>
  <c r="F199" i="23"/>
  <c r="E199" i="23"/>
  <c r="D199" i="23"/>
  <c r="C199" i="23"/>
  <c r="K198" i="23"/>
  <c r="K197" i="23" s="1"/>
  <c r="J198" i="23"/>
  <c r="J197" i="23" s="1"/>
  <c r="E198" i="23"/>
  <c r="E197" i="23" s="1"/>
  <c r="D198" i="23"/>
  <c r="D197" i="23" s="1"/>
  <c r="C198" i="23"/>
  <c r="C197" i="23" s="1"/>
  <c r="N195" i="23"/>
  <c r="L196" i="23"/>
  <c r="L195" i="23" s="1"/>
  <c r="K196" i="23"/>
  <c r="K195" i="23" s="1"/>
  <c r="J196" i="23"/>
  <c r="J195" i="23" s="1"/>
  <c r="G196" i="23"/>
  <c r="G195" i="23" s="1"/>
  <c r="F196" i="23"/>
  <c r="F195" i="23" s="1"/>
  <c r="E196" i="23"/>
  <c r="E195" i="23" s="1"/>
  <c r="D196" i="23"/>
  <c r="C196" i="23"/>
  <c r="D195" i="23"/>
  <c r="C195" i="23"/>
  <c r="L101" i="24"/>
  <c r="J101" i="24"/>
  <c r="I101" i="24"/>
  <c r="H101" i="24"/>
  <c r="G101" i="24"/>
  <c r="F101" i="24"/>
  <c r="E101" i="24"/>
  <c r="D101" i="24"/>
  <c r="D99" i="24" s="1"/>
  <c r="C101" i="24"/>
  <c r="L100" i="24"/>
  <c r="L99" i="24" s="1"/>
  <c r="H100" i="24"/>
  <c r="E100" i="24"/>
  <c r="E99" i="24" s="1"/>
  <c r="D100" i="24"/>
  <c r="H99" i="24"/>
  <c r="L98" i="24"/>
  <c r="L97" i="24" s="1"/>
  <c r="J98" i="24"/>
  <c r="J100" i="24" s="1"/>
  <c r="J99" i="24" s="1"/>
  <c r="I98" i="24"/>
  <c r="I100" i="24" s="1"/>
  <c r="I99" i="24" s="1"/>
  <c r="H98" i="24"/>
  <c r="G98" i="24"/>
  <c r="G97" i="24" s="1"/>
  <c r="F98" i="24"/>
  <c r="F100" i="24" s="1"/>
  <c r="F99" i="24" s="1"/>
  <c r="E98" i="24"/>
  <c r="D98" i="24"/>
  <c r="C98" i="24"/>
  <c r="C100" i="24" s="1"/>
  <c r="C99" i="24" s="1"/>
  <c r="J97" i="24"/>
  <c r="I97" i="24"/>
  <c r="H97" i="24"/>
  <c r="F97" i="24"/>
  <c r="E97" i="24"/>
  <c r="D97" i="24"/>
  <c r="L150" i="24"/>
  <c r="K150" i="24"/>
  <c r="J150" i="24"/>
  <c r="I150" i="24"/>
  <c r="G150" i="24"/>
  <c r="F150" i="24"/>
  <c r="E150" i="24"/>
  <c r="D150" i="24"/>
  <c r="C150" i="24"/>
  <c r="L149" i="24"/>
  <c r="L148" i="24" s="1"/>
  <c r="K149" i="24"/>
  <c r="K148" i="24" s="1"/>
  <c r="F149" i="24"/>
  <c r="E149" i="24"/>
  <c r="E148" i="24" s="1"/>
  <c r="E143" i="24" s="1"/>
  <c r="F148" i="24"/>
  <c r="L147" i="24"/>
  <c r="L146" i="24" s="1"/>
  <c r="K147" i="24"/>
  <c r="K146" i="24" s="1"/>
  <c r="J147" i="24"/>
  <c r="J149" i="24" s="1"/>
  <c r="J148" i="24" s="1"/>
  <c r="I147" i="24"/>
  <c r="I149" i="24" s="1"/>
  <c r="I148" i="24" s="1"/>
  <c r="G147" i="24"/>
  <c r="G146" i="24" s="1"/>
  <c r="F147" i="24"/>
  <c r="E147" i="24"/>
  <c r="D147" i="24"/>
  <c r="D149" i="24" s="1"/>
  <c r="D148" i="24" s="1"/>
  <c r="C147" i="24"/>
  <c r="C149" i="24" s="1"/>
  <c r="C148" i="24" s="1"/>
  <c r="J146" i="24"/>
  <c r="I146" i="24"/>
  <c r="F146" i="24"/>
  <c r="E146" i="24"/>
  <c r="C146" i="24"/>
  <c r="N53" i="25"/>
  <c r="M47" i="25"/>
  <c r="M46" i="25"/>
  <c r="M45" i="25"/>
  <c r="M44" i="25"/>
  <c r="M43" i="25"/>
  <c r="M42" i="25"/>
  <c r="M41" i="25"/>
  <c r="M40" i="25"/>
  <c r="M38" i="25"/>
  <c r="M37" i="25"/>
  <c r="M36" i="25"/>
  <c r="M35" i="25"/>
  <c r="M34" i="25"/>
  <c r="M33" i="25"/>
  <c r="M32" i="25"/>
  <c r="M31" i="25"/>
  <c r="M30" i="25"/>
  <c r="M29" i="25"/>
  <c r="M28" i="25"/>
  <c r="M27" i="25"/>
  <c r="M26" i="25"/>
  <c r="M25" i="25"/>
  <c r="M24" i="25"/>
  <c r="M23" i="25"/>
  <c r="M22" i="25"/>
  <c r="M21" i="25"/>
  <c r="M20" i="25"/>
  <c r="M19" i="25"/>
  <c r="M18" i="25"/>
  <c r="M17" i="25"/>
  <c r="M16" i="25"/>
  <c r="M15" i="25"/>
  <c r="M14" i="25"/>
  <c r="M13" i="25"/>
  <c r="M12" i="25"/>
  <c r="M11" i="25"/>
  <c r="M10" i="25"/>
  <c r="M9" i="25"/>
  <c r="M7" i="25"/>
  <c r="L101" i="25"/>
  <c r="L98" i="25"/>
  <c r="L100" i="25" s="1"/>
  <c r="L99" i="25" s="1"/>
  <c r="L97" i="25"/>
  <c r="M101" i="25"/>
  <c r="J101" i="25"/>
  <c r="I101" i="25"/>
  <c r="H101" i="25"/>
  <c r="G101" i="25"/>
  <c r="F101" i="25"/>
  <c r="E101" i="25"/>
  <c r="D101" i="25"/>
  <c r="C101" i="25"/>
  <c r="M100" i="25"/>
  <c r="M99" i="25" s="1"/>
  <c r="J100" i="25"/>
  <c r="J99" i="25" s="1"/>
  <c r="I100" i="25"/>
  <c r="I99" i="25" s="1"/>
  <c r="H100" i="25"/>
  <c r="H99" i="25" s="1"/>
  <c r="G100" i="25"/>
  <c r="G99" i="25"/>
  <c r="M98" i="25"/>
  <c r="M97" i="25" s="1"/>
  <c r="J98" i="25"/>
  <c r="I98" i="25"/>
  <c r="H98" i="25"/>
  <c r="G98" i="25"/>
  <c r="F98" i="25"/>
  <c r="F100" i="25" s="1"/>
  <c r="F99" i="25" s="1"/>
  <c r="E98" i="25"/>
  <c r="E100" i="25" s="1"/>
  <c r="E99" i="25" s="1"/>
  <c r="D98" i="25"/>
  <c r="D97" i="25" s="1"/>
  <c r="C98" i="25"/>
  <c r="C97" i="25" s="1"/>
  <c r="J97" i="25"/>
  <c r="I97" i="25"/>
  <c r="H97" i="25"/>
  <c r="G97" i="25"/>
  <c r="F97" i="25"/>
  <c r="E97" i="25"/>
  <c r="I150" i="25"/>
  <c r="I147" i="25"/>
  <c r="I149" i="25" s="1"/>
  <c r="I148" i="25" s="1"/>
  <c r="I146" i="25"/>
  <c r="M150" i="25"/>
  <c r="L150" i="25"/>
  <c r="K150" i="25"/>
  <c r="J150" i="25"/>
  <c r="G150" i="25"/>
  <c r="F150" i="25"/>
  <c r="E150" i="25"/>
  <c r="D150" i="25"/>
  <c r="C150" i="25"/>
  <c r="K149" i="25"/>
  <c r="J149" i="25"/>
  <c r="J148" i="25" s="1"/>
  <c r="G149" i="25"/>
  <c r="G148" i="25" s="1"/>
  <c r="C149" i="25"/>
  <c r="K148" i="25"/>
  <c r="C148" i="25"/>
  <c r="M147" i="25"/>
  <c r="M146" i="25" s="1"/>
  <c r="L147" i="25"/>
  <c r="L146" i="25" s="1"/>
  <c r="K147" i="25"/>
  <c r="J147" i="25"/>
  <c r="G147" i="25"/>
  <c r="F147" i="25"/>
  <c r="F149" i="25" s="1"/>
  <c r="F148" i="25" s="1"/>
  <c r="E147" i="25"/>
  <c r="E149" i="25" s="1"/>
  <c r="E148" i="25" s="1"/>
  <c r="D147" i="25"/>
  <c r="D146" i="25" s="1"/>
  <c r="C147" i="25"/>
  <c r="C146" i="25" s="1"/>
  <c r="K146" i="25"/>
  <c r="J146" i="25"/>
  <c r="G146" i="25"/>
  <c r="F146" i="25"/>
  <c r="E146" i="25"/>
  <c r="J199" i="25"/>
  <c r="J196" i="25"/>
  <c r="J198" i="25" s="1"/>
  <c r="J197" i="25" s="1"/>
  <c r="J195" i="25"/>
  <c r="M199" i="25"/>
  <c r="L199" i="25"/>
  <c r="K199" i="25"/>
  <c r="G199" i="25"/>
  <c r="F199" i="25"/>
  <c r="F197" i="25" s="1"/>
  <c r="E199" i="25"/>
  <c r="D199" i="25"/>
  <c r="C199" i="25"/>
  <c r="L198" i="25"/>
  <c r="L197" i="25" s="1"/>
  <c r="F198" i="25"/>
  <c r="E198" i="25"/>
  <c r="E197" i="25" s="1"/>
  <c r="M196" i="25"/>
  <c r="M198" i="25" s="1"/>
  <c r="M197" i="25" s="1"/>
  <c r="L196" i="25"/>
  <c r="K196" i="25"/>
  <c r="K195" i="25" s="1"/>
  <c r="G196" i="25"/>
  <c r="G195" i="25" s="1"/>
  <c r="F196" i="25"/>
  <c r="E196" i="25"/>
  <c r="D196" i="25"/>
  <c r="D198" i="25" s="1"/>
  <c r="D197" i="25" s="1"/>
  <c r="C196" i="25"/>
  <c r="C198" i="25" s="1"/>
  <c r="C197" i="25" s="1"/>
  <c r="M195" i="25"/>
  <c r="L195" i="25"/>
  <c r="F195" i="25"/>
  <c r="E195" i="25"/>
  <c r="D195" i="25"/>
  <c r="J101" i="26"/>
  <c r="I101" i="26"/>
  <c r="J98" i="26"/>
  <c r="J100" i="26" s="1"/>
  <c r="J99" i="26" s="1"/>
  <c r="I98" i="26"/>
  <c r="I100" i="26" s="1"/>
  <c r="J97" i="26"/>
  <c r="I97" i="26"/>
  <c r="J150" i="26"/>
  <c r="J149" i="26"/>
  <c r="J148" i="26" s="1"/>
  <c r="J147" i="26"/>
  <c r="J146" i="26"/>
  <c r="N40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20" i="26"/>
  <c r="N19" i="26"/>
  <c r="N18" i="26"/>
  <c r="N17" i="26"/>
  <c r="N16" i="26"/>
  <c r="N15" i="26"/>
  <c r="N14" i="26"/>
  <c r="N13" i="26"/>
  <c r="N12" i="26"/>
  <c r="N11" i="26"/>
  <c r="N10" i="26"/>
  <c r="N9" i="26"/>
  <c r="L199" i="27"/>
  <c r="L196" i="27"/>
  <c r="L198" i="27" s="1"/>
  <c r="L197" i="27" s="1"/>
  <c r="L195" i="27"/>
  <c r="N48" i="27"/>
  <c r="N47" i="27"/>
  <c r="N46" i="27"/>
  <c r="N45" i="27"/>
  <c r="N44" i="27"/>
  <c r="N43" i="27"/>
  <c r="N42" i="27"/>
  <c r="N41" i="27"/>
  <c r="N40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O152" i="28"/>
  <c r="O201" i="28"/>
  <c r="O152" i="31"/>
  <c r="O103" i="32"/>
  <c r="L199" i="30"/>
  <c r="L196" i="30"/>
  <c r="L198" i="30" s="1"/>
  <c r="L197" i="30" s="1"/>
  <c r="L150" i="30"/>
  <c r="L147" i="30"/>
  <c r="L149" i="30" s="1"/>
  <c r="L148" i="30" s="1"/>
  <c r="L146" i="30"/>
  <c r="L199" i="29"/>
  <c r="L196" i="29"/>
  <c r="L198" i="29" s="1"/>
  <c r="L197" i="29" s="1"/>
  <c r="L150" i="29"/>
  <c r="L147" i="29"/>
  <c r="L149" i="29" s="1"/>
  <c r="L148" i="29" s="1"/>
  <c r="L199" i="28"/>
  <c r="L198" i="28"/>
  <c r="L197" i="28"/>
  <c r="L196" i="28"/>
  <c r="L195" i="28"/>
  <c r="L150" i="28"/>
  <c r="L149" i="28"/>
  <c r="L148" i="28" s="1"/>
  <c r="L147" i="28"/>
  <c r="L146" i="28" s="1"/>
  <c r="M101" i="29"/>
  <c r="K101" i="29"/>
  <c r="J101" i="29"/>
  <c r="I101" i="29"/>
  <c r="H101" i="29"/>
  <c r="G101" i="29"/>
  <c r="F101" i="29"/>
  <c r="E101" i="29"/>
  <c r="D101" i="29"/>
  <c r="C101" i="29"/>
  <c r="J100" i="29"/>
  <c r="I100" i="29"/>
  <c r="I99" i="29" s="1"/>
  <c r="I94" i="29" s="1"/>
  <c r="G100" i="29"/>
  <c r="G99" i="29" s="1"/>
  <c r="J99" i="29"/>
  <c r="M98" i="29"/>
  <c r="M100" i="29" s="1"/>
  <c r="M99" i="29" s="1"/>
  <c r="K98" i="29"/>
  <c r="K97" i="29" s="1"/>
  <c r="J98" i="29"/>
  <c r="I98" i="29"/>
  <c r="H98" i="29"/>
  <c r="H97" i="29" s="1"/>
  <c r="G98" i="29"/>
  <c r="F98" i="29"/>
  <c r="F100" i="29" s="1"/>
  <c r="F99" i="29" s="1"/>
  <c r="E98" i="29"/>
  <c r="E100" i="29" s="1"/>
  <c r="E99" i="29" s="1"/>
  <c r="D98" i="29"/>
  <c r="D97" i="29" s="1"/>
  <c r="C98" i="29"/>
  <c r="C97" i="29" s="1"/>
  <c r="M97" i="29"/>
  <c r="J97" i="29"/>
  <c r="I97" i="29"/>
  <c r="G97" i="29"/>
  <c r="E97" i="29"/>
  <c r="M150" i="29"/>
  <c r="K150" i="29"/>
  <c r="J150" i="29"/>
  <c r="J46" i="29" s="1"/>
  <c r="H150" i="29"/>
  <c r="G150" i="29"/>
  <c r="F150" i="29"/>
  <c r="E150" i="29"/>
  <c r="D150" i="29"/>
  <c r="C150" i="29"/>
  <c r="J149" i="29"/>
  <c r="J148" i="29" s="1"/>
  <c r="G149" i="29"/>
  <c r="G148" i="29" s="1"/>
  <c r="D149" i="29"/>
  <c r="D148" i="29" s="1"/>
  <c r="M147" i="29"/>
  <c r="M146" i="29" s="1"/>
  <c r="K147" i="29"/>
  <c r="K146" i="29" s="1"/>
  <c r="J147" i="29"/>
  <c r="H147" i="29"/>
  <c r="H146" i="29" s="1"/>
  <c r="G147" i="29"/>
  <c r="G43" i="29" s="1"/>
  <c r="G42" i="29" s="1"/>
  <c r="F147" i="29"/>
  <c r="F149" i="29" s="1"/>
  <c r="F148" i="29" s="1"/>
  <c r="E147" i="29"/>
  <c r="E149" i="29" s="1"/>
  <c r="E148" i="29" s="1"/>
  <c r="D147" i="29"/>
  <c r="D146" i="29" s="1"/>
  <c r="C147" i="29"/>
  <c r="C146" i="29" s="1"/>
  <c r="J146" i="29"/>
  <c r="F146" i="29"/>
  <c r="E146" i="29"/>
  <c r="M199" i="29"/>
  <c r="K199" i="29"/>
  <c r="H199" i="29"/>
  <c r="G199" i="29"/>
  <c r="F199" i="29"/>
  <c r="E199" i="29"/>
  <c r="D199" i="29"/>
  <c r="C199" i="29"/>
  <c r="M198" i="29"/>
  <c r="M197" i="29" s="1"/>
  <c r="D198" i="29"/>
  <c r="D197" i="29" s="1"/>
  <c r="M196" i="29"/>
  <c r="K196" i="29"/>
  <c r="K198" i="29" s="1"/>
  <c r="K197" i="29" s="1"/>
  <c r="H196" i="29"/>
  <c r="H195" i="29" s="1"/>
  <c r="G196" i="29"/>
  <c r="G195" i="29" s="1"/>
  <c r="F196" i="29"/>
  <c r="F198" i="29" s="1"/>
  <c r="F197" i="29" s="1"/>
  <c r="E196" i="29"/>
  <c r="E198" i="29" s="1"/>
  <c r="E197" i="29" s="1"/>
  <c r="D196" i="29"/>
  <c r="D195" i="29" s="1"/>
  <c r="C196" i="29"/>
  <c r="C195" i="29" s="1"/>
  <c r="M195" i="29"/>
  <c r="K195" i="29"/>
  <c r="M43" i="29"/>
  <c r="M42" i="29" s="1"/>
  <c r="M199" i="28"/>
  <c r="K199" i="28"/>
  <c r="H199" i="28"/>
  <c r="G199" i="28"/>
  <c r="F199" i="28"/>
  <c r="E199" i="28"/>
  <c r="D199" i="28"/>
  <c r="C199" i="28"/>
  <c r="H198" i="28"/>
  <c r="H197" i="28" s="1"/>
  <c r="G198" i="28"/>
  <c r="G197" i="28" s="1"/>
  <c r="M196" i="28"/>
  <c r="M195" i="28" s="1"/>
  <c r="K196" i="28"/>
  <c r="K195" i="28" s="1"/>
  <c r="H196" i="28"/>
  <c r="G196" i="28"/>
  <c r="G195" i="28" s="1"/>
  <c r="F196" i="28"/>
  <c r="F198" i="28" s="1"/>
  <c r="F197" i="28" s="1"/>
  <c r="E196" i="28"/>
  <c r="E198" i="28" s="1"/>
  <c r="E197" i="28" s="1"/>
  <c r="D196" i="28"/>
  <c r="D195" i="28" s="1"/>
  <c r="C196" i="28"/>
  <c r="C195" i="28" s="1"/>
  <c r="H195" i="28"/>
  <c r="F195" i="28"/>
  <c r="E195" i="28"/>
  <c r="M150" i="28"/>
  <c r="K150" i="28"/>
  <c r="J150" i="28"/>
  <c r="H150" i="28"/>
  <c r="G150" i="28"/>
  <c r="F150" i="28"/>
  <c r="E150" i="28"/>
  <c r="D150" i="28"/>
  <c r="C150" i="28"/>
  <c r="J149" i="28"/>
  <c r="J148" i="28" s="1"/>
  <c r="H149" i="28"/>
  <c r="H148" i="28" s="1"/>
  <c r="G149" i="28"/>
  <c r="G148" i="28" s="1"/>
  <c r="F149" i="28"/>
  <c r="F148" i="28" s="1"/>
  <c r="C149" i="28"/>
  <c r="C148" i="28" s="1"/>
  <c r="M147" i="28"/>
  <c r="M146" i="28" s="1"/>
  <c r="K147" i="28"/>
  <c r="K146" i="28" s="1"/>
  <c r="J147" i="28"/>
  <c r="J146" i="28" s="1"/>
  <c r="H147" i="28"/>
  <c r="G147" i="28"/>
  <c r="G146" i="28" s="1"/>
  <c r="F147" i="28"/>
  <c r="E147" i="28"/>
  <c r="E149" i="28" s="1"/>
  <c r="E148" i="28" s="1"/>
  <c r="D147" i="28"/>
  <c r="D149" i="28" s="1"/>
  <c r="D148" i="28" s="1"/>
  <c r="C147" i="28"/>
  <c r="C146" i="28" s="1"/>
  <c r="H146" i="28"/>
  <c r="F146" i="28"/>
  <c r="E146" i="28"/>
  <c r="D146" i="28"/>
  <c r="M101" i="28"/>
  <c r="K101" i="28"/>
  <c r="J101" i="28"/>
  <c r="J46" i="28" s="1"/>
  <c r="I101" i="28"/>
  <c r="I99" i="28" s="1"/>
  <c r="H101" i="28"/>
  <c r="G101" i="28"/>
  <c r="F101" i="28"/>
  <c r="E101" i="28"/>
  <c r="D101" i="28"/>
  <c r="C101" i="28"/>
  <c r="I100" i="28"/>
  <c r="G100" i="28"/>
  <c r="G99" i="28" s="1"/>
  <c r="C100" i="28"/>
  <c r="C99" i="28" s="1"/>
  <c r="M98" i="28"/>
  <c r="M100" i="28" s="1"/>
  <c r="M99" i="28" s="1"/>
  <c r="K98" i="28"/>
  <c r="J98" i="28"/>
  <c r="J97" i="28" s="1"/>
  <c r="I98" i="28"/>
  <c r="H98" i="28"/>
  <c r="H43" i="28" s="1"/>
  <c r="H42" i="28" s="1"/>
  <c r="G98" i="28"/>
  <c r="G97" i="28" s="1"/>
  <c r="F98" i="28"/>
  <c r="F100" i="28" s="1"/>
  <c r="F99" i="28" s="1"/>
  <c r="E98" i="28"/>
  <c r="E100" i="28" s="1"/>
  <c r="E99" i="28" s="1"/>
  <c r="D98" i="28"/>
  <c r="D97" i="28" s="1"/>
  <c r="C98" i="28"/>
  <c r="C97" i="28" s="1"/>
  <c r="M97" i="28"/>
  <c r="I97" i="28"/>
  <c r="N40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M46" i="29"/>
  <c r="J43" i="29"/>
  <c r="J42" i="29" s="1"/>
  <c r="M199" i="30"/>
  <c r="K199" i="30"/>
  <c r="H199" i="30"/>
  <c r="G199" i="30"/>
  <c r="F199" i="30"/>
  <c r="E199" i="30"/>
  <c r="D199" i="30"/>
  <c r="C199" i="30"/>
  <c r="H198" i="30"/>
  <c r="H197" i="30" s="1"/>
  <c r="G198" i="30"/>
  <c r="G197" i="30" s="1"/>
  <c r="M196" i="30"/>
  <c r="M195" i="30" s="1"/>
  <c r="K196" i="30"/>
  <c r="K195" i="30" s="1"/>
  <c r="H196" i="30"/>
  <c r="G196" i="30"/>
  <c r="F196" i="30"/>
  <c r="F198" i="30" s="1"/>
  <c r="F197" i="30" s="1"/>
  <c r="E196" i="30"/>
  <c r="E198" i="30" s="1"/>
  <c r="E197" i="30" s="1"/>
  <c r="D196" i="30"/>
  <c r="D195" i="30" s="1"/>
  <c r="C196" i="30"/>
  <c r="C195" i="30" s="1"/>
  <c r="H195" i="30"/>
  <c r="H192" i="30" s="1"/>
  <c r="G195" i="30"/>
  <c r="F195" i="30"/>
  <c r="E195" i="30"/>
  <c r="M150" i="30"/>
  <c r="K150" i="30"/>
  <c r="J150" i="30"/>
  <c r="H150" i="30"/>
  <c r="H46" i="30" s="1"/>
  <c r="G150" i="30"/>
  <c r="F150" i="30"/>
  <c r="E150" i="30"/>
  <c r="D150" i="30"/>
  <c r="C150" i="30"/>
  <c r="J149" i="30"/>
  <c r="J148" i="30" s="1"/>
  <c r="H149" i="30"/>
  <c r="H148" i="30" s="1"/>
  <c r="G149" i="30"/>
  <c r="G148" i="30" s="1"/>
  <c r="E149" i="30"/>
  <c r="E148" i="30" s="1"/>
  <c r="M147" i="30"/>
  <c r="M146" i="30" s="1"/>
  <c r="K147" i="30"/>
  <c r="K146" i="30" s="1"/>
  <c r="J147" i="30"/>
  <c r="H147" i="30"/>
  <c r="G147" i="30"/>
  <c r="F147" i="30"/>
  <c r="F149" i="30" s="1"/>
  <c r="F148" i="30" s="1"/>
  <c r="E147" i="30"/>
  <c r="D147" i="30"/>
  <c r="D146" i="30" s="1"/>
  <c r="C147" i="30"/>
  <c r="C149" i="30" s="1"/>
  <c r="C148" i="30" s="1"/>
  <c r="J146" i="30"/>
  <c r="H146" i="30"/>
  <c r="G146" i="30"/>
  <c r="F146" i="30"/>
  <c r="E146" i="30"/>
  <c r="C146" i="30"/>
  <c r="I46" i="30"/>
  <c r="M101" i="30"/>
  <c r="K101" i="30"/>
  <c r="J101" i="30"/>
  <c r="J46" i="30" s="1"/>
  <c r="I101" i="30"/>
  <c r="H101" i="30"/>
  <c r="G101" i="30"/>
  <c r="F101" i="30"/>
  <c r="E101" i="30"/>
  <c r="D101" i="30"/>
  <c r="C101" i="30"/>
  <c r="J100" i="30"/>
  <c r="I100" i="30"/>
  <c r="G100" i="30"/>
  <c r="G99" i="30" s="1"/>
  <c r="D100" i="30"/>
  <c r="D99" i="30" s="1"/>
  <c r="I99" i="30"/>
  <c r="M98" i="30"/>
  <c r="M100" i="30" s="1"/>
  <c r="M99" i="30" s="1"/>
  <c r="K98" i="30"/>
  <c r="K97" i="30" s="1"/>
  <c r="J98" i="30"/>
  <c r="I98" i="30"/>
  <c r="H98" i="30"/>
  <c r="H97" i="30" s="1"/>
  <c r="G98" i="30"/>
  <c r="G97" i="30" s="1"/>
  <c r="F98" i="30"/>
  <c r="F100" i="30" s="1"/>
  <c r="F99" i="30" s="1"/>
  <c r="E98" i="30"/>
  <c r="E100" i="30" s="1"/>
  <c r="E99" i="30" s="1"/>
  <c r="D98" i="30"/>
  <c r="D97" i="30" s="1"/>
  <c r="C98" i="30"/>
  <c r="C97" i="30" s="1"/>
  <c r="M97" i="30"/>
  <c r="J97" i="30"/>
  <c r="I97" i="30"/>
  <c r="E97" i="30"/>
  <c r="N47" i="29"/>
  <c r="N40" i="29"/>
  <c r="N38" i="29"/>
  <c r="N37" i="29"/>
  <c r="N36" i="29"/>
  <c r="N35" i="29"/>
  <c r="N34" i="29"/>
  <c r="N33" i="29"/>
  <c r="N32" i="29"/>
  <c r="N31" i="29"/>
  <c r="N30" i="29"/>
  <c r="N29" i="29"/>
  <c r="N28" i="29"/>
  <c r="N27" i="29"/>
  <c r="N26" i="29"/>
  <c r="N25" i="29"/>
  <c r="N24" i="29"/>
  <c r="N23" i="29"/>
  <c r="N22" i="29"/>
  <c r="N21" i="29"/>
  <c r="N20" i="29"/>
  <c r="N19" i="29"/>
  <c r="N18" i="29"/>
  <c r="N17" i="29"/>
  <c r="N16" i="29"/>
  <c r="N15" i="29"/>
  <c r="N14" i="29"/>
  <c r="N13" i="29"/>
  <c r="N12" i="29"/>
  <c r="N11" i="29"/>
  <c r="N10" i="29"/>
  <c r="N9" i="29"/>
  <c r="N48" i="30"/>
  <c r="N47" i="30"/>
  <c r="N46" i="30"/>
  <c r="N45" i="30"/>
  <c r="N44" i="30"/>
  <c r="N43" i="30"/>
  <c r="N42" i="30"/>
  <c r="N41" i="30"/>
  <c r="N40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9" i="30"/>
  <c r="N48" i="31"/>
  <c r="N47" i="31"/>
  <c r="N46" i="31"/>
  <c r="N45" i="31"/>
  <c r="N44" i="31"/>
  <c r="N43" i="31"/>
  <c r="N42" i="31"/>
  <c r="N41" i="31"/>
  <c r="N40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15" i="32"/>
  <c r="N14" i="32"/>
  <c r="N13" i="32"/>
  <c r="N12" i="32"/>
  <c r="N11" i="32"/>
  <c r="N9" i="32" s="1"/>
  <c r="N10" i="32"/>
  <c r="N25" i="32"/>
  <c r="N24" i="32"/>
  <c r="N23" i="32"/>
  <c r="N22" i="32"/>
  <c r="N21" i="32"/>
  <c r="N20" i="32"/>
  <c r="N19" i="32"/>
  <c r="N16" i="32" s="1"/>
  <c r="N18" i="32"/>
  <c r="N17" i="32"/>
  <c r="N30" i="32"/>
  <c r="N29" i="32"/>
  <c r="N28" i="32"/>
  <c r="N27" i="32"/>
  <c r="F45" i="6"/>
  <c r="H44" i="6"/>
  <c r="G43" i="6"/>
  <c r="K201" i="6"/>
  <c r="J201" i="6"/>
  <c r="I201" i="6"/>
  <c r="G201" i="6"/>
  <c r="F201" i="6"/>
  <c r="E201" i="6"/>
  <c r="D201" i="6"/>
  <c r="C201" i="6"/>
  <c r="K200" i="6"/>
  <c r="K199" i="6" s="1"/>
  <c r="J200" i="6"/>
  <c r="F200" i="6"/>
  <c r="E200" i="6"/>
  <c r="J199" i="6"/>
  <c r="F199" i="6"/>
  <c r="E199" i="6"/>
  <c r="K198" i="6"/>
  <c r="J198" i="6"/>
  <c r="I198" i="6"/>
  <c r="I45" i="6" s="1"/>
  <c r="G198" i="6"/>
  <c r="F198" i="6"/>
  <c r="E198" i="6"/>
  <c r="D198" i="6"/>
  <c r="D200" i="6" s="1"/>
  <c r="D199" i="6" s="1"/>
  <c r="C198" i="6"/>
  <c r="C200" i="6" s="1"/>
  <c r="C199" i="6" s="1"/>
  <c r="K197" i="6"/>
  <c r="I197" i="6"/>
  <c r="I195" i="6" s="1"/>
  <c r="G197" i="6"/>
  <c r="G195" i="6" s="1"/>
  <c r="F197" i="6"/>
  <c r="E197" i="6"/>
  <c r="D197" i="6"/>
  <c r="C197" i="6"/>
  <c r="K196" i="6"/>
  <c r="J196" i="6"/>
  <c r="I196" i="6"/>
  <c r="G196" i="6"/>
  <c r="F196" i="6"/>
  <c r="F195" i="6" s="1"/>
  <c r="E196" i="6"/>
  <c r="E195" i="6" s="1"/>
  <c r="D196" i="6"/>
  <c r="D195" i="6" s="1"/>
  <c r="C195" i="6"/>
  <c r="K195" i="6"/>
  <c r="J195" i="6"/>
  <c r="K152" i="6"/>
  <c r="K48" i="6" s="1"/>
  <c r="J152" i="6"/>
  <c r="I152" i="6"/>
  <c r="H152" i="6"/>
  <c r="G152" i="6"/>
  <c r="F152" i="6"/>
  <c r="E152" i="6"/>
  <c r="D152" i="6"/>
  <c r="C152" i="6"/>
  <c r="F151" i="6"/>
  <c r="F150" i="6" s="1"/>
  <c r="E151" i="6"/>
  <c r="E150" i="6" s="1"/>
  <c r="D151" i="6"/>
  <c r="D150" i="6" s="1"/>
  <c r="K149" i="6"/>
  <c r="K151" i="6" s="1"/>
  <c r="K150" i="6" s="1"/>
  <c r="J149" i="6"/>
  <c r="I149" i="6"/>
  <c r="I151" i="6" s="1"/>
  <c r="I150" i="6" s="1"/>
  <c r="H149" i="6"/>
  <c r="H151" i="6" s="1"/>
  <c r="H150" i="6" s="1"/>
  <c r="G149" i="6"/>
  <c r="G151" i="6" s="1"/>
  <c r="G150" i="6" s="1"/>
  <c r="F149" i="6"/>
  <c r="E149" i="6"/>
  <c r="D149" i="6"/>
  <c r="C149" i="6"/>
  <c r="C151" i="6" s="1"/>
  <c r="C150" i="6" s="1"/>
  <c r="K148" i="6"/>
  <c r="J148" i="6"/>
  <c r="I148" i="6"/>
  <c r="H148" i="6"/>
  <c r="G148" i="6"/>
  <c r="G146" i="6" s="1"/>
  <c r="F148" i="6"/>
  <c r="E148" i="6"/>
  <c r="D148" i="6"/>
  <c r="C148" i="6"/>
  <c r="C44" i="6" s="1"/>
  <c r="K147" i="6"/>
  <c r="K146" i="6" s="1"/>
  <c r="J147" i="6"/>
  <c r="J146" i="6" s="1"/>
  <c r="I147" i="6"/>
  <c r="H147" i="6"/>
  <c r="H146" i="6" s="1"/>
  <c r="G147" i="6"/>
  <c r="F147" i="6"/>
  <c r="E147" i="6"/>
  <c r="D147" i="6"/>
  <c r="C147" i="6"/>
  <c r="C43" i="6" s="1"/>
  <c r="D146" i="6"/>
  <c r="C146" i="6"/>
  <c r="M98" i="6"/>
  <c r="K103" i="6"/>
  <c r="I103" i="6"/>
  <c r="H103" i="6"/>
  <c r="G103" i="6"/>
  <c r="F103" i="6"/>
  <c r="E103" i="6"/>
  <c r="D103" i="6"/>
  <c r="K100" i="6"/>
  <c r="I100" i="6"/>
  <c r="I102" i="6" s="1"/>
  <c r="H100" i="6"/>
  <c r="G100" i="6"/>
  <c r="G102" i="6" s="1"/>
  <c r="F100" i="6"/>
  <c r="F102" i="6" s="1"/>
  <c r="E100" i="6"/>
  <c r="E102" i="6" s="1"/>
  <c r="D100" i="6"/>
  <c r="D45" i="6" s="1"/>
  <c r="K99" i="6"/>
  <c r="I99" i="6"/>
  <c r="H99" i="6"/>
  <c r="G99" i="6"/>
  <c r="F99" i="6"/>
  <c r="E99" i="6"/>
  <c r="E44" i="6" s="1"/>
  <c r="D99" i="6"/>
  <c r="K98" i="6"/>
  <c r="K97" i="6" s="1"/>
  <c r="I98" i="6"/>
  <c r="H98" i="6"/>
  <c r="H97" i="6" s="1"/>
  <c r="G98" i="6"/>
  <c r="F98" i="6"/>
  <c r="E98" i="6"/>
  <c r="D98" i="6"/>
  <c r="D97" i="6" s="1"/>
  <c r="I97" i="6"/>
  <c r="G97" i="6"/>
  <c r="F97" i="6"/>
  <c r="E97" i="6"/>
  <c r="C103" i="6"/>
  <c r="C100" i="6"/>
  <c r="C102" i="6" s="1"/>
  <c r="C101" i="6" s="1"/>
  <c r="C99" i="6"/>
  <c r="C98" i="6"/>
  <c r="C6" i="6"/>
  <c r="J48" i="6"/>
  <c r="D48" i="6"/>
  <c r="D44" i="6"/>
  <c r="K41" i="6"/>
  <c r="J41" i="6"/>
  <c r="I41" i="6"/>
  <c r="H41" i="6"/>
  <c r="G41" i="6"/>
  <c r="F41" i="6"/>
  <c r="E41" i="6"/>
  <c r="D41" i="6"/>
  <c r="C41" i="6"/>
  <c r="K40" i="6"/>
  <c r="J40" i="6"/>
  <c r="I40" i="6"/>
  <c r="H40" i="6"/>
  <c r="G40" i="6"/>
  <c r="F40" i="6"/>
  <c r="E40" i="6"/>
  <c r="D40" i="6"/>
  <c r="K38" i="6"/>
  <c r="J38" i="6"/>
  <c r="I38" i="6"/>
  <c r="H38" i="6"/>
  <c r="G38" i="6"/>
  <c r="F38" i="6"/>
  <c r="E38" i="6"/>
  <c r="D38" i="6"/>
  <c r="K37" i="6"/>
  <c r="J37" i="6"/>
  <c r="I37" i="6"/>
  <c r="H37" i="6"/>
  <c r="G37" i="6"/>
  <c r="F37" i="6"/>
  <c r="E37" i="6"/>
  <c r="D37" i="6"/>
  <c r="C37" i="6"/>
  <c r="K36" i="6"/>
  <c r="J36" i="6"/>
  <c r="I36" i="6"/>
  <c r="H36" i="6"/>
  <c r="G36" i="6"/>
  <c r="F36" i="6"/>
  <c r="E36" i="6"/>
  <c r="D36" i="6"/>
  <c r="C36" i="6"/>
  <c r="K35" i="6"/>
  <c r="J35" i="6"/>
  <c r="I35" i="6"/>
  <c r="H35" i="6"/>
  <c r="G35" i="6"/>
  <c r="F35" i="6"/>
  <c r="E35" i="6"/>
  <c r="D35" i="6"/>
  <c r="C35" i="6"/>
  <c r="K34" i="6"/>
  <c r="J34" i="6"/>
  <c r="I34" i="6"/>
  <c r="H34" i="6"/>
  <c r="G34" i="6"/>
  <c r="F34" i="6"/>
  <c r="E34" i="6"/>
  <c r="D34" i="6"/>
  <c r="C34" i="6"/>
  <c r="K33" i="6"/>
  <c r="J33" i="6"/>
  <c r="I33" i="6"/>
  <c r="H33" i="6"/>
  <c r="G33" i="6"/>
  <c r="F33" i="6"/>
  <c r="E33" i="6"/>
  <c r="D33" i="6"/>
  <c r="K32" i="6"/>
  <c r="J32" i="6"/>
  <c r="I32" i="6"/>
  <c r="H32" i="6"/>
  <c r="G32" i="6"/>
  <c r="F32" i="6"/>
  <c r="E32" i="6"/>
  <c r="D32" i="6"/>
  <c r="C32" i="6"/>
  <c r="K31" i="6"/>
  <c r="J31" i="6"/>
  <c r="I31" i="6"/>
  <c r="H31" i="6"/>
  <c r="G31" i="6"/>
  <c r="F31" i="6"/>
  <c r="E31" i="6"/>
  <c r="D31" i="6"/>
  <c r="K30" i="6"/>
  <c r="J30" i="6"/>
  <c r="I30" i="6"/>
  <c r="H30" i="6"/>
  <c r="G30" i="6"/>
  <c r="F30" i="6"/>
  <c r="E30" i="6"/>
  <c r="D30" i="6"/>
  <c r="C30" i="6"/>
  <c r="K29" i="6"/>
  <c r="J29" i="6"/>
  <c r="I29" i="6"/>
  <c r="H29" i="6"/>
  <c r="G29" i="6"/>
  <c r="F29" i="6"/>
  <c r="E29" i="6"/>
  <c r="D29" i="6"/>
  <c r="C29" i="6"/>
  <c r="K28" i="6"/>
  <c r="J28" i="6"/>
  <c r="I28" i="6"/>
  <c r="H28" i="6"/>
  <c r="G28" i="6"/>
  <c r="F28" i="6"/>
  <c r="E28" i="6"/>
  <c r="D28" i="6"/>
  <c r="C28" i="6"/>
  <c r="K27" i="6"/>
  <c r="J27" i="6"/>
  <c r="I27" i="6"/>
  <c r="H27" i="6"/>
  <c r="G27" i="6"/>
  <c r="F27" i="6"/>
  <c r="E27" i="6"/>
  <c r="D27" i="6"/>
  <c r="C27" i="6"/>
  <c r="K26" i="6"/>
  <c r="J26" i="6"/>
  <c r="I26" i="6"/>
  <c r="H26" i="6"/>
  <c r="G26" i="6"/>
  <c r="F26" i="6"/>
  <c r="E26" i="6"/>
  <c r="D26" i="6"/>
  <c r="K25" i="6"/>
  <c r="J25" i="6"/>
  <c r="I25" i="6"/>
  <c r="H25" i="6"/>
  <c r="G25" i="6"/>
  <c r="F25" i="6"/>
  <c r="E25" i="6"/>
  <c r="D25" i="6"/>
  <c r="C25" i="6"/>
  <c r="K24" i="6"/>
  <c r="J24" i="6"/>
  <c r="I24" i="6"/>
  <c r="H24" i="6"/>
  <c r="G24" i="6"/>
  <c r="F24" i="6"/>
  <c r="E24" i="6"/>
  <c r="D24" i="6"/>
  <c r="K23" i="6"/>
  <c r="J23" i="6"/>
  <c r="I23" i="6"/>
  <c r="H23" i="6"/>
  <c r="G23" i="6"/>
  <c r="F23" i="6"/>
  <c r="E23" i="6"/>
  <c r="D23" i="6"/>
  <c r="C23" i="6"/>
  <c r="K22" i="6"/>
  <c r="J22" i="6"/>
  <c r="I22" i="6"/>
  <c r="H22" i="6"/>
  <c r="G22" i="6"/>
  <c r="F22" i="6"/>
  <c r="E22" i="6"/>
  <c r="D22" i="6"/>
  <c r="K21" i="6"/>
  <c r="J21" i="6"/>
  <c r="I21" i="6"/>
  <c r="H21" i="6"/>
  <c r="G21" i="6"/>
  <c r="F21" i="6"/>
  <c r="E21" i="6"/>
  <c r="D21" i="6"/>
  <c r="C21" i="6"/>
  <c r="K20" i="6"/>
  <c r="J20" i="6"/>
  <c r="I20" i="6"/>
  <c r="H20" i="6"/>
  <c r="G20" i="6"/>
  <c r="F20" i="6"/>
  <c r="E20" i="6"/>
  <c r="D20" i="6"/>
  <c r="C20" i="6"/>
  <c r="K19" i="6"/>
  <c r="J19" i="6"/>
  <c r="I19" i="6"/>
  <c r="H19" i="6"/>
  <c r="G19" i="6"/>
  <c r="F19" i="6"/>
  <c r="E19" i="6"/>
  <c r="D19" i="6"/>
  <c r="C19" i="6"/>
  <c r="K18" i="6"/>
  <c r="J18" i="6"/>
  <c r="I18" i="6"/>
  <c r="H18" i="6"/>
  <c r="G18" i="6"/>
  <c r="F18" i="6"/>
  <c r="E18" i="6"/>
  <c r="D18" i="6"/>
  <c r="C18" i="6"/>
  <c r="K17" i="6"/>
  <c r="J17" i="6"/>
  <c r="I17" i="6"/>
  <c r="H17" i="6"/>
  <c r="G17" i="6"/>
  <c r="F17" i="6"/>
  <c r="E17" i="6"/>
  <c r="D17" i="6"/>
  <c r="C17" i="6"/>
  <c r="K16" i="6"/>
  <c r="J16" i="6"/>
  <c r="I16" i="6"/>
  <c r="H16" i="6"/>
  <c r="G16" i="6"/>
  <c r="F16" i="6"/>
  <c r="E16" i="6"/>
  <c r="D16" i="6"/>
  <c r="C16" i="6"/>
  <c r="K15" i="6"/>
  <c r="J15" i="6"/>
  <c r="I15" i="6"/>
  <c r="H15" i="6"/>
  <c r="G15" i="6"/>
  <c r="F15" i="6"/>
  <c r="E15" i="6"/>
  <c r="D15" i="6"/>
  <c r="K14" i="6"/>
  <c r="J14" i="6"/>
  <c r="I14" i="6"/>
  <c r="H14" i="6"/>
  <c r="G14" i="6"/>
  <c r="F14" i="6"/>
  <c r="E14" i="6"/>
  <c r="D14" i="6"/>
  <c r="C14" i="6"/>
  <c r="K13" i="6"/>
  <c r="J13" i="6"/>
  <c r="I13" i="6"/>
  <c r="H13" i="6"/>
  <c r="G13" i="6"/>
  <c r="F13" i="6"/>
  <c r="E13" i="6"/>
  <c r="D13" i="6"/>
  <c r="C13" i="6"/>
  <c r="K12" i="6"/>
  <c r="J12" i="6"/>
  <c r="I12" i="6"/>
  <c r="H12" i="6"/>
  <c r="G12" i="6"/>
  <c r="F12" i="6"/>
  <c r="E12" i="6"/>
  <c r="D12" i="6"/>
  <c r="C12" i="6"/>
  <c r="K11" i="6"/>
  <c r="J11" i="6"/>
  <c r="I11" i="6"/>
  <c r="H11" i="6"/>
  <c r="G11" i="6"/>
  <c r="F11" i="6"/>
  <c r="E11" i="6"/>
  <c r="D11" i="6"/>
  <c r="C11" i="6"/>
  <c r="K10" i="6"/>
  <c r="J10" i="6"/>
  <c r="I10" i="6"/>
  <c r="H10" i="6"/>
  <c r="G10" i="6"/>
  <c r="F10" i="6"/>
  <c r="E10" i="6"/>
  <c r="D10" i="6"/>
  <c r="K9" i="6"/>
  <c r="J9" i="6"/>
  <c r="I9" i="6"/>
  <c r="H9" i="6"/>
  <c r="G9" i="6"/>
  <c r="F9" i="6"/>
  <c r="E9" i="6"/>
  <c r="D9" i="6"/>
  <c r="C9" i="6"/>
  <c r="K8" i="6"/>
  <c r="J8" i="6"/>
  <c r="I8" i="6"/>
  <c r="H8" i="6"/>
  <c r="G8" i="6"/>
  <c r="F8" i="6"/>
  <c r="E8" i="6"/>
  <c r="D8" i="6"/>
  <c r="M100" i="9"/>
  <c r="J60" i="1"/>
  <c r="H60" i="1"/>
  <c r="H58" i="1" s="1"/>
  <c r="G60" i="1"/>
  <c r="G58" i="1" s="1"/>
  <c r="F60" i="1"/>
  <c r="E60" i="1"/>
  <c r="D60" i="1"/>
  <c r="C60" i="1"/>
  <c r="M102" i="6"/>
  <c r="M100" i="6"/>
  <c r="M99" i="6"/>
  <c r="M97" i="6"/>
  <c r="M96" i="6"/>
  <c r="M103" i="6" s="1"/>
  <c r="M145" i="6"/>
  <c r="M194" i="6"/>
  <c r="M201" i="7"/>
  <c r="M198" i="7"/>
  <c r="M197" i="7"/>
  <c r="M196" i="7"/>
  <c r="M103" i="7"/>
  <c r="M100" i="7"/>
  <c r="M102" i="7" s="1"/>
  <c r="M101" i="7" s="1"/>
  <c r="M99" i="7"/>
  <c r="M97" i="7" s="1"/>
  <c r="M98" i="7"/>
  <c r="M96" i="7"/>
  <c r="M152" i="7"/>
  <c r="M149" i="7"/>
  <c r="M151" i="7" s="1"/>
  <c r="M150" i="7" s="1"/>
  <c r="M148" i="7"/>
  <c r="M147" i="7"/>
  <c r="M145" i="7"/>
  <c r="M201" i="8"/>
  <c r="M194" i="7"/>
  <c r="M99" i="8"/>
  <c r="M98" i="8"/>
  <c r="M96" i="8"/>
  <c r="M152" i="8"/>
  <c r="M149" i="8"/>
  <c r="M151" i="8" s="1"/>
  <c r="M150" i="8" s="1"/>
  <c r="M148" i="8"/>
  <c r="M147" i="8"/>
  <c r="M146" i="8" s="1"/>
  <c r="M153" i="8" s="1"/>
  <c r="M145" i="8"/>
  <c r="M198" i="8"/>
  <c r="M200" i="8" s="1"/>
  <c r="M197" i="8"/>
  <c r="M196" i="8"/>
  <c r="M195" i="8" s="1"/>
  <c r="M194" i="8"/>
  <c r="M179" i="32"/>
  <c r="M172" i="32"/>
  <c r="M171" i="32"/>
  <c r="L179" i="32"/>
  <c r="L172" i="32"/>
  <c r="L171" i="32"/>
  <c r="L169" i="32" s="1"/>
  <c r="K179" i="32"/>
  <c r="K172" i="32"/>
  <c r="K171" i="32"/>
  <c r="H179" i="32"/>
  <c r="H172" i="32"/>
  <c r="H171" i="32"/>
  <c r="G179" i="32"/>
  <c r="G172" i="32"/>
  <c r="G171" i="32"/>
  <c r="G169" i="32" s="1"/>
  <c r="D179" i="32"/>
  <c r="D172" i="32"/>
  <c r="D171" i="32"/>
  <c r="M130" i="32"/>
  <c r="M123" i="32"/>
  <c r="M122" i="32"/>
  <c r="M120" i="32" s="1"/>
  <c r="L130" i="32"/>
  <c r="L123" i="32"/>
  <c r="L19" i="32" s="1"/>
  <c r="L122" i="32"/>
  <c r="K130" i="32"/>
  <c r="K123" i="32"/>
  <c r="K120" i="32" s="1"/>
  <c r="K122" i="32"/>
  <c r="H130" i="32"/>
  <c r="H123" i="32"/>
  <c r="H122" i="32"/>
  <c r="G130" i="32"/>
  <c r="G123" i="32"/>
  <c r="G122" i="32"/>
  <c r="D130" i="32"/>
  <c r="D123" i="32"/>
  <c r="D120" i="32" s="1"/>
  <c r="D122" i="32"/>
  <c r="M81" i="32"/>
  <c r="M74" i="32"/>
  <c r="M73" i="32"/>
  <c r="K81" i="32"/>
  <c r="K74" i="32"/>
  <c r="K73" i="32"/>
  <c r="J73" i="32"/>
  <c r="J71" i="32" s="1"/>
  <c r="J74" i="32"/>
  <c r="I81" i="32"/>
  <c r="I74" i="32"/>
  <c r="I19" i="32" s="1"/>
  <c r="I73" i="32"/>
  <c r="H81" i="32"/>
  <c r="H74" i="32"/>
  <c r="H73" i="32"/>
  <c r="H71" i="32" s="1"/>
  <c r="G81" i="32"/>
  <c r="G74" i="32"/>
  <c r="G73" i="32"/>
  <c r="D81" i="32"/>
  <c r="D74" i="32"/>
  <c r="D73" i="32"/>
  <c r="M187" i="32"/>
  <c r="L187" i="32"/>
  <c r="K187" i="32"/>
  <c r="H187" i="32"/>
  <c r="G187" i="32"/>
  <c r="F187" i="32"/>
  <c r="E187" i="32"/>
  <c r="D187" i="32"/>
  <c r="C187" i="32"/>
  <c r="M184" i="32"/>
  <c r="L184" i="32"/>
  <c r="K184" i="32"/>
  <c r="H184" i="32"/>
  <c r="G184" i="32"/>
  <c r="F184" i="32"/>
  <c r="E184" i="32"/>
  <c r="D184" i="32"/>
  <c r="C184" i="32"/>
  <c r="F179" i="32"/>
  <c r="E179" i="32"/>
  <c r="C179" i="32"/>
  <c r="F172" i="32"/>
  <c r="E172" i="32"/>
  <c r="C172" i="32"/>
  <c r="K169" i="32"/>
  <c r="F171" i="32"/>
  <c r="E171" i="32"/>
  <c r="C171" i="32"/>
  <c r="M164" i="32"/>
  <c r="M162" i="32" s="1"/>
  <c r="L164" i="32"/>
  <c r="K164" i="32"/>
  <c r="K162" i="32" s="1"/>
  <c r="H164" i="32"/>
  <c r="H162" i="32" s="1"/>
  <c r="G164" i="32"/>
  <c r="G162" i="32" s="1"/>
  <c r="F164" i="32"/>
  <c r="F162" i="32" s="1"/>
  <c r="E164" i="32"/>
  <c r="E162" i="32" s="1"/>
  <c r="D164" i="32"/>
  <c r="C164" i="32"/>
  <c r="C162" i="32" s="1"/>
  <c r="O160" i="32"/>
  <c r="O181" i="32" s="1"/>
  <c r="O159" i="32"/>
  <c r="O158" i="32"/>
  <c r="M138" i="32"/>
  <c r="L138" i="32"/>
  <c r="K138" i="32"/>
  <c r="J138" i="32"/>
  <c r="H138" i="32"/>
  <c r="G138" i="32"/>
  <c r="F138" i="32"/>
  <c r="E138" i="32"/>
  <c r="D138" i="32"/>
  <c r="C138" i="32"/>
  <c r="M135" i="32"/>
  <c r="L135" i="32"/>
  <c r="K135" i="32"/>
  <c r="J135" i="32"/>
  <c r="H135" i="32"/>
  <c r="G135" i="32"/>
  <c r="F135" i="32"/>
  <c r="E135" i="32"/>
  <c r="D135" i="32"/>
  <c r="C135" i="32"/>
  <c r="J133" i="32"/>
  <c r="J130" i="32" s="1"/>
  <c r="F130" i="32"/>
  <c r="E130" i="32"/>
  <c r="C130" i="32"/>
  <c r="J123" i="32"/>
  <c r="F123" i="32"/>
  <c r="E123" i="32"/>
  <c r="C123" i="32"/>
  <c r="J122" i="32"/>
  <c r="F122" i="32"/>
  <c r="E122" i="32"/>
  <c r="C122" i="32"/>
  <c r="L120" i="32"/>
  <c r="M115" i="32"/>
  <c r="M113" i="32" s="1"/>
  <c r="L115" i="32"/>
  <c r="L113" i="32" s="1"/>
  <c r="K115" i="32"/>
  <c r="K113" i="32" s="1"/>
  <c r="J115" i="32"/>
  <c r="J113" i="32" s="1"/>
  <c r="H115" i="32"/>
  <c r="H113" i="32" s="1"/>
  <c r="G115" i="32"/>
  <c r="G113" i="32" s="1"/>
  <c r="F115" i="32"/>
  <c r="F113" i="32" s="1"/>
  <c r="E115" i="32"/>
  <c r="E113" i="32" s="1"/>
  <c r="D115" i="32"/>
  <c r="D113" i="32" s="1"/>
  <c r="C115" i="32"/>
  <c r="C113" i="32" s="1"/>
  <c r="O111" i="32"/>
  <c r="O121" i="32" s="1"/>
  <c r="O110" i="32"/>
  <c r="O109" i="32"/>
  <c r="M89" i="32"/>
  <c r="K89" i="32"/>
  <c r="J89" i="32"/>
  <c r="I89" i="32"/>
  <c r="H89" i="32"/>
  <c r="G89" i="32"/>
  <c r="F89" i="32"/>
  <c r="E89" i="32"/>
  <c r="D89" i="32"/>
  <c r="C89" i="32"/>
  <c r="M86" i="32"/>
  <c r="K86" i="32"/>
  <c r="J86" i="32"/>
  <c r="I86" i="32"/>
  <c r="H86" i="32"/>
  <c r="G86" i="32"/>
  <c r="F86" i="32"/>
  <c r="E86" i="32"/>
  <c r="D86" i="32"/>
  <c r="C86" i="32"/>
  <c r="J84" i="32"/>
  <c r="F81" i="32"/>
  <c r="E81" i="32"/>
  <c r="C81" i="32"/>
  <c r="F74" i="32"/>
  <c r="E74" i="32"/>
  <c r="C74" i="32"/>
  <c r="C19" i="32" s="1"/>
  <c r="F73" i="32"/>
  <c r="E73" i="32"/>
  <c r="C73" i="32"/>
  <c r="M66" i="32"/>
  <c r="M64" i="32" s="1"/>
  <c r="K66" i="32"/>
  <c r="J66" i="32"/>
  <c r="J64" i="32" s="1"/>
  <c r="I66" i="32"/>
  <c r="I64" i="32" s="1"/>
  <c r="H66" i="32"/>
  <c r="H64" i="32" s="1"/>
  <c r="G66" i="32"/>
  <c r="F66" i="32"/>
  <c r="F64" i="32" s="1"/>
  <c r="E66" i="32"/>
  <c r="E64" i="32" s="1"/>
  <c r="D66" i="32"/>
  <c r="D64" i="32" s="1"/>
  <c r="C66" i="32"/>
  <c r="O62" i="32"/>
  <c r="O79" i="32" s="1"/>
  <c r="O61" i="32"/>
  <c r="O60" i="32"/>
  <c r="M47" i="32"/>
  <c r="L47" i="32"/>
  <c r="K47" i="32"/>
  <c r="J47" i="32"/>
  <c r="I47" i="32"/>
  <c r="H47" i="32"/>
  <c r="G47" i="32"/>
  <c r="F47" i="32"/>
  <c r="E47" i="32"/>
  <c r="D47" i="32"/>
  <c r="C47" i="32"/>
  <c r="M38" i="32"/>
  <c r="L38" i="32"/>
  <c r="K38" i="32"/>
  <c r="J38" i="32"/>
  <c r="I38" i="32"/>
  <c r="H38" i="32"/>
  <c r="G38" i="32"/>
  <c r="F38" i="32"/>
  <c r="E38" i="32"/>
  <c r="D38" i="32"/>
  <c r="C38" i="32"/>
  <c r="M37" i="32"/>
  <c r="L37" i="32"/>
  <c r="K37" i="32"/>
  <c r="J37" i="32"/>
  <c r="I37" i="32"/>
  <c r="H37" i="32"/>
  <c r="G37" i="32"/>
  <c r="F37" i="32"/>
  <c r="E37" i="32"/>
  <c r="D37" i="32"/>
  <c r="C37" i="32"/>
  <c r="M36" i="32"/>
  <c r="L36" i="32"/>
  <c r="K36" i="32"/>
  <c r="J36" i="32"/>
  <c r="I36" i="32"/>
  <c r="H36" i="32"/>
  <c r="G36" i="32"/>
  <c r="F36" i="32"/>
  <c r="E36" i="32"/>
  <c r="D36" i="32"/>
  <c r="C36" i="32"/>
  <c r="M35" i="32"/>
  <c r="L35" i="32"/>
  <c r="K35" i="32"/>
  <c r="J35" i="32"/>
  <c r="I35" i="32"/>
  <c r="H35" i="32"/>
  <c r="G35" i="32"/>
  <c r="F35" i="32"/>
  <c r="E35" i="32"/>
  <c r="D35" i="32"/>
  <c r="C35" i="32"/>
  <c r="M33" i="32"/>
  <c r="L33" i="32"/>
  <c r="K33" i="32"/>
  <c r="J33" i="32"/>
  <c r="I33" i="32"/>
  <c r="H33" i="32"/>
  <c r="G33" i="32"/>
  <c r="F33" i="32"/>
  <c r="E33" i="32"/>
  <c r="D33" i="32"/>
  <c r="C33" i="32"/>
  <c r="M32" i="32"/>
  <c r="L32" i="32"/>
  <c r="K32" i="32"/>
  <c r="J32" i="32"/>
  <c r="I32" i="32"/>
  <c r="H32" i="32"/>
  <c r="G32" i="32"/>
  <c r="F32" i="32"/>
  <c r="E32" i="32"/>
  <c r="E31" i="32" s="1"/>
  <c r="D32" i="32"/>
  <c r="D31" i="32" s="1"/>
  <c r="C32" i="32"/>
  <c r="J30" i="32"/>
  <c r="M28" i="32"/>
  <c r="L28" i="32"/>
  <c r="K28" i="32"/>
  <c r="J28" i="32"/>
  <c r="I28" i="32"/>
  <c r="H28" i="32"/>
  <c r="G28" i="32"/>
  <c r="F28" i="32"/>
  <c r="E28" i="32"/>
  <c r="D28" i="32"/>
  <c r="C28" i="32"/>
  <c r="M27" i="32"/>
  <c r="L27" i="32"/>
  <c r="K27" i="32"/>
  <c r="J27" i="32"/>
  <c r="I27" i="32"/>
  <c r="H27" i="32"/>
  <c r="G27" i="32"/>
  <c r="F27" i="32"/>
  <c r="E27" i="32"/>
  <c r="D27" i="32"/>
  <c r="C27" i="32"/>
  <c r="M25" i="32"/>
  <c r="L25" i="32"/>
  <c r="K25" i="32"/>
  <c r="J25" i="32"/>
  <c r="I25" i="32"/>
  <c r="H25" i="32"/>
  <c r="G25" i="32"/>
  <c r="F25" i="32"/>
  <c r="E25" i="32"/>
  <c r="D25" i="32"/>
  <c r="C25" i="32"/>
  <c r="M24" i="32"/>
  <c r="L24" i="32"/>
  <c r="K24" i="32"/>
  <c r="J24" i="32"/>
  <c r="I24" i="32"/>
  <c r="H24" i="32"/>
  <c r="G24" i="32"/>
  <c r="F24" i="32"/>
  <c r="E24" i="32"/>
  <c r="D24" i="32"/>
  <c r="C24" i="32"/>
  <c r="M23" i="32"/>
  <c r="L23" i="32"/>
  <c r="K23" i="32"/>
  <c r="J23" i="32"/>
  <c r="I23" i="32"/>
  <c r="H23" i="32"/>
  <c r="G23" i="32"/>
  <c r="F23" i="32"/>
  <c r="E23" i="32"/>
  <c r="D23" i="32"/>
  <c r="C23" i="32"/>
  <c r="M22" i="32"/>
  <c r="L22" i="32"/>
  <c r="K22" i="32"/>
  <c r="J22" i="32"/>
  <c r="I22" i="32"/>
  <c r="H22" i="32"/>
  <c r="G22" i="32"/>
  <c r="F22" i="32"/>
  <c r="E22" i="32"/>
  <c r="D22" i="32"/>
  <c r="C22" i="32"/>
  <c r="M21" i="32"/>
  <c r="L21" i="32"/>
  <c r="K21" i="32"/>
  <c r="J21" i="32"/>
  <c r="I21" i="32"/>
  <c r="H21" i="32"/>
  <c r="G21" i="32"/>
  <c r="F21" i="32"/>
  <c r="E21" i="32"/>
  <c r="D21" i="32"/>
  <c r="C21" i="32"/>
  <c r="M20" i="32"/>
  <c r="L20" i="32"/>
  <c r="K20" i="32"/>
  <c r="J20" i="32"/>
  <c r="I20" i="32"/>
  <c r="H20" i="32"/>
  <c r="G20" i="32"/>
  <c r="F20" i="32"/>
  <c r="E20" i="32"/>
  <c r="D20" i="32"/>
  <c r="C20" i="32"/>
  <c r="M17" i="32"/>
  <c r="L17" i="32"/>
  <c r="K17" i="32"/>
  <c r="J17" i="32"/>
  <c r="I17" i="32"/>
  <c r="H17" i="32"/>
  <c r="G17" i="32"/>
  <c r="F17" i="32"/>
  <c r="E17" i="32"/>
  <c r="D17" i="32"/>
  <c r="C17" i="32"/>
  <c r="J15" i="32"/>
  <c r="M14" i="32"/>
  <c r="L14" i="32"/>
  <c r="K14" i="32"/>
  <c r="J14" i="32"/>
  <c r="I14" i="32"/>
  <c r="H14" i="32"/>
  <c r="G14" i="32"/>
  <c r="F14" i="32"/>
  <c r="E14" i="32"/>
  <c r="D14" i="32"/>
  <c r="C14" i="32"/>
  <c r="M13" i="32"/>
  <c r="L13" i="32"/>
  <c r="K13" i="32"/>
  <c r="J13" i="32"/>
  <c r="I13" i="32"/>
  <c r="H13" i="32"/>
  <c r="G13" i="32"/>
  <c r="F13" i="32"/>
  <c r="E13" i="32"/>
  <c r="D13" i="32"/>
  <c r="C13" i="32"/>
  <c r="M12" i="32"/>
  <c r="L12" i="32"/>
  <c r="K12" i="32"/>
  <c r="J12" i="32"/>
  <c r="I12" i="32"/>
  <c r="H12" i="32"/>
  <c r="G12" i="32"/>
  <c r="F12" i="32"/>
  <c r="E12" i="32"/>
  <c r="D12" i="32"/>
  <c r="C12" i="32"/>
  <c r="M10" i="32"/>
  <c r="L10" i="32"/>
  <c r="K10" i="32"/>
  <c r="J10" i="32"/>
  <c r="I10" i="32"/>
  <c r="H10" i="32"/>
  <c r="G10" i="32"/>
  <c r="F10" i="32"/>
  <c r="E10" i="32"/>
  <c r="D10" i="32"/>
  <c r="C10" i="32"/>
  <c r="M7" i="32"/>
  <c r="L7" i="32"/>
  <c r="K7" i="32"/>
  <c r="J7" i="32"/>
  <c r="I7" i="32"/>
  <c r="H7" i="32"/>
  <c r="G7" i="32"/>
  <c r="F7" i="32"/>
  <c r="E7" i="32"/>
  <c r="D7" i="32"/>
  <c r="C7" i="32"/>
  <c r="M6" i="32"/>
  <c r="L6" i="32"/>
  <c r="K6" i="32"/>
  <c r="J6" i="32"/>
  <c r="I6" i="32"/>
  <c r="H6" i="32"/>
  <c r="G6" i="32"/>
  <c r="F6" i="32"/>
  <c r="E6" i="32"/>
  <c r="D6" i="32"/>
  <c r="C6" i="32"/>
  <c r="M5" i="32"/>
  <c r="L5" i="32"/>
  <c r="K5" i="32"/>
  <c r="J5" i="32"/>
  <c r="I5" i="32"/>
  <c r="H5" i="32"/>
  <c r="G5" i="32"/>
  <c r="F5" i="32"/>
  <c r="E5" i="32"/>
  <c r="D5" i="32"/>
  <c r="C5" i="32"/>
  <c r="M179" i="31"/>
  <c r="M172" i="31"/>
  <c r="M171" i="31"/>
  <c r="L179" i="31"/>
  <c r="L172" i="31"/>
  <c r="L171" i="31"/>
  <c r="K179" i="31"/>
  <c r="K172" i="31"/>
  <c r="K171" i="31"/>
  <c r="H179" i="31"/>
  <c r="H172" i="31"/>
  <c r="H171" i="31"/>
  <c r="G179" i="31"/>
  <c r="G172" i="31"/>
  <c r="G171" i="31"/>
  <c r="D179" i="31"/>
  <c r="D172" i="31"/>
  <c r="D171" i="31"/>
  <c r="M130" i="31"/>
  <c r="M123" i="31"/>
  <c r="M19" i="31" s="1"/>
  <c r="M122" i="31"/>
  <c r="L130" i="31"/>
  <c r="L123" i="31"/>
  <c r="L19" i="31" s="1"/>
  <c r="L122" i="31"/>
  <c r="K130" i="31"/>
  <c r="K123" i="31"/>
  <c r="K122" i="31"/>
  <c r="H130" i="31"/>
  <c r="H123" i="31"/>
  <c r="H122" i="31"/>
  <c r="G130" i="31"/>
  <c r="G123" i="31"/>
  <c r="G122" i="31"/>
  <c r="D130" i="31"/>
  <c r="D123" i="31"/>
  <c r="D122" i="31"/>
  <c r="D120" i="31" s="1"/>
  <c r="M81" i="31"/>
  <c r="M74" i="31"/>
  <c r="M73" i="31"/>
  <c r="K81" i="31"/>
  <c r="K74" i="31"/>
  <c r="K19" i="31" s="1"/>
  <c r="K73" i="31"/>
  <c r="I81" i="31"/>
  <c r="I74" i="31"/>
  <c r="I19" i="31" s="1"/>
  <c r="I73" i="31"/>
  <c r="I18" i="31" s="1"/>
  <c r="H81" i="31"/>
  <c r="H74" i="31"/>
  <c r="H73" i="31"/>
  <c r="H71" i="31" s="1"/>
  <c r="G81" i="31"/>
  <c r="G74" i="31"/>
  <c r="G73" i="31"/>
  <c r="D81" i="31"/>
  <c r="D74" i="31"/>
  <c r="D73" i="31"/>
  <c r="M187" i="31"/>
  <c r="L187" i="31"/>
  <c r="K187" i="31"/>
  <c r="H187" i="31"/>
  <c r="G187" i="31"/>
  <c r="F187" i="31"/>
  <c r="E187" i="31"/>
  <c r="D187" i="31"/>
  <c r="C187" i="31"/>
  <c r="M184" i="31"/>
  <c r="L184" i="31"/>
  <c r="K184" i="31"/>
  <c r="H184" i="31"/>
  <c r="G184" i="31"/>
  <c r="F184" i="31"/>
  <c r="E184" i="31"/>
  <c r="D184" i="31"/>
  <c r="C184" i="31"/>
  <c r="F179" i="31"/>
  <c r="E179" i="31"/>
  <c r="C179" i="31"/>
  <c r="F172" i="31"/>
  <c r="E172" i="31"/>
  <c r="C172" i="31"/>
  <c r="F171" i="31"/>
  <c r="E171" i="31"/>
  <c r="C171" i="31"/>
  <c r="M164" i="31"/>
  <c r="M162" i="31" s="1"/>
  <c r="L164" i="31"/>
  <c r="L162" i="31" s="1"/>
  <c r="K164" i="31"/>
  <c r="K162" i="31" s="1"/>
  <c r="H164" i="31"/>
  <c r="H162" i="31" s="1"/>
  <c r="G164" i="31"/>
  <c r="F164" i="31"/>
  <c r="F162" i="31" s="1"/>
  <c r="E164" i="31"/>
  <c r="E162" i="31" s="1"/>
  <c r="D164" i="31"/>
  <c r="C164" i="31"/>
  <c r="O160" i="31"/>
  <c r="O183" i="31" s="1"/>
  <c r="O159" i="31"/>
  <c r="O158" i="31"/>
  <c r="M138" i="31"/>
  <c r="L138" i="31"/>
  <c r="K138" i="31"/>
  <c r="J138" i="31"/>
  <c r="H138" i="31"/>
  <c r="G138" i="31"/>
  <c r="F138" i="31"/>
  <c r="E138" i="31"/>
  <c r="D138" i="31"/>
  <c r="C138" i="31"/>
  <c r="M135" i="31"/>
  <c r="L135" i="31"/>
  <c r="K135" i="31"/>
  <c r="J135" i="31"/>
  <c r="H135" i="31"/>
  <c r="G135" i="31"/>
  <c r="F135" i="31"/>
  <c r="E135" i="31"/>
  <c r="D135" i="31"/>
  <c r="C135" i="31"/>
  <c r="J133" i="31"/>
  <c r="J130" i="31" s="1"/>
  <c r="F130" i="31"/>
  <c r="E130" i="31"/>
  <c r="C130" i="31"/>
  <c r="J123" i="31"/>
  <c r="F123" i="31"/>
  <c r="E123" i="31"/>
  <c r="C123" i="31"/>
  <c r="J122" i="31"/>
  <c r="F122" i="31"/>
  <c r="E122" i="31"/>
  <c r="C122" i="31"/>
  <c r="M115" i="31"/>
  <c r="M113" i="31" s="1"/>
  <c r="L115" i="31"/>
  <c r="K115" i="31"/>
  <c r="J115" i="31"/>
  <c r="J113" i="31" s="1"/>
  <c r="H115" i="31"/>
  <c r="G115" i="31"/>
  <c r="G113" i="31" s="1"/>
  <c r="F115" i="31"/>
  <c r="F113" i="31" s="1"/>
  <c r="E115" i="31"/>
  <c r="E113" i="31" s="1"/>
  <c r="D115" i="31"/>
  <c r="D113" i="31" s="1"/>
  <c r="C115" i="31"/>
  <c r="C113" i="31" s="1"/>
  <c r="H113" i="31"/>
  <c r="O111" i="31"/>
  <c r="O127" i="31" s="1"/>
  <c r="O110" i="31"/>
  <c r="O109" i="31"/>
  <c r="M89" i="31"/>
  <c r="K89" i="31"/>
  <c r="J89" i="31"/>
  <c r="I89" i="31"/>
  <c r="H89" i="31"/>
  <c r="G89" i="31"/>
  <c r="F89" i="31"/>
  <c r="E89" i="31"/>
  <c r="D89" i="31"/>
  <c r="C89" i="31"/>
  <c r="M86" i="31"/>
  <c r="K86" i="31"/>
  <c r="J86" i="31"/>
  <c r="I86" i="31"/>
  <c r="H86" i="31"/>
  <c r="G86" i="31"/>
  <c r="F86" i="31"/>
  <c r="E86" i="31"/>
  <c r="D86" i="31"/>
  <c r="C86" i="31"/>
  <c r="J84" i="31"/>
  <c r="J81" i="31" s="1"/>
  <c r="F81" i="31"/>
  <c r="E81" i="31"/>
  <c r="C81" i="31"/>
  <c r="J74" i="31"/>
  <c r="F74" i="31"/>
  <c r="E74" i="31"/>
  <c r="C74" i="31"/>
  <c r="J73" i="31"/>
  <c r="F73" i="31"/>
  <c r="E73" i="31"/>
  <c r="C73" i="31"/>
  <c r="D71" i="31"/>
  <c r="M66" i="31"/>
  <c r="K66" i="31"/>
  <c r="K64" i="31" s="1"/>
  <c r="J66" i="31"/>
  <c r="J64" i="31" s="1"/>
  <c r="I66" i="31"/>
  <c r="I11" i="31" s="1"/>
  <c r="H66" i="31"/>
  <c r="H11" i="31" s="1"/>
  <c r="G66" i="31"/>
  <c r="G64" i="31" s="1"/>
  <c r="F66" i="31"/>
  <c r="F64" i="31" s="1"/>
  <c r="E66" i="31"/>
  <c r="E64" i="31" s="1"/>
  <c r="D66" i="31"/>
  <c r="C66" i="31"/>
  <c r="C64" i="31" s="1"/>
  <c r="H64" i="31"/>
  <c r="D64" i="31"/>
  <c r="O62" i="31"/>
  <c r="O79" i="31" s="1"/>
  <c r="O61" i="31"/>
  <c r="O60" i="31"/>
  <c r="M47" i="31"/>
  <c r="L47" i="31"/>
  <c r="K47" i="31"/>
  <c r="J47" i="31"/>
  <c r="I47" i="31"/>
  <c r="H47" i="31"/>
  <c r="G47" i="31"/>
  <c r="F47" i="31"/>
  <c r="E47" i="31"/>
  <c r="D47" i="31"/>
  <c r="C47" i="31"/>
  <c r="M38" i="31"/>
  <c r="L38" i="31"/>
  <c r="K38" i="31"/>
  <c r="J38" i="31"/>
  <c r="I38" i="31"/>
  <c r="H38" i="31"/>
  <c r="G38" i="31"/>
  <c r="F38" i="31"/>
  <c r="E38" i="31"/>
  <c r="D38" i="31"/>
  <c r="C38" i="31"/>
  <c r="M37" i="31"/>
  <c r="L37" i="31"/>
  <c r="K37" i="31"/>
  <c r="J37" i="31"/>
  <c r="I37" i="31"/>
  <c r="H37" i="31"/>
  <c r="G37" i="31"/>
  <c r="F37" i="31"/>
  <c r="E37" i="31"/>
  <c r="D37" i="31"/>
  <c r="C37" i="31"/>
  <c r="M36" i="31"/>
  <c r="L36" i="31"/>
  <c r="K36" i="31"/>
  <c r="J36" i="31"/>
  <c r="I36" i="31"/>
  <c r="H36" i="31"/>
  <c r="G36" i="31"/>
  <c r="F36" i="31"/>
  <c r="E36" i="31"/>
  <c r="D36" i="31"/>
  <c r="C36" i="31"/>
  <c r="M35" i="31"/>
  <c r="L35" i="31"/>
  <c r="K35" i="31"/>
  <c r="J35" i="31"/>
  <c r="I35" i="31"/>
  <c r="H35" i="31"/>
  <c r="G35" i="31"/>
  <c r="F35" i="31"/>
  <c r="E35" i="31"/>
  <c r="D35" i="31"/>
  <c r="C35" i="31"/>
  <c r="M33" i="31"/>
  <c r="L33" i="31"/>
  <c r="K33" i="31"/>
  <c r="J33" i="31"/>
  <c r="I33" i="31"/>
  <c r="H33" i="31"/>
  <c r="G33" i="31"/>
  <c r="F33" i="31"/>
  <c r="E33" i="31"/>
  <c r="D33" i="31"/>
  <c r="C33" i="31"/>
  <c r="M32" i="31"/>
  <c r="L32" i="31"/>
  <c r="K32" i="31"/>
  <c r="J32" i="31"/>
  <c r="I32" i="31"/>
  <c r="H32" i="31"/>
  <c r="G32" i="31"/>
  <c r="F32" i="31"/>
  <c r="E32" i="31"/>
  <c r="D32" i="31"/>
  <c r="C32" i="31"/>
  <c r="J30" i="31"/>
  <c r="M28" i="31"/>
  <c r="L28" i="31"/>
  <c r="K28" i="31"/>
  <c r="J28" i="31"/>
  <c r="I28" i="31"/>
  <c r="H28" i="31"/>
  <c r="G28" i="31"/>
  <c r="F28" i="31"/>
  <c r="E28" i="31"/>
  <c r="D28" i="31"/>
  <c r="C28" i="31"/>
  <c r="M27" i="31"/>
  <c r="L27" i="31"/>
  <c r="K27" i="31"/>
  <c r="J27" i="31"/>
  <c r="I27" i="31"/>
  <c r="H27" i="31"/>
  <c r="G27" i="31"/>
  <c r="F27" i="31"/>
  <c r="E27" i="31"/>
  <c r="D27" i="31"/>
  <c r="C27" i="31"/>
  <c r="M25" i="31"/>
  <c r="L25" i="31"/>
  <c r="K25" i="31"/>
  <c r="J25" i="31"/>
  <c r="I25" i="31"/>
  <c r="H25" i="31"/>
  <c r="G25" i="31"/>
  <c r="F25" i="31"/>
  <c r="E25" i="31"/>
  <c r="D25" i="31"/>
  <c r="C25" i="31"/>
  <c r="M24" i="31"/>
  <c r="L24" i="31"/>
  <c r="K24" i="31"/>
  <c r="J24" i="31"/>
  <c r="I24" i="31"/>
  <c r="H24" i="31"/>
  <c r="G24" i="31"/>
  <c r="F24" i="31"/>
  <c r="E24" i="31"/>
  <c r="D24" i="31"/>
  <c r="C24" i="31"/>
  <c r="M23" i="31"/>
  <c r="L23" i="31"/>
  <c r="K23" i="31"/>
  <c r="J23" i="31"/>
  <c r="I23" i="31"/>
  <c r="H23" i="31"/>
  <c r="G23" i="31"/>
  <c r="F23" i="31"/>
  <c r="E23" i="31"/>
  <c r="D23" i="31"/>
  <c r="C23" i="31"/>
  <c r="M22" i="31"/>
  <c r="L22" i="31"/>
  <c r="K22" i="31"/>
  <c r="J22" i="31"/>
  <c r="I22" i="31"/>
  <c r="H22" i="31"/>
  <c r="G22" i="31"/>
  <c r="F22" i="31"/>
  <c r="E22" i="31"/>
  <c r="D22" i="31"/>
  <c r="C22" i="31"/>
  <c r="M21" i="31"/>
  <c r="L21" i="31"/>
  <c r="K21" i="31"/>
  <c r="J21" i="31"/>
  <c r="I21" i="31"/>
  <c r="H21" i="31"/>
  <c r="G21" i="31"/>
  <c r="F21" i="31"/>
  <c r="E21" i="31"/>
  <c r="D21" i="31"/>
  <c r="C21" i="31"/>
  <c r="M20" i="31"/>
  <c r="L20" i="31"/>
  <c r="K20" i="31"/>
  <c r="J20" i="31"/>
  <c r="I20" i="31"/>
  <c r="H20" i="31"/>
  <c r="G20" i="31"/>
  <c r="F20" i="31"/>
  <c r="E20" i="31"/>
  <c r="D20" i="31"/>
  <c r="C20" i="31"/>
  <c r="M17" i="31"/>
  <c r="L17" i="31"/>
  <c r="K17" i="31"/>
  <c r="J17" i="31"/>
  <c r="I17" i="31"/>
  <c r="H17" i="31"/>
  <c r="G17" i="31"/>
  <c r="F17" i="31"/>
  <c r="E17" i="31"/>
  <c r="D17" i="31"/>
  <c r="C17" i="31"/>
  <c r="J15" i="31"/>
  <c r="M14" i="31"/>
  <c r="L14" i="31"/>
  <c r="K14" i="31"/>
  <c r="J14" i="31"/>
  <c r="I14" i="31"/>
  <c r="H14" i="31"/>
  <c r="G14" i="31"/>
  <c r="F14" i="31"/>
  <c r="E14" i="31"/>
  <c r="D14" i="31"/>
  <c r="C14" i="31"/>
  <c r="M13" i="31"/>
  <c r="L13" i="31"/>
  <c r="K13" i="31"/>
  <c r="J13" i="31"/>
  <c r="I13" i="31"/>
  <c r="H13" i="31"/>
  <c r="G13" i="31"/>
  <c r="F13" i="31"/>
  <c r="E13" i="31"/>
  <c r="D13" i="31"/>
  <c r="C13" i="31"/>
  <c r="M12" i="31"/>
  <c r="L12" i="31"/>
  <c r="K12" i="31"/>
  <c r="J12" i="31"/>
  <c r="I12" i="31"/>
  <c r="H12" i="31"/>
  <c r="G12" i="31"/>
  <c r="F12" i="31"/>
  <c r="E12" i="31"/>
  <c r="D12" i="31"/>
  <c r="C12" i="31"/>
  <c r="M10" i="31"/>
  <c r="L10" i="31"/>
  <c r="K10" i="31"/>
  <c r="J10" i="31"/>
  <c r="I10" i="31"/>
  <c r="H10" i="31"/>
  <c r="G10" i="31"/>
  <c r="F10" i="31"/>
  <c r="E10" i="31"/>
  <c r="D10" i="31"/>
  <c r="C10" i="31"/>
  <c r="M7" i="31"/>
  <c r="L7" i="31"/>
  <c r="K7" i="31"/>
  <c r="J7" i="31"/>
  <c r="I7" i="31"/>
  <c r="H7" i="31"/>
  <c r="G7" i="31"/>
  <c r="F7" i="31"/>
  <c r="E7" i="31"/>
  <c r="D7" i="31"/>
  <c r="C7" i="31"/>
  <c r="M6" i="31"/>
  <c r="L6" i="31"/>
  <c r="K6" i="31"/>
  <c r="J6" i="31"/>
  <c r="I6" i="31"/>
  <c r="H6" i="31"/>
  <c r="G6" i="31"/>
  <c r="F6" i="31"/>
  <c r="E6" i="31"/>
  <c r="D6" i="31"/>
  <c r="C6" i="31"/>
  <c r="M5" i="31"/>
  <c r="L5" i="31"/>
  <c r="K5" i="31"/>
  <c r="J5" i="31"/>
  <c r="I5" i="31"/>
  <c r="H5" i="31"/>
  <c r="G5" i="31"/>
  <c r="F5" i="31"/>
  <c r="E5" i="31"/>
  <c r="D5" i="31"/>
  <c r="C5" i="31"/>
  <c r="M179" i="30"/>
  <c r="M172" i="30"/>
  <c r="M171" i="30"/>
  <c r="L179" i="30"/>
  <c r="L172" i="30"/>
  <c r="L171" i="30"/>
  <c r="K179" i="30"/>
  <c r="K172" i="30"/>
  <c r="K171" i="30"/>
  <c r="H179" i="30"/>
  <c r="H172" i="30"/>
  <c r="H171" i="30"/>
  <c r="G179" i="30"/>
  <c r="G172" i="30"/>
  <c r="G171" i="30"/>
  <c r="M130" i="30"/>
  <c r="M123" i="30"/>
  <c r="M122" i="30"/>
  <c r="L130" i="30"/>
  <c r="L123" i="30"/>
  <c r="L122" i="30"/>
  <c r="H130" i="30"/>
  <c r="H123" i="30"/>
  <c r="H122" i="30"/>
  <c r="G130" i="30"/>
  <c r="G123" i="30"/>
  <c r="G122" i="30"/>
  <c r="M81" i="30"/>
  <c r="M74" i="30"/>
  <c r="M73" i="30"/>
  <c r="K81" i="30"/>
  <c r="K74" i="30"/>
  <c r="K73" i="30"/>
  <c r="I73" i="30"/>
  <c r="I81" i="30"/>
  <c r="I74" i="30"/>
  <c r="I19" i="30" s="1"/>
  <c r="I66" i="30"/>
  <c r="I64" i="30" s="1"/>
  <c r="H81" i="30"/>
  <c r="H74" i="30"/>
  <c r="H73" i="30"/>
  <c r="M187" i="30"/>
  <c r="L187" i="30"/>
  <c r="K187" i="30"/>
  <c r="H187" i="30"/>
  <c r="G187" i="30"/>
  <c r="F187" i="30"/>
  <c r="E187" i="30"/>
  <c r="D187" i="30"/>
  <c r="C187" i="30"/>
  <c r="M184" i="30"/>
  <c r="L184" i="30"/>
  <c r="K184" i="30"/>
  <c r="H184" i="30"/>
  <c r="G184" i="30"/>
  <c r="F184" i="30"/>
  <c r="E184" i="30"/>
  <c r="D184" i="30"/>
  <c r="C184" i="30"/>
  <c r="F179" i="30"/>
  <c r="E179" i="30"/>
  <c r="D179" i="30"/>
  <c r="C179" i="30"/>
  <c r="F172" i="30"/>
  <c r="E172" i="30"/>
  <c r="D172" i="30"/>
  <c r="C172" i="30"/>
  <c r="F171" i="30"/>
  <c r="E171" i="30"/>
  <c r="D171" i="30"/>
  <c r="D169" i="30" s="1"/>
  <c r="C171" i="30"/>
  <c r="M164" i="30"/>
  <c r="M162" i="30" s="1"/>
  <c r="L164" i="30"/>
  <c r="L162" i="30" s="1"/>
  <c r="K164" i="30"/>
  <c r="K162" i="30" s="1"/>
  <c r="H164" i="30"/>
  <c r="H162" i="30" s="1"/>
  <c r="G164" i="30"/>
  <c r="G162" i="30" s="1"/>
  <c r="F164" i="30"/>
  <c r="F162" i="30" s="1"/>
  <c r="E164" i="30"/>
  <c r="E162" i="30" s="1"/>
  <c r="D164" i="30"/>
  <c r="D162" i="30" s="1"/>
  <c r="C164" i="30"/>
  <c r="C162" i="30" s="1"/>
  <c r="O160" i="30"/>
  <c r="O200" i="30" s="1"/>
  <c r="O159" i="30"/>
  <c r="O158" i="30"/>
  <c r="M138" i="30"/>
  <c r="L138" i="30"/>
  <c r="K138" i="30"/>
  <c r="J138" i="30"/>
  <c r="H138" i="30"/>
  <c r="G138" i="30"/>
  <c r="F138" i="30"/>
  <c r="E138" i="30"/>
  <c r="D138" i="30"/>
  <c r="C138" i="30"/>
  <c r="M135" i="30"/>
  <c r="L135" i="30"/>
  <c r="K135" i="30"/>
  <c r="J135" i="30"/>
  <c r="H135" i="30"/>
  <c r="G135" i="30"/>
  <c r="F135" i="30"/>
  <c r="E135" i="30"/>
  <c r="D135" i="30"/>
  <c r="C135" i="30"/>
  <c r="J133" i="30"/>
  <c r="J130" i="30" s="1"/>
  <c r="K130" i="30"/>
  <c r="F130" i="30"/>
  <c r="E130" i="30"/>
  <c r="D130" i="30"/>
  <c r="C130" i="30"/>
  <c r="O129" i="30"/>
  <c r="K123" i="30"/>
  <c r="J123" i="30"/>
  <c r="F123" i="30"/>
  <c r="E123" i="30"/>
  <c r="D123" i="30"/>
  <c r="C123" i="30"/>
  <c r="K122" i="30"/>
  <c r="J122" i="30"/>
  <c r="F122" i="30"/>
  <c r="E122" i="30"/>
  <c r="D122" i="30"/>
  <c r="C122" i="30"/>
  <c r="M115" i="30"/>
  <c r="L115" i="30"/>
  <c r="L113" i="30" s="1"/>
  <c r="K115" i="30"/>
  <c r="J115" i="30"/>
  <c r="J113" i="30" s="1"/>
  <c r="H115" i="30"/>
  <c r="H113" i="30" s="1"/>
  <c r="G115" i="30"/>
  <c r="G113" i="30" s="1"/>
  <c r="F115" i="30"/>
  <c r="F113" i="30" s="1"/>
  <c r="E115" i="30"/>
  <c r="E113" i="30" s="1"/>
  <c r="D115" i="30"/>
  <c r="D113" i="30" s="1"/>
  <c r="C115" i="30"/>
  <c r="M113" i="30"/>
  <c r="O111" i="30"/>
  <c r="O127" i="30" s="1"/>
  <c r="O110" i="30"/>
  <c r="O109" i="30"/>
  <c r="M89" i="30"/>
  <c r="K89" i="30"/>
  <c r="J89" i="30"/>
  <c r="I89" i="30"/>
  <c r="H89" i="30"/>
  <c r="G89" i="30"/>
  <c r="F89" i="30"/>
  <c r="E89" i="30"/>
  <c r="D89" i="30"/>
  <c r="C89" i="30"/>
  <c r="M86" i="30"/>
  <c r="K86" i="30"/>
  <c r="J86" i="30"/>
  <c r="I86" i="30"/>
  <c r="H86" i="30"/>
  <c r="G86" i="30"/>
  <c r="F86" i="30"/>
  <c r="E86" i="30"/>
  <c r="D86" i="30"/>
  <c r="C86" i="30"/>
  <c r="J84" i="30"/>
  <c r="G81" i="30"/>
  <c r="F81" i="30"/>
  <c r="E81" i="30"/>
  <c r="D81" i="30"/>
  <c r="C81" i="30"/>
  <c r="J74" i="30"/>
  <c r="G74" i="30"/>
  <c r="F74" i="30"/>
  <c r="E74" i="30"/>
  <c r="D74" i="30"/>
  <c r="C74" i="30"/>
  <c r="J73" i="30"/>
  <c r="J18" i="30" s="1"/>
  <c r="G73" i="30"/>
  <c r="G71" i="30" s="1"/>
  <c r="F73" i="30"/>
  <c r="E73" i="30"/>
  <c r="D73" i="30"/>
  <c r="C73" i="30"/>
  <c r="M66" i="30"/>
  <c r="K66" i="30"/>
  <c r="K64" i="30" s="1"/>
  <c r="J66" i="30"/>
  <c r="J64" i="30" s="1"/>
  <c r="H66" i="30"/>
  <c r="H64" i="30" s="1"/>
  <c r="G66" i="30"/>
  <c r="G64" i="30" s="1"/>
  <c r="F66" i="30"/>
  <c r="F64" i="30" s="1"/>
  <c r="E66" i="30"/>
  <c r="E64" i="30" s="1"/>
  <c r="D66" i="30"/>
  <c r="D64" i="30" s="1"/>
  <c r="C66" i="30"/>
  <c r="O62" i="30"/>
  <c r="O61" i="30"/>
  <c r="O60" i="30"/>
  <c r="M47" i="30"/>
  <c r="L47" i="30"/>
  <c r="K47" i="30"/>
  <c r="J47" i="30"/>
  <c r="I47" i="30"/>
  <c r="H47" i="30"/>
  <c r="G47" i="30"/>
  <c r="F47" i="30"/>
  <c r="E47" i="30"/>
  <c r="D47" i="30"/>
  <c r="C47" i="30"/>
  <c r="M46" i="30"/>
  <c r="L46" i="30"/>
  <c r="G46" i="30"/>
  <c r="F46" i="30"/>
  <c r="D46" i="30"/>
  <c r="C46" i="30"/>
  <c r="L43" i="30"/>
  <c r="L42" i="30" s="1"/>
  <c r="J43" i="30"/>
  <c r="J42" i="30" s="1"/>
  <c r="M38" i="30"/>
  <c r="L38" i="30"/>
  <c r="K38" i="30"/>
  <c r="J38" i="30"/>
  <c r="I38" i="30"/>
  <c r="H38" i="30"/>
  <c r="G38" i="30"/>
  <c r="F38" i="30"/>
  <c r="E38" i="30"/>
  <c r="D38" i="30"/>
  <c r="C38" i="30"/>
  <c r="M37" i="30"/>
  <c r="L37" i="30"/>
  <c r="K37" i="30"/>
  <c r="J37" i="30"/>
  <c r="I37" i="30"/>
  <c r="H37" i="30"/>
  <c r="G37" i="30"/>
  <c r="F37" i="30"/>
  <c r="E37" i="30"/>
  <c r="D37" i="30"/>
  <c r="C37" i="30"/>
  <c r="M36" i="30"/>
  <c r="L36" i="30"/>
  <c r="K36" i="30"/>
  <c r="J36" i="30"/>
  <c r="I36" i="30"/>
  <c r="H36" i="30"/>
  <c r="G36" i="30"/>
  <c r="F36" i="30"/>
  <c r="E36" i="30"/>
  <c r="D36" i="30"/>
  <c r="C36" i="30"/>
  <c r="M35" i="30"/>
  <c r="L35" i="30"/>
  <c r="K35" i="30"/>
  <c r="J35" i="30"/>
  <c r="I35" i="30"/>
  <c r="H35" i="30"/>
  <c r="G35" i="30"/>
  <c r="F35" i="30"/>
  <c r="E35" i="30"/>
  <c r="D35" i="30"/>
  <c r="C35" i="30"/>
  <c r="M33" i="30"/>
  <c r="L33" i="30"/>
  <c r="K33" i="30"/>
  <c r="J33" i="30"/>
  <c r="I33" i="30"/>
  <c r="H33" i="30"/>
  <c r="G33" i="30"/>
  <c r="F33" i="30"/>
  <c r="E33" i="30"/>
  <c r="D33" i="30"/>
  <c r="C33" i="30"/>
  <c r="M32" i="30"/>
  <c r="L32" i="30"/>
  <c r="K32" i="30"/>
  <c r="J32" i="30"/>
  <c r="I32" i="30"/>
  <c r="H32" i="30"/>
  <c r="H31" i="30" s="1"/>
  <c r="G32" i="30"/>
  <c r="F32" i="30"/>
  <c r="E32" i="30"/>
  <c r="D32" i="30"/>
  <c r="C32" i="30"/>
  <c r="J30" i="30"/>
  <c r="M28" i="30"/>
  <c r="L28" i="30"/>
  <c r="K28" i="30"/>
  <c r="J28" i="30"/>
  <c r="I28" i="30"/>
  <c r="H28" i="30"/>
  <c r="G28" i="30"/>
  <c r="F28" i="30"/>
  <c r="E28" i="30"/>
  <c r="D28" i="30"/>
  <c r="C28" i="30"/>
  <c r="M27" i="30"/>
  <c r="L27" i="30"/>
  <c r="K27" i="30"/>
  <c r="J27" i="30"/>
  <c r="I27" i="30"/>
  <c r="H27" i="30"/>
  <c r="G27" i="30"/>
  <c r="F27" i="30"/>
  <c r="E27" i="30"/>
  <c r="D27" i="30"/>
  <c r="C27" i="30"/>
  <c r="M25" i="30"/>
  <c r="L25" i="30"/>
  <c r="K25" i="30"/>
  <c r="J25" i="30"/>
  <c r="I25" i="30"/>
  <c r="H25" i="30"/>
  <c r="G25" i="30"/>
  <c r="F25" i="30"/>
  <c r="E25" i="30"/>
  <c r="D25" i="30"/>
  <c r="C25" i="30"/>
  <c r="M24" i="30"/>
  <c r="L24" i="30"/>
  <c r="K24" i="30"/>
  <c r="J24" i="30"/>
  <c r="I24" i="30"/>
  <c r="H24" i="30"/>
  <c r="G24" i="30"/>
  <c r="F24" i="30"/>
  <c r="E24" i="30"/>
  <c r="D24" i="30"/>
  <c r="C24" i="30"/>
  <c r="M23" i="30"/>
  <c r="L23" i="30"/>
  <c r="K23" i="30"/>
  <c r="J23" i="30"/>
  <c r="I23" i="30"/>
  <c r="H23" i="30"/>
  <c r="G23" i="30"/>
  <c r="F23" i="30"/>
  <c r="E23" i="30"/>
  <c r="D23" i="30"/>
  <c r="C23" i="30"/>
  <c r="M22" i="30"/>
  <c r="L22" i="30"/>
  <c r="K22" i="30"/>
  <c r="J22" i="30"/>
  <c r="I22" i="30"/>
  <c r="H22" i="30"/>
  <c r="G22" i="30"/>
  <c r="F22" i="30"/>
  <c r="E22" i="30"/>
  <c r="D22" i="30"/>
  <c r="C22" i="30"/>
  <c r="M21" i="30"/>
  <c r="L21" i="30"/>
  <c r="K21" i="30"/>
  <c r="J21" i="30"/>
  <c r="I21" i="30"/>
  <c r="H21" i="30"/>
  <c r="G21" i="30"/>
  <c r="F21" i="30"/>
  <c r="E21" i="30"/>
  <c r="D21" i="30"/>
  <c r="C21" i="30"/>
  <c r="M20" i="30"/>
  <c r="L20" i="30"/>
  <c r="K20" i="30"/>
  <c r="J20" i="30"/>
  <c r="I20" i="30"/>
  <c r="H20" i="30"/>
  <c r="G20" i="30"/>
  <c r="F20" i="30"/>
  <c r="E20" i="30"/>
  <c r="D20" i="30"/>
  <c r="C20" i="30"/>
  <c r="M17" i="30"/>
  <c r="L17" i="30"/>
  <c r="K17" i="30"/>
  <c r="J17" i="30"/>
  <c r="I17" i="30"/>
  <c r="H17" i="30"/>
  <c r="G17" i="30"/>
  <c r="F17" i="30"/>
  <c r="E17" i="30"/>
  <c r="D17" i="30"/>
  <c r="C17" i="30"/>
  <c r="J15" i="30"/>
  <c r="M14" i="30"/>
  <c r="L14" i="30"/>
  <c r="K14" i="30"/>
  <c r="J14" i="30"/>
  <c r="I14" i="30"/>
  <c r="H14" i="30"/>
  <c r="G14" i="30"/>
  <c r="F14" i="30"/>
  <c r="E14" i="30"/>
  <c r="D14" i="30"/>
  <c r="C14" i="30"/>
  <c r="M13" i="30"/>
  <c r="L13" i="30"/>
  <c r="K13" i="30"/>
  <c r="J13" i="30"/>
  <c r="I13" i="30"/>
  <c r="H13" i="30"/>
  <c r="G13" i="30"/>
  <c r="F13" i="30"/>
  <c r="E13" i="30"/>
  <c r="D13" i="30"/>
  <c r="C13" i="30"/>
  <c r="M12" i="30"/>
  <c r="L12" i="30"/>
  <c r="K12" i="30"/>
  <c r="J12" i="30"/>
  <c r="I12" i="30"/>
  <c r="H12" i="30"/>
  <c r="G12" i="30"/>
  <c r="F12" i="30"/>
  <c r="E12" i="30"/>
  <c r="D12" i="30"/>
  <c r="C12" i="30"/>
  <c r="M10" i="30"/>
  <c r="L10" i="30"/>
  <c r="K10" i="30"/>
  <c r="J10" i="30"/>
  <c r="I10" i="30"/>
  <c r="H10" i="30"/>
  <c r="G10" i="30"/>
  <c r="F10" i="30"/>
  <c r="E10" i="30"/>
  <c r="D10" i="30"/>
  <c r="C10" i="30"/>
  <c r="M7" i="30"/>
  <c r="L7" i="30"/>
  <c r="K7" i="30"/>
  <c r="J7" i="30"/>
  <c r="I7" i="30"/>
  <c r="H7" i="30"/>
  <c r="G7" i="30"/>
  <c r="F7" i="30"/>
  <c r="E7" i="30"/>
  <c r="D7" i="30"/>
  <c r="C7" i="30"/>
  <c r="M6" i="30"/>
  <c r="L6" i="30"/>
  <c r="K6" i="30"/>
  <c r="J6" i="30"/>
  <c r="I6" i="30"/>
  <c r="H6" i="30"/>
  <c r="G6" i="30"/>
  <c r="F6" i="30"/>
  <c r="E6" i="30"/>
  <c r="D6" i="30"/>
  <c r="C6" i="30"/>
  <c r="M5" i="30"/>
  <c r="L5" i="30"/>
  <c r="K5" i="30"/>
  <c r="J5" i="30"/>
  <c r="I5" i="30"/>
  <c r="H5" i="30"/>
  <c r="G5" i="30"/>
  <c r="F5" i="30"/>
  <c r="E5" i="30"/>
  <c r="D5" i="30"/>
  <c r="C5" i="30"/>
  <c r="G12" i="26"/>
  <c r="H12" i="26"/>
  <c r="I12" i="26"/>
  <c r="C12" i="26"/>
  <c r="D12" i="26"/>
  <c r="C12" i="27"/>
  <c r="D12" i="27"/>
  <c r="C12" i="28"/>
  <c r="D12" i="28"/>
  <c r="C12" i="29"/>
  <c r="D12" i="29"/>
  <c r="G12" i="27"/>
  <c r="H12" i="27"/>
  <c r="I12" i="27"/>
  <c r="L12" i="27"/>
  <c r="G12" i="28"/>
  <c r="H12" i="28"/>
  <c r="I12" i="28"/>
  <c r="L12" i="28"/>
  <c r="G12" i="29"/>
  <c r="H12" i="29"/>
  <c r="I12" i="29"/>
  <c r="L12" i="29"/>
  <c r="K12" i="29"/>
  <c r="M187" i="29"/>
  <c r="L187" i="29"/>
  <c r="K187" i="29"/>
  <c r="H187" i="29"/>
  <c r="G187" i="29"/>
  <c r="F187" i="29"/>
  <c r="E187" i="29"/>
  <c r="D187" i="29"/>
  <c r="C187" i="29"/>
  <c r="M184" i="29"/>
  <c r="L184" i="29"/>
  <c r="K184" i="29"/>
  <c r="H184" i="29"/>
  <c r="G184" i="29"/>
  <c r="F184" i="29"/>
  <c r="E184" i="29"/>
  <c r="D184" i="29"/>
  <c r="C184" i="29"/>
  <c r="M179" i="29"/>
  <c r="L179" i="29"/>
  <c r="K179" i="29"/>
  <c r="H179" i="29"/>
  <c r="G179" i="29"/>
  <c r="F179" i="29"/>
  <c r="E179" i="29"/>
  <c r="D179" i="29"/>
  <c r="C179" i="29"/>
  <c r="M172" i="29"/>
  <c r="L172" i="29"/>
  <c r="K172" i="29"/>
  <c r="H172" i="29"/>
  <c r="G172" i="29"/>
  <c r="F172" i="29"/>
  <c r="E172" i="29"/>
  <c r="D172" i="29"/>
  <c r="C172" i="29"/>
  <c r="M171" i="29"/>
  <c r="M169" i="29" s="1"/>
  <c r="L171" i="29"/>
  <c r="K171" i="29"/>
  <c r="H171" i="29"/>
  <c r="G171" i="29"/>
  <c r="F171" i="29"/>
  <c r="E171" i="29"/>
  <c r="D171" i="29"/>
  <c r="C171" i="29"/>
  <c r="M164" i="29"/>
  <c r="M162" i="29" s="1"/>
  <c r="L164" i="29"/>
  <c r="L162" i="29" s="1"/>
  <c r="K164" i="29"/>
  <c r="K162" i="29" s="1"/>
  <c r="H164" i="29"/>
  <c r="H162" i="29" s="1"/>
  <c r="G164" i="29"/>
  <c r="G162" i="29" s="1"/>
  <c r="F164" i="29"/>
  <c r="F162" i="29" s="1"/>
  <c r="E164" i="29"/>
  <c r="E162" i="29" s="1"/>
  <c r="D164" i="29"/>
  <c r="D162" i="29" s="1"/>
  <c r="C164" i="29"/>
  <c r="C162" i="29" s="1"/>
  <c r="O160" i="29"/>
  <c r="O185" i="29" s="1"/>
  <c r="O159" i="29"/>
  <c r="O158" i="29"/>
  <c r="M138" i="29"/>
  <c r="L138" i="29"/>
  <c r="K138" i="29"/>
  <c r="J138" i="29"/>
  <c r="H138" i="29"/>
  <c r="G138" i="29"/>
  <c r="F138" i="29"/>
  <c r="E138" i="29"/>
  <c r="D138" i="29"/>
  <c r="C138" i="29"/>
  <c r="M135" i="29"/>
  <c r="L135" i="29"/>
  <c r="K135" i="29"/>
  <c r="J135" i="29"/>
  <c r="H135" i="29"/>
  <c r="G135" i="29"/>
  <c r="F135" i="29"/>
  <c r="E135" i="29"/>
  <c r="D135" i="29"/>
  <c r="C135" i="29"/>
  <c r="J133" i="29"/>
  <c r="M130" i="29"/>
  <c r="L130" i="29"/>
  <c r="K130" i="29"/>
  <c r="H130" i="29"/>
  <c r="G130" i="29"/>
  <c r="F130" i="29"/>
  <c r="E130" i="29"/>
  <c r="D130" i="29"/>
  <c r="C130" i="29"/>
  <c r="M123" i="29"/>
  <c r="L123" i="29"/>
  <c r="K123" i="29"/>
  <c r="J123" i="29"/>
  <c r="H123" i="29"/>
  <c r="G123" i="29"/>
  <c r="G120" i="29" s="1"/>
  <c r="F123" i="29"/>
  <c r="E123" i="29"/>
  <c r="D123" i="29"/>
  <c r="C123" i="29"/>
  <c r="M122" i="29"/>
  <c r="L122" i="29"/>
  <c r="K122" i="29"/>
  <c r="J122" i="29"/>
  <c r="H122" i="29"/>
  <c r="G122" i="29"/>
  <c r="F122" i="29"/>
  <c r="F120" i="29" s="1"/>
  <c r="E122" i="29"/>
  <c r="E120" i="29" s="1"/>
  <c r="D122" i="29"/>
  <c r="C122" i="29"/>
  <c r="M115" i="29"/>
  <c r="M113" i="29" s="1"/>
  <c r="L115" i="29"/>
  <c r="L113" i="29" s="1"/>
  <c r="K115" i="29"/>
  <c r="K113" i="29" s="1"/>
  <c r="J115" i="29"/>
  <c r="H115" i="29"/>
  <c r="G115" i="29"/>
  <c r="G113" i="29" s="1"/>
  <c r="F115" i="29"/>
  <c r="F113" i="29" s="1"/>
  <c r="E115" i="29"/>
  <c r="E113" i="29" s="1"/>
  <c r="D115" i="29"/>
  <c r="C115" i="29"/>
  <c r="C113" i="29" s="1"/>
  <c r="D113" i="29"/>
  <c r="O111" i="29"/>
  <c r="O127" i="29" s="1"/>
  <c r="O110" i="29"/>
  <c r="O109" i="29"/>
  <c r="M89" i="29"/>
  <c r="K89" i="29"/>
  <c r="J89" i="29"/>
  <c r="I89" i="29"/>
  <c r="H89" i="29"/>
  <c r="G89" i="29"/>
  <c r="F89" i="29"/>
  <c r="E89" i="29"/>
  <c r="D89" i="29"/>
  <c r="C89" i="29"/>
  <c r="M86" i="29"/>
  <c r="K86" i="29"/>
  <c r="J86" i="29"/>
  <c r="I86" i="29"/>
  <c r="H86" i="29"/>
  <c r="G86" i="29"/>
  <c r="F86" i="29"/>
  <c r="E86" i="29"/>
  <c r="D86" i="29"/>
  <c r="C86" i="29"/>
  <c r="J84" i="29"/>
  <c r="J81" i="29" s="1"/>
  <c r="M81" i="29"/>
  <c r="K81" i="29"/>
  <c r="I81" i="29"/>
  <c r="H81" i="29"/>
  <c r="G81" i="29"/>
  <c r="F81" i="29"/>
  <c r="E81" i="29"/>
  <c r="D81" i="29"/>
  <c r="C81" i="29"/>
  <c r="M74" i="29"/>
  <c r="K74" i="29"/>
  <c r="J74" i="29"/>
  <c r="I74" i="29"/>
  <c r="I19" i="29" s="1"/>
  <c r="H74" i="29"/>
  <c r="G74" i="29"/>
  <c r="F74" i="29"/>
  <c r="E74" i="29"/>
  <c r="D74" i="29"/>
  <c r="C74" i="29"/>
  <c r="M73" i="29"/>
  <c r="K73" i="29"/>
  <c r="J73" i="29"/>
  <c r="J71" i="29" s="1"/>
  <c r="I73" i="29"/>
  <c r="H73" i="29"/>
  <c r="G73" i="29"/>
  <c r="F73" i="29"/>
  <c r="E73" i="29"/>
  <c r="D73" i="29"/>
  <c r="C73" i="29"/>
  <c r="M66" i="29"/>
  <c r="M64" i="29" s="1"/>
  <c r="K66" i="29"/>
  <c r="J66" i="29"/>
  <c r="J64" i="29" s="1"/>
  <c r="I66" i="29"/>
  <c r="I64" i="29" s="1"/>
  <c r="H66" i="29"/>
  <c r="H64" i="29" s="1"/>
  <c r="G66" i="29"/>
  <c r="G11" i="29" s="1"/>
  <c r="G9" i="29" s="1"/>
  <c r="F66" i="29"/>
  <c r="F64" i="29" s="1"/>
  <c r="E66" i="29"/>
  <c r="E64" i="29" s="1"/>
  <c r="D66" i="29"/>
  <c r="D64" i="29" s="1"/>
  <c r="C66" i="29"/>
  <c r="C64" i="29" s="1"/>
  <c r="O62" i="29"/>
  <c r="O70" i="29" s="1"/>
  <c r="O61" i="29"/>
  <c r="O60" i="29"/>
  <c r="M47" i="29"/>
  <c r="L47" i="29"/>
  <c r="K47" i="29"/>
  <c r="J47" i="29"/>
  <c r="I47" i="29"/>
  <c r="H47" i="29"/>
  <c r="G47" i="29"/>
  <c r="F47" i="29"/>
  <c r="E47" i="29"/>
  <c r="D47" i="29"/>
  <c r="C47" i="29"/>
  <c r="L46" i="29"/>
  <c r="K46" i="29"/>
  <c r="I46" i="29"/>
  <c r="H46" i="29"/>
  <c r="G46" i="29"/>
  <c r="C46" i="29"/>
  <c r="L43" i="29"/>
  <c r="L42" i="29" s="1"/>
  <c r="I43" i="29"/>
  <c r="I42" i="29" s="1"/>
  <c r="F43" i="29"/>
  <c r="F42" i="29" s="1"/>
  <c r="E43" i="29"/>
  <c r="E42" i="29" s="1"/>
  <c r="D43" i="29"/>
  <c r="D42" i="29" s="1"/>
  <c r="M38" i="29"/>
  <c r="L38" i="29"/>
  <c r="K38" i="29"/>
  <c r="J38" i="29"/>
  <c r="I38" i="29"/>
  <c r="H38" i="29"/>
  <c r="G38" i="29"/>
  <c r="F38" i="29"/>
  <c r="E38" i="29"/>
  <c r="D38" i="29"/>
  <c r="C38" i="29"/>
  <c r="M37" i="29"/>
  <c r="L37" i="29"/>
  <c r="K37" i="29"/>
  <c r="J37" i="29"/>
  <c r="I37" i="29"/>
  <c r="H37" i="29"/>
  <c r="G37" i="29"/>
  <c r="F37" i="29"/>
  <c r="E37" i="29"/>
  <c r="D37" i="29"/>
  <c r="C37" i="29"/>
  <c r="M36" i="29"/>
  <c r="L36" i="29"/>
  <c r="K36" i="29"/>
  <c r="J36" i="29"/>
  <c r="I36" i="29"/>
  <c r="H36" i="29"/>
  <c r="G36" i="29"/>
  <c r="F36" i="29"/>
  <c r="E36" i="29"/>
  <c r="D36" i="29"/>
  <c r="C36" i="29"/>
  <c r="M35" i="29"/>
  <c r="L35" i="29"/>
  <c r="K35" i="29"/>
  <c r="J35" i="29"/>
  <c r="I35" i="29"/>
  <c r="H35" i="29"/>
  <c r="G35" i="29"/>
  <c r="F35" i="29"/>
  <c r="E35" i="29"/>
  <c r="D35" i="29"/>
  <c r="C35" i="29"/>
  <c r="M33" i="29"/>
  <c r="L33" i="29"/>
  <c r="K33" i="29"/>
  <c r="J33" i="29"/>
  <c r="I33" i="29"/>
  <c r="H33" i="29"/>
  <c r="G33" i="29"/>
  <c r="F33" i="29"/>
  <c r="E33" i="29"/>
  <c r="D33" i="29"/>
  <c r="C33" i="29"/>
  <c r="M32" i="29"/>
  <c r="L32" i="29"/>
  <c r="K32" i="29"/>
  <c r="J32" i="29"/>
  <c r="I32" i="29"/>
  <c r="H32" i="29"/>
  <c r="G32" i="29"/>
  <c r="F32" i="29"/>
  <c r="E32" i="29"/>
  <c r="D32" i="29"/>
  <c r="C32" i="29"/>
  <c r="J30" i="29"/>
  <c r="J29" i="29"/>
  <c r="M28" i="29"/>
  <c r="L28" i="29"/>
  <c r="K28" i="29"/>
  <c r="J28" i="29"/>
  <c r="I28" i="29"/>
  <c r="H28" i="29"/>
  <c r="G28" i="29"/>
  <c r="F28" i="29"/>
  <c r="E28" i="29"/>
  <c r="D28" i="29"/>
  <c r="C28" i="29"/>
  <c r="M27" i="29"/>
  <c r="L27" i="29"/>
  <c r="K27" i="29"/>
  <c r="J27" i="29"/>
  <c r="I27" i="29"/>
  <c r="H27" i="29"/>
  <c r="G27" i="29"/>
  <c r="F27" i="29"/>
  <c r="E27" i="29"/>
  <c r="D27" i="29"/>
  <c r="C27" i="29"/>
  <c r="M25" i="29"/>
  <c r="L25" i="29"/>
  <c r="K25" i="29"/>
  <c r="J25" i="29"/>
  <c r="I25" i="29"/>
  <c r="H25" i="29"/>
  <c r="G25" i="29"/>
  <c r="F25" i="29"/>
  <c r="E25" i="29"/>
  <c r="D25" i="29"/>
  <c r="C25" i="29"/>
  <c r="M24" i="29"/>
  <c r="L24" i="29"/>
  <c r="K24" i="29"/>
  <c r="J24" i="29"/>
  <c r="I24" i="29"/>
  <c r="H24" i="29"/>
  <c r="G24" i="29"/>
  <c r="F24" i="29"/>
  <c r="E24" i="29"/>
  <c r="D24" i="29"/>
  <c r="C24" i="29"/>
  <c r="M23" i="29"/>
  <c r="L23" i="29"/>
  <c r="K23" i="29"/>
  <c r="J23" i="29"/>
  <c r="I23" i="29"/>
  <c r="H23" i="29"/>
  <c r="G23" i="29"/>
  <c r="F23" i="29"/>
  <c r="E23" i="29"/>
  <c r="D23" i="29"/>
  <c r="C23" i="29"/>
  <c r="M22" i="29"/>
  <c r="L22" i="29"/>
  <c r="K22" i="29"/>
  <c r="J22" i="29"/>
  <c r="I22" i="29"/>
  <c r="H22" i="29"/>
  <c r="G22" i="29"/>
  <c r="F22" i="29"/>
  <c r="E22" i="29"/>
  <c r="D22" i="29"/>
  <c r="C22" i="29"/>
  <c r="M21" i="29"/>
  <c r="L21" i="29"/>
  <c r="K21" i="29"/>
  <c r="J21" i="29"/>
  <c r="I21" i="29"/>
  <c r="H21" i="29"/>
  <c r="G21" i="29"/>
  <c r="F21" i="29"/>
  <c r="E21" i="29"/>
  <c r="D21" i="29"/>
  <c r="C21" i="29"/>
  <c r="M20" i="29"/>
  <c r="L20" i="29"/>
  <c r="K20" i="29"/>
  <c r="J20" i="29"/>
  <c r="I20" i="29"/>
  <c r="H20" i="29"/>
  <c r="G20" i="29"/>
  <c r="F20" i="29"/>
  <c r="E20" i="29"/>
  <c r="D20" i="29"/>
  <c r="C20" i="29"/>
  <c r="I18" i="29"/>
  <c r="M17" i="29"/>
  <c r="L17" i="29"/>
  <c r="K17" i="29"/>
  <c r="J17" i="29"/>
  <c r="I17" i="29"/>
  <c r="H17" i="29"/>
  <c r="G17" i="29"/>
  <c r="F17" i="29"/>
  <c r="E17" i="29"/>
  <c r="D17" i="29"/>
  <c r="C17" i="29"/>
  <c r="J15" i="29"/>
  <c r="M14" i="29"/>
  <c r="L14" i="29"/>
  <c r="K14" i="29"/>
  <c r="J14" i="29"/>
  <c r="I14" i="29"/>
  <c r="H14" i="29"/>
  <c r="G14" i="29"/>
  <c r="F14" i="29"/>
  <c r="E14" i="29"/>
  <c r="D14" i="29"/>
  <c r="C14" i="29"/>
  <c r="M13" i="29"/>
  <c r="L13" i="29"/>
  <c r="K13" i="29"/>
  <c r="J13" i="29"/>
  <c r="I13" i="29"/>
  <c r="H13" i="29"/>
  <c r="G13" i="29"/>
  <c r="F13" i="29"/>
  <c r="E13" i="29"/>
  <c r="D13" i="29"/>
  <c r="C13" i="29"/>
  <c r="M12" i="29"/>
  <c r="J12" i="29"/>
  <c r="F12" i="29"/>
  <c r="E12" i="29"/>
  <c r="M10" i="29"/>
  <c r="L10" i="29"/>
  <c r="K10" i="29"/>
  <c r="J10" i="29"/>
  <c r="I10" i="29"/>
  <c r="H10" i="29"/>
  <c r="G10" i="29"/>
  <c r="F10" i="29"/>
  <c r="E10" i="29"/>
  <c r="D10" i="29"/>
  <c r="C10" i="29"/>
  <c r="M7" i="29"/>
  <c r="L7" i="29"/>
  <c r="K7" i="29"/>
  <c r="J7" i="29"/>
  <c r="I7" i="29"/>
  <c r="H7" i="29"/>
  <c r="G7" i="29"/>
  <c r="F7" i="29"/>
  <c r="E7" i="29"/>
  <c r="D7" i="29"/>
  <c r="C7" i="29"/>
  <c r="M6" i="29"/>
  <c r="L6" i="29"/>
  <c r="K6" i="29"/>
  <c r="J6" i="29"/>
  <c r="I6" i="29"/>
  <c r="H6" i="29"/>
  <c r="G6" i="29"/>
  <c r="F6" i="29"/>
  <c r="E6" i="29"/>
  <c r="D6" i="29"/>
  <c r="C6" i="29"/>
  <c r="M5" i="29"/>
  <c r="L5" i="29"/>
  <c r="K5" i="29"/>
  <c r="J5" i="29"/>
  <c r="I5" i="29"/>
  <c r="H5" i="29"/>
  <c r="G5" i="29"/>
  <c r="F5" i="29"/>
  <c r="E5" i="29"/>
  <c r="D5" i="29"/>
  <c r="C5" i="29"/>
  <c r="M179" i="28"/>
  <c r="M172" i="28"/>
  <c r="M171" i="28"/>
  <c r="L179" i="28"/>
  <c r="L172" i="28"/>
  <c r="L171" i="28"/>
  <c r="K179" i="28"/>
  <c r="K172" i="28"/>
  <c r="K171" i="28"/>
  <c r="H179" i="28"/>
  <c r="H172" i="28"/>
  <c r="H171" i="28"/>
  <c r="G179" i="28"/>
  <c r="G172" i="28"/>
  <c r="G171" i="28"/>
  <c r="D179" i="28"/>
  <c r="D172" i="28"/>
  <c r="D171" i="28"/>
  <c r="M130" i="28"/>
  <c r="M123" i="28"/>
  <c r="M122" i="28"/>
  <c r="M120" i="28" s="1"/>
  <c r="K130" i="28"/>
  <c r="K123" i="28"/>
  <c r="K122" i="28"/>
  <c r="H130" i="28"/>
  <c r="H123" i="28"/>
  <c r="H122" i="28"/>
  <c r="M81" i="28"/>
  <c r="M74" i="28"/>
  <c r="M73" i="28"/>
  <c r="K81" i="28"/>
  <c r="K74" i="28"/>
  <c r="K73" i="28"/>
  <c r="I81" i="28"/>
  <c r="I74" i="28"/>
  <c r="I73" i="28"/>
  <c r="M187" i="28"/>
  <c r="L187" i="28"/>
  <c r="K187" i="28"/>
  <c r="H187" i="28"/>
  <c r="G187" i="28"/>
  <c r="F187" i="28"/>
  <c r="E187" i="28"/>
  <c r="D187" i="28"/>
  <c r="C187" i="28"/>
  <c r="M184" i="28"/>
  <c r="L184" i="28"/>
  <c r="K184" i="28"/>
  <c r="H184" i="28"/>
  <c r="G184" i="28"/>
  <c r="F184" i="28"/>
  <c r="E184" i="28"/>
  <c r="D184" i="28"/>
  <c r="C184" i="28"/>
  <c r="F179" i="28"/>
  <c r="E179" i="28"/>
  <c r="C179" i="28"/>
  <c r="F172" i="28"/>
  <c r="E172" i="28"/>
  <c r="C172" i="28"/>
  <c r="F171" i="28"/>
  <c r="E171" i="28"/>
  <c r="C171" i="28"/>
  <c r="M164" i="28"/>
  <c r="M162" i="28" s="1"/>
  <c r="L164" i="28"/>
  <c r="L162" i="28" s="1"/>
  <c r="K164" i="28"/>
  <c r="K162" i="28" s="1"/>
  <c r="H164" i="28"/>
  <c r="H162" i="28" s="1"/>
  <c r="G164" i="28"/>
  <c r="G162" i="28" s="1"/>
  <c r="F164" i="28"/>
  <c r="F162" i="28" s="1"/>
  <c r="E164" i="28"/>
  <c r="E162" i="28" s="1"/>
  <c r="D164" i="28"/>
  <c r="D162" i="28" s="1"/>
  <c r="C164" i="28"/>
  <c r="C162" i="28" s="1"/>
  <c r="O160" i="28"/>
  <c r="O168" i="28" s="1"/>
  <c r="O159" i="28"/>
  <c r="O158" i="28"/>
  <c r="M138" i="28"/>
  <c r="L138" i="28"/>
  <c r="K138" i="28"/>
  <c r="J138" i="28"/>
  <c r="H138" i="28"/>
  <c r="G138" i="28"/>
  <c r="F138" i="28"/>
  <c r="E138" i="28"/>
  <c r="D138" i="28"/>
  <c r="C138" i="28"/>
  <c r="M135" i="28"/>
  <c r="L135" i="28"/>
  <c r="K135" i="28"/>
  <c r="J135" i="28"/>
  <c r="H135" i="28"/>
  <c r="G135" i="28"/>
  <c r="F135" i="28"/>
  <c r="E135" i="28"/>
  <c r="D135" i="28"/>
  <c r="C135" i="28"/>
  <c r="J133" i="28"/>
  <c r="J130" i="28" s="1"/>
  <c r="L130" i="28"/>
  <c r="G130" i="28"/>
  <c r="F130" i="28"/>
  <c r="E130" i="28"/>
  <c r="D130" i="28"/>
  <c r="C130" i="28"/>
  <c r="L123" i="28"/>
  <c r="J123" i="28"/>
  <c r="G123" i="28"/>
  <c r="F123" i="28"/>
  <c r="E123" i="28"/>
  <c r="D123" i="28"/>
  <c r="C123" i="28"/>
  <c r="L122" i="28"/>
  <c r="J122" i="28"/>
  <c r="J120" i="28" s="1"/>
  <c r="G122" i="28"/>
  <c r="F122" i="28"/>
  <c r="E122" i="28"/>
  <c r="D122" i="28"/>
  <c r="C122" i="28"/>
  <c r="M115" i="28"/>
  <c r="L115" i="28"/>
  <c r="L113" i="28" s="1"/>
  <c r="K115" i="28"/>
  <c r="K113" i="28" s="1"/>
  <c r="J115" i="28"/>
  <c r="J113" i="28" s="1"/>
  <c r="H115" i="28"/>
  <c r="H113" i="28" s="1"/>
  <c r="G115" i="28"/>
  <c r="G113" i="28" s="1"/>
  <c r="F115" i="28"/>
  <c r="F113" i="28" s="1"/>
  <c r="E115" i="28"/>
  <c r="E113" i="28" s="1"/>
  <c r="D115" i="28"/>
  <c r="D113" i="28" s="1"/>
  <c r="C115" i="28"/>
  <c r="C113" i="28" s="1"/>
  <c r="M113" i="28"/>
  <c r="O111" i="28"/>
  <c r="O137" i="28" s="1"/>
  <c r="O110" i="28"/>
  <c r="O109" i="28"/>
  <c r="M89" i="28"/>
  <c r="K89" i="28"/>
  <c r="J89" i="28"/>
  <c r="I89" i="28"/>
  <c r="H89" i="28"/>
  <c r="G89" i="28"/>
  <c r="F89" i="28"/>
  <c r="E89" i="28"/>
  <c r="D89" i="28"/>
  <c r="C89" i="28"/>
  <c r="M86" i="28"/>
  <c r="K86" i="28"/>
  <c r="J86" i="28"/>
  <c r="I86" i="28"/>
  <c r="H86" i="28"/>
  <c r="G86" i="28"/>
  <c r="F86" i="28"/>
  <c r="E86" i="28"/>
  <c r="D86" i="28"/>
  <c r="C86" i="28"/>
  <c r="J84" i="28"/>
  <c r="J81" i="28"/>
  <c r="H81" i="28"/>
  <c r="G81" i="28"/>
  <c r="F81" i="28"/>
  <c r="E81" i="28"/>
  <c r="D81" i="28"/>
  <c r="C81" i="28"/>
  <c r="J74" i="28"/>
  <c r="H74" i="28"/>
  <c r="G74" i="28"/>
  <c r="F74" i="28"/>
  <c r="E74" i="28"/>
  <c r="D74" i="28"/>
  <c r="D71" i="28" s="1"/>
  <c r="C74" i="28"/>
  <c r="J73" i="28"/>
  <c r="I18" i="28"/>
  <c r="H73" i="28"/>
  <c r="H71" i="28" s="1"/>
  <c r="G73" i="28"/>
  <c r="F73" i="28"/>
  <c r="E73" i="28"/>
  <c r="D73" i="28"/>
  <c r="C73" i="28"/>
  <c r="M66" i="28"/>
  <c r="M64" i="28" s="1"/>
  <c r="K66" i="28"/>
  <c r="J66" i="28"/>
  <c r="I66" i="28"/>
  <c r="H66" i="28"/>
  <c r="H64" i="28" s="1"/>
  <c r="G66" i="28"/>
  <c r="G64" i="28" s="1"/>
  <c r="F66" i="28"/>
  <c r="F64" i="28" s="1"/>
  <c r="E66" i="28"/>
  <c r="D66" i="28"/>
  <c r="C66" i="28"/>
  <c r="C64" i="28" s="1"/>
  <c r="O62" i="28"/>
  <c r="O80" i="28" s="1"/>
  <c r="O61" i="28"/>
  <c r="O60" i="28"/>
  <c r="M47" i="28"/>
  <c r="L47" i="28"/>
  <c r="K47" i="28"/>
  <c r="J47" i="28"/>
  <c r="I47" i="28"/>
  <c r="H47" i="28"/>
  <c r="G47" i="28"/>
  <c r="F47" i="28"/>
  <c r="E47" i="28"/>
  <c r="D47" i="28"/>
  <c r="C47" i="28"/>
  <c r="M46" i="28"/>
  <c r="L46" i="28"/>
  <c r="K46" i="28"/>
  <c r="I46" i="28"/>
  <c r="H46" i="28"/>
  <c r="F46" i="28"/>
  <c r="E46" i="28"/>
  <c r="D46" i="28"/>
  <c r="C46" i="28"/>
  <c r="L43" i="28"/>
  <c r="J43" i="28"/>
  <c r="J42" i="28" s="1"/>
  <c r="I43" i="28"/>
  <c r="I42" i="28" s="1"/>
  <c r="G43" i="28"/>
  <c r="G42" i="28" s="1"/>
  <c r="F43" i="28"/>
  <c r="F42" i="28" s="1"/>
  <c r="D43" i="28"/>
  <c r="D42" i="28" s="1"/>
  <c r="C43" i="28"/>
  <c r="C42" i="28" s="1"/>
  <c r="M38" i="28"/>
  <c r="L38" i="28"/>
  <c r="K38" i="28"/>
  <c r="J38" i="28"/>
  <c r="I38" i="28"/>
  <c r="H38" i="28"/>
  <c r="G38" i="28"/>
  <c r="F38" i="28"/>
  <c r="E38" i="28"/>
  <c r="D38" i="28"/>
  <c r="C38" i="28"/>
  <c r="M37" i="28"/>
  <c r="L37" i="28"/>
  <c r="K37" i="28"/>
  <c r="J37" i="28"/>
  <c r="I37" i="28"/>
  <c r="H37" i="28"/>
  <c r="G37" i="28"/>
  <c r="F37" i="28"/>
  <c r="E37" i="28"/>
  <c r="D37" i="28"/>
  <c r="C37" i="28"/>
  <c r="M36" i="28"/>
  <c r="L36" i="28"/>
  <c r="K36" i="28"/>
  <c r="J36" i="28"/>
  <c r="I36" i="28"/>
  <c r="H36" i="28"/>
  <c r="G36" i="28"/>
  <c r="F36" i="28"/>
  <c r="E36" i="28"/>
  <c r="D36" i="28"/>
  <c r="C36" i="28"/>
  <c r="M35" i="28"/>
  <c r="L35" i="28"/>
  <c r="K35" i="28"/>
  <c r="J35" i="28"/>
  <c r="I35" i="28"/>
  <c r="H35" i="28"/>
  <c r="G35" i="28"/>
  <c r="F35" i="28"/>
  <c r="E35" i="28"/>
  <c r="D35" i="28"/>
  <c r="C35" i="28"/>
  <c r="M33" i="28"/>
  <c r="L33" i="28"/>
  <c r="K33" i="28"/>
  <c r="J33" i="28"/>
  <c r="I33" i="28"/>
  <c r="H33" i="28"/>
  <c r="G33" i="28"/>
  <c r="F33" i="28"/>
  <c r="E33" i="28"/>
  <c r="D33" i="28"/>
  <c r="C33" i="28"/>
  <c r="M32" i="28"/>
  <c r="L32" i="28"/>
  <c r="K32" i="28"/>
  <c r="J32" i="28"/>
  <c r="I32" i="28"/>
  <c r="H32" i="28"/>
  <c r="H31" i="28" s="1"/>
  <c r="G32" i="28"/>
  <c r="F32" i="28"/>
  <c r="F31" i="28" s="1"/>
  <c r="E32" i="28"/>
  <c r="D32" i="28"/>
  <c r="C32" i="28"/>
  <c r="J30" i="28"/>
  <c r="M28" i="28"/>
  <c r="L28" i="28"/>
  <c r="K28" i="28"/>
  <c r="J28" i="28"/>
  <c r="I28" i="28"/>
  <c r="H28" i="28"/>
  <c r="G28" i="28"/>
  <c r="F28" i="28"/>
  <c r="E28" i="28"/>
  <c r="D28" i="28"/>
  <c r="C28" i="28"/>
  <c r="M27" i="28"/>
  <c r="L27" i="28"/>
  <c r="K27" i="28"/>
  <c r="J27" i="28"/>
  <c r="I27" i="28"/>
  <c r="H27" i="28"/>
  <c r="G27" i="28"/>
  <c r="F27" i="28"/>
  <c r="E27" i="28"/>
  <c r="D27" i="28"/>
  <c r="C27" i="28"/>
  <c r="M25" i="28"/>
  <c r="L25" i="28"/>
  <c r="K25" i="28"/>
  <c r="J25" i="28"/>
  <c r="I25" i="28"/>
  <c r="H25" i="28"/>
  <c r="G25" i="28"/>
  <c r="F25" i="28"/>
  <c r="E25" i="28"/>
  <c r="D25" i="28"/>
  <c r="C25" i="28"/>
  <c r="M24" i="28"/>
  <c r="L24" i="28"/>
  <c r="K24" i="28"/>
  <c r="J24" i="28"/>
  <c r="I24" i="28"/>
  <c r="H24" i="28"/>
  <c r="G24" i="28"/>
  <c r="F24" i="28"/>
  <c r="E24" i="28"/>
  <c r="D24" i="28"/>
  <c r="C24" i="28"/>
  <c r="M23" i="28"/>
  <c r="L23" i="28"/>
  <c r="K23" i="28"/>
  <c r="J23" i="28"/>
  <c r="I23" i="28"/>
  <c r="H23" i="28"/>
  <c r="G23" i="28"/>
  <c r="F23" i="28"/>
  <c r="E23" i="28"/>
  <c r="D23" i="28"/>
  <c r="C23" i="28"/>
  <c r="M22" i="28"/>
  <c r="L22" i="28"/>
  <c r="K22" i="28"/>
  <c r="J22" i="28"/>
  <c r="I22" i="28"/>
  <c r="H22" i="28"/>
  <c r="G22" i="28"/>
  <c r="F22" i="28"/>
  <c r="E22" i="28"/>
  <c r="D22" i="28"/>
  <c r="C22" i="28"/>
  <c r="M21" i="28"/>
  <c r="L21" i="28"/>
  <c r="K21" i="28"/>
  <c r="J21" i="28"/>
  <c r="I21" i="28"/>
  <c r="H21" i="28"/>
  <c r="G21" i="28"/>
  <c r="F21" i="28"/>
  <c r="E21" i="28"/>
  <c r="D21" i="28"/>
  <c r="C21" i="28"/>
  <c r="M20" i="28"/>
  <c r="L20" i="28"/>
  <c r="K20" i="28"/>
  <c r="J20" i="28"/>
  <c r="I20" i="28"/>
  <c r="H20" i="28"/>
  <c r="G20" i="28"/>
  <c r="F20" i="28"/>
  <c r="E20" i="28"/>
  <c r="D20" i="28"/>
  <c r="C20" i="28"/>
  <c r="I19" i="28"/>
  <c r="M17" i="28"/>
  <c r="L17" i="28"/>
  <c r="K17" i="28"/>
  <c r="J17" i="28"/>
  <c r="I17" i="28"/>
  <c r="H17" i="28"/>
  <c r="G17" i="28"/>
  <c r="F17" i="28"/>
  <c r="E17" i="28"/>
  <c r="D17" i="28"/>
  <c r="C17" i="28"/>
  <c r="J15" i="28"/>
  <c r="M14" i="28"/>
  <c r="L14" i="28"/>
  <c r="K14" i="28"/>
  <c r="J14" i="28"/>
  <c r="I14" i="28"/>
  <c r="H14" i="28"/>
  <c r="G14" i="28"/>
  <c r="F14" i="28"/>
  <c r="E14" i="28"/>
  <c r="D14" i="28"/>
  <c r="C14" i="28"/>
  <c r="M13" i="28"/>
  <c r="L13" i="28"/>
  <c r="K13" i="28"/>
  <c r="J13" i="28"/>
  <c r="I13" i="28"/>
  <c r="H13" i="28"/>
  <c r="G13" i="28"/>
  <c r="F13" i="28"/>
  <c r="E13" i="28"/>
  <c r="D13" i="28"/>
  <c r="C13" i="28"/>
  <c r="M12" i="28"/>
  <c r="K12" i="28"/>
  <c r="J12" i="28"/>
  <c r="F12" i="28"/>
  <c r="E12" i="28"/>
  <c r="M10" i="28"/>
  <c r="L10" i="28"/>
  <c r="K10" i="28"/>
  <c r="J10" i="28"/>
  <c r="I10" i="28"/>
  <c r="H10" i="28"/>
  <c r="G10" i="28"/>
  <c r="F10" i="28"/>
  <c r="E10" i="28"/>
  <c r="D10" i="28"/>
  <c r="C10" i="28"/>
  <c r="M7" i="28"/>
  <c r="L7" i="28"/>
  <c r="K7" i="28"/>
  <c r="J7" i="28"/>
  <c r="I7" i="28"/>
  <c r="H7" i="28"/>
  <c r="G7" i="28"/>
  <c r="F7" i="28"/>
  <c r="E7" i="28"/>
  <c r="D7" i="28"/>
  <c r="C7" i="28"/>
  <c r="M6" i="28"/>
  <c r="L6" i="28"/>
  <c r="K6" i="28"/>
  <c r="J6" i="28"/>
  <c r="I6" i="28"/>
  <c r="H6" i="28"/>
  <c r="G6" i="28"/>
  <c r="F6" i="28"/>
  <c r="E6" i="28"/>
  <c r="D6" i="28"/>
  <c r="C6" i="28"/>
  <c r="M5" i="28"/>
  <c r="L5" i="28"/>
  <c r="K5" i="28"/>
  <c r="J5" i="28"/>
  <c r="I5" i="28"/>
  <c r="H5" i="28"/>
  <c r="G5" i="28"/>
  <c r="F5" i="28"/>
  <c r="E5" i="28"/>
  <c r="D5" i="28"/>
  <c r="C5" i="28"/>
  <c r="I66" i="27"/>
  <c r="E66" i="27"/>
  <c r="M187" i="27"/>
  <c r="L187" i="27"/>
  <c r="K187" i="27"/>
  <c r="H187" i="27"/>
  <c r="G187" i="27"/>
  <c r="F187" i="27"/>
  <c r="E187" i="27"/>
  <c r="D187" i="27"/>
  <c r="C187" i="27"/>
  <c r="M184" i="27"/>
  <c r="L184" i="27"/>
  <c r="K184" i="27"/>
  <c r="H184" i="27"/>
  <c r="G184" i="27"/>
  <c r="F184" i="27"/>
  <c r="E184" i="27"/>
  <c r="D184" i="27"/>
  <c r="C184" i="27"/>
  <c r="M179" i="27"/>
  <c r="L179" i="27"/>
  <c r="K179" i="27"/>
  <c r="H179" i="27"/>
  <c r="G179" i="27"/>
  <c r="F179" i="27"/>
  <c r="E179" i="27"/>
  <c r="D179" i="27"/>
  <c r="C179" i="27"/>
  <c r="M172" i="27"/>
  <c r="M169" i="27" s="1"/>
  <c r="L172" i="27"/>
  <c r="K172" i="27"/>
  <c r="H172" i="27"/>
  <c r="G172" i="27"/>
  <c r="F172" i="27"/>
  <c r="E172" i="27"/>
  <c r="D172" i="27"/>
  <c r="C172" i="27"/>
  <c r="M171" i="27"/>
  <c r="L171" i="27"/>
  <c r="L18" i="27" s="1"/>
  <c r="K171" i="27"/>
  <c r="H171" i="27"/>
  <c r="G171" i="27"/>
  <c r="G169" i="27" s="1"/>
  <c r="F171" i="27"/>
  <c r="E171" i="27"/>
  <c r="D171" i="27"/>
  <c r="C171" i="27"/>
  <c r="M164" i="27"/>
  <c r="M162" i="27" s="1"/>
  <c r="L164" i="27"/>
  <c r="L162" i="27" s="1"/>
  <c r="K164" i="27"/>
  <c r="K162" i="27" s="1"/>
  <c r="H164" i="27"/>
  <c r="H162" i="27" s="1"/>
  <c r="G164" i="27"/>
  <c r="F164" i="27"/>
  <c r="F162" i="27" s="1"/>
  <c r="E164" i="27"/>
  <c r="E162" i="27" s="1"/>
  <c r="D164" i="27"/>
  <c r="D162" i="27" s="1"/>
  <c r="C164" i="27"/>
  <c r="C162" i="27" s="1"/>
  <c r="O160" i="27"/>
  <c r="O185" i="27" s="1"/>
  <c r="O159" i="27"/>
  <c r="O158" i="27"/>
  <c r="M138" i="27"/>
  <c r="L138" i="27"/>
  <c r="K138" i="27"/>
  <c r="J138" i="27"/>
  <c r="H138" i="27"/>
  <c r="G138" i="27"/>
  <c r="F138" i="27"/>
  <c r="E138" i="27"/>
  <c r="D138" i="27"/>
  <c r="C138" i="27"/>
  <c r="M135" i="27"/>
  <c r="L135" i="27"/>
  <c r="K135" i="27"/>
  <c r="J135" i="27"/>
  <c r="H135" i="27"/>
  <c r="G135" i="27"/>
  <c r="F135" i="27"/>
  <c r="E135" i="27"/>
  <c r="D135" i="27"/>
  <c r="C135" i="27"/>
  <c r="J133" i="27"/>
  <c r="J130" i="27" s="1"/>
  <c r="M130" i="27"/>
  <c r="L130" i="27"/>
  <c r="K130" i="27"/>
  <c r="H130" i="27"/>
  <c r="G130" i="27"/>
  <c r="F130" i="27"/>
  <c r="E130" i="27"/>
  <c r="D130" i="27"/>
  <c r="C130" i="27"/>
  <c r="M123" i="27"/>
  <c r="L123" i="27"/>
  <c r="K123" i="27"/>
  <c r="J123" i="27"/>
  <c r="H123" i="27"/>
  <c r="G123" i="27"/>
  <c r="F123" i="27"/>
  <c r="E123" i="27"/>
  <c r="D123" i="27"/>
  <c r="C123" i="27"/>
  <c r="M122" i="27"/>
  <c r="L122" i="27"/>
  <c r="K122" i="27"/>
  <c r="J122" i="27"/>
  <c r="H122" i="27"/>
  <c r="G122" i="27"/>
  <c r="F122" i="27"/>
  <c r="E122" i="27"/>
  <c r="D122" i="27"/>
  <c r="C122" i="27"/>
  <c r="M115" i="27"/>
  <c r="M113" i="27" s="1"/>
  <c r="L115" i="27"/>
  <c r="L113" i="27" s="1"/>
  <c r="K115" i="27"/>
  <c r="K113" i="27" s="1"/>
  <c r="J115" i="27"/>
  <c r="J113" i="27" s="1"/>
  <c r="H115" i="27"/>
  <c r="H113" i="27" s="1"/>
  <c r="G115" i="27"/>
  <c r="G113" i="27" s="1"/>
  <c r="F115" i="27"/>
  <c r="F113" i="27" s="1"/>
  <c r="E115" i="27"/>
  <c r="E113" i="27" s="1"/>
  <c r="D115" i="27"/>
  <c r="D113" i="27" s="1"/>
  <c r="C115" i="27"/>
  <c r="C113" i="27"/>
  <c r="O111" i="27"/>
  <c r="O137" i="27" s="1"/>
  <c r="O110" i="27"/>
  <c r="O109" i="27"/>
  <c r="M89" i="27"/>
  <c r="K89" i="27"/>
  <c r="J89" i="27"/>
  <c r="I89" i="27"/>
  <c r="H89" i="27"/>
  <c r="G89" i="27"/>
  <c r="F89" i="27"/>
  <c r="E89" i="27"/>
  <c r="D89" i="27"/>
  <c r="C89" i="27"/>
  <c r="M86" i="27"/>
  <c r="K86" i="27"/>
  <c r="J86" i="27"/>
  <c r="I86" i="27"/>
  <c r="H86" i="27"/>
  <c r="G86" i="27"/>
  <c r="F86" i="27"/>
  <c r="E86" i="27"/>
  <c r="D86" i="27"/>
  <c r="C86" i="27"/>
  <c r="J84" i="27"/>
  <c r="J29" i="27" s="1"/>
  <c r="M81" i="27"/>
  <c r="K81" i="27"/>
  <c r="I81" i="27"/>
  <c r="H81" i="27"/>
  <c r="G81" i="27"/>
  <c r="F81" i="27"/>
  <c r="E81" i="27"/>
  <c r="D81" i="27"/>
  <c r="C81" i="27"/>
  <c r="M74" i="27"/>
  <c r="M19" i="27" s="1"/>
  <c r="K74" i="27"/>
  <c r="J74" i="27"/>
  <c r="J19" i="27" s="1"/>
  <c r="I74" i="27"/>
  <c r="I19" i="27" s="1"/>
  <c r="H74" i="27"/>
  <c r="H19" i="27" s="1"/>
  <c r="G74" i="27"/>
  <c r="F74" i="27"/>
  <c r="E74" i="27"/>
  <c r="D74" i="27"/>
  <c r="C74" i="27"/>
  <c r="M73" i="27"/>
  <c r="K73" i="27"/>
  <c r="J73" i="27"/>
  <c r="J18" i="27" s="1"/>
  <c r="I73" i="27"/>
  <c r="H73" i="27"/>
  <c r="G73" i="27"/>
  <c r="F73" i="27"/>
  <c r="E73" i="27"/>
  <c r="E71" i="27" s="1"/>
  <c r="D73" i="27"/>
  <c r="C73" i="27"/>
  <c r="M66" i="27"/>
  <c r="K66" i="27"/>
  <c r="K64" i="27" s="1"/>
  <c r="J66" i="27"/>
  <c r="J64" i="27" s="1"/>
  <c r="I11" i="27"/>
  <c r="H66" i="27"/>
  <c r="G66" i="27"/>
  <c r="G64" i="27" s="1"/>
  <c r="F66" i="27"/>
  <c r="F64" i="27" s="1"/>
  <c r="D66" i="27"/>
  <c r="D64" i="27" s="1"/>
  <c r="C66" i="27"/>
  <c r="C64" i="27" s="1"/>
  <c r="E64" i="27"/>
  <c r="O62" i="27"/>
  <c r="O88" i="27" s="1"/>
  <c r="O61" i="27"/>
  <c r="O60" i="27"/>
  <c r="M47" i="27"/>
  <c r="L47" i="27"/>
  <c r="K47" i="27"/>
  <c r="J47" i="27"/>
  <c r="I47" i="27"/>
  <c r="H47" i="27"/>
  <c r="G47" i="27"/>
  <c r="F47" i="27"/>
  <c r="E47" i="27"/>
  <c r="D47" i="27"/>
  <c r="C47" i="27"/>
  <c r="M38" i="27"/>
  <c r="L38" i="27"/>
  <c r="K38" i="27"/>
  <c r="J38" i="27"/>
  <c r="I38" i="27"/>
  <c r="H38" i="27"/>
  <c r="G38" i="27"/>
  <c r="F38" i="27"/>
  <c r="E38" i="27"/>
  <c r="D38" i="27"/>
  <c r="C38" i="27"/>
  <c r="M37" i="27"/>
  <c r="L37" i="27"/>
  <c r="K37" i="27"/>
  <c r="J37" i="27"/>
  <c r="I37" i="27"/>
  <c r="H37" i="27"/>
  <c r="G37" i="27"/>
  <c r="F37" i="27"/>
  <c r="E37" i="27"/>
  <c r="D37" i="27"/>
  <c r="C37" i="27"/>
  <c r="M36" i="27"/>
  <c r="L36" i="27"/>
  <c r="K36" i="27"/>
  <c r="J36" i="27"/>
  <c r="I36" i="27"/>
  <c r="H36" i="27"/>
  <c r="G36" i="27"/>
  <c r="F36" i="27"/>
  <c r="E36" i="27"/>
  <c r="D36" i="27"/>
  <c r="C36" i="27"/>
  <c r="M35" i="27"/>
  <c r="L35" i="27"/>
  <c r="K35" i="27"/>
  <c r="J35" i="27"/>
  <c r="I35" i="27"/>
  <c r="H35" i="27"/>
  <c r="G35" i="27"/>
  <c r="F35" i="27"/>
  <c r="E35" i="27"/>
  <c r="D35" i="27"/>
  <c r="C35" i="27"/>
  <c r="M33" i="27"/>
  <c r="L33" i="27"/>
  <c r="K33" i="27"/>
  <c r="J33" i="27"/>
  <c r="I33" i="27"/>
  <c r="H33" i="27"/>
  <c r="G33" i="27"/>
  <c r="F33" i="27"/>
  <c r="E33" i="27"/>
  <c r="D33" i="27"/>
  <c r="C33" i="27"/>
  <c r="M32" i="27"/>
  <c r="L32" i="27"/>
  <c r="K32" i="27"/>
  <c r="J32" i="27"/>
  <c r="I32" i="27"/>
  <c r="H32" i="27"/>
  <c r="G32" i="27"/>
  <c r="F32" i="27"/>
  <c r="E32" i="27"/>
  <c r="D32" i="27"/>
  <c r="C32" i="27"/>
  <c r="J30" i="27"/>
  <c r="M28" i="27"/>
  <c r="L28" i="27"/>
  <c r="K28" i="27"/>
  <c r="J28" i="27"/>
  <c r="I28" i="27"/>
  <c r="H28" i="27"/>
  <c r="G28" i="27"/>
  <c r="F28" i="27"/>
  <c r="E28" i="27"/>
  <c r="D28" i="27"/>
  <c r="C28" i="27"/>
  <c r="M27" i="27"/>
  <c r="L27" i="27"/>
  <c r="K27" i="27"/>
  <c r="J27" i="27"/>
  <c r="I27" i="27"/>
  <c r="H27" i="27"/>
  <c r="G27" i="27"/>
  <c r="F27" i="27"/>
  <c r="E27" i="27"/>
  <c r="D27" i="27"/>
  <c r="C27" i="27"/>
  <c r="M25" i="27"/>
  <c r="L25" i="27"/>
  <c r="K25" i="27"/>
  <c r="J25" i="27"/>
  <c r="I25" i="27"/>
  <c r="H25" i="27"/>
  <c r="G25" i="27"/>
  <c r="F25" i="27"/>
  <c r="E25" i="27"/>
  <c r="D25" i="27"/>
  <c r="C25" i="27"/>
  <c r="M24" i="27"/>
  <c r="L24" i="27"/>
  <c r="K24" i="27"/>
  <c r="J24" i="27"/>
  <c r="I24" i="27"/>
  <c r="H24" i="27"/>
  <c r="G24" i="27"/>
  <c r="F24" i="27"/>
  <c r="E24" i="27"/>
  <c r="D24" i="27"/>
  <c r="C24" i="27"/>
  <c r="M23" i="27"/>
  <c r="L23" i="27"/>
  <c r="K23" i="27"/>
  <c r="J23" i="27"/>
  <c r="I23" i="27"/>
  <c r="H23" i="27"/>
  <c r="G23" i="27"/>
  <c r="F23" i="27"/>
  <c r="E23" i="27"/>
  <c r="D23" i="27"/>
  <c r="C23" i="27"/>
  <c r="M22" i="27"/>
  <c r="L22" i="27"/>
  <c r="K22" i="27"/>
  <c r="J22" i="27"/>
  <c r="I22" i="27"/>
  <c r="H22" i="27"/>
  <c r="G22" i="27"/>
  <c r="F22" i="27"/>
  <c r="E22" i="27"/>
  <c r="D22" i="27"/>
  <c r="C22" i="27"/>
  <c r="M21" i="27"/>
  <c r="L21" i="27"/>
  <c r="K21" i="27"/>
  <c r="J21" i="27"/>
  <c r="I21" i="27"/>
  <c r="H21" i="27"/>
  <c r="G21" i="27"/>
  <c r="F21" i="27"/>
  <c r="E21" i="27"/>
  <c r="D21" i="27"/>
  <c r="C21" i="27"/>
  <c r="M20" i="27"/>
  <c r="L20" i="27"/>
  <c r="K20" i="27"/>
  <c r="J20" i="27"/>
  <c r="I20" i="27"/>
  <c r="H20" i="27"/>
  <c r="G20" i="27"/>
  <c r="F20" i="27"/>
  <c r="E20" i="27"/>
  <c r="D20" i="27"/>
  <c r="C20" i="27"/>
  <c r="M17" i="27"/>
  <c r="L17" i="27"/>
  <c r="K17" i="27"/>
  <c r="J17" i="27"/>
  <c r="I17" i="27"/>
  <c r="H17" i="27"/>
  <c r="G17" i="27"/>
  <c r="F17" i="27"/>
  <c r="E17" i="27"/>
  <c r="D17" i="27"/>
  <c r="C17" i="27"/>
  <c r="J15" i="27"/>
  <c r="M14" i="27"/>
  <c r="L14" i="27"/>
  <c r="K14" i="27"/>
  <c r="J14" i="27"/>
  <c r="I14" i="27"/>
  <c r="H14" i="27"/>
  <c r="G14" i="27"/>
  <c r="F14" i="27"/>
  <c r="E14" i="27"/>
  <c r="D14" i="27"/>
  <c r="C14" i="27"/>
  <c r="M13" i="27"/>
  <c r="L13" i="27"/>
  <c r="K13" i="27"/>
  <c r="J13" i="27"/>
  <c r="I13" i="27"/>
  <c r="H13" i="27"/>
  <c r="G13" i="27"/>
  <c r="F13" i="27"/>
  <c r="E13" i="27"/>
  <c r="D13" i="27"/>
  <c r="C13" i="27"/>
  <c r="M12" i="27"/>
  <c r="K12" i="27"/>
  <c r="J12" i="27"/>
  <c r="F12" i="27"/>
  <c r="E12" i="27"/>
  <c r="M10" i="27"/>
  <c r="L10" i="27"/>
  <c r="K10" i="27"/>
  <c r="J10" i="27"/>
  <c r="I10" i="27"/>
  <c r="H10" i="27"/>
  <c r="G10" i="27"/>
  <c r="F10" i="27"/>
  <c r="E10" i="27"/>
  <c r="D10" i="27"/>
  <c r="C10" i="27"/>
  <c r="M7" i="27"/>
  <c r="L7" i="27"/>
  <c r="K7" i="27"/>
  <c r="J7" i="27"/>
  <c r="I7" i="27"/>
  <c r="H7" i="27"/>
  <c r="G7" i="27"/>
  <c r="F7" i="27"/>
  <c r="E7" i="27"/>
  <c r="D7" i="27"/>
  <c r="C7" i="27"/>
  <c r="M6" i="27"/>
  <c r="L6" i="27"/>
  <c r="K6" i="27"/>
  <c r="J6" i="27"/>
  <c r="I6" i="27"/>
  <c r="H6" i="27"/>
  <c r="G6" i="27"/>
  <c r="F6" i="27"/>
  <c r="E6" i="27"/>
  <c r="D6" i="27"/>
  <c r="C6" i="27"/>
  <c r="M5" i="27"/>
  <c r="L5" i="27"/>
  <c r="K5" i="27"/>
  <c r="J5" i="27"/>
  <c r="I5" i="27"/>
  <c r="H5" i="27"/>
  <c r="G5" i="27"/>
  <c r="F5" i="27"/>
  <c r="E5" i="27"/>
  <c r="D5" i="27"/>
  <c r="C5" i="27"/>
  <c r="F10" i="26"/>
  <c r="F12" i="26"/>
  <c r="F13" i="26"/>
  <c r="F14" i="26"/>
  <c r="F17" i="26"/>
  <c r="F20" i="26"/>
  <c r="F21" i="26"/>
  <c r="F22" i="26"/>
  <c r="F23" i="26"/>
  <c r="F24" i="26"/>
  <c r="F25" i="26"/>
  <c r="F27" i="26"/>
  <c r="F28" i="26"/>
  <c r="F32" i="26"/>
  <c r="F33" i="26"/>
  <c r="F35" i="26"/>
  <c r="F36" i="26"/>
  <c r="F37" i="26"/>
  <c r="F38" i="26"/>
  <c r="F47" i="26"/>
  <c r="F5" i="26"/>
  <c r="F6" i="26"/>
  <c r="F7" i="26"/>
  <c r="M179" i="26"/>
  <c r="M172" i="26"/>
  <c r="M171" i="26"/>
  <c r="L179" i="26"/>
  <c r="L172" i="26"/>
  <c r="L171" i="26"/>
  <c r="K179" i="26"/>
  <c r="K172" i="26"/>
  <c r="K171" i="26"/>
  <c r="H179" i="26"/>
  <c r="H172" i="26"/>
  <c r="H171" i="26"/>
  <c r="F164" i="26"/>
  <c r="F162" i="26" s="1"/>
  <c r="F171" i="26"/>
  <c r="F172" i="26"/>
  <c r="F179" i="26"/>
  <c r="F184" i="26"/>
  <c r="F187" i="26"/>
  <c r="D179" i="26"/>
  <c r="D172" i="26"/>
  <c r="D171" i="26"/>
  <c r="M130" i="26"/>
  <c r="M123" i="26"/>
  <c r="M122" i="26"/>
  <c r="L138" i="26"/>
  <c r="L130" i="26"/>
  <c r="L123" i="26"/>
  <c r="L122" i="26"/>
  <c r="K130" i="26"/>
  <c r="K123" i="26"/>
  <c r="K122" i="26"/>
  <c r="H130" i="26"/>
  <c r="H123" i="26"/>
  <c r="H122" i="26"/>
  <c r="F115" i="26"/>
  <c r="F113" i="26" s="1"/>
  <c r="F122" i="26"/>
  <c r="F123" i="26"/>
  <c r="F130" i="26"/>
  <c r="F135" i="26"/>
  <c r="F138" i="26"/>
  <c r="O62" i="26"/>
  <c r="O102" i="26" s="1"/>
  <c r="N47" i="26" s="1"/>
  <c r="M81" i="26"/>
  <c r="M74" i="26"/>
  <c r="M73" i="26"/>
  <c r="K81" i="26"/>
  <c r="K74" i="26"/>
  <c r="K73" i="26"/>
  <c r="I81" i="26"/>
  <c r="I74" i="26"/>
  <c r="I19" i="26" s="1"/>
  <c r="I73" i="26"/>
  <c r="H81" i="26"/>
  <c r="H74" i="26"/>
  <c r="H73" i="26"/>
  <c r="F81" i="26"/>
  <c r="F86" i="26"/>
  <c r="F89" i="26"/>
  <c r="F74" i="26"/>
  <c r="F73" i="26"/>
  <c r="F66" i="26"/>
  <c r="D81" i="26"/>
  <c r="D74" i="26"/>
  <c r="D73" i="26"/>
  <c r="C73" i="26"/>
  <c r="M187" i="26"/>
  <c r="L187" i="26"/>
  <c r="K187" i="26"/>
  <c r="H187" i="26"/>
  <c r="G187" i="26"/>
  <c r="E187" i="26"/>
  <c r="D187" i="26"/>
  <c r="C187" i="26"/>
  <c r="M184" i="26"/>
  <c r="L184" i="26"/>
  <c r="K184" i="26"/>
  <c r="H184" i="26"/>
  <c r="G184" i="26"/>
  <c r="E184" i="26"/>
  <c r="D184" i="26"/>
  <c r="C184" i="26"/>
  <c r="G179" i="26"/>
  <c r="E179" i="26"/>
  <c r="C179" i="26"/>
  <c r="M169" i="26"/>
  <c r="G172" i="26"/>
  <c r="E172" i="26"/>
  <c r="C172" i="26"/>
  <c r="G171" i="26"/>
  <c r="E171" i="26"/>
  <c r="C171" i="26"/>
  <c r="M164" i="26"/>
  <c r="M162" i="26" s="1"/>
  <c r="L164" i="26"/>
  <c r="L162" i="26" s="1"/>
  <c r="K164" i="26"/>
  <c r="K162" i="26" s="1"/>
  <c r="H164" i="26"/>
  <c r="H162" i="26" s="1"/>
  <c r="G164" i="26"/>
  <c r="G162" i="26" s="1"/>
  <c r="E164" i="26"/>
  <c r="E162" i="26" s="1"/>
  <c r="D164" i="26"/>
  <c r="D162" i="26" s="1"/>
  <c r="C164" i="26"/>
  <c r="O160" i="26"/>
  <c r="O191" i="26" s="1"/>
  <c r="O159" i="26"/>
  <c r="O158" i="26"/>
  <c r="M138" i="26"/>
  <c r="K138" i="26"/>
  <c r="J138" i="26"/>
  <c r="H138" i="26"/>
  <c r="G138" i="26"/>
  <c r="E138" i="26"/>
  <c r="D138" i="26"/>
  <c r="C138" i="26"/>
  <c r="M135" i="26"/>
  <c r="L135" i="26"/>
  <c r="K135" i="26"/>
  <c r="J135" i="26"/>
  <c r="H135" i="26"/>
  <c r="G135" i="26"/>
  <c r="E135" i="26"/>
  <c r="D135" i="26"/>
  <c r="C135" i="26"/>
  <c r="J133" i="26"/>
  <c r="J130" i="26" s="1"/>
  <c r="G130" i="26"/>
  <c r="E130" i="26"/>
  <c r="D130" i="26"/>
  <c r="C130" i="26"/>
  <c r="J123" i="26"/>
  <c r="G123" i="26"/>
  <c r="E123" i="26"/>
  <c r="D123" i="26"/>
  <c r="C123" i="26"/>
  <c r="J122" i="26"/>
  <c r="G122" i="26"/>
  <c r="E122" i="26"/>
  <c r="D122" i="26"/>
  <c r="C122" i="26"/>
  <c r="M115" i="26"/>
  <c r="M113" i="26" s="1"/>
  <c r="L115" i="26"/>
  <c r="K115" i="26"/>
  <c r="K113" i="26" s="1"/>
  <c r="J115" i="26"/>
  <c r="J113" i="26" s="1"/>
  <c r="H115" i="26"/>
  <c r="H113" i="26" s="1"/>
  <c r="G115" i="26"/>
  <c r="G113" i="26" s="1"/>
  <c r="E115" i="26"/>
  <c r="E113" i="26" s="1"/>
  <c r="D115" i="26"/>
  <c r="C115" i="26"/>
  <c r="C113" i="26" s="1"/>
  <c r="O111" i="26"/>
  <c r="O132" i="26" s="1"/>
  <c r="O110" i="26"/>
  <c r="O109" i="26"/>
  <c r="M89" i="26"/>
  <c r="K89" i="26"/>
  <c r="J89" i="26"/>
  <c r="I89" i="26"/>
  <c r="H89" i="26"/>
  <c r="G89" i="26"/>
  <c r="E89" i="26"/>
  <c r="D89" i="26"/>
  <c r="C89" i="26"/>
  <c r="M86" i="26"/>
  <c r="K86" i="26"/>
  <c r="J86" i="26"/>
  <c r="I86" i="26"/>
  <c r="H86" i="26"/>
  <c r="G86" i="26"/>
  <c r="E86" i="26"/>
  <c r="D86" i="26"/>
  <c r="C86" i="26"/>
  <c r="J84" i="26"/>
  <c r="G81" i="26"/>
  <c r="E81" i="26"/>
  <c r="C81" i="26"/>
  <c r="J74" i="26"/>
  <c r="G74" i="26"/>
  <c r="E74" i="26"/>
  <c r="C74" i="26"/>
  <c r="J73" i="26"/>
  <c r="G73" i="26"/>
  <c r="E73" i="26"/>
  <c r="M66" i="26"/>
  <c r="M64" i="26" s="1"/>
  <c r="K66" i="26"/>
  <c r="K64" i="26" s="1"/>
  <c r="J66" i="26"/>
  <c r="J64" i="26" s="1"/>
  <c r="I66" i="26"/>
  <c r="I11" i="26" s="1"/>
  <c r="H66" i="26"/>
  <c r="G66" i="26"/>
  <c r="G64" i="26" s="1"/>
  <c r="E66" i="26"/>
  <c r="E64" i="26" s="1"/>
  <c r="D66" i="26"/>
  <c r="C66" i="26"/>
  <c r="C64" i="26" s="1"/>
  <c r="O61" i="26"/>
  <c r="O60" i="26"/>
  <c r="M47" i="26"/>
  <c r="L47" i="26"/>
  <c r="K47" i="26"/>
  <c r="J47" i="26"/>
  <c r="I47" i="26"/>
  <c r="H47" i="26"/>
  <c r="G47" i="26"/>
  <c r="E47" i="26"/>
  <c r="D47" i="26"/>
  <c r="C47" i="26"/>
  <c r="J46" i="26"/>
  <c r="I46" i="26"/>
  <c r="J43" i="26"/>
  <c r="J42" i="26" s="1"/>
  <c r="I43" i="26"/>
  <c r="I42" i="26" s="1"/>
  <c r="M38" i="26"/>
  <c r="L38" i="26"/>
  <c r="K38" i="26"/>
  <c r="J38" i="26"/>
  <c r="I38" i="26"/>
  <c r="H38" i="26"/>
  <c r="G38" i="26"/>
  <c r="E38" i="26"/>
  <c r="D38" i="26"/>
  <c r="C38" i="26"/>
  <c r="M37" i="26"/>
  <c r="L37" i="26"/>
  <c r="K37" i="26"/>
  <c r="J37" i="26"/>
  <c r="I37" i="26"/>
  <c r="H37" i="26"/>
  <c r="G37" i="26"/>
  <c r="E37" i="26"/>
  <c r="D37" i="26"/>
  <c r="C37" i="26"/>
  <c r="M36" i="26"/>
  <c r="L36" i="26"/>
  <c r="K36" i="26"/>
  <c r="J36" i="26"/>
  <c r="I36" i="26"/>
  <c r="H36" i="26"/>
  <c r="G36" i="26"/>
  <c r="E36" i="26"/>
  <c r="D36" i="26"/>
  <c r="C36" i="26"/>
  <c r="M35" i="26"/>
  <c r="L35" i="26"/>
  <c r="K35" i="26"/>
  <c r="J35" i="26"/>
  <c r="I35" i="26"/>
  <c r="H35" i="26"/>
  <c r="G35" i="26"/>
  <c r="E35" i="26"/>
  <c r="D35" i="26"/>
  <c r="C35" i="26"/>
  <c r="M33" i="26"/>
  <c r="L33" i="26"/>
  <c r="K33" i="26"/>
  <c r="J33" i="26"/>
  <c r="I33" i="26"/>
  <c r="H33" i="26"/>
  <c r="G33" i="26"/>
  <c r="E33" i="26"/>
  <c r="D33" i="26"/>
  <c r="C33" i="26"/>
  <c r="M32" i="26"/>
  <c r="L32" i="26"/>
  <c r="K32" i="26"/>
  <c r="J32" i="26"/>
  <c r="I32" i="26"/>
  <c r="H32" i="26"/>
  <c r="G32" i="26"/>
  <c r="E32" i="26"/>
  <c r="D32" i="26"/>
  <c r="C32" i="26"/>
  <c r="J30" i="26"/>
  <c r="M28" i="26"/>
  <c r="L28" i="26"/>
  <c r="K28" i="26"/>
  <c r="J28" i="26"/>
  <c r="I28" i="26"/>
  <c r="H28" i="26"/>
  <c r="G28" i="26"/>
  <c r="E28" i="26"/>
  <c r="D28" i="26"/>
  <c r="C28" i="26"/>
  <c r="M27" i="26"/>
  <c r="L27" i="26"/>
  <c r="K27" i="26"/>
  <c r="J27" i="26"/>
  <c r="I27" i="26"/>
  <c r="H27" i="26"/>
  <c r="G27" i="26"/>
  <c r="E27" i="26"/>
  <c r="D27" i="26"/>
  <c r="C27" i="26"/>
  <c r="M25" i="26"/>
  <c r="L25" i="26"/>
  <c r="K25" i="26"/>
  <c r="J25" i="26"/>
  <c r="I25" i="26"/>
  <c r="H25" i="26"/>
  <c r="G25" i="26"/>
  <c r="E25" i="26"/>
  <c r="D25" i="26"/>
  <c r="C25" i="26"/>
  <c r="M24" i="26"/>
  <c r="L24" i="26"/>
  <c r="K24" i="26"/>
  <c r="J24" i="26"/>
  <c r="I24" i="26"/>
  <c r="H24" i="26"/>
  <c r="G24" i="26"/>
  <c r="E24" i="26"/>
  <c r="D24" i="26"/>
  <c r="C24" i="26"/>
  <c r="M23" i="26"/>
  <c r="L23" i="26"/>
  <c r="K23" i="26"/>
  <c r="J23" i="26"/>
  <c r="I23" i="26"/>
  <c r="H23" i="26"/>
  <c r="G23" i="26"/>
  <c r="E23" i="26"/>
  <c r="D23" i="26"/>
  <c r="C23" i="26"/>
  <c r="M22" i="26"/>
  <c r="L22" i="26"/>
  <c r="K22" i="26"/>
  <c r="J22" i="26"/>
  <c r="I22" i="26"/>
  <c r="H22" i="26"/>
  <c r="G22" i="26"/>
  <c r="E22" i="26"/>
  <c r="D22" i="26"/>
  <c r="C22" i="26"/>
  <c r="M21" i="26"/>
  <c r="L21" i="26"/>
  <c r="K21" i="26"/>
  <c r="J21" i="26"/>
  <c r="I21" i="26"/>
  <c r="H21" i="26"/>
  <c r="G21" i="26"/>
  <c r="E21" i="26"/>
  <c r="D21" i="26"/>
  <c r="C21" i="26"/>
  <c r="M20" i="26"/>
  <c r="L20" i="26"/>
  <c r="K20" i="26"/>
  <c r="J20" i="26"/>
  <c r="I20" i="26"/>
  <c r="H20" i="26"/>
  <c r="G20" i="26"/>
  <c r="E20" i="26"/>
  <c r="D20" i="26"/>
  <c r="C20" i="26"/>
  <c r="M17" i="26"/>
  <c r="L17" i="26"/>
  <c r="K17" i="26"/>
  <c r="J17" i="26"/>
  <c r="I17" i="26"/>
  <c r="H17" i="26"/>
  <c r="G17" i="26"/>
  <c r="E17" i="26"/>
  <c r="D17" i="26"/>
  <c r="C17" i="26"/>
  <c r="J15" i="26"/>
  <c r="M14" i="26"/>
  <c r="L14" i="26"/>
  <c r="K14" i="26"/>
  <c r="J14" i="26"/>
  <c r="I14" i="26"/>
  <c r="H14" i="26"/>
  <c r="G14" i="26"/>
  <c r="E14" i="26"/>
  <c r="D14" i="26"/>
  <c r="C14" i="26"/>
  <c r="M13" i="26"/>
  <c r="L13" i="26"/>
  <c r="K13" i="26"/>
  <c r="J13" i="26"/>
  <c r="I13" i="26"/>
  <c r="H13" i="26"/>
  <c r="G13" i="26"/>
  <c r="E13" i="26"/>
  <c r="D13" i="26"/>
  <c r="C13" i="26"/>
  <c r="M12" i="26"/>
  <c r="K12" i="26"/>
  <c r="J12" i="26"/>
  <c r="E12" i="26"/>
  <c r="M10" i="26"/>
  <c r="L10" i="26"/>
  <c r="K10" i="26"/>
  <c r="J10" i="26"/>
  <c r="I10" i="26"/>
  <c r="H10" i="26"/>
  <c r="G10" i="26"/>
  <c r="E10" i="26"/>
  <c r="D10" i="26"/>
  <c r="C10" i="26"/>
  <c r="M7" i="26"/>
  <c r="L7" i="26"/>
  <c r="K7" i="26"/>
  <c r="J7" i="26"/>
  <c r="I7" i="26"/>
  <c r="H7" i="26"/>
  <c r="G7" i="26"/>
  <c r="E7" i="26"/>
  <c r="D7" i="26"/>
  <c r="C7" i="26"/>
  <c r="M6" i="26"/>
  <c r="L6" i="26"/>
  <c r="K6" i="26"/>
  <c r="J6" i="26"/>
  <c r="I6" i="26"/>
  <c r="H6" i="26"/>
  <c r="G6" i="26"/>
  <c r="E6" i="26"/>
  <c r="D6" i="26"/>
  <c r="C6" i="26"/>
  <c r="M5" i="26"/>
  <c r="L5" i="26"/>
  <c r="K5" i="26"/>
  <c r="J5" i="26"/>
  <c r="I5" i="26"/>
  <c r="H5" i="26"/>
  <c r="G5" i="26"/>
  <c r="E5" i="26"/>
  <c r="D5" i="26"/>
  <c r="C5" i="26"/>
  <c r="C66" i="25"/>
  <c r="C64" i="25" s="1"/>
  <c r="L187" i="25"/>
  <c r="K187" i="25"/>
  <c r="J187" i="25"/>
  <c r="G187" i="25"/>
  <c r="F187" i="25"/>
  <c r="E187" i="25"/>
  <c r="D187" i="25"/>
  <c r="C187" i="25"/>
  <c r="L184" i="25"/>
  <c r="K184" i="25"/>
  <c r="J184" i="25"/>
  <c r="G184" i="25"/>
  <c r="F184" i="25"/>
  <c r="E184" i="25"/>
  <c r="D184" i="25"/>
  <c r="C184" i="25"/>
  <c r="L179" i="25"/>
  <c r="K179" i="25"/>
  <c r="J179" i="25"/>
  <c r="G179" i="25"/>
  <c r="F179" i="25"/>
  <c r="E179" i="25"/>
  <c r="D179" i="25"/>
  <c r="C179" i="25"/>
  <c r="L172" i="25"/>
  <c r="K172" i="25"/>
  <c r="J172" i="25"/>
  <c r="G172" i="25"/>
  <c r="F172" i="25"/>
  <c r="E172" i="25"/>
  <c r="D172" i="25"/>
  <c r="C172" i="25"/>
  <c r="L171" i="25"/>
  <c r="K171" i="25"/>
  <c r="J171" i="25"/>
  <c r="J169" i="25" s="1"/>
  <c r="G171" i="25"/>
  <c r="F171" i="25"/>
  <c r="E171" i="25"/>
  <c r="D171" i="25"/>
  <c r="C171" i="25"/>
  <c r="L164" i="25"/>
  <c r="L162" i="25" s="1"/>
  <c r="K164" i="25"/>
  <c r="K162" i="25" s="1"/>
  <c r="J164" i="25"/>
  <c r="J162" i="25" s="1"/>
  <c r="G164" i="25"/>
  <c r="G162" i="25" s="1"/>
  <c r="F164" i="25"/>
  <c r="F162" i="25" s="1"/>
  <c r="E164" i="25"/>
  <c r="E162" i="25" s="1"/>
  <c r="D164" i="25"/>
  <c r="D162" i="25" s="1"/>
  <c r="C164" i="25"/>
  <c r="N160" i="25"/>
  <c r="N163" i="25" s="1"/>
  <c r="N159" i="25"/>
  <c r="N158" i="25"/>
  <c r="L138" i="25"/>
  <c r="K138" i="25"/>
  <c r="J138" i="25"/>
  <c r="I138" i="25"/>
  <c r="G138" i="25"/>
  <c r="F138" i="25"/>
  <c r="E138" i="25"/>
  <c r="D138" i="25"/>
  <c r="C138" i="25"/>
  <c r="L135" i="25"/>
  <c r="K135" i="25"/>
  <c r="J135" i="25"/>
  <c r="I135" i="25"/>
  <c r="G135" i="25"/>
  <c r="F135" i="25"/>
  <c r="E135" i="25"/>
  <c r="D135" i="25"/>
  <c r="C135" i="25"/>
  <c r="I133" i="25"/>
  <c r="I130" i="25" s="1"/>
  <c r="L130" i="25"/>
  <c r="K130" i="25"/>
  <c r="J130" i="25"/>
  <c r="G130" i="25"/>
  <c r="F130" i="25"/>
  <c r="E130" i="25"/>
  <c r="D130" i="25"/>
  <c r="C130" i="25"/>
  <c r="L123" i="25"/>
  <c r="K123" i="25"/>
  <c r="K19" i="25" s="1"/>
  <c r="J123" i="25"/>
  <c r="I123" i="25"/>
  <c r="G123" i="25"/>
  <c r="F123" i="25"/>
  <c r="E123" i="25"/>
  <c r="D123" i="25"/>
  <c r="C123" i="25"/>
  <c r="L122" i="25"/>
  <c r="L120" i="25" s="1"/>
  <c r="K122" i="25"/>
  <c r="K18" i="25" s="1"/>
  <c r="J122" i="25"/>
  <c r="I122" i="25"/>
  <c r="I120" i="25" s="1"/>
  <c r="G122" i="25"/>
  <c r="F122" i="25"/>
  <c r="E122" i="25"/>
  <c r="D122" i="25"/>
  <c r="C122" i="25"/>
  <c r="L115" i="25"/>
  <c r="L113" i="25" s="1"/>
  <c r="K115" i="25"/>
  <c r="K113" i="25" s="1"/>
  <c r="J115" i="25"/>
  <c r="I115" i="25"/>
  <c r="I113" i="25" s="1"/>
  <c r="G115" i="25"/>
  <c r="G113" i="25" s="1"/>
  <c r="F115" i="25"/>
  <c r="F113" i="25" s="1"/>
  <c r="E115" i="25"/>
  <c r="E113" i="25" s="1"/>
  <c r="D115" i="25"/>
  <c r="D113" i="25" s="1"/>
  <c r="C115" i="25"/>
  <c r="N111" i="25"/>
  <c r="N140" i="25" s="1"/>
  <c r="N110" i="25"/>
  <c r="N109" i="25"/>
  <c r="L89" i="25"/>
  <c r="J89" i="25"/>
  <c r="I89" i="25"/>
  <c r="H89" i="25"/>
  <c r="G89" i="25"/>
  <c r="F89" i="25"/>
  <c r="E89" i="25"/>
  <c r="D89" i="25"/>
  <c r="C89" i="25"/>
  <c r="L86" i="25"/>
  <c r="J86" i="25"/>
  <c r="I86" i="25"/>
  <c r="H86" i="25"/>
  <c r="G86" i="25"/>
  <c r="F86" i="25"/>
  <c r="E86" i="25"/>
  <c r="D86" i="25"/>
  <c r="C86" i="25"/>
  <c r="I84" i="25"/>
  <c r="I81" i="25" s="1"/>
  <c r="L81" i="25"/>
  <c r="J81" i="25"/>
  <c r="H81" i="25"/>
  <c r="G81" i="25"/>
  <c r="F81" i="25"/>
  <c r="E81" i="25"/>
  <c r="D81" i="25"/>
  <c r="C81" i="25"/>
  <c r="L74" i="25"/>
  <c r="J74" i="25"/>
  <c r="I74" i="25"/>
  <c r="H74" i="25"/>
  <c r="H19" i="25" s="1"/>
  <c r="G74" i="25"/>
  <c r="F74" i="25"/>
  <c r="E74" i="25"/>
  <c r="D74" i="25"/>
  <c r="C74" i="25"/>
  <c r="L73" i="25"/>
  <c r="J73" i="25"/>
  <c r="I73" i="25"/>
  <c r="H73" i="25"/>
  <c r="G73" i="25"/>
  <c r="F73" i="25"/>
  <c r="E73" i="25"/>
  <c r="E18" i="25" s="1"/>
  <c r="D73" i="25"/>
  <c r="C73" i="25"/>
  <c r="L66" i="25"/>
  <c r="L64" i="25" s="1"/>
  <c r="J66" i="25"/>
  <c r="J64" i="25" s="1"/>
  <c r="I66" i="25"/>
  <c r="I64" i="25" s="1"/>
  <c r="H66" i="25"/>
  <c r="H64" i="25" s="1"/>
  <c r="G66" i="25"/>
  <c r="F66" i="25"/>
  <c r="F64" i="25" s="1"/>
  <c r="E66" i="25"/>
  <c r="E64" i="25" s="1"/>
  <c r="D66" i="25"/>
  <c r="N62" i="25"/>
  <c r="N80" i="25" s="1"/>
  <c r="N61" i="25"/>
  <c r="N60" i="25"/>
  <c r="L47" i="25"/>
  <c r="K47" i="25"/>
  <c r="J47" i="25"/>
  <c r="I47" i="25"/>
  <c r="H47" i="25"/>
  <c r="G47" i="25"/>
  <c r="F47" i="25"/>
  <c r="E47" i="25"/>
  <c r="D47" i="25"/>
  <c r="C47" i="25"/>
  <c r="J46" i="25"/>
  <c r="I46" i="25"/>
  <c r="H46" i="25"/>
  <c r="J43" i="25"/>
  <c r="J42" i="25" s="1"/>
  <c r="I43" i="25"/>
  <c r="I42" i="25" s="1"/>
  <c r="L38" i="25"/>
  <c r="K38" i="25"/>
  <c r="J38" i="25"/>
  <c r="I38" i="25"/>
  <c r="H38" i="25"/>
  <c r="G38" i="25"/>
  <c r="F38" i="25"/>
  <c r="E38" i="25"/>
  <c r="D38" i="25"/>
  <c r="C38" i="25"/>
  <c r="L37" i="25"/>
  <c r="K37" i="25"/>
  <c r="J37" i="25"/>
  <c r="I37" i="25"/>
  <c r="H37" i="25"/>
  <c r="G37" i="25"/>
  <c r="F37" i="25"/>
  <c r="E37" i="25"/>
  <c r="D37" i="25"/>
  <c r="C37" i="25"/>
  <c r="L36" i="25"/>
  <c r="K36" i="25"/>
  <c r="J36" i="25"/>
  <c r="I36" i="25"/>
  <c r="H36" i="25"/>
  <c r="G36" i="25"/>
  <c r="F36" i="25"/>
  <c r="E36" i="25"/>
  <c r="D36" i="25"/>
  <c r="C36" i="25"/>
  <c r="L35" i="25"/>
  <c r="K35" i="25"/>
  <c r="J35" i="25"/>
  <c r="I35" i="25"/>
  <c r="H35" i="25"/>
  <c r="G35" i="25"/>
  <c r="F35" i="25"/>
  <c r="E35" i="25"/>
  <c r="D35" i="25"/>
  <c r="C35" i="25"/>
  <c r="L33" i="25"/>
  <c r="K33" i="25"/>
  <c r="J33" i="25"/>
  <c r="I33" i="25"/>
  <c r="H33" i="25"/>
  <c r="G33" i="25"/>
  <c r="F33" i="25"/>
  <c r="E33" i="25"/>
  <c r="D33" i="25"/>
  <c r="C33" i="25"/>
  <c r="L32" i="25"/>
  <c r="K32" i="25"/>
  <c r="J32" i="25"/>
  <c r="I32" i="25"/>
  <c r="H32" i="25"/>
  <c r="G32" i="25"/>
  <c r="F32" i="25"/>
  <c r="E32" i="25"/>
  <c r="D32" i="25"/>
  <c r="C32" i="25"/>
  <c r="I30" i="25"/>
  <c r="L28" i="25"/>
  <c r="K28" i="25"/>
  <c r="J28" i="25"/>
  <c r="I28" i="25"/>
  <c r="H28" i="25"/>
  <c r="G28" i="25"/>
  <c r="F28" i="25"/>
  <c r="E28" i="25"/>
  <c r="D28" i="25"/>
  <c r="C28" i="25"/>
  <c r="L27" i="25"/>
  <c r="K27" i="25"/>
  <c r="J27" i="25"/>
  <c r="I27" i="25"/>
  <c r="H27" i="25"/>
  <c r="G27" i="25"/>
  <c r="F27" i="25"/>
  <c r="E27" i="25"/>
  <c r="E26" i="25" s="1"/>
  <c r="D27" i="25"/>
  <c r="C27" i="25"/>
  <c r="L25" i="25"/>
  <c r="K25" i="25"/>
  <c r="J25" i="25"/>
  <c r="I25" i="25"/>
  <c r="H25" i="25"/>
  <c r="G25" i="25"/>
  <c r="F25" i="25"/>
  <c r="E25" i="25"/>
  <c r="D25" i="25"/>
  <c r="C25" i="25"/>
  <c r="L24" i="25"/>
  <c r="K24" i="25"/>
  <c r="J24" i="25"/>
  <c r="I24" i="25"/>
  <c r="H24" i="25"/>
  <c r="G24" i="25"/>
  <c r="F24" i="25"/>
  <c r="E24" i="25"/>
  <c r="D24" i="25"/>
  <c r="C24" i="25"/>
  <c r="L23" i="25"/>
  <c r="K23" i="25"/>
  <c r="J23" i="25"/>
  <c r="I23" i="25"/>
  <c r="H23" i="25"/>
  <c r="G23" i="25"/>
  <c r="F23" i="25"/>
  <c r="E23" i="25"/>
  <c r="D23" i="25"/>
  <c r="C23" i="25"/>
  <c r="L22" i="25"/>
  <c r="K22" i="25"/>
  <c r="J22" i="25"/>
  <c r="I22" i="25"/>
  <c r="H22" i="25"/>
  <c r="G22" i="25"/>
  <c r="F22" i="25"/>
  <c r="E22" i="25"/>
  <c r="D22" i="25"/>
  <c r="C22" i="25"/>
  <c r="L21" i="25"/>
  <c r="K21" i="25"/>
  <c r="J21" i="25"/>
  <c r="I21" i="25"/>
  <c r="H21" i="25"/>
  <c r="G21" i="25"/>
  <c r="F21" i="25"/>
  <c r="E21" i="25"/>
  <c r="D21" i="25"/>
  <c r="C21" i="25"/>
  <c r="L20" i="25"/>
  <c r="K20" i="25"/>
  <c r="J20" i="25"/>
  <c r="I20" i="25"/>
  <c r="H20" i="25"/>
  <c r="G20" i="25"/>
  <c r="F20" i="25"/>
  <c r="E20" i="25"/>
  <c r="D20" i="25"/>
  <c r="C20" i="25"/>
  <c r="L17" i="25"/>
  <c r="K17" i="25"/>
  <c r="J17" i="25"/>
  <c r="I17" i="25"/>
  <c r="H17" i="25"/>
  <c r="G17" i="25"/>
  <c r="F17" i="25"/>
  <c r="E17" i="25"/>
  <c r="D17" i="25"/>
  <c r="C17" i="25"/>
  <c r="I15" i="25"/>
  <c r="L14" i="25"/>
  <c r="K14" i="25"/>
  <c r="J14" i="25"/>
  <c r="I14" i="25"/>
  <c r="H14" i="25"/>
  <c r="G14" i="25"/>
  <c r="F14" i="25"/>
  <c r="E14" i="25"/>
  <c r="D14" i="25"/>
  <c r="C14" i="25"/>
  <c r="L13" i="25"/>
  <c r="K13" i="25"/>
  <c r="J13" i="25"/>
  <c r="I13" i="25"/>
  <c r="H13" i="25"/>
  <c r="G13" i="25"/>
  <c r="F13" i="25"/>
  <c r="E13" i="25"/>
  <c r="D13" i="25"/>
  <c r="C13" i="25"/>
  <c r="L12" i="25"/>
  <c r="J12" i="25"/>
  <c r="I12" i="25"/>
  <c r="E12" i="25"/>
  <c r="L10" i="25"/>
  <c r="K10" i="25"/>
  <c r="J10" i="25"/>
  <c r="I10" i="25"/>
  <c r="H10" i="25"/>
  <c r="G10" i="25"/>
  <c r="F10" i="25"/>
  <c r="E10" i="25"/>
  <c r="D10" i="25"/>
  <c r="C10" i="25"/>
  <c r="L7" i="25"/>
  <c r="K7" i="25"/>
  <c r="J7" i="25"/>
  <c r="I7" i="25"/>
  <c r="H7" i="25"/>
  <c r="G7" i="25"/>
  <c r="F7" i="25"/>
  <c r="E7" i="25"/>
  <c r="D7" i="25"/>
  <c r="C7" i="25"/>
  <c r="L6" i="25"/>
  <c r="K6" i="25"/>
  <c r="J6" i="25"/>
  <c r="I6" i="25"/>
  <c r="H6" i="25"/>
  <c r="G6" i="25"/>
  <c r="F6" i="25"/>
  <c r="E6" i="25"/>
  <c r="D6" i="25"/>
  <c r="C6" i="25"/>
  <c r="L5" i="25"/>
  <c r="K5" i="25"/>
  <c r="J5" i="25"/>
  <c r="I5" i="25"/>
  <c r="H5" i="25"/>
  <c r="G5" i="25"/>
  <c r="F5" i="25"/>
  <c r="E5" i="25"/>
  <c r="D5" i="25"/>
  <c r="C5" i="25"/>
  <c r="K164" i="23"/>
  <c r="K164" i="24"/>
  <c r="K162" i="24" s="1"/>
  <c r="E164" i="23"/>
  <c r="E162" i="23" s="1"/>
  <c r="E164" i="24"/>
  <c r="E162" i="24" s="1"/>
  <c r="L115" i="23"/>
  <c r="L113" i="23" s="1"/>
  <c r="L115" i="24"/>
  <c r="I115" i="24"/>
  <c r="I113" i="24" s="1"/>
  <c r="I115" i="23"/>
  <c r="C115" i="23"/>
  <c r="C113" i="23" s="1"/>
  <c r="C115" i="24"/>
  <c r="C113" i="24" s="1"/>
  <c r="L187" i="24"/>
  <c r="K187" i="24"/>
  <c r="J187" i="24"/>
  <c r="G187" i="24"/>
  <c r="F187" i="24"/>
  <c r="E187" i="24"/>
  <c r="D187" i="24"/>
  <c r="C187" i="24"/>
  <c r="L184" i="24"/>
  <c r="K184" i="24"/>
  <c r="J184" i="24"/>
  <c r="G184" i="24"/>
  <c r="F184" i="24"/>
  <c r="E184" i="24"/>
  <c r="D184" i="24"/>
  <c r="C184" i="24"/>
  <c r="L179" i="24"/>
  <c r="K179" i="24"/>
  <c r="J179" i="24"/>
  <c r="G179" i="24"/>
  <c r="F179" i="24"/>
  <c r="E179" i="24"/>
  <c r="D179" i="24"/>
  <c r="C179" i="24"/>
  <c r="L172" i="24"/>
  <c r="K172" i="24"/>
  <c r="J172" i="24"/>
  <c r="G172" i="24"/>
  <c r="F172" i="24"/>
  <c r="E172" i="24"/>
  <c r="D172" i="24"/>
  <c r="C172" i="24"/>
  <c r="L171" i="24"/>
  <c r="K171" i="24"/>
  <c r="J171" i="24"/>
  <c r="J169" i="24" s="1"/>
  <c r="G171" i="24"/>
  <c r="F171" i="24"/>
  <c r="E171" i="24"/>
  <c r="E169" i="24" s="1"/>
  <c r="D171" i="24"/>
  <c r="C171" i="24"/>
  <c r="L164" i="24"/>
  <c r="L162" i="24" s="1"/>
  <c r="J164" i="24"/>
  <c r="J162" i="24" s="1"/>
  <c r="G164" i="24"/>
  <c r="G162" i="24" s="1"/>
  <c r="F164" i="24"/>
  <c r="F162" i="24" s="1"/>
  <c r="D164" i="24"/>
  <c r="D162" i="24" s="1"/>
  <c r="C164" i="24"/>
  <c r="C162" i="24" s="1"/>
  <c r="N160" i="24"/>
  <c r="N163" i="24" s="1"/>
  <c r="N159" i="24"/>
  <c r="N158" i="24"/>
  <c r="N141" i="24"/>
  <c r="L138" i="24"/>
  <c r="K138" i="24"/>
  <c r="J138" i="24"/>
  <c r="I138" i="24"/>
  <c r="G138" i="24"/>
  <c r="F138" i="24"/>
  <c r="E138" i="24"/>
  <c r="D138" i="24"/>
  <c r="C138" i="24"/>
  <c r="L135" i="24"/>
  <c r="K135" i="24"/>
  <c r="J135" i="24"/>
  <c r="I135" i="24"/>
  <c r="G135" i="24"/>
  <c r="F135" i="24"/>
  <c r="E135" i="24"/>
  <c r="D135" i="24"/>
  <c r="C135" i="24"/>
  <c r="I133" i="24"/>
  <c r="L130" i="24"/>
  <c r="K130" i="24"/>
  <c r="J130" i="24"/>
  <c r="G130" i="24"/>
  <c r="F130" i="24"/>
  <c r="E130" i="24"/>
  <c r="D130" i="24"/>
  <c r="C130" i="24"/>
  <c r="L123" i="24"/>
  <c r="K123" i="24"/>
  <c r="J123" i="24"/>
  <c r="I123" i="24"/>
  <c r="G123" i="24"/>
  <c r="F123" i="24"/>
  <c r="E123" i="24"/>
  <c r="D123" i="24"/>
  <c r="C123" i="24"/>
  <c r="L122" i="24"/>
  <c r="K122" i="24"/>
  <c r="J122" i="24"/>
  <c r="I122" i="24"/>
  <c r="G122" i="24"/>
  <c r="F122" i="24"/>
  <c r="E122" i="24"/>
  <c r="D122" i="24"/>
  <c r="C122" i="24"/>
  <c r="K115" i="24"/>
  <c r="J115" i="24"/>
  <c r="J113" i="24" s="1"/>
  <c r="G115" i="24"/>
  <c r="G113" i="24" s="1"/>
  <c r="F115" i="24"/>
  <c r="F113" i="24" s="1"/>
  <c r="E115" i="24"/>
  <c r="E113" i="24" s="1"/>
  <c r="D115" i="24"/>
  <c r="D113" i="24" s="1"/>
  <c r="L113" i="24"/>
  <c r="N111" i="24"/>
  <c r="N140" i="24" s="1"/>
  <c r="N110" i="24"/>
  <c r="N109" i="24"/>
  <c r="H45" i="24"/>
  <c r="L89" i="24"/>
  <c r="J89" i="24"/>
  <c r="I89" i="24"/>
  <c r="H89" i="24"/>
  <c r="G89" i="24"/>
  <c r="F89" i="24"/>
  <c r="E89" i="24"/>
  <c r="D89" i="24"/>
  <c r="C89" i="24"/>
  <c r="L86" i="24"/>
  <c r="J86" i="24"/>
  <c r="I86" i="24"/>
  <c r="H86" i="24"/>
  <c r="G86" i="24"/>
  <c r="F86" i="24"/>
  <c r="E86" i="24"/>
  <c r="D86" i="24"/>
  <c r="C86" i="24"/>
  <c r="I84" i="24"/>
  <c r="I81" i="24" s="1"/>
  <c r="L81" i="24"/>
  <c r="J81" i="24"/>
  <c r="H81" i="24"/>
  <c r="G81" i="24"/>
  <c r="F81" i="24"/>
  <c r="E81" i="24"/>
  <c r="D81" i="24"/>
  <c r="C81" i="24"/>
  <c r="L74" i="24"/>
  <c r="J74" i="24"/>
  <c r="I74" i="24"/>
  <c r="H74" i="24"/>
  <c r="H19" i="24" s="1"/>
  <c r="G74" i="24"/>
  <c r="F74" i="24"/>
  <c r="E74" i="24"/>
  <c r="E19" i="24" s="1"/>
  <c r="D74" i="24"/>
  <c r="C74" i="24"/>
  <c r="L73" i="24"/>
  <c r="J73" i="24"/>
  <c r="I73" i="24"/>
  <c r="H73" i="24"/>
  <c r="G73" i="24"/>
  <c r="F73" i="24"/>
  <c r="E73" i="24"/>
  <c r="D73" i="24"/>
  <c r="C73" i="24"/>
  <c r="E71" i="24"/>
  <c r="L66" i="24"/>
  <c r="L64" i="24" s="1"/>
  <c r="J66" i="24"/>
  <c r="I66" i="24"/>
  <c r="H66" i="24"/>
  <c r="G66" i="24"/>
  <c r="F66" i="24"/>
  <c r="E66" i="24"/>
  <c r="E64" i="24" s="1"/>
  <c r="D66" i="24"/>
  <c r="D64" i="24" s="1"/>
  <c r="C66" i="24"/>
  <c r="N62" i="24"/>
  <c r="N85" i="24" s="1"/>
  <c r="N61" i="24"/>
  <c r="N60" i="24"/>
  <c r="L47" i="24"/>
  <c r="K47" i="24"/>
  <c r="J47" i="24"/>
  <c r="I47" i="24"/>
  <c r="H47" i="24"/>
  <c r="G47" i="24"/>
  <c r="F47" i="24"/>
  <c r="E47" i="24"/>
  <c r="D47" i="24"/>
  <c r="C47" i="24"/>
  <c r="I46" i="24"/>
  <c r="H46" i="24"/>
  <c r="I43" i="24"/>
  <c r="I42" i="24" s="1"/>
  <c r="H43" i="24"/>
  <c r="H42" i="24" s="1"/>
  <c r="L38" i="24"/>
  <c r="K38" i="24"/>
  <c r="J38" i="24"/>
  <c r="I38" i="24"/>
  <c r="H38" i="24"/>
  <c r="G38" i="24"/>
  <c r="F38" i="24"/>
  <c r="E38" i="24"/>
  <c r="D38" i="24"/>
  <c r="C38" i="24"/>
  <c r="L37" i="24"/>
  <c r="K37" i="24"/>
  <c r="J37" i="24"/>
  <c r="I37" i="24"/>
  <c r="H37" i="24"/>
  <c r="G37" i="24"/>
  <c r="F37" i="24"/>
  <c r="E37" i="24"/>
  <c r="D37" i="24"/>
  <c r="C37" i="24"/>
  <c r="L36" i="24"/>
  <c r="K36" i="24"/>
  <c r="J36" i="24"/>
  <c r="I36" i="24"/>
  <c r="H36" i="24"/>
  <c r="G36" i="24"/>
  <c r="F36" i="24"/>
  <c r="E36" i="24"/>
  <c r="D36" i="24"/>
  <c r="C36" i="24"/>
  <c r="L35" i="24"/>
  <c r="K35" i="24"/>
  <c r="J35" i="24"/>
  <c r="I35" i="24"/>
  <c r="H35" i="24"/>
  <c r="G35" i="24"/>
  <c r="F35" i="24"/>
  <c r="E35" i="24"/>
  <c r="D35" i="24"/>
  <c r="C35" i="24"/>
  <c r="L33" i="24"/>
  <c r="K33" i="24"/>
  <c r="J33" i="24"/>
  <c r="I33" i="24"/>
  <c r="H33" i="24"/>
  <c r="G33" i="24"/>
  <c r="F33" i="24"/>
  <c r="E33" i="24"/>
  <c r="D33" i="24"/>
  <c r="C33" i="24"/>
  <c r="L32" i="24"/>
  <c r="K32" i="24"/>
  <c r="K31" i="24" s="1"/>
  <c r="J32" i="24"/>
  <c r="I32" i="24"/>
  <c r="H32" i="24"/>
  <c r="G32" i="24"/>
  <c r="G31" i="24" s="1"/>
  <c r="F32" i="24"/>
  <c r="E32" i="24"/>
  <c r="D32" i="24"/>
  <c r="C32" i="24"/>
  <c r="I30" i="24"/>
  <c r="L28" i="24"/>
  <c r="K28" i="24"/>
  <c r="J28" i="24"/>
  <c r="I28" i="24"/>
  <c r="H28" i="24"/>
  <c r="G28" i="24"/>
  <c r="F28" i="24"/>
  <c r="F26" i="24" s="1"/>
  <c r="E28" i="24"/>
  <c r="D28" i="24"/>
  <c r="C28" i="24"/>
  <c r="L27" i="24"/>
  <c r="K27" i="24"/>
  <c r="J27" i="24"/>
  <c r="I27" i="24"/>
  <c r="H27" i="24"/>
  <c r="H26" i="24" s="1"/>
  <c r="G27" i="24"/>
  <c r="F27" i="24"/>
  <c r="E27" i="24"/>
  <c r="D27" i="24"/>
  <c r="C27" i="24"/>
  <c r="L25" i="24"/>
  <c r="K25" i="24"/>
  <c r="J25" i="24"/>
  <c r="I25" i="24"/>
  <c r="H25" i="24"/>
  <c r="G25" i="24"/>
  <c r="F25" i="24"/>
  <c r="E25" i="24"/>
  <c r="D25" i="24"/>
  <c r="C25" i="24"/>
  <c r="L24" i="24"/>
  <c r="K24" i="24"/>
  <c r="J24" i="24"/>
  <c r="I24" i="24"/>
  <c r="H24" i="24"/>
  <c r="G24" i="24"/>
  <c r="F24" i="24"/>
  <c r="E24" i="24"/>
  <c r="D24" i="24"/>
  <c r="C24" i="24"/>
  <c r="L23" i="24"/>
  <c r="K23" i="24"/>
  <c r="J23" i="24"/>
  <c r="I23" i="24"/>
  <c r="H23" i="24"/>
  <c r="G23" i="24"/>
  <c r="F23" i="24"/>
  <c r="E23" i="24"/>
  <c r="D23" i="24"/>
  <c r="C23" i="24"/>
  <c r="L22" i="24"/>
  <c r="K22" i="24"/>
  <c r="J22" i="24"/>
  <c r="I22" i="24"/>
  <c r="H22" i="24"/>
  <c r="G22" i="24"/>
  <c r="F22" i="24"/>
  <c r="E22" i="24"/>
  <c r="D22" i="24"/>
  <c r="C22" i="24"/>
  <c r="L21" i="24"/>
  <c r="K21" i="24"/>
  <c r="J21" i="24"/>
  <c r="I21" i="24"/>
  <c r="H21" i="24"/>
  <c r="G21" i="24"/>
  <c r="F21" i="24"/>
  <c r="E21" i="24"/>
  <c r="D21" i="24"/>
  <c r="C21" i="24"/>
  <c r="L20" i="24"/>
  <c r="K20" i="24"/>
  <c r="J20" i="24"/>
  <c r="I20" i="24"/>
  <c r="H20" i="24"/>
  <c r="G20" i="24"/>
  <c r="F20" i="24"/>
  <c r="E20" i="24"/>
  <c r="D20" i="24"/>
  <c r="C20" i="24"/>
  <c r="L17" i="24"/>
  <c r="K17" i="24"/>
  <c r="J17" i="24"/>
  <c r="I17" i="24"/>
  <c r="H17" i="24"/>
  <c r="G17" i="24"/>
  <c r="F17" i="24"/>
  <c r="E17" i="24"/>
  <c r="D17" i="24"/>
  <c r="C17" i="24"/>
  <c r="I15" i="24"/>
  <c r="L14" i="24"/>
  <c r="K14" i="24"/>
  <c r="J14" i="24"/>
  <c r="I14" i="24"/>
  <c r="H14" i="24"/>
  <c r="G14" i="24"/>
  <c r="F14" i="24"/>
  <c r="E14" i="24"/>
  <c r="D14" i="24"/>
  <c r="C14" i="24"/>
  <c r="L13" i="24"/>
  <c r="K13" i="24"/>
  <c r="J13" i="24"/>
  <c r="I13" i="24"/>
  <c r="H13" i="24"/>
  <c r="G13" i="24"/>
  <c r="F13" i="24"/>
  <c r="E13" i="24"/>
  <c r="D13" i="24"/>
  <c r="C13" i="24"/>
  <c r="L12" i="24"/>
  <c r="J12" i="24"/>
  <c r="I12" i="24"/>
  <c r="E12" i="24"/>
  <c r="L10" i="24"/>
  <c r="K10" i="24"/>
  <c r="J10" i="24"/>
  <c r="I10" i="24"/>
  <c r="H10" i="24"/>
  <c r="G10" i="24"/>
  <c r="F10" i="24"/>
  <c r="E10" i="24"/>
  <c r="D10" i="24"/>
  <c r="C10" i="24"/>
  <c r="L7" i="24"/>
  <c r="K7" i="24"/>
  <c r="J7" i="24"/>
  <c r="I7" i="24"/>
  <c r="H7" i="24"/>
  <c r="G7" i="24"/>
  <c r="F7" i="24"/>
  <c r="E7" i="24"/>
  <c r="D7" i="24"/>
  <c r="C7" i="24"/>
  <c r="L6" i="24"/>
  <c r="K6" i="24"/>
  <c r="J6" i="24"/>
  <c r="I6" i="24"/>
  <c r="H6" i="24"/>
  <c r="G6" i="24"/>
  <c r="F6" i="24"/>
  <c r="E6" i="24"/>
  <c r="D6" i="24"/>
  <c r="C6" i="24"/>
  <c r="L5" i="24"/>
  <c r="K5" i="24"/>
  <c r="J5" i="24"/>
  <c r="I5" i="24"/>
  <c r="H5" i="24"/>
  <c r="G5" i="24"/>
  <c r="F5" i="24"/>
  <c r="E5" i="24"/>
  <c r="D5" i="24"/>
  <c r="C5" i="24"/>
  <c r="I12" i="23"/>
  <c r="J12" i="23"/>
  <c r="L12" i="23"/>
  <c r="H10" i="23"/>
  <c r="H13" i="23"/>
  <c r="H14" i="23"/>
  <c r="H17" i="23"/>
  <c r="H20" i="23"/>
  <c r="H21" i="23"/>
  <c r="H22" i="23"/>
  <c r="H23" i="23"/>
  <c r="H24" i="23"/>
  <c r="H25" i="23"/>
  <c r="H27" i="23"/>
  <c r="H28" i="23"/>
  <c r="H32" i="23"/>
  <c r="H33" i="23"/>
  <c r="H35" i="23"/>
  <c r="H36" i="23"/>
  <c r="H37" i="23"/>
  <c r="H38" i="23"/>
  <c r="H43" i="23"/>
  <c r="H42" i="23" s="1"/>
  <c r="H46" i="23"/>
  <c r="H47" i="23"/>
  <c r="H7" i="23"/>
  <c r="H6" i="23"/>
  <c r="H5" i="23"/>
  <c r="E12" i="23"/>
  <c r="L179" i="23"/>
  <c r="L172" i="23"/>
  <c r="L171" i="23"/>
  <c r="K179" i="23"/>
  <c r="K172" i="23"/>
  <c r="K171" i="23"/>
  <c r="L130" i="23"/>
  <c r="L123" i="23"/>
  <c r="L122" i="23"/>
  <c r="K130" i="23"/>
  <c r="K123" i="23"/>
  <c r="K122" i="23"/>
  <c r="G130" i="23"/>
  <c r="G123" i="23"/>
  <c r="G122" i="23"/>
  <c r="E115" i="23"/>
  <c r="E113" i="23" s="1"/>
  <c r="N62" i="23"/>
  <c r="N78" i="23" s="1"/>
  <c r="H89" i="23"/>
  <c r="H86" i="23"/>
  <c r="H81" i="23"/>
  <c r="H74" i="23"/>
  <c r="H19" i="23" s="1"/>
  <c r="H73" i="23"/>
  <c r="H18" i="23" s="1"/>
  <c r="H66" i="23"/>
  <c r="H64" i="23" s="1"/>
  <c r="G81" i="23"/>
  <c r="G66" i="23"/>
  <c r="G64" i="23" s="1"/>
  <c r="D81" i="23"/>
  <c r="D74" i="23"/>
  <c r="D73" i="23"/>
  <c r="C66" i="23"/>
  <c r="C64" i="23" s="1"/>
  <c r="L187" i="23"/>
  <c r="K187" i="23"/>
  <c r="J187" i="23"/>
  <c r="G187" i="23"/>
  <c r="F187" i="23"/>
  <c r="E187" i="23"/>
  <c r="D187" i="23"/>
  <c r="C187" i="23"/>
  <c r="L184" i="23"/>
  <c r="K184" i="23"/>
  <c r="J184" i="23"/>
  <c r="G184" i="23"/>
  <c r="F184" i="23"/>
  <c r="E184" i="23"/>
  <c r="D184" i="23"/>
  <c r="C184" i="23"/>
  <c r="J179" i="23"/>
  <c r="G179" i="23"/>
  <c r="F179" i="23"/>
  <c r="E179" i="23"/>
  <c r="D179" i="23"/>
  <c r="C179" i="23"/>
  <c r="J172" i="23"/>
  <c r="G172" i="23"/>
  <c r="F172" i="23"/>
  <c r="E172" i="23"/>
  <c r="D172" i="23"/>
  <c r="C172" i="23"/>
  <c r="J171" i="23"/>
  <c r="G171" i="23"/>
  <c r="F171" i="23"/>
  <c r="E171" i="23"/>
  <c r="D171" i="23"/>
  <c r="C171" i="23"/>
  <c r="L164" i="23"/>
  <c r="L162" i="23" s="1"/>
  <c r="K162" i="23"/>
  <c r="J164" i="23"/>
  <c r="J162" i="23" s="1"/>
  <c r="G164" i="23"/>
  <c r="G162" i="23" s="1"/>
  <c r="F164" i="23"/>
  <c r="F162" i="23" s="1"/>
  <c r="D164" i="23"/>
  <c r="D162" i="23" s="1"/>
  <c r="C164" i="23"/>
  <c r="C162" i="23" s="1"/>
  <c r="N160" i="23"/>
  <c r="N185" i="23" s="1"/>
  <c r="N159" i="23"/>
  <c r="N158" i="23"/>
  <c r="L138" i="23"/>
  <c r="K138" i="23"/>
  <c r="J138" i="23"/>
  <c r="I138" i="23"/>
  <c r="G138" i="23"/>
  <c r="F138" i="23"/>
  <c r="E138" i="23"/>
  <c r="D138" i="23"/>
  <c r="C138" i="23"/>
  <c r="L135" i="23"/>
  <c r="K135" i="23"/>
  <c r="J135" i="23"/>
  <c r="I135" i="23"/>
  <c r="G135" i="23"/>
  <c r="F135" i="23"/>
  <c r="E135" i="23"/>
  <c r="D135" i="23"/>
  <c r="C135" i="23"/>
  <c r="I133" i="23"/>
  <c r="I130" i="23" s="1"/>
  <c r="J130" i="23"/>
  <c r="F130" i="23"/>
  <c r="E130" i="23"/>
  <c r="D130" i="23"/>
  <c r="C130" i="23"/>
  <c r="J123" i="23"/>
  <c r="I123" i="23"/>
  <c r="F123" i="23"/>
  <c r="E123" i="23"/>
  <c r="D123" i="23"/>
  <c r="C123" i="23"/>
  <c r="J122" i="23"/>
  <c r="I122" i="23"/>
  <c r="F122" i="23"/>
  <c r="E122" i="23"/>
  <c r="D122" i="23"/>
  <c r="C122" i="23"/>
  <c r="K115" i="23"/>
  <c r="J115" i="23"/>
  <c r="I113" i="23"/>
  <c r="G115" i="23"/>
  <c r="G113" i="23" s="1"/>
  <c r="F115" i="23"/>
  <c r="F113" i="23" s="1"/>
  <c r="D115" i="23"/>
  <c r="D113" i="23" s="1"/>
  <c r="N111" i="23"/>
  <c r="N136" i="23" s="1"/>
  <c r="N110" i="23"/>
  <c r="N109" i="23"/>
  <c r="L89" i="23"/>
  <c r="J89" i="23"/>
  <c r="I89" i="23"/>
  <c r="G89" i="23"/>
  <c r="F89" i="23"/>
  <c r="E89" i="23"/>
  <c r="D89" i="23"/>
  <c r="C89" i="23"/>
  <c r="L86" i="23"/>
  <c r="J86" i="23"/>
  <c r="I86" i="23"/>
  <c r="G86" i="23"/>
  <c r="F86" i="23"/>
  <c r="E86" i="23"/>
  <c r="D86" i="23"/>
  <c r="C86" i="23"/>
  <c r="I84" i="23"/>
  <c r="L81" i="23"/>
  <c r="J81" i="23"/>
  <c r="F81" i="23"/>
  <c r="E81" i="23"/>
  <c r="C81" i="23"/>
  <c r="L74" i="23"/>
  <c r="J74" i="23"/>
  <c r="I74" i="23"/>
  <c r="G74" i="23"/>
  <c r="F74" i="23"/>
  <c r="E74" i="23"/>
  <c r="C74" i="23"/>
  <c r="L73" i="23"/>
  <c r="J73" i="23"/>
  <c r="I73" i="23"/>
  <c r="G73" i="23"/>
  <c r="F73" i="23"/>
  <c r="E73" i="23"/>
  <c r="C73" i="23"/>
  <c r="L66" i="23"/>
  <c r="J66" i="23"/>
  <c r="J64" i="23" s="1"/>
  <c r="I66" i="23"/>
  <c r="I64" i="23" s="1"/>
  <c r="F66" i="23"/>
  <c r="F64" i="23" s="1"/>
  <c r="E66" i="23"/>
  <c r="D66" i="23"/>
  <c r="N61" i="23"/>
  <c r="N60" i="23"/>
  <c r="L47" i="23"/>
  <c r="K47" i="23"/>
  <c r="J47" i="23"/>
  <c r="I47" i="23"/>
  <c r="G47" i="23"/>
  <c r="F47" i="23"/>
  <c r="E47" i="23"/>
  <c r="D47" i="23"/>
  <c r="C47" i="23"/>
  <c r="L46" i="23"/>
  <c r="K46" i="23"/>
  <c r="J46" i="23"/>
  <c r="I46" i="23"/>
  <c r="G46" i="23"/>
  <c r="F46" i="23"/>
  <c r="E46" i="23"/>
  <c r="D46" i="23"/>
  <c r="C46" i="23"/>
  <c r="K43" i="23"/>
  <c r="K42" i="23" s="1"/>
  <c r="J43" i="23"/>
  <c r="J42" i="23" s="1"/>
  <c r="I43" i="23"/>
  <c r="I42" i="23" s="1"/>
  <c r="G43" i="23"/>
  <c r="G42" i="23" s="1"/>
  <c r="F43" i="23"/>
  <c r="F42" i="23" s="1"/>
  <c r="E43" i="23"/>
  <c r="E42" i="23" s="1"/>
  <c r="D43" i="23"/>
  <c r="D42" i="23" s="1"/>
  <c r="C43" i="23"/>
  <c r="C42" i="23" s="1"/>
  <c r="L38" i="23"/>
  <c r="K38" i="23"/>
  <c r="J38" i="23"/>
  <c r="I38" i="23"/>
  <c r="G38" i="23"/>
  <c r="F38" i="23"/>
  <c r="E38" i="23"/>
  <c r="D38" i="23"/>
  <c r="C38" i="23"/>
  <c r="L37" i="23"/>
  <c r="K37" i="23"/>
  <c r="J37" i="23"/>
  <c r="I37" i="23"/>
  <c r="G37" i="23"/>
  <c r="F37" i="23"/>
  <c r="E37" i="23"/>
  <c r="D37" i="23"/>
  <c r="C37" i="23"/>
  <c r="L36" i="23"/>
  <c r="K36" i="23"/>
  <c r="J36" i="23"/>
  <c r="I36" i="23"/>
  <c r="G36" i="23"/>
  <c r="F36" i="23"/>
  <c r="E36" i="23"/>
  <c r="D36" i="23"/>
  <c r="C36" i="23"/>
  <c r="L35" i="23"/>
  <c r="K35" i="23"/>
  <c r="J35" i="23"/>
  <c r="I35" i="23"/>
  <c r="G35" i="23"/>
  <c r="F35" i="23"/>
  <c r="E35" i="23"/>
  <c r="D35" i="23"/>
  <c r="C35" i="23"/>
  <c r="L33" i="23"/>
  <c r="K33" i="23"/>
  <c r="J33" i="23"/>
  <c r="I33" i="23"/>
  <c r="G33" i="23"/>
  <c r="F33" i="23"/>
  <c r="E33" i="23"/>
  <c r="D33" i="23"/>
  <c r="C33" i="23"/>
  <c r="L32" i="23"/>
  <c r="K32" i="23"/>
  <c r="J32" i="23"/>
  <c r="I32" i="23"/>
  <c r="G32" i="23"/>
  <c r="F32" i="23"/>
  <c r="E32" i="23"/>
  <c r="D32" i="23"/>
  <c r="C32" i="23"/>
  <c r="I30" i="23"/>
  <c r="L28" i="23"/>
  <c r="K28" i="23"/>
  <c r="J28" i="23"/>
  <c r="I28" i="23"/>
  <c r="G28" i="23"/>
  <c r="F28" i="23"/>
  <c r="E28" i="23"/>
  <c r="D28" i="23"/>
  <c r="C28" i="23"/>
  <c r="L27" i="23"/>
  <c r="K27" i="23"/>
  <c r="J27" i="23"/>
  <c r="I27" i="23"/>
  <c r="G27" i="23"/>
  <c r="F27" i="23"/>
  <c r="E27" i="23"/>
  <c r="D27" i="23"/>
  <c r="C27" i="23"/>
  <c r="L25" i="23"/>
  <c r="K25" i="23"/>
  <c r="J25" i="23"/>
  <c r="I25" i="23"/>
  <c r="G25" i="23"/>
  <c r="F25" i="23"/>
  <c r="E25" i="23"/>
  <c r="D25" i="23"/>
  <c r="C25" i="23"/>
  <c r="L24" i="23"/>
  <c r="K24" i="23"/>
  <c r="J24" i="23"/>
  <c r="I24" i="23"/>
  <c r="G24" i="23"/>
  <c r="F24" i="23"/>
  <c r="E24" i="23"/>
  <c r="D24" i="23"/>
  <c r="C24" i="23"/>
  <c r="L23" i="23"/>
  <c r="K23" i="23"/>
  <c r="J23" i="23"/>
  <c r="I23" i="23"/>
  <c r="G23" i="23"/>
  <c r="F23" i="23"/>
  <c r="E23" i="23"/>
  <c r="D23" i="23"/>
  <c r="C23" i="23"/>
  <c r="L22" i="23"/>
  <c r="K22" i="23"/>
  <c r="J22" i="23"/>
  <c r="I22" i="23"/>
  <c r="G22" i="23"/>
  <c r="F22" i="23"/>
  <c r="E22" i="23"/>
  <c r="D22" i="23"/>
  <c r="C22" i="23"/>
  <c r="L21" i="23"/>
  <c r="K21" i="23"/>
  <c r="J21" i="23"/>
  <c r="I21" i="23"/>
  <c r="G21" i="23"/>
  <c r="F21" i="23"/>
  <c r="E21" i="23"/>
  <c r="D21" i="23"/>
  <c r="C21" i="23"/>
  <c r="L20" i="23"/>
  <c r="K20" i="23"/>
  <c r="J20" i="23"/>
  <c r="I20" i="23"/>
  <c r="G20" i="23"/>
  <c r="F20" i="23"/>
  <c r="E20" i="23"/>
  <c r="D20" i="23"/>
  <c r="C20" i="23"/>
  <c r="L17" i="23"/>
  <c r="K17" i="23"/>
  <c r="J17" i="23"/>
  <c r="I17" i="23"/>
  <c r="G17" i="23"/>
  <c r="F17" i="23"/>
  <c r="E17" i="23"/>
  <c r="D17" i="23"/>
  <c r="C17" i="23"/>
  <c r="I15" i="23"/>
  <c r="L14" i="23"/>
  <c r="K14" i="23"/>
  <c r="J14" i="23"/>
  <c r="I14" i="23"/>
  <c r="G14" i="23"/>
  <c r="F14" i="23"/>
  <c r="E14" i="23"/>
  <c r="D14" i="23"/>
  <c r="C14" i="23"/>
  <c r="L13" i="23"/>
  <c r="K13" i="23"/>
  <c r="J13" i="23"/>
  <c r="I13" i="23"/>
  <c r="G13" i="23"/>
  <c r="F13" i="23"/>
  <c r="E13" i="23"/>
  <c r="D13" i="23"/>
  <c r="C13" i="23"/>
  <c r="L10" i="23"/>
  <c r="K10" i="23"/>
  <c r="J10" i="23"/>
  <c r="I10" i="23"/>
  <c r="G10" i="23"/>
  <c r="F10" i="23"/>
  <c r="E10" i="23"/>
  <c r="D10" i="23"/>
  <c r="C10" i="23"/>
  <c r="L7" i="23"/>
  <c r="K7" i="23"/>
  <c r="J7" i="23"/>
  <c r="I7" i="23"/>
  <c r="G7" i="23"/>
  <c r="F7" i="23"/>
  <c r="E7" i="23"/>
  <c r="D7" i="23"/>
  <c r="C7" i="23"/>
  <c r="L6" i="23"/>
  <c r="K6" i="23"/>
  <c r="J6" i="23"/>
  <c r="I6" i="23"/>
  <c r="G6" i="23"/>
  <c r="F6" i="23"/>
  <c r="E6" i="23"/>
  <c r="D6" i="23"/>
  <c r="C6" i="23"/>
  <c r="L5" i="23"/>
  <c r="K5" i="23"/>
  <c r="J5" i="23"/>
  <c r="I5" i="23"/>
  <c r="G5" i="23"/>
  <c r="F5" i="23"/>
  <c r="E5" i="23"/>
  <c r="D5" i="23"/>
  <c r="C5" i="23"/>
  <c r="K179" i="22"/>
  <c r="K171" i="22"/>
  <c r="K168" i="22" s="1"/>
  <c r="K170" i="22"/>
  <c r="J179" i="22"/>
  <c r="J171" i="22"/>
  <c r="J168" i="22" s="1"/>
  <c r="J170" i="22"/>
  <c r="I179" i="22"/>
  <c r="I171" i="22"/>
  <c r="I170" i="22"/>
  <c r="I168" i="22" s="1"/>
  <c r="G179" i="22"/>
  <c r="G171" i="22"/>
  <c r="G170" i="22"/>
  <c r="D179" i="22"/>
  <c r="D171" i="22"/>
  <c r="D170" i="22"/>
  <c r="K130" i="22"/>
  <c r="K122" i="22"/>
  <c r="K119" i="22" s="1"/>
  <c r="K121" i="22"/>
  <c r="J130" i="22"/>
  <c r="J122" i="22"/>
  <c r="J121" i="22"/>
  <c r="J119" i="22" s="1"/>
  <c r="I130" i="22"/>
  <c r="I122" i="22"/>
  <c r="I121" i="22"/>
  <c r="D130" i="22"/>
  <c r="D122" i="22"/>
  <c r="D121" i="22"/>
  <c r="K81" i="22"/>
  <c r="K73" i="22"/>
  <c r="K72" i="22"/>
  <c r="K70" i="22" s="1"/>
  <c r="I81" i="22"/>
  <c r="I73" i="22"/>
  <c r="I72" i="22"/>
  <c r="I70" i="22" s="1"/>
  <c r="G81" i="22"/>
  <c r="G73" i="22"/>
  <c r="G72" i="22"/>
  <c r="G70" i="22" s="1"/>
  <c r="D73" i="22"/>
  <c r="D72" i="22"/>
  <c r="K187" i="22"/>
  <c r="J187" i="22"/>
  <c r="I187" i="22"/>
  <c r="G187" i="22"/>
  <c r="F187" i="22"/>
  <c r="E187" i="22"/>
  <c r="D187" i="22"/>
  <c r="C187" i="22"/>
  <c r="K184" i="22"/>
  <c r="J184" i="22"/>
  <c r="I184" i="22"/>
  <c r="G184" i="22"/>
  <c r="F184" i="22"/>
  <c r="E184" i="22"/>
  <c r="D184" i="22"/>
  <c r="C184" i="22"/>
  <c r="F179" i="22"/>
  <c r="E179" i="22"/>
  <c r="C179" i="22"/>
  <c r="E25" i="22"/>
  <c r="F171" i="22"/>
  <c r="E171" i="22"/>
  <c r="C171" i="22"/>
  <c r="F170" i="22"/>
  <c r="E170" i="22"/>
  <c r="C170" i="22"/>
  <c r="G168" i="22"/>
  <c r="K164" i="22"/>
  <c r="K162" i="22" s="1"/>
  <c r="J164" i="22"/>
  <c r="J162" i="22" s="1"/>
  <c r="I164" i="22"/>
  <c r="I162" i="22" s="1"/>
  <c r="G164" i="22"/>
  <c r="G162" i="22" s="1"/>
  <c r="F164" i="22"/>
  <c r="F162" i="22" s="1"/>
  <c r="E164" i="22"/>
  <c r="E162" i="22" s="1"/>
  <c r="D164" i="22"/>
  <c r="D162" i="22" s="1"/>
  <c r="C164" i="22"/>
  <c r="M160" i="22"/>
  <c r="M159" i="22"/>
  <c r="M158" i="22"/>
  <c r="K138" i="22"/>
  <c r="J138" i="22"/>
  <c r="I138" i="22"/>
  <c r="H138" i="22"/>
  <c r="G138" i="22"/>
  <c r="F138" i="22"/>
  <c r="E138" i="22"/>
  <c r="D138" i="22"/>
  <c r="C138" i="22"/>
  <c r="K135" i="22"/>
  <c r="J135" i="22"/>
  <c r="I135" i="22"/>
  <c r="H135" i="22"/>
  <c r="G135" i="22"/>
  <c r="F135" i="22"/>
  <c r="E135" i="22"/>
  <c r="D135" i="22"/>
  <c r="C135" i="22"/>
  <c r="H133" i="22"/>
  <c r="H130" i="22" s="1"/>
  <c r="G130" i="22"/>
  <c r="F130" i="22"/>
  <c r="E130" i="22"/>
  <c r="C130" i="22"/>
  <c r="D25" i="22"/>
  <c r="H122" i="22"/>
  <c r="G122" i="22"/>
  <c r="F122" i="22"/>
  <c r="E122" i="22"/>
  <c r="C122" i="22"/>
  <c r="H121" i="22"/>
  <c r="G121" i="22"/>
  <c r="F121" i="22"/>
  <c r="E121" i="22"/>
  <c r="C121" i="22"/>
  <c r="K115" i="22"/>
  <c r="K113" i="22" s="1"/>
  <c r="J115" i="22"/>
  <c r="J113" i="22" s="1"/>
  <c r="I115" i="22"/>
  <c r="I113" i="22" s="1"/>
  <c r="H115" i="22"/>
  <c r="H113" i="22" s="1"/>
  <c r="G115" i="22"/>
  <c r="G113" i="22" s="1"/>
  <c r="F115" i="22"/>
  <c r="F113" i="22" s="1"/>
  <c r="E115" i="22"/>
  <c r="E113" i="22" s="1"/>
  <c r="D115" i="22"/>
  <c r="D113" i="22" s="1"/>
  <c r="C115" i="22"/>
  <c r="C113" i="22" s="1"/>
  <c r="M111" i="22"/>
  <c r="M137" i="22" s="1"/>
  <c r="M110" i="22"/>
  <c r="M109" i="22"/>
  <c r="K89" i="22"/>
  <c r="I89" i="22"/>
  <c r="H89" i="22"/>
  <c r="G89" i="22"/>
  <c r="F89" i="22"/>
  <c r="E89" i="22"/>
  <c r="D89" i="22"/>
  <c r="C89" i="22"/>
  <c r="K86" i="22"/>
  <c r="I86" i="22"/>
  <c r="H86" i="22"/>
  <c r="G86" i="22"/>
  <c r="F86" i="22"/>
  <c r="E86" i="22"/>
  <c r="D86" i="22"/>
  <c r="C86" i="22"/>
  <c r="H84" i="22"/>
  <c r="H81" i="22" s="1"/>
  <c r="F81" i="22"/>
  <c r="E81" i="22"/>
  <c r="D81" i="22"/>
  <c r="C81" i="22"/>
  <c r="K25" i="22"/>
  <c r="I25" i="22"/>
  <c r="H73" i="22"/>
  <c r="F73" i="22"/>
  <c r="E73" i="22"/>
  <c r="C73" i="22"/>
  <c r="H72" i="22"/>
  <c r="F72" i="22"/>
  <c r="E72" i="22"/>
  <c r="K66" i="22"/>
  <c r="K64" i="22" s="1"/>
  <c r="I66" i="22"/>
  <c r="H66" i="22"/>
  <c r="H64" i="22" s="1"/>
  <c r="G66" i="22"/>
  <c r="G64" i="22" s="1"/>
  <c r="F66" i="22"/>
  <c r="E66" i="22"/>
  <c r="E64" i="22" s="1"/>
  <c r="D66" i="22"/>
  <c r="D64" i="22" s="1"/>
  <c r="C66" i="22"/>
  <c r="C64" i="22" s="1"/>
  <c r="M62" i="22"/>
  <c r="M102" i="22" s="1"/>
  <c r="M61" i="22"/>
  <c r="M60" i="22"/>
  <c r="K47" i="22"/>
  <c r="J47" i="22"/>
  <c r="I47" i="22"/>
  <c r="H47" i="22"/>
  <c r="G47" i="22"/>
  <c r="F47" i="22"/>
  <c r="E47" i="22"/>
  <c r="D47" i="22"/>
  <c r="C47" i="22"/>
  <c r="K38" i="22"/>
  <c r="J38" i="22"/>
  <c r="I38" i="22"/>
  <c r="H38" i="22"/>
  <c r="G38" i="22"/>
  <c r="F38" i="22"/>
  <c r="E38" i="22"/>
  <c r="D38" i="22"/>
  <c r="C38" i="22"/>
  <c r="K37" i="22"/>
  <c r="J37" i="22"/>
  <c r="I37" i="22"/>
  <c r="H37" i="22"/>
  <c r="G37" i="22"/>
  <c r="F37" i="22"/>
  <c r="E37" i="22"/>
  <c r="D37" i="22"/>
  <c r="C37" i="22"/>
  <c r="K36" i="22"/>
  <c r="J36" i="22"/>
  <c r="I36" i="22"/>
  <c r="H36" i="22"/>
  <c r="G36" i="22"/>
  <c r="F36" i="22"/>
  <c r="E36" i="22"/>
  <c r="D36" i="22"/>
  <c r="C36" i="22"/>
  <c r="K35" i="22"/>
  <c r="J35" i="22"/>
  <c r="I35" i="22"/>
  <c r="H35" i="22"/>
  <c r="G35" i="22"/>
  <c r="F35" i="22"/>
  <c r="E35" i="22"/>
  <c r="D35" i="22"/>
  <c r="C35" i="22"/>
  <c r="K33" i="22"/>
  <c r="J33" i="22"/>
  <c r="I33" i="22"/>
  <c r="H33" i="22"/>
  <c r="G33" i="22"/>
  <c r="F33" i="22"/>
  <c r="E33" i="22"/>
  <c r="D33" i="22"/>
  <c r="C33" i="22"/>
  <c r="K32" i="22"/>
  <c r="J32" i="22"/>
  <c r="I32" i="22"/>
  <c r="H32" i="22"/>
  <c r="G32" i="22"/>
  <c r="F32" i="22"/>
  <c r="E32" i="22"/>
  <c r="D32" i="22"/>
  <c r="C32" i="22"/>
  <c r="H30" i="22"/>
  <c r="K28" i="22"/>
  <c r="J28" i="22"/>
  <c r="I28" i="22"/>
  <c r="H28" i="22"/>
  <c r="G28" i="22"/>
  <c r="F28" i="22"/>
  <c r="E28" i="22"/>
  <c r="D28" i="22"/>
  <c r="C28" i="22"/>
  <c r="K27" i="22"/>
  <c r="J27" i="22"/>
  <c r="I27" i="22"/>
  <c r="H27" i="22"/>
  <c r="G27" i="22"/>
  <c r="F27" i="22"/>
  <c r="E27" i="22"/>
  <c r="D27" i="22"/>
  <c r="C27" i="22"/>
  <c r="J25" i="22"/>
  <c r="F25" i="22"/>
  <c r="K24" i="22"/>
  <c r="J24" i="22"/>
  <c r="I24" i="22"/>
  <c r="H24" i="22"/>
  <c r="G24" i="22"/>
  <c r="F24" i="22"/>
  <c r="E24" i="22"/>
  <c r="D24" i="22"/>
  <c r="C24" i="22"/>
  <c r="K23" i="22"/>
  <c r="J23" i="22"/>
  <c r="I23" i="22"/>
  <c r="H23" i="22"/>
  <c r="G23" i="22"/>
  <c r="F23" i="22"/>
  <c r="E23" i="22"/>
  <c r="D23" i="22"/>
  <c r="C23" i="22"/>
  <c r="K22" i="22"/>
  <c r="J22" i="22"/>
  <c r="I22" i="22"/>
  <c r="H22" i="22"/>
  <c r="G22" i="22"/>
  <c r="F22" i="22"/>
  <c r="E22" i="22"/>
  <c r="D22" i="22"/>
  <c r="C22" i="22"/>
  <c r="K21" i="22"/>
  <c r="J21" i="22"/>
  <c r="I21" i="22"/>
  <c r="H21" i="22"/>
  <c r="G21" i="22"/>
  <c r="F21" i="22"/>
  <c r="E21" i="22"/>
  <c r="D21" i="22"/>
  <c r="C21" i="22"/>
  <c r="K20" i="22"/>
  <c r="J20" i="22"/>
  <c r="I20" i="22"/>
  <c r="H20" i="22"/>
  <c r="G20" i="22"/>
  <c r="F20" i="22"/>
  <c r="E20" i="22"/>
  <c r="D20" i="22"/>
  <c r="C20" i="22"/>
  <c r="K19" i="22"/>
  <c r="J19" i="22"/>
  <c r="I19" i="22"/>
  <c r="H19" i="22"/>
  <c r="G19" i="22"/>
  <c r="F19" i="22"/>
  <c r="E19" i="22"/>
  <c r="D19" i="22"/>
  <c r="C19" i="22"/>
  <c r="D17" i="22"/>
  <c r="K16" i="22"/>
  <c r="J16" i="22"/>
  <c r="I16" i="22"/>
  <c r="H16" i="22"/>
  <c r="G16" i="22"/>
  <c r="F16" i="22"/>
  <c r="E16" i="22"/>
  <c r="D16" i="22"/>
  <c r="C16" i="22"/>
  <c r="H14" i="22"/>
  <c r="K13" i="22"/>
  <c r="J13" i="22"/>
  <c r="I13" i="22"/>
  <c r="H13" i="22"/>
  <c r="G13" i="22"/>
  <c r="F13" i="22"/>
  <c r="E13" i="22"/>
  <c r="D13" i="22"/>
  <c r="C13" i="22"/>
  <c r="K12" i="22"/>
  <c r="J12" i="22"/>
  <c r="I12" i="22"/>
  <c r="H12" i="22"/>
  <c r="G12" i="22"/>
  <c r="F12" i="22"/>
  <c r="E12" i="22"/>
  <c r="D12" i="22"/>
  <c r="C12" i="22"/>
  <c r="J11" i="22"/>
  <c r="F11" i="22"/>
  <c r="K10" i="22"/>
  <c r="J10" i="22"/>
  <c r="I10" i="22"/>
  <c r="H10" i="22"/>
  <c r="G10" i="22"/>
  <c r="F10" i="22"/>
  <c r="E10" i="22"/>
  <c r="D10" i="22"/>
  <c r="C10" i="22"/>
  <c r="K7" i="22"/>
  <c r="J7" i="22"/>
  <c r="I7" i="22"/>
  <c r="H7" i="22"/>
  <c r="G7" i="22"/>
  <c r="F7" i="22"/>
  <c r="E7" i="22"/>
  <c r="D7" i="22"/>
  <c r="C7" i="22"/>
  <c r="K6" i="22"/>
  <c r="J6" i="22"/>
  <c r="I6" i="22"/>
  <c r="H6" i="22"/>
  <c r="G6" i="22"/>
  <c r="F6" i="22"/>
  <c r="E6" i="22"/>
  <c r="D6" i="22"/>
  <c r="C6" i="22"/>
  <c r="K5" i="22"/>
  <c r="J5" i="22"/>
  <c r="I5" i="22"/>
  <c r="H5" i="22"/>
  <c r="G5" i="22"/>
  <c r="F5" i="22"/>
  <c r="E5" i="22"/>
  <c r="D5" i="22"/>
  <c r="C5" i="22"/>
  <c r="M54" i="18"/>
  <c r="K178" i="18"/>
  <c r="K171" i="18"/>
  <c r="K170" i="18"/>
  <c r="J178" i="18"/>
  <c r="J171" i="18"/>
  <c r="J170" i="18"/>
  <c r="I178" i="18"/>
  <c r="I171" i="18"/>
  <c r="I170" i="18"/>
  <c r="G178" i="18"/>
  <c r="G25" i="18" s="1"/>
  <c r="G171" i="18"/>
  <c r="G170" i="18"/>
  <c r="D178" i="18"/>
  <c r="D171" i="18"/>
  <c r="D170" i="18"/>
  <c r="D168" i="18" s="1"/>
  <c r="K129" i="18"/>
  <c r="K122" i="18"/>
  <c r="K121" i="18"/>
  <c r="J129" i="18"/>
  <c r="J122" i="18"/>
  <c r="J18" i="18" s="1"/>
  <c r="J121" i="18"/>
  <c r="I129" i="18"/>
  <c r="I122" i="18"/>
  <c r="I121" i="18"/>
  <c r="H129" i="18"/>
  <c r="H122" i="18"/>
  <c r="H121" i="18"/>
  <c r="I115" i="18"/>
  <c r="I113" i="18" s="1"/>
  <c r="G129" i="18"/>
  <c r="G122" i="18"/>
  <c r="G121" i="18"/>
  <c r="D129" i="18"/>
  <c r="D122" i="18"/>
  <c r="D121" i="18"/>
  <c r="C115" i="18"/>
  <c r="C113" i="18" s="1"/>
  <c r="K80" i="18"/>
  <c r="K73" i="18"/>
  <c r="K72" i="18"/>
  <c r="I80" i="18"/>
  <c r="I73" i="18"/>
  <c r="I72" i="18"/>
  <c r="I86" i="18"/>
  <c r="I89" i="18"/>
  <c r="I81" i="18"/>
  <c r="H84" i="18"/>
  <c r="H86" i="18"/>
  <c r="H89" i="18"/>
  <c r="H28" i="18"/>
  <c r="H80" i="18"/>
  <c r="H73" i="18"/>
  <c r="H72" i="18"/>
  <c r="H115" i="18"/>
  <c r="H113" i="18" s="1"/>
  <c r="M110" i="17"/>
  <c r="H115" i="17"/>
  <c r="H113" i="17" s="1"/>
  <c r="C115" i="17"/>
  <c r="D115" i="17"/>
  <c r="E115" i="17"/>
  <c r="E113" i="17" s="1"/>
  <c r="F115" i="17"/>
  <c r="F113" i="17" s="1"/>
  <c r="G115" i="17"/>
  <c r="G113" i="17" s="1"/>
  <c r="I115" i="17"/>
  <c r="I113" i="17" s="1"/>
  <c r="J115" i="17"/>
  <c r="J113" i="17" s="1"/>
  <c r="K115" i="17"/>
  <c r="K113" i="17" s="1"/>
  <c r="H66" i="17"/>
  <c r="H64" i="17" s="1"/>
  <c r="H66" i="18"/>
  <c r="H64" i="18" s="1"/>
  <c r="G80" i="18"/>
  <c r="G81" i="18"/>
  <c r="E66" i="18"/>
  <c r="E64" i="18" s="1"/>
  <c r="D66" i="18"/>
  <c r="D64" i="18" s="1"/>
  <c r="K187" i="18"/>
  <c r="J187" i="18"/>
  <c r="I187" i="18"/>
  <c r="G187" i="18"/>
  <c r="F187" i="18"/>
  <c r="E187" i="18"/>
  <c r="D187" i="18"/>
  <c r="C187" i="18"/>
  <c r="K184" i="18"/>
  <c r="J184" i="18"/>
  <c r="I184" i="18"/>
  <c r="G184" i="18"/>
  <c r="F184" i="18"/>
  <c r="E184" i="18"/>
  <c r="D184" i="18"/>
  <c r="C184" i="18"/>
  <c r="K179" i="18"/>
  <c r="J179" i="18"/>
  <c r="I179" i="18"/>
  <c r="G179" i="18"/>
  <c r="F179" i="18"/>
  <c r="E179" i="18"/>
  <c r="D179" i="18"/>
  <c r="C179" i="18"/>
  <c r="F178" i="18"/>
  <c r="E178" i="18"/>
  <c r="C178" i="18"/>
  <c r="F171" i="18"/>
  <c r="E171" i="18"/>
  <c r="C171" i="18"/>
  <c r="F170" i="18"/>
  <c r="E170" i="18"/>
  <c r="C170" i="18"/>
  <c r="K164" i="18"/>
  <c r="J164" i="18"/>
  <c r="J162" i="18" s="1"/>
  <c r="I164" i="18"/>
  <c r="I162" i="18" s="1"/>
  <c r="G164" i="18"/>
  <c r="G162" i="18" s="1"/>
  <c r="F164" i="18"/>
  <c r="F162" i="18" s="1"/>
  <c r="E164" i="18"/>
  <c r="D164" i="18"/>
  <c r="D162" i="18" s="1"/>
  <c r="C164" i="18"/>
  <c r="K162" i="18"/>
  <c r="M160" i="18"/>
  <c r="M159" i="18"/>
  <c r="M158" i="18"/>
  <c r="K138" i="18"/>
  <c r="J138" i="18"/>
  <c r="I138" i="18"/>
  <c r="H138" i="18"/>
  <c r="G138" i="18"/>
  <c r="F138" i="18"/>
  <c r="E138" i="18"/>
  <c r="D138" i="18"/>
  <c r="C138" i="18"/>
  <c r="K135" i="18"/>
  <c r="J135" i="18"/>
  <c r="I135" i="18"/>
  <c r="H135" i="18"/>
  <c r="G135" i="18"/>
  <c r="F135" i="18"/>
  <c r="E135" i="18"/>
  <c r="D135" i="18"/>
  <c r="C135" i="18"/>
  <c r="H133" i="18"/>
  <c r="H130" i="18" s="1"/>
  <c r="K130" i="18"/>
  <c r="J130" i="18"/>
  <c r="I130" i="18"/>
  <c r="G130" i="18"/>
  <c r="F130" i="18"/>
  <c r="E130" i="18"/>
  <c r="D130" i="18"/>
  <c r="C130" i="18"/>
  <c r="F129" i="18"/>
  <c r="E129" i="18"/>
  <c r="C129" i="18"/>
  <c r="F122" i="18"/>
  <c r="E122" i="18"/>
  <c r="C122" i="18"/>
  <c r="F121" i="18"/>
  <c r="E121" i="18"/>
  <c r="C121" i="18"/>
  <c r="K115" i="18"/>
  <c r="K113" i="18" s="1"/>
  <c r="J115" i="18"/>
  <c r="J11" i="18" s="1"/>
  <c r="G115" i="18"/>
  <c r="G113" i="18" s="1"/>
  <c r="F115" i="18"/>
  <c r="F113" i="18" s="1"/>
  <c r="E115" i="18"/>
  <c r="E113" i="18" s="1"/>
  <c r="D115" i="18"/>
  <c r="D113" i="18" s="1"/>
  <c r="M111" i="18"/>
  <c r="M142" i="18" s="1"/>
  <c r="M110" i="18"/>
  <c r="M109" i="18"/>
  <c r="K89" i="18"/>
  <c r="G89" i="18"/>
  <c r="F89" i="18"/>
  <c r="E89" i="18"/>
  <c r="D89" i="18"/>
  <c r="C89" i="18"/>
  <c r="K86" i="18"/>
  <c r="G86" i="18"/>
  <c r="F86" i="18"/>
  <c r="E86" i="18"/>
  <c r="D86" i="18"/>
  <c r="C86" i="18"/>
  <c r="K81" i="18"/>
  <c r="F81" i="18"/>
  <c r="E81" i="18"/>
  <c r="D81" i="18"/>
  <c r="C81" i="18"/>
  <c r="F80" i="18"/>
  <c r="E80" i="18"/>
  <c r="D80" i="18"/>
  <c r="C80" i="18"/>
  <c r="G73" i="18"/>
  <c r="F73" i="18"/>
  <c r="E73" i="18"/>
  <c r="D73" i="18"/>
  <c r="C73" i="18"/>
  <c r="G72" i="18"/>
  <c r="F72" i="18"/>
  <c r="E72" i="18"/>
  <c r="D72" i="18"/>
  <c r="C72" i="18"/>
  <c r="K66" i="18"/>
  <c r="K64" i="18" s="1"/>
  <c r="I66" i="18"/>
  <c r="I64" i="18" s="1"/>
  <c r="G66" i="18"/>
  <c r="G64" i="18" s="1"/>
  <c r="F66" i="18"/>
  <c r="F64" i="18" s="1"/>
  <c r="C66" i="18"/>
  <c r="M62" i="18"/>
  <c r="M90" i="18" s="1"/>
  <c r="M61" i="18"/>
  <c r="M60" i="18"/>
  <c r="K47" i="18"/>
  <c r="J47" i="18"/>
  <c r="I47" i="18"/>
  <c r="H47" i="18"/>
  <c r="G47" i="18"/>
  <c r="F47" i="18"/>
  <c r="E47" i="18"/>
  <c r="D47" i="18"/>
  <c r="C47" i="18"/>
  <c r="K38" i="18"/>
  <c r="J38" i="18"/>
  <c r="I38" i="18"/>
  <c r="H38" i="18"/>
  <c r="G38" i="18"/>
  <c r="F38" i="18"/>
  <c r="E38" i="18"/>
  <c r="D38" i="18"/>
  <c r="C38" i="18"/>
  <c r="K37" i="18"/>
  <c r="J37" i="18"/>
  <c r="I37" i="18"/>
  <c r="H37" i="18"/>
  <c r="G37" i="18"/>
  <c r="F37" i="18"/>
  <c r="E37" i="18"/>
  <c r="D37" i="18"/>
  <c r="C37" i="18"/>
  <c r="K36" i="18"/>
  <c r="J36" i="18"/>
  <c r="I36" i="18"/>
  <c r="H36" i="18"/>
  <c r="G36" i="18"/>
  <c r="F36" i="18"/>
  <c r="E36" i="18"/>
  <c r="D36" i="18"/>
  <c r="C36" i="18"/>
  <c r="K35" i="18"/>
  <c r="J35" i="18"/>
  <c r="I35" i="18"/>
  <c r="H35" i="18"/>
  <c r="G35" i="18"/>
  <c r="F35" i="18"/>
  <c r="E35" i="18"/>
  <c r="D35" i="18"/>
  <c r="C35" i="18"/>
  <c r="K33" i="18"/>
  <c r="J33" i="18"/>
  <c r="I33" i="18"/>
  <c r="H33" i="18"/>
  <c r="G33" i="18"/>
  <c r="F33" i="18"/>
  <c r="E33" i="18"/>
  <c r="D33" i="18"/>
  <c r="C33" i="18"/>
  <c r="K32" i="18"/>
  <c r="J32" i="18"/>
  <c r="I32" i="18"/>
  <c r="H32" i="18"/>
  <c r="G32" i="18"/>
  <c r="F32" i="18"/>
  <c r="E32" i="18"/>
  <c r="E31" i="18" s="1"/>
  <c r="D32" i="18"/>
  <c r="C32" i="18"/>
  <c r="H30" i="18"/>
  <c r="K28" i="18"/>
  <c r="J28" i="18"/>
  <c r="G28" i="18"/>
  <c r="F28" i="18"/>
  <c r="E28" i="18"/>
  <c r="D28" i="18"/>
  <c r="C28" i="18"/>
  <c r="K27" i="18"/>
  <c r="J27" i="18"/>
  <c r="I27" i="18"/>
  <c r="H27" i="18"/>
  <c r="G27" i="18"/>
  <c r="F27" i="18"/>
  <c r="F26" i="18" s="1"/>
  <c r="E27" i="18"/>
  <c r="D27" i="18"/>
  <c r="C27" i="18"/>
  <c r="K24" i="18"/>
  <c r="J24" i="18"/>
  <c r="I24" i="18"/>
  <c r="H24" i="18"/>
  <c r="G24" i="18"/>
  <c r="F24" i="18"/>
  <c r="E24" i="18"/>
  <c r="D24" i="18"/>
  <c r="C24" i="18"/>
  <c r="K23" i="18"/>
  <c r="J23" i="18"/>
  <c r="I23" i="18"/>
  <c r="H23" i="18"/>
  <c r="G23" i="18"/>
  <c r="F23" i="18"/>
  <c r="E23" i="18"/>
  <c r="D23" i="18"/>
  <c r="C23" i="18"/>
  <c r="K22" i="18"/>
  <c r="J22" i="18"/>
  <c r="I22" i="18"/>
  <c r="H22" i="18"/>
  <c r="G22" i="18"/>
  <c r="F22" i="18"/>
  <c r="E22" i="18"/>
  <c r="D22" i="18"/>
  <c r="C22" i="18"/>
  <c r="K21" i="18"/>
  <c r="J21" i="18"/>
  <c r="I21" i="18"/>
  <c r="H21" i="18"/>
  <c r="G21" i="18"/>
  <c r="F21" i="18"/>
  <c r="E21" i="18"/>
  <c r="D21" i="18"/>
  <c r="C21" i="18"/>
  <c r="K20" i="18"/>
  <c r="J20" i="18"/>
  <c r="I20" i="18"/>
  <c r="H20" i="18"/>
  <c r="G20" i="18"/>
  <c r="F20" i="18"/>
  <c r="E20" i="18"/>
  <c r="D20" i="18"/>
  <c r="C20" i="18"/>
  <c r="K19" i="18"/>
  <c r="J19" i="18"/>
  <c r="I19" i="18"/>
  <c r="H19" i="18"/>
  <c r="G19" i="18"/>
  <c r="F19" i="18"/>
  <c r="E19" i="18"/>
  <c r="D19" i="18"/>
  <c r="C19" i="18"/>
  <c r="K16" i="18"/>
  <c r="J16" i="18"/>
  <c r="I16" i="18"/>
  <c r="H16" i="18"/>
  <c r="G16" i="18"/>
  <c r="F16" i="18"/>
  <c r="E16" i="18"/>
  <c r="D16" i="18"/>
  <c r="C16" i="18"/>
  <c r="H14" i="18"/>
  <c r="K13" i="18"/>
  <c r="J13" i="18"/>
  <c r="I13" i="18"/>
  <c r="H13" i="18"/>
  <c r="G13" i="18"/>
  <c r="F13" i="18"/>
  <c r="E13" i="18"/>
  <c r="D13" i="18"/>
  <c r="C13" i="18"/>
  <c r="K12" i="18"/>
  <c r="J12" i="18"/>
  <c r="I12" i="18"/>
  <c r="H12" i="18"/>
  <c r="G12" i="18"/>
  <c r="F12" i="18"/>
  <c r="E12" i="18"/>
  <c r="D12" i="18"/>
  <c r="C12" i="18"/>
  <c r="K10" i="18"/>
  <c r="J10" i="18"/>
  <c r="I10" i="18"/>
  <c r="H10" i="18"/>
  <c r="G10" i="18"/>
  <c r="F10" i="18"/>
  <c r="E10" i="18"/>
  <c r="D10" i="18"/>
  <c r="C10" i="18"/>
  <c r="K7" i="18"/>
  <c r="J7" i="18"/>
  <c r="I7" i="18"/>
  <c r="H7" i="18"/>
  <c r="G7" i="18"/>
  <c r="F7" i="18"/>
  <c r="E7" i="18"/>
  <c r="D7" i="18"/>
  <c r="C7" i="18"/>
  <c r="K6" i="18"/>
  <c r="J6" i="18"/>
  <c r="I6" i="18"/>
  <c r="H6" i="18"/>
  <c r="G6" i="18"/>
  <c r="F6" i="18"/>
  <c r="E6" i="18"/>
  <c r="D6" i="18"/>
  <c r="C6" i="18"/>
  <c r="K5" i="18"/>
  <c r="J5" i="18"/>
  <c r="I5" i="18"/>
  <c r="H5" i="18"/>
  <c r="G5" i="18"/>
  <c r="F5" i="18"/>
  <c r="E5" i="18"/>
  <c r="D5" i="18"/>
  <c r="C5" i="18"/>
  <c r="D66" i="17"/>
  <c r="E66" i="17"/>
  <c r="E64" i="17" s="1"/>
  <c r="F66" i="17"/>
  <c r="G66" i="17"/>
  <c r="G64" i="17" s="1"/>
  <c r="I66" i="17"/>
  <c r="I64" i="17" s="1"/>
  <c r="K66" i="17"/>
  <c r="K64" i="17" s="1"/>
  <c r="C66" i="17"/>
  <c r="C64" i="17" s="1"/>
  <c r="E164" i="17"/>
  <c r="E162" i="17" s="1"/>
  <c r="D164" i="17"/>
  <c r="D162" i="17" s="1"/>
  <c r="F164" i="17"/>
  <c r="F162" i="17" s="1"/>
  <c r="G164" i="17"/>
  <c r="I164" i="17"/>
  <c r="I162" i="17" s="1"/>
  <c r="J164" i="17"/>
  <c r="J162" i="17" s="1"/>
  <c r="K164" i="17"/>
  <c r="K162" i="17" s="1"/>
  <c r="C164" i="17"/>
  <c r="C162" i="17" s="1"/>
  <c r="M159" i="17"/>
  <c r="H84" i="17"/>
  <c r="H81" i="17" s="1"/>
  <c r="K187" i="17"/>
  <c r="J187" i="17"/>
  <c r="I187" i="17"/>
  <c r="G187" i="17"/>
  <c r="F187" i="17"/>
  <c r="E187" i="17"/>
  <c r="D187" i="17"/>
  <c r="C187" i="17"/>
  <c r="K184" i="17"/>
  <c r="J184" i="17"/>
  <c r="I184" i="17"/>
  <c r="G184" i="17"/>
  <c r="F184" i="17"/>
  <c r="E184" i="17"/>
  <c r="D184" i="17"/>
  <c r="C184" i="17"/>
  <c r="K179" i="17"/>
  <c r="J179" i="17"/>
  <c r="I179" i="17"/>
  <c r="G179" i="17"/>
  <c r="F179" i="17"/>
  <c r="E179" i="17"/>
  <c r="D179" i="17"/>
  <c r="C179" i="17"/>
  <c r="K178" i="17"/>
  <c r="J178" i="17"/>
  <c r="I178" i="17"/>
  <c r="G178" i="17"/>
  <c r="F178" i="17"/>
  <c r="E178" i="17"/>
  <c r="D178" i="17"/>
  <c r="C178" i="17"/>
  <c r="K171" i="17"/>
  <c r="J171" i="17"/>
  <c r="I171" i="17"/>
  <c r="G171" i="17"/>
  <c r="F171" i="17"/>
  <c r="E171" i="17"/>
  <c r="D171" i="17"/>
  <c r="C171" i="17"/>
  <c r="K170" i="17"/>
  <c r="J170" i="17"/>
  <c r="I170" i="17"/>
  <c r="G170" i="17"/>
  <c r="F170" i="17"/>
  <c r="E170" i="17"/>
  <c r="D170" i="17"/>
  <c r="C170" i="17"/>
  <c r="M160" i="17"/>
  <c r="M182" i="17" s="1"/>
  <c r="M158" i="17"/>
  <c r="K138" i="17"/>
  <c r="J138" i="17"/>
  <c r="I138" i="17"/>
  <c r="H138" i="17"/>
  <c r="G138" i="17"/>
  <c r="F138" i="17"/>
  <c r="E138" i="17"/>
  <c r="D138" i="17"/>
  <c r="C138" i="17"/>
  <c r="K135" i="17"/>
  <c r="J135" i="17"/>
  <c r="I135" i="17"/>
  <c r="H135" i="17"/>
  <c r="G135" i="17"/>
  <c r="F135" i="17"/>
  <c r="E135" i="17"/>
  <c r="D135" i="17"/>
  <c r="C135" i="17"/>
  <c r="H133" i="17"/>
  <c r="H130" i="17" s="1"/>
  <c r="K130" i="17"/>
  <c r="J130" i="17"/>
  <c r="I130" i="17"/>
  <c r="G130" i="17"/>
  <c r="F130" i="17"/>
  <c r="E130" i="17"/>
  <c r="D130" i="17"/>
  <c r="C130" i="17"/>
  <c r="K129" i="17"/>
  <c r="J129" i="17"/>
  <c r="J25" i="17" s="1"/>
  <c r="I129" i="17"/>
  <c r="H129" i="17"/>
  <c r="G129" i="17"/>
  <c r="F129" i="17"/>
  <c r="E129" i="17"/>
  <c r="D129" i="17"/>
  <c r="C129" i="17"/>
  <c r="K122" i="17"/>
  <c r="J122" i="17"/>
  <c r="I122" i="17"/>
  <c r="H122" i="17"/>
  <c r="G122" i="17"/>
  <c r="F122" i="17"/>
  <c r="E122" i="17"/>
  <c r="D122" i="17"/>
  <c r="C122" i="17"/>
  <c r="K121" i="17"/>
  <c r="J121" i="17"/>
  <c r="J17" i="17" s="1"/>
  <c r="I121" i="17"/>
  <c r="H121" i="17"/>
  <c r="G121" i="17"/>
  <c r="F121" i="17"/>
  <c r="E121" i="17"/>
  <c r="D121" i="17"/>
  <c r="C121" i="17"/>
  <c r="C113" i="17"/>
  <c r="M111" i="17"/>
  <c r="M120" i="17" s="1"/>
  <c r="M109" i="17"/>
  <c r="K89" i="17"/>
  <c r="I89" i="17"/>
  <c r="H89" i="17"/>
  <c r="G89" i="17"/>
  <c r="F89" i="17"/>
  <c r="E89" i="17"/>
  <c r="D89" i="17"/>
  <c r="C89" i="17"/>
  <c r="K86" i="17"/>
  <c r="I86" i="17"/>
  <c r="H86" i="17"/>
  <c r="G86" i="17"/>
  <c r="F86" i="17"/>
  <c r="E86" i="17"/>
  <c r="D86" i="17"/>
  <c r="C86" i="17"/>
  <c r="K81" i="17"/>
  <c r="I81" i="17"/>
  <c r="G81" i="17"/>
  <c r="F81" i="17"/>
  <c r="E81" i="17"/>
  <c r="D81" i="17"/>
  <c r="C81" i="17"/>
  <c r="K80" i="17"/>
  <c r="I80" i="17"/>
  <c r="H80" i="17"/>
  <c r="G80" i="17"/>
  <c r="F80" i="17"/>
  <c r="E80" i="17"/>
  <c r="D80" i="17"/>
  <c r="C80" i="17"/>
  <c r="C25" i="17" s="1"/>
  <c r="K73" i="17"/>
  <c r="I73" i="17"/>
  <c r="H73" i="17"/>
  <c r="G73" i="17"/>
  <c r="F73" i="17"/>
  <c r="E73" i="17"/>
  <c r="D73" i="17"/>
  <c r="D18" i="17" s="1"/>
  <c r="C73" i="17"/>
  <c r="K72" i="17"/>
  <c r="I72" i="17"/>
  <c r="H72" i="17"/>
  <c r="G72" i="17"/>
  <c r="F72" i="17"/>
  <c r="F17" i="17" s="1"/>
  <c r="E72" i="17"/>
  <c r="D72" i="17"/>
  <c r="C72" i="17"/>
  <c r="F64" i="17"/>
  <c r="D64" i="17"/>
  <c r="M62" i="17"/>
  <c r="M83" i="17" s="1"/>
  <c r="M61" i="17"/>
  <c r="M60" i="17"/>
  <c r="K47" i="17"/>
  <c r="J47" i="17"/>
  <c r="I47" i="17"/>
  <c r="H47" i="17"/>
  <c r="G47" i="17"/>
  <c r="F47" i="17"/>
  <c r="E47" i="17"/>
  <c r="D47" i="17"/>
  <c r="C47" i="17"/>
  <c r="K46" i="17"/>
  <c r="J46" i="17"/>
  <c r="I46" i="17"/>
  <c r="H46" i="17"/>
  <c r="G46" i="17"/>
  <c r="F46" i="17"/>
  <c r="E46" i="17"/>
  <c r="J43" i="17"/>
  <c r="J42" i="17" s="1"/>
  <c r="I43" i="17"/>
  <c r="I42" i="17" s="1"/>
  <c r="H43" i="17"/>
  <c r="H42" i="17" s="1"/>
  <c r="G43" i="17"/>
  <c r="G42" i="17" s="1"/>
  <c r="F43" i="17"/>
  <c r="F42" i="17" s="1"/>
  <c r="E43" i="17"/>
  <c r="E42" i="17" s="1"/>
  <c r="D43" i="17"/>
  <c r="D42" i="17" s="1"/>
  <c r="C43" i="17"/>
  <c r="C42" i="17" s="1"/>
  <c r="K38" i="17"/>
  <c r="J38" i="17"/>
  <c r="I38" i="17"/>
  <c r="H38" i="17"/>
  <c r="G38" i="17"/>
  <c r="F38" i="17"/>
  <c r="E38" i="17"/>
  <c r="D38" i="17"/>
  <c r="C38" i="17"/>
  <c r="K37" i="17"/>
  <c r="J37" i="17"/>
  <c r="I37" i="17"/>
  <c r="H37" i="17"/>
  <c r="G37" i="17"/>
  <c r="F37" i="17"/>
  <c r="E37" i="17"/>
  <c r="D37" i="17"/>
  <c r="C37" i="17"/>
  <c r="K36" i="17"/>
  <c r="J36" i="17"/>
  <c r="I36" i="17"/>
  <c r="H36" i="17"/>
  <c r="G36" i="17"/>
  <c r="F36" i="17"/>
  <c r="E36" i="17"/>
  <c r="D36" i="17"/>
  <c r="C36" i="17"/>
  <c r="K35" i="17"/>
  <c r="J35" i="17"/>
  <c r="I35" i="17"/>
  <c r="H35" i="17"/>
  <c r="G35" i="17"/>
  <c r="F35" i="17"/>
  <c r="E35" i="17"/>
  <c r="D35" i="17"/>
  <c r="C35" i="17"/>
  <c r="K33" i="17"/>
  <c r="J33" i="17"/>
  <c r="I33" i="17"/>
  <c r="H33" i="17"/>
  <c r="G33" i="17"/>
  <c r="F33" i="17"/>
  <c r="E33" i="17"/>
  <c r="D33" i="17"/>
  <c r="C33" i="17"/>
  <c r="K32" i="17"/>
  <c r="J32" i="17"/>
  <c r="I32" i="17"/>
  <c r="I31" i="17" s="1"/>
  <c r="H32" i="17"/>
  <c r="G32" i="17"/>
  <c r="F32" i="17"/>
  <c r="F31" i="17" s="1"/>
  <c r="E32" i="17"/>
  <c r="E31" i="17" s="1"/>
  <c r="D32" i="17"/>
  <c r="C32" i="17"/>
  <c r="H30" i="17"/>
  <c r="K28" i="17"/>
  <c r="J28" i="17"/>
  <c r="I28" i="17"/>
  <c r="H28" i="17"/>
  <c r="G28" i="17"/>
  <c r="F28" i="17"/>
  <c r="E28" i="17"/>
  <c r="D28" i="17"/>
  <c r="C28" i="17"/>
  <c r="K27" i="17"/>
  <c r="J27" i="17"/>
  <c r="I27" i="17"/>
  <c r="I26" i="17" s="1"/>
  <c r="H27" i="17"/>
  <c r="G27" i="17"/>
  <c r="F27" i="17"/>
  <c r="E27" i="17"/>
  <c r="D27" i="17"/>
  <c r="C27" i="17"/>
  <c r="K24" i="17"/>
  <c r="J24" i="17"/>
  <c r="I24" i="17"/>
  <c r="H24" i="17"/>
  <c r="G24" i="17"/>
  <c r="F24" i="17"/>
  <c r="E24" i="17"/>
  <c r="D24" i="17"/>
  <c r="C24" i="17"/>
  <c r="K23" i="17"/>
  <c r="J23" i="17"/>
  <c r="I23" i="17"/>
  <c r="H23" i="17"/>
  <c r="G23" i="17"/>
  <c r="F23" i="17"/>
  <c r="E23" i="17"/>
  <c r="D23" i="17"/>
  <c r="C23" i="17"/>
  <c r="K22" i="17"/>
  <c r="J22" i="17"/>
  <c r="I22" i="17"/>
  <c r="H22" i="17"/>
  <c r="G22" i="17"/>
  <c r="F22" i="17"/>
  <c r="E22" i="17"/>
  <c r="D22" i="17"/>
  <c r="C22" i="17"/>
  <c r="K21" i="17"/>
  <c r="J21" i="17"/>
  <c r="I21" i="17"/>
  <c r="H21" i="17"/>
  <c r="G21" i="17"/>
  <c r="F21" i="17"/>
  <c r="E21" i="17"/>
  <c r="D21" i="17"/>
  <c r="C21" i="17"/>
  <c r="K20" i="17"/>
  <c r="J20" i="17"/>
  <c r="I20" i="17"/>
  <c r="H20" i="17"/>
  <c r="G20" i="17"/>
  <c r="F20" i="17"/>
  <c r="E20" i="17"/>
  <c r="D20" i="17"/>
  <c r="C20" i="17"/>
  <c r="K19" i="17"/>
  <c r="J19" i="17"/>
  <c r="I19" i="17"/>
  <c r="H19" i="17"/>
  <c r="G19" i="17"/>
  <c r="F19" i="17"/>
  <c r="E19" i="17"/>
  <c r="D19" i="17"/>
  <c r="C19" i="17"/>
  <c r="K16" i="17"/>
  <c r="J16" i="17"/>
  <c r="I16" i="17"/>
  <c r="H16" i="17"/>
  <c r="G16" i="17"/>
  <c r="F16" i="17"/>
  <c r="E16" i="17"/>
  <c r="D16" i="17"/>
  <c r="C16" i="17"/>
  <c r="H14" i="17"/>
  <c r="K13" i="17"/>
  <c r="J13" i="17"/>
  <c r="I13" i="17"/>
  <c r="H13" i="17"/>
  <c r="G13" i="17"/>
  <c r="F13" i="17"/>
  <c r="E13" i="17"/>
  <c r="D13" i="17"/>
  <c r="C13" i="17"/>
  <c r="K12" i="17"/>
  <c r="J12" i="17"/>
  <c r="I12" i="17"/>
  <c r="H12" i="17"/>
  <c r="G12" i="17"/>
  <c r="F12" i="17"/>
  <c r="E12" i="17"/>
  <c r="D12" i="17"/>
  <c r="C12" i="17"/>
  <c r="K10" i="17"/>
  <c r="J10" i="17"/>
  <c r="I10" i="17"/>
  <c r="H10" i="17"/>
  <c r="G10" i="17"/>
  <c r="F10" i="17"/>
  <c r="E10" i="17"/>
  <c r="D10" i="17"/>
  <c r="C10" i="17"/>
  <c r="K7" i="17"/>
  <c r="J7" i="17"/>
  <c r="I7" i="17"/>
  <c r="H7" i="17"/>
  <c r="G7" i="17"/>
  <c r="F7" i="17"/>
  <c r="E7" i="17"/>
  <c r="D7" i="17"/>
  <c r="C7" i="17"/>
  <c r="K6" i="17"/>
  <c r="J6" i="17"/>
  <c r="I6" i="17"/>
  <c r="G6" i="17"/>
  <c r="F6" i="17"/>
  <c r="D6" i="17"/>
  <c r="C6" i="17"/>
  <c r="K5" i="17"/>
  <c r="J5" i="17"/>
  <c r="I5" i="17"/>
  <c r="H5" i="17"/>
  <c r="G5" i="17"/>
  <c r="F5" i="17"/>
  <c r="E5" i="17"/>
  <c r="D5" i="17"/>
  <c r="C5" i="17"/>
  <c r="C80" i="16"/>
  <c r="K187" i="16"/>
  <c r="J187" i="16"/>
  <c r="I187" i="16"/>
  <c r="G187" i="16"/>
  <c r="F187" i="16"/>
  <c r="E187" i="16"/>
  <c r="D187" i="16"/>
  <c r="C187" i="16"/>
  <c r="K184" i="16"/>
  <c r="J184" i="16"/>
  <c r="I184" i="16"/>
  <c r="G184" i="16"/>
  <c r="F184" i="16"/>
  <c r="E184" i="16"/>
  <c r="D184" i="16"/>
  <c r="C184" i="16"/>
  <c r="K179" i="16"/>
  <c r="J179" i="16"/>
  <c r="I179" i="16"/>
  <c r="G179" i="16"/>
  <c r="F179" i="16"/>
  <c r="E179" i="16"/>
  <c r="D179" i="16"/>
  <c r="C179" i="16"/>
  <c r="K178" i="16"/>
  <c r="J178" i="16"/>
  <c r="I178" i="16"/>
  <c r="G178" i="16"/>
  <c r="F178" i="16"/>
  <c r="E178" i="16"/>
  <c r="D178" i="16"/>
  <c r="C178" i="16"/>
  <c r="K171" i="16"/>
  <c r="J171" i="16"/>
  <c r="I171" i="16"/>
  <c r="G171" i="16"/>
  <c r="F171" i="16"/>
  <c r="E171" i="16"/>
  <c r="D171" i="16"/>
  <c r="C171" i="16"/>
  <c r="K170" i="16"/>
  <c r="J170" i="16"/>
  <c r="I170" i="16"/>
  <c r="G170" i="16"/>
  <c r="F170" i="16"/>
  <c r="E170" i="16"/>
  <c r="D170" i="16"/>
  <c r="C170" i="16"/>
  <c r="M166" i="16"/>
  <c r="K162" i="16"/>
  <c r="J162" i="16"/>
  <c r="I162" i="16"/>
  <c r="G162" i="16"/>
  <c r="F162" i="16"/>
  <c r="E162" i="16"/>
  <c r="D162" i="16"/>
  <c r="C162" i="16"/>
  <c r="M160" i="16"/>
  <c r="M188" i="16" s="1"/>
  <c r="M159" i="16"/>
  <c r="M158" i="16"/>
  <c r="K138" i="16"/>
  <c r="J138" i="16"/>
  <c r="I138" i="16"/>
  <c r="H138" i="16"/>
  <c r="G138" i="16"/>
  <c r="F138" i="16"/>
  <c r="E138" i="16"/>
  <c r="D138" i="16"/>
  <c r="C138" i="16"/>
  <c r="K135" i="16"/>
  <c r="J135" i="16"/>
  <c r="I135" i="16"/>
  <c r="H135" i="16"/>
  <c r="G135" i="16"/>
  <c r="F135" i="16"/>
  <c r="E135" i="16"/>
  <c r="D135" i="16"/>
  <c r="C135" i="16"/>
  <c r="H133" i="16"/>
  <c r="M133" i="16" s="1"/>
  <c r="K130" i="16"/>
  <c r="J130" i="16"/>
  <c r="I130" i="16"/>
  <c r="G130" i="16"/>
  <c r="F130" i="16"/>
  <c r="E130" i="16"/>
  <c r="D130" i="16"/>
  <c r="C130" i="16"/>
  <c r="K129" i="16"/>
  <c r="J129" i="16"/>
  <c r="J25" i="16" s="1"/>
  <c r="I129" i="16"/>
  <c r="H129" i="16"/>
  <c r="G129" i="16"/>
  <c r="F129" i="16"/>
  <c r="E129" i="16"/>
  <c r="D129" i="16"/>
  <c r="C129" i="16"/>
  <c r="K122" i="16"/>
  <c r="J122" i="16"/>
  <c r="I122" i="16"/>
  <c r="H122" i="16"/>
  <c r="G122" i="16"/>
  <c r="F122" i="16"/>
  <c r="E122" i="16"/>
  <c r="D122" i="16"/>
  <c r="C122" i="16"/>
  <c r="K121" i="16"/>
  <c r="J121" i="16"/>
  <c r="I121" i="16"/>
  <c r="H121" i="16"/>
  <c r="G121" i="16"/>
  <c r="F121" i="16"/>
  <c r="E121" i="16"/>
  <c r="D121" i="16"/>
  <c r="C121" i="16"/>
  <c r="K113" i="16"/>
  <c r="J113" i="16"/>
  <c r="I113" i="16"/>
  <c r="H113" i="16"/>
  <c r="G113" i="16"/>
  <c r="F113" i="16"/>
  <c r="E113" i="16"/>
  <c r="D113" i="16"/>
  <c r="C113" i="16"/>
  <c r="M111" i="16"/>
  <c r="M126" i="16" s="1"/>
  <c r="M110" i="16"/>
  <c r="M109" i="16"/>
  <c r="K89" i="16"/>
  <c r="I89" i="16"/>
  <c r="H89" i="16"/>
  <c r="G89" i="16"/>
  <c r="F89" i="16"/>
  <c r="E89" i="16"/>
  <c r="D89" i="16"/>
  <c r="C89" i="16"/>
  <c r="K86" i="16"/>
  <c r="I86" i="16"/>
  <c r="H86" i="16"/>
  <c r="G86" i="16"/>
  <c r="F86" i="16"/>
  <c r="E86" i="16"/>
  <c r="D86" i="16"/>
  <c r="C86" i="16"/>
  <c r="K81" i="16"/>
  <c r="I81" i="16"/>
  <c r="G81" i="16"/>
  <c r="F81" i="16"/>
  <c r="E81" i="16"/>
  <c r="D81" i="16"/>
  <c r="C81" i="16"/>
  <c r="K80" i="16"/>
  <c r="I80" i="16"/>
  <c r="H80" i="16"/>
  <c r="G80" i="16"/>
  <c r="F80" i="16"/>
  <c r="E80" i="16"/>
  <c r="D80" i="16"/>
  <c r="K73" i="16"/>
  <c r="I73" i="16"/>
  <c r="H73" i="16"/>
  <c r="G73" i="16"/>
  <c r="F73" i="16"/>
  <c r="E73" i="16"/>
  <c r="E18" i="16" s="1"/>
  <c r="D73" i="16"/>
  <c r="C73" i="16"/>
  <c r="K72" i="16"/>
  <c r="I72" i="16"/>
  <c r="H72" i="16"/>
  <c r="G72" i="16"/>
  <c r="F72" i="16"/>
  <c r="E72" i="16"/>
  <c r="D72" i="16"/>
  <c r="C72" i="16"/>
  <c r="K64" i="16"/>
  <c r="I64" i="16"/>
  <c r="H64" i="16"/>
  <c r="G64" i="16"/>
  <c r="F64" i="16"/>
  <c r="E64" i="16"/>
  <c r="D64" i="16"/>
  <c r="C64" i="16"/>
  <c r="M62" i="16"/>
  <c r="M102" i="16" s="1"/>
  <c r="M61" i="16"/>
  <c r="M60" i="16"/>
  <c r="K47" i="16"/>
  <c r="J47" i="16"/>
  <c r="I47" i="16"/>
  <c r="H47" i="16"/>
  <c r="G47" i="16"/>
  <c r="F47" i="16"/>
  <c r="E47" i="16"/>
  <c r="D47" i="16"/>
  <c r="C47" i="16"/>
  <c r="K46" i="16"/>
  <c r="J46" i="16"/>
  <c r="I46" i="16"/>
  <c r="H46" i="16"/>
  <c r="G46" i="16"/>
  <c r="F46" i="16"/>
  <c r="E46" i="16"/>
  <c r="D46" i="16"/>
  <c r="C46" i="16"/>
  <c r="K43" i="16"/>
  <c r="K42" i="16" s="1"/>
  <c r="J43" i="16"/>
  <c r="J42" i="16" s="1"/>
  <c r="H43" i="16"/>
  <c r="H42" i="16" s="1"/>
  <c r="F43" i="16"/>
  <c r="F42" i="16" s="1"/>
  <c r="E43" i="16"/>
  <c r="E42" i="16" s="1"/>
  <c r="D43" i="16"/>
  <c r="D42" i="16" s="1"/>
  <c r="C43" i="16"/>
  <c r="C42" i="16" s="1"/>
  <c r="K38" i="16"/>
  <c r="J38" i="16"/>
  <c r="I38" i="16"/>
  <c r="H38" i="16"/>
  <c r="G38" i="16"/>
  <c r="F38" i="16"/>
  <c r="E38" i="16"/>
  <c r="D38" i="16"/>
  <c r="C38" i="16"/>
  <c r="K37" i="16"/>
  <c r="J37" i="16"/>
  <c r="I37" i="16"/>
  <c r="H37" i="16"/>
  <c r="G37" i="16"/>
  <c r="F37" i="16"/>
  <c r="E37" i="16"/>
  <c r="D37" i="16"/>
  <c r="C37" i="16"/>
  <c r="K36" i="16"/>
  <c r="J36" i="16"/>
  <c r="I36" i="16"/>
  <c r="H36" i="16"/>
  <c r="G36" i="16"/>
  <c r="F36" i="16"/>
  <c r="E36" i="16"/>
  <c r="D36" i="16"/>
  <c r="C36" i="16"/>
  <c r="K35" i="16"/>
  <c r="J35" i="16"/>
  <c r="I35" i="16"/>
  <c r="H35" i="16"/>
  <c r="G35" i="16"/>
  <c r="F35" i="16"/>
  <c r="E35" i="16"/>
  <c r="D35" i="16"/>
  <c r="C35" i="16"/>
  <c r="K33" i="16"/>
  <c r="J33" i="16"/>
  <c r="I33" i="16"/>
  <c r="H33" i="16"/>
  <c r="G33" i="16"/>
  <c r="F33" i="16"/>
  <c r="E33" i="16"/>
  <c r="D33" i="16"/>
  <c r="C33" i="16"/>
  <c r="K32" i="16"/>
  <c r="J32" i="16"/>
  <c r="I32" i="16"/>
  <c r="H32" i="16"/>
  <c r="G32" i="16"/>
  <c r="F32" i="16"/>
  <c r="E32" i="16"/>
  <c r="D32" i="16"/>
  <c r="C32" i="16"/>
  <c r="H30" i="16"/>
  <c r="K28" i="16"/>
  <c r="J28" i="16"/>
  <c r="I28" i="16"/>
  <c r="H28" i="16"/>
  <c r="G28" i="16"/>
  <c r="F28" i="16"/>
  <c r="E28" i="16"/>
  <c r="D28" i="16"/>
  <c r="C28" i="16"/>
  <c r="K27" i="16"/>
  <c r="J27" i="16"/>
  <c r="I27" i="16"/>
  <c r="H27" i="16"/>
  <c r="G27" i="16"/>
  <c r="F27" i="16"/>
  <c r="E27" i="16"/>
  <c r="D27" i="16"/>
  <c r="C27" i="16"/>
  <c r="K25" i="16"/>
  <c r="H25" i="16"/>
  <c r="K24" i="16"/>
  <c r="J24" i="16"/>
  <c r="I24" i="16"/>
  <c r="H24" i="16"/>
  <c r="G24" i="16"/>
  <c r="F24" i="16"/>
  <c r="E24" i="16"/>
  <c r="D24" i="16"/>
  <c r="C24" i="16"/>
  <c r="K23" i="16"/>
  <c r="J23" i="16"/>
  <c r="I23" i="16"/>
  <c r="H23" i="16"/>
  <c r="G23" i="16"/>
  <c r="F23" i="16"/>
  <c r="E23" i="16"/>
  <c r="D23" i="16"/>
  <c r="C23" i="16"/>
  <c r="K22" i="16"/>
  <c r="J22" i="16"/>
  <c r="I22" i="16"/>
  <c r="H22" i="16"/>
  <c r="G22" i="16"/>
  <c r="F22" i="16"/>
  <c r="E22" i="16"/>
  <c r="D22" i="16"/>
  <c r="C22" i="16"/>
  <c r="K21" i="16"/>
  <c r="J21" i="16"/>
  <c r="I21" i="16"/>
  <c r="H21" i="16"/>
  <c r="G21" i="16"/>
  <c r="F21" i="16"/>
  <c r="E21" i="16"/>
  <c r="D21" i="16"/>
  <c r="C21" i="16"/>
  <c r="K20" i="16"/>
  <c r="J20" i="16"/>
  <c r="I20" i="16"/>
  <c r="H20" i="16"/>
  <c r="G20" i="16"/>
  <c r="F20" i="16"/>
  <c r="E20" i="16"/>
  <c r="D20" i="16"/>
  <c r="C20" i="16"/>
  <c r="K19" i="16"/>
  <c r="J19" i="16"/>
  <c r="I19" i="16"/>
  <c r="H19" i="16"/>
  <c r="G19" i="16"/>
  <c r="F19" i="16"/>
  <c r="E19" i="16"/>
  <c r="D19" i="16"/>
  <c r="C19" i="16"/>
  <c r="K16" i="16"/>
  <c r="J16" i="16"/>
  <c r="I16" i="16"/>
  <c r="H16" i="16"/>
  <c r="G16" i="16"/>
  <c r="F16" i="16"/>
  <c r="E16" i="16"/>
  <c r="D16" i="16"/>
  <c r="C16" i="16"/>
  <c r="H14" i="16"/>
  <c r="K13" i="16"/>
  <c r="J13" i="16"/>
  <c r="I13" i="16"/>
  <c r="H13" i="16"/>
  <c r="G13" i="16"/>
  <c r="F13" i="16"/>
  <c r="E13" i="16"/>
  <c r="D13" i="16"/>
  <c r="C13" i="16"/>
  <c r="K12" i="16"/>
  <c r="J12" i="16"/>
  <c r="I12" i="16"/>
  <c r="H12" i="16"/>
  <c r="G12" i="16"/>
  <c r="F12" i="16"/>
  <c r="E12" i="16"/>
  <c r="D12" i="16"/>
  <c r="C12" i="16"/>
  <c r="K11" i="16"/>
  <c r="J11" i="16"/>
  <c r="I11" i="16"/>
  <c r="H11" i="16"/>
  <c r="G11" i="16"/>
  <c r="F11" i="16"/>
  <c r="E11" i="16"/>
  <c r="D11" i="16"/>
  <c r="C11" i="16"/>
  <c r="K10" i="16"/>
  <c r="J10" i="16"/>
  <c r="I10" i="16"/>
  <c r="H10" i="16"/>
  <c r="G10" i="16"/>
  <c r="F10" i="16"/>
  <c r="E10" i="16"/>
  <c r="D10" i="16"/>
  <c r="C10" i="16"/>
  <c r="K7" i="16"/>
  <c r="J7" i="16"/>
  <c r="I7" i="16"/>
  <c r="H7" i="16"/>
  <c r="G7" i="16"/>
  <c r="F7" i="16"/>
  <c r="E7" i="16"/>
  <c r="D7" i="16"/>
  <c r="C7" i="16"/>
  <c r="K6" i="16"/>
  <c r="J6" i="16"/>
  <c r="I6" i="16"/>
  <c r="H6" i="16"/>
  <c r="G6" i="16"/>
  <c r="F6" i="16"/>
  <c r="E6" i="16"/>
  <c r="D6" i="16"/>
  <c r="C6" i="16"/>
  <c r="K5" i="16"/>
  <c r="J5" i="16"/>
  <c r="I5" i="16"/>
  <c r="H5" i="16"/>
  <c r="G5" i="16"/>
  <c r="F5" i="16"/>
  <c r="E5" i="16"/>
  <c r="D5" i="16"/>
  <c r="C5" i="16"/>
  <c r="K187" i="15"/>
  <c r="J187" i="15"/>
  <c r="I187" i="15"/>
  <c r="G187" i="15"/>
  <c r="F187" i="15"/>
  <c r="E187" i="15"/>
  <c r="D187" i="15"/>
  <c r="C187" i="15"/>
  <c r="K184" i="15"/>
  <c r="J184" i="15"/>
  <c r="I184" i="15"/>
  <c r="G184" i="15"/>
  <c r="F184" i="15"/>
  <c r="E184" i="15"/>
  <c r="D184" i="15"/>
  <c r="C184" i="15"/>
  <c r="K179" i="15"/>
  <c r="J179" i="15"/>
  <c r="I179" i="15"/>
  <c r="G179" i="15"/>
  <c r="F179" i="15"/>
  <c r="E179" i="15"/>
  <c r="D179" i="15"/>
  <c r="C179" i="15"/>
  <c r="K178" i="15"/>
  <c r="J178" i="15"/>
  <c r="I178" i="15"/>
  <c r="G178" i="15"/>
  <c r="F178" i="15"/>
  <c r="E178" i="15"/>
  <c r="D178" i="15"/>
  <c r="C178" i="15"/>
  <c r="K171" i="15"/>
  <c r="J171" i="15"/>
  <c r="I171" i="15"/>
  <c r="I168" i="15" s="1"/>
  <c r="G171" i="15"/>
  <c r="F171" i="15"/>
  <c r="E171" i="15"/>
  <c r="D171" i="15"/>
  <c r="C171" i="15"/>
  <c r="K170" i="15"/>
  <c r="J170" i="15"/>
  <c r="I170" i="15"/>
  <c r="G170" i="15"/>
  <c r="F170" i="15"/>
  <c r="E170" i="15"/>
  <c r="D170" i="15"/>
  <c r="C170" i="15"/>
  <c r="C168" i="15" s="1"/>
  <c r="K162" i="15"/>
  <c r="J162" i="15"/>
  <c r="I162" i="15"/>
  <c r="G162" i="15"/>
  <c r="F162" i="15"/>
  <c r="E162" i="15"/>
  <c r="D162" i="15"/>
  <c r="C162" i="15"/>
  <c r="M160" i="15"/>
  <c r="M191" i="15" s="1"/>
  <c r="M159" i="15"/>
  <c r="M158" i="15"/>
  <c r="K138" i="15"/>
  <c r="J138" i="15"/>
  <c r="I138" i="15"/>
  <c r="H138" i="15"/>
  <c r="G138" i="15"/>
  <c r="F138" i="15"/>
  <c r="E138" i="15"/>
  <c r="D138" i="15"/>
  <c r="C138" i="15"/>
  <c r="K135" i="15"/>
  <c r="J135" i="15"/>
  <c r="I135" i="15"/>
  <c r="H135" i="15"/>
  <c r="G135" i="15"/>
  <c r="F135" i="15"/>
  <c r="E135" i="15"/>
  <c r="D135" i="15"/>
  <c r="C135" i="15"/>
  <c r="H133" i="15"/>
  <c r="H130" i="15" s="1"/>
  <c r="K130" i="15"/>
  <c r="J130" i="15"/>
  <c r="I130" i="15"/>
  <c r="G130" i="15"/>
  <c r="F130" i="15"/>
  <c r="E130" i="15"/>
  <c r="D130" i="15"/>
  <c r="C130" i="15"/>
  <c r="K129" i="15"/>
  <c r="J129" i="15"/>
  <c r="I129" i="15"/>
  <c r="H129" i="15"/>
  <c r="G129" i="15"/>
  <c r="F129" i="15"/>
  <c r="E129" i="15"/>
  <c r="D129" i="15"/>
  <c r="C129" i="15"/>
  <c r="K122" i="15"/>
  <c r="J122" i="15"/>
  <c r="I122" i="15"/>
  <c r="H122" i="15"/>
  <c r="G122" i="15"/>
  <c r="F122" i="15"/>
  <c r="E122" i="15"/>
  <c r="D122" i="15"/>
  <c r="C122" i="15"/>
  <c r="K121" i="15"/>
  <c r="J121" i="15"/>
  <c r="I121" i="15"/>
  <c r="H121" i="15"/>
  <c r="G121" i="15"/>
  <c r="F121" i="15"/>
  <c r="E121" i="15"/>
  <c r="D121" i="15"/>
  <c r="C121" i="15"/>
  <c r="C17" i="15" s="1"/>
  <c r="K113" i="15"/>
  <c r="J113" i="15"/>
  <c r="I113" i="15"/>
  <c r="H113" i="15"/>
  <c r="G113" i="15"/>
  <c r="F113" i="15"/>
  <c r="E113" i="15"/>
  <c r="D113" i="15"/>
  <c r="C113" i="15"/>
  <c r="M111" i="15"/>
  <c r="M124" i="15" s="1"/>
  <c r="M110" i="15"/>
  <c r="M109" i="15"/>
  <c r="K89" i="15"/>
  <c r="I89" i="15"/>
  <c r="H89" i="15"/>
  <c r="G89" i="15"/>
  <c r="F89" i="15"/>
  <c r="E89" i="15"/>
  <c r="D89" i="15"/>
  <c r="C89" i="15"/>
  <c r="K86" i="15"/>
  <c r="I86" i="15"/>
  <c r="H86" i="15"/>
  <c r="G86" i="15"/>
  <c r="F86" i="15"/>
  <c r="E86" i="15"/>
  <c r="D86" i="15"/>
  <c r="C86" i="15"/>
  <c r="H84" i="15"/>
  <c r="K81" i="15"/>
  <c r="I81" i="15"/>
  <c r="G81" i="15"/>
  <c r="F81" i="15"/>
  <c r="E81" i="15"/>
  <c r="D81" i="15"/>
  <c r="C81" i="15"/>
  <c r="K80" i="15"/>
  <c r="I80" i="15"/>
  <c r="H80" i="15"/>
  <c r="G80" i="15"/>
  <c r="F80" i="15"/>
  <c r="E80" i="15"/>
  <c r="D80" i="15"/>
  <c r="C80" i="15"/>
  <c r="K73" i="15"/>
  <c r="I73" i="15"/>
  <c r="H73" i="15"/>
  <c r="G73" i="15"/>
  <c r="F73" i="15"/>
  <c r="E73" i="15"/>
  <c r="D73" i="15"/>
  <c r="C73" i="15"/>
  <c r="K72" i="15"/>
  <c r="I72" i="15"/>
  <c r="H72" i="15"/>
  <c r="G72" i="15"/>
  <c r="F72" i="15"/>
  <c r="F17" i="15" s="1"/>
  <c r="E72" i="15"/>
  <c r="D72" i="15"/>
  <c r="C72" i="15"/>
  <c r="K64" i="15"/>
  <c r="I64" i="15"/>
  <c r="H64" i="15"/>
  <c r="G64" i="15"/>
  <c r="F64" i="15"/>
  <c r="E64" i="15"/>
  <c r="D64" i="15"/>
  <c r="C64" i="15"/>
  <c r="M62" i="15"/>
  <c r="M93" i="15" s="1"/>
  <c r="M61" i="15"/>
  <c r="M60" i="15"/>
  <c r="K47" i="15"/>
  <c r="J47" i="15"/>
  <c r="I47" i="15"/>
  <c r="H47" i="15"/>
  <c r="G47" i="15"/>
  <c r="F47" i="15"/>
  <c r="E47" i="15"/>
  <c r="D47" i="15"/>
  <c r="C47" i="15"/>
  <c r="K38" i="15"/>
  <c r="J38" i="15"/>
  <c r="I38" i="15"/>
  <c r="H38" i="15"/>
  <c r="G38" i="15"/>
  <c r="F38" i="15"/>
  <c r="E38" i="15"/>
  <c r="D38" i="15"/>
  <c r="C38" i="15"/>
  <c r="K37" i="15"/>
  <c r="J37" i="15"/>
  <c r="I37" i="15"/>
  <c r="H37" i="15"/>
  <c r="G37" i="15"/>
  <c r="F37" i="15"/>
  <c r="E37" i="15"/>
  <c r="D37" i="15"/>
  <c r="C37" i="15"/>
  <c r="K36" i="15"/>
  <c r="J36" i="15"/>
  <c r="I36" i="15"/>
  <c r="H36" i="15"/>
  <c r="G36" i="15"/>
  <c r="F36" i="15"/>
  <c r="E36" i="15"/>
  <c r="D36" i="15"/>
  <c r="C36" i="15"/>
  <c r="K35" i="15"/>
  <c r="J35" i="15"/>
  <c r="I35" i="15"/>
  <c r="H35" i="15"/>
  <c r="G35" i="15"/>
  <c r="F35" i="15"/>
  <c r="E35" i="15"/>
  <c r="D35" i="15"/>
  <c r="C35" i="15"/>
  <c r="K33" i="15"/>
  <c r="J33" i="15"/>
  <c r="I33" i="15"/>
  <c r="H33" i="15"/>
  <c r="G33" i="15"/>
  <c r="F33" i="15"/>
  <c r="E33" i="15"/>
  <c r="D33" i="15"/>
  <c r="C33" i="15"/>
  <c r="K32" i="15"/>
  <c r="J32" i="15"/>
  <c r="I32" i="15"/>
  <c r="H32" i="15"/>
  <c r="G32" i="15"/>
  <c r="F32" i="15"/>
  <c r="E32" i="15"/>
  <c r="D32" i="15"/>
  <c r="C32" i="15"/>
  <c r="H30" i="15"/>
  <c r="K28" i="15"/>
  <c r="J28" i="15"/>
  <c r="I28" i="15"/>
  <c r="H28" i="15"/>
  <c r="G28" i="15"/>
  <c r="F28" i="15"/>
  <c r="E28" i="15"/>
  <c r="D28" i="15"/>
  <c r="C28" i="15"/>
  <c r="K27" i="15"/>
  <c r="J27" i="15"/>
  <c r="I27" i="15"/>
  <c r="H27" i="15"/>
  <c r="G27" i="15"/>
  <c r="F27" i="15"/>
  <c r="E27" i="15"/>
  <c r="D27" i="15"/>
  <c r="C27" i="15"/>
  <c r="K24" i="15"/>
  <c r="J24" i="15"/>
  <c r="I24" i="15"/>
  <c r="H24" i="15"/>
  <c r="G24" i="15"/>
  <c r="F24" i="15"/>
  <c r="E24" i="15"/>
  <c r="D24" i="15"/>
  <c r="C24" i="15"/>
  <c r="K23" i="15"/>
  <c r="J23" i="15"/>
  <c r="I23" i="15"/>
  <c r="H23" i="15"/>
  <c r="G23" i="15"/>
  <c r="F23" i="15"/>
  <c r="E23" i="15"/>
  <c r="D23" i="15"/>
  <c r="C23" i="15"/>
  <c r="K22" i="15"/>
  <c r="J22" i="15"/>
  <c r="I22" i="15"/>
  <c r="H22" i="15"/>
  <c r="G22" i="15"/>
  <c r="F22" i="15"/>
  <c r="E22" i="15"/>
  <c r="D22" i="15"/>
  <c r="C22" i="15"/>
  <c r="K21" i="15"/>
  <c r="J21" i="15"/>
  <c r="I21" i="15"/>
  <c r="H21" i="15"/>
  <c r="G21" i="15"/>
  <c r="F21" i="15"/>
  <c r="E21" i="15"/>
  <c r="D21" i="15"/>
  <c r="C21" i="15"/>
  <c r="K20" i="15"/>
  <c r="J20" i="15"/>
  <c r="I20" i="15"/>
  <c r="H20" i="15"/>
  <c r="G20" i="15"/>
  <c r="F20" i="15"/>
  <c r="E20" i="15"/>
  <c r="D20" i="15"/>
  <c r="C20" i="15"/>
  <c r="K19" i="15"/>
  <c r="J19" i="15"/>
  <c r="I19" i="15"/>
  <c r="H19" i="15"/>
  <c r="G19" i="15"/>
  <c r="F19" i="15"/>
  <c r="E19" i="15"/>
  <c r="D19" i="15"/>
  <c r="C19" i="15"/>
  <c r="K16" i="15"/>
  <c r="J16" i="15"/>
  <c r="I16" i="15"/>
  <c r="H16" i="15"/>
  <c r="G16" i="15"/>
  <c r="F16" i="15"/>
  <c r="E16" i="15"/>
  <c r="D16" i="15"/>
  <c r="C16" i="15"/>
  <c r="H14" i="15"/>
  <c r="K13" i="15"/>
  <c r="J13" i="15"/>
  <c r="I13" i="15"/>
  <c r="H13" i="15"/>
  <c r="G13" i="15"/>
  <c r="F13" i="15"/>
  <c r="E13" i="15"/>
  <c r="D13" i="15"/>
  <c r="C13" i="15"/>
  <c r="K12" i="15"/>
  <c r="J12" i="15"/>
  <c r="I12" i="15"/>
  <c r="H12" i="15"/>
  <c r="G12" i="15"/>
  <c r="F12" i="15"/>
  <c r="E12" i="15"/>
  <c r="D12" i="15"/>
  <c r="C12" i="15"/>
  <c r="K11" i="15"/>
  <c r="J11" i="15"/>
  <c r="I11" i="15"/>
  <c r="H11" i="15"/>
  <c r="G11" i="15"/>
  <c r="F11" i="15"/>
  <c r="E11" i="15"/>
  <c r="D11" i="15"/>
  <c r="C11" i="15"/>
  <c r="K10" i="15"/>
  <c r="J10" i="15"/>
  <c r="I10" i="15"/>
  <c r="H10" i="15"/>
  <c r="G10" i="15"/>
  <c r="F10" i="15"/>
  <c r="E10" i="15"/>
  <c r="D10" i="15"/>
  <c r="C10" i="15"/>
  <c r="K7" i="15"/>
  <c r="J7" i="15"/>
  <c r="I7" i="15"/>
  <c r="H7" i="15"/>
  <c r="G7" i="15"/>
  <c r="F7" i="15"/>
  <c r="E7" i="15"/>
  <c r="D7" i="15"/>
  <c r="C7" i="15"/>
  <c r="K6" i="15"/>
  <c r="J6" i="15"/>
  <c r="I6" i="15"/>
  <c r="H6" i="15"/>
  <c r="G6" i="15"/>
  <c r="F6" i="15"/>
  <c r="E6" i="15"/>
  <c r="D6" i="15"/>
  <c r="C6" i="15"/>
  <c r="K5" i="15"/>
  <c r="J5" i="15"/>
  <c r="I5" i="15"/>
  <c r="H5" i="15"/>
  <c r="G5" i="15"/>
  <c r="F5" i="15"/>
  <c r="E5" i="15"/>
  <c r="D5" i="15"/>
  <c r="C5" i="15"/>
  <c r="K182" i="14"/>
  <c r="K181" i="14"/>
  <c r="K174" i="14"/>
  <c r="K173" i="14"/>
  <c r="J187" i="14"/>
  <c r="J190" i="14"/>
  <c r="J37" i="14"/>
  <c r="J182" i="14"/>
  <c r="J181" i="14"/>
  <c r="J174" i="14"/>
  <c r="J173" i="14"/>
  <c r="I190" i="14"/>
  <c r="I182" i="14"/>
  <c r="I181" i="14"/>
  <c r="I174" i="14"/>
  <c r="I173" i="14"/>
  <c r="G182" i="14"/>
  <c r="G181" i="14"/>
  <c r="G174" i="14"/>
  <c r="G173" i="14"/>
  <c r="D190" i="14"/>
  <c r="D181" i="14"/>
  <c r="D174" i="14"/>
  <c r="D173" i="14"/>
  <c r="K132" i="14"/>
  <c r="K131" i="14"/>
  <c r="K124" i="14"/>
  <c r="K123" i="14"/>
  <c r="K121" i="14" s="1"/>
  <c r="J131" i="14"/>
  <c r="J25" i="14" s="1"/>
  <c r="J124" i="14"/>
  <c r="J18" i="14" s="1"/>
  <c r="J123" i="14"/>
  <c r="J121" i="14" s="1"/>
  <c r="I123" i="14"/>
  <c r="G131" i="14"/>
  <c r="G124" i="14"/>
  <c r="G123" i="14"/>
  <c r="K81" i="14"/>
  <c r="K74" i="14"/>
  <c r="K73" i="14"/>
  <c r="I81" i="14"/>
  <c r="I82" i="14"/>
  <c r="I87" i="14"/>
  <c r="I90" i="14"/>
  <c r="I74" i="14"/>
  <c r="I73" i="14"/>
  <c r="G73" i="14"/>
  <c r="G74" i="14"/>
  <c r="G18" i="14" s="1"/>
  <c r="G81" i="14"/>
  <c r="C81" i="14"/>
  <c r="C81" i="13"/>
  <c r="K190" i="14"/>
  <c r="G190" i="14"/>
  <c r="F190" i="14"/>
  <c r="E190" i="14"/>
  <c r="C190" i="14"/>
  <c r="K187" i="14"/>
  <c r="I187" i="14"/>
  <c r="G187" i="14"/>
  <c r="F187" i="14"/>
  <c r="E187" i="14"/>
  <c r="D187" i="14"/>
  <c r="C187" i="14"/>
  <c r="F182" i="14"/>
  <c r="E182" i="14"/>
  <c r="D182" i="14"/>
  <c r="C182" i="14"/>
  <c r="F181" i="14"/>
  <c r="E181" i="14"/>
  <c r="C181" i="14"/>
  <c r="F174" i="14"/>
  <c r="E174" i="14"/>
  <c r="C174" i="14"/>
  <c r="F173" i="14"/>
  <c r="E173" i="14"/>
  <c r="C173" i="14"/>
  <c r="K165" i="14"/>
  <c r="J165" i="14"/>
  <c r="I165" i="14"/>
  <c r="G165" i="14"/>
  <c r="F165" i="14"/>
  <c r="E165" i="14"/>
  <c r="D165" i="14"/>
  <c r="C165" i="14"/>
  <c r="M163" i="14"/>
  <c r="M184" i="14" s="1"/>
  <c r="M162" i="14"/>
  <c r="M161" i="14"/>
  <c r="K140" i="14"/>
  <c r="J140" i="14"/>
  <c r="I140" i="14"/>
  <c r="H140" i="14"/>
  <c r="G140" i="14"/>
  <c r="F140" i="14"/>
  <c r="E140" i="14"/>
  <c r="D140" i="14"/>
  <c r="C140" i="14"/>
  <c r="K137" i="14"/>
  <c r="J137" i="14"/>
  <c r="I137" i="14"/>
  <c r="H137" i="14"/>
  <c r="G137" i="14"/>
  <c r="F137" i="14"/>
  <c r="E137" i="14"/>
  <c r="D137" i="14"/>
  <c r="C137" i="14"/>
  <c r="H135" i="14"/>
  <c r="J132" i="14"/>
  <c r="I132" i="14"/>
  <c r="G132" i="14"/>
  <c r="F132" i="14"/>
  <c r="E132" i="14"/>
  <c r="D132" i="14"/>
  <c r="C132" i="14"/>
  <c r="I131" i="14"/>
  <c r="H131" i="14"/>
  <c r="F131" i="14"/>
  <c r="E131" i="14"/>
  <c r="D131" i="14"/>
  <c r="C131" i="14"/>
  <c r="I124" i="14"/>
  <c r="H124" i="14"/>
  <c r="F124" i="14"/>
  <c r="E124" i="14"/>
  <c r="D124" i="14"/>
  <c r="C124" i="14"/>
  <c r="H123" i="14"/>
  <c r="F123" i="14"/>
  <c r="E123" i="14"/>
  <c r="D123" i="14"/>
  <c r="C123" i="14"/>
  <c r="G121" i="14"/>
  <c r="K115" i="14"/>
  <c r="J115" i="14"/>
  <c r="I115" i="14"/>
  <c r="H115" i="14"/>
  <c r="G115" i="14"/>
  <c r="F115" i="14"/>
  <c r="E115" i="14"/>
  <c r="D115" i="14"/>
  <c r="C115" i="14"/>
  <c r="M113" i="14"/>
  <c r="M128" i="14" s="1"/>
  <c r="M112" i="14"/>
  <c r="M111" i="14"/>
  <c r="K90" i="14"/>
  <c r="H90" i="14"/>
  <c r="G90" i="14"/>
  <c r="F90" i="14"/>
  <c r="E90" i="14"/>
  <c r="D90" i="14"/>
  <c r="C90" i="14"/>
  <c r="K87" i="14"/>
  <c r="H87" i="14"/>
  <c r="G87" i="14"/>
  <c r="F87" i="14"/>
  <c r="E87" i="14"/>
  <c r="D87" i="14"/>
  <c r="C87" i="14"/>
  <c r="H85" i="14"/>
  <c r="K82" i="14"/>
  <c r="H82" i="14"/>
  <c r="G82" i="14"/>
  <c r="F82" i="14"/>
  <c r="E82" i="14"/>
  <c r="D82" i="14"/>
  <c r="C82" i="14"/>
  <c r="H81" i="14"/>
  <c r="F81" i="14"/>
  <c r="E81" i="14"/>
  <c r="D81" i="14"/>
  <c r="H74" i="14"/>
  <c r="F74" i="14"/>
  <c r="E74" i="14"/>
  <c r="D74" i="14"/>
  <c r="C74" i="14"/>
  <c r="H73" i="14"/>
  <c r="H17" i="14" s="1"/>
  <c r="F73" i="14"/>
  <c r="F71" i="14" s="1"/>
  <c r="E73" i="14"/>
  <c r="E71" i="14" s="1"/>
  <c r="D73" i="14"/>
  <c r="C73" i="14"/>
  <c r="K71" i="14"/>
  <c r="K65" i="14"/>
  <c r="I65" i="14"/>
  <c r="H65" i="14"/>
  <c r="G65" i="14"/>
  <c r="F65" i="14"/>
  <c r="E65" i="14"/>
  <c r="D65" i="14"/>
  <c r="C65" i="14"/>
  <c r="M63" i="14"/>
  <c r="M62" i="14"/>
  <c r="M61" i="14"/>
  <c r="K48" i="14"/>
  <c r="J48" i="14"/>
  <c r="I48" i="14"/>
  <c r="H48" i="14"/>
  <c r="G48" i="14"/>
  <c r="F48" i="14"/>
  <c r="E48" i="14"/>
  <c r="D48" i="14"/>
  <c r="C48" i="14"/>
  <c r="K38" i="14"/>
  <c r="J38" i="14"/>
  <c r="I38" i="14"/>
  <c r="H38" i="14"/>
  <c r="G38" i="14"/>
  <c r="F38" i="14"/>
  <c r="E38" i="14"/>
  <c r="D38" i="14"/>
  <c r="C38" i="14"/>
  <c r="K37" i="14"/>
  <c r="I37" i="14"/>
  <c r="H37" i="14"/>
  <c r="G37" i="14"/>
  <c r="F37" i="14"/>
  <c r="E37" i="14"/>
  <c r="D37" i="14"/>
  <c r="C37" i="14"/>
  <c r="K36" i="14"/>
  <c r="J36" i="14"/>
  <c r="I36" i="14"/>
  <c r="H36" i="14"/>
  <c r="G36" i="14"/>
  <c r="F36" i="14"/>
  <c r="E36" i="14"/>
  <c r="D36" i="14"/>
  <c r="C36" i="14"/>
  <c r="K35" i="14"/>
  <c r="J35" i="14"/>
  <c r="I35" i="14"/>
  <c r="H35" i="14"/>
  <c r="G35" i="14"/>
  <c r="F35" i="14"/>
  <c r="E35" i="14"/>
  <c r="D35" i="14"/>
  <c r="C35" i="14"/>
  <c r="K33" i="14"/>
  <c r="J33" i="14"/>
  <c r="I33" i="14"/>
  <c r="H33" i="14"/>
  <c r="G33" i="14"/>
  <c r="F33" i="14"/>
  <c r="E33" i="14"/>
  <c r="D33" i="14"/>
  <c r="C33" i="14"/>
  <c r="K32" i="14"/>
  <c r="J32" i="14"/>
  <c r="I32" i="14"/>
  <c r="H32" i="14"/>
  <c r="G32" i="14"/>
  <c r="F32" i="14"/>
  <c r="E32" i="14"/>
  <c r="D32" i="14"/>
  <c r="C32" i="14"/>
  <c r="H30" i="14"/>
  <c r="K28" i="14"/>
  <c r="J28" i="14"/>
  <c r="I28" i="14"/>
  <c r="H28" i="14"/>
  <c r="G28" i="14"/>
  <c r="F28" i="14"/>
  <c r="E28" i="14"/>
  <c r="D28" i="14"/>
  <c r="C28" i="14"/>
  <c r="K27" i="14"/>
  <c r="J27" i="14"/>
  <c r="I27" i="14"/>
  <c r="H27" i="14"/>
  <c r="G27" i="14"/>
  <c r="F27" i="14"/>
  <c r="E27" i="14"/>
  <c r="D27" i="14"/>
  <c r="C27" i="14"/>
  <c r="K24" i="14"/>
  <c r="J24" i="14"/>
  <c r="I24" i="14"/>
  <c r="H24" i="14"/>
  <c r="G24" i="14"/>
  <c r="F24" i="14"/>
  <c r="E24" i="14"/>
  <c r="D24" i="14"/>
  <c r="C24" i="14"/>
  <c r="K23" i="14"/>
  <c r="J23" i="14"/>
  <c r="I23" i="14"/>
  <c r="H23" i="14"/>
  <c r="G23" i="14"/>
  <c r="F23" i="14"/>
  <c r="E23" i="14"/>
  <c r="D23" i="14"/>
  <c r="C23" i="14"/>
  <c r="K22" i="14"/>
  <c r="J22" i="14"/>
  <c r="I22" i="14"/>
  <c r="H22" i="14"/>
  <c r="G22" i="14"/>
  <c r="F22" i="14"/>
  <c r="E22" i="14"/>
  <c r="D22" i="14"/>
  <c r="C22" i="14"/>
  <c r="K21" i="14"/>
  <c r="J21" i="14"/>
  <c r="I21" i="14"/>
  <c r="H21" i="14"/>
  <c r="G21" i="14"/>
  <c r="F21" i="14"/>
  <c r="E21" i="14"/>
  <c r="D21" i="14"/>
  <c r="C21" i="14"/>
  <c r="K20" i="14"/>
  <c r="J20" i="14"/>
  <c r="I20" i="14"/>
  <c r="H20" i="14"/>
  <c r="G20" i="14"/>
  <c r="F20" i="14"/>
  <c r="E20" i="14"/>
  <c r="D20" i="14"/>
  <c r="C20" i="14"/>
  <c r="K19" i="14"/>
  <c r="J19" i="14"/>
  <c r="I19" i="14"/>
  <c r="H19" i="14"/>
  <c r="G19" i="14"/>
  <c r="F19" i="14"/>
  <c r="E19" i="14"/>
  <c r="D19" i="14"/>
  <c r="C19" i="14"/>
  <c r="K16" i="14"/>
  <c r="J16" i="14"/>
  <c r="I16" i="14"/>
  <c r="H16" i="14"/>
  <c r="G16" i="14"/>
  <c r="F16" i="14"/>
  <c r="E16" i="14"/>
  <c r="D16" i="14"/>
  <c r="C16" i="14"/>
  <c r="H14" i="14"/>
  <c r="K13" i="14"/>
  <c r="J13" i="14"/>
  <c r="I13" i="14"/>
  <c r="H13" i="14"/>
  <c r="G13" i="14"/>
  <c r="F13" i="14"/>
  <c r="E13" i="14"/>
  <c r="D13" i="14"/>
  <c r="C13" i="14"/>
  <c r="K12" i="14"/>
  <c r="J12" i="14"/>
  <c r="I12" i="14"/>
  <c r="H12" i="14"/>
  <c r="G12" i="14"/>
  <c r="F12" i="14"/>
  <c r="E12" i="14"/>
  <c r="D12" i="14"/>
  <c r="C12" i="14"/>
  <c r="K11" i="14"/>
  <c r="J11" i="14"/>
  <c r="I11" i="14"/>
  <c r="H11" i="14"/>
  <c r="G11" i="14"/>
  <c r="F11" i="14"/>
  <c r="E11" i="14"/>
  <c r="D11" i="14"/>
  <c r="C11" i="14"/>
  <c r="K10" i="14"/>
  <c r="J10" i="14"/>
  <c r="I10" i="14"/>
  <c r="H10" i="14"/>
  <c r="G10" i="14"/>
  <c r="F10" i="14"/>
  <c r="E10" i="14"/>
  <c r="D10" i="14"/>
  <c r="C10" i="14"/>
  <c r="K7" i="14"/>
  <c r="J7" i="14"/>
  <c r="I7" i="14"/>
  <c r="H7" i="14"/>
  <c r="G7" i="14"/>
  <c r="F7" i="14"/>
  <c r="E7" i="14"/>
  <c r="D7" i="14"/>
  <c r="C7" i="14"/>
  <c r="K6" i="14"/>
  <c r="J6" i="14"/>
  <c r="I6" i="14"/>
  <c r="H6" i="14"/>
  <c r="G6" i="14"/>
  <c r="F6" i="14"/>
  <c r="E6" i="14"/>
  <c r="D6" i="14"/>
  <c r="C6" i="14"/>
  <c r="K5" i="14"/>
  <c r="J5" i="14"/>
  <c r="I5" i="14"/>
  <c r="H5" i="14"/>
  <c r="G5" i="14"/>
  <c r="F5" i="14"/>
  <c r="E5" i="14"/>
  <c r="D5" i="14"/>
  <c r="C5" i="14"/>
  <c r="K181" i="13"/>
  <c r="K174" i="13"/>
  <c r="K173" i="13"/>
  <c r="J181" i="13"/>
  <c r="J174" i="13"/>
  <c r="J173" i="13"/>
  <c r="I181" i="13"/>
  <c r="I174" i="13"/>
  <c r="I173" i="13"/>
  <c r="G173" i="13"/>
  <c r="G174" i="13"/>
  <c r="G181" i="13"/>
  <c r="E181" i="13"/>
  <c r="K123" i="13"/>
  <c r="K124" i="13"/>
  <c r="K131" i="13"/>
  <c r="I131" i="13"/>
  <c r="I123" i="13"/>
  <c r="E123" i="13"/>
  <c r="H85" i="13"/>
  <c r="H82" i="13" s="1"/>
  <c r="H81" i="13"/>
  <c r="E81" i="13"/>
  <c r="K190" i="13"/>
  <c r="J190" i="13"/>
  <c r="I190" i="13"/>
  <c r="G190" i="13"/>
  <c r="F190" i="13"/>
  <c r="E190" i="13"/>
  <c r="D190" i="13"/>
  <c r="C190" i="13"/>
  <c r="K187" i="13"/>
  <c r="J187" i="13"/>
  <c r="I187" i="13"/>
  <c r="G187" i="13"/>
  <c r="F187" i="13"/>
  <c r="E187" i="13"/>
  <c r="D187" i="13"/>
  <c r="C187" i="13"/>
  <c r="K182" i="13"/>
  <c r="J182" i="13"/>
  <c r="I182" i="13"/>
  <c r="G182" i="13"/>
  <c r="F182" i="13"/>
  <c r="E182" i="13"/>
  <c r="D182" i="13"/>
  <c r="C182" i="13"/>
  <c r="F181" i="13"/>
  <c r="D181" i="13"/>
  <c r="C181" i="13"/>
  <c r="F174" i="13"/>
  <c r="E174" i="13"/>
  <c r="D174" i="13"/>
  <c r="C174" i="13"/>
  <c r="F173" i="13"/>
  <c r="E173" i="13"/>
  <c r="D173" i="13"/>
  <c r="C173" i="13"/>
  <c r="K165" i="13"/>
  <c r="J165" i="13"/>
  <c r="I165" i="13"/>
  <c r="G165" i="13"/>
  <c r="F165" i="13"/>
  <c r="E165" i="13"/>
  <c r="D165" i="13"/>
  <c r="C165" i="13"/>
  <c r="M163" i="13"/>
  <c r="M180" i="13" s="1"/>
  <c r="M162" i="13"/>
  <c r="M161" i="13"/>
  <c r="K140" i="13"/>
  <c r="J140" i="13"/>
  <c r="I140" i="13"/>
  <c r="H140" i="13"/>
  <c r="G140" i="13"/>
  <c r="F140" i="13"/>
  <c r="E140" i="13"/>
  <c r="D140" i="13"/>
  <c r="C140" i="13"/>
  <c r="K137" i="13"/>
  <c r="J137" i="13"/>
  <c r="I137" i="13"/>
  <c r="H137" i="13"/>
  <c r="G137" i="13"/>
  <c r="F137" i="13"/>
  <c r="E137" i="13"/>
  <c r="D137" i="13"/>
  <c r="C137" i="13"/>
  <c r="H135" i="13"/>
  <c r="K132" i="13"/>
  <c r="J132" i="13"/>
  <c r="I132" i="13"/>
  <c r="G132" i="13"/>
  <c r="F132" i="13"/>
  <c r="E132" i="13"/>
  <c r="D132" i="13"/>
  <c r="C132" i="13"/>
  <c r="K25" i="13"/>
  <c r="J131" i="13"/>
  <c r="H131" i="13"/>
  <c r="G131" i="13"/>
  <c r="F131" i="13"/>
  <c r="E131" i="13"/>
  <c r="D131" i="13"/>
  <c r="C131" i="13"/>
  <c r="J124" i="13"/>
  <c r="I124" i="13"/>
  <c r="H124" i="13"/>
  <c r="G124" i="13"/>
  <c r="F124" i="13"/>
  <c r="E124" i="13"/>
  <c r="D124" i="13"/>
  <c r="C124" i="13"/>
  <c r="J123" i="13"/>
  <c r="J17" i="13" s="1"/>
  <c r="H123" i="13"/>
  <c r="G123" i="13"/>
  <c r="F123" i="13"/>
  <c r="D123" i="13"/>
  <c r="C123" i="13"/>
  <c r="K115" i="13"/>
  <c r="J115" i="13"/>
  <c r="I115" i="13"/>
  <c r="H115" i="13"/>
  <c r="G115" i="13"/>
  <c r="F115" i="13"/>
  <c r="E115" i="13"/>
  <c r="D115" i="13"/>
  <c r="C115" i="13"/>
  <c r="M113" i="13"/>
  <c r="M126" i="13" s="1"/>
  <c r="M112" i="13"/>
  <c r="M111" i="13"/>
  <c r="K90" i="13"/>
  <c r="I90" i="13"/>
  <c r="H90" i="13"/>
  <c r="G90" i="13"/>
  <c r="F90" i="13"/>
  <c r="E90" i="13"/>
  <c r="D90" i="13"/>
  <c r="C90" i="13"/>
  <c r="K87" i="13"/>
  <c r="I87" i="13"/>
  <c r="H87" i="13"/>
  <c r="G87" i="13"/>
  <c r="F87" i="13"/>
  <c r="E87" i="13"/>
  <c r="D87" i="13"/>
  <c r="C87" i="13"/>
  <c r="K82" i="13"/>
  <c r="I82" i="13"/>
  <c r="G82" i="13"/>
  <c r="F82" i="13"/>
  <c r="E82" i="13"/>
  <c r="D82" i="13"/>
  <c r="C82" i="13"/>
  <c r="I81" i="13"/>
  <c r="G81" i="13"/>
  <c r="F81" i="13"/>
  <c r="D81" i="13"/>
  <c r="K74" i="13"/>
  <c r="I74" i="13"/>
  <c r="H74" i="13"/>
  <c r="G74" i="13"/>
  <c r="F74" i="13"/>
  <c r="E74" i="13"/>
  <c r="D74" i="13"/>
  <c r="C74" i="13"/>
  <c r="K73" i="13"/>
  <c r="I73" i="13"/>
  <c r="H73" i="13"/>
  <c r="G73" i="13"/>
  <c r="F73" i="13"/>
  <c r="E73" i="13"/>
  <c r="D73" i="13"/>
  <c r="C73" i="13"/>
  <c r="K65" i="13"/>
  <c r="I65" i="13"/>
  <c r="H65" i="13"/>
  <c r="G65" i="13"/>
  <c r="F65" i="13"/>
  <c r="E65" i="13"/>
  <c r="D65" i="13"/>
  <c r="C65" i="13"/>
  <c r="M63" i="13"/>
  <c r="M88" i="13" s="1"/>
  <c r="M62" i="13"/>
  <c r="M61" i="13"/>
  <c r="H48" i="13"/>
  <c r="H47" i="13"/>
  <c r="K38" i="13"/>
  <c r="J38" i="13"/>
  <c r="I38" i="13"/>
  <c r="H38" i="13"/>
  <c r="G38" i="13"/>
  <c r="F38" i="13"/>
  <c r="E38" i="13"/>
  <c r="D38" i="13"/>
  <c r="C38" i="13"/>
  <c r="K37" i="13"/>
  <c r="J37" i="13"/>
  <c r="I37" i="13"/>
  <c r="H37" i="13"/>
  <c r="G37" i="13"/>
  <c r="F37" i="13"/>
  <c r="E37" i="13"/>
  <c r="D37" i="13"/>
  <c r="C37" i="13"/>
  <c r="K36" i="13"/>
  <c r="J36" i="13"/>
  <c r="I36" i="13"/>
  <c r="H36" i="13"/>
  <c r="G36" i="13"/>
  <c r="F36" i="13"/>
  <c r="E36" i="13"/>
  <c r="D36" i="13"/>
  <c r="C36" i="13"/>
  <c r="K35" i="13"/>
  <c r="J35" i="13"/>
  <c r="I35" i="13"/>
  <c r="H35" i="13"/>
  <c r="G35" i="13"/>
  <c r="F35" i="13"/>
  <c r="E35" i="13"/>
  <c r="D35" i="13"/>
  <c r="C35" i="13"/>
  <c r="K33" i="13"/>
  <c r="J33" i="13"/>
  <c r="I33" i="13"/>
  <c r="H33" i="13"/>
  <c r="G33" i="13"/>
  <c r="F33" i="13"/>
  <c r="E33" i="13"/>
  <c r="D33" i="13"/>
  <c r="C33" i="13"/>
  <c r="K32" i="13"/>
  <c r="J32" i="13"/>
  <c r="I32" i="13"/>
  <c r="H32" i="13"/>
  <c r="G32" i="13"/>
  <c r="F32" i="13"/>
  <c r="E32" i="13"/>
  <c r="D32" i="13"/>
  <c r="C32" i="13"/>
  <c r="H30" i="13"/>
  <c r="K28" i="13"/>
  <c r="J28" i="13"/>
  <c r="I28" i="13"/>
  <c r="H28" i="13"/>
  <c r="G28" i="13"/>
  <c r="F28" i="13"/>
  <c r="E28" i="13"/>
  <c r="D28" i="13"/>
  <c r="C28" i="13"/>
  <c r="K27" i="13"/>
  <c r="J27" i="13"/>
  <c r="I27" i="13"/>
  <c r="H27" i="13"/>
  <c r="G27" i="13"/>
  <c r="F27" i="13"/>
  <c r="E27" i="13"/>
  <c r="D27" i="13"/>
  <c r="C27" i="13"/>
  <c r="K24" i="13"/>
  <c r="J24" i="13"/>
  <c r="I24" i="13"/>
  <c r="H24" i="13"/>
  <c r="G24" i="13"/>
  <c r="F24" i="13"/>
  <c r="E24" i="13"/>
  <c r="D24" i="13"/>
  <c r="C24" i="13"/>
  <c r="K23" i="13"/>
  <c r="J23" i="13"/>
  <c r="I23" i="13"/>
  <c r="H23" i="13"/>
  <c r="G23" i="13"/>
  <c r="F23" i="13"/>
  <c r="E23" i="13"/>
  <c r="D23" i="13"/>
  <c r="C23" i="13"/>
  <c r="K22" i="13"/>
  <c r="J22" i="13"/>
  <c r="I22" i="13"/>
  <c r="H22" i="13"/>
  <c r="G22" i="13"/>
  <c r="F22" i="13"/>
  <c r="E22" i="13"/>
  <c r="D22" i="13"/>
  <c r="C22" i="13"/>
  <c r="K21" i="13"/>
  <c r="J21" i="13"/>
  <c r="I21" i="13"/>
  <c r="H21" i="13"/>
  <c r="G21" i="13"/>
  <c r="F21" i="13"/>
  <c r="E21" i="13"/>
  <c r="D21" i="13"/>
  <c r="C21" i="13"/>
  <c r="K20" i="13"/>
  <c r="J20" i="13"/>
  <c r="I20" i="13"/>
  <c r="H20" i="13"/>
  <c r="G20" i="13"/>
  <c r="F20" i="13"/>
  <c r="E20" i="13"/>
  <c r="D20" i="13"/>
  <c r="C20" i="13"/>
  <c r="K19" i="13"/>
  <c r="J19" i="13"/>
  <c r="I19" i="13"/>
  <c r="H19" i="13"/>
  <c r="G19" i="13"/>
  <c r="F19" i="13"/>
  <c r="E19" i="13"/>
  <c r="D19" i="13"/>
  <c r="C19" i="13"/>
  <c r="K16" i="13"/>
  <c r="J16" i="13"/>
  <c r="I16" i="13"/>
  <c r="H16" i="13"/>
  <c r="G16" i="13"/>
  <c r="F16" i="13"/>
  <c r="E16" i="13"/>
  <c r="D16" i="13"/>
  <c r="C16" i="13"/>
  <c r="H14" i="13"/>
  <c r="K13" i="13"/>
  <c r="J13" i="13"/>
  <c r="I13" i="13"/>
  <c r="H13" i="13"/>
  <c r="G13" i="13"/>
  <c r="F13" i="13"/>
  <c r="E13" i="13"/>
  <c r="D13" i="13"/>
  <c r="C13" i="13"/>
  <c r="K12" i="13"/>
  <c r="J12" i="13"/>
  <c r="I12" i="13"/>
  <c r="H12" i="13"/>
  <c r="G12" i="13"/>
  <c r="F12" i="13"/>
  <c r="E12" i="13"/>
  <c r="D12" i="13"/>
  <c r="C12" i="13"/>
  <c r="K11" i="13"/>
  <c r="J11" i="13"/>
  <c r="I11" i="13"/>
  <c r="H11" i="13"/>
  <c r="G11" i="13"/>
  <c r="F11" i="13"/>
  <c r="E11" i="13"/>
  <c r="D11" i="13"/>
  <c r="C11" i="13"/>
  <c r="K10" i="13"/>
  <c r="J10" i="13"/>
  <c r="I10" i="13"/>
  <c r="H10" i="13"/>
  <c r="G10" i="13"/>
  <c r="F10" i="13"/>
  <c r="E10" i="13"/>
  <c r="D10" i="13"/>
  <c r="C10" i="13"/>
  <c r="K7" i="13"/>
  <c r="J7" i="13"/>
  <c r="I7" i="13"/>
  <c r="H7" i="13"/>
  <c r="G7" i="13"/>
  <c r="F7" i="13"/>
  <c r="E7" i="13"/>
  <c r="D7" i="13"/>
  <c r="C7" i="13"/>
  <c r="K6" i="13"/>
  <c r="J6" i="13"/>
  <c r="I6" i="13"/>
  <c r="H6" i="13"/>
  <c r="G6" i="13"/>
  <c r="F6" i="13"/>
  <c r="E6" i="13"/>
  <c r="D6" i="13"/>
  <c r="C6" i="13"/>
  <c r="K5" i="13"/>
  <c r="J5" i="13"/>
  <c r="I5" i="13"/>
  <c r="H5" i="13"/>
  <c r="G5" i="13"/>
  <c r="F5" i="13"/>
  <c r="E5" i="13"/>
  <c r="D5" i="13"/>
  <c r="C5" i="13"/>
  <c r="K187" i="12"/>
  <c r="J187" i="12"/>
  <c r="I187" i="12"/>
  <c r="G187" i="12"/>
  <c r="F187" i="12"/>
  <c r="E187" i="12"/>
  <c r="D187" i="12"/>
  <c r="C187" i="12"/>
  <c r="K184" i="12"/>
  <c r="J184" i="12"/>
  <c r="I184" i="12"/>
  <c r="G184" i="12"/>
  <c r="F184" i="12"/>
  <c r="E184" i="12"/>
  <c r="D184" i="12"/>
  <c r="C184" i="12"/>
  <c r="M182" i="12"/>
  <c r="M181" i="12"/>
  <c r="K179" i="12"/>
  <c r="J179" i="12"/>
  <c r="I179" i="12"/>
  <c r="G179" i="12"/>
  <c r="F179" i="12"/>
  <c r="E179" i="12"/>
  <c r="D179" i="12"/>
  <c r="M179" i="12" s="1"/>
  <c r="C179" i="12"/>
  <c r="K178" i="12"/>
  <c r="J178" i="12"/>
  <c r="I178" i="12"/>
  <c r="G178" i="12"/>
  <c r="F178" i="12"/>
  <c r="E178" i="12"/>
  <c r="D178" i="12"/>
  <c r="C178" i="12"/>
  <c r="M173" i="12"/>
  <c r="K171" i="12"/>
  <c r="J171" i="12"/>
  <c r="I171" i="12"/>
  <c r="G171" i="12"/>
  <c r="F171" i="12"/>
  <c r="E171" i="12"/>
  <c r="D171" i="12"/>
  <c r="C171" i="12"/>
  <c r="K170" i="12"/>
  <c r="J170" i="12"/>
  <c r="J168" i="12" s="1"/>
  <c r="I170" i="12"/>
  <c r="I168" i="12" s="1"/>
  <c r="G170" i="12"/>
  <c r="G17" i="12" s="1"/>
  <c r="F170" i="12"/>
  <c r="E170" i="12"/>
  <c r="E168" i="12" s="1"/>
  <c r="D170" i="12"/>
  <c r="C170" i="12"/>
  <c r="M170" i="12" s="1"/>
  <c r="M169" i="12"/>
  <c r="K168" i="12"/>
  <c r="G168" i="12"/>
  <c r="G194" i="12" s="1"/>
  <c r="G199" i="12" s="1"/>
  <c r="F168" i="12"/>
  <c r="M165" i="12"/>
  <c r="K162" i="12"/>
  <c r="J162" i="12"/>
  <c r="I162" i="12"/>
  <c r="G162" i="12"/>
  <c r="F162" i="12"/>
  <c r="E162" i="12"/>
  <c r="D162" i="12"/>
  <c r="C162" i="12"/>
  <c r="M160" i="12"/>
  <c r="M185" i="12" s="1"/>
  <c r="M159" i="12"/>
  <c r="M158" i="12"/>
  <c r="M140" i="12"/>
  <c r="K138" i="12"/>
  <c r="J138" i="12"/>
  <c r="I138" i="12"/>
  <c r="H138" i="12"/>
  <c r="G138" i="12"/>
  <c r="F138" i="12"/>
  <c r="E138" i="12"/>
  <c r="D138" i="12"/>
  <c r="C138" i="12"/>
  <c r="K135" i="12"/>
  <c r="J135" i="12"/>
  <c r="I135" i="12"/>
  <c r="H135" i="12"/>
  <c r="G135" i="12"/>
  <c r="M135" i="12" s="1"/>
  <c r="F135" i="12"/>
  <c r="E135" i="12"/>
  <c r="D135" i="12"/>
  <c r="C135" i="12"/>
  <c r="M134" i="12"/>
  <c r="H133" i="12"/>
  <c r="H130" i="12" s="1"/>
  <c r="K130" i="12"/>
  <c r="J130" i="12"/>
  <c r="I130" i="12"/>
  <c r="G130" i="12"/>
  <c r="F130" i="12"/>
  <c r="E130" i="12"/>
  <c r="D130" i="12"/>
  <c r="C130" i="12"/>
  <c r="K129" i="12"/>
  <c r="J129" i="12"/>
  <c r="I129" i="12"/>
  <c r="H129" i="12"/>
  <c r="G129" i="12"/>
  <c r="F129" i="12"/>
  <c r="F119" i="12" s="1"/>
  <c r="E129" i="12"/>
  <c r="D129" i="12"/>
  <c r="C129" i="12"/>
  <c r="K122" i="12"/>
  <c r="J122" i="12"/>
  <c r="I122" i="12"/>
  <c r="I18" i="12" s="1"/>
  <c r="H122" i="12"/>
  <c r="G122" i="12"/>
  <c r="G119" i="12" s="1"/>
  <c r="F122" i="12"/>
  <c r="E122" i="12"/>
  <c r="D122" i="12"/>
  <c r="D18" i="12" s="1"/>
  <c r="C122" i="12"/>
  <c r="K121" i="12"/>
  <c r="J121" i="12"/>
  <c r="I121" i="12"/>
  <c r="H121" i="12"/>
  <c r="G121" i="12"/>
  <c r="F121" i="12"/>
  <c r="E121" i="12"/>
  <c r="E119" i="12" s="1"/>
  <c r="E145" i="12" s="1"/>
  <c r="D121" i="12"/>
  <c r="D119" i="12" s="1"/>
  <c r="C121" i="12"/>
  <c r="H119" i="12"/>
  <c r="K113" i="12"/>
  <c r="J113" i="12"/>
  <c r="I113" i="12"/>
  <c r="H113" i="12"/>
  <c r="G113" i="12"/>
  <c r="F113" i="12"/>
  <c r="E113" i="12"/>
  <c r="D113" i="12"/>
  <c r="C113" i="12"/>
  <c r="M111" i="12"/>
  <c r="M139" i="12" s="1"/>
  <c r="M110" i="12"/>
  <c r="M109" i="12"/>
  <c r="K89" i="12"/>
  <c r="I89" i="12"/>
  <c r="H89" i="12"/>
  <c r="G89" i="12"/>
  <c r="F89" i="12"/>
  <c r="E89" i="12"/>
  <c r="D89" i="12"/>
  <c r="C89" i="12"/>
  <c r="K86" i="12"/>
  <c r="I86" i="12"/>
  <c r="H86" i="12"/>
  <c r="G86" i="12"/>
  <c r="F86" i="12"/>
  <c r="E86" i="12"/>
  <c r="D86" i="12"/>
  <c r="C86" i="12"/>
  <c r="H84" i="12"/>
  <c r="H29" i="12" s="1"/>
  <c r="K81" i="12"/>
  <c r="I81" i="12"/>
  <c r="G81" i="12"/>
  <c r="F81" i="12"/>
  <c r="E81" i="12"/>
  <c r="D81" i="12"/>
  <c r="C81" i="12"/>
  <c r="I80" i="12"/>
  <c r="I25" i="12" s="1"/>
  <c r="H80" i="12"/>
  <c r="H25" i="12" s="1"/>
  <c r="G80" i="12"/>
  <c r="F80" i="12"/>
  <c r="E80" i="12"/>
  <c r="D80" i="12"/>
  <c r="C80" i="12"/>
  <c r="K73" i="12"/>
  <c r="I73" i="12"/>
  <c r="H73" i="12"/>
  <c r="H18" i="12" s="1"/>
  <c r="G73" i="12"/>
  <c r="F73" i="12"/>
  <c r="E73" i="12"/>
  <c r="D73" i="12"/>
  <c r="C73" i="12"/>
  <c r="M73" i="12" s="1"/>
  <c r="K72" i="12"/>
  <c r="K70" i="12" s="1"/>
  <c r="K96" i="12" s="1"/>
  <c r="I72" i="12"/>
  <c r="I70" i="12" s="1"/>
  <c r="H72" i="12"/>
  <c r="H70" i="12" s="1"/>
  <c r="G72" i="12"/>
  <c r="F72" i="12"/>
  <c r="E72" i="12"/>
  <c r="E70" i="12" s="1"/>
  <c r="D72" i="12"/>
  <c r="C72" i="12"/>
  <c r="C70" i="12" s="1"/>
  <c r="K64" i="12"/>
  <c r="I64" i="12"/>
  <c r="H64" i="12"/>
  <c r="G64" i="12"/>
  <c r="F64" i="12"/>
  <c r="E64" i="12"/>
  <c r="D64" i="12"/>
  <c r="C64" i="12"/>
  <c r="M62" i="12"/>
  <c r="M102" i="12" s="1"/>
  <c r="M61" i="12"/>
  <c r="M60" i="12"/>
  <c r="K47" i="12"/>
  <c r="J47" i="12"/>
  <c r="I47" i="12"/>
  <c r="H47" i="12"/>
  <c r="G47" i="12"/>
  <c r="F47" i="12"/>
  <c r="E47" i="12"/>
  <c r="D47" i="12"/>
  <c r="C47" i="12"/>
  <c r="K38" i="12"/>
  <c r="J38" i="12"/>
  <c r="I38" i="12"/>
  <c r="H38" i="12"/>
  <c r="G38" i="12"/>
  <c r="F38" i="12"/>
  <c r="E38" i="12"/>
  <c r="D38" i="12"/>
  <c r="C38" i="12"/>
  <c r="K37" i="12"/>
  <c r="J37" i="12"/>
  <c r="I37" i="12"/>
  <c r="H37" i="12"/>
  <c r="G37" i="12"/>
  <c r="F37" i="12"/>
  <c r="E37" i="12"/>
  <c r="D37" i="12"/>
  <c r="C37" i="12"/>
  <c r="K36" i="12"/>
  <c r="K34" i="12" s="1"/>
  <c r="J36" i="12"/>
  <c r="I36" i="12"/>
  <c r="H36" i="12"/>
  <c r="G36" i="12"/>
  <c r="F36" i="12"/>
  <c r="E36" i="12"/>
  <c r="D36" i="12"/>
  <c r="C36" i="12"/>
  <c r="K35" i="12"/>
  <c r="J35" i="12"/>
  <c r="I35" i="12"/>
  <c r="H35" i="12"/>
  <c r="H34" i="12" s="1"/>
  <c r="G35" i="12"/>
  <c r="F35" i="12"/>
  <c r="F34" i="12" s="1"/>
  <c r="E35" i="12"/>
  <c r="E34" i="12" s="1"/>
  <c r="D35" i="12"/>
  <c r="D34" i="12" s="1"/>
  <c r="C35" i="12"/>
  <c r="K33" i="12"/>
  <c r="K31" i="12" s="1"/>
  <c r="J33" i="12"/>
  <c r="I33" i="12"/>
  <c r="H33" i="12"/>
  <c r="H31" i="12" s="1"/>
  <c r="G33" i="12"/>
  <c r="F33" i="12"/>
  <c r="E33" i="12"/>
  <c r="D33" i="12"/>
  <c r="C33" i="12"/>
  <c r="K32" i="12"/>
  <c r="J32" i="12"/>
  <c r="J31" i="12" s="1"/>
  <c r="I32" i="12"/>
  <c r="I31" i="12" s="1"/>
  <c r="H32" i="12"/>
  <c r="G32" i="12"/>
  <c r="G31" i="12" s="1"/>
  <c r="F32" i="12"/>
  <c r="E32" i="12"/>
  <c r="D32" i="12"/>
  <c r="C32" i="12"/>
  <c r="C31" i="12" s="1"/>
  <c r="F31" i="12"/>
  <c r="H30" i="12"/>
  <c r="K28" i="12"/>
  <c r="J28" i="12"/>
  <c r="I28" i="12"/>
  <c r="H28" i="12"/>
  <c r="G28" i="12"/>
  <c r="G26" i="12" s="1"/>
  <c r="F28" i="12"/>
  <c r="E28" i="12"/>
  <c r="E26" i="12" s="1"/>
  <c r="D28" i="12"/>
  <c r="C28" i="12"/>
  <c r="K27" i="12"/>
  <c r="K26" i="12" s="1"/>
  <c r="J27" i="12"/>
  <c r="J26" i="12" s="1"/>
  <c r="I27" i="12"/>
  <c r="H27" i="12"/>
  <c r="G27" i="12"/>
  <c r="F27" i="12"/>
  <c r="E27" i="12"/>
  <c r="D27" i="12"/>
  <c r="C27" i="12"/>
  <c r="K25" i="12"/>
  <c r="J25" i="12"/>
  <c r="K24" i="12"/>
  <c r="J24" i="12"/>
  <c r="I24" i="12"/>
  <c r="H24" i="12"/>
  <c r="G24" i="12"/>
  <c r="F24" i="12"/>
  <c r="E24" i="12"/>
  <c r="D24" i="12"/>
  <c r="C24" i="12"/>
  <c r="K23" i="12"/>
  <c r="J23" i="12"/>
  <c r="I23" i="12"/>
  <c r="H23" i="12"/>
  <c r="G23" i="12"/>
  <c r="F23" i="12"/>
  <c r="E23" i="12"/>
  <c r="D23" i="12"/>
  <c r="C23" i="12"/>
  <c r="K22" i="12"/>
  <c r="J22" i="12"/>
  <c r="I22" i="12"/>
  <c r="H22" i="12"/>
  <c r="G22" i="12"/>
  <c r="F22" i="12"/>
  <c r="E22" i="12"/>
  <c r="D22" i="12"/>
  <c r="C22" i="12"/>
  <c r="K21" i="12"/>
  <c r="J21" i="12"/>
  <c r="I21" i="12"/>
  <c r="H21" i="12"/>
  <c r="G21" i="12"/>
  <c r="F21" i="12"/>
  <c r="E21" i="12"/>
  <c r="D21" i="12"/>
  <c r="C21" i="12"/>
  <c r="K20" i="12"/>
  <c r="J20" i="12"/>
  <c r="I20" i="12"/>
  <c r="H20" i="12"/>
  <c r="G20" i="12"/>
  <c r="F20" i="12"/>
  <c r="E20" i="12"/>
  <c r="D20" i="12"/>
  <c r="C20" i="12"/>
  <c r="K19" i="12"/>
  <c r="J19" i="12"/>
  <c r="I19" i="12"/>
  <c r="H19" i="12"/>
  <c r="G19" i="12"/>
  <c r="F19" i="12"/>
  <c r="E19" i="12"/>
  <c r="D19" i="12"/>
  <c r="C19" i="12"/>
  <c r="K18" i="12"/>
  <c r="I17" i="12"/>
  <c r="H17" i="12"/>
  <c r="F17" i="12"/>
  <c r="D17" i="12"/>
  <c r="K16" i="12"/>
  <c r="J16" i="12"/>
  <c r="I16" i="12"/>
  <c r="H16" i="12"/>
  <c r="G16" i="12"/>
  <c r="F16" i="12"/>
  <c r="E16" i="12"/>
  <c r="D16" i="12"/>
  <c r="C16" i="12"/>
  <c r="H14" i="12"/>
  <c r="K13" i="12"/>
  <c r="J13" i="12"/>
  <c r="I13" i="12"/>
  <c r="H13" i="12"/>
  <c r="G13" i="12"/>
  <c r="F13" i="12"/>
  <c r="E13" i="12"/>
  <c r="D13" i="12"/>
  <c r="C13" i="12"/>
  <c r="K12" i="12"/>
  <c r="J12" i="12"/>
  <c r="I12" i="12"/>
  <c r="H12" i="12"/>
  <c r="G12" i="12"/>
  <c r="F12" i="12"/>
  <c r="E12" i="12"/>
  <c r="D12" i="12"/>
  <c r="C12" i="12"/>
  <c r="K11" i="12"/>
  <c r="J11" i="12"/>
  <c r="I11" i="12"/>
  <c r="I9" i="12" s="1"/>
  <c r="H11" i="12"/>
  <c r="G11" i="12"/>
  <c r="F11" i="12"/>
  <c r="E11" i="12"/>
  <c r="D11" i="12"/>
  <c r="C11" i="12"/>
  <c r="K10" i="12"/>
  <c r="J10" i="12"/>
  <c r="I10" i="12"/>
  <c r="H10" i="12"/>
  <c r="G10" i="12"/>
  <c r="F10" i="12"/>
  <c r="F9" i="12" s="1"/>
  <c r="E10" i="12"/>
  <c r="E9" i="12" s="1"/>
  <c r="D10" i="12"/>
  <c r="C10" i="12"/>
  <c r="C9" i="12"/>
  <c r="K7" i="12"/>
  <c r="J7" i="12"/>
  <c r="I7" i="12"/>
  <c r="H7" i="12"/>
  <c r="G7" i="12"/>
  <c r="F7" i="12"/>
  <c r="E7" i="12"/>
  <c r="D7" i="12"/>
  <c r="C7" i="12"/>
  <c r="K6" i="12"/>
  <c r="J6" i="12"/>
  <c r="I6" i="12"/>
  <c r="H6" i="12"/>
  <c r="G6" i="12"/>
  <c r="F6" i="12"/>
  <c r="E6" i="12"/>
  <c r="L6" i="12" s="1"/>
  <c r="D6" i="12"/>
  <c r="C6" i="12"/>
  <c r="K5" i="12"/>
  <c r="J5" i="12"/>
  <c r="I5" i="12"/>
  <c r="H5" i="12"/>
  <c r="G5" i="12"/>
  <c r="F5" i="12"/>
  <c r="E5" i="12"/>
  <c r="D5" i="12"/>
  <c r="C5" i="12"/>
  <c r="D5" i="11"/>
  <c r="E5" i="11"/>
  <c r="F5" i="11"/>
  <c r="G5" i="11"/>
  <c r="H5" i="11"/>
  <c r="I5" i="11"/>
  <c r="J5" i="11"/>
  <c r="K5" i="11"/>
  <c r="D6" i="11"/>
  <c r="E6" i="11"/>
  <c r="F6" i="11"/>
  <c r="G6" i="11"/>
  <c r="H6" i="11"/>
  <c r="I6" i="11"/>
  <c r="J6" i="11"/>
  <c r="K6" i="11"/>
  <c r="C6" i="11"/>
  <c r="L6" i="11" s="1"/>
  <c r="M159" i="11"/>
  <c r="M158" i="11"/>
  <c r="D7" i="11"/>
  <c r="E7" i="11"/>
  <c r="F7" i="11"/>
  <c r="G7" i="11"/>
  <c r="H7" i="11"/>
  <c r="I7" i="11"/>
  <c r="J7" i="11"/>
  <c r="K7" i="11"/>
  <c r="C7" i="11"/>
  <c r="D47" i="11"/>
  <c r="E47" i="11"/>
  <c r="F47" i="11"/>
  <c r="G47" i="11"/>
  <c r="H47" i="11"/>
  <c r="I47" i="11"/>
  <c r="J47" i="11"/>
  <c r="K47" i="11"/>
  <c r="C47" i="11"/>
  <c r="D35" i="11"/>
  <c r="E35" i="11"/>
  <c r="F35" i="11"/>
  <c r="G35" i="11"/>
  <c r="H35" i="11"/>
  <c r="I35" i="11"/>
  <c r="J35" i="11"/>
  <c r="K35" i="11"/>
  <c r="D36" i="11"/>
  <c r="E36" i="11"/>
  <c r="F36" i="11"/>
  <c r="G36" i="11"/>
  <c r="H36" i="11"/>
  <c r="I36" i="11"/>
  <c r="J36" i="11"/>
  <c r="K36" i="11"/>
  <c r="D37" i="11"/>
  <c r="E37" i="11"/>
  <c r="F37" i="11"/>
  <c r="G37" i="11"/>
  <c r="H37" i="11"/>
  <c r="I37" i="11"/>
  <c r="J37" i="11"/>
  <c r="K37" i="11"/>
  <c r="D38" i="11"/>
  <c r="E38" i="11"/>
  <c r="F38" i="11"/>
  <c r="G38" i="11"/>
  <c r="H38" i="11"/>
  <c r="I38" i="11"/>
  <c r="J38" i="11"/>
  <c r="K38" i="11"/>
  <c r="C36" i="11"/>
  <c r="C37" i="11"/>
  <c r="C38" i="11"/>
  <c r="C35" i="11"/>
  <c r="D32" i="11"/>
  <c r="E32" i="11"/>
  <c r="F32" i="11"/>
  <c r="G32" i="11"/>
  <c r="H32" i="11"/>
  <c r="I32" i="11"/>
  <c r="J32" i="11"/>
  <c r="K32" i="11"/>
  <c r="D33" i="11"/>
  <c r="E33" i="11"/>
  <c r="F33" i="11"/>
  <c r="G33" i="11"/>
  <c r="H33" i="11"/>
  <c r="I33" i="11"/>
  <c r="J33" i="11"/>
  <c r="K33" i="11"/>
  <c r="C33" i="11"/>
  <c r="C32" i="11"/>
  <c r="D27" i="11"/>
  <c r="E27" i="11"/>
  <c r="F27" i="11"/>
  <c r="G27" i="11"/>
  <c r="H27" i="11"/>
  <c r="I27" i="11"/>
  <c r="J27" i="11"/>
  <c r="K27" i="11"/>
  <c r="D28" i="11"/>
  <c r="E28" i="11"/>
  <c r="F28" i="11"/>
  <c r="G28" i="11"/>
  <c r="H28" i="11"/>
  <c r="I28" i="11"/>
  <c r="J28" i="11"/>
  <c r="K28" i="11"/>
  <c r="H30" i="11"/>
  <c r="C28" i="11"/>
  <c r="C27" i="11"/>
  <c r="D22" i="11"/>
  <c r="E22" i="11"/>
  <c r="F22" i="11"/>
  <c r="G22" i="11"/>
  <c r="H22" i="11"/>
  <c r="I22" i="11"/>
  <c r="J22" i="11"/>
  <c r="K22" i="11"/>
  <c r="D23" i="11"/>
  <c r="E23" i="11"/>
  <c r="F23" i="11"/>
  <c r="G23" i="11"/>
  <c r="H23" i="11"/>
  <c r="I23" i="11"/>
  <c r="J23" i="11"/>
  <c r="K23" i="11"/>
  <c r="D24" i="11"/>
  <c r="E24" i="11"/>
  <c r="F24" i="11"/>
  <c r="G24" i="11"/>
  <c r="H24" i="11"/>
  <c r="I24" i="11"/>
  <c r="J24" i="11"/>
  <c r="K24" i="11"/>
  <c r="C23" i="11"/>
  <c r="C24" i="11"/>
  <c r="D16" i="11"/>
  <c r="E16" i="11"/>
  <c r="F16" i="11"/>
  <c r="G16" i="11"/>
  <c r="H16" i="11"/>
  <c r="I16" i="11"/>
  <c r="J16" i="11"/>
  <c r="K16" i="11"/>
  <c r="D19" i="11"/>
  <c r="E19" i="11"/>
  <c r="F19" i="11"/>
  <c r="G19" i="11"/>
  <c r="H19" i="11"/>
  <c r="I19" i="11"/>
  <c r="J19" i="11"/>
  <c r="K19" i="11"/>
  <c r="D20" i="11"/>
  <c r="E20" i="11"/>
  <c r="F20" i="11"/>
  <c r="G20" i="11"/>
  <c r="H20" i="11"/>
  <c r="I20" i="11"/>
  <c r="J20" i="11"/>
  <c r="K20" i="11"/>
  <c r="D21" i="11"/>
  <c r="E21" i="11"/>
  <c r="F21" i="11"/>
  <c r="G21" i="11"/>
  <c r="H21" i="11"/>
  <c r="I21" i="11"/>
  <c r="J21" i="11"/>
  <c r="K21" i="11"/>
  <c r="C19" i="11"/>
  <c r="C20" i="11"/>
  <c r="C21" i="11"/>
  <c r="C22" i="11"/>
  <c r="C16" i="11"/>
  <c r="D10" i="11"/>
  <c r="E10" i="11"/>
  <c r="F10" i="11"/>
  <c r="G10" i="11"/>
  <c r="H10" i="11"/>
  <c r="I10" i="11"/>
  <c r="J10" i="11"/>
  <c r="K10" i="11"/>
  <c r="D11" i="11"/>
  <c r="E11" i="11"/>
  <c r="F11" i="11"/>
  <c r="G11" i="11"/>
  <c r="H11" i="11"/>
  <c r="I11" i="11"/>
  <c r="J11" i="11"/>
  <c r="K11" i="11"/>
  <c r="D12" i="11"/>
  <c r="E12" i="11"/>
  <c r="F12" i="11"/>
  <c r="G12" i="11"/>
  <c r="H12" i="11"/>
  <c r="I12" i="11"/>
  <c r="J12" i="11"/>
  <c r="K12" i="11"/>
  <c r="D13" i="11"/>
  <c r="E13" i="11"/>
  <c r="F13" i="11"/>
  <c r="G13" i="11"/>
  <c r="H13" i="11"/>
  <c r="I13" i="11"/>
  <c r="J13" i="11"/>
  <c r="K13" i="11"/>
  <c r="H14" i="11"/>
  <c r="C11" i="11"/>
  <c r="C12" i="11"/>
  <c r="C13" i="11"/>
  <c r="C10" i="11"/>
  <c r="C5" i="11"/>
  <c r="I187" i="11"/>
  <c r="I170" i="11"/>
  <c r="H133" i="11"/>
  <c r="G178" i="11"/>
  <c r="I178" i="11"/>
  <c r="J178" i="11"/>
  <c r="K178" i="11"/>
  <c r="G129" i="11"/>
  <c r="H129" i="11"/>
  <c r="I129" i="11"/>
  <c r="J129" i="11"/>
  <c r="K129" i="11"/>
  <c r="M110" i="11"/>
  <c r="M61" i="11"/>
  <c r="H86" i="11"/>
  <c r="G80" i="11"/>
  <c r="G81" i="11"/>
  <c r="H80" i="11"/>
  <c r="I80" i="11"/>
  <c r="E235" i="10"/>
  <c r="F235" i="10"/>
  <c r="G235" i="10"/>
  <c r="I235" i="10"/>
  <c r="K235" i="10"/>
  <c r="G184" i="10"/>
  <c r="I184" i="10"/>
  <c r="J184" i="10"/>
  <c r="K184" i="10"/>
  <c r="G133" i="10"/>
  <c r="H133" i="10"/>
  <c r="H25" i="10" s="1"/>
  <c r="I133" i="10"/>
  <c r="J133" i="10"/>
  <c r="K82" i="10"/>
  <c r="G82" i="10"/>
  <c r="H82" i="10"/>
  <c r="I82" i="10"/>
  <c r="K187" i="11"/>
  <c r="J187" i="11"/>
  <c r="G187" i="11"/>
  <c r="F187" i="11"/>
  <c r="E187" i="11"/>
  <c r="D187" i="11"/>
  <c r="C187" i="11"/>
  <c r="K184" i="11"/>
  <c r="J184" i="11"/>
  <c r="I184" i="11"/>
  <c r="G184" i="11"/>
  <c r="F184" i="11"/>
  <c r="E184" i="11"/>
  <c r="D184" i="11"/>
  <c r="C184" i="11"/>
  <c r="K179" i="11"/>
  <c r="J179" i="11"/>
  <c r="I179" i="11"/>
  <c r="G179" i="11"/>
  <c r="F179" i="11"/>
  <c r="E179" i="11"/>
  <c r="D179" i="11"/>
  <c r="C179" i="11"/>
  <c r="F178" i="11"/>
  <c r="E178" i="11"/>
  <c r="D178" i="11"/>
  <c r="C178" i="11"/>
  <c r="K171" i="11"/>
  <c r="J171" i="11"/>
  <c r="I171" i="11"/>
  <c r="G171" i="11"/>
  <c r="F171" i="11"/>
  <c r="E171" i="11"/>
  <c r="D171" i="11"/>
  <c r="C171" i="11"/>
  <c r="K170" i="11"/>
  <c r="J170" i="11"/>
  <c r="G170" i="11"/>
  <c r="F170" i="11"/>
  <c r="E170" i="11"/>
  <c r="D170" i="11"/>
  <c r="C170" i="11"/>
  <c r="K162" i="11"/>
  <c r="J162" i="11"/>
  <c r="I162" i="11"/>
  <c r="G162" i="11"/>
  <c r="F162" i="11"/>
  <c r="E162" i="11"/>
  <c r="D162" i="11"/>
  <c r="C162" i="11"/>
  <c r="M160" i="11"/>
  <c r="M175" i="11" s="1"/>
  <c r="K138" i="11"/>
  <c r="J138" i="11"/>
  <c r="I138" i="11"/>
  <c r="H138" i="11"/>
  <c r="G138" i="11"/>
  <c r="F138" i="11"/>
  <c r="E138" i="11"/>
  <c r="D138" i="11"/>
  <c r="C138" i="11"/>
  <c r="K135" i="11"/>
  <c r="J135" i="11"/>
  <c r="I135" i="11"/>
  <c r="H135" i="11"/>
  <c r="G135" i="11"/>
  <c r="F135" i="11"/>
  <c r="E135" i="11"/>
  <c r="D135" i="11"/>
  <c r="C135" i="11"/>
  <c r="K130" i="11"/>
  <c r="J130" i="11"/>
  <c r="I130" i="11"/>
  <c r="G130" i="11"/>
  <c r="F130" i="11"/>
  <c r="E130" i="11"/>
  <c r="D130" i="11"/>
  <c r="C130" i="11"/>
  <c r="F129" i="11"/>
  <c r="E129" i="11"/>
  <c r="D129" i="11"/>
  <c r="C129" i="11"/>
  <c r="K122" i="11"/>
  <c r="J122" i="11"/>
  <c r="I122" i="11"/>
  <c r="H122" i="11"/>
  <c r="G122" i="11"/>
  <c r="F122" i="11"/>
  <c r="E122" i="11"/>
  <c r="D122" i="11"/>
  <c r="C122" i="11"/>
  <c r="K121" i="11"/>
  <c r="J121" i="11"/>
  <c r="I121" i="11"/>
  <c r="H121" i="11"/>
  <c r="G121" i="11"/>
  <c r="F121" i="11"/>
  <c r="E121" i="11"/>
  <c r="D121" i="11"/>
  <c r="C121" i="11"/>
  <c r="K113" i="11"/>
  <c r="J113" i="11"/>
  <c r="I113" i="11"/>
  <c r="H113" i="11"/>
  <c r="G113" i="11"/>
  <c r="F113" i="11"/>
  <c r="E113" i="11"/>
  <c r="D113" i="11"/>
  <c r="C113" i="11"/>
  <c r="M111" i="11"/>
  <c r="M114" i="11" s="1"/>
  <c r="M109" i="11"/>
  <c r="K89" i="11"/>
  <c r="I89" i="11"/>
  <c r="H89" i="11"/>
  <c r="G89" i="11"/>
  <c r="F89" i="11"/>
  <c r="E89" i="11"/>
  <c r="D89" i="11"/>
  <c r="C89" i="11"/>
  <c r="K86" i="11"/>
  <c r="I86" i="11"/>
  <c r="G86" i="11"/>
  <c r="F86" i="11"/>
  <c r="E86" i="11"/>
  <c r="D86" i="11"/>
  <c r="C86" i="11"/>
  <c r="H84" i="11"/>
  <c r="H81" i="11" s="1"/>
  <c r="K81" i="11"/>
  <c r="I81" i="11"/>
  <c r="F81" i="11"/>
  <c r="E81" i="11"/>
  <c r="D81" i="11"/>
  <c r="C81" i="11"/>
  <c r="F80" i="11"/>
  <c r="E80" i="11"/>
  <c r="D80" i="11"/>
  <c r="C80" i="11"/>
  <c r="K73" i="11"/>
  <c r="I73" i="11"/>
  <c r="H73" i="11"/>
  <c r="G73" i="11"/>
  <c r="F73" i="11"/>
  <c r="E73" i="11"/>
  <c r="D73" i="11"/>
  <c r="C73" i="11"/>
  <c r="K72" i="11"/>
  <c r="I72" i="11"/>
  <c r="H72" i="11"/>
  <c r="G72" i="11"/>
  <c r="F72" i="11"/>
  <c r="E72" i="11"/>
  <c r="D72" i="11"/>
  <c r="C72" i="11"/>
  <c r="K64" i="11"/>
  <c r="I64" i="11"/>
  <c r="H64" i="11"/>
  <c r="G64" i="11"/>
  <c r="F64" i="11"/>
  <c r="E64" i="11"/>
  <c r="D64" i="11"/>
  <c r="C64" i="11"/>
  <c r="M62" i="11"/>
  <c r="M60" i="11"/>
  <c r="D49" i="10"/>
  <c r="E49" i="10"/>
  <c r="F49" i="10"/>
  <c r="G49" i="10"/>
  <c r="H49" i="10"/>
  <c r="I49" i="10"/>
  <c r="J49" i="10"/>
  <c r="K49" i="10"/>
  <c r="C49" i="10"/>
  <c r="D21" i="10"/>
  <c r="E21" i="10"/>
  <c r="F21" i="10"/>
  <c r="G21" i="10"/>
  <c r="H21" i="10"/>
  <c r="I21" i="10"/>
  <c r="J21" i="10"/>
  <c r="K21" i="10"/>
  <c r="C21" i="10"/>
  <c r="D5" i="10"/>
  <c r="E5" i="10"/>
  <c r="F5" i="10"/>
  <c r="G5" i="10"/>
  <c r="H5" i="10"/>
  <c r="I5" i="10"/>
  <c r="J5" i="10"/>
  <c r="K5" i="10"/>
  <c r="C5" i="10"/>
  <c r="C6" i="10"/>
  <c r="D256" i="10"/>
  <c r="D252" i="10"/>
  <c r="D244" i="10"/>
  <c r="D241" i="10"/>
  <c r="D236" i="10"/>
  <c r="D227" i="10"/>
  <c r="D235" i="10"/>
  <c r="D226" i="10"/>
  <c r="D218" i="10"/>
  <c r="F227" i="10"/>
  <c r="G227" i="10"/>
  <c r="I227" i="10"/>
  <c r="K227" i="10"/>
  <c r="E227" i="10"/>
  <c r="M164" i="10"/>
  <c r="F184" i="10"/>
  <c r="D176" i="10"/>
  <c r="E176" i="10"/>
  <c r="F176" i="10"/>
  <c r="G176" i="10"/>
  <c r="I176" i="10"/>
  <c r="J176" i="10"/>
  <c r="K176" i="10"/>
  <c r="C176" i="10"/>
  <c r="M113" i="10"/>
  <c r="H137" i="10"/>
  <c r="H134" i="10" s="1"/>
  <c r="E125" i="10"/>
  <c r="C125" i="10"/>
  <c r="D125" i="10"/>
  <c r="F125" i="10"/>
  <c r="G125" i="10"/>
  <c r="H125" i="10"/>
  <c r="I125" i="10"/>
  <c r="J125" i="10"/>
  <c r="K125" i="10"/>
  <c r="M62" i="10"/>
  <c r="E74" i="10"/>
  <c r="D74" i="10"/>
  <c r="F74" i="10"/>
  <c r="G74" i="10"/>
  <c r="H74" i="10"/>
  <c r="I74" i="10"/>
  <c r="K74" i="10"/>
  <c r="C74" i="10"/>
  <c r="K256" i="10"/>
  <c r="I256" i="10"/>
  <c r="G256" i="10"/>
  <c r="F256" i="10"/>
  <c r="E256" i="10"/>
  <c r="K252" i="10"/>
  <c r="I252" i="10"/>
  <c r="G252" i="10"/>
  <c r="F252" i="10"/>
  <c r="E252" i="10"/>
  <c r="K244" i="10"/>
  <c r="I244" i="10"/>
  <c r="G244" i="10"/>
  <c r="F244" i="10"/>
  <c r="E244" i="10"/>
  <c r="K241" i="10"/>
  <c r="I241" i="10"/>
  <c r="G241" i="10"/>
  <c r="F241" i="10"/>
  <c r="E241" i="10"/>
  <c r="K236" i="10"/>
  <c r="I236" i="10"/>
  <c r="G236" i="10"/>
  <c r="F236" i="10"/>
  <c r="E236" i="10"/>
  <c r="K226" i="10"/>
  <c r="I226" i="10"/>
  <c r="G226" i="10"/>
  <c r="F226" i="10"/>
  <c r="E226" i="10"/>
  <c r="K218" i="10"/>
  <c r="I218" i="10"/>
  <c r="G218" i="10"/>
  <c r="F218" i="10"/>
  <c r="E218" i="10"/>
  <c r="M216" i="10"/>
  <c r="M248" i="10" s="1"/>
  <c r="K193" i="10"/>
  <c r="J193" i="10"/>
  <c r="I193" i="10"/>
  <c r="G193" i="10"/>
  <c r="F193" i="10"/>
  <c r="E193" i="10"/>
  <c r="D193" i="10"/>
  <c r="C193" i="10"/>
  <c r="K190" i="10"/>
  <c r="J190" i="10"/>
  <c r="I190" i="10"/>
  <c r="G190" i="10"/>
  <c r="F190" i="10"/>
  <c r="E190" i="10"/>
  <c r="D190" i="10"/>
  <c r="C190" i="10"/>
  <c r="K185" i="10"/>
  <c r="J185" i="10"/>
  <c r="I185" i="10"/>
  <c r="G185" i="10"/>
  <c r="F185" i="10"/>
  <c r="E185" i="10"/>
  <c r="D185" i="10"/>
  <c r="C185" i="10"/>
  <c r="E184" i="10"/>
  <c r="D184" i="10"/>
  <c r="C184" i="10"/>
  <c r="K175" i="10"/>
  <c r="J175" i="10"/>
  <c r="I175" i="10"/>
  <c r="G175" i="10"/>
  <c r="F175" i="10"/>
  <c r="E175" i="10"/>
  <c r="D175" i="10"/>
  <c r="C175" i="10"/>
  <c r="K167" i="10"/>
  <c r="J167" i="10"/>
  <c r="I167" i="10"/>
  <c r="G167" i="10"/>
  <c r="F167" i="10"/>
  <c r="E167" i="10"/>
  <c r="D167" i="10"/>
  <c r="C167" i="10"/>
  <c r="M165" i="10"/>
  <c r="M189" i="10" s="1"/>
  <c r="K142" i="10"/>
  <c r="J142" i="10"/>
  <c r="I142" i="10"/>
  <c r="H142" i="10"/>
  <c r="G142" i="10"/>
  <c r="F142" i="10"/>
  <c r="E142" i="10"/>
  <c r="D142" i="10"/>
  <c r="C142" i="10"/>
  <c r="K139" i="10"/>
  <c r="J139" i="10"/>
  <c r="I139" i="10"/>
  <c r="H139" i="10"/>
  <c r="G139" i="10"/>
  <c r="F139" i="10"/>
  <c r="E139" i="10"/>
  <c r="D139" i="10"/>
  <c r="C139" i="10"/>
  <c r="K134" i="10"/>
  <c r="J134" i="10"/>
  <c r="I134" i="10"/>
  <c r="G134" i="10"/>
  <c r="F134" i="10"/>
  <c r="E134" i="10"/>
  <c r="D134" i="10"/>
  <c r="C134" i="10"/>
  <c r="K133" i="10"/>
  <c r="F133" i="10"/>
  <c r="E133" i="10"/>
  <c r="D133" i="10"/>
  <c r="C133" i="10"/>
  <c r="K124" i="10"/>
  <c r="J124" i="10"/>
  <c r="I124" i="10"/>
  <c r="H124" i="10"/>
  <c r="G124" i="10"/>
  <c r="F124" i="10"/>
  <c r="E124" i="10"/>
  <c r="D124" i="10"/>
  <c r="C124" i="10"/>
  <c r="K116" i="10"/>
  <c r="J116" i="10"/>
  <c r="I116" i="10"/>
  <c r="H116" i="10"/>
  <c r="G116" i="10"/>
  <c r="F116" i="10"/>
  <c r="E116" i="10"/>
  <c r="D116" i="10"/>
  <c r="C116" i="10"/>
  <c r="M114" i="10"/>
  <c r="M144" i="10" s="1"/>
  <c r="K91" i="10"/>
  <c r="I91" i="10"/>
  <c r="H91" i="10"/>
  <c r="G91" i="10"/>
  <c r="F91" i="10"/>
  <c r="E91" i="10"/>
  <c r="D91" i="10"/>
  <c r="C91" i="10"/>
  <c r="K88" i="10"/>
  <c r="I88" i="10"/>
  <c r="H88" i="10"/>
  <c r="G88" i="10"/>
  <c r="F88" i="10"/>
  <c r="E88" i="10"/>
  <c r="D88" i="10"/>
  <c r="C88" i="10"/>
  <c r="H86" i="10"/>
  <c r="K83" i="10"/>
  <c r="I83" i="10"/>
  <c r="G83" i="10"/>
  <c r="F83" i="10"/>
  <c r="E83" i="10"/>
  <c r="D83" i="10"/>
  <c r="C83" i="10"/>
  <c r="F82" i="10"/>
  <c r="E82" i="10"/>
  <c r="D82" i="10"/>
  <c r="C82" i="10"/>
  <c r="K73" i="10"/>
  <c r="I73" i="10"/>
  <c r="H73" i="10"/>
  <c r="G73" i="10"/>
  <c r="F73" i="10"/>
  <c r="E73" i="10"/>
  <c r="D73" i="10"/>
  <c r="C73" i="10"/>
  <c r="K65" i="10"/>
  <c r="I65" i="10"/>
  <c r="H65" i="10"/>
  <c r="G65" i="10"/>
  <c r="F65" i="10"/>
  <c r="E65" i="10"/>
  <c r="D65" i="10"/>
  <c r="C65" i="10"/>
  <c r="M63" i="10"/>
  <c r="D44" i="10"/>
  <c r="C44" i="10"/>
  <c r="E43" i="10"/>
  <c r="D43" i="10"/>
  <c r="C43" i="10"/>
  <c r="K38" i="10"/>
  <c r="J38" i="10"/>
  <c r="I38" i="10"/>
  <c r="H38" i="10"/>
  <c r="G38" i="10"/>
  <c r="F38" i="10"/>
  <c r="E38" i="10"/>
  <c r="D38" i="10"/>
  <c r="C38" i="10"/>
  <c r="K37" i="10"/>
  <c r="J37" i="10"/>
  <c r="I37" i="10"/>
  <c r="H37" i="10"/>
  <c r="G37" i="10"/>
  <c r="F37" i="10"/>
  <c r="E37" i="10"/>
  <c r="D37" i="10"/>
  <c r="C37" i="10"/>
  <c r="K36" i="10"/>
  <c r="J36" i="10"/>
  <c r="I36" i="10"/>
  <c r="H36" i="10"/>
  <c r="G36" i="10"/>
  <c r="F36" i="10"/>
  <c r="E36" i="10"/>
  <c r="D36" i="10"/>
  <c r="C36" i="10"/>
  <c r="K35" i="10"/>
  <c r="J35" i="10"/>
  <c r="I35" i="10"/>
  <c r="H35" i="10"/>
  <c r="G35" i="10"/>
  <c r="F35" i="10"/>
  <c r="E35" i="10"/>
  <c r="D35" i="10"/>
  <c r="C35" i="10"/>
  <c r="K33" i="10"/>
  <c r="J33" i="10"/>
  <c r="I33" i="10"/>
  <c r="H33" i="10"/>
  <c r="G33" i="10"/>
  <c r="F33" i="10"/>
  <c r="E33" i="10"/>
  <c r="D33" i="10"/>
  <c r="C33" i="10"/>
  <c r="K32" i="10"/>
  <c r="J32" i="10"/>
  <c r="I32" i="10"/>
  <c r="H32" i="10"/>
  <c r="G32" i="10"/>
  <c r="F32" i="10"/>
  <c r="E32" i="10"/>
  <c r="D32" i="10"/>
  <c r="C32" i="10"/>
  <c r="H30" i="10"/>
  <c r="K28" i="10"/>
  <c r="J28" i="10"/>
  <c r="I28" i="10"/>
  <c r="H28" i="10"/>
  <c r="G28" i="10"/>
  <c r="F28" i="10"/>
  <c r="E28" i="10"/>
  <c r="D28" i="10"/>
  <c r="C28" i="10"/>
  <c r="K27" i="10"/>
  <c r="J27" i="10"/>
  <c r="I27" i="10"/>
  <c r="H27" i="10"/>
  <c r="G27" i="10"/>
  <c r="F27" i="10"/>
  <c r="E27" i="10"/>
  <c r="D27" i="10"/>
  <c r="C27" i="10"/>
  <c r="K24" i="10"/>
  <c r="J24" i="10"/>
  <c r="I24" i="10"/>
  <c r="H24" i="10"/>
  <c r="G24" i="10"/>
  <c r="F24" i="10"/>
  <c r="E24" i="10"/>
  <c r="D24" i="10"/>
  <c r="C24" i="10"/>
  <c r="K23" i="10"/>
  <c r="J23" i="10"/>
  <c r="I23" i="10"/>
  <c r="H23" i="10"/>
  <c r="G23" i="10"/>
  <c r="F23" i="10"/>
  <c r="E23" i="10"/>
  <c r="D23" i="10"/>
  <c r="C23" i="10"/>
  <c r="D22" i="10"/>
  <c r="C22" i="10"/>
  <c r="K20" i="10"/>
  <c r="J20" i="10"/>
  <c r="I20" i="10"/>
  <c r="H20" i="10"/>
  <c r="G20" i="10"/>
  <c r="F20" i="10"/>
  <c r="E20" i="10"/>
  <c r="D20" i="10"/>
  <c r="C20" i="10"/>
  <c r="K19" i="10"/>
  <c r="J19" i="10"/>
  <c r="I19" i="10"/>
  <c r="H19" i="10"/>
  <c r="G19" i="10"/>
  <c r="F19" i="10"/>
  <c r="E19" i="10"/>
  <c r="D19" i="10"/>
  <c r="C19" i="10"/>
  <c r="K18" i="10"/>
  <c r="J18" i="10"/>
  <c r="I18" i="10"/>
  <c r="H18" i="10"/>
  <c r="G18" i="10"/>
  <c r="F18" i="10"/>
  <c r="E18" i="10"/>
  <c r="D18" i="10"/>
  <c r="C18" i="10"/>
  <c r="K15" i="10"/>
  <c r="J15" i="10"/>
  <c r="I15" i="10"/>
  <c r="H15" i="10"/>
  <c r="G15" i="10"/>
  <c r="F15" i="10"/>
  <c r="E15" i="10"/>
  <c r="D15" i="10"/>
  <c r="C15" i="10"/>
  <c r="H13" i="10"/>
  <c r="K12" i="10"/>
  <c r="J12" i="10"/>
  <c r="I12" i="10"/>
  <c r="H12" i="10"/>
  <c r="G12" i="10"/>
  <c r="F12" i="10"/>
  <c r="E12" i="10"/>
  <c r="D12" i="10"/>
  <c r="C12" i="10"/>
  <c r="K11" i="10"/>
  <c r="J11" i="10"/>
  <c r="I11" i="10"/>
  <c r="H11" i="10"/>
  <c r="G11" i="10"/>
  <c r="F11" i="10"/>
  <c r="E11" i="10"/>
  <c r="D11" i="10"/>
  <c r="C11" i="10"/>
  <c r="K10" i="10"/>
  <c r="J10" i="10"/>
  <c r="I10" i="10"/>
  <c r="H10" i="10"/>
  <c r="G10" i="10"/>
  <c r="F10" i="10"/>
  <c r="E10" i="10"/>
  <c r="D10" i="10"/>
  <c r="C10" i="10"/>
  <c r="K9" i="10"/>
  <c r="J9" i="10"/>
  <c r="I9" i="10"/>
  <c r="H9" i="10"/>
  <c r="G9" i="10"/>
  <c r="F9" i="10"/>
  <c r="E9" i="10"/>
  <c r="D9" i="10"/>
  <c r="C9" i="10"/>
  <c r="K6" i="10"/>
  <c r="J6" i="10"/>
  <c r="I6" i="10"/>
  <c r="H6" i="10"/>
  <c r="G6" i="10"/>
  <c r="F6" i="10"/>
  <c r="E6" i="10"/>
  <c r="D6" i="10"/>
  <c r="K236" i="9"/>
  <c r="I236" i="9"/>
  <c r="G236" i="9"/>
  <c r="F236" i="9"/>
  <c r="E236" i="9"/>
  <c r="K233" i="9"/>
  <c r="I233" i="9"/>
  <c r="G233" i="9"/>
  <c r="F233" i="9"/>
  <c r="E233" i="9"/>
  <c r="K227" i="9"/>
  <c r="I227" i="9"/>
  <c r="G227" i="9"/>
  <c r="F227" i="9"/>
  <c r="E227" i="9"/>
  <c r="K226" i="9"/>
  <c r="I226" i="9"/>
  <c r="G226" i="9"/>
  <c r="F226" i="9"/>
  <c r="E226" i="9"/>
  <c r="K219" i="9"/>
  <c r="I219" i="9"/>
  <c r="G219" i="9"/>
  <c r="F219" i="9"/>
  <c r="E219" i="9"/>
  <c r="K218" i="9"/>
  <c r="I218" i="9"/>
  <c r="G218" i="9"/>
  <c r="F218" i="9"/>
  <c r="E218" i="9"/>
  <c r="K210" i="9"/>
  <c r="I210" i="9"/>
  <c r="G210" i="9"/>
  <c r="F210" i="9"/>
  <c r="E210" i="9"/>
  <c r="M208" i="9"/>
  <c r="M240" i="9" s="1"/>
  <c r="K195" i="9"/>
  <c r="J195" i="9"/>
  <c r="I195" i="9"/>
  <c r="F195" i="9"/>
  <c r="E195" i="9"/>
  <c r="D195" i="9"/>
  <c r="C195" i="9"/>
  <c r="M190" i="9"/>
  <c r="K187" i="9"/>
  <c r="J187" i="9"/>
  <c r="I187" i="9"/>
  <c r="G187" i="9"/>
  <c r="F187" i="9"/>
  <c r="E187" i="9"/>
  <c r="D187" i="9"/>
  <c r="C187" i="9"/>
  <c r="K184" i="9"/>
  <c r="J184" i="9"/>
  <c r="I184" i="9"/>
  <c r="G184" i="9"/>
  <c r="F184" i="9"/>
  <c r="E184" i="9"/>
  <c r="D184" i="9"/>
  <c r="C184" i="9"/>
  <c r="M181" i="9"/>
  <c r="K178" i="9"/>
  <c r="J178" i="9"/>
  <c r="I178" i="9"/>
  <c r="G178" i="9"/>
  <c r="F178" i="9"/>
  <c r="E178" i="9"/>
  <c r="D178" i="9"/>
  <c r="C178" i="9"/>
  <c r="K177" i="9"/>
  <c r="J177" i="9"/>
  <c r="I177" i="9"/>
  <c r="G177" i="9"/>
  <c r="F177" i="9"/>
  <c r="E177" i="9"/>
  <c r="D177" i="9"/>
  <c r="C177" i="9"/>
  <c r="M175" i="9"/>
  <c r="K170" i="9"/>
  <c r="J170" i="9"/>
  <c r="I170" i="9"/>
  <c r="G170" i="9"/>
  <c r="F170" i="9"/>
  <c r="E170" i="9"/>
  <c r="D170" i="9"/>
  <c r="C170" i="9"/>
  <c r="K169" i="9"/>
  <c r="K167" i="9" s="1"/>
  <c r="J169" i="9"/>
  <c r="I169" i="9"/>
  <c r="G169" i="9"/>
  <c r="F169" i="9"/>
  <c r="E169" i="9"/>
  <c r="E167" i="9" s="1"/>
  <c r="D169" i="9"/>
  <c r="C169" i="9"/>
  <c r="C167" i="9" s="1"/>
  <c r="M166" i="9"/>
  <c r="K161" i="9"/>
  <c r="J161" i="9"/>
  <c r="I161" i="9"/>
  <c r="G161" i="9"/>
  <c r="F161" i="9"/>
  <c r="E161" i="9"/>
  <c r="D161" i="9"/>
  <c r="C161" i="9"/>
  <c r="M159" i="9"/>
  <c r="M182" i="9" s="1"/>
  <c r="H143" i="9"/>
  <c r="K146" i="9"/>
  <c r="J146" i="9"/>
  <c r="I146" i="9"/>
  <c r="H146" i="9"/>
  <c r="F146" i="9"/>
  <c r="E146" i="9"/>
  <c r="D146" i="9"/>
  <c r="C146" i="9"/>
  <c r="K138" i="9"/>
  <c r="J138" i="9"/>
  <c r="I138" i="9"/>
  <c r="H138" i="9"/>
  <c r="G138" i="9"/>
  <c r="F138" i="9"/>
  <c r="E138" i="9"/>
  <c r="D138" i="9"/>
  <c r="C138" i="9"/>
  <c r="M136" i="9"/>
  <c r="K135" i="9"/>
  <c r="J135" i="9"/>
  <c r="I135" i="9"/>
  <c r="H135" i="9"/>
  <c r="G135" i="9"/>
  <c r="F135" i="9"/>
  <c r="E135" i="9"/>
  <c r="D135" i="9"/>
  <c r="C135" i="9"/>
  <c r="M133" i="9"/>
  <c r="H132" i="9"/>
  <c r="H129" i="9" s="1"/>
  <c r="K129" i="9"/>
  <c r="J129" i="9"/>
  <c r="I129" i="9"/>
  <c r="G129" i="9"/>
  <c r="F129" i="9"/>
  <c r="E129" i="9"/>
  <c r="D129" i="9"/>
  <c r="C129" i="9"/>
  <c r="K128" i="9"/>
  <c r="J128" i="9"/>
  <c r="I128" i="9"/>
  <c r="H128" i="9"/>
  <c r="G128" i="9"/>
  <c r="F128" i="9"/>
  <c r="E128" i="9"/>
  <c r="D128" i="9"/>
  <c r="C128" i="9"/>
  <c r="K121" i="9"/>
  <c r="J121" i="9"/>
  <c r="I121" i="9"/>
  <c r="H121" i="9"/>
  <c r="G121" i="9"/>
  <c r="F121" i="9"/>
  <c r="E121" i="9"/>
  <c r="D121" i="9"/>
  <c r="C121" i="9"/>
  <c r="K120" i="9"/>
  <c r="J120" i="9"/>
  <c r="I120" i="9"/>
  <c r="H120" i="9"/>
  <c r="G120" i="9"/>
  <c r="F120" i="9"/>
  <c r="F118" i="9" s="1"/>
  <c r="E120" i="9"/>
  <c r="D120" i="9"/>
  <c r="C120" i="9"/>
  <c r="M117" i="9"/>
  <c r="K112" i="9"/>
  <c r="J112" i="9"/>
  <c r="I112" i="9"/>
  <c r="H112" i="9"/>
  <c r="G112" i="9"/>
  <c r="F112" i="9"/>
  <c r="E112" i="9"/>
  <c r="D112" i="9"/>
  <c r="C112" i="9"/>
  <c r="M110" i="9"/>
  <c r="M140" i="9" s="1"/>
  <c r="K97" i="9"/>
  <c r="I97" i="9"/>
  <c r="H97" i="9"/>
  <c r="F97" i="9"/>
  <c r="E97" i="9"/>
  <c r="D97" i="9"/>
  <c r="C97" i="9"/>
  <c r="K89" i="9"/>
  <c r="I89" i="9"/>
  <c r="H89" i="9"/>
  <c r="G89" i="9"/>
  <c r="F89" i="9"/>
  <c r="E89" i="9"/>
  <c r="D89" i="9"/>
  <c r="C89" i="9"/>
  <c r="K86" i="9"/>
  <c r="I86" i="9"/>
  <c r="H86" i="9"/>
  <c r="G86" i="9"/>
  <c r="F86" i="9"/>
  <c r="E86" i="9"/>
  <c r="D86" i="9"/>
  <c r="C86" i="9"/>
  <c r="H83" i="9"/>
  <c r="K80" i="9"/>
  <c r="I80" i="9"/>
  <c r="H80" i="9"/>
  <c r="G80" i="9"/>
  <c r="F80" i="9"/>
  <c r="E80" i="9"/>
  <c r="D80" i="9"/>
  <c r="C80" i="9"/>
  <c r="K79" i="9"/>
  <c r="I79" i="9"/>
  <c r="H79" i="9"/>
  <c r="G79" i="9"/>
  <c r="F79" i="9"/>
  <c r="E79" i="9"/>
  <c r="E24" i="9" s="1"/>
  <c r="D79" i="9"/>
  <c r="C79" i="9"/>
  <c r="M77" i="9"/>
  <c r="K72" i="9"/>
  <c r="I72" i="9"/>
  <c r="H72" i="9"/>
  <c r="G72" i="9"/>
  <c r="F72" i="9"/>
  <c r="E72" i="9"/>
  <c r="D72" i="9"/>
  <c r="C72" i="9"/>
  <c r="K71" i="9"/>
  <c r="I71" i="9"/>
  <c r="H71" i="9"/>
  <c r="G71" i="9"/>
  <c r="F71" i="9"/>
  <c r="E71" i="9"/>
  <c r="E16" i="9" s="1"/>
  <c r="D71" i="9"/>
  <c r="C71" i="9"/>
  <c r="C16" i="9" s="1"/>
  <c r="D69" i="9"/>
  <c r="K63" i="9"/>
  <c r="I63" i="9"/>
  <c r="H63" i="9"/>
  <c r="G63" i="9"/>
  <c r="F63" i="9"/>
  <c r="E63" i="9"/>
  <c r="D63" i="9"/>
  <c r="C63" i="9"/>
  <c r="M61" i="9"/>
  <c r="K48" i="9"/>
  <c r="J48" i="9"/>
  <c r="I48" i="9"/>
  <c r="H48" i="9"/>
  <c r="G48" i="9"/>
  <c r="F48" i="9"/>
  <c r="D48" i="9"/>
  <c r="C48" i="9"/>
  <c r="K45" i="9"/>
  <c r="I45" i="9"/>
  <c r="H45" i="9"/>
  <c r="F45" i="9"/>
  <c r="E45" i="9"/>
  <c r="D45" i="9"/>
  <c r="C45" i="9"/>
  <c r="D44" i="9"/>
  <c r="C44" i="9"/>
  <c r="H43" i="9"/>
  <c r="F43" i="9"/>
  <c r="E43" i="9"/>
  <c r="D43" i="9"/>
  <c r="C43" i="9"/>
  <c r="K38" i="9"/>
  <c r="J38" i="9"/>
  <c r="I38" i="9"/>
  <c r="H38" i="9"/>
  <c r="G38" i="9"/>
  <c r="F38" i="9"/>
  <c r="E38" i="9"/>
  <c r="D38" i="9"/>
  <c r="C38" i="9"/>
  <c r="K37" i="9"/>
  <c r="J37" i="9"/>
  <c r="I37" i="9"/>
  <c r="H37" i="9"/>
  <c r="G37" i="9"/>
  <c r="F37" i="9"/>
  <c r="E37" i="9"/>
  <c r="D37" i="9"/>
  <c r="C37" i="9"/>
  <c r="K36" i="9"/>
  <c r="J36" i="9"/>
  <c r="I36" i="9"/>
  <c r="H36" i="9"/>
  <c r="G36" i="9"/>
  <c r="F36" i="9"/>
  <c r="E36" i="9"/>
  <c r="D36" i="9"/>
  <c r="C36" i="9"/>
  <c r="K35" i="9"/>
  <c r="J35" i="9"/>
  <c r="I35" i="9"/>
  <c r="H35" i="9"/>
  <c r="G35" i="9"/>
  <c r="F35" i="9"/>
  <c r="E35" i="9"/>
  <c r="D35" i="9"/>
  <c r="C35" i="9"/>
  <c r="K33" i="9"/>
  <c r="J33" i="9"/>
  <c r="I33" i="9"/>
  <c r="H33" i="9"/>
  <c r="G33" i="9"/>
  <c r="F33" i="9"/>
  <c r="E33" i="9"/>
  <c r="D33" i="9"/>
  <c r="C33" i="9"/>
  <c r="K32" i="9"/>
  <c r="J32" i="9"/>
  <c r="I32" i="9"/>
  <c r="H32" i="9"/>
  <c r="G32" i="9"/>
  <c r="F32" i="9"/>
  <c r="E32" i="9"/>
  <c r="D32" i="9"/>
  <c r="C32" i="9"/>
  <c r="H30" i="9"/>
  <c r="H29" i="9"/>
  <c r="K27" i="9"/>
  <c r="J27" i="9"/>
  <c r="I27" i="9"/>
  <c r="H27" i="9"/>
  <c r="G27" i="9"/>
  <c r="F27" i="9"/>
  <c r="E27" i="9"/>
  <c r="D27" i="9"/>
  <c r="C27" i="9"/>
  <c r="K26" i="9"/>
  <c r="J26" i="9"/>
  <c r="I26" i="9"/>
  <c r="H26" i="9"/>
  <c r="G26" i="9"/>
  <c r="F26" i="9"/>
  <c r="E26" i="9"/>
  <c r="D26" i="9"/>
  <c r="C26" i="9"/>
  <c r="K23" i="9"/>
  <c r="J23" i="9"/>
  <c r="I23" i="9"/>
  <c r="H23" i="9"/>
  <c r="G23" i="9"/>
  <c r="F23" i="9"/>
  <c r="E23" i="9"/>
  <c r="D23" i="9"/>
  <c r="C23" i="9"/>
  <c r="K22" i="9"/>
  <c r="J22" i="9"/>
  <c r="I22" i="9"/>
  <c r="H22" i="9"/>
  <c r="G22" i="9"/>
  <c r="F22" i="9"/>
  <c r="E22" i="9"/>
  <c r="D22" i="9"/>
  <c r="C22" i="9"/>
  <c r="D21" i="9"/>
  <c r="C21" i="9"/>
  <c r="K20" i="9"/>
  <c r="J20" i="9"/>
  <c r="I20" i="9"/>
  <c r="H20" i="9"/>
  <c r="G20" i="9"/>
  <c r="F20" i="9"/>
  <c r="E20" i="9"/>
  <c r="D20" i="9"/>
  <c r="C20" i="9"/>
  <c r="K19" i="9"/>
  <c r="J19" i="9"/>
  <c r="I19" i="9"/>
  <c r="H19" i="9"/>
  <c r="G19" i="9"/>
  <c r="F19" i="9"/>
  <c r="E19" i="9"/>
  <c r="D19" i="9"/>
  <c r="C19" i="9"/>
  <c r="K18" i="9"/>
  <c r="J18" i="9"/>
  <c r="I18" i="9"/>
  <c r="H18" i="9"/>
  <c r="G18" i="9"/>
  <c r="F18" i="9"/>
  <c r="E18" i="9"/>
  <c r="D18" i="9"/>
  <c r="C18" i="9"/>
  <c r="I16" i="9"/>
  <c r="K15" i="9"/>
  <c r="J15" i="9"/>
  <c r="I15" i="9"/>
  <c r="H15" i="9"/>
  <c r="G15" i="9"/>
  <c r="F15" i="9"/>
  <c r="E15" i="9"/>
  <c r="D15" i="9"/>
  <c r="C15" i="9"/>
  <c r="H13" i="9"/>
  <c r="K12" i="9"/>
  <c r="J12" i="9"/>
  <c r="I12" i="9"/>
  <c r="H12" i="9"/>
  <c r="G12" i="9"/>
  <c r="F12" i="9"/>
  <c r="E12" i="9"/>
  <c r="D12" i="9"/>
  <c r="C12" i="9"/>
  <c r="K11" i="9"/>
  <c r="J11" i="9"/>
  <c r="I11" i="9"/>
  <c r="H11" i="9"/>
  <c r="G11" i="9"/>
  <c r="F11" i="9"/>
  <c r="E11" i="9"/>
  <c r="D11" i="9"/>
  <c r="C11" i="9"/>
  <c r="K10" i="9"/>
  <c r="J10" i="9"/>
  <c r="I10" i="9"/>
  <c r="H10" i="9"/>
  <c r="G10" i="9"/>
  <c r="F10" i="9"/>
  <c r="E10" i="9"/>
  <c r="D10" i="9"/>
  <c r="C10" i="9"/>
  <c r="K9" i="9"/>
  <c r="J9" i="9"/>
  <c r="I9" i="9"/>
  <c r="H9" i="9"/>
  <c r="G9" i="9"/>
  <c r="F9" i="9"/>
  <c r="E9" i="9"/>
  <c r="D9" i="9"/>
  <c r="C9" i="9"/>
  <c r="K6" i="9"/>
  <c r="J6" i="9"/>
  <c r="I6" i="9"/>
  <c r="H6" i="9"/>
  <c r="G6" i="9"/>
  <c r="F6" i="9"/>
  <c r="E6" i="9"/>
  <c r="D6" i="9"/>
  <c r="C6" i="9"/>
  <c r="K236" i="8"/>
  <c r="I236" i="8"/>
  <c r="G236" i="8"/>
  <c r="F236" i="8"/>
  <c r="E236" i="8"/>
  <c r="K233" i="8"/>
  <c r="I233" i="8"/>
  <c r="G233" i="8"/>
  <c r="F233" i="8"/>
  <c r="E233" i="8"/>
  <c r="K227" i="8"/>
  <c r="I227" i="8"/>
  <c r="G227" i="8"/>
  <c r="F227" i="8"/>
  <c r="E227" i="8"/>
  <c r="K226" i="8"/>
  <c r="I226" i="8"/>
  <c r="I216" i="8" s="1"/>
  <c r="G226" i="8"/>
  <c r="F226" i="8"/>
  <c r="M226" i="8" s="1"/>
  <c r="E226" i="8"/>
  <c r="K219" i="8"/>
  <c r="K216" i="8" s="1"/>
  <c r="I219" i="8"/>
  <c r="G219" i="8"/>
  <c r="F219" i="8"/>
  <c r="E219" i="8"/>
  <c r="K218" i="8"/>
  <c r="I218" i="8"/>
  <c r="G218" i="8"/>
  <c r="F218" i="8"/>
  <c r="E218" i="8"/>
  <c r="K210" i="8"/>
  <c r="I210" i="8"/>
  <c r="G210" i="8"/>
  <c r="F210" i="8"/>
  <c r="E210" i="8"/>
  <c r="M208" i="8"/>
  <c r="M240" i="8" s="1"/>
  <c r="F192" i="8"/>
  <c r="K195" i="8"/>
  <c r="J195" i="8"/>
  <c r="I195" i="8"/>
  <c r="F195" i="8"/>
  <c r="E195" i="8"/>
  <c r="D195" i="8"/>
  <c r="C195" i="8"/>
  <c r="K187" i="8"/>
  <c r="J187" i="8"/>
  <c r="I187" i="8"/>
  <c r="G187" i="8"/>
  <c r="F187" i="8"/>
  <c r="E187" i="8"/>
  <c r="D187" i="8"/>
  <c r="C187" i="8"/>
  <c r="K184" i="8"/>
  <c r="J184" i="8"/>
  <c r="I184" i="8"/>
  <c r="G184" i="8"/>
  <c r="F184" i="8"/>
  <c r="E184" i="8"/>
  <c r="D184" i="8"/>
  <c r="C184" i="8"/>
  <c r="K178" i="8"/>
  <c r="J178" i="8"/>
  <c r="I178" i="8"/>
  <c r="G178" i="8"/>
  <c r="F178" i="8"/>
  <c r="E178" i="8"/>
  <c r="D178" i="8"/>
  <c r="C178" i="8"/>
  <c r="K177" i="8"/>
  <c r="J177" i="8"/>
  <c r="J24" i="8" s="1"/>
  <c r="I177" i="8"/>
  <c r="G177" i="8"/>
  <c r="F177" i="8"/>
  <c r="E177" i="8"/>
  <c r="D177" i="8"/>
  <c r="C177" i="8"/>
  <c r="M177" i="8" s="1"/>
  <c r="K170" i="8"/>
  <c r="J170" i="8"/>
  <c r="I170" i="8"/>
  <c r="I167" i="8" s="1"/>
  <c r="G170" i="8"/>
  <c r="F170" i="8"/>
  <c r="E170" i="8"/>
  <c r="D170" i="8"/>
  <c r="C170" i="8"/>
  <c r="K169" i="8"/>
  <c r="K167" i="8" s="1"/>
  <c r="J169" i="8"/>
  <c r="I169" i="8"/>
  <c r="G169" i="8"/>
  <c r="F169" i="8"/>
  <c r="F167" i="8" s="1"/>
  <c r="E169" i="8"/>
  <c r="D169" i="8"/>
  <c r="D167" i="8" s="1"/>
  <c r="C169" i="8"/>
  <c r="K161" i="8"/>
  <c r="J161" i="8"/>
  <c r="I161" i="8"/>
  <c r="G161" i="8"/>
  <c r="F161" i="8"/>
  <c r="E161" i="8"/>
  <c r="D161" i="8"/>
  <c r="C161" i="8"/>
  <c r="M159" i="8"/>
  <c r="M182" i="8" s="1"/>
  <c r="K146" i="8"/>
  <c r="J146" i="8"/>
  <c r="I146" i="8"/>
  <c r="H146" i="8"/>
  <c r="G146" i="8"/>
  <c r="F146" i="8"/>
  <c r="E146" i="8"/>
  <c r="D146" i="8"/>
  <c r="C146" i="8"/>
  <c r="K138" i="8"/>
  <c r="J138" i="8"/>
  <c r="I138" i="8"/>
  <c r="H138" i="8"/>
  <c r="G138" i="8"/>
  <c r="F138" i="8"/>
  <c r="E138" i="8"/>
  <c r="D138" i="8"/>
  <c r="C138" i="8"/>
  <c r="K135" i="8"/>
  <c r="J135" i="8"/>
  <c r="I135" i="8"/>
  <c r="H135" i="8"/>
  <c r="G135" i="8"/>
  <c r="F135" i="8"/>
  <c r="E135" i="8"/>
  <c r="D135" i="8"/>
  <c r="C135" i="8"/>
  <c r="H132" i="8"/>
  <c r="M132" i="8" s="1"/>
  <c r="K129" i="8"/>
  <c r="J129" i="8"/>
  <c r="I129" i="8"/>
  <c r="H129" i="8"/>
  <c r="G129" i="8"/>
  <c r="F129" i="8"/>
  <c r="E129" i="8"/>
  <c r="D129" i="8"/>
  <c r="C129" i="8"/>
  <c r="K128" i="8"/>
  <c r="J128" i="8"/>
  <c r="I128" i="8"/>
  <c r="H128" i="8"/>
  <c r="G128" i="8"/>
  <c r="F128" i="8"/>
  <c r="E128" i="8"/>
  <c r="D128" i="8"/>
  <c r="C128" i="8"/>
  <c r="C118" i="8" s="1"/>
  <c r="K121" i="8"/>
  <c r="J121" i="8"/>
  <c r="J118" i="8" s="1"/>
  <c r="I121" i="8"/>
  <c r="H121" i="8"/>
  <c r="G121" i="8"/>
  <c r="F121" i="8"/>
  <c r="F118" i="8" s="1"/>
  <c r="E121" i="8"/>
  <c r="E118" i="8" s="1"/>
  <c r="D121" i="8"/>
  <c r="D118" i="8" s="1"/>
  <c r="C121" i="8"/>
  <c r="K120" i="8"/>
  <c r="J120" i="8"/>
  <c r="J16" i="8" s="1"/>
  <c r="I120" i="8"/>
  <c r="H120" i="8"/>
  <c r="G120" i="8"/>
  <c r="M120" i="8" s="1"/>
  <c r="F120" i="8"/>
  <c r="E120" i="8"/>
  <c r="D120" i="8"/>
  <c r="C120" i="8"/>
  <c r="K112" i="8"/>
  <c r="J112" i="8"/>
  <c r="I112" i="8"/>
  <c r="H112" i="8"/>
  <c r="G112" i="8"/>
  <c r="F112" i="8"/>
  <c r="E112" i="8"/>
  <c r="D112" i="8"/>
  <c r="C112" i="8"/>
  <c r="M110" i="8"/>
  <c r="K97" i="8"/>
  <c r="H97" i="8"/>
  <c r="F97" i="8"/>
  <c r="E97" i="8"/>
  <c r="D97" i="8"/>
  <c r="C97" i="8"/>
  <c r="M91" i="8"/>
  <c r="K89" i="8"/>
  <c r="I89" i="8"/>
  <c r="H89" i="8"/>
  <c r="G89" i="8"/>
  <c r="F89" i="8"/>
  <c r="E89" i="8"/>
  <c r="D89" i="8"/>
  <c r="C89" i="8"/>
  <c r="K86" i="8"/>
  <c r="I86" i="8"/>
  <c r="H86" i="8"/>
  <c r="G86" i="8"/>
  <c r="F86" i="8"/>
  <c r="E86" i="8"/>
  <c r="D86" i="8"/>
  <c r="C86" i="8"/>
  <c r="M85" i="8"/>
  <c r="M83" i="8"/>
  <c r="H83" i="8"/>
  <c r="H80" i="8" s="1"/>
  <c r="M82" i="8"/>
  <c r="K80" i="8"/>
  <c r="I80" i="8"/>
  <c r="G80" i="8"/>
  <c r="F80" i="8"/>
  <c r="E80" i="8"/>
  <c r="D80" i="8"/>
  <c r="C80" i="8"/>
  <c r="K79" i="8"/>
  <c r="I79" i="8"/>
  <c r="H79" i="8"/>
  <c r="G79" i="8"/>
  <c r="G69" i="8" s="1"/>
  <c r="F79" i="8"/>
  <c r="E79" i="8"/>
  <c r="D79" i="8"/>
  <c r="C79" i="8"/>
  <c r="K72" i="8"/>
  <c r="I72" i="8"/>
  <c r="H72" i="8"/>
  <c r="H69" i="8" s="1"/>
  <c r="G72" i="8"/>
  <c r="F72" i="8"/>
  <c r="E72" i="8"/>
  <c r="D72" i="8"/>
  <c r="C72" i="8"/>
  <c r="M72" i="8" s="1"/>
  <c r="K71" i="8"/>
  <c r="I71" i="8"/>
  <c r="H71" i="8"/>
  <c r="G71" i="8"/>
  <c r="F71" i="8"/>
  <c r="F69" i="8" s="1"/>
  <c r="E71" i="8"/>
  <c r="D71" i="8"/>
  <c r="C71" i="8"/>
  <c r="M68" i="8"/>
  <c r="M67" i="8"/>
  <c r="M66" i="8"/>
  <c r="M65" i="8"/>
  <c r="M64" i="8"/>
  <c r="K63" i="8"/>
  <c r="I63" i="8"/>
  <c r="H63" i="8"/>
  <c r="G63" i="8"/>
  <c r="F63" i="8"/>
  <c r="E63" i="8"/>
  <c r="D63" i="8"/>
  <c r="C63" i="8"/>
  <c r="M61" i="8"/>
  <c r="K48" i="8"/>
  <c r="J48" i="8"/>
  <c r="I48" i="8"/>
  <c r="H48" i="8"/>
  <c r="G48" i="8"/>
  <c r="F48" i="8"/>
  <c r="E48" i="8"/>
  <c r="D48" i="8"/>
  <c r="C48" i="8"/>
  <c r="F45" i="8"/>
  <c r="E45" i="8"/>
  <c r="D45" i="8"/>
  <c r="C45" i="8"/>
  <c r="F44" i="8"/>
  <c r="E44" i="8"/>
  <c r="D44" i="8"/>
  <c r="C44" i="8"/>
  <c r="H43" i="8"/>
  <c r="F43" i="8"/>
  <c r="E43" i="8"/>
  <c r="D43" i="8"/>
  <c r="C43" i="8"/>
  <c r="K38" i="8"/>
  <c r="J38" i="8"/>
  <c r="I38" i="8"/>
  <c r="H38" i="8"/>
  <c r="G38" i="8"/>
  <c r="F38" i="8"/>
  <c r="E38" i="8"/>
  <c r="D38" i="8"/>
  <c r="C38" i="8"/>
  <c r="K37" i="8"/>
  <c r="J37" i="8"/>
  <c r="I37" i="8"/>
  <c r="H37" i="8"/>
  <c r="G37" i="8"/>
  <c r="F37" i="8"/>
  <c r="E37" i="8"/>
  <c r="D37" i="8"/>
  <c r="C37" i="8"/>
  <c r="K36" i="8"/>
  <c r="J36" i="8"/>
  <c r="I36" i="8"/>
  <c r="H36" i="8"/>
  <c r="G36" i="8"/>
  <c r="F36" i="8"/>
  <c r="E36" i="8"/>
  <c r="D36" i="8"/>
  <c r="C36" i="8"/>
  <c r="K35" i="8"/>
  <c r="J35" i="8"/>
  <c r="I35" i="8"/>
  <c r="H35" i="8"/>
  <c r="G35" i="8"/>
  <c r="F35" i="8"/>
  <c r="E35" i="8"/>
  <c r="D35" i="8"/>
  <c r="C35" i="8"/>
  <c r="K33" i="8"/>
  <c r="J33" i="8"/>
  <c r="I33" i="8"/>
  <c r="H33" i="8"/>
  <c r="G33" i="8"/>
  <c r="F33" i="8"/>
  <c r="E33" i="8"/>
  <c r="D33" i="8"/>
  <c r="C33" i="8"/>
  <c r="K32" i="8"/>
  <c r="J32" i="8"/>
  <c r="I32" i="8"/>
  <c r="H32" i="8"/>
  <c r="G32" i="8"/>
  <c r="F32" i="8"/>
  <c r="E32" i="8"/>
  <c r="D32" i="8"/>
  <c r="C32" i="8"/>
  <c r="H30" i="8"/>
  <c r="H29" i="8"/>
  <c r="K27" i="8"/>
  <c r="J27" i="8"/>
  <c r="I27" i="8"/>
  <c r="H27" i="8"/>
  <c r="G27" i="8"/>
  <c r="F27" i="8"/>
  <c r="E27" i="8"/>
  <c r="D27" i="8"/>
  <c r="C27" i="8"/>
  <c r="K26" i="8"/>
  <c r="J26" i="8"/>
  <c r="I26" i="8"/>
  <c r="H26" i="8"/>
  <c r="G26" i="8"/>
  <c r="F26" i="8"/>
  <c r="E26" i="8"/>
  <c r="D26" i="8"/>
  <c r="C26" i="8"/>
  <c r="H24" i="8"/>
  <c r="K23" i="8"/>
  <c r="J23" i="8"/>
  <c r="I23" i="8"/>
  <c r="H23" i="8"/>
  <c r="G23" i="8"/>
  <c r="F23" i="8"/>
  <c r="E23" i="8"/>
  <c r="D23" i="8"/>
  <c r="C23" i="8"/>
  <c r="K22" i="8"/>
  <c r="J22" i="8"/>
  <c r="I22" i="8"/>
  <c r="H22" i="8"/>
  <c r="G22" i="8"/>
  <c r="F22" i="8"/>
  <c r="E22" i="8"/>
  <c r="D22" i="8"/>
  <c r="C22" i="8"/>
  <c r="D21" i="8"/>
  <c r="C21" i="8"/>
  <c r="K20" i="8"/>
  <c r="J20" i="8"/>
  <c r="I20" i="8"/>
  <c r="H20" i="8"/>
  <c r="G20" i="8"/>
  <c r="F20" i="8"/>
  <c r="E20" i="8"/>
  <c r="D20" i="8"/>
  <c r="C20" i="8"/>
  <c r="K19" i="8"/>
  <c r="J19" i="8"/>
  <c r="I19" i="8"/>
  <c r="H19" i="8"/>
  <c r="G19" i="8"/>
  <c r="F19" i="8"/>
  <c r="E19" i="8"/>
  <c r="D19" i="8"/>
  <c r="C19" i="8"/>
  <c r="K18" i="8"/>
  <c r="J18" i="8"/>
  <c r="I18" i="8"/>
  <c r="H18" i="8"/>
  <c r="G18" i="8"/>
  <c r="F18" i="8"/>
  <c r="E18" i="8"/>
  <c r="D18" i="8"/>
  <c r="C18" i="8"/>
  <c r="K15" i="8"/>
  <c r="J15" i="8"/>
  <c r="I15" i="8"/>
  <c r="H15" i="8"/>
  <c r="G15" i="8"/>
  <c r="F15" i="8"/>
  <c r="E15" i="8"/>
  <c r="D15" i="8"/>
  <c r="C15" i="8"/>
  <c r="H13" i="8"/>
  <c r="K12" i="8"/>
  <c r="J12" i="8"/>
  <c r="I12" i="8"/>
  <c r="H12" i="8"/>
  <c r="G12" i="8"/>
  <c r="F12" i="8"/>
  <c r="E12" i="8"/>
  <c r="D12" i="8"/>
  <c r="C12" i="8"/>
  <c r="K11" i="8"/>
  <c r="J11" i="8"/>
  <c r="I11" i="8"/>
  <c r="H11" i="8"/>
  <c r="G11" i="8"/>
  <c r="F11" i="8"/>
  <c r="E11" i="8"/>
  <c r="D11" i="8"/>
  <c r="C11" i="8"/>
  <c r="K10" i="8"/>
  <c r="J10" i="8"/>
  <c r="I10" i="8"/>
  <c r="H10" i="8"/>
  <c r="G10" i="8"/>
  <c r="F10" i="8"/>
  <c r="E10" i="8"/>
  <c r="D10" i="8"/>
  <c r="C10" i="8"/>
  <c r="K9" i="8"/>
  <c r="J9" i="8"/>
  <c r="I9" i="8"/>
  <c r="H9" i="8"/>
  <c r="G9" i="8"/>
  <c r="F9" i="8"/>
  <c r="E9" i="8"/>
  <c r="D9" i="8"/>
  <c r="C9" i="8"/>
  <c r="K6" i="8"/>
  <c r="J6" i="8"/>
  <c r="I6" i="8"/>
  <c r="H6" i="8"/>
  <c r="G6" i="8"/>
  <c r="F6" i="8"/>
  <c r="E6" i="8"/>
  <c r="D6" i="8"/>
  <c r="C6" i="8"/>
  <c r="K236" i="7"/>
  <c r="I236" i="7"/>
  <c r="G236" i="7"/>
  <c r="F236" i="7"/>
  <c r="E236" i="7"/>
  <c r="K233" i="7"/>
  <c r="I233" i="7"/>
  <c r="G233" i="7"/>
  <c r="F233" i="7"/>
  <c r="E233" i="7"/>
  <c r="K227" i="7"/>
  <c r="I227" i="7"/>
  <c r="G227" i="7"/>
  <c r="F227" i="7"/>
  <c r="E227" i="7"/>
  <c r="K226" i="7"/>
  <c r="I226" i="7"/>
  <c r="G226" i="7"/>
  <c r="F226" i="7"/>
  <c r="E226" i="7"/>
  <c r="K219" i="7"/>
  <c r="I219" i="7"/>
  <c r="G219" i="7"/>
  <c r="F219" i="7"/>
  <c r="F216" i="7" s="1"/>
  <c r="E219" i="7"/>
  <c r="K218" i="7"/>
  <c r="I218" i="7"/>
  <c r="G218" i="7"/>
  <c r="F218" i="7"/>
  <c r="E218" i="7"/>
  <c r="K210" i="7"/>
  <c r="I210" i="7"/>
  <c r="G210" i="7"/>
  <c r="F210" i="7"/>
  <c r="E210" i="7"/>
  <c r="M208" i="7"/>
  <c r="M240" i="7" s="1"/>
  <c r="K187" i="7"/>
  <c r="J187" i="7"/>
  <c r="I187" i="7"/>
  <c r="G187" i="7"/>
  <c r="F187" i="7"/>
  <c r="E187" i="7"/>
  <c r="D187" i="7"/>
  <c r="C187" i="7"/>
  <c r="M186" i="7"/>
  <c r="K184" i="7"/>
  <c r="J184" i="7"/>
  <c r="I184" i="7"/>
  <c r="G184" i="7"/>
  <c r="F184" i="7"/>
  <c r="E184" i="7"/>
  <c r="D184" i="7"/>
  <c r="C184" i="7"/>
  <c r="M180" i="7"/>
  <c r="K178" i="7"/>
  <c r="J178" i="7"/>
  <c r="I178" i="7"/>
  <c r="G178" i="7"/>
  <c r="F178" i="7"/>
  <c r="E178" i="7"/>
  <c r="D178" i="7"/>
  <c r="C178" i="7"/>
  <c r="K177" i="7"/>
  <c r="J177" i="7"/>
  <c r="J24" i="7" s="1"/>
  <c r="I177" i="7"/>
  <c r="G177" i="7"/>
  <c r="F177" i="7"/>
  <c r="E177" i="7"/>
  <c r="D177" i="7"/>
  <c r="C177" i="7"/>
  <c r="M174" i="7"/>
  <c r="K170" i="7"/>
  <c r="J170" i="7"/>
  <c r="I170" i="7"/>
  <c r="G170" i="7"/>
  <c r="G167" i="7" s="1"/>
  <c r="F170" i="7"/>
  <c r="F167" i="7" s="1"/>
  <c r="E170" i="7"/>
  <c r="E167" i="7" s="1"/>
  <c r="D170" i="7"/>
  <c r="D167" i="7" s="1"/>
  <c r="C170" i="7"/>
  <c r="K169" i="7"/>
  <c r="J169" i="7"/>
  <c r="I169" i="7"/>
  <c r="G169" i="7"/>
  <c r="F169" i="7"/>
  <c r="E169" i="7"/>
  <c r="D169" i="7"/>
  <c r="C169" i="7"/>
  <c r="M168" i="7"/>
  <c r="M166" i="7"/>
  <c r="K161" i="7"/>
  <c r="J161" i="7"/>
  <c r="I161" i="7"/>
  <c r="G161" i="7"/>
  <c r="F161" i="7"/>
  <c r="E161" i="7"/>
  <c r="D161" i="7"/>
  <c r="C161" i="7"/>
  <c r="M159" i="7"/>
  <c r="M182" i="7" s="1"/>
  <c r="G145" i="7"/>
  <c r="K138" i="7"/>
  <c r="J138" i="7"/>
  <c r="I138" i="7"/>
  <c r="H138" i="7"/>
  <c r="G138" i="7"/>
  <c r="F138" i="7"/>
  <c r="E138" i="7"/>
  <c r="D138" i="7"/>
  <c r="C138" i="7"/>
  <c r="K135" i="7"/>
  <c r="J135" i="7"/>
  <c r="I135" i="7"/>
  <c r="H135" i="7"/>
  <c r="G135" i="7"/>
  <c r="F135" i="7"/>
  <c r="E135" i="7"/>
  <c r="D135" i="7"/>
  <c r="C135" i="7"/>
  <c r="H132" i="7"/>
  <c r="K129" i="7"/>
  <c r="J129" i="7"/>
  <c r="I129" i="7"/>
  <c r="H129" i="7"/>
  <c r="G129" i="7"/>
  <c r="F129" i="7"/>
  <c r="E129" i="7"/>
  <c r="D129" i="7"/>
  <c r="C129" i="7"/>
  <c r="K128" i="7"/>
  <c r="J128" i="7"/>
  <c r="I128" i="7"/>
  <c r="H128" i="7"/>
  <c r="G128" i="7"/>
  <c r="F128" i="7"/>
  <c r="F24" i="7" s="1"/>
  <c r="E128" i="7"/>
  <c r="D128" i="7"/>
  <c r="C128" i="7"/>
  <c r="K121" i="7"/>
  <c r="J121" i="7"/>
  <c r="I121" i="7"/>
  <c r="H121" i="7"/>
  <c r="G121" i="7"/>
  <c r="F121" i="7"/>
  <c r="E121" i="7"/>
  <c r="D121" i="7"/>
  <c r="D118" i="7" s="1"/>
  <c r="C121" i="7"/>
  <c r="C118" i="7" s="1"/>
  <c r="K120" i="7"/>
  <c r="K118" i="7" s="1"/>
  <c r="J120" i="7"/>
  <c r="J16" i="7" s="1"/>
  <c r="I120" i="7"/>
  <c r="H120" i="7"/>
  <c r="G120" i="7"/>
  <c r="F120" i="7"/>
  <c r="E120" i="7"/>
  <c r="D120" i="7"/>
  <c r="C120" i="7"/>
  <c r="J118" i="7"/>
  <c r="G118" i="7"/>
  <c r="K112" i="7"/>
  <c r="J112" i="7"/>
  <c r="I112" i="7"/>
  <c r="H112" i="7"/>
  <c r="G112" i="7"/>
  <c r="F112" i="7"/>
  <c r="E112" i="7"/>
  <c r="D112" i="7"/>
  <c r="C112" i="7"/>
  <c r="M110" i="7"/>
  <c r="M140" i="7" s="1"/>
  <c r="E94" i="7"/>
  <c r="K89" i="7"/>
  <c r="I89" i="7"/>
  <c r="H89" i="7"/>
  <c r="G89" i="7"/>
  <c r="F89" i="7"/>
  <c r="E89" i="7"/>
  <c r="D89" i="7"/>
  <c r="C89" i="7"/>
  <c r="K86" i="7"/>
  <c r="I86" i="7"/>
  <c r="H86" i="7"/>
  <c r="G86" i="7"/>
  <c r="F86" i="7"/>
  <c r="E86" i="7"/>
  <c r="D86" i="7"/>
  <c r="C86" i="7"/>
  <c r="H83" i="7"/>
  <c r="H80" i="7" s="1"/>
  <c r="K80" i="7"/>
  <c r="I80" i="7"/>
  <c r="G80" i="7"/>
  <c r="F80" i="7"/>
  <c r="E80" i="7"/>
  <c r="D80" i="7"/>
  <c r="C80" i="7"/>
  <c r="K79" i="7"/>
  <c r="I79" i="7"/>
  <c r="H79" i="7"/>
  <c r="H69" i="7" s="1"/>
  <c r="G79" i="7"/>
  <c r="F79" i="7"/>
  <c r="E79" i="7"/>
  <c r="D79" i="7"/>
  <c r="D24" i="7" s="1"/>
  <c r="C79" i="7"/>
  <c r="K72" i="7"/>
  <c r="I72" i="7"/>
  <c r="H72" i="7"/>
  <c r="G72" i="7"/>
  <c r="F72" i="7"/>
  <c r="E72" i="7"/>
  <c r="D72" i="7"/>
  <c r="C72" i="7"/>
  <c r="K71" i="7"/>
  <c r="I71" i="7"/>
  <c r="H71" i="7"/>
  <c r="G71" i="7"/>
  <c r="G16" i="7" s="1"/>
  <c r="F71" i="7"/>
  <c r="F16" i="7" s="1"/>
  <c r="E71" i="7"/>
  <c r="D71" i="7"/>
  <c r="D16" i="7" s="1"/>
  <c r="C71" i="7"/>
  <c r="I69" i="7"/>
  <c r="M64" i="7"/>
  <c r="K63" i="7"/>
  <c r="I63" i="7"/>
  <c r="H63" i="7"/>
  <c r="G63" i="7"/>
  <c r="F63" i="7"/>
  <c r="E63" i="7"/>
  <c r="D63" i="7"/>
  <c r="C63" i="7"/>
  <c r="M61" i="7"/>
  <c r="K48" i="7"/>
  <c r="J48" i="7"/>
  <c r="I48" i="7"/>
  <c r="H48" i="7"/>
  <c r="G48" i="7"/>
  <c r="F48" i="7"/>
  <c r="E48" i="7"/>
  <c r="D48" i="7"/>
  <c r="C48" i="7"/>
  <c r="K45" i="7"/>
  <c r="J45" i="7"/>
  <c r="I45" i="7"/>
  <c r="H45" i="7"/>
  <c r="F45" i="7"/>
  <c r="E45" i="7"/>
  <c r="D45" i="7"/>
  <c r="C45" i="7"/>
  <c r="K44" i="7"/>
  <c r="J44" i="7"/>
  <c r="I44" i="7"/>
  <c r="H44" i="7"/>
  <c r="G44" i="7"/>
  <c r="E44" i="7"/>
  <c r="D44" i="7"/>
  <c r="C44" i="7"/>
  <c r="K43" i="7"/>
  <c r="J43" i="7"/>
  <c r="H43" i="7"/>
  <c r="G43" i="7"/>
  <c r="F43" i="7"/>
  <c r="E43" i="7"/>
  <c r="D43" i="7"/>
  <c r="C43" i="7"/>
  <c r="K38" i="7"/>
  <c r="J38" i="7"/>
  <c r="I38" i="7"/>
  <c r="H38" i="7"/>
  <c r="G38" i="7"/>
  <c r="F38" i="7"/>
  <c r="E38" i="7"/>
  <c r="D38" i="7"/>
  <c r="C38" i="7"/>
  <c r="K37" i="7"/>
  <c r="J37" i="7"/>
  <c r="I37" i="7"/>
  <c r="H37" i="7"/>
  <c r="G37" i="7"/>
  <c r="F37" i="7"/>
  <c r="E37" i="7"/>
  <c r="D37" i="7"/>
  <c r="C37" i="7"/>
  <c r="K36" i="7"/>
  <c r="J36" i="7"/>
  <c r="I36" i="7"/>
  <c r="H36" i="7"/>
  <c r="G36" i="7"/>
  <c r="F36" i="7"/>
  <c r="E36" i="7"/>
  <c r="D36" i="7"/>
  <c r="C36" i="7"/>
  <c r="K35" i="7"/>
  <c r="J35" i="7"/>
  <c r="I35" i="7"/>
  <c r="H35" i="7"/>
  <c r="G35" i="7"/>
  <c r="F35" i="7"/>
  <c r="E35" i="7"/>
  <c r="D35" i="7"/>
  <c r="C35" i="7"/>
  <c r="K33" i="7"/>
  <c r="J33" i="7"/>
  <c r="I33" i="7"/>
  <c r="H33" i="7"/>
  <c r="G33" i="7"/>
  <c r="F33" i="7"/>
  <c r="E33" i="7"/>
  <c r="D33" i="7"/>
  <c r="C33" i="7"/>
  <c r="K32" i="7"/>
  <c r="J32" i="7"/>
  <c r="I32" i="7"/>
  <c r="H32" i="7"/>
  <c r="G32" i="7"/>
  <c r="F32" i="7"/>
  <c r="E32" i="7"/>
  <c r="D32" i="7"/>
  <c r="C32" i="7"/>
  <c r="H30" i="7"/>
  <c r="H29" i="7"/>
  <c r="K27" i="7"/>
  <c r="J27" i="7"/>
  <c r="I27" i="7"/>
  <c r="H27" i="7"/>
  <c r="G27" i="7"/>
  <c r="F27" i="7"/>
  <c r="E27" i="7"/>
  <c r="D27" i="7"/>
  <c r="C27" i="7"/>
  <c r="K26" i="7"/>
  <c r="J26" i="7"/>
  <c r="I26" i="7"/>
  <c r="H26" i="7"/>
  <c r="G26" i="7"/>
  <c r="F26" i="7"/>
  <c r="E26" i="7"/>
  <c r="D26" i="7"/>
  <c r="C26" i="7"/>
  <c r="K23" i="7"/>
  <c r="J23" i="7"/>
  <c r="I23" i="7"/>
  <c r="H23" i="7"/>
  <c r="G23" i="7"/>
  <c r="F23" i="7"/>
  <c r="E23" i="7"/>
  <c r="D23" i="7"/>
  <c r="C23" i="7"/>
  <c r="K22" i="7"/>
  <c r="J22" i="7"/>
  <c r="I22" i="7"/>
  <c r="H22" i="7"/>
  <c r="G22" i="7"/>
  <c r="F22" i="7"/>
  <c r="E22" i="7"/>
  <c r="D22" i="7"/>
  <c r="C22" i="7"/>
  <c r="D21" i="7"/>
  <c r="C21" i="7"/>
  <c r="K20" i="7"/>
  <c r="J20" i="7"/>
  <c r="I20" i="7"/>
  <c r="H20" i="7"/>
  <c r="G20" i="7"/>
  <c r="F20" i="7"/>
  <c r="E20" i="7"/>
  <c r="D20" i="7"/>
  <c r="C20" i="7"/>
  <c r="K19" i="7"/>
  <c r="J19" i="7"/>
  <c r="I19" i="7"/>
  <c r="H19" i="7"/>
  <c r="G19" i="7"/>
  <c r="F19" i="7"/>
  <c r="E19" i="7"/>
  <c r="D19" i="7"/>
  <c r="C19" i="7"/>
  <c r="K18" i="7"/>
  <c r="J18" i="7"/>
  <c r="I18" i="7"/>
  <c r="H18" i="7"/>
  <c r="G18" i="7"/>
  <c r="F18" i="7"/>
  <c r="E18" i="7"/>
  <c r="D18" i="7"/>
  <c r="C18" i="7"/>
  <c r="K15" i="7"/>
  <c r="J15" i="7"/>
  <c r="I15" i="7"/>
  <c r="H15" i="7"/>
  <c r="G15" i="7"/>
  <c r="F15" i="7"/>
  <c r="E15" i="7"/>
  <c r="D15" i="7"/>
  <c r="C15" i="7"/>
  <c r="H13" i="7"/>
  <c r="K12" i="7"/>
  <c r="J12" i="7"/>
  <c r="I12" i="7"/>
  <c r="H12" i="7"/>
  <c r="G12" i="7"/>
  <c r="F12" i="7"/>
  <c r="E12" i="7"/>
  <c r="D12" i="7"/>
  <c r="C12" i="7"/>
  <c r="K11" i="7"/>
  <c r="J11" i="7"/>
  <c r="I11" i="7"/>
  <c r="H11" i="7"/>
  <c r="G11" i="7"/>
  <c r="F11" i="7"/>
  <c r="E11" i="7"/>
  <c r="D11" i="7"/>
  <c r="C11" i="7"/>
  <c r="K10" i="7"/>
  <c r="J10" i="7"/>
  <c r="I10" i="7"/>
  <c r="H10" i="7"/>
  <c r="G10" i="7"/>
  <c r="F10" i="7"/>
  <c r="E10" i="7"/>
  <c r="D10" i="7"/>
  <c r="C10" i="7"/>
  <c r="K9" i="7"/>
  <c r="J9" i="7"/>
  <c r="I9" i="7"/>
  <c r="H9" i="7"/>
  <c r="G9" i="7"/>
  <c r="F9" i="7"/>
  <c r="E9" i="7"/>
  <c r="D9" i="7"/>
  <c r="C9" i="7"/>
  <c r="K6" i="7"/>
  <c r="J6" i="7"/>
  <c r="I6" i="7"/>
  <c r="H6" i="7"/>
  <c r="G6" i="7"/>
  <c r="F6" i="7"/>
  <c r="E6" i="7"/>
  <c r="D6" i="7"/>
  <c r="C6" i="7"/>
  <c r="M211" i="6"/>
  <c r="M214" i="6"/>
  <c r="M217" i="6"/>
  <c r="M224" i="6"/>
  <c r="M225" i="6"/>
  <c r="M228" i="6"/>
  <c r="M229" i="6"/>
  <c r="M235" i="6"/>
  <c r="M237" i="6"/>
  <c r="M238" i="6"/>
  <c r="M239" i="6"/>
  <c r="M240" i="6"/>
  <c r="F226" i="6"/>
  <c r="F216" i="6" s="1"/>
  <c r="G226" i="6"/>
  <c r="G216" i="6" s="1"/>
  <c r="I226" i="6"/>
  <c r="K226" i="6"/>
  <c r="F218" i="6"/>
  <c r="G218" i="6"/>
  <c r="I218" i="6"/>
  <c r="I216" i="6" s="1"/>
  <c r="K218" i="6"/>
  <c r="K216" i="6" s="1"/>
  <c r="E226" i="6"/>
  <c r="M226" i="6" s="1"/>
  <c r="E218" i="6"/>
  <c r="M218" i="6" s="1"/>
  <c r="C170" i="6"/>
  <c r="M159" i="6"/>
  <c r="D177" i="6"/>
  <c r="E177" i="6"/>
  <c r="F177" i="6"/>
  <c r="G177" i="6"/>
  <c r="I177" i="6"/>
  <c r="J177" i="6"/>
  <c r="K177" i="6"/>
  <c r="C177" i="6"/>
  <c r="D169" i="6"/>
  <c r="E169" i="6"/>
  <c r="F169" i="6"/>
  <c r="G169" i="6"/>
  <c r="I169" i="6"/>
  <c r="J169" i="6"/>
  <c r="K169" i="6"/>
  <c r="C169" i="6"/>
  <c r="D128" i="6"/>
  <c r="E128" i="6"/>
  <c r="F128" i="6"/>
  <c r="G128" i="6"/>
  <c r="H128" i="6"/>
  <c r="I128" i="6"/>
  <c r="J128" i="6"/>
  <c r="K128" i="6"/>
  <c r="C128" i="6"/>
  <c r="D120" i="6"/>
  <c r="E120" i="6"/>
  <c r="F120" i="6"/>
  <c r="G120" i="6"/>
  <c r="H120" i="6"/>
  <c r="I120" i="6"/>
  <c r="J120" i="6"/>
  <c r="K120" i="6"/>
  <c r="C120" i="6"/>
  <c r="M110" i="6"/>
  <c r="M123" i="6" s="1"/>
  <c r="H132" i="6"/>
  <c r="H129" i="6" s="1"/>
  <c r="C112" i="6"/>
  <c r="D79" i="6"/>
  <c r="E79" i="6"/>
  <c r="F79" i="6"/>
  <c r="G79" i="6"/>
  <c r="H79" i="6"/>
  <c r="I79" i="6"/>
  <c r="K79" i="6"/>
  <c r="C80" i="6"/>
  <c r="C79" i="6"/>
  <c r="D71" i="6"/>
  <c r="E71" i="6"/>
  <c r="F71" i="6"/>
  <c r="G71" i="6"/>
  <c r="H71" i="6"/>
  <c r="I71" i="6"/>
  <c r="K71" i="6"/>
  <c r="C71" i="6"/>
  <c r="K236" i="6"/>
  <c r="I236" i="6"/>
  <c r="G236" i="6"/>
  <c r="F236" i="6"/>
  <c r="E236" i="6"/>
  <c r="M236" i="6" s="1"/>
  <c r="K233" i="6"/>
  <c r="I233" i="6"/>
  <c r="G233" i="6"/>
  <c r="F233" i="6"/>
  <c r="E233" i="6"/>
  <c r="M233" i="6" s="1"/>
  <c r="K227" i="6"/>
  <c r="I227" i="6"/>
  <c r="G227" i="6"/>
  <c r="F227" i="6"/>
  <c r="E227" i="6"/>
  <c r="M227" i="6" s="1"/>
  <c r="K219" i="6"/>
  <c r="I219" i="6"/>
  <c r="G219" i="6"/>
  <c r="F219" i="6"/>
  <c r="E219" i="6"/>
  <c r="M219" i="6" s="1"/>
  <c r="K210" i="6"/>
  <c r="I210" i="6"/>
  <c r="G210" i="6"/>
  <c r="F210" i="6"/>
  <c r="E210" i="6"/>
  <c r="M210" i="6" s="1"/>
  <c r="M208" i="6"/>
  <c r="M212" i="6" s="1"/>
  <c r="K187" i="6"/>
  <c r="J187" i="6"/>
  <c r="I187" i="6"/>
  <c r="G187" i="6"/>
  <c r="F187" i="6"/>
  <c r="E187" i="6"/>
  <c r="D187" i="6"/>
  <c r="C187" i="6"/>
  <c r="K184" i="6"/>
  <c r="J184" i="6"/>
  <c r="I184" i="6"/>
  <c r="G184" i="6"/>
  <c r="F184" i="6"/>
  <c r="E184" i="6"/>
  <c r="D184" i="6"/>
  <c r="C184" i="6"/>
  <c r="K178" i="6"/>
  <c r="J178" i="6"/>
  <c r="I178" i="6"/>
  <c r="G178" i="6"/>
  <c r="F178" i="6"/>
  <c r="E178" i="6"/>
  <c r="D178" i="6"/>
  <c r="C178" i="6"/>
  <c r="K170" i="6"/>
  <c r="J170" i="6"/>
  <c r="I170" i="6"/>
  <c r="G170" i="6"/>
  <c r="F170" i="6"/>
  <c r="E170" i="6"/>
  <c r="D170" i="6"/>
  <c r="K161" i="6"/>
  <c r="J161" i="6"/>
  <c r="I161" i="6"/>
  <c r="G161" i="6"/>
  <c r="F161" i="6"/>
  <c r="E161" i="6"/>
  <c r="D161" i="6"/>
  <c r="C161" i="6"/>
  <c r="K138" i="6"/>
  <c r="J138" i="6"/>
  <c r="I138" i="6"/>
  <c r="H138" i="6"/>
  <c r="G138" i="6"/>
  <c r="F138" i="6"/>
  <c r="E138" i="6"/>
  <c r="D138" i="6"/>
  <c r="C138" i="6"/>
  <c r="K135" i="6"/>
  <c r="J135" i="6"/>
  <c r="I135" i="6"/>
  <c r="H135" i="6"/>
  <c r="G135" i="6"/>
  <c r="F135" i="6"/>
  <c r="E135" i="6"/>
  <c r="D135" i="6"/>
  <c r="C135" i="6"/>
  <c r="K129" i="6"/>
  <c r="J129" i="6"/>
  <c r="I129" i="6"/>
  <c r="G129" i="6"/>
  <c r="F129" i="6"/>
  <c r="E129" i="6"/>
  <c r="D129" i="6"/>
  <c r="C129" i="6"/>
  <c r="K121" i="6"/>
  <c r="J121" i="6"/>
  <c r="I121" i="6"/>
  <c r="H121" i="6"/>
  <c r="G121" i="6"/>
  <c r="F121" i="6"/>
  <c r="E121" i="6"/>
  <c r="D121" i="6"/>
  <c r="D118" i="6" s="1"/>
  <c r="C121" i="6"/>
  <c r="K112" i="6"/>
  <c r="J112" i="6"/>
  <c r="I112" i="6"/>
  <c r="H112" i="6"/>
  <c r="G112" i="6"/>
  <c r="F112" i="6"/>
  <c r="E112" i="6"/>
  <c r="D112" i="6"/>
  <c r="K89" i="6"/>
  <c r="I89" i="6"/>
  <c r="H89" i="6"/>
  <c r="G89" i="6"/>
  <c r="F89" i="6"/>
  <c r="E89" i="6"/>
  <c r="D89" i="6"/>
  <c r="C89" i="6"/>
  <c r="K86" i="6"/>
  <c r="I86" i="6"/>
  <c r="H86" i="6"/>
  <c r="G86" i="6"/>
  <c r="F86" i="6"/>
  <c r="E86" i="6"/>
  <c r="D86" i="6"/>
  <c r="C86" i="6"/>
  <c r="H83" i="6"/>
  <c r="H80" i="6" s="1"/>
  <c r="K80" i="6"/>
  <c r="I80" i="6"/>
  <c r="G80" i="6"/>
  <c r="F80" i="6"/>
  <c r="E80" i="6"/>
  <c r="D80" i="6"/>
  <c r="K72" i="6"/>
  <c r="I72" i="6"/>
  <c r="H72" i="6"/>
  <c r="G72" i="6"/>
  <c r="F72" i="6"/>
  <c r="E72" i="6"/>
  <c r="D72" i="6"/>
  <c r="C72" i="6"/>
  <c r="K63" i="6"/>
  <c r="I63" i="6"/>
  <c r="H63" i="6"/>
  <c r="G63" i="6"/>
  <c r="F63" i="6"/>
  <c r="E63" i="6"/>
  <c r="D63" i="6"/>
  <c r="C63" i="6"/>
  <c r="M61" i="6"/>
  <c r="M88" i="6" s="1"/>
  <c r="K6" i="6"/>
  <c r="J6" i="6"/>
  <c r="I6" i="6"/>
  <c r="H6" i="6"/>
  <c r="G6" i="6"/>
  <c r="F6" i="6"/>
  <c r="E6" i="6"/>
  <c r="D6" i="6"/>
  <c r="M49" i="5"/>
  <c r="M6" i="5"/>
  <c r="H29" i="5"/>
  <c r="H30" i="5"/>
  <c r="H31" i="5"/>
  <c r="H33" i="5"/>
  <c r="H32" i="5" s="1"/>
  <c r="H39" i="5" s="1"/>
  <c r="H34" i="5"/>
  <c r="H35" i="5"/>
  <c r="H36" i="5"/>
  <c r="H41" i="5"/>
  <c r="H44" i="5"/>
  <c r="H45" i="5"/>
  <c r="G29" i="5"/>
  <c r="H26" i="5"/>
  <c r="H28" i="5"/>
  <c r="H27" i="5"/>
  <c r="D23" i="5"/>
  <c r="E23" i="5"/>
  <c r="F23" i="5"/>
  <c r="G23" i="5"/>
  <c r="H23" i="5"/>
  <c r="I23" i="5"/>
  <c r="J23" i="5"/>
  <c r="K23" i="5"/>
  <c r="C23" i="5"/>
  <c r="H24" i="5"/>
  <c r="H25" i="5"/>
  <c r="H17" i="5"/>
  <c r="H18" i="5"/>
  <c r="H19" i="5"/>
  <c r="H21" i="5"/>
  <c r="H22" i="5"/>
  <c r="H16" i="5"/>
  <c r="H15" i="5"/>
  <c r="H14" i="5"/>
  <c r="H13" i="5"/>
  <c r="H10" i="5"/>
  <c r="H11" i="5"/>
  <c r="H12" i="5"/>
  <c r="H9" i="5"/>
  <c r="G9" i="5"/>
  <c r="H6" i="5"/>
  <c r="G6" i="5"/>
  <c r="H130" i="5"/>
  <c r="H127" i="5"/>
  <c r="H114" i="5"/>
  <c r="H112" i="5" s="1"/>
  <c r="M104" i="5"/>
  <c r="M108" i="5" s="1"/>
  <c r="H124" i="5"/>
  <c r="H121" i="5" s="1"/>
  <c r="D121" i="5"/>
  <c r="E121" i="5"/>
  <c r="F121" i="5"/>
  <c r="G121" i="5"/>
  <c r="I121" i="5"/>
  <c r="J121" i="5"/>
  <c r="K121" i="5"/>
  <c r="C121" i="5"/>
  <c r="D106" i="5"/>
  <c r="E106" i="5"/>
  <c r="F106" i="5"/>
  <c r="G106" i="5"/>
  <c r="H106" i="5"/>
  <c r="I106" i="5"/>
  <c r="J106" i="5"/>
  <c r="K106" i="5"/>
  <c r="C106" i="5"/>
  <c r="C114" i="5"/>
  <c r="D114" i="5"/>
  <c r="D112" i="5" s="1"/>
  <c r="E114" i="5"/>
  <c r="E112" i="5" s="1"/>
  <c r="F114" i="5"/>
  <c r="F112" i="5" s="1"/>
  <c r="G114" i="5"/>
  <c r="G112" i="5" s="1"/>
  <c r="I114" i="5"/>
  <c r="I112" i="5" s="1"/>
  <c r="J114" i="5"/>
  <c r="J112" i="5" s="1"/>
  <c r="K114" i="5"/>
  <c r="K112" i="5" s="1"/>
  <c r="C127" i="5"/>
  <c r="D127" i="5"/>
  <c r="E127" i="5"/>
  <c r="F127" i="5"/>
  <c r="G127" i="5"/>
  <c r="I127" i="5"/>
  <c r="J127" i="5"/>
  <c r="K127" i="5"/>
  <c r="C130" i="5"/>
  <c r="D130" i="5"/>
  <c r="E130" i="5"/>
  <c r="F130" i="5"/>
  <c r="G130" i="5"/>
  <c r="I130" i="5"/>
  <c r="J130" i="5"/>
  <c r="K130" i="5"/>
  <c r="F41" i="5"/>
  <c r="G41" i="5"/>
  <c r="K41" i="5"/>
  <c r="E41" i="5"/>
  <c r="D41" i="5"/>
  <c r="K33" i="5"/>
  <c r="K24" i="5"/>
  <c r="I24" i="5"/>
  <c r="G24" i="5"/>
  <c r="F24" i="5"/>
  <c r="K17" i="5"/>
  <c r="G17" i="5"/>
  <c r="D17" i="5"/>
  <c r="M58" i="5"/>
  <c r="M69" i="5" s="1"/>
  <c r="H84" i="5"/>
  <c r="H81" i="5"/>
  <c r="H78" i="5"/>
  <c r="H75" i="5" s="1"/>
  <c r="G75" i="5"/>
  <c r="H68" i="5"/>
  <c r="H66" i="5" s="1"/>
  <c r="H60" i="5"/>
  <c r="D75" i="5"/>
  <c r="E75" i="5"/>
  <c r="F75" i="5"/>
  <c r="I75" i="5"/>
  <c r="K75" i="5"/>
  <c r="C75" i="5"/>
  <c r="C60" i="5"/>
  <c r="D60" i="5"/>
  <c r="E60" i="5"/>
  <c r="F60" i="5"/>
  <c r="G60" i="5"/>
  <c r="I60" i="5"/>
  <c r="K60" i="5"/>
  <c r="K222" i="5"/>
  <c r="I222" i="5"/>
  <c r="G222" i="5"/>
  <c r="F222" i="5"/>
  <c r="E222" i="5"/>
  <c r="K219" i="5"/>
  <c r="I219" i="5"/>
  <c r="G219" i="5"/>
  <c r="F219" i="5"/>
  <c r="E219" i="5"/>
  <c r="K213" i="5"/>
  <c r="I213" i="5"/>
  <c r="G213" i="5"/>
  <c r="F213" i="5"/>
  <c r="E213" i="5"/>
  <c r="K206" i="5"/>
  <c r="K204" i="5" s="1"/>
  <c r="I206" i="5"/>
  <c r="I204" i="5" s="1"/>
  <c r="G206" i="5"/>
  <c r="G204" i="5" s="1"/>
  <c r="F206" i="5"/>
  <c r="E206" i="5"/>
  <c r="E204" i="5" s="1"/>
  <c r="K198" i="5"/>
  <c r="I198" i="5"/>
  <c r="G198" i="5"/>
  <c r="F198" i="5"/>
  <c r="E198" i="5"/>
  <c r="M196" i="5"/>
  <c r="M226" i="5" s="1"/>
  <c r="K176" i="5"/>
  <c r="J176" i="5"/>
  <c r="I176" i="5"/>
  <c r="G176" i="5"/>
  <c r="F176" i="5"/>
  <c r="E176" i="5"/>
  <c r="D176" i="5"/>
  <c r="C176" i="5"/>
  <c r="K173" i="5"/>
  <c r="J173" i="5"/>
  <c r="I173" i="5"/>
  <c r="G173" i="5"/>
  <c r="F173" i="5"/>
  <c r="E173" i="5"/>
  <c r="D173" i="5"/>
  <c r="C173" i="5"/>
  <c r="K167" i="5"/>
  <c r="J167" i="5"/>
  <c r="I167" i="5"/>
  <c r="G167" i="5"/>
  <c r="F167" i="5"/>
  <c r="E167" i="5"/>
  <c r="D167" i="5"/>
  <c r="C167" i="5"/>
  <c r="K160" i="5"/>
  <c r="J160" i="5"/>
  <c r="J158" i="5" s="1"/>
  <c r="I160" i="5"/>
  <c r="I158" i="5" s="1"/>
  <c r="G160" i="5"/>
  <c r="G158" i="5" s="1"/>
  <c r="F160" i="5"/>
  <c r="F158" i="5" s="1"/>
  <c r="E160" i="5"/>
  <c r="E158" i="5" s="1"/>
  <c r="D160" i="5"/>
  <c r="D158" i="5" s="1"/>
  <c r="C160" i="5"/>
  <c r="C158" i="5" s="1"/>
  <c r="K152" i="5"/>
  <c r="J152" i="5"/>
  <c r="I152" i="5"/>
  <c r="G152" i="5"/>
  <c r="F152" i="5"/>
  <c r="E152" i="5"/>
  <c r="D152" i="5"/>
  <c r="C152" i="5"/>
  <c r="M150" i="5"/>
  <c r="M163" i="5" s="1"/>
  <c r="K84" i="5"/>
  <c r="I84" i="5"/>
  <c r="G84" i="5"/>
  <c r="F84" i="5"/>
  <c r="E84" i="5"/>
  <c r="D84" i="5"/>
  <c r="C84" i="5"/>
  <c r="K81" i="5"/>
  <c r="I81" i="5"/>
  <c r="G81" i="5"/>
  <c r="F81" i="5"/>
  <c r="E81" i="5"/>
  <c r="D81" i="5"/>
  <c r="C81" i="5"/>
  <c r="K68" i="5"/>
  <c r="K66" i="5" s="1"/>
  <c r="I68" i="5"/>
  <c r="I66" i="5" s="1"/>
  <c r="G68" i="5"/>
  <c r="G66" i="5" s="1"/>
  <c r="F68" i="5"/>
  <c r="F66" i="5" s="1"/>
  <c r="E68" i="5"/>
  <c r="E66" i="5" s="1"/>
  <c r="D68" i="5"/>
  <c r="D66" i="5" s="1"/>
  <c r="C68" i="5"/>
  <c r="C66" i="5" s="1"/>
  <c r="K45" i="5"/>
  <c r="J45" i="5"/>
  <c r="I45" i="5"/>
  <c r="G45" i="5"/>
  <c r="F45" i="5"/>
  <c r="E45" i="5"/>
  <c r="D45" i="5"/>
  <c r="C45" i="5"/>
  <c r="K44" i="5"/>
  <c r="J44" i="5"/>
  <c r="I44" i="5"/>
  <c r="D44" i="5"/>
  <c r="C44" i="5"/>
  <c r="K42" i="5"/>
  <c r="J42" i="5"/>
  <c r="I42" i="5"/>
  <c r="D42" i="5"/>
  <c r="C42" i="5"/>
  <c r="J41" i="5"/>
  <c r="K36" i="5"/>
  <c r="J36" i="5"/>
  <c r="I36" i="5"/>
  <c r="G36" i="5"/>
  <c r="F36" i="5"/>
  <c r="E36" i="5"/>
  <c r="D36" i="5"/>
  <c r="C36" i="5"/>
  <c r="K35" i="5"/>
  <c r="J35" i="5"/>
  <c r="I35" i="5"/>
  <c r="G35" i="5"/>
  <c r="F35" i="5"/>
  <c r="E35" i="5"/>
  <c r="D35" i="5"/>
  <c r="C35" i="5"/>
  <c r="K34" i="5"/>
  <c r="J34" i="5"/>
  <c r="I34" i="5"/>
  <c r="G34" i="5"/>
  <c r="F34" i="5"/>
  <c r="E34" i="5"/>
  <c r="D34" i="5"/>
  <c r="C34" i="5"/>
  <c r="J33" i="5"/>
  <c r="D33" i="5"/>
  <c r="C33" i="5"/>
  <c r="K31" i="5"/>
  <c r="J31" i="5"/>
  <c r="I31" i="5"/>
  <c r="G31" i="5"/>
  <c r="F31" i="5"/>
  <c r="E31" i="5"/>
  <c r="D31" i="5"/>
  <c r="C31" i="5"/>
  <c r="K30" i="5"/>
  <c r="J30" i="5"/>
  <c r="I30" i="5"/>
  <c r="G30" i="5"/>
  <c r="F30" i="5"/>
  <c r="E30" i="5"/>
  <c r="D30" i="5"/>
  <c r="C30" i="5"/>
  <c r="K25" i="5"/>
  <c r="J25" i="5"/>
  <c r="I25" i="5"/>
  <c r="G25" i="5"/>
  <c r="F25" i="5"/>
  <c r="E25" i="5"/>
  <c r="D25" i="5"/>
  <c r="C25" i="5"/>
  <c r="J24" i="5"/>
  <c r="C24" i="5"/>
  <c r="K22" i="5"/>
  <c r="J22" i="5"/>
  <c r="I22" i="5"/>
  <c r="G22" i="5"/>
  <c r="F22" i="5"/>
  <c r="E22" i="5"/>
  <c r="D22" i="5"/>
  <c r="C22" i="5"/>
  <c r="K21" i="5"/>
  <c r="J21" i="5"/>
  <c r="I21" i="5"/>
  <c r="G21" i="5"/>
  <c r="F21" i="5"/>
  <c r="E21" i="5"/>
  <c r="D21" i="5"/>
  <c r="C21" i="5"/>
  <c r="D20" i="5"/>
  <c r="C20" i="5"/>
  <c r="K19" i="5"/>
  <c r="J19" i="5"/>
  <c r="I19" i="5"/>
  <c r="G19" i="5"/>
  <c r="F19" i="5"/>
  <c r="E19" i="5"/>
  <c r="D19" i="5"/>
  <c r="C19" i="5"/>
  <c r="K18" i="5"/>
  <c r="J18" i="5"/>
  <c r="I18" i="5"/>
  <c r="G18" i="5"/>
  <c r="F18" i="5"/>
  <c r="E18" i="5"/>
  <c r="D18" i="5"/>
  <c r="C18" i="5"/>
  <c r="J17" i="5"/>
  <c r="I17" i="5"/>
  <c r="F17" i="5"/>
  <c r="E17" i="5"/>
  <c r="J15" i="5"/>
  <c r="E15" i="5"/>
  <c r="D15" i="5"/>
  <c r="K12" i="5"/>
  <c r="J12" i="5"/>
  <c r="I12" i="5"/>
  <c r="G12" i="5"/>
  <c r="F12" i="5"/>
  <c r="E12" i="5"/>
  <c r="D12" i="5"/>
  <c r="C12" i="5"/>
  <c r="K11" i="5"/>
  <c r="J11" i="5"/>
  <c r="I11" i="5"/>
  <c r="G11" i="5"/>
  <c r="G8" i="5" s="1"/>
  <c r="F11" i="5"/>
  <c r="E11" i="5"/>
  <c r="D11" i="5"/>
  <c r="C11" i="5"/>
  <c r="K10" i="5"/>
  <c r="J10" i="5"/>
  <c r="I10" i="5"/>
  <c r="G10" i="5"/>
  <c r="F10" i="5"/>
  <c r="E10" i="5"/>
  <c r="D10" i="5"/>
  <c r="C10" i="5"/>
  <c r="K9" i="5"/>
  <c r="J9" i="5"/>
  <c r="I9" i="5"/>
  <c r="I8" i="5" s="1"/>
  <c r="F9" i="5"/>
  <c r="E9" i="5"/>
  <c r="D9" i="5"/>
  <c r="C9" i="5"/>
  <c r="K6" i="5"/>
  <c r="J6" i="5"/>
  <c r="I6" i="5"/>
  <c r="F6" i="5"/>
  <c r="E6" i="5"/>
  <c r="D6" i="5"/>
  <c r="C6" i="5"/>
  <c r="J202" i="4"/>
  <c r="H202" i="4"/>
  <c r="G202" i="4"/>
  <c r="F202" i="4"/>
  <c r="E202" i="4"/>
  <c r="J199" i="4"/>
  <c r="H199" i="4"/>
  <c r="G199" i="4"/>
  <c r="F199" i="4"/>
  <c r="E199" i="4"/>
  <c r="J196" i="4"/>
  <c r="H196" i="4"/>
  <c r="G196" i="4"/>
  <c r="F196" i="4"/>
  <c r="E196" i="4"/>
  <c r="J189" i="4"/>
  <c r="J187" i="4" s="1"/>
  <c r="H189" i="4"/>
  <c r="H187" i="4" s="1"/>
  <c r="G189" i="4"/>
  <c r="G187" i="4" s="1"/>
  <c r="F189" i="4"/>
  <c r="F187" i="4" s="1"/>
  <c r="E189" i="4"/>
  <c r="J182" i="4"/>
  <c r="H182" i="4"/>
  <c r="G182" i="4"/>
  <c r="F182" i="4"/>
  <c r="E182" i="4"/>
  <c r="L180" i="4"/>
  <c r="L191" i="4" s="1"/>
  <c r="J160" i="4"/>
  <c r="I160" i="4"/>
  <c r="H160" i="4"/>
  <c r="G160" i="4"/>
  <c r="F160" i="4"/>
  <c r="E160" i="4"/>
  <c r="D160" i="4"/>
  <c r="C160" i="4"/>
  <c r="J157" i="4"/>
  <c r="I157" i="4"/>
  <c r="H157" i="4"/>
  <c r="G157" i="4"/>
  <c r="F157" i="4"/>
  <c r="E157" i="4"/>
  <c r="D157" i="4"/>
  <c r="C157" i="4"/>
  <c r="J154" i="4"/>
  <c r="I154" i="4"/>
  <c r="H154" i="4"/>
  <c r="G154" i="4"/>
  <c r="F154" i="4"/>
  <c r="E154" i="4"/>
  <c r="D154" i="4"/>
  <c r="C154" i="4"/>
  <c r="J147" i="4"/>
  <c r="J145" i="4" s="1"/>
  <c r="I147" i="4"/>
  <c r="I145" i="4" s="1"/>
  <c r="H147" i="4"/>
  <c r="H145" i="4" s="1"/>
  <c r="G147" i="4"/>
  <c r="G145" i="4" s="1"/>
  <c r="F147" i="4"/>
  <c r="E147" i="4"/>
  <c r="E145" i="4" s="1"/>
  <c r="D147" i="4"/>
  <c r="D145" i="4" s="1"/>
  <c r="C147" i="4"/>
  <c r="C145" i="4" s="1"/>
  <c r="F145" i="4"/>
  <c r="J140" i="4"/>
  <c r="I140" i="4"/>
  <c r="H140" i="4"/>
  <c r="G140" i="4"/>
  <c r="F140" i="4"/>
  <c r="E140" i="4"/>
  <c r="D140" i="4"/>
  <c r="C140" i="4"/>
  <c r="L138" i="4"/>
  <c r="L159" i="4" s="1"/>
  <c r="J118" i="4"/>
  <c r="I118" i="4"/>
  <c r="H118" i="4"/>
  <c r="G118" i="4"/>
  <c r="F118" i="4"/>
  <c r="E118" i="4"/>
  <c r="D118" i="4"/>
  <c r="C118" i="4"/>
  <c r="J115" i="4"/>
  <c r="I115" i="4"/>
  <c r="H115" i="4"/>
  <c r="G115" i="4"/>
  <c r="F115" i="4"/>
  <c r="E115" i="4"/>
  <c r="D115" i="4"/>
  <c r="C115" i="4"/>
  <c r="J112" i="4"/>
  <c r="I112" i="4"/>
  <c r="H112" i="4"/>
  <c r="G112" i="4"/>
  <c r="F112" i="4"/>
  <c r="E112" i="4"/>
  <c r="D112" i="4"/>
  <c r="C112" i="4"/>
  <c r="J105" i="4"/>
  <c r="J103" i="4" s="1"/>
  <c r="I105" i="4"/>
  <c r="I103" i="4" s="1"/>
  <c r="H105" i="4"/>
  <c r="H103" i="4" s="1"/>
  <c r="G105" i="4"/>
  <c r="G103" i="4" s="1"/>
  <c r="F105" i="4"/>
  <c r="E105" i="4"/>
  <c r="E103" i="4" s="1"/>
  <c r="D105" i="4"/>
  <c r="D103" i="4" s="1"/>
  <c r="C105" i="4"/>
  <c r="C103" i="4" s="1"/>
  <c r="F103" i="4"/>
  <c r="J98" i="4"/>
  <c r="I98" i="4"/>
  <c r="H98" i="4"/>
  <c r="G98" i="4"/>
  <c r="F98" i="4"/>
  <c r="E98" i="4"/>
  <c r="D98" i="4"/>
  <c r="C98" i="4"/>
  <c r="L96" i="4"/>
  <c r="L114" i="4" s="1"/>
  <c r="J76" i="4"/>
  <c r="H76" i="4"/>
  <c r="G76" i="4"/>
  <c r="F76" i="4"/>
  <c r="E76" i="4"/>
  <c r="D76" i="4"/>
  <c r="C76" i="4"/>
  <c r="J73" i="4"/>
  <c r="H73" i="4"/>
  <c r="G73" i="4"/>
  <c r="F73" i="4"/>
  <c r="E73" i="4"/>
  <c r="D73" i="4"/>
  <c r="C73" i="4"/>
  <c r="J70" i="4"/>
  <c r="H70" i="4"/>
  <c r="G70" i="4"/>
  <c r="F70" i="4"/>
  <c r="E70" i="4"/>
  <c r="D70" i="4"/>
  <c r="C70" i="4"/>
  <c r="J63" i="4"/>
  <c r="H63" i="4"/>
  <c r="H61" i="4" s="1"/>
  <c r="G63" i="4"/>
  <c r="G61" i="4" s="1"/>
  <c r="F63" i="4"/>
  <c r="F61" i="4" s="1"/>
  <c r="E63" i="4"/>
  <c r="E61" i="4" s="1"/>
  <c r="D63" i="4"/>
  <c r="D61" i="4" s="1"/>
  <c r="C63" i="4"/>
  <c r="C61" i="4" s="1"/>
  <c r="J56" i="4"/>
  <c r="H56" i="4"/>
  <c r="G56" i="4"/>
  <c r="F56" i="4"/>
  <c r="E56" i="4"/>
  <c r="D56" i="4"/>
  <c r="C56" i="4"/>
  <c r="L54" i="4"/>
  <c r="L77" i="4" s="1"/>
  <c r="J32" i="4"/>
  <c r="I32" i="4"/>
  <c r="H32" i="4"/>
  <c r="G32" i="4"/>
  <c r="F32" i="4"/>
  <c r="E32" i="4"/>
  <c r="D32" i="4"/>
  <c r="C32" i="4"/>
  <c r="J31" i="4"/>
  <c r="I31" i="4"/>
  <c r="H31" i="4"/>
  <c r="G31" i="4"/>
  <c r="F31" i="4"/>
  <c r="E31" i="4"/>
  <c r="D31" i="4"/>
  <c r="C31" i="4"/>
  <c r="J30" i="4"/>
  <c r="I30" i="4"/>
  <c r="H30" i="4"/>
  <c r="G30" i="4"/>
  <c r="F30" i="4"/>
  <c r="E30" i="4"/>
  <c r="D30" i="4"/>
  <c r="C30" i="4"/>
  <c r="J29" i="4"/>
  <c r="I29" i="4"/>
  <c r="H29" i="4"/>
  <c r="G29" i="4"/>
  <c r="F29" i="4"/>
  <c r="E29" i="4"/>
  <c r="D29" i="4"/>
  <c r="C29" i="4"/>
  <c r="C28" i="4" s="1"/>
  <c r="J27" i="4"/>
  <c r="I27" i="4"/>
  <c r="H27" i="4"/>
  <c r="G27" i="4"/>
  <c r="F27" i="4"/>
  <c r="E27" i="4"/>
  <c r="D27" i="4"/>
  <c r="C27" i="4"/>
  <c r="J26" i="4"/>
  <c r="I26" i="4"/>
  <c r="H26" i="4"/>
  <c r="G26" i="4"/>
  <c r="F26" i="4"/>
  <c r="E26" i="4"/>
  <c r="D26" i="4"/>
  <c r="C26" i="4"/>
  <c r="J24" i="4"/>
  <c r="I24" i="4"/>
  <c r="H24" i="4"/>
  <c r="G24" i="4"/>
  <c r="F24" i="4"/>
  <c r="E24" i="4"/>
  <c r="D24" i="4"/>
  <c r="C24" i="4"/>
  <c r="J23" i="4"/>
  <c r="I23" i="4"/>
  <c r="H23" i="4"/>
  <c r="G23" i="4"/>
  <c r="F23" i="4"/>
  <c r="E23" i="4"/>
  <c r="D23" i="4"/>
  <c r="D22" i="4" s="1"/>
  <c r="C23" i="4"/>
  <c r="J21" i="4"/>
  <c r="I21" i="4"/>
  <c r="H21" i="4"/>
  <c r="G21" i="4"/>
  <c r="F21" i="4"/>
  <c r="E21" i="4"/>
  <c r="D21" i="4"/>
  <c r="C21" i="4"/>
  <c r="J20" i="4"/>
  <c r="I20" i="4"/>
  <c r="H20" i="4"/>
  <c r="G20" i="4"/>
  <c r="F20" i="4"/>
  <c r="E20" i="4"/>
  <c r="D20" i="4"/>
  <c r="C20" i="4"/>
  <c r="D19" i="4"/>
  <c r="C19" i="4"/>
  <c r="J18" i="4"/>
  <c r="I18" i="4"/>
  <c r="H18" i="4"/>
  <c r="G18" i="4"/>
  <c r="F18" i="4"/>
  <c r="E18" i="4"/>
  <c r="D18" i="4"/>
  <c r="C18" i="4"/>
  <c r="J17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J14" i="4"/>
  <c r="I14" i="4"/>
  <c r="H14" i="4"/>
  <c r="G14" i="4"/>
  <c r="F14" i="4"/>
  <c r="E14" i="4"/>
  <c r="D14" i="4"/>
  <c r="C14" i="4"/>
  <c r="J12" i="4"/>
  <c r="I12" i="4"/>
  <c r="H12" i="4"/>
  <c r="G12" i="4"/>
  <c r="F12" i="4"/>
  <c r="E12" i="4"/>
  <c r="D12" i="4"/>
  <c r="C12" i="4"/>
  <c r="J11" i="4"/>
  <c r="I11" i="4"/>
  <c r="H11" i="4"/>
  <c r="G11" i="4"/>
  <c r="F11" i="4"/>
  <c r="E11" i="4"/>
  <c r="D11" i="4"/>
  <c r="C11" i="4"/>
  <c r="J10" i="4"/>
  <c r="I10" i="4"/>
  <c r="H10" i="4"/>
  <c r="G10" i="4"/>
  <c r="F10" i="4"/>
  <c r="E10" i="4"/>
  <c r="D10" i="4"/>
  <c r="C10" i="4"/>
  <c r="J9" i="4"/>
  <c r="I9" i="4"/>
  <c r="H9" i="4"/>
  <c r="G9" i="4"/>
  <c r="F9" i="4"/>
  <c r="E9" i="4"/>
  <c r="D9" i="4"/>
  <c r="C9" i="4"/>
  <c r="J6" i="4"/>
  <c r="I6" i="4"/>
  <c r="H6" i="4"/>
  <c r="G6" i="4"/>
  <c r="F6" i="4"/>
  <c r="E6" i="4"/>
  <c r="D6" i="4"/>
  <c r="C6" i="4"/>
  <c r="E189" i="3"/>
  <c r="I147" i="3"/>
  <c r="I145" i="3" s="1"/>
  <c r="D147" i="3"/>
  <c r="D145" i="3" s="1"/>
  <c r="J105" i="3"/>
  <c r="J103" i="3" s="1"/>
  <c r="H115" i="3"/>
  <c r="F98" i="3"/>
  <c r="C118" i="3"/>
  <c r="C115" i="3"/>
  <c r="C112" i="3"/>
  <c r="C105" i="3"/>
  <c r="C103" i="3" s="1"/>
  <c r="D105" i="3"/>
  <c r="C98" i="3"/>
  <c r="J202" i="3"/>
  <c r="H202" i="3"/>
  <c r="G202" i="3"/>
  <c r="F202" i="3"/>
  <c r="E202" i="3"/>
  <c r="J199" i="3"/>
  <c r="H199" i="3"/>
  <c r="G199" i="3"/>
  <c r="F199" i="3"/>
  <c r="E199" i="3"/>
  <c r="J196" i="3"/>
  <c r="H196" i="3"/>
  <c r="G196" i="3"/>
  <c r="F196" i="3"/>
  <c r="E196" i="3"/>
  <c r="J189" i="3"/>
  <c r="J187" i="3" s="1"/>
  <c r="H189" i="3"/>
  <c r="H187" i="3" s="1"/>
  <c r="G189" i="3"/>
  <c r="G187" i="3" s="1"/>
  <c r="F189" i="3"/>
  <c r="F187" i="3" s="1"/>
  <c r="J182" i="3"/>
  <c r="H182" i="3"/>
  <c r="G182" i="3"/>
  <c r="F182" i="3"/>
  <c r="E182" i="3"/>
  <c r="L180" i="3"/>
  <c r="J160" i="3"/>
  <c r="I160" i="3"/>
  <c r="H160" i="3"/>
  <c r="G160" i="3"/>
  <c r="F160" i="3"/>
  <c r="E160" i="3"/>
  <c r="D160" i="3"/>
  <c r="C160" i="3"/>
  <c r="J157" i="3"/>
  <c r="I157" i="3"/>
  <c r="H157" i="3"/>
  <c r="G157" i="3"/>
  <c r="F157" i="3"/>
  <c r="E157" i="3"/>
  <c r="D157" i="3"/>
  <c r="C157" i="3"/>
  <c r="J154" i="3"/>
  <c r="I154" i="3"/>
  <c r="H154" i="3"/>
  <c r="G154" i="3"/>
  <c r="F154" i="3"/>
  <c r="E154" i="3"/>
  <c r="D154" i="3"/>
  <c r="C154" i="3"/>
  <c r="J147" i="3"/>
  <c r="H147" i="3"/>
  <c r="H145" i="3" s="1"/>
  <c r="G147" i="3"/>
  <c r="G145" i="3" s="1"/>
  <c r="F147" i="3"/>
  <c r="F145" i="3" s="1"/>
  <c r="E147" i="3"/>
  <c r="E145" i="3" s="1"/>
  <c r="C147" i="3"/>
  <c r="C145" i="3" s="1"/>
  <c r="J140" i="3"/>
  <c r="I140" i="3"/>
  <c r="H140" i="3"/>
  <c r="G140" i="3"/>
  <c r="F140" i="3"/>
  <c r="E140" i="3"/>
  <c r="D140" i="3"/>
  <c r="C140" i="3"/>
  <c r="L138" i="3"/>
  <c r="J118" i="3"/>
  <c r="I118" i="3"/>
  <c r="H118" i="3"/>
  <c r="G118" i="3"/>
  <c r="F118" i="3"/>
  <c r="E118" i="3"/>
  <c r="D118" i="3"/>
  <c r="J115" i="3"/>
  <c r="I115" i="3"/>
  <c r="G115" i="3"/>
  <c r="F115" i="3"/>
  <c r="E115" i="3"/>
  <c r="D115" i="3"/>
  <c r="J112" i="3"/>
  <c r="I112" i="3"/>
  <c r="H112" i="3"/>
  <c r="G112" i="3"/>
  <c r="F112" i="3"/>
  <c r="E112" i="3"/>
  <c r="D112" i="3"/>
  <c r="I105" i="3"/>
  <c r="I103" i="3" s="1"/>
  <c r="H105" i="3"/>
  <c r="H103" i="3" s="1"/>
  <c r="G105" i="3"/>
  <c r="G103" i="3" s="1"/>
  <c r="F105" i="3"/>
  <c r="F103" i="3" s="1"/>
  <c r="E105" i="3"/>
  <c r="E103" i="3" s="1"/>
  <c r="J98" i="3"/>
  <c r="I98" i="3"/>
  <c r="H98" i="3"/>
  <c r="G98" i="3"/>
  <c r="E98" i="3"/>
  <c r="D98" i="3"/>
  <c r="L96" i="3"/>
  <c r="L111" i="3" s="1"/>
  <c r="J76" i="3"/>
  <c r="H76" i="3"/>
  <c r="G76" i="3"/>
  <c r="F76" i="3"/>
  <c r="E76" i="3"/>
  <c r="D76" i="3"/>
  <c r="C76" i="3"/>
  <c r="J73" i="3"/>
  <c r="H73" i="3"/>
  <c r="G73" i="3"/>
  <c r="F73" i="3"/>
  <c r="E73" i="3"/>
  <c r="D73" i="3"/>
  <c r="C73" i="3"/>
  <c r="J70" i="3"/>
  <c r="H70" i="3"/>
  <c r="G70" i="3"/>
  <c r="F70" i="3"/>
  <c r="E70" i="3"/>
  <c r="D70" i="3"/>
  <c r="C70" i="3"/>
  <c r="J63" i="3"/>
  <c r="J61" i="3" s="1"/>
  <c r="H63" i="3"/>
  <c r="H61" i="3" s="1"/>
  <c r="G63" i="3"/>
  <c r="G61" i="3" s="1"/>
  <c r="F63" i="3"/>
  <c r="F61" i="3" s="1"/>
  <c r="E63" i="3"/>
  <c r="E61" i="3" s="1"/>
  <c r="D63" i="3"/>
  <c r="D61" i="3" s="1"/>
  <c r="C63" i="3"/>
  <c r="J56" i="3"/>
  <c r="H56" i="3"/>
  <c r="G56" i="3"/>
  <c r="F56" i="3"/>
  <c r="E56" i="3"/>
  <c r="D56" i="3"/>
  <c r="C56" i="3"/>
  <c r="L54" i="3"/>
  <c r="L64" i="3" s="1"/>
  <c r="J32" i="3"/>
  <c r="I32" i="3"/>
  <c r="H32" i="3"/>
  <c r="G32" i="3"/>
  <c r="F32" i="3"/>
  <c r="E32" i="3"/>
  <c r="D32" i="3"/>
  <c r="C32" i="3"/>
  <c r="J31" i="3"/>
  <c r="I31" i="3"/>
  <c r="H31" i="3"/>
  <c r="G31" i="3"/>
  <c r="F31" i="3"/>
  <c r="E31" i="3"/>
  <c r="D31" i="3"/>
  <c r="C31" i="3"/>
  <c r="J30" i="3"/>
  <c r="I30" i="3"/>
  <c r="H30" i="3"/>
  <c r="G30" i="3"/>
  <c r="F30" i="3"/>
  <c r="E30" i="3"/>
  <c r="D30" i="3"/>
  <c r="C30" i="3"/>
  <c r="J29" i="3"/>
  <c r="I29" i="3"/>
  <c r="H29" i="3"/>
  <c r="G29" i="3"/>
  <c r="F29" i="3"/>
  <c r="E29" i="3"/>
  <c r="D29" i="3"/>
  <c r="C29" i="3"/>
  <c r="J27" i="3"/>
  <c r="I27" i="3"/>
  <c r="H27" i="3"/>
  <c r="G27" i="3"/>
  <c r="F27" i="3"/>
  <c r="E27" i="3"/>
  <c r="D27" i="3"/>
  <c r="C27" i="3"/>
  <c r="J26" i="3"/>
  <c r="I26" i="3"/>
  <c r="H26" i="3"/>
  <c r="G26" i="3"/>
  <c r="F26" i="3"/>
  <c r="E26" i="3"/>
  <c r="D26" i="3"/>
  <c r="C26" i="3"/>
  <c r="J24" i="3"/>
  <c r="I24" i="3"/>
  <c r="H24" i="3"/>
  <c r="G24" i="3"/>
  <c r="F24" i="3"/>
  <c r="E24" i="3"/>
  <c r="D24" i="3"/>
  <c r="C24" i="3"/>
  <c r="J23" i="3"/>
  <c r="I23" i="3"/>
  <c r="H23" i="3"/>
  <c r="G23" i="3"/>
  <c r="F23" i="3"/>
  <c r="E23" i="3"/>
  <c r="D23" i="3"/>
  <c r="C23" i="3"/>
  <c r="J21" i="3"/>
  <c r="I21" i="3"/>
  <c r="H21" i="3"/>
  <c r="G21" i="3"/>
  <c r="F21" i="3"/>
  <c r="E21" i="3"/>
  <c r="D21" i="3"/>
  <c r="C21" i="3"/>
  <c r="J20" i="3"/>
  <c r="I20" i="3"/>
  <c r="H20" i="3"/>
  <c r="G20" i="3"/>
  <c r="F20" i="3"/>
  <c r="E20" i="3"/>
  <c r="D20" i="3"/>
  <c r="C20" i="3"/>
  <c r="D19" i="3"/>
  <c r="C19" i="3"/>
  <c r="J18" i="3"/>
  <c r="I18" i="3"/>
  <c r="H18" i="3"/>
  <c r="G18" i="3"/>
  <c r="F18" i="3"/>
  <c r="E18" i="3"/>
  <c r="D18" i="3"/>
  <c r="C18" i="3"/>
  <c r="J17" i="3"/>
  <c r="I17" i="3"/>
  <c r="H17" i="3"/>
  <c r="G17" i="3"/>
  <c r="F17" i="3"/>
  <c r="E17" i="3"/>
  <c r="D17" i="3"/>
  <c r="C17" i="3"/>
  <c r="J16" i="3"/>
  <c r="I16" i="3"/>
  <c r="H16" i="3"/>
  <c r="G16" i="3"/>
  <c r="F16" i="3"/>
  <c r="E16" i="3"/>
  <c r="D16" i="3"/>
  <c r="C16" i="3"/>
  <c r="J14" i="3"/>
  <c r="I14" i="3"/>
  <c r="H14" i="3"/>
  <c r="G14" i="3"/>
  <c r="F14" i="3"/>
  <c r="E14" i="3"/>
  <c r="D14" i="3"/>
  <c r="C14" i="3"/>
  <c r="J12" i="3"/>
  <c r="I12" i="3"/>
  <c r="H12" i="3"/>
  <c r="G12" i="3"/>
  <c r="F12" i="3"/>
  <c r="E12" i="3"/>
  <c r="D12" i="3"/>
  <c r="C12" i="3"/>
  <c r="J11" i="3"/>
  <c r="I11" i="3"/>
  <c r="H11" i="3"/>
  <c r="G11" i="3"/>
  <c r="F11" i="3"/>
  <c r="E11" i="3"/>
  <c r="D11" i="3"/>
  <c r="C11" i="3"/>
  <c r="J10" i="3"/>
  <c r="I10" i="3"/>
  <c r="H10" i="3"/>
  <c r="G10" i="3"/>
  <c r="F10" i="3"/>
  <c r="E10" i="3"/>
  <c r="D10" i="3"/>
  <c r="C10" i="3"/>
  <c r="J9" i="3"/>
  <c r="I9" i="3"/>
  <c r="H9" i="3"/>
  <c r="G9" i="3"/>
  <c r="F9" i="3"/>
  <c r="E9" i="3"/>
  <c r="D9" i="3"/>
  <c r="C9" i="3"/>
  <c r="J6" i="3"/>
  <c r="I6" i="3"/>
  <c r="H6" i="3"/>
  <c r="G6" i="3"/>
  <c r="F6" i="3"/>
  <c r="E6" i="3"/>
  <c r="D6" i="3"/>
  <c r="C6" i="3"/>
  <c r="H148" i="2"/>
  <c r="H146" i="2" s="1"/>
  <c r="J64" i="2"/>
  <c r="G64" i="2"/>
  <c r="G62" i="2" s="1"/>
  <c r="C57" i="2"/>
  <c r="C64" i="2"/>
  <c r="C62" i="2" s="1"/>
  <c r="J203" i="2"/>
  <c r="H203" i="2"/>
  <c r="G203" i="2"/>
  <c r="F203" i="2"/>
  <c r="F210" i="2" s="1"/>
  <c r="E203" i="2"/>
  <c r="J200" i="2"/>
  <c r="H200" i="2"/>
  <c r="G200" i="2"/>
  <c r="F200" i="2"/>
  <c r="E200" i="2"/>
  <c r="J197" i="2"/>
  <c r="H197" i="2"/>
  <c r="G197" i="2"/>
  <c r="F197" i="2"/>
  <c r="E197" i="2"/>
  <c r="J190" i="2"/>
  <c r="J188" i="2" s="1"/>
  <c r="H190" i="2"/>
  <c r="H188" i="2" s="1"/>
  <c r="G190" i="2"/>
  <c r="G188" i="2" s="1"/>
  <c r="F190" i="2"/>
  <c r="F188" i="2" s="1"/>
  <c r="E190" i="2"/>
  <c r="E188" i="2" s="1"/>
  <c r="J183" i="2"/>
  <c r="H183" i="2"/>
  <c r="G183" i="2"/>
  <c r="F183" i="2"/>
  <c r="E183" i="2"/>
  <c r="L183" i="2" s="1"/>
  <c r="L181" i="2"/>
  <c r="L187" i="2" s="1"/>
  <c r="J161" i="2"/>
  <c r="I161" i="2"/>
  <c r="H161" i="2"/>
  <c r="G161" i="2"/>
  <c r="F161" i="2"/>
  <c r="E161" i="2"/>
  <c r="D161" i="2"/>
  <c r="C161" i="2"/>
  <c r="J158" i="2"/>
  <c r="I158" i="2"/>
  <c r="H158" i="2"/>
  <c r="G158" i="2"/>
  <c r="F158" i="2"/>
  <c r="E158" i="2"/>
  <c r="D158" i="2"/>
  <c r="C158" i="2"/>
  <c r="J155" i="2"/>
  <c r="I155" i="2"/>
  <c r="H155" i="2"/>
  <c r="G155" i="2"/>
  <c r="F155" i="2"/>
  <c r="E155" i="2"/>
  <c r="D155" i="2"/>
  <c r="C155" i="2"/>
  <c r="J148" i="2"/>
  <c r="J146" i="2" s="1"/>
  <c r="I148" i="2"/>
  <c r="I146" i="2" s="1"/>
  <c r="G148" i="2"/>
  <c r="G146" i="2" s="1"/>
  <c r="F148" i="2"/>
  <c r="F146" i="2" s="1"/>
  <c r="E148" i="2"/>
  <c r="E146" i="2" s="1"/>
  <c r="D148" i="2"/>
  <c r="D146" i="2" s="1"/>
  <c r="C148" i="2"/>
  <c r="C146" i="2" s="1"/>
  <c r="J141" i="2"/>
  <c r="I141" i="2"/>
  <c r="H141" i="2"/>
  <c r="G141" i="2"/>
  <c r="F141" i="2"/>
  <c r="E141" i="2"/>
  <c r="D141" i="2"/>
  <c r="C141" i="2"/>
  <c r="L139" i="2"/>
  <c r="J119" i="2"/>
  <c r="I119" i="2"/>
  <c r="H119" i="2"/>
  <c r="G119" i="2"/>
  <c r="F119" i="2"/>
  <c r="E119" i="2"/>
  <c r="D119" i="2"/>
  <c r="J116" i="2"/>
  <c r="I116" i="2"/>
  <c r="H116" i="2"/>
  <c r="G116" i="2"/>
  <c r="F116" i="2"/>
  <c r="E116" i="2"/>
  <c r="D116" i="2"/>
  <c r="J113" i="2"/>
  <c r="I113" i="2"/>
  <c r="H113" i="2"/>
  <c r="G113" i="2"/>
  <c r="F113" i="2"/>
  <c r="E113" i="2"/>
  <c r="D113" i="2"/>
  <c r="J106" i="2"/>
  <c r="J104" i="2" s="1"/>
  <c r="I106" i="2"/>
  <c r="I104" i="2" s="1"/>
  <c r="H106" i="2"/>
  <c r="H104" i="2" s="1"/>
  <c r="G106" i="2"/>
  <c r="G104" i="2" s="1"/>
  <c r="F106" i="2"/>
  <c r="F104" i="2" s="1"/>
  <c r="E106" i="2"/>
  <c r="E104" i="2" s="1"/>
  <c r="D106" i="2"/>
  <c r="D104" i="2" s="1"/>
  <c r="J99" i="2"/>
  <c r="I99" i="2"/>
  <c r="H99" i="2"/>
  <c r="G99" i="2"/>
  <c r="F99" i="2"/>
  <c r="E99" i="2"/>
  <c r="D99" i="2"/>
  <c r="L97" i="2"/>
  <c r="L122" i="2" s="1"/>
  <c r="J77" i="2"/>
  <c r="H77" i="2"/>
  <c r="G77" i="2"/>
  <c r="F77" i="2"/>
  <c r="E77" i="2"/>
  <c r="D77" i="2"/>
  <c r="C77" i="2"/>
  <c r="J74" i="2"/>
  <c r="H74" i="2"/>
  <c r="G74" i="2"/>
  <c r="F74" i="2"/>
  <c r="E74" i="2"/>
  <c r="D74" i="2"/>
  <c r="C74" i="2"/>
  <c r="J71" i="2"/>
  <c r="H71" i="2"/>
  <c r="G71" i="2"/>
  <c r="F71" i="2"/>
  <c r="E71" i="2"/>
  <c r="D71" i="2"/>
  <c r="C71" i="2"/>
  <c r="H64" i="2"/>
  <c r="H62" i="2" s="1"/>
  <c r="F64" i="2"/>
  <c r="F62" i="2" s="1"/>
  <c r="E64" i="2"/>
  <c r="E62" i="2" s="1"/>
  <c r="D64" i="2"/>
  <c r="D62" i="2" s="1"/>
  <c r="J57" i="2"/>
  <c r="H57" i="2"/>
  <c r="G57" i="2"/>
  <c r="F57" i="2"/>
  <c r="E57" i="2"/>
  <c r="D57" i="2"/>
  <c r="L55" i="2"/>
  <c r="L70" i="2" s="1"/>
  <c r="J33" i="2"/>
  <c r="I33" i="2"/>
  <c r="H33" i="2"/>
  <c r="G33" i="2"/>
  <c r="F33" i="2"/>
  <c r="E33" i="2"/>
  <c r="D33" i="2"/>
  <c r="C33" i="2"/>
  <c r="J32" i="2"/>
  <c r="I32" i="2"/>
  <c r="H32" i="2"/>
  <c r="G32" i="2"/>
  <c r="F32" i="2"/>
  <c r="E32" i="2"/>
  <c r="D32" i="2"/>
  <c r="C32" i="2"/>
  <c r="J31" i="2"/>
  <c r="I31" i="2"/>
  <c r="H31" i="2"/>
  <c r="G31" i="2"/>
  <c r="F31" i="2"/>
  <c r="E31" i="2"/>
  <c r="D31" i="2"/>
  <c r="C31" i="2"/>
  <c r="J30" i="2"/>
  <c r="I30" i="2"/>
  <c r="H30" i="2"/>
  <c r="G30" i="2"/>
  <c r="F30" i="2"/>
  <c r="E30" i="2"/>
  <c r="D30" i="2"/>
  <c r="C30" i="2"/>
  <c r="J28" i="2"/>
  <c r="I28" i="2"/>
  <c r="H28" i="2"/>
  <c r="G28" i="2"/>
  <c r="F28" i="2"/>
  <c r="E28" i="2"/>
  <c r="D28" i="2"/>
  <c r="C28" i="2"/>
  <c r="J27" i="2"/>
  <c r="I27" i="2"/>
  <c r="H27" i="2"/>
  <c r="G27" i="2"/>
  <c r="F27" i="2"/>
  <c r="E27" i="2"/>
  <c r="D27" i="2"/>
  <c r="C27" i="2"/>
  <c r="J25" i="2"/>
  <c r="I25" i="2"/>
  <c r="H25" i="2"/>
  <c r="G25" i="2"/>
  <c r="F25" i="2"/>
  <c r="E25" i="2"/>
  <c r="D25" i="2"/>
  <c r="C25" i="2"/>
  <c r="J24" i="2"/>
  <c r="I24" i="2"/>
  <c r="H24" i="2"/>
  <c r="G24" i="2"/>
  <c r="F24" i="2"/>
  <c r="E24" i="2"/>
  <c r="D24" i="2"/>
  <c r="C24" i="2"/>
  <c r="J22" i="2"/>
  <c r="I22" i="2"/>
  <c r="H22" i="2"/>
  <c r="G22" i="2"/>
  <c r="F22" i="2"/>
  <c r="E22" i="2"/>
  <c r="D22" i="2"/>
  <c r="C22" i="2"/>
  <c r="J21" i="2"/>
  <c r="I21" i="2"/>
  <c r="H21" i="2"/>
  <c r="G21" i="2"/>
  <c r="F21" i="2"/>
  <c r="E21" i="2"/>
  <c r="D21" i="2"/>
  <c r="C21" i="2"/>
  <c r="D20" i="2"/>
  <c r="C20" i="2"/>
  <c r="J19" i="2"/>
  <c r="I19" i="2"/>
  <c r="H19" i="2"/>
  <c r="G19" i="2"/>
  <c r="F19" i="2"/>
  <c r="E19" i="2"/>
  <c r="D19" i="2"/>
  <c r="C19" i="2"/>
  <c r="J18" i="2"/>
  <c r="I18" i="2"/>
  <c r="H18" i="2"/>
  <c r="G18" i="2"/>
  <c r="F18" i="2"/>
  <c r="E18" i="2"/>
  <c r="D18" i="2"/>
  <c r="C18" i="2"/>
  <c r="J17" i="2"/>
  <c r="I17" i="2"/>
  <c r="H17" i="2"/>
  <c r="G17" i="2"/>
  <c r="F17" i="2"/>
  <c r="E17" i="2"/>
  <c r="D17" i="2"/>
  <c r="C17" i="2"/>
  <c r="J15" i="2"/>
  <c r="I15" i="2"/>
  <c r="H15" i="2"/>
  <c r="G15" i="2"/>
  <c r="F15" i="2"/>
  <c r="E15" i="2"/>
  <c r="D15" i="2"/>
  <c r="C15" i="2"/>
  <c r="J13" i="2"/>
  <c r="I13" i="2"/>
  <c r="H13" i="2"/>
  <c r="G13" i="2"/>
  <c r="F13" i="2"/>
  <c r="E13" i="2"/>
  <c r="D13" i="2"/>
  <c r="C13" i="2"/>
  <c r="J12" i="2"/>
  <c r="I12" i="2"/>
  <c r="H12" i="2"/>
  <c r="G12" i="2"/>
  <c r="F12" i="2"/>
  <c r="E12" i="2"/>
  <c r="D12" i="2"/>
  <c r="C12" i="2"/>
  <c r="J11" i="2"/>
  <c r="I11" i="2"/>
  <c r="H11" i="2"/>
  <c r="G11" i="2"/>
  <c r="F11" i="2"/>
  <c r="E11" i="2"/>
  <c r="D11" i="2"/>
  <c r="C11" i="2"/>
  <c r="J10" i="2"/>
  <c r="I10" i="2"/>
  <c r="H10" i="2"/>
  <c r="G10" i="2"/>
  <c r="F10" i="2"/>
  <c r="E10" i="2"/>
  <c r="D10" i="2"/>
  <c r="C10" i="2"/>
  <c r="J6" i="2"/>
  <c r="I6" i="2"/>
  <c r="H6" i="2"/>
  <c r="G6" i="2"/>
  <c r="F6" i="2"/>
  <c r="E6" i="2"/>
  <c r="D6" i="2"/>
  <c r="C6" i="2"/>
  <c r="D6" i="1"/>
  <c r="E6" i="1"/>
  <c r="F6" i="1"/>
  <c r="G6" i="1"/>
  <c r="H6" i="1"/>
  <c r="I6" i="1"/>
  <c r="J6" i="1"/>
  <c r="C6" i="1"/>
  <c r="E190" i="1"/>
  <c r="E188" i="1" s="1"/>
  <c r="J203" i="1"/>
  <c r="H203" i="1"/>
  <c r="G203" i="1"/>
  <c r="F203" i="1"/>
  <c r="E203" i="1"/>
  <c r="J200" i="1"/>
  <c r="H200" i="1"/>
  <c r="G200" i="1"/>
  <c r="F200" i="1"/>
  <c r="E200" i="1"/>
  <c r="J197" i="1"/>
  <c r="H197" i="1"/>
  <c r="G197" i="1"/>
  <c r="F197" i="1"/>
  <c r="E197" i="1"/>
  <c r="J190" i="1"/>
  <c r="J188" i="1" s="1"/>
  <c r="H190" i="1"/>
  <c r="H188" i="1" s="1"/>
  <c r="G190" i="1"/>
  <c r="G188" i="1" s="1"/>
  <c r="F190" i="1"/>
  <c r="F188" i="1" s="1"/>
  <c r="J183" i="1"/>
  <c r="H183" i="1"/>
  <c r="G183" i="1"/>
  <c r="F183" i="1"/>
  <c r="E183" i="1"/>
  <c r="L181" i="1"/>
  <c r="L184" i="1" s="1"/>
  <c r="E149" i="1"/>
  <c r="C162" i="1"/>
  <c r="C149" i="1"/>
  <c r="C147" i="1" s="1"/>
  <c r="C159" i="1"/>
  <c r="C156" i="1"/>
  <c r="C142" i="1"/>
  <c r="J162" i="1"/>
  <c r="I162" i="1"/>
  <c r="H162" i="1"/>
  <c r="G162" i="1"/>
  <c r="F162" i="1"/>
  <c r="E162" i="1"/>
  <c r="D162" i="1"/>
  <c r="J159" i="1"/>
  <c r="I159" i="1"/>
  <c r="H159" i="1"/>
  <c r="G159" i="1"/>
  <c r="F159" i="1"/>
  <c r="E159" i="1"/>
  <c r="D159" i="1"/>
  <c r="J156" i="1"/>
  <c r="I156" i="1"/>
  <c r="H156" i="1"/>
  <c r="G156" i="1"/>
  <c r="F156" i="1"/>
  <c r="E156" i="1"/>
  <c r="D156" i="1"/>
  <c r="J149" i="1"/>
  <c r="J147" i="1" s="1"/>
  <c r="I149" i="1"/>
  <c r="I147" i="1" s="1"/>
  <c r="H149" i="1"/>
  <c r="H147" i="1" s="1"/>
  <c r="G149" i="1"/>
  <c r="G147" i="1" s="1"/>
  <c r="F149" i="1"/>
  <c r="F147" i="1" s="1"/>
  <c r="D149" i="1"/>
  <c r="D147" i="1" s="1"/>
  <c r="J142" i="1"/>
  <c r="I142" i="1"/>
  <c r="H142" i="1"/>
  <c r="G142" i="1"/>
  <c r="F142" i="1"/>
  <c r="E142" i="1"/>
  <c r="D142" i="1"/>
  <c r="L139" i="1"/>
  <c r="L161" i="1" s="1"/>
  <c r="J107" i="1"/>
  <c r="J105" i="1" s="1"/>
  <c r="I120" i="1"/>
  <c r="I107" i="1"/>
  <c r="I105" i="1" s="1"/>
  <c r="I117" i="1"/>
  <c r="I114" i="1"/>
  <c r="I100" i="1"/>
  <c r="G107" i="1"/>
  <c r="G105" i="1" s="1"/>
  <c r="J120" i="1"/>
  <c r="H120" i="1"/>
  <c r="G120" i="1"/>
  <c r="F120" i="1"/>
  <c r="E120" i="1"/>
  <c r="D120" i="1"/>
  <c r="J117" i="1"/>
  <c r="H117" i="1"/>
  <c r="G117" i="1"/>
  <c r="F117" i="1"/>
  <c r="E117" i="1"/>
  <c r="D117" i="1"/>
  <c r="J114" i="1"/>
  <c r="H114" i="1"/>
  <c r="G114" i="1"/>
  <c r="F114" i="1"/>
  <c r="E114" i="1"/>
  <c r="D114" i="1"/>
  <c r="H107" i="1"/>
  <c r="H105" i="1" s="1"/>
  <c r="F107" i="1"/>
  <c r="F105" i="1" s="1"/>
  <c r="E107" i="1"/>
  <c r="E105" i="1" s="1"/>
  <c r="D107" i="1"/>
  <c r="D105" i="1" s="1"/>
  <c r="J100" i="1"/>
  <c r="H100" i="1"/>
  <c r="G100" i="1"/>
  <c r="F100" i="1"/>
  <c r="E100" i="1"/>
  <c r="D100" i="1"/>
  <c r="L97" i="1"/>
  <c r="L115" i="1" s="1"/>
  <c r="J65" i="1"/>
  <c r="J63" i="1" s="1"/>
  <c r="J78" i="1"/>
  <c r="H78" i="1"/>
  <c r="G78" i="1"/>
  <c r="F78" i="1"/>
  <c r="E78" i="1"/>
  <c r="D78" i="1"/>
  <c r="C78" i="1"/>
  <c r="J75" i="1"/>
  <c r="H75" i="1"/>
  <c r="G75" i="1"/>
  <c r="F75" i="1"/>
  <c r="E75" i="1"/>
  <c r="D75" i="1"/>
  <c r="C75" i="1"/>
  <c r="J72" i="1"/>
  <c r="H72" i="1"/>
  <c r="G72" i="1"/>
  <c r="F72" i="1"/>
  <c r="E72" i="1"/>
  <c r="D72" i="1"/>
  <c r="C72" i="1"/>
  <c r="H65" i="1"/>
  <c r="H63" i="1" s="1"/>
  <c r="G65" i="1"/>
  <c r="G63" i="1" s="1"/>
  <c r="F65" i="1"/>
  <c r="F63" i="1" s="1"/>
  <c r="E65" i="1"/>
  <c r="E63" i="1" s="1"/>
  <c r="D65" i="1"/>
  <c r="D63" i="1" s="1"/>
  <c r="C65" i="1"/>
  <c r="C63" i="1" s="1"/>
  <c r="J58" i="1"/>
  <c r="F58" i="1"/>
  <c r="E58" i="1"/>
  <c r="D58" i="1"/>
  <c r="C58" i="1"/>
  <c r="L55" i="1"/>
  <c r="D33" i="92" l="1"/>
  <c r="E33" i="92"/>
  <c r="E30" i="92"/>
  <c r="L25" i="92"/>
  <c r="F25" i="92"/>
  <c r="E166" i="92"/>
  <c r="K166" i="92"/>
  <c r="L166" i="92"/>
  <c r="L190" i="92" s="1"/>
  <c r="L195" i="92" s="1"/>
  <c r="E19" i="92"/>
  <c r="C18" i="92"/>
  <c r="G190" i="92"/>
  <c r="G195" i="92" s="1"/>
  <c r="E18" i="92"/>
  <c r="E190" i="92"/>
  <c r="E192" i="92" s="1"/>
  <c r="O161" i="92"/>
  <c r="N5" i="92"/>
  <c r="O168" i="92"/>
  <c r="K33" i="92"/>
  <c r="G33" i="92"/>
  <c r="O135" i="92"/>
  <c r="C33" i="92"/>
  <c r="H33" i="92"/>
  <c r="I33" i="92"/>
  <c r="F30" i="92"/>
  <c r="D30" i="92"/>
  <c r="G30" i="92"/>
  <c r="H30" i="92"/>
  <c r="I30" i="92"/>
  <c r="C30" i="92"/>
  <c r="D25" i="92"/>
  <c r="E25" i="92"/>
  <c r="G25" i="92"/>
  <c r="I118" i="92"/>
  <c r="J118" i="92"/>
  <c r="I19" i="92"/>
  <c r="C118" i="92"/>
  <c r="D118" i="92"/>
  <c r="C19" i="92"/>
  <c r="D19" i="92"/>
  <c r="G19" i="92"/>
  <c r="K118" i="92"/>
  <c r="K16" i="92" s="1"/>
  <c r="L19" i="92"/>
  <c r="J19" i="92"/>
  <c r="K19" i="92"/>
  <c r="G18" i="92"/>
  <c r="E118" i="92"/>
  <c r="E142" i="92" s="1"/>
  <c r="J18" i="92"/>
  <c r="I142" i="92"/>
  <c r="I144" i="92" s="1"/>
  <c r="F9" i="92"/>
  <c r="D9" i="92"/>
  <c r="F142" i="92"/>
  <c r="F147" i="92" s="1"/>
  <c r="J142" i="92"/>
  <c r="J144" i="92" s="1"/>
  <c r="H9" i="92"/>
  <c r="O121" i="92"/>
  <c r="O132" i="92"/>
  <c r="N6" i="92"/>
  <c r="O148" i="92"/>
  <c r="O116" i="92"/>
  <c r="K30" i="92"/>
  <c r="J30" i="92"/>
  <c r="J25" i="92"/>
  <c r="K25" i="92"/>
  <c r="L70" i="92"/>
  <c r="C70" i="92"/>
  <c r="C94" i="92" s="1"/>
  <c r="E70" i="92"/>
  <c r="F70" i="92"/>
  <c r="F94" i="92" s="1"/>
  <c r="G70" i="92"/>
  <c r="G16" i="92" s="1"/>
  <c r="F19" i="92"/>
  <c r="H70" i="92"/>
  <c r="H94" i="92" s="1"/>
  <c r="M94" i="92"/>
  <c r="M99" i="92" s="1"/>
  <c r="K18" i="92"/>
  <c r="J63" i="92"/>
  <c r="J9" i="92" s="1"/>
  <c r="L63" i="92"/>
  <c r="D11" i="92"/>
  <c r="H11" i="92"/>
  <c r="K11" i="92"/>
  <c r="L9" i="92"/>
  <c r="L94" i="92"/>
  <c r="O80" i="92"/>
  <c r="O74" i="92"/>
  <c r="O76" i="92"/>
  <c r="O91" i="92"/>
  <c r="O64" i="92"/>
  <c r="O85" i="92"/>
  <c r="N7" i="92"/>
  <c r="O71" i="92"/>
  <c r="O89" i="92"/>
  <c r="O90" i="92"/>
  <c r="O75" i="92"/>
  <c r="O81" i="92"/>
  <c r="O86" i="92"/>
  <c r="O93" i="92"/>
  <c r="O67" i="92"/>
  <c r="O77" i="92"/>
  <c r="O82" i="92"/>
  <c r="O68" i="92"/>
  <c r="O78" i="92"/>
  <c r="O83" i="92"/>
  <c r="O79" i="92"/>
  <c r="C9" i="92"/>
  <c r="J190" i="92"/>
  <c r="M16" i="92"/>
  <c r="C142" i="92"/>
  <c r="O159" i="92"/>
  <c r="K190" i="92"/>
  <c r="D142" i="92"/>
  <c r="M142" i="92"/>
  <c r="G9" i="92"/>
  <c r="D16" i="92"/>
  <c r="E9" i="92"/>
  <c r="I9" i="92"/>
  <c r="C190" i="92"/>
  <c r="G142" i="92"/>
  <c r="M9" i="92"/>
  <c r="L142" i="92"/>
  <c r="D190" i="92"/>
  <c r="K94" i="92"/>
  <c r="O127" i="92"/>
  <c r="M190" i="92"/>
  <c r="E11" i="92"/>
  <c r="L18" i="92"/>
  <c r="M19" i="92"/>
  <c r="C25" i="92"/>
  <c r="O126" i="92"/>
  <c r="O130" i="92"/>
  <c r="O163" i="92"/>
  <c r="F11" i="92"/>
  <c r="M18" i="92"/>
  <c r="L33" i="92"/>
  <c r="I70" i="92"/>
  <c r="I16" i="92" s="1"/>
  <c r="O84" i="92"/>
  <c r="O131" i="92"/>
  <c r="O164" i="92"/>
  <c r="O196" i="92"/>
  <c r="G11" i="92"/>
  <c r="J70" i="92"/>
  <c r="D94" i="92"/>
  <c r="K111" i="92"/>
  <c r="K9" i="92" s="1"/>
  <c r="O113" i="92"/>
  <c r="H142" i="92"/>
  <c r="O160" i="92"/>
  <c r="O165" i="92"/>
  <c r="I28" i="92"/>
  <c r="O72" i="92"/>
  <c r="O114" i="92"/>
  <c r="O119" i="92"/>
  <c r="I175" i="92"/>
  <c r="I190" i="92" s="1"/>
  <c r="O73" i="92"/>
  <c r="O87" i="92"/>
  <c r="O120" i="92"/>
  <c r="I11" i="92"/>
  <c r="L30" i="92"/>
  <c r="O115" i="92"/>
  <c r="O65" i="92"/>
  <c r="O112" i="92"/>
  <c r="O117" i="92"/>
  <c r="F166" i="92"/>
  <c r="F190" i="92" s="1"/>
  <c r="O169" i="92"/>
  <c r="O183" i="92"/>
  <c r="M11" i="92"/>
  <c r="D18" i="92"/>
  <c r="H166" i="92"/>
  <c r="H190" i="92" s="1"/>
  <c r="O170" i="92"/>
  <c r="O175" i="92"/>
  <c r="O184" i="92"/>
  <c r="O189" i="92"/>
  <c r="O171" i="92"/>
  <c r="O176" i="92"/>
  <c r="O180" i="92"/>
  <c r="O185" i="92"/>
  <c r="F18" i="92"/>
  <c r="M25" i="92"/>
  <c r="O172" i="92"/>
  <c r="O177" i="92"/>
  <c r="O181" i="92"/>
  <c r="O186" i="92"/>
  <c r="H19" i="92"/>
  <c r="F33" i="92"/>
  <c r="O173" i="92"/>
  <c r="O182" i="92"/>
  <c r="O187" i="92"/>
  <c r="H18" i="92"/>
  <c r="O122" i="92"/>
  <c r="O136" i="92"/>
  <c r="O141" i="92"/>
  <c r="O174" i="92"/>
  <c r="I18" i="92"/>
  <c r="O123" i="92"/>
  <c r="O128" i="92"/>
  <c r="O137" i="92"/>
  <c r="C11" i="92"/>
  <c r="O124" i="92"/>
  <c r="O129" i="92"/>
  <c r="O133" i="92"/>
  <c r="F33" i="91"/>
  <c r="E25" i="91"/>
  <c r="F25" i="91"/>
  <c r="L25" i="91"/>
  <c r="G166" i="91"/>
  <c r="K19" i="91"/>
  <c r="M19" i="91"/>
  <c r="I166" i="91"/>
  <c r="I190" i="91" s="1"/>
  <c r="H19" i="91"/>
  <c r="K166" i="91"/>
  <c r="K190" i="91" s="1"/>
  <c r="F11" i="91"/>
  <c r="G9" i="91"/>
  <c r="O169" i="91"/>
  <c r="O165" i="91"/>
  <c r="O160" i="91"/>
  <c r="O175" i="91"/>
  <c r="O161" i="91"/>
  <c r="O167" i="91"/>
  <c r="O168" i="91"/>
  <c r="O178" i="91"/>
  <c r="O179" i="91"/>
  <c r="O174" i="91"/>
  <c r="O180" i="91"/>
  <c r="O162" i="91"/>
  <c r="O163" i="91"/>
  <c r="O164" i="91"/>
  <c r="H33" i="91"/>
  <c r="C33" i="91"/>
  <c r="E30" i="91"/>
  <c r="F30" i="91"/>
  <c r="K30" i="91"/>
  <c r="L30" i="91"/>
  <c r="M25" i="91"/>
  <c r="G25" i="91"/>
  <c r="J25" i="91"/>
  <c r="C118" i="91"/>
  <c r="H118" i="91"/>
  <c r="H16" i="91" s="1"/>
  <c r="I118" i="91"/>
  <c r="J118" i="91"/>
  <c r="J142" i="91" s="1"/>
  <c r="J144" i="91" s="1"/>
  <c r="L118" i="91"/>
  <c r="J19" i="91"/>
  <c r="G19" i="91"/>
  <c r="G18" i="91"/>
  <c r="F18" i="91"/>
  <c r="I18" i="91"/>
  <c r="J18" i="91"/>
  <c r="D118" i="91"/>
  <c r="D142" i="91" s="1"/>
  <c r="C18" i="91"/>
  <c r="F118" i="91"/>
  <c r="F142" i="91" s="1"/>
  <c r="F111" i="91"/>
  <c r="H11" i="91"/>
  <c r="J9" i="91"/>
  <c r="K9" i="91"/>
  <c r="M142" i="91"/>
  <c r="M147" i="91" s="1"/>
  <c r="L142" i="91"/>
  <c r="L147" i="91" s="1"/>
  <c r="G11" i="91"/>
  <c r="O126" i="91"/>
  <c r="O117" i="91"/>
  <c r="O121" i="91"/>
  <c r="O127" i="91"/>
  <c r="O112" i="91"/>
  <c r="O136" i="91"/>
  <c r="O119" i="91"/>
  <c r="O137" i="91"/>
  <c r="O139" i="91"/>
  <c r="N6" i="91"/>
  <c r="O134" i="91"/>
  <c r="O135" i="91"/>
  <c r="O128" i="91"/>
  <c r="O122" i="91"/>
  <c r="O131" i="91"/>
  <c r="O123" i="91"/>
  <c r="O113" i="91"/>
  <c r="O120" i="91"/>
  <c r="O125" i="91"/>
  <c r="I33" i="91"/>
  <c r="E33" i="91"/>
  <c r="M30" i="91"/>
  <c r="D30" i="91"/>
  <c r="H30" i="91"/>
  <c r="H25" i="91"/>
  <c r="D19" i="91"/>
  <c r="E19" i="91"/>
  <c r="M70" i="91"/>
  <c r="M16" i="91" s="1"/>
  <c r="I19" i="91"/>
  <c r="D70" i="91"/>
  <c r="E70" i="91"/>
  <c r="F70" i="91"/>
  <c r="F94" i="91" s="1"/>
  <c r="C70" i="91"/>
  <c r="E18" i="91"/>
  <c r="I70" i="91"/>
  <c r="J70" i="91"/>
  <c r="H18" i="91"/>
  <c r="L70" i="91"/>
  <c r="L94" i="91" s="1"/>
  <c r="I11" i="91"/>
  <c r="L11" i="91"/>
  <c r="M11" i="91"/>
  <c r="K94" i="91"/>
  <c r="K99" i="91" s="1"/>
  <c r="F9" i="91"/>
  <c r="H63" i="91"/>
  <c r="H9" i="91" s="1"/>
  <c r="O65" i="91"/>
  <c r="O77" i="91"/>
  <c r="O84" i="91"/>
  <c r="N7" i="91"/>
  <c r="N15" i="91" s="1"/>
  <c r="R15" i="91" s="1"/>
  <c r="N5" i="91"/>
  <c r="J94" i="91"/>
  <c r="M94" i="91"/>
  <c r="C16" i="91"/>
  <c r="H190" i="91"/>
  <c r="E9" i="91"/>
  <c r="E94" i="91"/>
  <c r="I25" i="91"/>
  <c r="O79" i="91"/>
  <c r="C142" i="91"/>
  <c r="G142" i="91"/>
  <c r="G190" i="91"/>
  <c r="H94" i="91"/>
  <c r="D11" i="91"/>
  <c r="K18" i="91"/>
  <c r="L19" i="91"/>
  <c r="G30" i="91"/>
  <c r="J33" i="91"/>
  <c r="D63" i="91"/>
  <c r="O63" i="91" s="1"/>
  <c r="G70" i="91"/>
  <c r="G16" i="91" s="1"/>
  <c r="O73" i="91"/>
  <c r="O87" i="91"/>
  <c r="K118" i="91"/>
  <c r="E142" i="91"/>
  <c r="L159" i="91"/>
  <c r="L190" i="91" s="1"/>
  <c r="E11" i="91"/>
  <c r="L18" i="91"/>
  <c r="C25" i="91"/>
  <c r="K33" i="91"/>
  <c r="O74" i="91"/>
  <c r="O88" i="91"/>
  <c r="O93" i="91"/>
  <c r="I111" i="91"/>
  <c r="I9" i="91" s="1"/>
  <c r="O130" i="91"/>
  <c r="M159" i="91"/>
  <c r="M190" i="91" s="1"/>
  <c r="M18" i="91"/>
  <c r="D25" i="91"/>
  <c r="I30" i="91"/>
  <c r="L33" i="91"/>
  <c r="O75" i="91"/>
  <c r="O80" i="91"/>
  <c r="O89" i="91"/>
  <c r="C94" i="91"/>
  <c r="O196" i="91"/>
  <c r="O72" i="91"/>
  <c r="O78" i="91"/>
  <c r="O82" i="91"/>
  <c r="D166" i="91"/>
  <c r="D190" i="91" s="1"/>
  <c r="J11" i="91"/>
  <c r="O83" i="91"/>
  <c r="O116" i="91"/>
  <c r="O148" i="91"/>
  <c r="E166" i="91"/>
  <c r="K11" i="91"/>
  <c r="C19" i="91"/>
  <c r="C159" i="91"/>
  <c r="C190" i="91" s="1"/>
  <c r="F166" i="91"/>
  <c r="F190" i="91" s="1"/>
  <c r="O66" i="91"/>
  <c r="O71" i="91"/>
  <c r="O183" i="91"/>
  <c r="O67" i="91"/>
  <c r="O170" i="91"/>
  <c r="O184" i="91"/>
  <c r="O189" i="91"/>
  <c r="F19" i="91"/>
  <c r="D33" i="91"/>
  <c r="O68" i="91"/>
  <c r="O100" i="91"/>
  <c r="O171" i="91"/>
  <c r="O176" i="91"/>
  <c r="O185" i="91"/>
  <c r="O64" i="91"/>
  <c r="J166" i="91"/>
  <c r="J190" i="91" s="1"/>
  <c r="O172" i="91"/>
  <c r="O177" i="91"/>
  <c r="O181" i="91"/>
  <c r="O186" i="91"/>
  <c r="C30" i="91"/>
  <c r="O173" i="91"/>
  <c r="O182" i="91"/>
  <c r="O132" i="91"/>
  <c r="C11" i="91"/>
  <c r="O124" i="91"/>
  <c r="O129" i="91"/>
  <c r="O133" i="91"/>
  <c r="K166" i="90"/>
  <c r="K190" i="90" s="1"/>
  <c r="O112" i="90"/>
  <c r="O128" i="90"/>
  <c r="O184" i="90"/>
  <c r="D118" i="90"/>
  <c r="D142" i="90" s="1"/>
  <c r="L166" i="90"/>
  <c r="O113" i="90"/>
  <c r="O129" i="90"/>
  <c r="O185" i="90"/>
  <c r="O114" i="90"/>
  <c r="O130" i="90"/>
  <c r="O170" i="90"/>
  <c r="O186" i="90"/>
  <c r="O171" i="90"/>
  <c r="O187" i="90"/>
  <c r="H70" i="90"/>
  <c r="O116" i="90"/>
  <c r="O148" i="90"/>
  <c r="O172" i="90"/>
  <c r="G70" i="90"/>
  <c r="G94" i="90" s="1"/>
  <c r="O117" i="90"/>
  <c r="O133" i="90"/>
  <c r="O173" i="90"/>
  <c r="O189" i="90"/>
  <c r="O134" i="90"/>
  <c r="O174" i="90"/>
  <c r="O119" i="90"/>
  <c r="D70" i="90"/>
  <c r="O136" i="90"/>
  <c r="O160" i="90"/>
  <c r="O176" i="90"/>
  <c r="O122" i="90"/>
  <c r="O138" i="90"/>
  <c r="O162" i="90"/>
  <c r="O178" i="90"/>
  <c r="F166" i="90"/>
  <c r="F190" i="90" s="1"/>
  <c r="F192" i="90" s="1"/>
  <c r="O123" i="90"/>
  <c r="O139" i="90"/>
  <c r="O163" i="90"/>
  <c r="O179" i="90"/>
  <c r="O124" i="90"/>
  <c r="O164" i="90"/>
  <c r="O196" i="90"/>
  <c r="O161" i="90"/>
  <c r="O125" i="90"/>
  <c r="O165" i="90"/>
  <c r="H166" i="90"/>
  <c r="C166" i="90"/>
  <c r="C190" i="90" s="1"/>
  <c r="D166" i="90"/>
  <c r="D190" i="90" s="1"/>
  <c r="E166" i="90"/>
  <c r="E190" i="90" s="1"/>
  <c r="G166" i="90"/>
  <c r="G190" i="90" s="1"/>
  <c r="G195" i="90" s="1"/>
  <c r="M166" i="90"/>
  <c r="M190" i="90" s="1"/>
  <c r="H190" i="90"/>
  <c r="I190" i="90"/>
  <c r="J190" i="90"/>
  <c r="L190" i="90"/>
  <c r="E118" i="90"/>
  <c r="G118" i="90"/>
  <c r="H118" i="90"/>
  <c r="H142" i="90" s="1"/>
  <c r="C118" i="90"/>
  <c r="F118" i="90"/>
  <c r="F142" i="90" s="1"/>
  <c r="F147" i="90" s="1"/>
  <c r="K118" i="90"/>
  <c r="K142" i="90" s="1"/>
  <c r="M118" i="90"/>
  <c r="M142" i="90" s="1"/>
  <c r="L118" i="90"/>
  <c r="L142" i="90" s="1"/>
  <c r="G142" i="90"/>
  <c r="G147" i="90" s="1"/>
  <c r="I142" i="90"/>
  <c r="J142" i="90"/>
  <c r="E142" i="90"/>
  <c r="D94" i="90"/>
  <c r="M70" i="90"/>
  <c r="M94" i="90" s="1"/>
  <c r="M40" i="90" s="1"/>
  <c r="L70" i="90"/>
  <c r="K70" i="90"/>
  <c r="J70" i="90"/>
  <c r="J94" i="90" s="1"/>
  <c r="J40" i="90" s="1"/>
  <c r="I70" i="90"/>
  <c r="L94" i="90"/>
  <c r="L40" i="90" s="1"/>
  <c r="K94" i="90"/>
  <c r="K40" i="90" s="1"/>
  <c r="H94" i="90"/>
  <c r="H40" i="90" s="1"/>
  <c r="C70" i="90"/>
  <c r="C94" i="90" s="1"/>
  <c r="C40" i="90" s="1"/>
  <c r="N7" i="90"/>
  <c r="O50" i="90" s="1"/>
  <c r="C9" i="90"/>
  <c r="N5" i="90"/>
  <c r="N6" i="90"/>
  <c r="E63" i="90"/>
  <c r="F63" i="90"/>
  <c r="I63" i="90"/>
  <c r="M180" i="89"/>
  <c r="C166" i="89"/>
  <c r="E166" i="89"/>
  <c r="F166" i="89"/>
  <c r="F190" i="89" s="1"/>
  <c r="M175" i="89"/>
  <c r="F33" i="89"/>
  <c r="H33" i="89"/>
  <c r="D30" i="89"/>
  <c r="J25" i="89"/>
  <c r="K25" i="89"/>
  <c r="D25" i="89"/>
  <c r="F25" i="89"/>
  <c r="C19" i="89"/>
  <c r="K19" i="89"/>
  <c r="F19" i="89"/>
  <c r="E18" i="89"/>
  <c r="D18" i="89"/>
  <c r="I11" i="89"/>
  <c r="E142" i="89"/>
  <c r="E144" i="89" s="1"/>
  <c r="D142" i="89"/>
  <c r="D147" i="89" s="1"/>
  <c r="I142" i="89"/>
  <c r="D9" i="89"/>
  <c r="J30" i="89"/>
  <c r="C70" i="89"/>
  <c r="C94" i="89" s="1"/>
  <c r="C99" i="89" s="1"/>
  <c r="F18" i="89"/>
  <c r="I18" i="89"/>
  <c r="I63" i="89"/>
  <c r="I9" i="89" s="1"/>
  <c r="G94" i="89"/>
  <c r="G96" i="89" s="1"/>
  <c r="C11" i="89"/>
  <c r="G46" i="89"/>
  <c r="M77" i="89"/>
  <c r="G26" i="89"/>
  <c r="M83" i="89"/>
  <c r="L29" i="89" s="1"/>
  <c r="G14" i="89"/>
  <c r="M64" i="89"/>
  <c r="M93" i="89"/>
  <c r="G18" i="89"/>
  <c r="G28" i="89"/>
  <c r="M75" i="89"/>
  <c r="G21" i="89"/>
  <c r="G35" i="89"/>
  <c r="M76" i="89"/>
  <c r="M78" i="89"/>
  <c r="M100" i="89"/>
  <c r="G27" i="89"/>
  <c r="M68" i="89"/>
  <c r="L6" i="89"/>
  <c r="G39" i="89"/>
  <c r="M67" i="89"/>
  <c r="M85" i="89"/>
  <c r="I192" i="89"/>
  <c r="I195" i="89"/>
  <c r="J118" i="89"/>
  <c r="J16" i="89" s="1"/>
  <c r="J18" i="89"/>
  <c r="K118" i="89"/>
  <c r="K18" i="89"/>
  <c r="M120" i="89"/>
  <c r="E25" i="89"/>
  <c r="G40" i="89"/>
  <c r="K111" i="89"/>
  <c r="K9" i="89" s="1"/>
  <c r="K11" i="89"/>
  <c r="M113" i="89"/>
  <c r="E159" i="89"/>
  <c r="E11" i="89"/>
  <c r="L5" i="89"/>
  <c r="M137" i="89"/>
  <c r="M125" i="89"/>
  <c r="M131" i="89"/>
  <c r="M124" i="89"/>
  <c r="M117" i="89"/>
  <c r="M141" i="89"/>
  <c r="M129" i="89"/>
  <c r="M134" i="89"/>
  <c r="M133" i="89"/>
  <c r="M112" i="89"/>
  <c r="M136" i="89"/>
  <c r="M119" i="89"/>
  <c r="M128" i="89"/>
  <c r="M116" i="89"/>
  <c r="M115" i="89"/>
  <c r="D11" i="89"/>
  <c r="I33" i="89"/>
  <c r="D94" i="89"/>
  <c r="M87" i="89"/>
  <c r="D33" i="89"/>
  <c r="C9" i="89"/>
  <c r="M138" i="89"/>
  <c r="D19" i="89"/>
  <c r="M169" i="89"/>
  <c r="I16" i="89"/>
  <c r="E33" i="89"/>
  <c r="M139" i="89"/>
  <c r="J159" i="89"/>
  <c r="J9" i="89" s="1"/>
  <c r="J11" i="89"/>
  <c r="L7" i="89"/>
  <c r="L12" i="89" s="1"/>
  <c r="H79" i="89"/>
  <c r="H25" i="89" s="1"/>
  <c r="H28" i="89"/>
  <c r="M148" i="89"/>
  <c r="M82" i="89"/>
  <c r="M161" i="89"/>
  <c r="H142" i="89"/>
  <c r="F63" i="89"/>
  <c r="M63" i="89" s="1"/>
  <c r="F11" i="89"/>
  <c r="M65" i="89"/>
  <c r="E70" i="89"/>
  <c r="E16" i="89" s="1"/>
  <c r="M72" i="89"/>
  <c r="M73" i="89"/>
  <c r="C30" i="89"/>
  <c r="M84" i="89"/>
  <c r="M123" i="89"/>
  <c r="H30" i="89"/>
  <c r="J94" i="89"/>
  <c r="M126" i="89"/>
  <c r="H11" i="89"/>
  <c r="H63" i="89"/>
  <c r="H9" i="89" s="1"/>
  <c r="E30" i="89"/>
  <c r="M127" i="89"/>
  <c r="C25" i="89"/>
  <c r="C190" i="89"/>
  <c r="M183" i="89"/>
  <c r="K30" i="89"/>
  <c r="H18" i="89"/>
  <c r="H70" i="89"/>
  <c r="C33" i="89"/>
  <c r="M135" i="89"/>
  <c r="K33" i="89"/>
  <c r="M121" i="89"/>
  <c r="G23" i="89"/>
  <c r="G36" i="89"/>
  <c r="G15" i="89"/>
  <c r="G11" i="89"/>
  <c r="G31" i="89"/>
  <c r="G34" i="89"/>
  <c r="G19" i="89"/>
  <c r="G20" i="89"/>
  <c r="G29" i="89"/>
  <c r="G24" i="89"/>
  <c r="G17" i="89"/>
  <c r="G32" i="89"/>
  <c r="G37" i="89"/>
  <c r="K190" i="89"/>
  <c r="G13" i="89"/>
  <c r="K70" i="89"/>
  <c r="M79" i="89"/>
  <c r="M168" i="89"/>
  <c r="H19" i="89"/>
  <c r="H118" i="89"/>
  <c r="D166" i="89"/>
  <c r="D190" i="89" s="1"/>
  <c r="G10" i="89"/>
  <c r="G22" i="89"/>
  <c r="M130" i="89"/>
  <c r="M132" i="89"/>
  <c r="M176" i="89"/>
  <c r="M167" i="89"/>
  <c r="M160" i="89"/>
  <c r="M162" i="89"/>
  <c r="M90" i="89"/>
  <c r="M163" i="89"/>
  <c r="E19" i="89"/>
  <c r="M164" i="89"/>
  <c r="M181" i="89"/>
  <c r="C118" i="89"/>
  <c r="M81" i="89"/>
  <c r="M74" i="89"/>
  <c r="M69" i="89"/>
  <c r="M89" i="89"/>
  <c r="M71" i="89"/>
  <c r="M88" i="89"/>
  <c r="C18" i="89"/>
  <c r="M86" i="89"/>
  <c r="F142" i="89"/>
  <c r="M80" i="89"/>
  <c r="I25" i="88"/>
  <c r="E166" i="88"/>
  <c r="D166" i="88"/>
  <c r="D190" i="88" s="1"/>
  <c r="F166" i="88"/>
  <c r="E190" i="88"/>
  <c r="H30" i="88"/>
  <c r="I30" i="88"/>
  <c r="J30" i="88"/>
  <c r="I118" i="88"/>
  <c r="J118" i="88"/>
  <c r="J142" i="88" s="1"/>
  <c r="K19" i="88"/>
  <c r="G35" i="88"/>
  <c r="G26" i="88"/>
  <c r="J70" i="88"/>
  <c r="J19" i="88"/>
  <c r="G14" i="88"/>
  <c r="G20" i="88"/>
  <c r="G22" i="88"/>
  <c r="G10" i="88"/>
  <c r="J94" i="88"/>
  <c r="J33" i="88"/>
  <c r="J9" i="88"/>
  <c r="D25" i="88"/>
  <c r="F18" i="88"/>
  <c r="E11" i="88"/>
  <c r="F33" i="88"/>
  <c r="J25" i="88"/>
  <c r="I33" i="88"/>
  <c r="K70" i="88"/>
  <c r="K16" i="88" s="1"/>
  <c r="D11" i="88"/>
  <c r="J166" i="88"/>
  <c r="J190" i="88" s="1"/>
  <c r="J192" i="88" s="1"/>
  <c r="G28" i="88"/>
  <c r="F118" i="88"/>
  <c r="F142" i="88" s="1"/>
  <c r="F147" i="88" s="1"/>
  <c r="K190" i="88"/>
  <c r="K195" i="88" s="1"/>
  <c r="F25" i="88"/>
  <c r="F11" i="88"/>
  <c r="I166" i="88"/>
  <c r="I190" i="88" s="1"/>
  <c r="I195" i="88" s="1"/>
  <c r="H11" i="88"/>
  <c r="G17" i="88"/>
  <c r="G39" i="88"/>
  <c r="J18" i="88"/>
  <c r="G12" i="88"/>
  <c r="H118" i="88"/>
  <c r="H142" i="88" s="1"/>
  <c r="D19" i="88"/>
  <c r="H70" i="88"/>
  <c r="C18" i="88"/>
  <c r="G70" i="88"/>
  <c r="G16" i="88" s="1"/>
  <c r="I70" i="88"/>
  <c r="L7" i="88"/>
  <c r="M50" i="88" s="1"/>
  <c r="G37" i="88"/>
  <c r="L6" i="88"/>
  <c r="G19" i="88"/>
  <c r="G24" i="88"/>
  <c r="G32" i="88"/>
  <c r="G11" i="88"/>
  <c r="G15" i="88"/>
  <c r="G46" i="88"/>
  <c r="G18" i="88"/>
  <c r="G34" i="88"/>
  <c r="G13" i="88"/>
  <c r="G21" i="88"/>
  <c r="G36" i="88"/>
  <c r="G23" i="88"/>
  <c r="G27" i="88"/>
  <c r="G31" i="88"/>
  <c r="D18" i="88"/>
  <c r="D70" i="88"/>
  <c r="E30" i="88"/>
  <c r="C19" i="88"/>
  <c r="E70" i="88"/>
  <c r="E18" i="88"/>
  <c r="K25" i="88"/>
  <c r="K142" i="88"/>
  <c r="E33" i="88"/>
  <c r="F30" i="88"/>
  <c r="E19" i="88"/>
  <c r="E118" i="88"/>
  <c r="E142" i="88" s="1"/>
  <c r="C111" i="88"/>
  <c r="F9" i="88"/>
  <c r="I19" i="88"/>
  <c r="C11" i="88"/>
  <c r="H9" i="88"/>
  <c r="D30" i="88"/>
  <c r="K33" i="88"/>
  <c r="C33" i="88"/>
  <c r="I63" i="88"/>
  <c r="I9" i="88" s="1"/>
  <c r="I11" i="88"/>
  <c r="K63" i="88"/>
  <c r="K9" i="88" s="1"/>
  <c r="K11" i="88"/>
  <c r="C166" i="88"/>
  <c r="F190" i="88"/>
  <c r="H18" i="88"/>
  <c r="J11" i="88"/>
  <c r="I18" i="88"/>
  <c r="E9" i="88"/>
  <c r="F19" i="88"/>
  <c r="F70" i="88"/>
  <c r="H79" i="88"/>
  <c r="H25" i="88" s="1"/>
  <c r="C25" i="88"/>
  <c r="C118" i="88"/>
  <c r="C142" i="88" s="1"/>
  <c r="E195" i="88"/>
  <c r="E192" i="88"/>
  <c r="D9" i="88"/>
  <c r="D33" i="88"/>
  <c r="C70" i="88"/>
  <c r="C94" i="88" s="1"/>
  <c r="H19" i="88"/>
  <c r="C30" i="88"/>
  <c r="D118" i="88"/>
  <c r="D142" i="88" s="1"/>
  <c r="E25" i="88"/>
  <c r="L5" i="88"/>
  <c r="K30" i="88"/>
  <c r="I142" i="88"/>
  <c r="K18" i="88"/>
  <c r="E33" i="87"/>
  <c r="F33" i="87"/>
  <c r="F40" i="87" s="1"/>
  <c r="J30" i="87"/>
  <c r="C25" i="87"/>
  <c r="D25" i="87"/>
  <c r="C166" i="87"/>
  <c r="K166" i="87"/>
  <c r="K190" i="87" s="1"/>
  <c r="N169" i="87"/>
  <c r="N168" i="87"/>
  <c r="E166" i="87"/>
  <c r="E16" i="87" s="1"/>
  <c r="G190" i="87"/>
  <c r="G192" i="87" s="1"/>
  <c r="E9" i="87"/>
  <c r="K11" i="87"/>
  <c r="N175" i="87"/>
  <c r="N161" i="87"/>
  <c r="C33" i="87"/>
  <c r="G30" i="87"/>
  <c r="E25" i="87"/>
  <c r="F25" i="87"/>
  <c r="J25" i="87"/>
  <c r="L25" i="87"/>
  <c r="C118" i="87"/>
  <c r="L19" i="87"/>
  <c r="I19" i="87"/>
  <c r="J19" i="87"/>
  <c r="D118" i="87"/>
  <c r="D16" i="87" s="1"/>
  <c r="J118" i="87"/>
  <c r="J142" i="87" s="1"/>
  <c r="J147" i="87" s="1"/>
  <c r="K118" i="87"/>
  <c r="D142" i="87"/>
  <c r="D144" i="87" s="1"/>
  <c r="E142" i="87"/>
  <c r="E144" i="87" s="1"/>
  <c r="E18" i="87"/>
  <c r="F18" i="87"/>
  <c r="G18" i="87"/>
  <c r="K18" i="87"/>
  <c r="N120" i="87"/>
  <c r="I9" i="87"/>
  <c r="K111" i="87"/>
  <c r="K9" i="87" s="1"/>
  <c r="I11" i="87"/>
  <c r="L9" i="87"/>
  <c r="J11" i="87"/>
  <c r="N113" i="87"/>
  <c r="N126" i="87"/>
  <c r="N117" i="87"/>
  <c r="N128" i="87"/>
  <c r="N132" i="87"/>
  <c r="N121" i="87"/>
  <c r="N133" i="87"/>
  <c r="N115" i="87"/>
  <c r="N116" i="87"/>
  <c r="N122" i="87"/>
  <c r="N138" i="87"/>
  <c r="J33" i="87"/>
  <c r="L33" i="87"/>
  <c r="L30" i="87"/>
  <c r="E30" i="87"/>
  <c r="G25" i="87"/>
  <c r="C70" i="87"/>
  <c r="H70" i="87"/>
  <c r="H94" i="87" s="1"/>
  <c r="H40" i="87" s="1"/>
  <c r="I70" i="87"/>
  <c r="I16" i="87" s="1"/>
  <c r="J70" i="87"/>
  <c r="C18" i="87"/>
  <c r="J18" i="87"/>
  <c r="D18" i="87"/>
  <c r="F70" i="87"/>
  <c r="F16" i="87" s="1"/>
  <c r="G70" i="87"/>
  <c r="G16" i="87" s="1"/>
  <c r="I18" i="87"/>
  <c r="G9" i="87"/>
  <c r="C11" i="87"/>
  <c r="L11" i="87"/>
  <c r="N90" i="87"/>
  <c r="N66" i="87"/>
  <c r="N67" i="87"/>
  <c r="N91" i="87"/>
  <c r="M6" i="87"/>
  <c r="H27" i="87"/>
  <c r="N68" i="87"/>
  <c r="N69" i="87"/>
  <c r="H15" i="87"/>
  <c r="H20" i="87"/>
  <c r="N85" i="87"/>
  <c r="H13" i="87"/>
  <c r="H18" i="87"/>
  <c r="N73" i="87"/>
  <c r="N86" i="87"/>
  <c r="H37" i="87"/>
  <c r="N64" i="87"/>
  <c r="N80" i="87"/>
  <c r="H22" i="87"/>
  <c r="H26" i="87"/>
  <c r="N65" i="87"/>
  <c r="N81" i="87"/>
  <c r="H34" i="87"/>
  <c r="H46" i="87"/>
  <c r="N74" i="87"/>
  <c r="N82" i="87"/>
  <c r="N75" i="87"/>
  <c r="N83" i="87"/>
  <c r="M7" i="87"/>
  <c r="H17" i="87"/>
  <c r="H19" i="87"/>
  <c r="N76" i="87"/>
  <c r="N84" i="87"/>
  <c r="M5" i="87"/>
  <c r="H36" i="87"/>
  <c r="N77" i="87"/>
  <c r="N78" i="87"/>
  <c r="H10" i="87"/>
  <c r="H21" i="87"/>
  <c r="N89" i="87"/>
  <c r="F190" i="87"/>
  <c r="J94" i="87"/>
  <c r="L94" i="87"/>
  <c r="C16" i="87"/>
  <c r="C94" i="87"/>
  <c r="F9" i="87"/>
  <c r="G142" i="87"/>
  <c r="I142" i="87"/>
  <c r="E94" i="87"/>
  <c r="J16" i="87"/>
  <c r="D190" i="87"/>
  <c r="F142" i="87"/>
  <c r="E190" i="87"/>
  <c r="D11" i="87"/>
  <c r="N72" i="87"/>
  <c r="N148" i="87"/>
  <c r="C159" i="87"/>
  <c r="C190" i="87" s="1"/>
  <c r="N167" i="87"/>
  <c r="N181" i="87"/>
  <c r="E11" i="87"/>
  <c r="I25" i="87"/>
  <c r="C30" i="87"/>
  <c r="I33" i="87"/>
  <c r="N100" i="87"/>
  <c r="C111" i="87"/>
  <c r="N182" i="87"/>
  <c r="N196" i="87"/>
  <c r="F11" i="87"/>
  <c r="H12" i="87"/>
  <c r="L18" i="87"/>
  <c r="H24" i="87"/>
  <c r="H32" i="87"/>
  <c r="L118" i="87"/>
  <c r="L16" i="87" s="1"/>
  <c r="N141" i="87"/>
  <c r="L190" i="87"/>
  <c r="G33" i="87"/>
  <c r="G11" i="87"/>
  <c r="K25" i="87"/>
  <c r="D63" i="87"/>
  <c r="D9" i="87" s="1"/>
  <c r="N93" i="87"/>
  <c r="N135" i="87"/>
  <c r="N162" i="87"/>
  <c r="N176" i="87"/>
  <c r="H11" i="87"/>
  <c r="H23" i="87"/>
  <c r="F30" i="87"/>
  <c r="H31" i="87"/>
  <c r="H39" i="87"/>
  <c r="N87" i="87"/>
  <c r="N119" i="87"/>
  <c r="N136" i="87"/>
  <c r="N163" i="87"/>
  <c r="N177" i="87"/>
  <c r="N180" i="87"/>
  <c r="H28" i="87"/>
  <c r="N71" i="87"/>
  <c r="N137" i="87"/>
  <c r="J159" i="87"/>
  <c r="J9" i="87" s="1"/>
  <c r="N164" i="87"/>
  <c r="N170" i="87"/>
  <c r="N178" i="87"/>
  <c r="N165" i="87"/>
  <c r="N171" i="87"/>
  <c r="N179" i="87"/>
  <c r="N172" i="87"/>
  <c r="N127" i="87"/>
  <c r="N173" i="87"/>
  <c r="N189" i="87"/>
  <c r="E19" i="87"/>
  <c r="N79" i="87"/>
  <c r="N134" i="87"/>
  <c r="N160" i="87"/>
  <c r="N174" i="87"/>
  <c r="F19" i="87"/>
  <c r="N183" i="87"/>
  <c r="H29" i="87"/>
  <c r="N123" i="87"/>
  <c r="N184" i="87"/>
  <c r="H35" i="87"/>
  <c r="N124" i="87"/>
  <c r="N130" i="87"/>
  <c r="N185" i="87"/>
  <c r="N125" i="87"/>
  <c r="K33" i="86"/>
  <c r="L25" i="86"/>
  <c r="D25" i="86"/>
  <c r="F25" i="86"/>
  <c r="F19" i="86"/>
  <c r="C166" i="86"/>
  <c r="C16" i="86" s="1"/>
  <c r="L19" i="86"/>
  <c r="J19" i="86"/>
  <c r="G166" i="86"/>
  <c r="C19" i="86"/>
  <c r="K16" i="86"/>
  <c r="G18" i="86"/>
  <c r="N168" i="86"/>
  <c r="E166" i="86"/>
  <c r="E190" i="86" s="1"/>
  <c r="J11" i="86"/>
  <c r="D190" i="86"/>
  <c r="D195" i="86" s="1"/>
  <c r="K190" i="86"/>
  <c r="K192" i="86" s="1"/>
  <c r="K9" i="86"/>
  <c r="N163" i="86"/>
  <c r="N165" i="86"/>
  <c r="H10" i="86"/>
  <c r="N177" i="86"/>
  <c r="N179" i="86"/>
  <c r="N184" i="86"/>
  <c r="N186" i="86"/>
  <c r="N160" i="86"/>
  <c r="N187" i="86"/>
  <c r="N161" i="86"/>
  <c r="N171" i="86"/>
  <c r="N172" i="86"/>
  <c r="N174" i="86"/>
  <c r="N196" i="86"/>
  <c r="H34" i="86"/>
  <c r="N180" i="86"/>
  <c r="N173" i="86"/>
  <c r="N189" i="86"/>
  <c r="H21" i="86"/>
  <c r="N175" i="86"/>
  <c r="H14" i="86"/>
  <c r="N182" i="86"/>
  <c r="C33" i="86"/>
  <c r="E30" i="86"/>
  <c r="F30" i="86"/>
  <c r="I30" i="86"/>
  <c r="J25" i="86"/>
  <c r="F118" i="86"/>
  <c r="D118" i="86"/>
  <c r="D16" i="86" s="1"/>
  <c r="E118" i="86"/>
  <c r="I118" i="86"/>
  <c r="N118" i="86" s="1"/>
  <c r="D19" i="86"/>
  <c r="I19" i="86"/>
  <c r="J118" i="86"/>
  <c r="F18" i="86"/>
  <c r="C18" i="86"/>
  <c r="K18" i="86"/>
  <c r="L16" i="86"/>
  <c r="L9" i="86"/>
  <c r="I111" i="86"/>
  <c r="J142" i="86"/>
  <c r="J147" i="86" s="1"/>
  <c r="K11" i="86"/>
  <c r="F142" i="86"/>
  <c r="F144" i="86" s="1"/>
  <c r="G11" i="86"/>
  <c r="C142" i="86"/>
  <c r="C147" i="86" s="1"/>
  <c r="E9" i="86"/>
  <c r="I9" i="86"/>
  <c r="J9" i="86"/>
  <c r="L142" i="86"/>
  <c r="L144" i="86" s="1"/>
  <c r="N116" i="86"/>
  <c r="N117" i="86"/>
  <c r="N127" i="86"/>
  <c r="N133" i="86"/>
  <c r="N119" i="86"/>
  <c r="N134" i="86"/>
  <c r="N112" i="86"/>
  <c r="N128" i="86"/>
  <c r="N129" i="86"/>
  <c r="N113" i="86"/>
  <c r="N121" i="86"/>
  <c r="N130" i="86"/>
  <c r="N122" i="86"/>
  <c r="N131" i="86"/>
  <c r="N123" i="86"/>
  <c r="N132" i="86"/>
  <c r="N125" i="86"/>
  <c r="N126" i="86"/>
  <c r="M5" i="86"/>
  <c r="H36" i="86"/>
  <c r="M6" i="86"/>
  <c r="N114" i="86"/>
  <c r="N136" i="86"/>
  <c r="N115" i="86"/>
  <c r="N138" i="86"/>
  <c r="E33" i="86"/>
  <c r="J33" i="86"/>
  <c r="D33" i="86"/>
  <c r="L33" i="86"/>
  <c r="G30" i="86"/>
  <c r="N84" i="86"/>
  <c r="L30" i="86"/>
  <c r="C70" i="86"/>
  <c r="C94" i="86" s="1"/>
  <c r="D70" i="86"/>
  <c r="E70" i="86"/>
  <c r="J70" i="86"/>
  <c r="J94" i="86" s="1"/>
  <c r="J96" i="86" s="1"/>
  <c r="H18" i="86"/>
  <c r="D18" i="86"/>
  <c r="F70" i="86"/>
  <c r="F94" i="86" s="1"/>
  <c r="F96" i="86" s="1"/>
  <c r="G63" i="86"/>
  <c r="G9" i="86" s="1"/>
  <c r="N65" i="86"/>
  <c r="H23" i="86"/>
  <c r="H39" i="86"/>
  <c r="N82" i="86"/>
  <c r="H20" i="86"/>
  <c r="H31" i="86"/>
  <c r="H22" i="86"/>
  <c r="H29" i="86"/>
  <c r="H37" i="86"/>
  <c r="H11" i="86"/>
  <c r="H15" i="86"/>
  <c r="H46" i="86"/>
  <c r="N77" i="86"/>
  <c r="N89" i="86"/>
  <c r="N90" i="86"/>
  <c r="N66" i="86"/>
  <c r="N91" i="86"/>
  <c r="M7" i="86"/>
  <c r="N67" i="86"/>
  <c r="N68" i="86"/>
  <c r="N73" i="86"/>
  <c r="N69" i="86"/>
  <c r="N85" i="86"/>
  <c r="N79" i="86"/>
  <c r="N86" i="86"/>
  <c r="N80" i="86"/>
  <c r="N81" i="86"/>
  <c r="F9" i="86"/>
  <c r="H94" i="86"/>
  <c r="H40" i="86" s="1"/>
  <c r="H16" i="86"/>
  <c r="K142" i="86"/>
  <c r="G190" i="86"/>
  <c r="G142" i="86"/>
  <c r="L94" i="86"/>
  <c r="E142" i="86"/>
  <c r="E94" i="86"/>
  <c r="C11" i="86"/>
  <c r="I18" i="86"/>
  <c r="G25" i="86"/>
  <c r="G33" i="86"/>
  <c r="G70" i="86"/>
  <c r="G16" i="86" s="1"/>
  <c r="N78" i="86"/>
  <c r="N120" i="86"/>
  <c r="D11" i="86"/>
  <c r="H13" i="86"/>
  <c r="H17" i="86"/>
  <c r="J18" i="86"/>
  <c r="N72" i="86"/>
  <c r="N148" i="86"/>
  <c r="C159" i="86"/>
  <c r="C9" i="86" s="1"/>
  <c r="N167" i="86"/>
  <c r="N181" i="86"/>
  <c r="J190" i="86"/>
  <c r="E11" i="86"/>
  <c r="I25" i="86"/>
  <c r="C30" i="86"/>
  <c r="I70" i="86"/>
  <c r="N100" i="86"/>
  <c r="F11" i="86"/>
  <c r="H12" i="86"/>
  <c r="L18" i="86"/>
  <c r="H24" i="86"/>
  <c r="D30" i="86"/>
  <c r="H32" i="86"/>
  <c r="D111" i="86"/>
  <c r="N111" i="86" s="1"/>
  <c r="N141" i="86"/>
  <c r="L190" i="86"/>
  <c r="K25" i="86"/>
  <c r="D63" i="86"/>
  <c r="N93" i="86"/>
  <c r="N135" i="86"/>
  <c r="N162" i="86"/>
  <c r="N176" i="86"/>
  <c r="N87" i="86"/>
  <c r="N169" i="86"/>
  <c r="H28" i="86"/>
  <c r="N71" i="86"/>
  <c r="N88" i="86"/>
  <c r="N137" i="86"/>
  <c r="N164" i="86"/>
  <c r="N170" i="86"/>
  <c r="N178" i="86"/>
  <c r="E19" i="86"/>
  <c r="F166" i="86"/>
  <c r="N183" i="86"/>
  <c r="E18" i="86"/>
  <c r="H19" i="86"/>
  <c r="H27" i="86"/>
  <c r="H35" i="86"/>
  <c r="N64" i="86"/>
  <c r="F33" i="85"/>
  <c r="F40" i="85" s="1"/>
  <c r="G30" i="85"/>
  <c r="J30" i="85"/>
  <c r="J25" i="85"/>
  <c r="L25" i="85"/>
  <c r="D25" i="85"/>
  <c r="F25" i="85"/>
  <c r="C19" i="85"/>
  <c r="C166" i="85"/>
  <c r="G166" i="85"/>
  <c r="K19" i="85"/>
  <c r="J166" i="85"/>
  <c r="N168" i="85"/>
  <c r="F190" i="85"/>
  <c r="F195" i="85" s="1"/>
  <c r="G190" i="85"/>
  <c r="G195" i="85" s="1"/>
  <c r="K11" i="85"/>
  <c r="N175" i="85"/>
  <c r="N161" i="85"/>
  <c r="N169" i="85"/>
  <c r="E33" i="85"/>
  <c r="K33" i="85"/>
  <c r="F30" i="85"/>
  <c r="I30" i="85"/>
  <c r="G25" i="85"/>
  <c r="I19" i="85"/>
  <c r="C118" i="85"/>
  <c r="L118" i="85"/>
  <c r="L142" i="85" s="1"/>
  <c r="F16" i="85"/>
  <c r="J118" i="85"/>
  <c r="K118" i="85"/>
  <c r="K16" i="85" s="1"/>
  <c r="K18" i="85"/>
  <c r="L9" i="85"/>
  <c r="K111" i="85"/>
  <c r="K9" i="85" s="1"/>
  <c r="G142" i="85"/>
  <c r="G144" i="85" s="1"/>
  <c r="N114" i="85"/>
  <c r="N115" i="85"/>
  <c r="N141" i="85"/>
  <c r="N133" i="85"/>
  <c r="N121" i="85"/>
  <c r="N116" i="85"/>
  <c r="N129" i="85"/>
  <c r="N130" i="85"/>
  <c r="N112" i="85"/>
  <c r="N132" i="85"/>
  <c r="N113" i="85"/>
  <c r="N122" i="85"/>
  <c r="N137" i="85"/>
  <c r="N123" i="85"/>
  <c r="N138" i="85"/>
  <c r="N126" i="85"/>
  <c r="N139" i="85"/>
  <c r="D33" i="85"/>
  <c r="J33" i="85"/>
  <c r="D30" i="85"/>
  <c r="L30" i="85"/>
  <c r="C25" i="85"/>
  <c r="H70" i="85"/>
  <c r="H16" i="85" s="1"/>
  <c r="E19" i="85"/>
  <c r="C70" i="85"/>
  <c r="C94" i="85" s="1"/>
  <c r="D70" i="85"/>
  <c r="D16" i="85" s="1"/>
  <c r="E70" i="85"/>
  <c r="E94" i="85" s="1"/>
  <c r="D18" i="85"/>
  <c r="G70" i="85"/>
  <c r="G16" i="85" s="1"/>
  <c r="I63" i="85"/>
  <c r="I9" i="85" s="1"/>
  <c r="C11" i="85"/>
  <c r="L11" i="85"/>
  <c r="F94" i="85"/>
  <c r="F96" i="85" s="1"/>
  <c r="G9" i="85"/>
  <c r="L94" i="85"/>
  <c r="L96" i="85" s="1"/>
  <c r="F9" i="85"/>
  <c r="J11" i="85"/>
  <c r="H46" i="85"/>
  <c r="H20" i="85"/>
  <c r="H34" i="85"/>
  <c r="H10" i="85"/>
  <c r="H18" i="85"/>
  <c r="H22" i="85"/>
  <c r="N66" i="85"/>
  <c r="H21" i="85"/>
  <c r="N91" i="85"/>
  <c r="H13" i="85"/>
  <c r="H37" i="85"/>
  <c r="N73" i="85"/>
  <c r="M5" i="85"/>
  <c r="M7" i="85"/>
  <c r="N50" i="85" s="1"/>
  <c r="N71" i="85"/>
  <c r="N80" i="85"/>
  <c r="H14" i="85"/>
  <c r="H26" i="85"/>
  <c r="H29" i="85"/>
  <c r="N81" i="85"/>
  <c r="N65" i="85"/>
  <c r="N82" i="85"/>
  <c r="N74" i="85"/>
  <c r="N84" i="85"/>
  <c r="N77" i="85"/>
  <c r="M6" i="85"/>
  <c r="H15" i="85"/>
  <c r="H24" i="85"/>
  <c r="H32" i="85"/>
  <c r="H36" i="85"/>
  <c r="H11" i="85"/>
  <c r="N78" i="85"/>
  <c r="N79" i="85"/>
  <c r="N88" i="85"/>
  <c r="N89" i="85"/>
  <c r="N90" i="85"/>
  <c r="N67" i="85"/>
  <c r="N69" i="85"/>
  <c r="H12" i="85"/>
  <c r="N86" i="85"/>
  <c r="E16" i="85"/>
  <c r="E190" i="85"/>
  <c r="F142" i="85"/>
  <c r="J94" i="85"/>
  <c r="D190" i="85"/>
  <c r="G33" i="85"/>
  <c r="N120" i="85"/>
  <c r="D11" i="85"/>
  <c r="J18" i="85"/>
  <c r="N72" i="85"/>
  <c r="N148" i="85"/>
  <c r="C159" i="85"/>
  <c r="C190" i="85" s="1"/>
  <c r="N167" i="85"/>
  <c r="N181" i="85"/>
  <c r="E11" i="85"/>
  <c r="C30" i="85"/>
  <c r="I33" i="85"/>
  <c r="I70" i="85"/>
  <c r="N100" i="85"/>
  <c r="N182" i="85"/>
  <c r="K190" i="85"/>
  <c r="N196" i="85"/>
  <c r="F11" i="85"/>
  <c r="L18" i="85"/>
  <c r="L190" i="85"/>
  <c r="G11" i="85"/>
  <c r="D63" i="85"/>
  <c r="D94" i="85" s="1"/>
  <c r="N93" i="85"/>
  <c r="E111" i="85"/>
  <c r="N135" i="85"/>
  <c r="C142" i="85"/>
  <c r="N162" i="85"/>
  <c r="N176" i="85"/>
  <c r="H23" i="85"/>
  <c r="H31" i="85"/>
  <c r="L33" i="85"/>
  <c r="H39" i="85"/>
  <c r="N87" i="85"/>
  <c r="N119" i="85"/>
  <c r="I127" i="85"/>
  <c r="I25" i="85" s="1"/>
  <c r="N136" i="85"/>
  <c r="D142" i="85"/>
  <c r="N163" i="85"/>
  <c r="N177" i="85"/>
  <c r="N180" i="85"/>
  <c r="J159" i="85"/>
  <c r="J190" i="85" s="1"/>
  <c r="N164" i="85"/>
  <c r="N170" i="85"/>
  <c r="N178" i="85"/>
  <c r="N165" i="85"/>
  <c r="N171" i="85"/>
  <c r="N179" i="85"/>
  <c r="N172" i="85"/>
  <c r="N127" i="85"/>
  <c r="N173" i="85"/>
  <c r="N189" i="85"/>
  <c r="C18" i="85"/>
  <c r="K30" i="85"/>
  <c r="N68" i="85"/>
  <c r="N85" i="85"/>
  <c r="N117" i="85"/>
  <c r="N128" i="85"/>
  <c r="N134" i="85"/>
  <c r="N160" i="85"/>
  <c r="N174" i="85"/>
  <c r="F19" i="85"/>
  <c r="N183" i="85"/>
  <c r="E18" i="85"/>
  <c r="N184" i="85"/>
  <c r="F18" i="85"/>
  <c r="H19" i="85"/>
  <c r="H27" i="85"/>
  <c r="H35" i="85"/>
  <c r="N64" i="85"/>
  <c r="N75" i="85"/>
  <c r="N124" i="85"/>
  <c r="N185" i="85"/>
  <c r="N125" i="85"/>
  <c r="J43" i="1"/>
  <c r="I43" i="1"/>
  <c r="H43" i="1"/>
  <c r="G43" i="1"/>
  <c r="F43" i="1"/>
  <c r="E43" i="1"/>
  <c r="D43" i="1"/>
  <c r="C43" i="1"/>
  <c r="F33" i="84"/>
  <c r="F40" i="84" s="1"/>
  <c r="J33" i="84"/>
  <c r="K33" i="84"/>
  <c r="L33" i="84"/>
  <c r="K30" i="84"/>
  <c r="L30" i="84"/>
  <c r="L25" i="84"/>
  <c r="G25" i="84"/>
  <c r="E25" i="84"/>
  <c r="C166" i="84"/>
  <c r="C190" i="84" s="1"/>
  <c r="C192" i="84" s="1"/>
  <c r="J19" i="84"/>
  <c r="K166" i="84"/>
  <c r="K19" i="84"/>
  <c r="F166" i="84"/>
  <c r="J18" i="84"/>
  <c r="C18" i="84"/>
  <c r="K9" i="84"/>
  <c r="D190" i="84"/>
  <c r="D192" i="84" s="1"/>
  <c r="N165" i="84"/>
  <c r="N175" i="84"/>
  <c r="N187" i="84"/>
  <c r="N163" i="84"/>
  <c r="N171" i="84"/>
  <c r="N189" i="84"/>
  <c r="N164" i="84"/>
  <c r="N172" i="84"/>
  <c r="G33" i="84"/>
  <c r="C30" i="84"/>
  <c r="D30" i="84"/>
  <c r="E30" i="84"/>
  <c r="F30" i="84"/>
  <c r="G30" i="84"/>
  <c r="J30" i="84"/>
  <c r="D19" i="84"/>
  <c r="I19" i="84"/>
  <c r="F118" i="84"/>
  <c r="E19" i="84"/>
  <c r="D118" i="84"/>
  <c r="D142" i="84" s="1"/>
  <c r="F19" i="84"/>
  <c r="L118" i="84"/>
  <c r="J118" i="84"/>
  <c r="J142" i="84" s="1"/>
  <c r="J147" i="84" s="1"/>
  <c r="C118" i="84"/>
  <c r="C16" i="84" s="1"/>
  <c r="E118" i="84"/>
  <c r="E142" i="84" s="1"/>
  <c r="E144" i="84" s="1"/>
  <c r="D11" i="84"/>
  <c r="G11" i="84"/>
  <c r="I11" i="84"/>
  <c r="K11" i="84"/>
  <c r="F11" i="84"/>
  <c r="F142" i="84"/>
  <c r="F144" i="84" s="1"/>
  <c r="L142" i="84"/>
  <c r="L144" i="84" s="1"/>
  <c r="I9" i="84"/>
  <c r="L11" i="84"/>
  <c r="E11" i="84"/>
  <c r="N131" i="84"/>
  <c r="N114" i="84"/>
  <c r="N115" i="84"/>
  <c r="N124" i="84"/>
  <c r="N116" i="84"/>
  <c r="N125" i="84"/>
  <c r="N126" i="84"/>
  <c r="N119" i="84"/>
  <c r="N136" i="84"/>
  <c r="N112" i="84"/>
  <c r="N137" i="84"/>
  <c r="N132" i="84"/>
  <c r="N138" i="84"/>
  <c r="N139" i="84"/>
  <c r="H36" i="84"/>
  <c r="N133" i="84"/>
  <c r="N148" i="84"/>
  <c r="N134" i="84"/>
  <c r="N121" i="84"/>
  <c r="N128" i="84"/>
  <c r="N130" i="84"/>
  <c r="J190" i="84"/>
  <c r="J192" i="84" s="1"/>
  <c r="L190" i="84"/>
  <c r="L192" i="84" s="1"/>
  <c r="I118" i="84"/>
  <c r="I142" i="84" s="1"/>
  <c r="K18" i="84"/>
  <c r="I33" i="84"/>
  <c r="I70" i="84"/>
  <c r="I16" i="84" s="1"/>
  <c r="G70" i="84"/>
  <c r="H70" i="84"/>
  <c r="H16" i="84" s="1"/>
  <c r="C19" i="84"/>
  <c r="L70" i="84"/>
  <c r="L16" i="84" s="1"/>
  <c r="L19" i="84"/>
  <c r="L18" i="84"/>
  <c r="J70" i="84"/>
  <c r="D18" i="84"/>
  <c r="F70" i="84"/>
  <c r="F63" i="84"/>
  <c r="C94" i="84"/>
  <c r="C96" i="84" s="1"/>
  <c r="G63" i="84"/>
  <c r="G9" i="84" s="1"/>
  <c r="L63" i="84"/>
  <c r="L9" i="84" s="1"/>
  <c r="D63" i="84"/>
  <c r="D9" i="84" s="1"/>
  <c r="H20" i="84"/>
  <c r="H12" i="84"/>
  <c r="H22" i="84"/>
  <c r="H28" i="84"/>
  <c r="H10" i="84"/>
  <c r="H39" i="84"/>
  <c r="H23" i="84"/>
  <c r="H32" i="84"/>
  <c r="H27" i="84"/>
  <c r="H24" i="84"/>
  <c r="H26" i="84"/>
  <c r="H29" i="84"/>
  <c r="H19" i="84"/>
  <c r="N71" i="84"/>
  <c r="H11" i="84"/>
  <c r="H15" i="84"/>
  <c r="N64" i="84"/>
  <c r="N81" i="84"/>
  <c r="H46" i="84"/>
  <c r="N74" i="84"/>
  <c r="N83" i="84"/>
  <c r="N75" i="84"/>
  <c r="M6" i="84"/>
  <c r="N76" i="84"/>
  <c r="N77" i="84"/>
  <c r="N88" i="84"/>
  <c r="M5" i="84"/>
  <c r="N78" i="84"/>
  <c r="M24" i="84" s="1"/>
  <c r="N89" i="84"/>
  <c r="N79" i="84"/>
  <c r="N90" i="84"/>
  <c r="N91" i="84"/>
  <c r="N73" i="84"/>
  <c r="N93" i="84"/>
  <c r="N66" i="84"/>
  <c r="M7" i="84"/>
  <c r="H14" i="84"/>
  <c r="H31" i="84"/>
  <c r="N69" i="84"/>
  <c r="F9" i="84"/>
  <c r="D16" i="84"/>
  <c r="F190" i="84"/>
  <c r="N111" i="84"/>
  <c r="C9" i="84"/>
  <c r="G190" i="84"/>
  <c r="N166" i="84"/>
  <c r="K190" i="84"/>
  <c r="J9" i="84"/>
  <c r="C33" i="84"/>
  <c r="N180" i="84"/>
  <c r="F18" i="84"/>
  <c r="N82" i="84"/>
  <c r="G18" i="84"/>
  <c r="E70" i="84"/>
  <c r="G118" i="84"/>
  <c r="G142" i="84" s="1"/>
  <c r="N120" i="84"/>
  <c r="N182" i="84"/>
  <c r="N196" i="84"/>
  <c r="H18" i="84"/>
  <c r="F25" i="84"/>
  <c r="H34" i="84"/>
  <c r="C11" i="84"/>
  <c r="I18" i="84"/>
  <c r="N72" i="84"/>
  <c r="N176" i="84"/>
  <c r="H13" i="84"/>
  <c r="H17" i="84"/>
  <c r="H33" i="84"/>
  <c r="N100" i="84"/>
  <c r="K118" i="84"/>
  <c r="N141" i="84"/>
  <c r="E159" i="84"/>
  <c r="E190" i="84" s="1"/>
  <c r="N161" i="84"/>
  <c r="N169" i="84"/>
  <c r="N177" i="84"/>
  <c r="N135" i="84"/>
  <c r="N162" i="84"/>
  <c r="N170" i="84"/>
  <c r="N178" i="84"/>
  <c r="N87" i="84"/>
  <c r="N113" i="84"/>
  <c r="J11" i="84"/>
  <c r="N65" i="84"/>
  <c r="N127" i="84"/>
  <c r="N183" i="84"/>
  <c r="N84" i="84"/>
  <c r="N168" i="84"/>
  <c r="H21" i="84"/>
  <c r="H37" i="84"/>
  <c r="N67" i="84"/>
  <c r="N85" i="84"/>
  <c r="N117" i="84"/>
  <c r="N122" i="84"/>
  <c r="N129" i="84"/>
  <c r="N185" i="84"/>
  <c r="N68" i="84"/>
  <c r="N80" i="84"/>
  <c r="J33" i="83"/>
  <c r="K30" i="83"/>
  <c r="J30" i="83"/>
  <c r="D25" i="83"/>
  <c r="J19" i="83"/>
  <c r="K19" i="83"/>
  <c r="L19" i="83"/>
  <c r="K166" i="83"/>
  <c r="K190" i="83" s="1"/>
  <c r="L166" i="83"/>
  <c r="N183" i="83"/>
  <c r="N162" i="83"/>
  <c r="N180" i="83"/>
  <c r="N184" i="83"/>
  <c r="N166" i="83"/>
  <c r="H36" i="83"/>
  <c r="N187" i="83"/>
  <c r="C33" i="83"/>
  <c r="C30" i="83"/>
  <c r="E30" i="83"/>
  <c r="L30" i="83"/>
  <c r="D30" i="83"/>
  <c r="E25" i="83"/>
  <c r="F25" i="83"/>
  <c r="K25" i="83"/>
  <c r="D19" i="83"/>
  <c r="C19" i="83"/>
  <c r="I16" i="83"/>
  <c r="J18" i="83"/>
  <c r="G118" i="83"/>
  <c r="G16" i="83" s="1"/>
  <c r="C142" i="83"/>
  <c r="C144" i="83" s="1"/>
  <c r="C146" i="83" s="1"/>
  <c r="G9" i="83"/>
  <c r="L9" i="83"/>
  <c r="F9" i="83"/>
  <c r="J9" i="83"/>
  <c r="D9" i="83"/>
  <c r="N130" i="83"/>
  <c r="N131" i="83"/>
  <c r="N120" i="83"/>
  <c r="N132" i="83"/>
  <c r="N133" i="83"/>
  <c r="N124" i="83"/>
  <c r="N125" i="83"/>
  <c r="N141" i="83"/>
  <c r="N134" i="83"/>
  <c r="H18" i="83"/>
  <c r="H22" i="83"/>
  <c r="H12" i="83"/>
  <c r="N127" i="83"/>
  <c r="H27" i="83"/>
  <c r="N148" i="83"/>
  <c r="H20" i="83"/>
  <c r="H46" i="83"/>
  <c r="H34" i="83"/>
  <c r="N116" i="83"/>
  <c r="H29" i="83"/>
  <c r="G25" i="83"/>
  <c r="D70" i="83"/>
  <c r="G18" i="83"/>
  <c r="H70" i="83"/>
  <c r="H16" i="83" s="1"/>
  <c r="F16" i="83"/>
  <c r="E18" i="83"/>
  <c r="F18" i="83"/>
  <c r="D11" i="83"/>
  <c r="E11" i="83"/>
  <c r="I11" i="83"/>
  <c r="J11" i="83"/>
  <c r="G94" i="83"/>
  <c r="G99" i="83" s="1"/>
  <c r="N77" i="83"/>
  <c r="M6" i="83"/>
  <c r="M7" i="83"/>
  <c r="N50" i="83" s="1"/>
  <c r="H24" i="83"/>
  <c r="M5" i="83"/>
  <c r="H15" i="83"/>
  <c r="N91" i="83"/>
  <c r="N78" i="83"/>
  <c r="N81" i="83"/>
  <c r="I111" i="83"/>
  <c r="I9" i="83" s="1"/>
  <c r="N168" i="83"/>
  <c r="J190" i="83"/>
  <c r="N82" i="83"/>
  <c r="I79" i="83"/>
  <c r="I25" i="83" s="1"/>
  <c r="I28" i="83"/>
  <c r="N161" i="83"/>
  <c r="F11" i="83"/>
  <c r="J70" i="83"/>
  <c r="J16" i="83" s="1"/>
  <c r="K118" i="83"/>
  <c r="N121" i="83"/>
  <c r="G11" i="83"/>
  <c r="H19" i="83"/>
  <c r="J25" i="83"/>
  <c r="N71" i="83"/>
  <c r="N84" i="83"/>
  <c r="L33" i="83"/>
  <c r="L118" i="83"/>
  <c r="L142" i="83" s="1"/>
  <c r="N186" i="83"/>
  <c r="N185" i="83"/>
  <c r="N189" i="83"/>
  <c r="N173" i="83"/>
  <c r="N165" i="83"/>
  <c r="N172" i="83"/>
  <c r="N164" i="83"/>
  <c r="N170" i="83"/>
  <c r="N179" i="83"/>
  <c r="N178" i="83"/>
  <c r="N177" i="83"/>
  <c r="N167" i="83"/>
  <c r="N160" i="83"/>
  <c r="N176" i="83"/>
  <c r="N196" i="83"/>
  <c r="N163" i="83"/>
  <c r="G30" i="83"/>
  <c r="C18" i="83"/>
  <c r="N72" i="83"/>
  <c r="N159" i="83"/>
  <c r="C25" i="83"/>
  <c r="G142" i="83"/>
  <c r="I18" i="83"/>
  <c r="L70" i="83"/>
  <c r="L94" i="83" s="1"/>
  <c r="L18" i="83"/>
  <c r="C16" i="83"/>
  <c r="D118" i="83"/>
  <c r="D16" i="83" s="1"/>
  <c r="C190" i="83"/>
  <c r="N86" i="83"/>
  <c r="N80" i="83"/>
  <c r="N68" i="83"/>
  <c r="N85" i="83"/>
  <c r="N67" i="83"/>
  <c r="N88" i="83"/>
  <c r="N76" i="83"/>
  <c r="N66" i="83"/>
  <c r="N83" i="83"/>
  <c r="N75" i="83"/>
  <c r="N93" i="83"/>
  <c r="N74" i="83"/>
  <c r="N64" i="83"/>
  <c r="E118" i="83"/>
  <c r="E16" i="83" s="1"/>
  <c r="E9" i="83"/>
  <c r="D18" i="83"/>
  <c r="F30" i="83"/>
  <c r="N90" i="83"/>
  <c r="N100" i="83"/>
  <c r="L190" i="83"/>
  <c r="H28" i="83"/>
  <c r="H32" i="83"/>
  <c r="N73" i="83"/>
  <c r="N87" i="83"/>
  <c r="N169" i="83"/>
  <c r="D94" i="83"/>
  <c r="D33" i="83"/>
  <c r="N123" i="83"/>
  <c r="N129" i="83"/>
  <c r="N122" i="83"/>
  <c r="N117" i="83"/>
  <c r="N138" i="83"/>
  <c r="N137" i="83"/>
  <c r="N119" i="83"/>
  <c r="N139" i="83"/>
  <c r="N136" i="83"/>
  <c r="N112" i="83"/>
  <c r="N114" i="83"/>
  <c r="N126" i="83"/>
  <c r="N135" i="83"/>
  <c r="D190" i="83"/>
  <c r="H37" i="83"/>
  <c r="H21" i="83"/>
  <c r="H39" i="83"/>
  <c r="H31" i="83"/>
  <c r="H23" i="83"/>
  <c r="H11" i="83"/>
  <c r="H10" i="83"/>
  <c r="H26" i="83"/>
  <c r="H17" i="83"/>
  <c r="H14" i="83"/>
  <c r="K11" i="83"/>
  <c r="F142" i="83"/>
  <c r="E190" i="83"/>
  <c r="H13" i="83"/>
  <c r="E19" i="83"/>
  <c r="E94" i="83"/>
  <c r="E33" i="83"/>
  <c r="J142" i="83"/>
  <c r="N65" i="83"/>
  <c r="C63" i="83"/>
  <c r="L25" i="83"/>
  <c r="F94" i="83"/>
  <c r="F33" i="83"/>
  <c r="F40" i="83" s="1"/>
  <c r="K33" i="83"/>
  <c r="L11" i="83"/>
  <c r="F190" i="83"/>
  <c r="N113" i="83"/>
  <c r="G190" i="83"/>
  <c r="K30" i="82"/>
  <c r="E25" i="82"/>
  <c r="G25" i="82"/>
  <c r="G19" i="82"/>
  <c r="E166" i="82"/>
  <c r="F166" i="82"/>
  <c r="F190" i="82" s="1"/>
  <c r="L190" i="82"/>
  <c r="L192" i="82" s="1"/>
  <c r="K9" i="82"/>
  <c r="G190" i="82"/>
  <c r="G195" i="82" s="1"/>
  <c r="N175" i="82"/>
  <c r="N181" i="82"/>
  <c r="N182" i="82"/>
  <c r="N159" i="82"/>
  <c r="N161" i="82"/>
  <c r="N183" i="82"/>
  <c r="N180" i="82"/>
  <c r="N187" i="82"/>
  <c r="N162" i="82"/>
  <c r="N178" i="82"/>
  <c r="N170" i="82"/>
  <c r="M20" i="82" s="1"/>
  <c r="G33" i="82"/>
  <c r="I33" i="82"/>
  <c r="L25" i="82"/>
  <c r="I25" i="82"/>
  <c r="C25" i="82"/>
  <c r="D25" i="82"/>
  <c r="C19" i="82"/>
  <c r="E18" i="82"/>
  <c r="G18" i="82"/>
  <c r="I18" i="82"/>
  <c r="G11" i="82"/>
  <c r="K11" i="82"/>
  <c r="J11" i="82"/>
  <c r="L9" i="82"/>
  <c r="L142" i="82"/>
  <c r="N125" i="82"/>
  <c r="N126" i="82"/>
  <c r="N141" i="82"/>
  <c r="M6" i="82"/>
  <c r="N115" i="82"/>
  <c r="N127" i="82"/>
  <c r="N112" i="82"/>
  <c r="N130" i="82"/>
  <c r="N131" i="82"/>
  <c r="N120" i="82"/>
  <c r="N124" i="82"/>
  <c r="N132" i="82"/>
  <c r="N148" i="82"/>
  <c r="I30" i="82"/>
  <c r="J30" i="82"/>
  <c r="J70" i="82"/>
  <c r="L19" i="82"/>
  <c r="E70" i="82"/>
  <c r="E94" i="82" s="1"/>
  <c r="G70" i="82"/>
  <c r="G16" i="82" s="1"/>
  <c r="J18" i="82"/>
  <c r="J9" i="82"/>
  <c r="M5" i="82"/>
  <c r="N74" i="82"/>
  <c r="N81" i="82"/>
  <c r="N72" i="82"/>
  <c r="N75" i="82"/>
  <c r="N90" i="82"/>
  <c r="N76" i="82"/>
  <c r="N83" i="82"/>
  <c r="N77" i="82"/>
  <c r="J166" i="82"/>
  <c r="J190" i="82" s="1"/>
  <c r="J19" i="82"/>
  <c r="D63" i="82"/>
  <c r="D9" i="82" s="1"/>
  <c r="D11" i="82"/>
  <c r="H13" i="82"/>
  <c r="H22" i="82"/>
  <c r="N168" i="82"/>
  <c r="C166" i="82"/>
  <c r="H18" i="82"/>
  <c r="F118" i="82"/>
  <c r="N135" i="82"/>
  <c r="L30" i="82"/>
  <c r="D19" i="82"/>
  <c r="D70" i="82"/>
  <c r="D16" i="82" s="1"/>
  <c r="N87" i="82"/>
  <c r="C33" i="82"/>
  <c r="D190" i="82"/>
  <c r="N169" i="82"/>
  <c r="H37" i="82"/>
  <c r="H21" i="82"/>
  <c r="H28" i="82"/>
  <c r="H32" i="82"/>
  <c r="H24" i="82"/>
  <c r="H12" i="82"/>
  <c r="H39" i="82"/>
  <c r="H31" i="82"/>
  <c r="H23" i="82"/>
  <c r="H11" i="82"/>
  <c r="H35" i="82"/>
  <c r="H26" i="82"/>
  <c r="H46" i="82"/>
  <c r="H20" i="82"/>
  <c r="H17" i="82"/>
  <c r="H19" i="82"/>
  <c r="H15" i="82"/>
  <c r="H36" i="82"/>
  <c r="H27" i="82"/>
  <c r="C63" i="82"/>
  <c r="C11" i="82"/>
  <c r="N65" i="82"/>
  <c r="K166" i="82"/>
  <c r="K190" i="82" s="1"/>
  <c r="K19" i="82"/>
  <c r="H29" i="82"/>
  <c r="E19" i="82"/>
  <c r="D33" i="82"/>
  <c r="N113" i="82"/>
  <c r="C111" i="82"/>
  <c r="N111" i="82" s="1"/>
  <c r="H10" i="82"/>
  <c r="J25" i="82"/>
  <c r="J94" i="82"/>
  <c r="E33" i="82"/>
  <c r="H14" i="82"/>
  <c r="I16" i="82"/>
  <c r="D30" i="82"/>
  <c r="E30" i="82"/>
  <c r="N86" i="82"/>
  <c r="N80" i="82"/>
  <c r="N68" i="82"/>
  <c r="N85" i="82"/>
  <c r="N67" i="82"/>
  <c r="N91" i="82"/>
  <c r="N66" i="82"/>
  <c r="N89" i="82"/>
  <c r="N71" i="82"/>
  <c r="N88" i="82"/>
  <c r="N93" i="82"/>
  <c r="N78" i="82"/>
  <c r="C30" i="82"/>
  <c r="N84" i="82"/>
  <c r="G63" i="82"/>
  <c r="G9" i="82" s="1"/>
  <c r="N69" i="82"/>
  <c r="L18" i="82"/>
  <c r="L70" i="82"/>
  <c r="L16" i="82" s="1"/>
  <c r="N79" i="82"/>
  <c r="G30" i="82"/>
  <c r="N186" i="82"/>
  <c r="N185" i="82"/>
  <c r="N184" i="82"/>
  <c r="N160" i="82"/>
  <c r="N174" i="82"/>
  <c r="N189" i="82"/>
  <c r="N173" i="82"/>
  <c r="N165" i="82"/>
  <c r="N179" i="82"/>
  <c r="M29" i="82" s="1"/>
  <c r="N171" i="82"/>
  <c r="N163" i="82"/>
  <c r="N172" i="82"/>
  <c r="N164" i="82"/>
  <c r="E9" i="82"/>
  <c r="F63" i="82"/>
  <c r="G142" i="82"/>
  <c r="N82" i="82"/>
  <c r="J142" i="82"/>
  <c r="J33" i="82"/>
  <c r="D142" i="82"/>
  <c r="M7" i="82"/>
  <c r="C70" i="82"/>
  <c r="N123" i="82"/>
  <c r="N129" i="82"/>
  <c r="N122" i="82"/>
  <c r="N117" i="82"/>
  <c r="N134" i="82"/>
  <c r="N128" i="82"/>
  <c r="N116" i="82"/>
  <c r="N139" i="82"/>
  <c r="N114" i="82"/>
  <c r="N138" i="82"/>
  <c r="N136" i="82"/>
  <c r="N137" i="82"/>
  <c r="N119" i="82"/>
  <c r="E118" i="82"/>
  <c r="E142" i="82" s="1"/>
  <c r="N176" i="82"/>
  <c r="E190" i="82"/>
  <c r="C18" i="82"/>
  <c r="H94" i="82"/>
  <c r="H40" i="82" s="1"/>
  <c r="I142" i="82"/>
  <c r="I94" i="82"/>
  <c r="I9" i="82"/>
  <c r="K142" i="82"/>
  <c r="K33" i="82"/>
  <c r="E11" i="82"/>
  <c r="N73" i="82"/>
  <c r="C118" i="82"/>
  <c r="N121" i="82"/>
  <c r="N177" i="82"/>
  <c r="I11" i="82"/>
  <c r="L11" i="82"/>
  <c r="N180" i="81"/>
  <c r="D25" i="81"/>
  <c r="E25" i="81"/>
  <c r="J190" i="81"/>
  <c r="J192" i="81" s="1"/>
  <c r="L166" i="81"/>
  <c r="L190" i="81" s="1"/>
  <c r="K190" i="81"/>
  <c r="K195" i="81" s="1"/>
  <c r="F166" i="81"/>
  <c r="N166" i="81" s="1"/>
  <c r="G9" i="81"/>
  <c r="K9" i="81"/>
  <c r="G190" i="81"/>
  <c r="G192" i="81" s="1"/>
  <c r="N161" i="81"/>
  <c r="M6" i="81"/>
  <c r="N168" i="81"/>
  <c r="C30" i="81"/>
  <c r="G30" i="81"/>
  <c r="L30" i="81"/>
  <c r="K25" i="81"/>
  <c r="I19" i="81"/>
  <c r="N121" i="81"/>
  <c r="J19" i="81"/>
  <c r="J118" i="81"/>
  <c r="J16" i="81" s="1"/>
  <c r="L19" i="81"/>
  <c r="I16" i="81"/>
  <c r="I142" i="81"/>
  <c r="I144" i="81" s="1"/>
  <c r="G142" i="81"/>
  <c r="G144" i="81" s="1"/>
  <c r="G146" i="81" s="1"/>
  <c r="L142" i="81"/>
  <c r="L11" i="81"/>
  <c r="N115" i="81"/>
  <c r="H34" i="81"/>
  <c r="H10" i="81"/>
  <c r="H28" i="81"/>
  <c r="H17" i="81"/>
  <c r="H22" i="81"/>
  <c r="H26" i="81"/>
  <c r="H24" i="81"/>
  <c r="J33" i="81"/>
  <c r="N73" i="81"/>
  <c r="D70" i="81"/>
  <c r="D94" i="81" s="1"/>
  <c r="F70" i="81"/>
  <c r="F16" i="81" s="1"/>
  <c r="G19" i="81"/>
  <c r="F19" i="81"/>
  <c r="G70" i="81"/>
  <c r="G16" i="81" s="1"/>
  <c r="J18" i="81"/>
  <c r="D18" i="81"/>
  <c r="G11" i="81"/>
  <c r="G94" i="81"/>
  <c r="G99" i="81" s="1"/>
  <c r="N84" i="81"/>
  <c r="N79" i="81"/>
  <c r="H37" i="81"/>
  <c r="H21" i="81"/>
  <c r="H13" i="81"/>
  <c r="M7" i="81"/>
  <c r="N50" i="81" s="1"/>
  <c r="I147" i="81"/>
  <c r="N189" i="81"/>
  <c r="N173" i="81"/>
  <c r="N165" i="81"/>
  <c r="N172" i="81"/>
  <c r="N164" i="81"/>
  <c r="N176" i="81"/>
  <c r="N170" i="81"/>
  <c r="N179" i="81"/>
  <c r="N167" i="81"/>
  <c r="N177" i="81"/>
  <c r="N160" i="81"/>
  <c r="N196" i="81"/>
  <c r="N182" i="81"/>
  <c r="N181" i="81"/>
  <c r="N163" i="81"/>
  <c r="N169" i="81"/>
  <c r="J11" i="81"/>
  <c r="J111" i="81"/>
  <c r="J9" i="81" s="1"/>
  <c r="N159" i="81"/>
  <c r="N178" i="81"/>
  <c r="C9" i="81"/>
  <c r="C70" i="81"/>
  <c r="N72" i="81"/>
  <c r="C18" i="81"/>
  <c r="I30" i="81"/>
  <c r="E70" i="81"/>
  <c r="E18" i="81"/>
  <c r="I11" i="81"/>
  <c r="G25" i="81"/>
  <c r="L33" i="81"/>
  <c r="N138" i="81"/>
  <c r="N137" i="81"/>
  <c r="N119" i="81"/>
  <c r="N126" i="81"/>
  <c r="N112" i="81"/>
  <c r="N139" i="81"/>
  <c r="N136" i="81"/>
  <c r="N117" i="81"/>
  <c r="N148" i="81"/>
  <c r="N141" i="81"/>
  <c r="N125" i="81"/>
  <c r="N116" i="81"/>
  <c r="N127" i="81"/>
  <c r="N134" i="81"/>
  <c r="N185" i="81"/>
  <c r="K11" i="81"/>
  <c r="N111" i="81"/>
  <c r="N128" i="81"/>
  <c r="C142" i="81"/>
  <c r="N186" i="81"/>
  <c r="E63" i="81"/>
  <c r="E9" i="81" s="1"/>
  <c r="E11" i="81"/>
  <c r="N65" i="81"/>
  <c r="H70" i="81"/>
  <c r="N129" i="81"/>
  <c r="N171" i="81"/>
  <c r="N187" i="81"/>
  <c r="F11" i="81"/>
  <c r="F63" i="81"/>
  <c r="F9" i="81" s="1"/>
  <c r="N120" i="81"/>
  <c r="D118" i="81"/>
  <c r="D16" i="81" s="1"/>
  <c r="E33" i="81"/>
  <c r="N174" i="81"/>
  <c r="E118" i="81"/>
  <c r="E142" i="81" s="1"/>
  <c r="N130" i="81"/>
  <c r="F142" i="81"/>
  <c r="F33" i="81"/>
  <c r="N175" i="81"/>
  <c r="C190" i="81"/>
  <c r="G191" i="81"/>
  <c r="G194" i="81"/>
  <c r="N183" i="81"/>
  <c r="N184" i="81"/>
  <c r="L70" i="81"/>
  <c r="I94" i="81"/>
  <c r="I25" i="81"/>
  <c r="N122" i="81"/>
  <c r="N131" i="81"/>
  <c r="D190" i="81"/>
  <c r="J94" i="81"/>
  <c r="J25" i="81"/>
  <c r="D11" i="81"/>
  <c r="N123" i="81"/>
  <c r="E190" i="81"/>
  <c r="H19" i="81"/>
  <c r="N124" i="81"/>
  <c r="L9" i="81"/>
  <c r="N87" i="81"/>
  <c r="C33" i="81"/>
  <c r="N132" i="81"/>
  <c r="D33" i="81"/>
  <c r="K118" i="81"/>
  <c r="N162" i="81"/>
  <c r="N88" i="81"/>
  <c r="N83" i="81"/>
  <c r="N77" i="81"/>
  <c r="N76" i="81"/>
  <c r="N69" i="81"/>
  <c r="N82" i="81"/>
  <c r="H14" i="81"/>
  <c r="C19" i="81"/>
  <c r="I28" i="81"/>
  <c r="N74" i="81"/>
  <c r="N93" i="81"/>
  <c r="N100" i="81"/>
  <c r="N66" i="81"/>
  <c r="N75" i="81"/>
  <c r="N67" i="81"/>
  <c r="N78" i="81"/>
  <c r="E30" i="81"/>
  <c r="N68" i="81"/>
  <c r="C25" i="81"/>
  <c r="F30" i="81"/>
  <c r="H39" i="81"/>
  <c r="H31" i="81"/>
  <c r="H23" i="81"/>
  <c r="H11" i="81"/>
  <c r="H36" i="81"/>
  <c r="H20" i="81"/>
  <c r="H15" i="81"/>
  <c r="H46" i="81"/>
  <c r="H29" i="81"/>
  <c r="N89" i="81"/>
  <c r="H12" i="81"/>
  <c r="F18" i="81"/>
  <c r="N64" i="81"/>
  <c r="N90" i="81"/>
  <c r="G18" i="81"/>
  <c r="H32" i="81"/>
  <c r="D19" i="81"/>
  <c r="N91" i="81"/>
  <c r="H18" i="81"/>
  <c r="H27" i="81"/>
  <c r="D9" i="81"/>
  <c r="E19" i="81"/>
  <c r="N113" i="81"/>
  <c r="C33" i="80"/>
  <c r="G30" i="80"/>
  <c r="K30" i="80"/>
  <c r="D25" i="80"/>
  <c r="K19" i="80"/>
  <c r="G166" i="80"/>
  <c r="L166" i="80"/>
  <c r="L190" i="80" s="1"/>
  <c r="G18" i="80"/>
  <c r="D190" i="80"/>
  <c r="D195" i="80" s="1"/>
  <c r="E190" i="80"/>
  <c r="E195" i="80" s="1"/>
  <c r="F190" i="80"/>
  <c r="F195" i="80" s="1"/>
  <c r="G190" i="80"/>
  <c r="G195" i="80" s="1"/>
  <c r="C11" i="80"/>
  <c r="D9" i="80"/>
  <c r="N180" i="80"/>
  <c r="N161" i="80"/>
  <c r="N196" i="80"/>
  <c r="N176" i="80"/>
  <c r="N177" i="80"/>
  <c r="N178" i="80"/>
  <c r="N183" i="80"/>
  <c r="N159" i="80"/>
  <c r="E33" i="80"/>
  <c r="J33" i="80"/>
  <c r="F33" i="80"/>
  <c r="L33" i="80"/>
  <c r="J30" i="80"/>
  <c r="N132" i="80"/>
  <c r="C30" i="80"/>
  <c r="D30" i="80"/>
  <c r="G25" i="80"/>
  <c r="I25" i="80"/>
  <c r="J25" i="80"/>
  <c r="L25" i="80"/>
  <c r="D19" i="80"/>
  <c r="I19" i="80"/>
  <c r="I18" i="80"/>
  <c r="J18" i="80"/>
  <c r="F118" i="80"/>
  <c r="F142" i="80" s="1"/>
  <c r="G11" i="80"/>
  <c r="E9" i="80"/>
  <c r="F9" i="80"/>
  <c r="I30" i="80"/>
  <c r="G70" i="80"/>
  <c r="D70" i="80"/>
  <c r="D94" i="80" s="1"/>
  <c r="I70" i="80"/>
  <c r="I16" i="80" s="1"/>
  <c r="J70" i="80"/>
  <c r="E18" i="80"/>
  <c r="F16" i="80"/>
  <c r="N65" i="80"/>
  <c r="H17" i="80"/>
  <c r="M5" i="80"/>
  <c r="H28" i="80"/>
  <c r="H29" i="80"/>
  <c r="H22" i="80"/>
  <c r="J94" i="80"/>
  <c r="L16" i="80"/>
  <c r="E19" i="80"/>
  <c r="E70" i="80"/>
  <c r="L142" i="80"/>
  <c r="N127" i="80"/>
  <c r="M6" i="80"/>
  <c r="K166" i="80"/>
  <c r="K190" i="80" s="1"/>
  <c r="K18" i="80"/>
  <c r="H13" i="80"/>
  <c r="L18" i="80"/>
  <c r="F94" i="80"/>
  <c r="L30" i="80"/>
  <c r="N86" i="80"/>
  <c r="N80" i="80"/>
  <c r="N68" i="80"/>
  <c r="N85" i="80"/>
  <c r="N67" i="80"/>
  <c r="N91" i="80"/>
  <c r="N66" i="80"/>
  <c r="N88" i="80"/>
  <c r="N100" i="80"/>
  <c r="N64" i="80"/>
  <c r="N90" i="80"/>
  <c r="N89" i="80"/>
  <c r="N78" i="80"/>
  <c r="N77" i="80"/>
  <c r="N76" i="80"/>
  <c r="N75" i="80"/>
  <c r="N83" i="80"/>
  <c r="N74" i="80"/>
  <c r="N81" i="80"/>
  <c r="N71" i="80"/>
  <c r="N82" i="80"/>
  <c r="C9" i="80"/>
  <c r="K11" i="80"/>
  <c r="K111" i="80"/>
  <c r="K9" i="80" s="1"/>
  <c r="H37" i="80"/>
  <c r="H21" i="80"/>
  <c r="H15" i="80"/>
  <c r="H39" i="80"/>
  <c r="H31" i="80"/>
  <c r="H23" i="80"/>
  <c r="H11" i="80"/>
  <c r="H34" i="80"/>
  <c r="H24" i="80"/>
  <c r="H10" i="80"/>
  <c r="H19" i="80"/>
  <c r="H14" i="80"/>
  <c r="H35" i="80"/>
  <c r="H20" i="80"/>
  <c r="H26" i="80"/>
  <c r="H18" i="80"/>
  <c r="H36" i="80"/>
  <c r="H27" i="80"/>
  <c r="H32" i="80"/>
  <c r="G19" i="80"/>
  <c r="G118" i="80"/>
  <c r="G142" i="80" s="1"/>
  <c r="H46" i="80"/>
  <c r="D33" i="80"/>
  <c r="N87" i="80"/>
  <c r="F19" i="80"/>
  <c r="N123" i="80"/>
  <c r="N129" i="80"/>
  <c r="N122" i="80"/>
  <c r="N117" i="80"/>
  <c r="N134" i="80"/>
  <c r="N128" i="80"/>
  <c r="N116" i="80"/>
  <c r="N138" i="80"/>
  <c r="N137" i="80"/>
  <c r="N119" i="80"/>
  <c r="N148" i="80"/>
  <c r="N112" i="80"/>
  <c r="N136" i="80"/>
  <c r="N139" i="80"/>
  <c r="J19" i="80"/>
  <c r="J166" i="80"/>
  <c r="J190" i="80" s="1"/>
  <c r="C18" i="80"/>
  <c r="C70" i="80"/>
  <c r="N72" i="80"/>
  <c r="G94" i="80"/>
  <c r="N135" i="80"/>
  <c r="G33" i="80"/>
  <c r="H94" i="80"/>
  <c r="N113" i="80"/>
  <c r="N130" i="80"/>
  <c r="N186" i="80"/>
  <c r="N185" i="80"/>
  <c r="N184" i="80"/>
  <c r="N160" i="80"/>
  <c r="N189" i="80"/>
  <c r="N173" i="80"/>
  <c r="N165" i="80"/>
  <c r="N172" i="80"/>
  <c r="N164" i="80"/>
  <c r="N163" i="80"/>
  <c r="N182" i="80"/>
  <c r="N181" i="80"/>
  <c r="N167" i="80"/>
  <c r="N179" i="80"/>
  <c r="F18" i="80"/>
  <c r="H33" i="80"/>
  <c r="D18" i="80"/>
  <c r="D118" i="80"/>
  <c r="N120" i="80"/>
  <c r="N131" i="80"/>
  <c r="N168" i="80"/>
  <c r="C166" i="80"/>
  <c r="N169" i="80"/>
  <c r="N84" i="80"/>
  <c r="E118" i="80"/>
  <c r="E142" i="80" s="1"/>
  <c r="N124" i="80"/>
  <c r="I142" i="80"/>
  <c r="N125" i="80"/>
  <c r="D11" i="80"/>
  <c r="N126" i="80"/>
  <c r="K33" i="80"/>
  <c r="N174" i="80"/>
  <c r="M7" i="80"/>
  <c r="E11" i="80"/>
  <c r="I11" i="80"/>
  <c r="I111" i="80"/>
  <c r="I9" i="80" s="1"/>
  <c r="N175" i="80"/>
  <c r="F11" i="80"/>
  <c r="L11" i="80"/>
  <c r="L63" i="80"/>
  <c r="L9" i="80" s="1"/>
  <c r="J111" i="80"/>
  <c r="J9" i="80" s="1"/>
  <c r="J11" i="80"/>
  <c r="F30" i="80"/>
  <c r="N73" i="80"/>
  <c r="C19" i="80"/>
  <c r="C118" i="80"/>
  <c r="N121" i="80"/>
  <c r="E30" i="80"/>
  <c r="N79" i="80"/>
  <c r="C33" i="79"/>
  <c r="E30" i="79"/>
  <c r="F30" i="79"/>
  <c r="K30" i="79"/>
  <c r="L30" i="79"/>
  <c r="D25" i="79"/>
  <c r="J19" i="79"/>
  <c r="K19" i="79"/>
  <c r="L19" i="79"/>
  <c r="K190" i="79"/>
  <c r="K192" i="79" s="1"/>
  <c r="C190" i="79"/>
  <c r="C192" i="79" s="1"/>
  <c r="J190" i="79"/>
  <c r="J195" i="79" s="1"/>
  <c r="K9" i="79"/>
  <c r="N160" i="79"/>
  <c r="N173" i="79"/>
  <c r="N174" i="79"/>
  <c r="N168" i="79"/>
  <c r="N164" i="79"/>
  <c r="N184" i="79"/>
  <c r="N186" i="79"/>
  <c r="N175" i="79"/>
  <c r="N187" i="79"/>
  <c r="N167" i="79"/>
  <c r="F33" i="79"/>
  <c r="K33" i="79"/>
  <c r="I33" i="79"/>
  <c r="I30" i="79"/>
  <c r="J30" i="79"/>
  <c r="F25" i="79"/>
  <c r="G25" i="79"/>
  <c r="I25" i="79"/>
  <c r="J25" i="79"/>
  <c r="E25" i="79"/>
  <c r="G19" i="79"/>
  <c r="D118" i="79"/>
  <c r="E118" i="79"/>
  <c r="F118" i="79"/>
  <c r="G18" i="79"/>
  <c r="E142" i="79"/>
  <c r="E144" i="79" s="1"/>
  <c r="E18" i="79"/>
  <c r="L9" i="79"/>
  <c r="I9" i="79"/>
  <c r="J9" i="79"/>
  <c r="G142" i="79"/>
  <c r="G144" i="79" s="1"/>
  <c r="N131" i="79"/>
  <c r="N123" i="79"/>
  <c r="N137" i="79"/>
  <c r="N124" i="79"/>
  <c r="N138" i="79"/>
  <c r="N125" i="79"/>
  <c r="N139" i="79"/>
  <c r="N112" i="79"/>
  <c r="N126" i="79"/>
  <c r="N148" i="79"/>
  <c r="N114" i="79"/>
  <c r="N133" i="79"/>
  <c r="N115" i="79"/>
  <c r="N134" i="79"/>
  <c r="N116" i="79"/>
  <c r="N127" i="79"/>
  <c r="N119" i="79"/>
  <c r="N121" i="79"/>
  <c r="N128" i="79"/>
  <c r="C19" i="79"/>
  <c r="C18" i="79"/>
  <c r="E9" i="79"/>
  <c r="E94" i="79"/>
  <c r="E99" i="79" s="1"/>
  <c r="F9" i="79"/>
  <c r="H19" i="79"/>
  <c r="M7" i="79"/>
  <c r="N50" i="79" s="1"/>
  <c r="H18" i="79"/>
  <c r="H10" i="79"/>
  <c r="H15" i="79"/>
  <c r="H46" i="79"/>
  <c r="N66" i="79"/>
  <c r="N87" i="79"/>
  <c r="N68" i="79"/>
  <c r="N89" i="79"/>
  <c r="N69" i="79"/>
  <c r="N90" i="79"/>
  <c r="H35" i="79"/>
  <c r="N91" i="79"/>
  <c r="N85" i="79"/>
  <c r="H11" i="79"/>
  <c r="N64" i="79"/>
  <c r="N86" i="79"/>
  <c r="N100" i="79"/>
  <c r="N71" i="79"/>
  <c r="N80" i="79"/>
  <c r="H34" i="79"/>
  <c r="N74" i="79"/>
  <c r="N82" i="79"/>
  <c r="N75" i="79"/>
  <c r="N83" i="79"/>
  <c r="H22" i="79"/>
  <c r="H28" i="79"/>
  <c r="N76" i="79"/>
  <c r="N77" i="79"/>
  <c r="N67" i="79"/>
  <c r="N88" i="79"/>
  <c r="M6" i="79"/>
  <c r="N78" i="79"/>
  <c r="L18" i="79"/>
  <c r="L70" i="79"/>
  <c r="L94" i="79" s="1"/>
  <c r="H30" i="79"/>
  <c r="N84" i="79"/>
  <c r="N132" i="79"/>
  <c r="I142" i="79"/>
  <c r="G30" i="79"/>
  <c r="F19" i="79"/>
  <c r="N73" i="79"/>
  <c r="G94" i="79"/>
  <c r="C63" i="79"/>
  <c r="C11" i="79"/>
  <c r="N65" i="79"/>
  <c r="F70" i="79"/>
  <c r="G159" i="79"/>
  <c r="G9" i="79" s="1"/>
  <c r="G11" i="79"/>
  <c r="D11" i="79"/>
  <c r="D63" i="79"/>
  <c r="N113" i="79"/>
  <c r="E11" i="79"/>
  <c r="F11" i="79"/>
  <c r="D94" i="79"/>
  <c r="I94" i="79"/>
  <c r="N169" i="79"/>
  <c r="D166" i="79"/>
  <c r="D18" i="79"/>
  <c r="I28" i="79"/>
  <c r="L25" i="79"/>
  <c r="E166" i="79"/>
  <c r="E190" i="79" s="1"/>
  <c r="E19" i="79"/>
  <c r="N161" i="79"/>
  <c r="D159" i="79"/>
  <c r="N159" i="79" s="1"/>
  <c r="L190" i="79"/>
  <c r="L33" i="79"/>
  <c r="N120" i="79"/>
  <c r="C118" i="79"/>
  <c r="C16" i="79" s="1"/>
  <c r="N180" i="79"/>
  <c r="N183" i="79"/>
  <c r="D142" i="79"/>
  <c r="N135" i="79"/>
  <c r="D33" i="79"/>
  <c r="N111" i="79"/>
  <c r="N130" i="79"/>
  <c r="M5" i="79"/>
  <c r="E33" i="79"/>
  <c r="N79" i="79"/>
  <c r="F142" i="79"/>
  <c r="N72" i="79"/>
  <c r="J118" i="79"/>
  <c r="J142" i="79" s="1"/>
  <c r="K18" i="79"/>
  <c r="K118" i="79"/>
  <c r="K16" i="79" s="1"/>
  <c r="J33" i="79"/>
  <c r="F166" i="79"/>
  <c r="F190" i="79" s="1"/>
  <c r="L118" i="79"/>
  <c r="L142" i="79" s="1"/>
  <c r="H37" i="79"/>
  <c r="H21" i="79"/>
  <c r="H32" i="79"/>
  <c r="H24" i="79"/>
  <c r="H12" i="79"/>
  <c r="H17" i="79"/>
  <c r="H13" i="79"/>
  <c r="I11" i="79"/>
  <c r="H20" i="79"/>
  <c r="H29" i="79"/>
  <c r="L11" i="79"/>
  <c r="J11" i="79"/>
  <c r="H36" i="79"/>
  <c r="H39" i="79"/>
  <c r="G70" i="79"/>
  <c r="G16" i="79" s="1"/>
  <c r="N185" i="79"/>
  <c r="N179" i="79"/>
  <c r="N171" i="79"/>
  <c r="N163" i="79"/>
  <c r="N178" i="79"/>
  <c r="N170" i="79"/>
  <c r="N162" i="79"/>
  <c r="N177" i="79"/>
  <c r="N176" i="79"/>
  <c r="N165" i="79"/>
  <c r="N181" i="79"/>
  <c r="K11" i="79"/>
  <c r="H70" i="79"/>
  <c r="H16" i="79" s="1"/>
  <c r="D19" i="79"/>
  <c r="N182" i="79"/>
  <c r="H23" i="79"/>
  <c r="I70" i="79"/>
  <c r="I16" i="79" s="1"/>
  <c r="I18" i="79"/>
  <c r="C30" i="79"/>
  <c r="G33" i="79"/>
  <c r="N189" i="79"/>
  <c r="H14" i="79"/>
  <c r="H27" i="79"/>
  <c r="H31" i="79"/>
  <c r="J70" i="79"/>
  <c r="J18" i="79"/>
  <c r="D30" i="79"/>
  <c r="N196" i="79"/>
  <c r="H33" i="79"/>
  <c r="N141" i="79"/>
  <c r="N136" i="79"/>
  <c r="N117" i="79"/>
  <c r="N122" i="79"/>
  <c r="J33" i="78"/>
  <c r="K33" i="78"/>
  <c r="K30" i="78"/>
  <c r="N180" i="78"/>
  <c r="F19" i="78"/>
  <c r="E166" i="78"/>
  <c r="K19" i="78"/>
  <c r="F166" i="78"/>
  <c r="F16" i="78" s="1"/>
  <c r="K166" i="78"/>
  <c r="L18" i="78"/>
  <c r="K190" i="78"/>
  <c r="K192" i="78" s="1"/>
  <c r="L190" i="78"/>
  <c r="L195" i="78" s="1"/>
  <c r="F190" i="78"/>
  <c r="F192" i="78" s="1"/>
  <c r="G190" i="78"/>
  <c r="G195" i="78" s="1"/>
  <c r="N175" i="78"/>
  <c r="N161" i="78"/>
  <c r="N183" i="78"/>
  <c r="N177" i="78"/>
  <c r="N187" i="78"/>
  <c r="N186" i="78"/>
  <c r="N170" i="78"/>
  <c r="N168" i="78"/>
  <c r="N171" i="78"/>
  <c r="F33" i="78"/>
  <c r="L33" i="78"/>
  <c r="E30" i="78"/>
  <c r="F30" i="78"/>
  <c r="G30" i="78"/>
  <c r="D30" i="78"/>
  <c r="J30" i="78"/>
  <c r="E25" i="78"/>
  <c r="G25" i="78"/>
  <c r="K25" i="78"/>
  <c r="L25" i="78"/>
  <c r="K118" i="78"/>
  <c r="K16" i="78" s="1"/>
  <c r="L19" i="78"/>
  <c r="C19" i="78"/>
  <c r="G19" i="78"/>
  <c r="D118" i="78"/>
  <c r="D142" i="78" s="1"/>
  <c r="I118" i="78"/>
  <c r="L118" i="78"/>
  <c r="L142" i="78"/>
  <c r="L144" i="78" s="1"/>
  <c r="L146" i="78" s="1"/>
  <c r="D18" i="78"/>
  <c r="C18" i="78"/>
  <c r="K18" i="78"/>
  <c r="L9" i="78"/>
  <c r="E142" i="78"/>
  <c r="E144" i="78" s="1"/>
  <c r="C9" i="78"/>
  <c r="F9" i="78"/>
  <c r="G9" i="78"/>
  <c r="C142" i="78"/>
  <c r="C144" i="78" s="1"/>
  <c r="N119" i="78"/>
  <c r="N132" i="78"/>
  <c r="H37" i="78"/>
  <c r="N112" i="78"/>
  <c r="N136" i="78"/>
  <c r="N113" i="78"/>
  <c r="N122" i="78"/>
  <c r="N141" i="78"/>
  <c r="N126" i="78"/>
  <c r="N148" i="78"/>
  <c r="N117" i="78"/>
  <c r="N128" i="78"/>
  <c r="N114" i="78"/>
  <c r="N137" i="78"/>
  <c r="N115" i="78"/>
  <c r="N138" i="78"/>
  <c r="N116" i="78"/>
  <c r="N121" i="78"/>
  <c r="N139" i="78"/>
  <c r="N133" i="78"/>
  <c r="N134" i="78"/>
  <c r="H12" i="78"/>
  <c r="H19" i="78"/>
  <c r="N130" i="78"/>
  <c r="N123" i="78"/>
  <c r="N120" i="78"/>
  <c r="N124" i="78"/>
  <c r="I30" i="78"/>
  <c r="G70" i="78"/>
  <c r="I70" i="78"/>
  <c r="E70" i="78"/>
  <c r="E16" i="78" s="1"/>
  <c r="L70" i="78"/>
  <c r="D19" i="78"/>
  <c r="E19" i="78"/>
  <c r="N73" i="78"/>
  <c r="J18" i="78"/>
  <c r="I94" i="78"/>
  <c r="I96" i="78" s="1"/>
  <c r="I95" i="78" s="1"/>
  <c r="J94" i="78"/>
  <c r="J96" i="78" s="1"/>
  <c r="J95" i="78" s="1"/>
  <c r="E11" i="78"/>
  <c r="D11" i="78"/>
  <c r="L11" i="78"/>
  <c r="I9" i="78"/>
  <c r="F11" i="78"/>
  <c r="H20" i="78"/>
  <c r="H32" i="78"/>
  <c r="N69" i="78"/>
  <c r="H24" i="78"/>
  <c r="H17" i="78"/>
  <c r="N79" i="78"/>
  <c r="N100" i="78"/>
  <c r="N68" i="78"/>
  <c r="H13" i="78"/>
  <c r="N80" i="78"/>
  <c r="M6" i="78"/>
  <c r="N81" i="78"/>
  <c r="H21" i="78"/>
  <c r="N72" i="78"/>
  <c r="N84" i="78"/>
  <c r="N65" i="78"/>
  <c r="M5" i="78"/>
  <c r="M7" i="78"/>
  <c r="H36" i="78"/>
  <c r="K142" i="78"/>
  <c r="K9" i="78"/>
  <c r="H94" i="78"/>
  <c r="E94" i="78"/>
  <c r="F142" i="78"/>
  <c r="F94" i="78"/>
  <c r="E9" i="78"/>
  <c r="G94" i="78"/>
  <c r="N111" i="78"/>
  <c r="J9" i="78"/>
  <c r="J190" i="78"/>
  <c r="E18" i="78"/>
  <c r="C25" i="78"/>
  <c r="H29" i="78"/>
  <c r="C33" i="78"/>
  <c r="N63" i="78"/>
  <c r="C70" i="78"/>
  <c r="C94" i="78" s="1"/>
  <c r="N75" i="78"/>
  <c r="N125" i="78"/>
  <c r="F18" i="78"/>
  <c r="D25" i="78"/>
  <c r="H27" i="78"/>
  <c r="D33" i="78"/>
  <c r="H35" i="78"/>
  <c r="N64" i="78"/>
  <c r="N76" i="78"/>
  <c r="N82" i="78"/>
  <c r="L94" i="78"/>
  <c r="N181" i="78"/>
  <c r="G18" i="78"/>
  <c r="E33" i="78"/>
  <c r="N77" i="78"/>
  <c r="N83" i="78"/>
  <c r="G118" i="78"/>
  <c r="G142" i="78" s="1"/>
  <c r="N182" i="78"/>
  <c r="N196" i="78"/>
  <c r="H14" i="78"/>
  <c r="H18" i="78"/>
  <c r="H26" i="78"/>
  <c r="H34" i="78"/>
  <c r="N78" i="78"/>
  <c r="N167" i="78"/>
  <c r="C11" i="78"/>
  <c r="G33" i="78"/>
  <c r="J118" i="78"/>
  <c r="J142" i="78" s="1"/>
  <c r="D159" i="78"/>
  <c r="D9" i="78" s="1"/>
  <c r="N176" i="78"/>
  <c r="E159" i="78"/>
  <c r="N169" i="78"/>
  <c r="N135" i="78"/>
  <c r="N93" i="78"/>
  <c r="I127" i="78"/>
  <c r="I25" i="78" s="1"/>
  <c r="G11" i="78"/>
  <c r="N87" i="78"/>
  <c r="N164" i="78"/>
  <c r="N172" i="78"/>
  <c r="H11" i="78"/>
  <c r="H23" i="78"/>
  <c r="H31" i="78"/>
  <c r="H39" i="78"/>
  <c r="N88" i="78"/>
  <c r="D94" i="78"/>
  <c r="N165" i="78"/>
  <c r="N173" i="78"/>
  <c r="N189" i="78"/>
  <c r="I11" i="78"/>
  <c r="H28" i="78"/>
  <c r="N71" i="78"/>
  <c r="N89" i="78"/>
  <c r="N174" i="78"/>
  <c r="C190" i="78"/>
  <c r="H10" i="78"/>
  <c r="J11" i="78"/>
  <c r="H22" i="78"/>
  <c r="H46" i="78"/>
  <c r="N90" i="78"/>
  <c r="D166" i="78"/>
  <c r="K11" i="78"/>
  <c r="N66" i="78"/>
  <c r="N160" i="78"/>
  <c r="F33" i="77"/>
  <c r="E30" i="77"/>
  <c r="K30" i="77"/>
  <c r="K25" i="77"/>
  <c r="G25" i="77"/>
  <c r="C25" i="77"/>
  <c r="E166" i="77"/>
  <c r="E16" i="77" s="1"/>
  <c r="J166" i="77"/>
  <c r="J190" i="77" s="1"/>
  <c r="J195" i="77" s="1"/>
  <c r="L19" i="77"/>
  <c r="K9" i="77"/>
  <c r="D190" i="77"/>
  <c r="D195" i="77" s="1"/>
  <c r="G11" i="77"/>
  <c r="G9" i="77"/>
  <c r="J9" i="77"/>
  <c r="G190" i="77"/>
  <c r="G195" i="77" s="1"/>
  <c r="L9" i="77"/>
  <c r="L190" i="77"/>
  <c r="L192" i="77" s="1"/>
  <c r="N161" i="77"/>
  <c r="N181" i="77"/>
  <c r="N183" i="77"/>
  <c r="N169" i="77"/>
  <c r="N175" i="77"/>
  <c r="N176" i="77"/>
  <c r="N165" i="77"/>
  <c r="N185" i="77"/>
  <c r="N186" i="77"/>
  <c r="N168" i="77"/>
  <c r="N170" i="77"/>
  <c r="N187" i="77"/>
  <c r="N171" i="77"/>
  <c r="N189" i="77"/>
  <c r="N172" i="77"/>
  <c r="N173" i="77"/>
  <c r="N162" i="77"/>
  <c r="N163" i="77"/>
  <c r="N164" i="77"/>
  <c r="N178" i="77"/>
  <c r="N179" i="77"/>
  <c r="N167" i="77"/>
  <c r="N180" i="77"/>
  <c r="M30" i="77" s="1"/>
  <c r="L33" i="77"/>
  <c r="D30" i="77"/>
  <c r="L30" i="77"/>
  <c r="G30" i="77"/>
  <c r="J30" i="77"/>
  <c r="F25" i="77"/>
  <c r="J25" i="77"/>
  <c r="L25" i="77"/>
  <c r="E19" i="77"/>
  <c r="D118" i="77"/>
  <c r="I19" i="77"/>
  <c r="J19" i="77"/>
  <c r="L118" i="77"/>
  <c r="K18" i="77"/>
  <c r="C18" i="77"/>
  <c r="D18" i="77"/>
  <c r="L18" i="77"/>
  <c r="C118" i="77"/>
  <c r="C142" i="77" s="1"/>
  <c r="L142" i="77"/>
  <c r="L144" i="77" s="1"/>
  <c r="F118" i="77"/>
  <c r="F142" i="77" s="1"/>
  <c r="D142" i="77"/>
  <c r="D144" i="77" s="1"/>
  <c r="I142" i="77"/>
  <c r="I147" i="77" s="1"/>
  <c r="D9" i="77"/>
  <c r="F9" i="77"/>
  <c r="L11" i="77"/>
  <c r="I9" i="77"/>
  <c r="E142" i="77"/>
  <c r="E144" i="77" s="1"/>
  <c r="H22" i="77"/>
  <c r="N113" i="77"/>
  <c r="N148" i="77"/>
  <c r="N129" i="77"/>
  <c r="N130" i="77"/>
  <c r="N119" i="77"/>
  <c r="N131" i="77"/>
  <c r="N120" i="77"/>
  <c r="M5" i="77"/>
  <c r="N115" i="77"/>
  <c r="N117" i="77"/>
  <c r="N133" i="77"/>
  <c r="N122" i="77"/>
  <c r="N132" i="77"/>
  <c r="N124" i="77"/>
  <c r="N136" i="77"/>
  <c r="N127" i="77"/>
  <c r="N137" i="77"/>
  <c r="J94" i="77"/>
  <c r="J96" i="77" s="1"/>
  <c r="J95" i="77" s="1"/>
  <c r="G70" i="77"/>
  <c r="G16" i="77" s="1"/>
  <c r="I70" i="77"/>
  <c r="N73" i="77"/>
  <c r="L70" i="77"/>
  <c r="L16" i="77" s="1"/>
  <c r="E18" i="77"/>
  <c r="I18" i="77"/>
  <c r="F70" i="77"/>
  <c r="I16" i="77"/>
  <c r="J18" i="77"/>
  <c r="H94" i="77"/>
  <c r="H96" i="77" s="1"/>
  <c r="C94" i="77"/>
  <c r="C96" i="77" s="1"/>
  <c r="E11" i="77"/>
  <c r="N74" i="77"/>
  <c r="N65" i="77"/>
  <c r="N84" i="77"/>
  <c r="M7" i="77"/>
  <c r="H18" i="77"/>
  <c r="H29" i="77"/>
  <c r="H37" i="77"/>
  <c r="H15" i="77"/>
  <c r="H24" i="77"/>
  <c r="H26" i="77"/>
  <c r="M6" i="77"/>
  <c r="H34" i="77"/>
  <c r="H46" i="77"/>
  <c r="H19" i="77"/>
  <c r="H21" i="77"/>
  <c r="H32" i="77"/>
  <c r="H36" i="77"/>
  <c r="H12" i="77"/>
  <c r="H20" i="77"/>
  <c r="H10" i="77"/>
  <c r="H14" i="77"/>
  <c r="F190" i="77"/>
  <c r="E94" i="77"/>
  <c r="G142" i="77"/>
  <c r="K142" i="77"/>
  <c r="N63" i="77"/>
  <c r="J16" i="77"/>
  <c r="C33" i="77"/>
  <c r="N75" i="77"/>
  <c r="K166" i="77"/>
  <c r="K190" i="77" s="1"/>
  <c r="F18" i="77"/>
  <c r="D25" i="77"/>
  <c r="H27" i="77"/>
  <c r="D33" i="77"/>
  <c r="H35" i="77"/>
  <c r="N64" i="77"/>
  <c r="D70" i="77"/>
  <c r="D16" i="77" s="1"/>
  <c r="N76" i="77"/>
  <c r="N82" i="77"/>
  <c r="N126" i="77"/>
  <c r="G18" i="77"/>
  <c r="E25" i="77"/>
  <c r="E33" i="77"/>
  <c r="N77" i="77"/>
  <c r="N83" i="77"/>
  <c r="N182" i="77"/>
  <c r="N196" i="77"/>
  <c r="N78" i="77"/>
  <c r="C11" i="77"/>
  <c r="G33" i="77"/>
  <c r="N72" i="77"/>
  <c r="J118" i="77"/>
  <c r="D11" i="77"/>
  <c r="H13" i="77"/>
  <c r="H17" i="77"/>
  <c r="N100" i="77"/>
  <c r="C111" i="77"/>
  <c r="N141" i="77"/>
  <c r="E159" i="77"/>
  <c r="E190" i="77" s="1"/>
  <c r="N177" i="77"/>
  <c r="N135" i="77"/>
  <c r="N93" i="77"/>
  <c r="N87" i="77"/>
  <c r="H11" i="77"/>
  <c r="H23" i="77"/>
  <c r="F30" i="77"/>
  <c r="H31" i="77"/>
  <c r="H39" i="77"/>
  <c r="N88" i="77"/>
  <c r="N138" i="77"/>
  <c r="I11" i="77"/>
  <c r="N71" i="77"/>
  <c r="I79" i="77"/>
  <c r="N79" i="77" s="1"/>
  <c r="N89" i="77"/>
  <c r="N114" i="77"/>
  <c r="N139" i="77"/>
  <c r="C166" i="77"/>
  <c r="N174" i="77"/>
  <c r="J11" i="77"/>
  <c r="H30" i="77"/>
  <c r="N90" i="77"/>
  <c r="K11" i="77"/>
  <c r="C19" i="77"/>
  <c r="I30" i="77"/>
  <c r="N66" i="77"/>
  <c r="N91" i="77"/>
  <c r="N116" i="77"/>
  <c r="N121" i="77"/>
  <c r="N128" i="77"/>
  <c r="N134" i="77"/>
  <c r="D19" i="77"/>
  <c r="N67" i="77"/>
  <c r="N85" i="77"/>
  <c r="N68" i="77"/>
  <c r="N80" i="77"/>
  <c r="F33" i="76"/>
  <c r="D30" i="76"/>
  <c r="F30" i="76"/>
  <c r="J25" i="76"/>
  <c r="K25" i="76"/>
  <c r="L25" i="76"/>
  <c r="K19" i="76"/>
  <c r="E166" i="76"/>
  <c r="K166" i="76"/>
  <c r="J19" i="76"/>
  <c r="L19" i="76"/>
  <c r="J166" i="76"/>
  <c r="D19" i="76"/>
  <c r="E19" i="76"/>
  <c r="C11" i="76"/>
  <c r="G190" i="76"/>
  <c r="G195" i="76" s="1"/>
  <c r="J190" i="76"/>
  <c r="J192" i="76" s="1"/>
  <c r="K9" i="76"/>
  <c r="C190" i="76"/>
  <c r="C192" i="76" s="1"/>
  <c r="N174" i="76"/>
  <c r="N162" i="76"/>
  <c r="N179" i="76"/>
  <c r="N189" i="76"/>
  <c r="N170" i="76"/>
  <c r="N172" i="76"/>
  <c r="H28" i="76"/>
  <c r="N169" i="76"/>
  <c r="N163" i="76"/>
  <c r="N164" i="76"/>
  <c r="N177" i="76"/>
  <c r="H10" i="76"/>
  <c r="N178" i="76"/>
  <c r="N160" i="76"/>
  <c r="N168" i="76"/>
  <c r="N171" i="76"/>
  <c r="N187" i="76"/>
  <c r="N175" i="76"/>
  <c r="J33" i="76"/>
  <c r="J30" i="76"/>
  <c r="L30" i="76"/>
  <c r="E25" i="76"/>
  <c r="G25" i="76"/>
  <c r="I25" i="76"/>
  <c r="D118" i="76"/>
  <c r="E118" i="76"/>
  <c r="E142" i="76" s="1"/>
  <c r="F118" i="76"/>
  <c r="F142" i="76" s="1"/>
  <c r="K118" i="76"/>
  <c r="K142" i="76" s="1"/>
  <c r="K144" i="76" s="1"/>
  <c r="L118" i="76"/>
  <c r="I118" i="76"/>
  <c r="I142" i="76" s="1"/>
  <c r="I18" i="76"/>
  <c r="L18" i="76"/>
  <c r="D18" i="76"/>
  <c r="K18" i="76"/>
  <c r="G118" i="76"/>
  <c r="G142" i="76" s="1"/>
  <c r="G144" i="76" s="1"/>
  <c r="C18" i="76"/>
  <c r="J11" i="76"/>
  <c r="G9" i="76"/>
  <c r="I9" i="76"/>
  <c r="L11" i="76"/>
  <c r="K11" i="76"/>
  <c r="D11" i="76"/>
  <c r="D142" i="76"/>
  <c r="D144" i="76" s="1"/>
  <c r="E11" i="76"/>
  <c r="N114" i="76"/>
  <c r="N115" i="76"/>
  <c r="N121" i="76"/>
  <c r="N116" i="76"/>
  <c r="N128" i="76"/>
  <c r="H12" i="76"/>
  <c r="N130" i="76"/>
  <c r="N119" i="76"/>
  <c r="N112" i="76"/>
  <c r="N124" i="76"/>
  <c r="N136" i="76"/>
  <c r="N137" i="76"/>
  <c r="N138" i="76"/>
  <c r="N127" i="76"/>
  <c r="N139" i="76"/>
  <c r="N141" i="76"/>
  <c r="N133" i="76"/>
  <c r="L33" i="76"/>
  <c r="N84" i="76"/>
  <c r="E30" i="76"/>
  <c r="N79" i="76"/>
  <c r="J70" i="76"/>
  <c r="D70" i="76"/>
  <c r="G70" i="76"/>
  <c r="F70" i="76"/>
  <c r="L70" i="76"/>
  <c r="I70" i="76"/>
  <c r="J18" i="76"/>
  <c r="G11" i="76"/>
  <c r="H94" i="76"/>
  <c r="H96" i="76" s="1"/>
  <c r="H42" i="76" s="1"/>
  <c r="C63" i="76"/>
  <c r="C9" i="76" s="1"/>
  <c r="D63" i="76"/>
  <c r="D9" i="76" s="1"/>
  <c r="N82" i="76"/>
  <c r="M6" i="76"/>
  <c r="H32" i="76"/>
  <c r="H36" i="76"/>
  <c r="H11" i="76"/>
  <c r="H15" i="76"/>
  <c r="N73" i="76"/>
  <c r="M5" i="76"/>
  <c r="H13" i="76"/>
  <c r="H39" i="76"/>
  <c r="N66" i="76"/>
  <c r="N69" i="76"/>
  <c r="H23" i="76"/>
  <c r="N81" i="76"/>
  <c r="H31" i="76"/>
  <c r="H17" i="76"/>
  <c r="H20" i="76"/>
  <c r="M7" i="76"/>
  <c r="N50" i="76" s="1"/>
  <c r="H22" i="76"/>
  <c r="H46" i="76"/>
  <c r="J9" i="76"/>
  <c r="J94" i="76"/>
  <c r="N111" i="76"/>
  <c r="F190" i="76"/>
  <c r="C142" i="76"/>
  <c r="L142" i="76"/>
  <c r="K190" i="76"/>
  <c r="L9" i="76"/>
  <c r="L190" i="76"/>
  <c r="E18" i="76"/>
  <c r="C25" i="76"/>
  <c r="H29" i="76"/>
  <c r="C33" i="76"/>
  <c r="C70" i="76"/>
  <c r="N75" i="76"/>
  <c r="N125" i="76"/>
  <c r="N131" i="76"/>
  <c r="N180" i="76"/>
  <c r="F18" i="76"/>
  <c r="H19" i="76"/>
  <c r="D25" i="76"/>
  <c r="H27" i="76"/>
  <c r="H35" i="76"/>
  <c r="N64" i="76"/>
  <c r="N76" i="76"/>
  <c r="N126" i="76"/>
  <c r="N181" i="76"/>
  <c r="G18" i="76"/>
  <c r="I19" i="76"/>
  <c r="E33" i="76"/>
  <c r="E70" i="76"/>
  <c r="N77" i="76"/>
  <c r="N83" i="76"/>
  <c r="N120" i="76"/>
  <c r="N182" i="76"/>
  <c r="M32" i="76" s="1"/>
  <c r="N196" i="76"/>
  <c r="H14" i="76"/>
  <c r="H18" i="76"/>
  <c r="F25" i="76"/>
  <c r="H26" i="76"/>
  <c r="H34" i="76"/>
  <c r="N78" i="76"/>
  <c r="N148" i="76"/>
  <c r="N167" i="76"/>
  <c r="G33" i="76"/>
  <c r="N72" i="76"/>
  <c r="J118" i="76"/>
  <c r="J16" i="76" s="1"/>
  <c r="N176" i="76"/>
  <c r="E159" i="76"/>
  <c r="N161" i="76"/>
  <c r="C30" i="76"/>
  <c r="I33" i="76"/>
  <c r="N135" i="76"/>
  <c r="F11" i="76"/>
  <c r="N87" i="76"/>
  <c r="N113" i="76"/>
  <c r="I11" i="76"/>
  <c r="G30" i="76"/>
  <c r="F63" i="76"/>
  <c r="F9" i="76" s="1"/>
  <c r="N89" i="76"/>
  <c r="N132" i="76"/>
  <c r="D166" i="76"/>
  <c r="N183" i="76"/>
  <c r="C19" i="76"/>
  <c r="N91" i="76"/>
  <c r="H21" i="76"/>
  <c r="H37" i="76"/>
  <c r="N67" i="76"/>
  <c r="N85" i="76"/>
  <c r="N117" i="76"/>
  <c r="N122" i="76"/>
  <c r="N129" i="76"/>
  <c r="N185" i="76"/>
  <c r="N68" i="76"/>
  <c r="N80" i="76"/>
  <c r="G40" i="75"/>
  <c r="F40" i="75"/>
  <c r="D40" i="75"/>
  <c r="Q30" i="75"/>
  <c r="K40" i="75"/>
  <c r="J40" i="75"/>
  <c r="I40" i="75"/>
  <c r="C40" i="75"/>
  <c r="L40" i="75"/>
  <c r="Q16" i="75"/>
  <c r="F166" i="75"/>
  <c r="G166" i="75"/>
  <c r="G190" i="75" s="1"/>
  <c r="K166" i="75"/>
  <c r="L166" i="75"/>
  <c r="J190" i="75"/>
  <c r="J195" i="75" s="1"/>
  <c r="L190" i="75"/>
  <c r="L195" i="75" s="1"/>
  <c r="K190" i="75"/>
  <c r="K195" i="75" s="1"/>
  <c r="N161" i="75"/>
  <c r="N162" i="75"/>
  <c r="N187" i="75"/>
  <c r="N166" i="75"/>
  <c r="N171" i="75"/>
  <c r="N180" i="75"/>
  <c r="N174" i="75"/>
  <c r="N184" i="75"/>
  <c r="N175" i="75"/>
  <c r="N181" i="75"/>
  <c r="J118" i="75"/>
  <c r="C118" i="75"/>
  <c r="C142" i="75" s="1"/>
  <c r="L111" i="75"/>
  <c r="N111" i="75" s="1"/>
  <c r="D142" i="75"/>
  <c r="D147" i="75" s="1"/>
  <c r="M5" i="75"/>
  <c r="N132" i="75"/>
  <c r="N127" i="75"/>
  <c r="L70" i="75"/>
  <c r="G70" i="75"/>
  <c r="I70" i="75"/>
  <c r="H70" i="75"/>
  <c r="J94" i="75"/>
  <c r="J96" i="75" s="1"/>
  <c r="J98" i="75" s="1"/>
  <c r="L94" i="75"/>
  <c r="L96" i="75" s="1"/>
  <c r="M7" i="75"/>
  <c r="N71" i="75"/>
  <c r="N84" i="75"/>
  <c r="N89" i="75"/>
  <c r="N64" i="75"/>
  <c r="N90" i="75"/>
  <c r="N74" i="75"/>
  <c r="N93" i="75"/>
  <c r="N78" i="75"/>
  <c r="N183" i="75"/>
  <c r="I79" i="75"/>
  <c r="N79" i="75" s="1"/>
  <c r="N82" i="75"/>
  <c r="N72" i="75"/>
  <c r="C70" i="75"/>
  <c r="C94" i="75" s="1"/>
  <c r="D70" i="75"/>
  <c r="D94" i="75" s="1"/>
  <c r="N65" i="75"/>
  <c r="C63" i="75"/>
  <c r="M6" i="75"/>
  <c r="N121" i="75"/>
  <c r="K118" i="75"/>
  <c r="K142" i="75" s="1"/>
  <c r="G118" i="75"/>
  <c r="G142" i="75" s="1"/>
  <c r="J142" i="75"/>
  <c r="E63" i="75"/>
  <c r="F63" i="75"/>
  <c r="F94" i="75" s="1"/>
  <c r="G63" i="75"/>
  <c r="G94" i="75" s="1"/>
  <c r="C190" i="75"/>
  <c r="D144" i="75"/>
  <c r="D190" i="75"/>
  <c r="N133" i="75"/>
  <c r="N186" i="75"/>
  <c r="N185" i="75"/>
  <c r="N189" i="75"/>
  <c r="N173" i="75"/>
  <c r="N165" i="75"/>
  <c r="N172" i="75"/>
  <c r="N164" i="75"/>
  <c r="N170" i="75"/>
  <c r="N179" i="75"/>
  <c r="N178" i="75"/>
  <c r="N177" i="75"/>
  <c r="N167" i="75"/>
  <c r="N160" i="75"/>
  <c r="N176" i="75"/>
  <c r="N196" i="75"/>
  <c r="N163" i="75"/>
  <c r="E70" i="75"/>
  <c r="N116" i="75"/>
  <c r="N159" i="75"/>
  <c r="N123" i="75"/>
  <c r="N129" i="75"/>
  <c r="N122" i="75"/>
  <c r="N117" i="75"/>
  <c r="N138" i="75"/>
  <c r="N137" i="75"/>
  <c r="N119" i="75"/>
  <c r="N139" i="75"/>
  <c r="N136" i="75"/>
  <c r="N112" i="75"/>
  <c r="N126" i="75"/>
  <c r="N148" i="75"/>
  <c r="N125" i="75"/>
  <c r="N131" i="75"/>
  <c r="N124" i="75"/>
  <c r="N130" i="75"/>
  <c r="N141" i="75"/>
  <c r="N168" i="75"/>
  <c r="N73" i="75"/>
  <c r="N114" i="75"/>
  <c r="N87" i="75"/>
  <c r="N115" i="75"/>
  <c r="N120" i="75"/>
  <c r="E190" i="75"/>
  <c r="N86" i="75"/>
  <c r="N80" i="75"/>
  <c r="N68" i="75"/>
  <c r="N85" i="75"/>
  <c r="N67" i="75"/>
  <c r="N88" i="75"/>
  <c r="N77" i="75"/>
  <c r="N69" i="75"/>
  <c r="N76" i="75"/>
  <c r="N66" i="75"/>
  <c r="N83" i="75"/>
  <c r="N75" i="75"/>
  <c r="N91" i="75"/>
  <c r="E142" i="75"/>
  <c r="N135" i="75"/>
  <c r="N169" i="75"/>
  <c r="F118" i="75"/>
  <c r="N118" i="75" s="1"/>
  <c r="I142" i="75"/>
  <c r="H94" i="75"/>
  <c r="F190" i="75"/>
  <c r="N113" i="75"/>
  <c r="K166" i="74"/>
  <c r="L166" i="74"/>
  <c r="K19" i="74"/>
  <c r="J19" i="74"/>
  <c r="G166" i="74"/>
  <c r="G190" i="74" s="1"/>
  <c r="D190" i="74"/>
  <c r="D192" i="74" s="1"/>
  <c r="K11" i="74"/>
  <c r="K9" i="74" s="1"/>
  <c r="J190" i="74"/>
  <c r="J195" i="74" s="1"/>
  <c r="L190" i="74"/>
  <c r="L192" i="74" s="1"/>
  <c r="N168" i="74"/>
  <c r="N174" i="74"/>
  <c r="N181" i="74"/>
  <c r="N182" i="74"/>
  <c r="N183" i="74"/>
  <c r="N180" i="74"/>
  <c r="N175" i="74"/>
  <c r="H13" i="74"/>
  <c r="C19" i="74"/>
  <c r="F19" i="74"/>
  <c r="F18" i="74"/>
  <c r="F16" i="74" s="1"/>
  <c r="I18" i="74"/>
  <c r="G11" i="74"/>
  <c r="G9" i="74" s="1"/>
  <c r="L11" i="74"/>
  <c r="L9" i="74" s="1"/>
  <c r="C11" i="74"/>
  <c r="C9" i="74" s="1"/>
  <c r="J11" i="74"/>
  <c r="J9" i="74" s="1"/>
  <c r="I142" i="74"/>
  <c r="I147" i="74" s="1"/>
  <c r="J142" i="74"/>
  <c r="J144" i="74" s="1"/>
  <c r="J143" i="74" s="1"/>
  <c r="D142" i="74"/>
  <c r="D144" i="74" s="1"/>
  <c r="D146" i="74" s="1"/>
  <c r="H19" i="74"/>
  <c r="H21" i="74"/>
  <c r="N115" i="74"/>
  <c r="E25" i="74"/>
  <c r="F25" i="74"/>
  <c r="H28" i="74"/>
  <c r="H10" i="74"/>
  <c r="H26" i="74"/>
  <c r="H35" i="74"/>
  <c r="N124" i="74"/>
  <c r="N130" i="74"/>
  <c r="N112" i="74"/>
  <c r="N131" i="74"/>
  <c r="N125" i="74"/>
  <c r="N132" i="74"/>
  <c r="H11" i="74"/>
  <c r="N126" i="74"/>
  <c r="N139" i="74"/>
  <c r="H34" i="74"/>
  <c r="N127" i="74"/>
  <c r="N148" i="74"/>
  <c r="J25" i="74"/>
  <c r="K25" i="74"/>
  <c r="L19" i="74"/>
  <c r="I16" i="74"/>
  <c r="G18" i="74"/>
  <c r="G16" i="74" s="1"/>
  <c r="D18" i="74"/>
  <c r="D16" i="74" s="1"/>
  <c r="I11" i="74"/>
  <c r="I9" i="74" s="1"/>
  <c r="F94" i="74"/>
  <c r="F99" i="74" s="1"/>
  <c r="G94" i="74"/>
  <c r="G30" i="74"/>
  <c r="H37" i="74"/>
  <c r="N69" i="74"/>
  <c r="C33" i="74"/>
  <c r="N81" i="74"/>
  <c r="N71" i="74"/>
  <c r="F30" i="74"/>
  <c r="N64" i="74"/>
  <c r="D25" i="74"/>
  <c r="N74" i="74"/>
  <c r="N85" i="74"/>
  <c r="C30" i="74"/>
  <c r="D33" i="74"/>
  <c r="D30" i="74"/>
  <c r="E30" i="74"/>
  <c r="N82" i="74"/>
  <c r="N83" i="74"/>
  <c r="N75" i="74"/>
  <c r="K30" i="74"/>
  <c r="N77" i="74"/>
  <c r="G33" i="74"/>
  <c r="I33" i="74"/>
  <c r="E33" i="74"/>
  <c r="G25" i="74"/>
  <c r="I25" i="74"/>
  <c r="N76" i="74"/>
  <c r="C25" i="74"/>
  <c r="L30" i="74"/>
  <c r="M7" i="74"/>
  <c r="M31" i="74" s="1"/>
  <c r="N78" i="74"/>
  <c r="N89" i="74"/>
  <c r="I30" i="74"/>
  <c r="N90" i="74"/>
  <c r="J30" i="74"/>
  <c r="N66" i="74"/>
  <c r="N91" i="74"/>
  <c r="L25" i="74"/>
  <c r="L33" i="74"/>
  <c r="N67" i="74"/>
  <c r="N87" i="74"/>
  <c r="N161" i="74"/>
  <c r="E159" i="74"/>
  <c r="N159" i="74" s="1"/>
  <c r="E18" i="74"/>
  <c r="N120" i="74"/>
  <c r="E118" i="74"/>
  <c r="E142" i="74" s="1"/>
  <c r="D143" i="74"/>
  <c r="C63" i="74"/>
  <c r="C94" i="74" s="1"/>
  <c r="N65" i="74"/>
  <c r="D147" i="74"/>
  <c r="D145" i="74" s="1"/>
  <c r="K190" i="74"/>
  <c r="M5" i="74"/>
  <c r="D11" i="74"/>
  <c r="D9" i="74" s="1"/>
  <c r="D63" i="74"/>
  <c r="D94" i="74" s="1"/>
  <c r="K118" i="74"/>
  <c r="K142" i="74" s="1"/>
  <c r="K18" i="74"/>
  <c r="K16" i="74" s="1"/>
  <c r="C190" i="74"/>
  <c r="G142" i="74"/>
  <c r="C118" i="74"/>
  <c r="N121" i="74"/>
  <c r="H31" i="74"/>
  <c r="H36" i="74"/>
  <c r="H20" i="74"/>
  <c r="H12" i="74"/>
  <c r="H32" i="74"/>
  <c r="H27" i="74"/>
  <c r="H22" i="74"/>
  <c r="H14" i="74"/>
  <c r="H17" i="74"/>
  <c r="H29" i="74"/>
  <c r="H39" i="74"/>
  <c r="H23" i="74"/>
  <c r="H15" i="74"/>
  <c r="N84" i="74"/>
  <c r="E19" i="74"/>
  <c r="J70" i="74"/>
  <c r="J94" i="74" s="1"/>
  <c r="J18" i="74"/>
  <c r="J16" i="74" s="1"/>
  <c r="N79" i="74"/>
  <c r="N186" i="74"/>
  <c r="N184" i="74"/>
  <c r="N160" i="74"/>
  <c r="N185" i="74"/>
  <c r="N189" i="74"/>
  <c r="N173" i="74"/>
  <c r="N165" i="74"/>
  <c r="N172" i="74"/>
  <c r="N164" i="74"/>
  <c r="N179" i="74"/>
  <c r="N171" i="74"/>
  <c r="N163" i="74"/>
  <c r="N176" i="74"/>
  <c r="N178" i="74"/>
  <c r="N170" i="74"/>
  <c r="N162" i="74"/>
  <c r="N177" i="74"/>
  <c r="N196" i="74"/>
  <c r="E11" i="74"/>
  <c r="E9" i="74" s="1"/>
  <c r="C18" i="74"/>
  <c r="N72" i="74"/>
  <c r="L118" i="74"/>
  <c r="L142" i="74" s="1"/>
  <c r="F11" i="74"/>
  <c r="F9" i="74" s="1"/>
  <c r="M6" i="74"/>
  <c r="H70" i="74"/>
  <c r="H94" i="74" s="1"/>
  <c r="E166" i="74"/>
  <c r="N169" i="74"/>
  <c r="I70" i="74"/>
  <c r="I94" i="74" s="1"/>
  <c r="H24" i="74"/>
  <c r="J33" i="74"/>
  <c r="H46" i="74"/>
  <c r="L70" i="74"/>
  <c r="L94" i="74" s="1"/>
  <c r="L18" i="74"/>
  <c r="N113" i="74"/>
  <c r="C111" i="74"/>
  <c r="N111" i="74" s="1"/>
  <c r="F190" i="74"/>
  <c r="F33" i="74"/>
  <c r="K33" i="74"/>
  <c r="N73" i="74"/>
  <c r="F142" i="74"/>
  <c r="N141" i="74"/>
  <c r="N135" i="74"/>
  <c r="N93" i="74"/>
  <c r="N136" i="74"/>
  <c r="N119" i="74"/>
  <c r="N137" i="74"/>
  <c r="E63" i="74"/>
  <c r="E94" i="74" s="1"/>
  <c r="N88" i="74"/>
  <c r="N138" i="74"/>
  <c r="N117" i="74"/>
  <c r="N122" i="74"/>
  <c r="N129" i="74"/>
  <c r="N116" i="74"/>
  <c r="N128" i="74"/>
  <c r="N134" i="74"/>
  <c r="N68" i="74"/>
  <c r="N80" i="74"/>
  <c r="J190" i="73"/>
  <c r="J195" i="73" s="1"/>
  <c r="D33" i="73"/>
  <c r="N161" i="73"/>
  <c r="N162" i="73"/>
  <c r="N178" i="73"/>
  <c r="N167" i="73"/>
  <c r="N182" i="73"/>
  <c r="N176" i="73"/>
  <c r="N173" i="73"/>
  <c r="N189" i="73"/>
  <c r="N159" i="73"/>
  <c r="N177" i="73"/>
  <c r="N180" i="73"/>
  <c r="N174" i="73"/>
  <c r="N163" i="73"/>
  <c r="N164" i="73"/>
  <c r="N170" i="73"/>
  <c r="N169" i="73"/>
  <c r="N187" i="73"/>
  <c r="L19" i="73"/>
  <c r="J118" i="73"/>
  <c r="F18" i="73"/>
  <c r="G18" i="73"/>
  <c r="D18" i="73"/>
  <c r="E18" i="73"/>
  <c r="E118" i="73"/>
  <c r="I18" i="73"/>
  <c r="I16" i="73" s="1"/>
  <c r="G142" i="73"/>
  <c r="G147" i="73" s="1"/>
  <c r="D118" i="73"/>
  <c r="D142" i="73"/>
  <c r="D144" i="73" s="1"/>
  <c r="D11" i="73"/>
  <c r="D9" i="73" s="1"/>
  <c r="K11" i="73"/>
  <c r="K9" i="73" s="1"/>
  <c r="I142" i="73"/>
  <c r="I147" i="73" s="1"/>
  <c r="J142" i="73"/>
  <c r="J147" i="73" s="1"/>
  <c r="L11" i="73"/>
  <c r="L9" i="73" s="1"/>
  <c r="E25" i="73"/>
  <c r="N124" i="73"/>
  <c r="N125" i="73"/>
  <c r="N137" i="73"/>
  <c r="N112" i="73"/>
  <c r="N119" i="73"/>
  <c r="N132" i="73"/>
  <c r="N136" i="73"/>
  <c r="D30" i="73"/>
  <c r="N126" i="73"/>
  <c r="N138" i="73"/>
  <c r="N139" i="73"/>
  <c r="N141" i="73"/>
  <c r="M39" i="73" s="1"/>
  <c r="N127" i="73"/>
  <c r="I30" i="73"/>
  <c r="N114" i="73"/>
  <c r="N120" i="73"/>
  <c r="N133" i="73"/>
  <c r="N115" i="73"/>
  <c r="K25" i="73"/>
  <c r="L25" i="73"/>
  <c r="D25" i="73"/>
  <c r="C94" i="73"/>
  <c r="C96" i="73" s="1"/>
  <c r="C95" i="73" s="1"/>
  <c r="L70" i="73"/>
  <c r="J94" i="73"/>
  <c r="J96" i="73" s="1"/>
  <c r="L94" i="73"/>
  <c r="D63" i="73"/>
  <c r="N65" i="73"/>
  <c r="C33" i="73"/>
  <c r="N100" i="73"/>
  <c r="L33" i="73"/>
  <c r="I25" i="73"/>
  <c r="J33" i="73"/>
  <c r="G33" i="73"/>
  <c r="J25" i="73"/>
  <c r="K33" i="73"/>
  <c r="I33" i="73"/>
  <c r="J30" i="73"/>
  <c r="H11" i="73"/>
  <c r="H15" i="73"/>
  <c r="H18" i="73"/>
  <c r="H24" i="73"/>
  <c r="H19" i="73"/>
  <c r="H21" i="73"/>
  <c r="M6" i="73"/>
  <c r="H17" i="73"/>
  <c r="H23" i="73"/>
  <c r="N64" i="73"/>
  <c r="N71" i="73"/>
  <c r="K30" i="73"/>
  <c r="N82" i="73"/>
  <c r="L30" i="73"/>
  <c r="N83" i="73"/>
  <c r="H37" i="73"/>
  <c r="N74" i="73"/>
  <c r="J16" i="73"/>
  <c r="H10" i="73"/>
  <c r="H14" i="73"/>
  <c r="H28" i="73"/>
  <c r="N75" i="73"/>
  <c r="G25" i="73"/>
  <c r="N76" i="73"/>
  <c r="N88" i="73"/>
  <c r="M7" i="73"/>
  <c r="J9" i="73"/>
  <c r="H22" i="73"/>
  <c r="H26" i="73"/>
  <c r="H29" i="73"/>
  <c r="H46" i="73"/>
  <c r="N77" i="73"/>
  <c r="N89" i="73"/>
  <c r="H34" i="73"/>
  <c r="E33" i="73"/>
  <c r="N90" i="73"/>
  <c r="M5" i="73"/>
  <c r="F33" i="73"/>
  <c r="L99" i="73"/>
  <c r="L96" i="73"/>
  <c r="E94" i="73"/>
  <c r="F30" i="73"/>
  <c r="G11" i="73"/>
  <c r="G9" i="73" s="1"/>
  <c r="G63" i="73"/>
  <c r="C111" i="73"/>
  <c r="N111" i="73" s="1"/>
  <c r="N113" i="73"/>
  <c r="L118" i="73"/>
  <c r="L142" i="73" s="1"/>
  <c r="L18" i="73"/>
  <c r="G30" i="73"/>
  <c r="N72" i="73"/>
  <c r="G70" i="73"/>
  <c r="G94" i="73" s="1"/>
  <c r="N135" i="73"/>
  <c r="C190" i="73"/>
  <c r="N175" i="73"/>
  <c r="D190" i="73"/>
  <c r="D70" i="73"/>
  <c r="D19" i="73"/>
  <c r="C25" i="73"/>
  <c r="E19" i="73"/>
  <c r="E70" i="73"/>
  <c r="F19" i="73"/>
  <c r="F70" i="73"/>
  <c r="C98" i="73"/>
  <c r="G19" i="73"/>
  <c r="G16" i="73" s="1"/>
  <c r="F25" i="73"/>
  <c r="N63" i="73"/>
  <c r="L190" i="73"/>
  <c r="C11" i="73"/>
  <c r="C9" i="73" s="1"/>
  <c r="C99" i="73"/>
  <c r="N121" i="73"/>
  <c r="C19" i="73"/>
  <c r="N183" i="73"/>
  <c r="E11" i="73"/>
  <c r="E9" i="73" s="1"/>
  <c r="E63" i="73"/>
  <c r="I94" i="73"/>
  <c r="I11" i="73"/>
  <c r="I9" i="73" s="1"/>
  <c r="F11" i="73"/>
  <c r="F9" i="73" s="1"/>
  <c r="F63" i="73"/>
  <c r="F94" i="73" s="1"/>
  <c r="N84" i="73"/>
  <c r="G166" i="73"/>
  <c r="G190" i="73" s="1"/>
  <c r="H70" i="73"/>
  <c r="H94" i="73" s="1"/>
  <c r="F142" i="73"/>
  <c r="J192" i="73"/>
  <c r="N79" i="73"/>
  <c r="K142" i="73"/>
  <c r="C30" i="73"/>
  <c r="N168" i="73"/>
  <c r="K16" i="73"/>
  <c r="E30" i="73"/>
  <c r="N73" i="73"/>
  <c r="K190" i="73"/>
  <c r="C18" i="73"/>
  <c r="C118" i="73"/>
  <c r="H13" i="73"/>
  <c r="H35" i="73"/>
  <c r="H39" i="73"/>
  <c r="N86" i="73"/>
  <c r="N80" i="73"/>
  <c r="N68" i="73"/>
  <c r="N85" i="73"/>
  <c r="N67" i="73"/>
  <c r="N91" i="73"/>
  <c r="N66" i="73"/>
  <c r="N81" i="73"/>
  <c r="N123" i="73"/>
  <c r="N129" i="73"/>
  <c r="N122" i="73"/>
  <c r="N117" i="73"/>
  <c r="N134" i="73"/>
  <c r="N128" i="73"/>
  <c r="N116" i="73"/>
  <c r="N130" i="73"/>
  <c r="N186" i="73"/>
  <c r="N185" i="73"/>
  <c r="N184" i="73"/>
  <c r="N160" i="73"/>
  <c r="E166" i="73"/>
  <c r="E190" i="73" s="1"/>
  <c r="N171" i="73"/>
  <c r="N179" i="73"/>
  <c r="H27" i="73"/>
  <c r="N131" i="73"/>
  <c r="F166" i="73"/>
  <c r="F190" i="73" s="1"/>
  <c r="N172" i="73"/>
  <c r="H36" i="73"/>
  <c r="H20" i="73"/>
  <c r="H12" i="73"/>
  <c r="H31" i="73"/>
  <c r="H30" i="73" s="1"/>
  <c r="E142" i="73"/>
  <c r="N78" i="73"/>
  <c r="N165" i="73"/>
  <c r="K11" i="72"/>
  <c r="N161" i="72"/>
  <c r="L11" i="72"/>
  <c r="G190" i="72"/>
  <c r="G195" i="72" s="1"/>
  <c r="J190" i="72"/>
  <c r="J192" i="72" s="1"/>
  <c r="L190" i="72"/>
  <c r="L192" i="72" s="1"/>
  <c r="C190" i="72"/>
  <c r="C192" i="72" s="1"/>
  <c r="D190" i="72"/>
  <c r="D195" i="72" s="1"/>
  <c r="L9" i="72"/>
  <c r="L40" i="72" s="1"/>
  <c r="G142" i="72"/>
  <c r="G147" i="72" s="1"/>
  <c r="N113" i="72"/>
  <c r="D142" i="72"/>
  <c r="D11" i="72"/>
  <c r="D9" i="72" s="1"/>
  <c r="D40" i="72" s="1"/>
  <c r="K111" i="72"/>
  <c r="K142" i="72" s="1"/>
  <c r="K144" i="72" s="1"/>
  <c r="F142" i="72"/>
  <c r="F144" i="72" s="1"/>
  <c r="J142" i="72"/>
  <c r="J147" i="72" s="1"/>
  <c r="D63" i="72"/>
  <c r="D94" i="72" s="1"/>
  <c r="D96" i="72" s="1"/>
  <c r="K9" i="72"/>
  <c r="G9" i="72"/>
  <c r="G40" i="72" s="1"/>
  <c r="G94" i="72"/>
  <c r="G99" i="72" s="1"/>
  <c r="L94" i="72"/>
  <c r="L96" i="72" s="1"/>
  <c r="C11" i="72"/>
  <c r="C9" i="72" s="1"/>
  <c r="C40" i="72" s="1"/>
  <c r="N65" i="72"/>
  <c r="E11" i="72"/>
  <c r="E9" i="72" s="1"/>
  <c r="E40" i="72" s="1"/>
  <c r="F11" i="72"/>
  <c r="F9" i="72" s="1"/>
  <c r="M21" i="72"/>
  <c r="L16" i="72"/>
  <c r="J94" i="72"/>
  <c r="I142" i="72"/>
  <c r="K16" i="72"/>
  <c r="H94" i="72"/>
  <c r="H40" i="72" s="1"/>
  <c r="F190" i="72"/>
  <c r="I94" i="72"/>
  <c r="D144" i="72"/>
  <c r="D147" i="72"/>
  <c r="G192" i="72"/>
  <c r="J195" i="72"/>
  <c r="L99" i="72"/>
  <c r="M10" i="72"/>
  <c r="N118" i="72"/>
  <c r="E142" i="72"/>
  <c r="M37" i="72"/>
  <c r="M23" i="72"/>
  <c r="M29" i="72"/>
  <c r="M24" i="72"/>
  <c r="M34" i="72"/>
  <c r="M15" i="72"/>
  <c r="M22" i="72"/>
  <c r="C142" i="72"/>
  <c r="L144" i="72"/>
  <c r="L147" i="72"/>
  <c r="E16" i="72"/>
  <c r="F94" i="72"/>
  <c r="H11" i="72"/>
  <c r="E18" i="72"/>
  <c r="H19" i="72"/>
  <c r="H28" i="72"/>
  <c r="H35" i="72"/>
  <c r="C70" i="72"/>
  <c r="N70" i="72" s="1"/>
  <c r="K166" i="72"/>
  <c r="N166" i="72" s="1"/>
  <c r="N180" i="72"/>
  <c r="I11" i="72"/>
  <c r="I9" i="72" s="1"/>
  <c r="F18" i="72"/>
  <c r="F16" i="72" s="1"/>
  <c r="H24" i="72"/>
  <c r="N181" i="72"/>
  <c r="J11" i="72"/>
  <c r="J9" i="72" s="1"/>
  <c r="G18" i="72"/>
  <c r="G16" i="72" s="1"/>
  <c r="J19" i="72"/>
  <c r="J16" i="72" s="1"/>
  <c r="E70" i="72"/>
  <c r="E94" i="72" s="1"/>
  <c r="N120" i="72"/>
  <c r="N182" i="72"/>
  <c r="M32" i="72" s="1"/>
  <c r="N196" i="72"/>
  <c r="H10" i="72"/>
  <c r="H18" i="72"/>
  <c r="H34" i="72"/>
  <c r="F70" i="72"/>
  <c r="N167" i="72"/>
  <c r="M17" i="72" s="1"/>
  <c r="I18" i="72"/>
  <c r="I16" i="72" s="1"/>
  <c r="I40" i="72" s="1"/>
  <c r="H23" i="72"/>
  <c r="H39" i="72"/>
  <c r="N72" i="72"/>
  <c r="N176" i="72"/>
  <c r="H29" i="72"/>
  <c r="N100" i="72"/>
  <c r="N141" i="72"/>
  <c r="M39" i="72" s="1"/>
  <c r="E159" i="72"/>
  <c r="N159" i="72" s="1"/>
  <c r="N169" i="72"/>
  <c r="M19" i="72" s="1"/>
  <c r="N177" i="72"/>
  <c r="M27" i="72" s="1"/>
  <c r="H17" i="72"/>
  <c r="N135" i="72"/>
  <c r="N162" i="72"/>
  <c r="M12" i="72" s="1"/>
  <c r="N170" i="72"/>
  <c r="N178" i="72"/>
  <c r="M28" i="72" s="1"/>
  <c r="H14" i="72"/>
  <c r="H22" i="72"/>
  <c r="H27" i="72"/>
  <c r="N87" i="72"/>
  <c r="H32" i="72"/>
  <c r="H13" i="72"/>
  <c r="H21" i="72"/>
  <c r="H37" i="72"/>
  <c r="H26" i="72"/>
  <c r="H25" i="72" s="1"/>
  <c r="N127" i="72"/>
  <c r="H31" i="72"/>
  <c r="H30" i="72" s="1"/>
  <c r="N168" i="72"/>
  <c r="H12" i="72"/>
  <c r="H20" i="72"/>
  <c r="H36" i="72"/>
  <c r="N67" i="72"/>
  <c r="M13" i="72" s="1"/>
  <c r="N85" i="72"/>
  <c r="N117" i="72"/>
  <c r="N122" i="72"/>
  <c r="M20" i="72" s="1"/>
  <c r="N129" i="72"/>
  <c r="N185" i="72"/>
  <c r="M35" i="72" s="1"/>
  <c r="N68" i="72"/>
  <c r="M14" i="72" s="1"/>
  <c r="N80" i="72"/>
  <c r="M26" i="72" s="1"/>
  <c r="F19" i="71"/>
  <c r="J166" i="71"/>
  <c r="K166" i="71"/>
  <c r="L19" i="71"/>
  <c r="G166" i="71"/>
  <c r="G190" i="71" s="1"/>
  <c r="D190" i="71"/>
  <c r="D195" i="71" s="1"/>
  <c r="K18" i="71"/>
  <c r="J190" i="71"/>
  <c r="J195" i="71" s="1"/>
  <c r="J11" i="71"/>
  <c r="K190" i="71"/>
  <c r="K192" i="71" s="1"/>
  <c r="K11" i="71"/>
  <c r="K9" i="71" s="1"/>
  <c r="J25" i="71"/>
  <c r="K25" i="71"/>
  <c r="N161" i="71"/>
  <c r="N168" i="71"/>
  <c r="N175" i="71"/>
  <c r="M6" i="71"/>
  <c r="K30" i="71"/>
  <c r="N183" i="71"/>
  <c r="G19" i="71"/>
  <c r="F118" i="71"/>
  <c r="N121" i="71"/>
  <c r="L18" i="71"/>
  <c r="J142" i="71"/>
  <c r="J144" i="71" s="1"/>
  <c r="I11" i="71"/>
  <c r="I9" i="71" s="1"/>
  <c r="D142" i="71"/>
  <c r="D147" i="71" s="1"/>
  <c r="N113" i="71"/>
  <c r="N120" i="71"/>
  <c r="N122" i="71"/>
  <c r="N125" i="71"/>
  <c r="N126" i="71"/>
  <c r="N115" i="71"/>
  <c r="L33" i="71"/>
  <c r="H22" i="71"/>
  <c r="N127" i="71"/>
  <c r="N131" i="71"/>
  <c r="D30" i="71"/>
  <c r="E25" i="71"/>
  <c r="C19" i="71"/>
  <c r="D70" i="71"/>
  <c r="G70" i="71"/>
  <c r="H70" i="71"/>
  <c r="H94" i="71" s="1"/>
  <c r="H96" i="71" s="1"/>
  <c r="H42" i="71" s="1"/>
  <c r="I70" i="71"/>
  <c r="G18" i="71"/>
  <c r="N72" i="71"/>
  <c r="I63" i="71"/>
  <c r="J63" i="71"/>
  <c r="J94" i="71" s="1"/>
  <c r="F94" i="71"/>
  <c r="F99" i="71" s="1"/>
  <c r="F11" i="71"/>
  <c r="F9" i="71" s="1"/>
  <c r="G94" i="71"/>
  <c r="G99" i="71" s="1"/>
  <c r="G11" i="71"/>
  <c r="G9" i="71" s="1"/>
  <c r="L25" i="71"/>
  <c r="F30" i="71"/>
  <c r="C33" i="71"/>
  <c r="G30" i="71"/>
  <c r="I30" i="71"/>
  <c r="H10" i="71"/>
  <c r="N83" i="71"/>
  <c r="M7" i="71"/>
  <c r="H15" i="71"/>
  <c r="H36" i="71"/>
  <c r="N71" i="71"/>
  <c r="N73" i="71"/>
  <c r="H31" i="71"/>
  <c r="D33" i="71"/>
  <c r="N84" i="71"/>
  <c r="H11" i="71"/>
  <c r="H23" i="71"/>
  <c r="E33" i="71"/>
  <c r="N75" i="71"/>
  <c r="J9" i="71"/>
  <c r="C25" i="71"/>
  <c r="J30" i="71"/>
  <c r="F33" i="71"/>
  <c r="N76" i="71"/>
  <c r="D25" i="71"/>
  <c r="G33" i="71"/>
  <c r="H46" i="71"/>
  <c r="N77" i="71"/>
  <c r="F16" i="71"/>
  <c r="H20" i="71"/>
  <c r="H29" i="71"/>
  <c r="N78" i="71"/>
  <c r="N88" i="71"/>
  <c r="F25" i="71"/>
  <c r="C30" i="71"/>
  <c r="N89" i="71"/>
  <c r="G25" i="71"/>
  <c r="N90" i="71"/>
  <c r="N93" i="71"/>
  <c r="K16" i="71"/>
  <c r="J33" i="71"/>
  <c r="L16" i="71"/>
  <c r="K33" i="71"/>
  <c r="H39" i="71"/>
  <c r="N65" i="71"/>
  <c r="N85" i="71"/>
  <c r="N100" i="71"/>
  <c r="N67" i="71"/>
  <c r="N86" i="71"/>
  <c r="N68" i="71"/>
  <c r="M5" i="71"/>
  <c r="L30" i="71"/>
  <c r="I33" i="71"/>
  <c r="N80" i="71"/>
  <c r="M18" i="71"/>
  <c r="I25" i="71"/>
  <c r="L142" i="71"/>
  <c r="D16" i="71"/>
  <c r="E190" i="71"/>
  <c r="L190" i="71"/>
  <c r="D94" i="71"/>
  <c r="F190" i="71"/>
  <c r="E94" i="71"/>
  <c r="I142" i="71"/>
  <c r="L11" i="71"/>
  <c r="L9" i="71" s="1"/>
  <c r="H21" i="71"/>
  <c r="H37" i="71"/>
  <c r="N69" i="71"/>
  <c r="N74" i="71"/>
  <c r="N81" i="71"/>
  <c r="N112" i="71"/>
  <c r="N124" i="71"/>
  <c r="N130" i="71"/>
  <c r="N187" i="71"/>
  <c r="C18" i="71"/>
  <c r="C70" i="71"/>
  <c r="E118" i="71"/>
  <c r="E142" i="71" s="1"/>
  <c r="N180" i="71"/>
  <c r="N82" i="71"/>
  <c r="N181" i="71"/>
  <c r="E18" i="71"/>
  <c r="E16" i="71" s="1"/>
  <c r="G118" i="71"/>
  <c r="N182" i="71"/>
  <c r="N196" i="71"/>
  <c r="H19" i="71"/>
  <c r="H27" i="71"/>
  <c r="H35" i="71"/>
  <c r="N148" i="71"/>
  <c r="C159" i="71"/>
  <c r="N159" i="71" s="1"/>
  <c r="N167" i="71"/>
  <c r="I19" i="71"/>
  <c r="N176" i="71"/>
  <c r="H14" i="71"/>
  <c r="H18" i="71"/>
  <c r="H26" i="71"/>
  <c r="H34" i="71"/>
  <c r="C111" i="71"/>
  <c r="C142" i="71" s="1"/>
  <c r="K118" i="71"/>
  <c r="K142" i="71" s="1"/>
  <c r="N141" i="71"/>
  <c r="N169" i="71"/>
  <c r="N177" i="71"/>
  <c r="C11" i="71"/>
  <c r="C9" i="71" s="1"/>
  <c r="I18" i="71"/>
  <c r="N135" i="71"/>
  <c r="N162" i="71"/>
  <c r="N170" i="71"/>
  <c r="N178" i="71"/>
  <c r="D11" i="71"/>
  <c r="D9" i="71" s="1"/>
  <c r="H13" i="71"/>
  <c r="H17" i="71"/>
  <c r="J18" i="71"/>
  <c r="J16" i="71" s="1"/>
  <c r="N136" i="71"/>
  <c r="N163" i="71"/>
  <c r="N171" i="71"/>
  <c r="N179" i="71"/>
  <c r="E11" i="71"/>
  <c r="E9" i="71" s="1"/>
  <c r="L70" i="71"/>
  <c r="L94" i="71" s="1"/>
  <c r="N87" i="71"/>
  <c r="F111" i="71"/>
  <c r="F142" i="71" s="1"/>
  <c r="N119" i="71"/>
  <c r="N137" i="71"/>
  <c r="N164" i="71"/>
  <c r="N172" i="71"/>
  <c r="H12" i="71"/>
  <c r="H24" i="71"/>
  <c r="H32" i="71"/>
  <c r="G111" i="71"/>
  <c r="N138" i="71"/>
  <c r="M36" i="71" s="1"/>
  <c r="N165" i="71"/>
  <c r="N173" i="71"/>
  <c r="N189" i="71"/>
  <c r="I79" i="71"/>
  <c r="N114" i="71"/>
  <c r="N139" i="71"/>
  <c r="C166" i="71"/>
  <c r="N174" i="71"/>
  <c r="N66" i="71"/>
  <c r="N116" i="71"/>
  <c r="N128" i="71"/>
  <c r="N134" i="71"/>
  <c r="N160" i="71"/>
  <c r="N184" i="71"/>
  <c r="N185" i="71"/>
  <c r="E9" i="70"/>
  <c r="J190" i="70"/>
  <c r="J195" i="70" s="1"/>
  <c r="K190" i="70"/>
  <c r="K195" i="70" s="1"/>
  <c r="D190" i="70"/>
  <c r="D192" i="70" s="1"/>
  <c r="N161" i="70"/>
  <c r="D19" i="70"/>
  <c r="N121" i="70"/>
  <c r="C118" i="70"/>
  <c r="J19" i="70"/>
  <c r="L19" i="70"/>
  <c r="L16" i="70" s="1"/>
  <c r="L118" i="70"/>
  <c r="I118" i="70"/>
  <c r="I142" i="70" s="1"/>
  <c r="I147" i="70" s="1"/>
  <c r="C18" i="70"/>
  <c r="I70" i="70"/>
  <c r="J70" i="70"/>
  <c r="J94" i="70" s="1"/>
  <c r="J99" i="70" s="1"/>
  <c r="F18" i="70"/>
  <c r="G11" i="70"/>
  <c r="G9" i="70" s="1"/>
  <c r="D142" i="70"/>
  <c r="D144" i="70" s="1"/>
  <c r="N113" i="70"/>
  <c r="E142" i="70"/>
  <c r="E144" i="70" s="1"/>
  <c r="G142" i="70"/>
  <c r="G147" i="70" s="1"/>
  <c r="D11" i="70"/>
  <c r="D9" i="70" s="1"/>
  <c r="L142" i="70"/>
  <c r="L144" i="70" s="1"/>
  <c r="K25" i="70"/>
  <c r="I25" i="70"/>
  <c r="E25" i="70"/>
  <c r="L25" i="70"/>
  <c r="F25" i="70"/>
  <c r="D70" i="70"/>
  <c r="D94" i="70" s="1"/>
  <c r="D99" i="70" s="1"/>
  <c r="G70" i="70"/>
  <c r="N73" i="70"/>
  <c r="I18" i="70"/>
  <c r="I16" i="70" s="1"/>
  <c r="L70" i="70"/>
  <c r="J18" i="70"/>
  <c r="F70" i="70"/>
  <c r="F94" i="70" s="1"/>
  <c r="N72" i="70"/>
  <c r="K16" i="70"/>
  <c r="G63" i="70"/>
  <c r="L63" i="70"/>
  <c r="I11" i="70"/>
  <c r="I9" i="70" s="1"/>
  <c r="J11" i="70"/>
  <c r="J9" i="70" s="1"/>
  <c r="F11" i="70"/>
  <c r="F9" i="70" s="1"/>
  <c r="E94" i="70"/>
  <c r="E99" i="70" s="1"/>
  <c r="L9" i="70"/>
  <c r="C94" i="70"/>
  <c r="C96" i="70" s="1"/>
  <c r="H11" i="70"/>
  <c r="H94" i="70"/>
  <c r="H99" i="70" s="1"/>
  <c r="H45" i="70" s="1"/>
  <c r="M27" i="70"/>
  <c r="N166" i="70"/>
  <c r="M21" i="70"/>
  <c r="M10" i="70"/>
  <c r="G190" i="70"/>
  <c r="M34" i="70"/>
  <c r="J192" i="70"/>
  <c r="M23" i="70"/>
  <c r="M17" i="70"/>
  <c r="M13" i="70"/>
  <c r="M35" i="70"/>
  <c r="Q5" i="70"/>
  <c r="M24" i="70"/>
  <c r="M36" i="70"/>
  <c r="L190" i="70"/>
  <c r="M37" i="70"/>
  <c r="M22" i="70"/>
  <c r="K9" i="70"/>
  <c r="M19" i="70"/>
  <c r="Q15" i="70"/>
  <c r="D18" i="70"/>
  <c r="D16" i="70" s="1"/>
  <c r="F19" i="70"/>
  <c r="H20" i="70"/>
  <c r="H36" i="70"/>
  <c r="N82" i="70"/>
  <c r="M28" i="70" s="1"/>
  <c r="F118" i="70"/>
  <c r="F142" i="70" s="1"/>
  <c r="N181" i="70"/>
  <c r="M31" i="70" s="1"/>
  <c r="E18" i="70"/>
  <c r="H29" i="70"/>
  <c r="N83" i="70"/>
  <c r="M29" i="70" s="1"/>
  <c r="N120" i="70"/>
  <c r="N182" i="70"/>
  <c r="M32" i="70" s="1"/>
  <c r="N196" i="70"/>
  <c r="H19" i="70"/>
  <c r="H27" i="70"/>
  <c r="H35" i="70"/>
  <c r="C159" i="70"/>
  <c r="G18" i="70"/>
  <c r="G16" i="70" s="1"/>
  <c r="J118" i="70"/>
  <c r="J142" i="70" s="1"/>
  <c r="N176" i="70"/>
  <c r="H14" i="70"/>
  <c r="H18" i="70"/>
  <c r="H26" i="70"/>
  <c r="H34" i="70"/>
  <c r="H33" i="70" s="1"/>
  <c r="N100" i="70"/>
  <c r="M46" i="70" s="1"/>
  <c r="C111" i="70"/>
  <c r="K118" i="70"/>
  <c r="N141" i="70"/>
  <c r="M39" i="70" s="1"/>
  <c r="E159" i="70"/>
  <c r="E190" i="70" s="1"/>
  <c r="N169" i="70"/>
  <c r="N177" i="70"/>
  <c r="C11" i="70"/>
  <c r="C9" i="70" s="1"/>
  <c r="N135" i="70"/>
  <c r="F159" i="70"/>
  <c r="F190" i="70" s="1"/>
  <c r="N162" i="70"/>
  <c r="M12" i="70" s="1"/>
  <c r="N170" i="70"/>
  <c r="M20" i="70" s="1"/>
  <c r="N178" i="70"/>
  <c r="N87" i="70"/>
  <c r="E19" i="70"/>
  <c r="I79" i="70"/>
  <c r="N79" i="70" s="1"/>
  <c r="N132" i="70"/>
  <c r="N65" i="70"/>
  <c r="N127" i="70"/>
  <c r="N183" i="70"/>
  <c r="N84" i="70"/>
  <c r="K111" i="70"/>
  <c r="N168" i="70"/>
  <c r="C19" i="70"/>
  <c r="N68" i="70"/>
  <c r="M14" i="70" s="1"/>
  <c r="N80" i="70"/>
  <c r="J19" i="69"/>
  <c r="F166" i="69"/>
  <c r="C18" i="69"/>
  <c r="J166" i="69"/>
  <c r="J190" i="69" s="1"/>
  <c r="K18" i="69"/>
  <c r="K16" i="69" s="1"/>
  <c r="D11" i="69"/>
  <c r="N161" i="69"/>
  <c r="D190" i="69"/>
  <c r="D195" i="69" s="1"/>
  <c r="E190" i="69"/>
  <c r="E195" i="69" s="1"/>
  <c r="G190" i="69"/>
  <c r="G195" i="69" s="1"/>
  <c r="K190" i="69"/>
  <c r="K192" i="69" s="1"/>
  <c r="N174" i="69"/>
  <c r="H21" i="69"/>
  <c r="N162" i="69"/>
  <c r="N176" i="69"/>
  <c r="N178" i="69"/>
  <c r="N167" i="69"/>
  <c r="N179" i="69"/>
  <c r="N168" i="69"/>
  <c r="N169" i="69"/>
  <c r="N185" i="69"/>
  <c r="N170" i="69"/>
  <c r="N171" i="69"/>
  <c r="N180" i="69"/>
  <c r="N132" i="69"/>
  <c r="G25" i="69"/>
  <c r="N127" i="69"/>
  <c r="F118" i="69"/>
  <c r="L118" i="69"/>
  <c r="L142" i="69" s="1"/>
  <c r="I19" i="69"/>
  <c r="E118" i="69"/>
  <c r="E142" i="69" s="1"/>
  <c r="G118" i="69"/>
  <c r="G142" i="69" s="1"/>
  <c r="K118" i="69"/>
  <c r="F18" i="69"/>
  <c r="C118" i="69"/>
  <c r="N120" i="69"/>
  <c r="J142" i="69"/>
  <c r="J144" i="69" s="1"/>
  <c r="E11" i="69"/>
  <c r="E9" i="69" s="1"/>
  <c r="F142" i="69"/>
  <c r="F144" i="69" s="1"/>
  <c r="C11" i="69"/>
  <c r="C9" i="69" s="1"/>
  <c r="N113" i="69"/>
  <c r="I25" i="69"/>
  <c r="D30" i="69"/>
  <c r="N141" i="69"/>
  <c r="N135" i="69"/>
  <c r="M6" i="69"/>
  <c r="N136" i="69"/>
  <c r="F25" i="69"/>
  <c r="G33" i="69"/>
  <c r="J30" i="69"/>
  <c r="C30" i="69"/>
  <c r="K25" i="69"/>
  <c r="E25" i="69"/>
  <c r="J25" i="69"/>
  <c r="L25" i="69"/>
  <c r="D25" i="69"/>
  <c r="N79" i="69"/>
  <c r="N73" i="69"/>
  <c r="F19" i="69"/>
  <c r="G19" i="69"/>
  <c r="H70" i="69"/>
  <c r="L94" i="69"/>
  <c r="L96" i="69" s="1"/>
  <c r="I18" i="69"/>
  <c r="L18" i="69"/>
  <c r="L16" i="69" s="1"/>
  <c r="J18" i="69"/>
  <c r="J16" i="69" s="1"/>
  <c r="J94" i="69"/>
  <c r="J96" i="69" s="1"/>
  <c r="F70" i="69"/>
  <c r="L11" i="69"/>
  <c r="L9" i="69" s="1"/>
  <c r="N65" i="69"/>
  <c r="G94" i="69"/>
  <c r="G96" i="69" s="1"/>
  <c r="I94" i="69"/>
  <c r="I99" i="69" s="1"/>
  <c r="L30" i="69"/>
  <c r="I33" i="69"/>
  <c r="F33" i="69"/>
  <c r="H24" i="69"/>
  <c r="D33" i="69"/>
  <c r="H15" i="69"/>
  <c r="E33" i="69"/>
  <c r="N100" i="69"/>
  <c r="H13" i="69"/>
  <c r="E30" i="69"/>
  <c r="F30" i="69"/>
  <c r="M7" i="69"/>
  <c r="C33" i="69"/>
  <c r="H37" i="69"/>
  <c r="D9" i="69"/>
  <c r="K30" i="69"/>
  <c r="M5" i="69"/>
  <c r="H12" i="69"/>
  <c r="H17" i="69"/>
  <c r="C25" i="69"/>
  <c r="H46" i="69"/>
  <c r="H34" i="69"/>
  <c r="H10" i="69"/>
  <c r="H28" i="69"/>
  <c r="H14" i="69"/>
  <c r="J33" i="69"/>
  <c r="H18" i="69"/>
  <c r="H22" i="69"/>
  <c r="H26" i="69"/>
  <c r="G30" i="69"/>
  <c r="K33" i="69"/>
  <c r="H32" i="69"/>
  <c r="L33" i="69"/>
  <c r="N84" i="69"/>
  <c r="E94" i="69"/>
  <c r="C142" i="69"/>
  <c r="F94" i="69"/>
  <c r="I142" i="69"/>
  <c r="K142" i="69"/>
  <c r="N111" i="69"/>
  <c r="F190" i="69"/>
  <c r="D94" i="69"/>
  <c r="H94" i="69"/>
  <c r="F11" i="69"/>
  <c r="F9" i="69" s="1"/>
  <c r="D18" i="69"/>
  <c r="D16" i="69" s="1"/>
  <c r="H20" i="69"/>
  <c r="H36" i="69"/>
  <c r="N69" i="69"/>
  <c r="N74" i="69"/>
  <c r="N81" i="69"/>
  <c r="N112" i="69"/>
  <c r="D118" i="69"/>
  <c r="D142" i="69" s="1"/>
  <c r="N124" i="69"/>
  <c r="N187" i="69"/>
  <c r="E18" i="69"/>
  <c r="E16" i="69" s="1"/>
  <c r="H29" i="69"/>
  <c r="C70" i="69"/>
  <c r="N75" i="69"/>
  <c r="N125" i="69"/>
  <c r="N131" i="69"/>
  <c r="N93" i="69"/>
  <c r="H19" i="69"/>
  <c r="H27" i="69"/>
  <c r="H35" i="69"/>
  <c r="N64" i="69"/>
  <c r="N76" i="69"/>
  <c r="N82" i="69"/>
  <c r="N126" i="69"/>
  <c r="N181" i="69"/>
  <c r="G18" i="69"/>
  <c r="N77" i="69"/>
  <c r="N83" i="69"/>
  <c r="N182" i="69"/>
  <c r="N196" i="69"/>
  <c r="N78" i="69"/>
  <c r="N148" i="69"/>
  <c r="N175" i="69"/>
  <c r="N72" i="69"/>
  <c r="G11" i="69"/>
  <c r="G9" i="69" s="1"/>
  <c r="N87" i="69"/>
  <c r="N119" i="69"/>
  <c r="N137" i="69"/>
  <c r="N164" i="69"/>
  <c r="N172" i="69"/>
  <c r="H11" i="69"/>
  <c r="H23" i="69"/>
  <c r="H31" i="69"/>
  <c r="E63" i="69"/>
  <c r="N63" i="69" s="1"/>
  <c r="N88" i="69"/>
  <c r="N138" i="69"/>
  <c r="N165" i="69"/>
  <c r="N173" i="69"/>
  <c r="N189" i="69"/>
  <c r="I11" i="69"/>
  <c r="I9" i="69" s="1"/>
  <c r="N71" i="69"/>
  <c r="N89" i="69"/>
  <c r="N114" i="69"/>
  <c r="N139" i="69"/>
  <c r="L159" i="69"/>
  <c r="N159" i="69" s="1"/>
  <c r="C166" i="69"/>
  <c r="J11" i="69"/>
  <c r="J9" i="69" s="1"/>
  <c r="N90" i="69"/>
  <c r="N115" i="69"/>
  <c r="N133" i="69"/>
  <c r="N183" i="69"/>
  <c r="K11" i="69"/>
  <c r="K9" i="69" s="1"/>
  <c r="C19" i="69"/>
  <c r="C16" i="69" s="1"/>
  <c r="N66" i="69"/>
  <c r="N91" i="69"/>
  <c r="N116" i="69"/>
  <c r="N121" i="69"/>
  <c r="N128" i="69"/>
  <c r="N134" i="69"/>
  <c r="N160" i="69"/>
  <c r="N184" i="69"/>
  <c r="N67" i="69"/>
  <c r="N85" i="69"/>
  <c r="N117" i="69"/>
  <c r="N122" i="69"/>
  <c r="N129" i="69"/>
  <c r="N68" i="69"/>
  <c r="N80" i="69"/>
  <c r="F166" i="66"/>
  <c r="F190" i="66" s="1"/>
  <c r="G166" i="66"/>
  <c r="E166" i="66"/>
  <c r="E190" i="66" s="1"/>
  <c r="E195" i="66" s="1"/>
  <c r="D166" i="66"/>
  <c r="D190" i="66" s="1"/>
  <c r="D18" i="66"/>
  <c r="G190" i="66"/>
  <c r="G192" i="66" s="1"/>
  <c r="E11" i="66"/>
  <c r="E9" i="66" s="1"/>
  <c r="N167" i="66"/>
  <c r="N159" i="66"/>
  <c r="N168" i="66"/>
  <c r="N183" i="66"/>
  <c r="N160" i="66"/>
  <c r="N161" i="66"/>
  <c r="N169" i="66"/>
  <c r="N175" i="66"/>
  <c r="N176" i="66"/>
  <c r="N184" i="66"/>
  <c r="N186" i="66"/>
  <c r="G30" i="66"/>
  <c r="L25" i="66"/>
  <c r="E19" i="66"/>
  <c r="E16" i="66" s="1"/>
  <c r="F19" i="66"/>
  <c r="E118" i="66"/>
  <c r="E142" i="66" s="1"/>
  <c r="G19" i="66"/>
  <c r="G118" i="66"/>
  <c r="K118" i="66"/>
  <c r="K142" i="66" s="1"/>
  <c r="K144" i="66" s="1"/>
  <c r="K19" i="66"/>
  <c r="L118" i="66"/>
  <c r="L142" i="66" s="1"/>
  <c r="F18" i="66"/>
  <c r="K18" i="66"/>
  <c r="C118" i="66"/>
  <c r="J11" i="66"/>
  <c r="J9" i="66" s="1"/>
  <c r="D11" i="66"/>
  <c r="D9" i="66" s="1"/>
  <c r="I142" i="66"/>
  <c r="I147" i="66" s="1"/>
  <c r="J142" i="66"/>
  <c r="J144" i="66" s="1"/>
  <c r="I11" i="66"/>
  <c r="I9" i="66" s="1"/>
  <c r="N127" i="66"/>
  <c r="N113" i="66"/>
  <c r="N120" i="66"/>
  <c r="N132" i="66"/>
  <c r="N148" i="66"/>
  <c r="M6" i="66"/>
  <c r="G33" i="66"/>
  <c r="E33" i="66"/>
  <c r="K30" i="66"/>
  <c r="I30" i="66"/>
  <c r="E30" i="66"/>
  <c r="G25" i="66"/>
  <c r="H70" i="66"/>
  <c r="J70" i="66"/>
  <c r="D19" i="66"/>
  <c r="E70" i="66"/>
  <c r="I18" i="66"/>
  <c r="I16" i="66" s="1"/>
  <c r="G18" i="66"/>
  <c r="J18" i="66"/>
  <c r="F70" i="66"/>
  <c r="F94" i="66" s="1"/>
  <c r="F99" i="66" s="1"/>
  <c r="I70" i="66"/>
  <c r="I94" i="66" s="1"/>
  <c r="H11" i="66"/>
  <c r="G94" i="66"/>
  <c r="G96" i="66" s="1"/>
  <c r="F11" i="66"/>
  <c r="F9" i="66" s="1"/>
  <c r="G11" i="66"/>
  <c r="G9" i="66" s="1"/>
  <c r="D25" i="66"/>
  <c r="F25" i="66"/>
  <c r="N80" i="66"/>
  <c r="F33" i="66"/>
  <c r="C33" i="66"/>
  <c r="F30" i="66"/>
  <c r="L33" i="66"/>
  <c r="H19" i="66"/>
  <c r="H23" i="66"/>
  <c r="J30" i="66"/>
  <c r="N65" i="66"/>
  <c r="C25" i="66"/>
  <c r="N73" i="66"/>
  <c r="N83" i="66"/>
  <c r="H17" i="66"/>
  <c r="L30" i="66"/>
  <c r="I33" i="66"/>
  <c r="N84" i="66"/>
  <c r="H28" i="66"/>
  <c r="C30" i="66"/>
  <c r="J33" i="66"/>
  <c r="N74" i="66"/>
  <c r="H29" i="66"/>
  <c r="D30" i="66"/>
  <c r="K33" i="66"/>
  <c r="N75" i="66"/>
  <c r="M5" i="66"/>
  <c r="N77" i="66"/>
  <c r="N91" i="66"/>
  <c r="N78" i="66"/>
  <c r="N79" i="66"/>
  <c r="K25" i="66"/>
  <c r="N66" i="66"/>
  <c r="N72" i="66"/>
  <c r="M7" i="66"/>
  <c r="N50" i="66" s="1"/>
  <c r="D33" i="66"/>
  <c r="N67" i="66"/>
  <c r="H35" i="66"/>
  <c r="N68" i="66"/>
  <c r="N86" i="66"/>
  <c r="E25" i="66"/>
  <c r="N69" i="66"/>
  <c r="H94" i="66"/>
  <c r="H40" i="66" s="1"/>
  <c r="L190" i="66"/>
  <c r="J190" i="66"/>
  <c r="J94" i="66"/>
  <c r="C94" i="66"/>
  <c r="H24" i="66"/>
  <c r="I28" i="66"/>
  <c r="I25" i="66" s="1"/>
  <c r="N81" i="66"/>
  <c r="N112" i="66"/>
  <c r="D118" i="66"/>
  <c r="D142" i="66" s="1"/>
  <c r="N124" i="66"/>
  <c r="N130" i="66"/>
  <c r="N187" i="66"/>
  <c r="J19" i="66"/>
  <c r="N125" i="66"/>
  <c r="N131" i="66"/>
  <c r="K166" i="66"/>
  <c r="K190" i="66" s="1"/>
  <c r="N180" i="66"/>
  <c r="H10" i="66"/>
  <c r="K11" i="66"/>
  <c r="K9" i="66" s="1"/>
  <c r="H18" i="66"/>
  <c r="H34" i="66"/>
  <c r="N64" i="66"/>
  <c r="D70" i="66"/>
  <c r="N76" i="66"/>
  <c r="N82" i="66"/>
  <c r="F118" i="66"/>
  <c r="N126" i="66"/>
  <c r="N181" i="66"/>
  <c r="L11" i="66"/>
  <c r="L9" i="66" s="1"/>
  <c r="H39" i="66"/>
  <c r="N182" i="66"/>
  <c r="N196" i="66"/>
  <c r="H14" i="66"/>
  <c r="L18" i="66"/>
  <c r="L16" i="66" s="1"/>
  <c r="H22" i="66"/>
  <c r="N100" i="66"/>
  <c r="C111" i="66"/>
  <c r="N141" i="66"/>
  <c r="N177" i="66"/>
  <c r="H27" i="66"/>
  <c r="N135" i="66"/>
  <c r="N162" i="66"/>
  <c r="N170" i="66"/>
  <c r="N178" i="66"/>
  <c r="H32" i="66"/>
  <c r="C63" i="66"/>
  <c r="N93" i="66"/>
  <c r="N136" i="66"/>
  <c r="N163" i="66"/>
  <c r="N171" i="66"/>
  <c r="N179" i="66"/>
  <c r="H13" i="66"/>
  <c r="H21" i="66"/>
  <c r="H37" i="66"/>
  <c r="D63" i="66"/>
  <c r="D94" i="66" s="1"/>
  <c r="L70" i="66"/>
  <c r="L94" i="66" s="1"/>
  <c r="N87" i="66"/>
  <c r="F111" i="66"/>
  <c r="N119" i="66"/>
  <c r="N137" i="66"/>
  <c r="N164" i="66"/>
  <c r="N172" i="66"/>
  <c r="C11" i="66"/>
  <c r="C9" i="66" s="1"/>
  <c r="C19" i="66"/>
  <c r="H26" i="66"/>
  <c r="E63" i="66"/>
  <c r="N88" i="66"/>
  <c r="G111" i="66"/>
  <c r="N138" i="66"/>
  <c r="N165" i="66"/>
  <c r="N173" i="66"/>
  <c r="N189" i="66"/>
  <c r="H31" i="66"/>
  <c r="N71" i="66"/>
  <c r="N89" i="66"/>
  <c r="N114" i="66"/>
  <c r="N139" i="66"/>
  <c r="C166" i="66"/>
  <c r="N174" i="66"/>
  <c r="H12" i="66"/>
  <c r="H20" i="66"/>
  <c r="H36" i="66"/>
  <c r="N90" i="66"/>
  <c r="N115" i="66"/>
  <c r="N133" i="66"/>
  <c r="C18" i="66"/>
  <c r="N116" i="66"/>
  <c r="N121" i="66"/>
  <c r="N128" i="66"/>
  <c r="N134" i="66"/>
  <c r="H15" i="66"/>
  <c r="N117" i="66"/>
  <c r="N122" i="66"/>
  <c r="N129" i="66"/>
  <c r="N169" i="65"/>
  <c r="J19" i="65"/>
  <c r="K19" i="65"/>
  <c r="L19" i="65"/>
  <c r="G166" i="65"/>
  <c r="K166" i="65"/>
  <c r="F18" i="65"/>
  <c r="G18" i="65"/>
  <c r="D190" i="65"/>
  <c r="D192" i="65" s="1"/>
  <c r="J190" i="65"/>
  <c r="J195" i="65" s="1"/>
  <c r="C11" i="65"/>
  <c r="C9" i="65" s="1"/>
  <c r="L190" i="65"/>
  <c r="L195" i="65" s="1"/>
  <c r="N176" i="65"/>
  <c r="N175" i="65"/>
  <c r="N161" i="65"/>
  <c r="N162" i="65"/>
  <c r="D19" i="65"/>
  <c r="K118" i="65"/>
  <c r="L118" i="65"/>
  <c r="C18" i="65"/>
  <c r="J18" i="65"/>
  <c r="J16" i="65" s="1"/>
  <c r="L18" i="65"/>
  <c r="F118" i="65"/>
  <c r="F142" i="65" s="1"/>
  <c r="G118" i="65"/>
  <c r="G142" i="65" s="1"/>
  <c r="I118" i="65"/>
  <c r="L142" i="65"/>
  <c r="D25" i="65"/>
  <c r="N119" i="65"/>
  <c r="N141" i="65"/>
  <c r="N135" i="65"/>
  <c r="N137" i="65"/>
  <c r="L33" i="65"/>
  <c r="F25" i="65"/>
  <c r="K25" i="65"/>
  <c r="D70" i="65"/>
  <c r="D18" i="65"/>
  <c r="L70" i="65"/>
  <c r="C70" i="65"/>
  <c r="G11" i="65"/>
  <c r="G9" i="65" s="1"/>
  <c r="C94" i="65"/>
  <c r="C96" i="65" s="1"/>
  <c r="E33" i="65"/>
  <c r="F33" i="65"/>
  <c r="J30" i="65"/>
  <c r="G33" i="65"/>
  <c r="K30" i="65"/>
  <c r="L30" i="65"/>
  <c r="J25" i="65"/>
  <c r="H21" i="65"/>
  <c r="H11" i="65"/>
  <c r="H23" i="65"/>
  <c r="H34" i="65"/>
  <c r="I33" i="65"/>
  <c r="H46" i="65"/>
  <c r="H28" i="65"/>
  <c r="H29" i="65"/>
  <c r="M5" i="65"/>
  <c r="M6" i="65"/>
  <c r="G25" i="65"/>
  <c r="I25" i="65"/>
  <c r="I30" i="65"/>
  <c r="H39" i="65"/>
  <c r="G16" i="65"/>
  <c r="C33" i="65"/>
  <c r="M7" i="65"/>
  <c r="I16" i="65"/>
  <c r="L25" i="65"/>
  <c r="C30" i="65"/>
  <c r="E30" i="65"/>
  <c r="H19" i="65"/>
  <c r="F30" i="65"/>
  <c r="J33" i="65"/>
  <c r="H44" i="65"/>
  <c r="C99" i="65"/>
  <c r="I111" i="65"/>
  <c r="I142" i="65" s="1"/>
  <c r="I11" i="65"/>
  <c r="I9" i="65" s="1"/>
  <c r="F19" i="65"/>
  <c r="F16" i="65" s="1"/>
  <c r="F70" i="65"/>
  <c r="F94" i="65" s="1"/>
  <c r="J111" i="65"/>
  <c r="J11" i="65"/>
  <c r="J9" i="65" s="1"/>
  <c r="D11" i="65"/>
  <c r="D9" i="65" s="1"/>
  <c r="D63" i="65"/>
  <c r="N132" i="65"/>
  <c r="E11" i="65"/>
  <c r="E9" i="65" s="1"/>
  <c r="E63" i="65"/>
  <c r="N120" i="65"/>
  <c r="D118" i="65"/>
  <c r="D142" i="65" s="1"/>
  <c r="E142" i="65"/>
  <c r="N86" i="65"/>
  <c r="N80" i="65"/>
  <c r="N68" i="65"/>
  <c r="N85" i="65"/>
  <c r="N67" i="65"/>
  <c r="N91" i="65"/>
  <c r="N66" i="65"/>
  <c r="N90" i="65"/>
  <c r="N88" i="65"/>
  <c r="N100" i="65"/>
  <c r="N64" i="65"/>
  <c r="N89" i="65"/>
  <c r="N77" i="65"/>
  <c r="N74" i="65"/>
  <c r="N78" i="65"/>
  <c r="N69" i="65"/>
  <c r="N93" i="65"/>
  <c r="N83" i="65"/>
  <c r="N84" i="65"/>
  <c r="L94" i="65"/>
  <c r="N87" i="65"/>
  <c r="N65" i="65"/>
  <c r="N75" i="65"/>
  <c r="J142" i="65"/>
  <c r="N113" i="65"/>
  <c r="C111" i="65"/>
  <c r="N82" i="65"/>
  <c r="I79" i="65"/>
  <c r="N79" i="65" s="1"/>
  <c r="I94" i="65"/>
  <c r="N71" i="65"/>
  <c r="J94" i="65"/>
  <c r="K159" i="65"/>
  <c r="K190" i="65" s="1"/>
  <c r="K11" i="65"/>
  <c r="K9" i="65" s="1"/>
  <c r="N159" i="65"/>
  <c r="N167" i="65"/>
  <c r="N178" i="65"/>
  <c r="H41" i="65"/>
  <c r="H36" i="65"/>
  <c r="H20" i="65"/>
  <c r="H12" i="65"/>
  <c r="H31" i="65"/>
  <c r="H42" i="65"/>
  <c r="H26" i="65"/>
  <c r="H32" i="65"/>
  <c r="H15" i="65"/>
  <c r="H27" i="65"/>
  <c r="H40" i="65"/>
  <c r="H24" i="65"/>
  <c r="H13" i="65"/>
  <c r="H45" i="65"/>
  <c r="H43" i="65"/>
  <c r="H18" i="65"/>
  <c r="H14" i="65"/>
  <c r="H35" i="65"/>
  <c r="H17" i="65"/>
  <c r="N168" i="65"/>
  <c r="C166" i="65"/>
  <c r="N179" i="65"/>
  <c r="N196" i="65"/>
  <c r="H22" i="65"/>
  <c r="N180" i="65"/>
  <c r="F11" i="65"/>
  <c r="F9" i="65" s="1"/>
  <c r="G70" i="65"/>
  <c r="G94" i="65" s="1"/>
  <c r="N72" i="65"/>
  <c r="K18" i="65"/>
  <c r="K16" i="65" s="1"/>
  <c r="H70" i="65"/>
  <c r="H94" i="65" s="1"/>
  <c r="F190" i="65"/>
  <c r="G190" i="65"/>
  <c r="L11" i="65"/>
  <c r="L9" i="65" s="1"/>
  <c r="N186" i="65"/>
  <c r="N185" i="65"/>
  <c r="N184" i="65"/>
  <c r="N160" i="65"/>
  <c r="N189" i="65"/>
  <c r="N173" i="65"/>
  <c r="N165" i="65"/>
  <c r="N182" i="65"/>
  <c r="N181" i="65"/>
  <c r="N163" i="65"/>
  <c r="N187" i="65"/>
  <c r="N177" i="65"/>
  <c r="H10" i="65"/>
  <c r="D33" i="65"/>
  <c r="E19" i="65"/>
  <c r="E70" i="65"/>
  <c r="D94" i="65"/>
  <c r="N123" i="65"/>
  <c r="N129" i="65"/>
  <c r="M27" i="65" s="1"/>
  <c r="N122" i="65"/>
  <c r="N117" i="65"/>
  <c r="N134" i="65"/>
  <c r="N128" i="65"/>
  <c r="N116" i="65"/>
  <c r="N133" i="65"/>
  <c r="N115" i="65"/>
  <c r="N138" i="65"/>
  <c r="N112" i="65"/>
  <c r="N148" i="65"/>
  <c r="N139" i="65"/>
  <c r="N136" i="65"/>
  <c r="N124" i="65"/>
  <c r="N130" i="65"/>
  <c r="E166" i="65"/>
  <c r="E190" i="65" s="1"/>
  <c r="E18" i="65"/>
  <c r="N171" i="65"/>
  <c r="D30" i="65"/>
  <c r="K142" i="65"/>
  <c r="G30" i="65"/>
  <c r="N127" i="65"/>
  <c r="C25" i="65"/>
  <c r="K33" i="65"/>
  <c r="N73" i="65"/>
  <c r="C19" i="65"/>
  <c r="C118" i="65"/>
  <c r="N121" i="65"/>
  <c r="E25" i="65"/>
  <c r="N183" i="65"/>
  <c r="K190" i="64"/>
  <c r="I9" i="64"/>
  <c r="J94" i="64"/>
  <c r="J9" i="64"/>
  <c r="N76" i="64"/>
  <c r="N100" i="64"/>
  <c r="N77" i="64"/>
  <c r="N64" i="64"/>
  <c r="N78" i="64"/>
  <c r="F11" i="64"/>
  <c r="F63" i="64"/>
  <c r="J195" i="64"/>
  <c r="J192" i="64"/>
  <c r="L190" i="64"/>
  <c r="N180" i="64"/>
  <c r="K146" i="64"/>
  <c r="K143" i="64"/>
  <c r="N123" i="64"/>
  <c r="N129" i="64"/>
  <c r="M27" i="64" s="1"/>
  <c r="N122" i="64"/>
  <c r="N117" i="64"/>
  <c r="M15" i="64" s="1"/>
  <c r="N134" i="64"/>
  <c r="N128" i="64"/>
  <c r="N116" i="64"/>
  <c r="N133" i="64"/>
  <c r="N115" i="64"/>
  <c r="N139" i="64"/>
  <c r="N114" i="64"/>
  <c r="N138" i="64"/>
  <c r="N141" i="64"/>
  <c r="N112" i="64"/>
  <c r="M10" i="64" s="1"/>
  <c r="N131" i="64"/>
  <c r="N148" i="64"/>
  <c r="M46" i="64" s="1"/>
  <c r="N137" i="64"/>
  <c r="N136" i="64"/>
  <c r="N126" i="64"/>
  <c r="M24" i="64" s="1"/>
  <c r="N125" i="64"/>
  <c r="N124" i="64"/>
  <c r="N130" i="64"/>
  <c r="I118" i="64"/>
  <c r="N118" i="64" s="1"/>
  <c r="I19" i="64"/>
  <c r="D144" i="64"/>
  <c r="D147" i="64"/>
  <c r="N111" i="64"/>
  <c r="N119" i="64"/>
  <c r="E144" i="64"/>
  <c r="E147" i="64"/>
  <c r="L144" i="64"/>
  <c r="L147" i="64"/>
  <c r="H9" i="64"/>
  <c r="N186" i="64"/>
  <c r="N185" i="64"/>
  <c r="N184" i="64"/>
  <c r="N160" i="64"/>
  <c r="N174" i="64"/>
  <c r="N189" i="64"/>
  <c r="N173" i="64"/>
  <c r="N165" i="64"/>
  <c r="N187" i="64"/>
  <c r="N172" i="64"/>
  <c r="M22" i="64" s="1"/>
  <c r="N196" i="64"/>
  <c r="N177" i="64"/>
  <c r="N176" i="64"/>
  <c r="N171" i="64"/>
  <c r="N170" i="64"/>
  <c r="N179" i="64"/>
  <c r="N167" i="64"/>
  <c r="N178" i="64"/>
  <c r="N182" i="64"/>
  <c r="N181" i="64"/>
  <c r="N163" i="64"/>
  <c r="N159" i="64"/>
  <c r="N164" i="64"/>
  <c r="K40" i="64"/>
  <c r="E19" i="64"/>
  <c r="E16" i="64" s="1"/>
  <c r="E70" i="64"/>
  <c r="F19" i="64"/>
  <c r="F16" i="64" s="1"/>
  <c r="F70" i="64"/>
  <c r="F94" i="64" s="1"/>
  <c r="J99" i="64"/>
  <c r="J96" i="64"/>
  <c r="N183" i="64"/>
  <c r="F142" i="64"/>
  <c r="N135" i="64"/>
  <c r="K192" i="64"/>
  <c r="K42" i="64" s="1"/>
  <c r="K41" i="64" s="1"/>
  <c r="K195" i="64"/>
  <c r="D16" i="64"/>
  <c r="H33" i="64"/>
  <c r="N65" i="64"/>
  <c r="M11" i="64" s="1"/>
  <c r="C11" i="64"/>
  <c r="C9" i="64" s="1"/>
  <c r="C63" i="64"/>
  <c r="L94" i="64"/>
  <c r="G142" i="64"/>
  <c r="I33" i="64"/>
  <c r="D11" i="64"/>
  <c r="D63" i="64"/>
  <c r="N87" i="64"/>
  <c r="I142" i="64"/>
  <c r="J33" i="64"/>
  <c r="E11" i="64"/>
  <c r="E63" i="64"/>
  <c r="E94" i="64" s="1"/>
  <c r="E9" i="64"/>
  <c r="L18" i="64"/>
  <c r="L16" i="64" s="1"/>
  <c r="D30" i="64"/>
  <c r="K147" i="64"/>
  <c r="K45" i="64" s="1"/>
  <c r="F190" i="64"/>
  <c r="F9" i="64"/>
  <c r="E30" i="64"/>
  <c r="G190" i="64"/>
  <c r="G9" i="64"/>
  <c r="F30" i="64"/>
  <c r="N79" i="64"/>
  <c r="J144" i="64"/>
  <c r="N168" i="64"/>
  <c r="C166" i="64"/>
  <c r="G30" i="64"/>
  <c r="N86" i="64"/>
  <c r="M32" i="64" s="1"/>
  <c r="N80" i="64"/>
  <c r="M26" i="64" s="1"/>
  <c r="N68" i="64"/>
  <c r="N85" i="64"/>
  <c r="M31" i="64" s="1"/>
  <c r="N67" i="64"/>
  <c r="N89" i="64"/>
  <c r="N88" i="64"/>
  <c r="N91" i="64"/>
  <c r="N66" i="64"/>
  <c r="N90" i="64"/>
  <c r="N71" i="64"/>
  <c r="N75" i="64"/>
  <c r="N83" i="64"/>
  <c r="N74" i="64"/>
  <c r="N127" i="64"/>
  <c r="D70" i="64"/>
  <c r="N70" i="64" s="1"/>
  <c r="N161" i="64"/>
  <c r="E166" i="64"/>
  <c r="E190" i="64" s="1"/>
  <c r="D190" i="64"/>
  <c r="D9" i="64"/>
  <c r="N132" i="64"/>
  <c r="J16" i="64"/>
  <c r="K16" i="64"/>
  <c r="N73" i="64"/>
  <c r="M19" i="64" s="1"/>
  <c r="C19" i="64"/>
  <c r="C16" i="64" s="1"/>
  <c r="C40" i="64" s="1"/>
  <c r="N120" i="64"/>
  <c r="M18" i="64" s="1"/>
  <c r="N93" i="64"/>
  <c r="M39" i="64" s="1"/>
  <c r="C142" i="64"/>
  <c r="F166" i="64"/>
  <c r="E25" i="64"/>
  <c r="G94" i="64"/>
  <c r="N121" i="64"/>
  <c r="G166" i="64"/>
  <c r="L9" i="64"/>
  <c r="F25" i="64"/>
  <c r="L33" i="64"/>
  <c r="N82" i="64"/>
  <c r="H94" i="64"/>
  <c r="G25" i="64"/>
  <c r="I94" i="64"/>
  <c r="I16" i="64"/>
  <c r="N84" i="64"/>
  <c r="N113" i="64"/>
  <c r="H26" i="64"/>
  <c r="H25" i="64" s="1"/>
  <c r="H42" i="64"/>
  <c r="H31" i="64"/>
  <c r="H30" i="64" s="1"/>
  <c r="H12" i="64"/>
  <c r="H20" i="64"/>
  <c r="H36" i="64"/>
  <c r="L166" i="63"/>
  <c r="L190" i="63" s="1"/>
  <c r="N165" i="63"/>
  <c r="K25" i="63"/>
  <c r="N174" i="63"/>
  <c r="N172" i="63"/>
  <c r="N173" i="63"/>
  <c r="K33" i="63"/>
  <c r="J190" i="63"/>
  <c r="J195" i="63" s="1"/>
  <c r="N196" i="63"/>
  <c r="N179" i="63"/>
  <c r="N164" i="63"/>
  <c r="N187" i="63"/>
  <c r="N182" i="63"/>
  <c r="N161" i="63"/>
  <c r="N162" i="63"/>
  <c r="N180" i="63"/>
  <c r="N175" i="63"/>
  <c r="C33" i="63"/>
  <c r="L25" i="63"/>
  <c r="L30" i="63"/>
  <c r="L33" i="63"/>
  <c r="K30" i="63"/>
  <c r="J30" i="63"/>
  <c r="I33" i="63"/>
  <c r="G33" i="63"/>
  <c r="N138" i="63"/>
  <c r="E118" i="63"/>
  <c r="E142" i="63" s="1"/>
  <c r="N130" i="63"/>
  <c r="N131" i="63"/>
  <c r="N124" i="63"/>
  <c r="N111" i="63"/>
  <c r="N148" i="63"/>
  <c r="N112" i="63"/>
  <c r="D30" i="63"/>
  <c r="N119" i="63"/>
  <c r="J25" i="63"/>
  <c r="J33" i="63"/>
  <c r="M7" i="63"/>
  <c r="G30" i="63"/>
  <c r="G9" i="63"/>
  <c r="F33" i="63"/>
  <c r="F30" i="63"/>
  <c r="N72" i="63"/>
  <c r="E94" i="63"/>
  <c r="E99" i="63" s="1"/>
  <c r="E30" i="63"/>
  <c r="N69" i="63"/>
  <c r="E9" i="63"/>
  <c r="D70" i="63"/>
  <c r="D94" i="63" s="1"/>
  <c r="N83" i="63"/>
  <c r="N93" i="63"/>
  <c r="D9" i="63"/>
  <c r="N100" i="63"/>
  <c r="N81" i="63"/>
  <c r="D25" i="63"/>
  <c r="N74" i="63"/>
  <c r="N75" i="63"/>
  <c r="H33" i="63"/>
  <c r="K192" i="63"/>
  <c r="K195" i="63"/>
  <c r="I63" i="63"/>
  <c r="N63" i="63" s="1"/>
  <c r="I11" i="63"/>
  <c r="I9" i="63" s="1"/>
  <c r="I70" i="63"/>
  <c r="I18" i="63"/>
  <c r="I16" i="63" s="1"/>
  <c r="N77" i="63"/>
  <c r="N88" i="63"/>
  <c r="F142" i="63"/>
  <c r="D143" i="63"/>
  <c r="L70" i="63"/>
  <c r="L94" i="63" s="1"/>
  <c r="F94" i="63"/>
  <c r="G94" i="63"/>
  <c r="N113" i="63"/>
  <c r="C11" i="63"/>
  <c r="C9" i="63" s="1"/>
  <c r="C142" i="63"/>
  <c r="J142" i="63"/>
  <c r="M5" i="63"/>
  <c r="L18" i="63"/>
  <c r="L16" i="63" s="1"/>
  <c r="I79" i="63"/>
  <c r="N79" i="63" s="1"/>
  <c r="N82" i="63"/>
  <c r="I28" i="63"/>
  <c r="I25" i="63" s="1"/>
  <c r="K142" i="63"/>
  <c r="L142" i="63"/>
  <c r="N84" i="63"/>
  <c r="J19" i="63"/>
  <c r="J16" i="63" s="1"/>
  <c r="G70" i="63"/>
  <c r="G18" i="63"/>
  <c r="G16" i="63" s="1"/>
  <c r="L11" i="63"/>
  <c r="L9" i="63" s="1"/>
  <c r="K19" i="63"/>
  <c r="K16" i="63" s="1"/>
  <c r="N76" i="63"/>
  <c r="N87" i="63"/>
  <c r="J63" i="63"/>
  <c r="J94" i="63" s="1"/>
  <c r="J11" i="63"/>
  <c r="J9" i="63" s="1"/>
  <c r="N78" i="63"/>
  <c r="N120" i="63"/>
  <c r="N132" i="63"/>
  <c r="N159" i="63"/>
  <c r="D33" i="63"/>
  <c r="C94" i="63"/>
  <c r="G118" i="63"/>
  <c r="G142" i="63" s="1"/>
  <c r="N121" i="63"/>
  <c r="D18" i="63"/>
  <c r="E33" i="63"/>
  <c r="N86" i="63"/>
  <c r="N80" i="63"/>
  <c r="N68" i="63"/>
  <c r="N85" i="63"/>
  <c r="N67" i="63"/>
  <c r="N91" i="63"/>
  <c r="N66" i="63"/>
  <c r="N90" i="63"/>
  <c r="N71" i="63"/>
  <c r="N64" i="63"/>
  <c r="I118" i="63"/>
  <c r="I142" i="63" s="1"/>
  <c r="E18" i="63"/>
  <c r="N123" i="63"/>
  <c r="N129" i="63"/>
  <c r="N122" i="63"/>
  <c r="N117" i="63"/>
  <c r="N134" i="63"/>
  <c r="N128" i="63"/>
  <c r="N116" i="63"/>
  <c r="N133" i="63"/>
  <c r="N115" i="63"/>
  <c r="N137" i="63"/>
  <c r="N126" i="63"/>
  <c r="N114" i="63"/>
  <c r="N125" i="63"/>
  <c r="N136" i="63"/>
  <c r="N139" i="63"/>
  <c r="D147" i="63"/>
  <c r="D145" i="63" s="1"/>
  <c r="N169" i="63"/>
  <c r="N73" i="63"/>
  <c r="C19" i="63"/>
  <c r="D19" i="63"/>
  <c r="G166" i="63"/>
  <c r="G190" i="63" s="1"/>
  <c r="E19" i="63"/>
  <c r="K11" i="63"/>
  <c r="K9" i="63" s="1"/>
  <c r="N65" i="63"/>
  <c r="F19" i="63"/>
  <c r="F16" i="63" s="1"/>
  <c r="N186" i="63"/>
  <c r="N185" i="63"/>
  <c r="N184" i="63"/>
  <c r="N160" i="63"/>
  <c r="N178" i="63"/>
  <c r="N170" i="63"/>
  <c r="N176" i="63"/>
  <c r="N167" i="63"/>
  <c r="N189" i="63"/>
  <c r="N177" i="63"/>
  <c r="N181" i="63"/>
  <c r="H94" i="63"/>
  <c r="N135" i="63"/>
  <c r="H19" i="63"/>
  <c r="H16" i="63" s="1"/>
  <c r="F25" i="63"/>
  <c r="N127" i="63"/>
  <c r="N168" i="63"/>
  <c r="E190" i="63"/>
  <c r="N183" i="63"/>
  <c r="H41" i="63"/>
  <c r="H38" i="63" s="1"/>
  <c r="H36" i="63"/>
  <c r="H20" i="63"/>
  <c r="H12" i="63"/>
  <c r="H31" i="63"/>
  <c r="H30" i="63" s="1"/>
  <c r="H42" i="63"/>
  <c r="H26" i="63"/>
  <c r="H25" i="63" s="1"/>
  <c r="H11" i="63"/>
  <c r="H9" i="63" s="1"/>
  <c r="H47" i="63" s="1"/>
  <c r="E25" i="63"/>
  <c r="F11" i="63"/>
  <c r="F9" i="63" s="1"/>
  <c r="D190" i="63"/>
  <c r="G25" i="63"/>
  <c r="H46" i="63"/>
  <c r="C18" i="63"/>
  <c r="C16" i="63" s="1"/>
  <c r="C40" i="63" s="1"/>
  <c r="F190" i="63"/>
  <c r="C190" i="63"/>
  <c r="L190" i="62"/>
  <c r="L192" i="62" s="1"/>
  <c r="L191" i="62" s="1"/>
  <c r="K190" i="62"/>
  <c r="J190" i="62"/>
  <c r="N180" i="62"/>
  <c r="N179" i="62"/>
  <c r="C166" i="62"/>
  <c r="C190" i="62" s="1"/>
  <c r="C16" i="62"/>
  <c r="C25" i="62"/>
  <c r="L25" i="62"/>
  <c r="L142" i="62"/>
  <c r="L147" i="62" s="1"/>
  <c r="L11" i="62"/>
  <c r="L9" i="62" s="1"/>
  <c r="L30" i="62"/>
  <c r="L33" i="62"/>
  <c r="K25" i="62"/>
  <c r="K33" i="62"/>
  <c r="J19" i="62"/>
  <c r="J30" i="62"/>
  <c r="I19" i="62"/>
  <c r="I33" i="62"/>
  <c r="G142" i="62"/>
  <c r="G11" i="62"/>
  <c r="N148" i="62"/>
  <c r="N134" i="62"/>
  <c r="N128" i="62"/>
  <c r="N114" i="62"/>
  <c r="N137" i="62"/>
  <c r="N132" i="62"/>
  <c r="N133" i="62"/>
  <c r="N139" i="62"/>
  <c r="F25" i="62"/>
  <c r="F142" i="62"/>
  <c r="N117" i="62"/>
  <c r="N119" i="62"/>
  <c r="F33" i="62"/>
  <c r="N129" i="62"/>
  <c r="N112" i="62"/>
  <c r="N122" i="62"/>
  <c r="N116" i="62"/>
  <c r="N141" i="62"/>
  <c r="N130" i="62"/>
  <c r="N123" i="62"/>
  <c r="N131" i="62"/>
  <c r="E30" i="62"/>
  <c r="N124" i="62"/>
  <c r="E25" i="62"/>
  <c r="N126" i="62"/>
  <c r="N125" i="62"/>
  <c r="D30" i="62"/>
  <c r="N115" i="62"/>
  <c r="N136" i="62"/>
  <c r="L63" i="62"/>
  <c r="L94" i="62" s="1"/>
  <c r="M6" i="62"/>
  <c r="J11" i="62"/>
  <c r="J9" i="62" s="1"/>
  <c r="J94" i="62"/>
  <c r="J33" i="62"/>
  <c r="I9" i="62"/>
  <c r="I25" i="62"/>
  <c r="G63" i="62"/>
  <c r="G30" i="62"/>
  <c r="F63" i="62"/>
  <c r="E11" i="62"/>
  <c r="E9" i="62" s="1"/>
  <c r="M7" i="62"/>
  <c r="N77" i="62"/>
  <c r="D19" i="62"/>
  <c r="D16" i="62" s="1"/>
  <c r="N66" i="62"/>
  <c r="N89" i="62"/>
  <c r="N73" i="62"/>
  <c r="N69" i="62"/>
  <c r="N64" i="62"/>
  <c r="N85" i="62"/>
  <c r="D25" i="62"/>
  <c r="N65" i="62"/>
  <c r="N86" i="62"/>
  <c r="N78" i="62"/>
  <c r="N67" i="62"/>
  <c r="N68" i="62"/>
  <c r="N90" i="62"/>
  <c r="N91" i="62"/>
  <c r="N93" i="62"/>
  <c r="D33" i="62"/>
  <c r="N100" i="62"/>
  <c r="D9" i="62"/>
  <c r="N71" i="62"/>
  <c r="N74" i="62"/>
  <c r="N75" i="62"/>
  <c r="N83" i="62"/>
  <c r="N80" i="62"/>
  <c r="N81" i="62"/>
  <c r="N76" i="62"/>
  <c r="M5" i="62"/>
  <c r="J96" i="62"/>
  <c r="J99" i="62"/>
  <c r="J195" i="62"/>
  <c r="J192" i="62"/>
  <c r="K192" i="62"/>
  <c r="K195" i="62"/>
  <c r="G147" i="62"/>
  <c r="G144" i="62"/>
  <c r="D188" i="62"/>
  <c r="D197" i="62" s="1"/>
  <c r="F19" i="62"/>
  <c r="E33" i="62"/>
  <c r="N187" i="62"/>
  <c r="G33" i="62"/>
  <c r="N87" i="62"/>
  <c r="E111" i="62"/>
  <c r="E142" i="62" s="1"/>
  <c r="K18" i="62"/>
  <c r="K16" i="62" s="1"/>
  <c r="K118" i="62"/>
  <c r="G25" i="62"/>
  <c r="N82" i="62"/>
  <c r="F94" i="62"/>
  <c r="N120" i="62"/>
  <c r="G166" i="62"/>
  <c r="G190" i="62" s="1"/>
  <c r="N181" i="62"/>
  <c r="F166" i="62"/>
  <c r="H15" i="62"/>
  <c r="L16" i="62"/>
  <c r="F30" i="62"/>
  <c r="C63" i="62"/>
  <c r="G94" i="62"/>
  <c r="D118" i="62"/>
  <c r="N186" i="62"/>
  <c r="N185" i="62"/>
  <c r="N184" i="62"/>
  <c r="N160" i="62"/>
  <c r="N189" i="62"/>
  <c r="N173" i="62"/>
  <c r="N165" i="62"/>
  <c r="N172" i="62"/>
  <c r="N164" i="62"/>
  <c r="N178" i="62"/>
  <c r="N170" i="62"/>
  <c r="N162" i="62"/>
  <c r="N177" i="62"/>
  <c r="N176" i="62"/>
  <c r="N167" i="62"/>
  <c r="N127" i="62"/>
  <c r="N161" i="62"/>
  <c r="E159" i="62"/>
  <c r="N159" i="62" s="1"/>
  <c r="H28" i="62"/>
  <c r="H70" i="62"/>
  <c r="N84" i="62"/>
  <c r="N183" i="62"/>
  <c r="H94" i="62"/>
  <c r="E19" i="62"/>
  <c r="E16" i="62" s="1"/>
  <c r="E70" i="62"/>
  <c r="E94" i="62" s="1"/>
  <c r="K111" i="62"/>
  <c r="K11" i="62"/>
  <c r="K9" i="62" s="1"/>
  <c r="F144" i="62"/>
  <c r="F147" i="62"/>
  <c r="D94" i="62"/>
  <c r="I142" i="62"/>
  <c r="D194" i="62"/>
  <c r="D193" i="62" s="1"/>
  <c r="F9" i="62"/>
  <c r="H40" i="62"/>
  <c r="I70" i="62"/>
  <c r="N70" i="62" s="1"/>
  <c r="I18" i="62"/>
  <c r="L195" i="62"/>
  <c r="F190" i="62"/>
  <c r="N168" i="62"/>
  <c r="G9" i="62"/>
  <c r="F18" i="62"/>
  <c r="J18" i="62"/>
  <c r="N113" i="62"/>
  <c r="C111" i="62"/>
  <c r="E166" i="62"/>
  <c r="N169" i="62"/>
  <c r="N171" i="62"/>
  <c r="N174" i="62"/>
  <c r="N175" i="62"/>
  <c r="J142" i="62"/>
  <c r="H41" i="62"/>
  <c r="H31" i="62"/>
  <c r="H42" i="62"/>
  <c r="H36" i="62"/>
  <c r="H20" i="62"/>
  <c r="H12" i="62"/>
  <c r="H26" i="62"/>
  <c r="H32" i="62"/>
  <c r="H43" i="62"/>
  <c r="H27" i="62"/>
  <c r="H17" i="62"/>
  <c r="H16" i="62" s="1"/>
  <c r="H44" i="62"/>
  <c r="H29" i="62"/>
  <c r="H39" i="62"/>
  <c r="H23" i="62"/>
  <c r="H34" i="62"/>
  <c r="H33" i="62" s="1"/>
  <c r="H18" i="62"/>
  <c r="H10" i="62"/>
  <c r="G16" i="62"/>
  <c r="N79" i="62"/>
  <c r="N163" i="62"/>
  <c r="N196" i="62"/>
  <c r="F70" i="62"/>
  <c r="N72" i="62"/>
  <c r="N135" i="62"/>
  <c r="N121" i="62"/>
  <c r="L18" i="61"/>
  <c r="K18" i="61"/>
  <c r="K16" i="61" s="1"/>
  <c r="K190" i="61"/>
  <c r="K33" i="61"/>
  <c r="J25" i="61"/>
  <c r="J19" i="61"/>
  <c r="G190" i="61"/>
  <c r="G18" i="61"/>
  <c r="G33" i="61"/>
  <c r="E18" i="61"/>
  <c r="E190" i="61"/>
  <c r="E192" i="61" s="1"/>
  <c r="N177" i="61"/>
  <c r="C166" i="61"/>
  <c r="C190" i="61" s="1"/>
  <c r="C18" i="61"/>
  <c r="N170" i="61"/>
  <c r="N179" i="61"/>
  <c r="N160" i="61"/>
  <c r="N168" i="61"/>
  <c r="N171" i="61"/>
  <c r="N180" i="61"/>
  <c r="N184" i="61"/>
  <c r="C25" i="61"/>
  <c r="N172" i="61"/>
  <c r="N189" i="61"/>
  <c r="N173" i="61"/>
  <c r="N174" i="61"/>
  <c r="C16" i="61"/>
  <c r="C30" i="61"/>
  <c r="N175" i="61"/>
  <c r="N183" i="61"/>
  <c r="N162" i="61"/>
  <c r="N163" i="61"/>
  <c r="N169" i="61"/>
  <c r="C9" i="61"/>
  <c r="N164" i="61"/>
  <c r="N165" i="61"/>
  <c r="N176" i="61"/>
  <c r="N167" i="61"/>
  <c r="N178" i="61"/>
  <c r="L118" i="61"/>
  <c r="L142" i="61" s="1"/>
  <c r="L11" i="61"/>
  <c r="L9" i="61" s="1"/>
  <c r="K11" i="61"/>
  <c r="K9" i="61" s="1"/>
  <c r="K30" i="61"/>
  <c r="J18" i="61"/>
  <c r="J16" i="61" s="1"/>
  <c r="I118" i="61"/>
  <c r="I142" i="61" s="1"/>
  <c r="I19" i="61"/>
  <c r="I16" i="61" s="1"/>
  <c r="I11" i="61"/>
  <c r="I9" i="61" s="1"/>
  <c r="I33" i="61"/>
  <c r="N134" i="61"/>
  <c r="N128" i="61"/>
  <c r="G118" i="61"/>
  <c r="N132" i="61"/>
  <c r="E118" i="61"/>
  <c r="E142" i="61" s="1"/>
  <c r="E19" i="61"/>
  <c r="N136" i="61"/>
  <c r="N125" i="61"/>
  <c r="N138" i="61"/>
  <c r="E30" i="61"/>
  <c r="N116" i="61"/>
  <c r="N127" i="61"/>
  <c r="D19" i="61"/>
  <c r="D142" i="61"/>
  <c r="D144" i="61" s="1"/>
  <c r="D33" i="61"/>
  <c r="N131" i="61"/>
  <c r="L94" i="61"/>
  <c r="L99" i="61" s="1"/>
  <c r="L16" i="61"/>
  <c r="L30" i="61"/>
  <c r="L33" i="61"/>
  <c r="L25" i="61"/>
  <c r="J33" i="61"/>
  <c r="M6" i="61"/>
  <c r="H70" i="61"/>
  <c r="H94" i="61" s="1"/>
  <c r="H17" i="61"/>
  <c r="H14" i="61"/>
  <c r="H28" i="61"/>
  <c r="H11" i="61"/>
  <c r="H15" i="61"/>
  <c r="H22" i="61"/>
  <c r="H35" i="61"/>
  <c r="G16" i="61"/>
  <c r="G25" i="61"/>
  <c r="F19" i="61"/>
  <c r="F16" i="61" s="1"/>
  <c r="F25" i="61"/>
  <c r="F9" i="61"/>
  <c r="F33" i="61"/>
  <c r="M7" i="61"/>
  <c r="E25" i="61"/>
  <c r="E70" i="61"/>
  <c r="E94" i="61"/>
  <c r="E99" i="61" s="1"/>
  <c r="E9" i="61"/>
  <c r="E33" i="61"/>
  <c r="D70" i="61"/>
  <c r="D18" i="61"/>
  <c r="N72" i="61"/>
  <c r="N73" i="61"/>
  <c r="D25" i="61"/>
  <c r="D30" i="61"/>
  <c r="N84" i="61"/>
  <c r="N75" i="61"/>
  <c r="D9" i="61"/>
  <c r="N65" i="61"/>
  <c r="M5" i="61"/>
  <c r="N63" i="61"/>
  <c r="J94" i="61"/>
  <c r="E195" i="61"/>
  <c r="G195" i="61"/>
  <c r="G192" i="61"/>
  <c r="I94" i="61"/>
  <c r="F142" i="61"/>
  <c r="J190" i="61"/>
  <c r="G94" i="61"/>
  <c r="G142" i="61"/>
  <c r="K192" i="61"/>
  <c r="K195" i="61"/>
  <c r="L190" i="61"/>
  <c r="N159" i="61"/>
  <c r="J142" i="61"/>
  <c r="N79" i="61"/>
  <c r="C142" i="61"/>
  <c r="C96" i="61"/>
  <c r="C99" i="61"/>
  <c r="G11" i="61"/>
  <c r="G9" i="61" s="1"/>
  <c r="H46" i="61"/>
  <c r="N69" i="61"/>
  <c r="N74" i="61"/>
  <c r="N81" i="61"/>
  <c r="N112" i="61"/>
  <c r="N124" i="61"/>
  <c r="N130" i="61"/>
  <c r="N187" i="61"/>
  <c r="H24" i="61"/>
  <c r="I28" i="61"/>
  <c r="I25" i="61" s="1"/>
  <c r="H40" i="61"/>
  <c r="N64" i="61"/>
  <c r="N76" i="61"/>
  <c r="N82" i="61"/>
  <c r="N126" i="61"/>
  <c r="N181" i="61"/>
  <c r="J11" i="61"/>
  <c r="J9" i="61" s="1"/>
  <c r="N77" i="61"/>
  <c r="N83" i="61"/>
  <c r="N120" i="61"/>
  <c r="N182" i="61"/>
  <c r="N196" i="61"/>
  <c r="H10" i="61"/>
  <c r="H18" i="61"/>
  <c r="H34" i="61"/>
  <c r="N78" i="61"/>
  <c r="N148" i="61"/>
  <c r="H23" i="61"/>
  <c r="H16" i="61" s="1"/>
  <c r="H39" i="61"/>
  <c r="H29" i="61"/>
  <c r="N100" i="61"/>
  <c r="C111" i="61"/>
  <c r="N111" i="61" s="1"/>
  <c r="K118" i="61"/>
  <c r="N141" i="61"/>
  <c r="N161" i="61"/>
  <c r="N135" i="61"/>
  <c r="F159" i="61"/>
  <c r="F190" i="61" s="1"/>
  <c r="N93" i="61"/>
  <c r="H27" i="61"/>
  <c r="N87" i="61"/>
  <c r="N119" i="61"/>
  <c r="N137" i="61"/>
  <c r="H32" i="61"/>
  <c r="N88" i="61"/>
  <c r="N113" i="61"/>
  <c r="H13" i="61"/>
  <c r="H21" i="61"/>
  <c r="H37" i="61"/>
  <c r="N71" i="61"/>
  <c r="N89" i="61"/>
  <c r="N114" i="61"/>
  <c r="N139" i="61"/>
  <c r="H26" i="61"/>
  <c r="H42" i="61"/>
  <c r="N90" i="61"/>
  <c r="F94" i="61"/>
  <c r="N115" i="61"/>
  <c r="N133" i="61"/>
  <c r="D166" i="61"/>
  <c r="D190" i="61" s="1"/>
  <c r="H31" i="61"/>
  <c r="N66" i="61"/>
  <c r="N91" i="61"/>
  <c r="N121" i="61"/>
  <c r="H12" i="61"/>
  <c r="H20" i="61"/>
  <c r="H36" i="61"/>
  <c r="N67" i="61"/>
  <c r="N85" i="61"/>
  <c r="N117" i="61"/>
  <c r="N122" i="61"/>
  <c r="N129" i="61"/>
  <c r="N185" i="61"/>
  <c r="N68" i="61"/>
  <c r="N80" i="61"/>
  <c r="N168" i="60"/>
  <c r="K25" i="60"/>
  <c r="J190" i="60"/>
  <c r="G19" i="60"/>
  <c r="N169" i="60"/>
  <c r="G190" i="60"/>
  <c r="G195" i="60" s="1"/>
  <c r="N175" i="60"/>
  <c r="E11" i="60"/>
  <c r="C18" i="60"/>
  <c r="C16" i="60" s="1"/>
  <c r="C40" i="60" s="1"/>
  <c r="C9" i="60"/>
  <c r="C190" i="60"/>
  <c r="C195" i="60" s="1"/>
  <c r="N161" i="60"/>
  <c r="L25" i="60"/>
  <c r="L18" i="60"/>
  <c r="L142" i="60"/>
  <c r="L147" i="60" s="1"/>
  <c r="K16" i="60"/>
  <c r="N121" i="60"/>
  <c r="I18" i="60"/>
  <c r="I16" i="60" s="1"/>
  <c r="I118" i="60"/>
  <c r="G11" i="60"/>
  <c r="G9" i="60" s="1"/>
  <c r="G142" i="60"/>
  <c r="G147" i="60" s="1"/>
  <c r="F11" i="60"/>
  <c r="F9" i="60"/>
  <c r="N127" i="60"/>
  <c r="D18" i="60"/>
  <c r="D142" i="60"/>
  <c r="D144" i="60" s="1"/>
  <c r="L19" i="60"/>
  <c r="L16" i="60"/>
  <c r="L94" i="60"/>
  <c r="L96" i="60" s="1"/>
  <c r="L9" i="60"/>
  <c r="J94" i="60"/>
  <c r="J25" i="60"/>
  <c r="J19" i="60"/>
  <c r="J18" i="60"/>
  <c r="J16" i="60" s="1"/>
  <c r="I70" i="60"/>
  <c r="I94" i="60" s="1"/>
  <c r="I96" i="60" s="1"/>
  <c r="H94" i="60"/>
  <c r="H96" i="60" s="1"/>
  <c r="G25" i="60"/>
  <c r="N79" i="60"/>
  <c r="D16" i="60"/>
  <c r="N65" i="60"/>
  <c r="D9" i="60"/>
  <c r="J96" i="60"/>
  <c r="J99" i="60"/>
  <c r="E142" i="60"/>
  <c r="E9" i="60"/>
  <c r="C142" i="60"/>
  <c r="I142" i="60"/>
  <c r="F195" i="60"/>
  <c r="F192" i="60"/>
  <c r="G192" i="60"/>
  <c r="K142" i="60"/>
  <c r="J195" i="60"/>
  <c r="J192" i="60"/>
  <c r="K190" i="60"/>
  <c r="C192" i="60"/>
  <c r="L144" i="60"/>
  <c r="N111" i="60"/>
  <c r="H11" i="60"/>
  <c r="E18" i="60"/>
  <c r="E16" i="60" s="1"/>
  <c r="H19" i="60"/>
  <c r="H28" i="60"/>
  <c r="H35" i="60"/>
  <c r="C70" i="60"/>
  <c r="N75" i="60"/>
  <c r="M21" i="60" s="1"/>
  <c r="N180" i="60"/>
  <c r="I11" i="60"/>
  <c r="I9" i="60" s="1"/>
  <c r="F18" i="60"/>
  <c r="F16" i="60" s="1"/>
  <c r="H24" i="60"/>
  <c r="N64" i="60"/>
  <c r="D70" i="60"/>
  <c r="D94" i="60" s="1"/>
  <c r="N76" i="60"/>
  <c r="M22" i="60" s="1"/>
  <c r="N82" i="60"/>
  <c r="M28" i="60" s="1"/>
  <c r="L166" i="60"/>
  <c r="L190" i="60" s="1"/>
  <c r="J11" i="60"/>
  <c r="J9" i="60" s="1"/>
  <c r="G18" i="60"/>
  <c r="E70" i="60"/>
  <c r="E94" i="60" s="1"/>
  <c r="N77" i="60"/>
  <c r="M23" i="60" s="1"/>
  <c r="N83" i="60"/>
  <c r="M29" i="60" s="1"/>
  <c r="N120" i="60"/>
  <c r="N182" i="60"/>
  <c r="M32" i="60" s="1"/>
  <c r="N196" i="60"/>
  <c r="H10" i="60"/>
  <c r="K11" i="60"/>
  <c r="K9" i="60" s="1"/>
  <c r="H18" i="60"/>
  <c r="H34" i="60"/>
  <c r="F70" i="60"/>
  <c r="N78" i="60"/>
  <c r="M24" i="60" s="1"/>
  <c r="N167" i="60"/>
  <c r="H23" i="60"/>
  <c r="H39" i="60"/>
  <c r="N72" i="60"/>
  <c r="J118" i="60"/>
  <c r="N176" i="60"/>
  <c r="H29" i="60"/>
  <c r="N100" i="60"/>
  <c r="E159" i="60"/>
  <c r="N159" i="60" s="1"/>
  <c r="H17" i="60"/>
  <c r="N135" i="60"/>
  <c r="H14" i="60"/>
  <c r="H22" i="60"/>
  <c r="N93" i="60"/>
  <c r="M39" i="60" s="1"/>
  <c r="H27" i="60"/>
  <c r="N87" i="60"/>
  <c r="H32" i="60"/>
  <c r="N88" i="60"/>
  <c r="N113" i="60"/>
  <c r="F142" i="60"/>
  <c r="H13" i="60"/>
  <c r="H21" i="60"/>
  <c r="H37" i="60"/>
  <c r="F63" i="60"/>
  <c r="N71" i="60"/>
  <c r="N89" i="60"/>
  <c r="M35" i="60" s="1"/>
  <c r="N132" i="60"/>
  <c r="H26" i="60"/>
  <c r="H25" i="60" s="1"/>
  <c r="G63" i="60"/>
  <c r="G94" i="60" s="1"/>
  <c r="N90" i="60"/>
  <c r="M36" i="60" s="1"/>
  <c r="D166" i="60"/>
  <c r="N183" i="60"/>
  <c r="H31" i="60"/>
  <c r="H30" i="60" s="1"/>
  <c r="N66" i="60"/>
  <c r="M12" i="60" s="1"/>
  <c r="N91" i="60"/>
  <c r="M37" i="60" s="1"/>
  <c r="N160" i="60"/>
  <c r="N184" i="60"/>
  <c r="H12" i="60"/>
  <c r="H20" i="60"/>
  <c r="H36" i="60"/>
  <c r="N67" i="60"/>
  <c r="M13" i="60" s="1"/>
  <c r="N85" i="60"/>
  <c r="M31" i="60" s="1"/>
  <c r="N117" i="60"/>
  <c r="M15" i="60" s="1"/>
  <c r="N122" i="60"/>
  <c r="M20" i="60" s="1"/>
  <c r="N129" i="60"/>
  <c r="M27" i="60" s="1"/>
  <c r="N185" i="60"/>
  <c r="N68" i="60"/>
  <c r="M14" i="60" s="1"/>
  <c r="N80" i="60"/>
  <c r="L11" i="59"/>
  <c r="L9" i="59" s="1"/>
  <c r="K25" i="59"/>
  <c r="K11" i="59"/>
  <c r="K33" i="59"/>
  <c r="J190" i="59"/>
  <c r="J195" i="59" s="1"/>
  <c r="J19" i="59"/>
  <c r="G19" i="59"/>
  <c r="E25" i="59"/>
  <c r="E190" i="59"/>
  <c r="D18" i="59"/>
  <c r="N196" i="59"/>
  <c r="N172" i="59"/>
  <c r="N173" i="59"/>
  <c r="N175" i="59"/>
  <c r="N169" i="59"/>
  <c r="C190" i="59"/>
  <c r="N168" i="59"/>
  <c r="N161" i="59"/>
  <c r="N162" i="59"/>
  <c r="N163" i="59"/>
  <c r="N183" i="59"/>
  <c r="N164" i="59"/>
  <c r="N184" i="59"/>
  <c r="N165" i="59"/>
  <c r="J25" i="59"/>
  <c r="J118" i="59"/>
  <c r="J142" i="59" s="1"/>
  <c r="J30" i="59"/>
  <c r="I19" i="59"/>
  <c r="I118" i="59"/>
  <c r="I142" i="59" s="1"/>
  <c r="I147" i="59" s="1"/>
  <c r="I11" i="59"/>
  <c r="G25" i="59"/>
  <c r="F19" i="59"/>
  <c r="F16" i="59" s="1"/>
  <c r="F118" i="59"/>
  <c r="F18" i="59"/>
  <c r="F142" i="59"/>
  <c r="F144" i="59" s="1"/>
  <c r="F30" i="59"/>
  <c r="E118" i="59"/>
  <c r="E142" i="59" s="1"/>
  <c r="E19" i="59"/>
  <c r="E16" i="59" s="1"/>
  <c r="N114" i="59"/>
  <c r="D118" i="59"/>
  <c r="D142" i="59" s="1"/>
  <c r="D147" i="59" s="1"/>
  <c r="D19" i="59"/>
  <c r="D16" i="59" s="1"/>
  <c r="N113" i="59"/>
  <c r="N132" i="59"/>
  <c r="N127" i="59"/>
  <c r="L25" i="59"/>
  <c r="L33" i="59"/>
  <c r="L30" i="59"/>
  <c r="J33" i="59"/>
  <c r="I18" i="59"/>
  <c r="I16" i="59" s="1"/>
  <c r="H94" i="59"/>
  <c r="H99" i="59" s="1"/>
  <c r="H17" i="59"/>
  <c r="G33" i="59"/>
  <c r="F33" i="59"/>
  <c r="N100" i="59"/>
  <c r="E11" i="59"/>
  <c r="E9" i="59" s="1"/>
  <c r="E33" i="59"/>
  <c r="N69" i="59"/>
  <c r="D11" i="59"/>
  <c r="D9" i="59" s="1"/>
  <c r="N83" i="59"/>
  <c r="N77" i="59"/>
  <c r="N90" i="59"/>
  <c r="N64" i="59"/>
  <c r="N88" i="59"/>
  <c r="N72" i="59"/>
  <c r="N76" i="59"/>
  <c r="N78" i="59"/>
  <c r="N91" i="59"/>
  <c r="M7" i="59"/>
  <c r="N93" i="59"/>
  <c r="D25" i="59"/>
  <c r="N74" i="59"/>
  <c r="N75" i="59"/>
  <c r="N89" i="59"/>
  <c r="G63" i="59"/>
  <c r="G94" i="59" s="1"/>
  <c r="G11" i="59"/>
  <c r="G9" i="59" s="1"/>
  <c r="L94" i="59"/>
  <c r="N121" i="59"/>
  <c r="D190" i="59"/>
  <c r="I33" i="59"/>
  <c r="H36" i="59"/>
  <c r="H20" i="59"/>
  <c r="H37" i="59"/>
  <c r="H29" i="59"/>
  <c r="H24" i="59"/>
  <c r="H13" i="59"/>
  <c r="H14" i="59"/>
  <c r="H12" i="59"/>
  <c r="H39" i="59"/>
  <c r="H18" i="59"/>
  <c r="H16" i="59" s="1"/>
  <c r="H10" i="59"/>
  <c r="H45" i="59"/>
  <c r="H15" i="59"/>
  <c r="H27" i="59"/>
  <c r="H21" i="59"/>
  <c r="H11" i="59"/>
  <c r="H19" i="59"/>
  <c r="H32" i="59"/>
  <c r="H28" i="59"/>
  <c r="H26" i="59"/>
  <c r="H23" i="59"/>
  <c r="F11" i="59"/>
  <c r="F9" i="59" s="1"/>
  <c r="F63" i="59"/>
  <c r="J94" i="59"/>
  <c r="N87" i="59"/>
  <c r="F94" i="59"/>
  <c r="H46" i="59"/>
  <c r="I79" i="59"/>
  <c r="I94" i="59" s="1"/>
  <c r="I28" i="59"/>
  <c r="I25" i="59" s="1"/>
  <c r="N82" i="59"/>
  <c r="H31" i="59"/>
  <c r="G142" i="59"/>
  <c r="H35" i="59"/>
  <c r="H33" i="59" s="1"/>
  <c r="K30" i="59"/>
  <c r="L142" i="59"/>
  <c r="N135" i="59"/>
  <c r="H22" i="59"/>
  <c r="N123" i="59"/>
  <c r="N129" i="59"/>
  <c r="N122" i="59"/>
  <c r="N117" i="59"/>
  <c r="N112" i="59"/>
  <c r="N141" i="59"/>
  <c r="N126" i="59"/>
  <c r="N125" i="59"/>
  <c r="N116" i="59"/>
  <c r="N128" i="59"/>
  <c r="N119" i="59"/>
  <c r="N133" i="59"/>
  <c r="N139" i="59"/>
  <c r="N138" i="59"/>
  <c r="N137" i="59"/>
  <c r="N148" i="59"/>
  <c r="N136" i="59"/>
  <c r="N115" i="59"/>
  <c r="N134" i="59"/>
  <c r="N131" i="59"/>
  <c r="N130" i="59"/>
  <c r="N159" i="59"/>
  <c r="N73" i="59"/>
  <c r="C19" i="59"/>
  <c r="C16" i="59" s="1"/>
  <c r="N180" i="59"/>
  <c r="N186" i="59"/>
  <c r="N185" i="59"/>
  <c r="N182" i="59"/>
  <c r="N181" i="59"/>
  <c r="N160" i="59"/>
  <c r="N174" i="59"/>
  <c r="N187" i="59"/>
  <c r="G30" i="59"/>
  <c r="C142" i="59"/>
  <c r="I9" i="59"/>
  <c r="J9" i="59"/>
  <c r="K9" i="59"/>
  <c r="C70" i="59"/>
  <c r="L18" i="59"/>
  <c r="L16" i="59" s="1"/>
  <c r="D70" i="59"/>
  <c r="D94" i="59" s="1"/>
  <c r="N170" i="59"/>
  <c r="N178" i="59"/>
  <c r="K190" i="59"/>
  <c r="N111" i="59"/>
  <c r="G18" i="59"/>
  <c r="N84" i="59"/>
  <c r="N120" i="59"/>
  <c r="N166" i="59"/>
  <c r="N65" i="59"/>
  <c r="N167" i="59"/>
  <c r="F190" i="59"/>
  <c r="J18" i="59"/>
  <c r="J16" i="59" s="1"/>
  <c r="N176" i="59"/>
  <c r="G190" i="59"/>
  <c r="K18" i="59"/>
  <c r="K16" i="59" s="1"/>
  <c r="N177" i="59"/>
  <c r="C11" i="59"/>
  <c r="C9" i="59" s="1"/>
  <c r="E70" i="59"/>
  <c r="E94" i="59" s="1"/>
  <c r="N171" i="59"/>
  <c r="N179" i="59"/>
  <c r="L190" i="59"/>
  <c r="N86" i="59"/>
  <c r="N80" i="59"/>
  <c r="N68" i="59"/>
  <c r="N85" i="59"/>
  <c r="N67" i="59"/>
  <c r="N71" i="59"/>
  <c r="C18" i="59"/>
  <c r="N81" i="59"/>
  <c r="K142" i="59"/>
  <c r="L11" i="58"/>
  <c r="L30" i="58"/>
  <c r="K25" i="58"/>
  <c r="K30" i="58"/>
  <c r="N183" i="58"/>
  <c r="N184" i="58"/>
  <c r="N169" i="58"/>
  <c r="N180" i="58"/>
  <c r="N187" i="58"/>
  <c r="N181" i="58"/>
  <c r="N171" i="58"/>
  <c r="N160" i="58"/>
  <c r="N175" i="58"/>
  <c r="C18" i="58"/>
  <c r="L25" i="58"/>
  <c r="L111" i="58"/>
  <c r="K11" i="58"/>
  <c r="K9" i="58" s="1"/>
  <c r="J11" i="58"/>
  <c r="J9" i="58" s="1"/>
  <c r="J25" i="58"/>
  <c r="I11" i="58"/>
  <c r="I30" i="58"/>
  <c r="N131" i="58"/>
  <c r="G18" i="58"/>
  <c r="G30" i="58"/>
  <c r="E19" i="58"/>
  <c r="E25" i="58"/>
  <c r="N148" i="58"/>
  <c r="N133" i="58"/>
  <c r="E33" i="58"/>
  <c r="N134" i="58"/>
  <c r="E30" i="58"/>
  <c r="N124" i="58"/>
  <c r="N141" i="58"/>
  <c r="N128" i="58"/>
  <c r="N127" i="58"/>
  <c r="N121" i="58"/>
  <c r="D30" i="58"/>
  <c r="N132" i="58"/>
  <c r="D33" i="58"/>
  <c r="N130" i="58"/>
  <c r="J94" i="58"/>
  <c r="J96" i="58" s="1"/>
  <c r="J30" i="58"/>
  <c r="M5" i="58"/>
  <c r="I79" i="58"/>
  <c r="I19" i="58"/>
  <c r="I16" i="58" s="1"/>
  <c r="I63" i="58"/>
  <c r="I33" i="58"/>
  <c r="H17" i="58"/>
  <c r="G25" i="58"/>
  <c r="E94" i="58"/>
  <c r="M7" i="58"/>
  <c r="D70" i="58"/>
  <c r="D94" i="58" s="1"/>
  <c r="N100" i="58"/>
  <c r="J98" i="58"/>
  <c r="J95" i="58"/>
  <c r="C19" i="58"/>
  <c r="C16" i="58" s="1"/>
  <c r="J99" i="58"/>
  <c r="J195" i="58"/>
  <c r="J192" i="58"/>
  <c r="N87" i="58"/>
  <c r="N70" i="58"/>
  <c r="N72" i="58"/>
  <c r="E99" i="58"/>
  <c r="E96" i="58"/>
  <c r="D9" i="58"/>
  <c r="G118" i="58"/>
  <c r="G142" i="58" s="1"/>
  <c r="G19" i="58"/>
  <c r="G16" i="58" s="1"/>
  <c r="C147" i="58"/>
  <c r="N86" i="58"/>
  <c r="N80" i="58"/>
  <c r="N68" i="58"/>
  <c r="N85" i="58"/>
  <c r="N67" i="58"/>
  <c r="N88" i="58"/>
  <c r="N77" i="58"/>
  <c r="N69" i="58"/>
  <c r="N76" i="58"/>
  <c r="N66" i="58"/>
  <c r="N83" i="58"/>
  <c r="N75" i="58"/>
  <c r="N93" i="58"/>
  <c r="N74" i="58"/>
  <c r="N90" i="58"/>
  <c r="N78" i="58"/>
  <c r="N89" i="58"/>
  <c r="N91" i="58"/>
  <c r="N71" i="58"/>
  <c r="N81" i="58"/>
  <c r="N64" i="58"/>
  <c r="N135" i="58"/>
  <c r="K159" i="58"/>
  <c r="K190" i="58" s="1"/>
  <c r="N161" i="58"/>
  <c r="L192" i="58"/>
  <c r="N120" i="58"/>
  <c r="D118" i="58"/>
  <c r="C144" i="58"/>
  <c r="D25" i="58"/>
  <c r="L94" i="58"/>
  <c r="E18" i="58"/>
  <c r="E16" i="58" s="1"/>
  <c r="E118" i="58"/>
  <c r="H36" i="58"/>
  <c r="H20" i="58"/>
  <c r="H32" i="58"/>
  <c r="H27" i="58"/>
  <c r="H18" i="58"/>
  <c r="H16" i="58" s="1"/>
  <c r="H22" i="58"/>
  <c r="H28" i="58"/>
  <c r="H13" i="58"/>
  <c r="H37" i="58"/>
  <c r="H26" i="58"/>
  <c r="H31" i="58"/>
  <c r="H21" i="58"/>
  <c r="H12" i="58"/>
  <c r="H15" i="58"/>
  <c r="H24" i="58"/>
  <c r="H34" i="58"/>
  <c r="H19" i="58"/>
  <c r="H10" i="58"/>
  <c r="J18" i="58"/>
  <c r="J16" i="58" s="1"/>
  <c r="M6" i="58"/>
  <c r="K16" i="58"/>
  <c r="H35" i="58"/>
  <c r="D18" i="58"/>
  <c r="D16" i="58" s="1"/>
  <c r="E166" i="58"/>
  <c r="E190" i="58" s="1"/>
  <c r="L18" i="58"/>
  <c r="L16" i="58" s="1"/>
  <c r="E111" i="58"/>
  <c r="N111" i="58" s="1"/>
  <c r="E11" i="58"/>
  <c r="E9" i="58" s="1"/>
  <c r="H11" i="58"/>
  <c r="H46" i="58"/>
  <c r="F11" i="58"/>
  <c r="F9" i="58" s="1"/>
  <c r="F63" i="58"/>
  <c r="F94" i="58" s="1"/>
  <c r="F19" i="58"/>
  <c r="G94" i="58"/>
  <c r="F18" i="58"/>
  <c r="F16" i="58" s="1"/>
  <c r="F118" i="58"/>
  <c r="F142" i="58" s="1"/>
  <c r="C11" i="58"/>
  <c r="C9" i="58" s="1"/>
  <c r="N65" i="58"/>
  <c r="C63" i="58"/>
  <c r="N63" i="58" s="1"/>
  <c r="N125" i="58"/>
  <c r="N174" i="58"/>
  <c r="I9" i="58"/>
  <c r="G33" i="58"/>
  <c r="N126" i="58"/>
  <c r="I142" i="58"/>
  <c r="F166" i="58"/>
  <c r="C25" i="58"/>
  <c r="J142" i="58"/>
  <c r="G166" i="58"/>
  <c r="L33" i="58"/>
  <c r="N79" i="58"/>
  <c r="N168" i="58"/>
  <c r="D190" i="58"/>
  <c r="L9" i="58"/>
  <c r="J33" i="58"/>
  <c r="N123" i="58"/>
  <c r="N129" i="58"/>
  <c r="N122" i="58"/>
  <c r="N117" i="58"/>
  <c r="N138" i="58"/>
  <c r="N137" i="58"/>
  <c r="N119" i="58"/>
  <c r="N139" i="58"/>
  <c r="N136" i="58"/>
  <c r="N112" i="58"/>
  <c r="N114" i="58"/>
  <c r="L142" i="58"/>
  <c r="N186" i="58"/>
  <c r="N185" i="58"/>
  <c r="N189" i="58"/>
  <c r="N173" i="58"/>
  <c r="N165" i="58"/>
  <c r="N172" i="58"/>
  <c r="N164" i="58"/>
  <c r="N170" i="58"/>
  <c r="N179" i="58"/>
  <c r="N178" i="58"/>
  <c r="N177" i="58"/>
  <c r="N167" i="58"/>
  <c r="N176" i="58"/>
  <c r="N182" i="58"/>
  <c r="N196" i="58"/>
  <c r="F30" i="58"/>
  <c r="K33" i="58"/>
  <c r="N115" i="58"/>
  <c r="C190" i="58"/>
  <c r="G11" i="58"/>
  <c r="G9" i="58" s="1"/>
  <c r="I25" i="58"/>
  <c r="N163" i="58"/>
  <c r="K142" i="58"/>
  <c r="N82" i="58"/>
  <c r="H94" i="58"/>
  <c r="H40" i="58" s="1"/>
  <c r="F190" i="58"/>
  <c r="I94" i="58"/>
  <c r="N113" i="58"/>
  <c r="G190" i="58"/>
  <c r="E25" i="57"/>
  <c r="D25" i="57"/>
  <c r="C25" i="57"/>
  <c r="C30" i="57"/>
  <c r="L33" i="57"/>
  <c r="K33" i="57"/>
  <c r="J33" i="57"/>
  <c r="I33" i="57"/>
  <c r="E118" i="57"/>
  <c r="E142" i="57" s="1"/>
  <c r="E147" i="57" s="1"/>
  <c r="J30" i="57"/>
  <c r="I70" i="57"/>
  <c r="G33" i="57"/>
  <c r="G25" i="57"/>
  <c r="H36" i="57"/>
  <c r="H17" i="57"/>
  <c r="F33" i="57"/>
  <c r="F30" i="57"/>
  <c r="G30" i="57"/>
  <c r="K166" i="57"/>
  <c r="K190" i="57" s="1"/>
  <c r="K195" i="57" s="1"/>
  <c r="H14" i="57"/>
  <c r="C33" i="57"/>
  <c r="H29" i="57"/>
  <c r="H32" i="57"/>
  <c r="D118" i="57"/>
  <c r="D142" i="57" s="1"/>
  <c r="H20" i="57"/>
  <c r="H26" i="57"/>
  <c r="K30" i="57"/>
  <c r="E33" i="57"/>
  <c r="D166" i="57"/>
  <c r="M5" i="57"/>
  <c r="L30" i="57"/>
  <c r="K18" i="57"/>
  <c r="K16" i="57" s="1"/>
  <c r="E19" i="57"/>
  <c r="F166" i="57"/>
  <c r="F190" i="57" s="1"/>
  <c r="D190" i="57"/>
  <c r="D195" i="57" s="1"/>
  <c r="L94" i="57"/>
  <c r="L99" i="57" s="1"/>
  <c r="H12" i="57"/>
  <c r="H15" i="57"/>
  <c r="H19" i="57"/>
  <c r="E30" i="57"/>
  <c r="D30" i="57"/>
  <c r="D33" i="57"/>
  <c r="F18" i="57"/>
  <c r="F16" i="57" s="1"/>
  <c r="F118" i="57"/>
  <c r="G18" i="57"/>
  <c r="G16" i="57" s="1"/>
  <c r="G118" i="57"/>
  <c r="G142" i="57" s="1"/>
  <c r="I18" i="57"/>
  <c r="I16" i="57" s="1"/>
  <c r="I118" i="57"/>
  <c r="C63" i="57"/>
  <c r="J18" i="57"/>
  <c r="J16" i="57" s="1"/>
  <c r="J118" i="57"/>
  <c r="J142" i="57" s="1"/>
  <c r="I142" i="57"/>
  <c r="D63" i="57"/>
  <c r="D11" i="57"/>
  <c r="D9" i="57" s="1"/>
  <c r="D70" i="57"/>
  <c r="E63" i="57"/>
  <c r="E11" i="57"/>
  <c r="E9" i="57" s="1"/>
  <c r="E70" i="57"/>
  <c r="E94" i="57" s="1"/>
  <c r="E18" i="57"/>
  <c r="L118" i="57"/>
  <c r="L142" i="57" s="1"/>
  <c r="M7" i="57"/>
  <c r="L19" i="57"/>
  <c r="E166" i="57"/>
  <c r="E190" i="57" s="1"/>
  <c r="C9" i="57"/>
  <c r="J25" i="57"/>
  <c r="F63" i="57"/>
  <c r="F94" i="57" s="1"/>
  <c r="F11" i="57"/>
  <c r="F9" i="57" s="1"/>
  <c r="K25" i="57"/>
  <c r="G63" i="57"/>
  <c r="G94" i="57" s="1"/>
  <c r="G11" i="57"/>
  <c r="G9" i="57" s="1"/>
  <c r="L25" i="57"/>
  <c r="G190" i="57"/>
  <c r="M6" i="57"/>
  <c r="D18" i="57"/>
  <c r="D16" i="57" s="1"/>
  <c r="K118" i="57"/>
  <c r="K142" i="57" s="1"/>
  <c r="L11" i="57"/>
  <c r="L9" i="57" s="1"/>
  <c r="L159" i="57"/>
  <c r="L18" i="57"/>
  <c r="L166" i="57"/>
  <c r="H31" i="57"/>
  <c r="I63" i="57"/>
  <c r="I11" i="57"/>
  <c r="I9" i="57" s="1"/>
  <c r="C111" i="57"/>
  <c r="J11" i="57"/>
  <c r="J9" i="57" s="1"/>
  <c r="J63" i="57"/>
  <c r="J94" i="57" s="1"/>
  <c r="H21" i="57"/>
  <c r="H46" i="57"/>
  <c r="H22" i="57"/>
  <c r="H10" i="57"/>
  <c r="H28" i="57"/>
  <c r="H39" i="57"/>
  <c r="H23" i="57"/>
  <c r="H24" i="57"/>
  <c r="H18" i="57"/>
  <c r="H11" i="57"/>
  <c r="H35" i="57"/>
  <c r="H37" i="57"/>
  <c r="H94" i="57"/>
  <c r="H27" i="57"/>
  <c r="C19" i="57"/>
  <c r="C16" i="57" s="1"/>
  <c r="C70" i="57"/>
  <c r="I94" i="57"/>
  <c r="J190" i="57"/>
  <c r="K11" i="57"/>
  <c r="K9" i="57" s="1"/>
  <c r="I28" i="57"/>
  <c r="I25" i="57" s="1"/>
  <c r="C166" i="57"/>
  <c r="C190" i="57" s="1"/>
  <c r="I9" i="55"/>
  <c r="I47" i="55" s="1"/>
  <c r="I47" i="56"/>
  <c r="K19" i="55"/>
  <c r="N23" i="56"/>
  <c r="H94" i="56"/>
  <c r="C40" i="56"/>
  <c r="H16" i="56"/>
  <c r="H40" i="56" s="1"/>
  <c r="C99" i="56"/>
  <c r="C96" i="56"/>
  <c r="D190" i="56"/>
  <c r="G40" i="56"/>
  <c r="N13" i="56"/>
  <c r="G94" i="56"/>
  <c r="M99" i="56"/>
  <c r="M96" i="56"/>
  <c r="N10" i="56"/>
  <c r="M190" i="56"/>
  <c r="F190" i="56"/>
  <c r="G9" i="56"/>
  <c r="N14" i="56"/>
  <c r="O111" i="56"/>
  <c r="C142" i="56"/>
  <c r="F142" i="56"/>
  <c r="G192" i="56"/>
  <c r="G195" i="56"/>
  <c r="L16" i="56"/>
  <c r="L40" i="56" s="1"/>
  <c r="I96" i="56"/>
  <c r="I99" i="56"/>
  <c r="G142" i="56"/>
  <c r="H192" i="56"/>
  <c r="H195" i="56"/>
  <c r="J94" i="56"/>
  <c r="O166" i="56"/>
  <c r="K190" i="56"/>
  <c r="K9" i="56"/>
  <c r="K40" i="56" s="1"/>
  <c r="C16" i="56"/>
  <c r="K94" i="56"/>
  <c r="L190" i="56"/>
  <c r="K147" i="56"/>
  <c r="K144" i="56"/>
  <c r="H142" i="56"/>
  <c r="M142" i="56"/>
  <c r="D94" i="56"/>
  <c r="O94" i="56" s="1"/>
  <c r="E94" i="56"/>
  <c r="J142" i="56"/>
  <c r="F99" i="56"/>
  <c r="F96" i="56"/>
  <c r="E147" i="56"/>
  <c r="E144" i="56"/>
  <c r="L144" i="56"/>
  <c r="L147" i="56"/>
  <c r="O168" i="56"/>
  <c r="N18" i="56" s="1"/>
  <c r="D18" i="56"/>
  <c r="D16" i="56" s="1"/>
  <c r="D40" i="56" s="1"/>
  <c r="F19" i="56"/>
  <c r="F27" i="56"/>
  <c r="F35" i="56"/>
  <c r="F43" i="56"/>
  <c r="D118" i="56"/>
  <c r="D142" i="56" s="1"/>
  <c r="O121" i="56"/>
  <c r="N19" i="56" s="1"/>
  <c r="E18" i="56"/>
  <c r="E16" i="56" s="1"/>
  <c r="F29" i="56"/>
  <c r="O122" i="56"/>
  <c r="N20" i="56" s="1"/>
  <c r="O128" i="56"/>
  <c r="N26" i="56" s="1"/>
  <c r="O133" i="56"/>
  <c r="N31" i="56" s="1"/>
  <c r="O139" i="56"/>
  <c r="N37" i="56" s="1"/>
  <c r="O148" i="56"/>
  <c r="N46" i="56" s="1"/>
  <c r="O189" i="56"/>
  <c r="N39" i="56" s="1"/>
  <c r="F14" i="56"/>
  <c r="F18" i="56"/>
  <c r="F26" i="56"/>
  <c r="F34" i="56"/>
  <c r="F42" i="56"/>
  <c r="D70" i="56"/>
  <c r="O70" i="56" s="1"/>
  <c r="O183" i="56"/>
  <c r="C190" i="56"/>
  <c r="G18" i="56"/>
  <c r="G16" i="56" s="1"/>
  <c r="O124" i="56"/>
  <c r="D159" i="56"/>
  <c r="O159" i="56" s="1"/>
  <c r="O184" i="56"/>
  <c r="N34" i="56" s="1"/>
  <c r="F13" i="56"/>
  <c r="F17" i="56"/>
  <c r="J19" i="56"/>
  <c r="J16" i="56" s="1"/>
  <c r="J40" i="56" s="1"/>
  <c r="F25" i="56"/>
  <c r="F33" i="56"/>
  <c r="F41" i="56"/>
  <c r="O75" i="56"/>
  <c r="N21" i="56" s="1"/>
  <c r="O81" i="56"/>
  <c r="N27" i="56" s="1"/>
  <c r="O86" i="56"/>
  <c r="N32" i="56" s="1"/>
  <c r="O125" i="56"/>
  <c r="O130" i="56"/>
  <c r="N28" i="56" s="1"/>
  <c r="E159" i="56"/>
  <c r="E190" i="56" s="1"/>
  <c r="O185" i="56"/>
  <c r="N35" i="56" s="1"/>
  <c r="O76" i="56"/>
  <c r="N22" i="56" s="1"/>
  <c r="O126" i="56"/>
  <c r="N24" i="56" s="1"/>
  <c r="O131" i="56"/>
  <c r="N29" i="56" s="1"/>
  <c r="O167" i="56"/>
  <c r="N17" i="56" s="1"/>
  <c r="O186" i="56"/>
  <c r="N36" i="56" s="1"/>
  <c r="O87" i="56"/>
  <c r="D11" i="56"/>
  <c r="D9" i="56" s="1"/>
  <c r="L19" i="56"/>
  <c r="M19" i="56"/>
  <c r="M16" i="56" s="1"/>
  <c r="F11" i="56"/>
  <c r="F23" i="56"/>
  <c r="F31" i="56"/>
  <c r="F39" i="56"/>
  <c r="F47" i="56"/>
  <c r="O163" i="56"/>
  <c r="O182" i="56"/>
  <c r="O164" i="56"/>
  <c r="O176" i="56"/>
  <c r="F28" i="56"/>
  <c r="H63" i="56"/>
  <c r="O63" i="56" s="1"/>
  <c r="O114" i="56"/>
  <c r="N12" i="56" s="1"/>
  <c r="O171" i="56"/>
  <c r="O178" i="56"/>
  <c r="O116" i="56"/>
  <c r="L30" i="55"/>
  <c r="D166" i="55"/>
  <c r="M11" i="55"/>
  <c r="M9" i="55" s="1"/>
  <c r="L18" i="55"/>
  <c r="J118" i="55"/>
  <c r="J30" i="55"/>
  <c r="G118" i="55"/>
  <c r="G142" i="55" s="1"/>
  <c r="G147" i="55" s="1"/>
  <c r="G30" i="55"/>
  <c r="K94" i="55"/>
  <c r="K96" i="55" s="1"/>
  <c r="J33" i="55"/>
  <c r="H25" i="55"/>
  <c r="L11" i="55"/>
  <c r="L9" i="55" s="1"/>
  <c r="H190" i="55"/>
  <c r="H192" i="55" s="1"/>
  <c r="E166" i="55"/>
  <c r="D30" i="55"/>
  <c r="O177" i="55"/>
  <c r="O163" i="55"/>
  <c r="O165" i="55"/>
  <c r="O180" i="55"/>
  <c r="C19" i="55"/>
  <c r="C16" i="55" s="1"/>
  <c r="C166" i="55"/>
  <c r="C190" i="55" s="1"/>
  <c r="O161" i="55"/>
  <c r="O170" i="55"/>
  <c r="O172" i="55"/>
  <c r="O174" i="55"/>
  <c r="O186" i="55"/>
  <c r="O175" i="55"/>
  <c r="O187" i="55"/>
  <c r="O168" i="55"/>
  <c r="O169" i="55"/>
  <c r="O181" i="55"/>
  <c r="O162" i="55"/>
  <c r="O182" i="55"/>
  <c r="C9" i="55"/>
  <c r="C25" i="55"/>
  <c r="O167" i="55"/>
  <c r="O179" i="55"/>
  <c r="O160" i="55"/>
  <c r="L25" i="55"/>
  <c r="L33" i="55"/>
  <c r="K30" i="55"/>
  <c r="J18" i="55"/>
  <c r="H18" i="55"/>
  <c r="H16" i="55" s="1"/>
  <c r="O136" i="55"/>
  <c r="G33" i="55"/>
  <c r="O137" i="55"/>
  <c r="E19" i="55"/>
  <c r="O148" i="55"/>
  <c r="E30" i="55"/>
  <c r="O134" i="55"/>
  <c r="O128" i="55"/>
  <c r="N7" i="55"/>
  <c r="O112" i="55"/>
  <c r="D19" i="55"/>
  <c r="O119" i="55"/>
  <c r="O138" i="55"/>
  <c r="O139" i="55"/>
  <c r="O120" i="55"/>
  <c r="O133" i="55"/>
  <c r="O129" i="55"/>
  <c r="O135" i="55"/>
  <c r="O122" i="55"/>
  <c r="O123" i="55"/>
  <c r="O130" i="55"/>
  <c r="O125" i="55"/>
  <c r="O131" i="55"/>
  <c r="O113" i="55"/>
  <c r="O126" i="55"/>
  <c r="O132" i="55"/>
  <c r="O127" i="55"/>
  <c r="O121" i="55"/>
  <c r="O115" i="55"/>
  <c r="O117" i="55"/>
  <c r="M25" i="55"/>
  <c r="M33" i="55"/>
  <c r="M30" i="55"/>
  <c r="K18" i="55"/>
  <c r="K9" i="55"/>
  <c r="K33" i="55"/>
  <c r="K25" i="55"/>
  <c r="J9" i="55"/>
  <c r="J25" i="55"/>
  <c r="N5" i="55"/>
  <c r="O87" i="55"/>
  <c r="H33" i="55"/>
  <c r="H30" i="55"/>
  <c r="O71" i="55"/>
  <c r="O79" i="55"/>
  <c r="G25" i="55"/>
  <c r="E70" i="55"/>
  <c r="E94" i="55" s="1"/>
  <c r="E25" i="55"/>
  <c r="O93" i="55"/>
  <c r="E33" i="55"/>
  <c r="O65" i="55"/>
  <c r="E9" i="55"/>
  <c r="O68" i="55"/>
  <c r="O82" i="55"/>
  <c r="O72" i="55"/>
  <c r="O83" i="55"/>
  <c r="O84" i="55"/>
  <c r="O78" i="55"/>
  <c r="D25" i="55"/>
  <c r="O67" i="55"/>
  <c r="D33" i="55"/>
  <c r="O77" i="55"/>
  <c r="H142" i="55"/>
  <c r="I94" i="55"/>
  <c r="J94" i="55"/>
  <c r="G192" i="55"/>
  <c r="G195" i="55"/>
  <c r="F192" i="55"/>
  <c r="F195" i="55"/>
  <c r="H195" i="55"/>
  <c r="K142" i="55"/>
  <c r="K190" i="55"/>
  <c r="L142" i="55"/>
  <c r="L190" i="55"/>
  <c r="F94" i="55"/>
  <c r="M142" i="55"/>
  <c r="C142" i="55"/>
  <c r="F147" i="55"/>
  <c r="F144" i="55"/>
  <c r="H94" i="55"/>
  <c r="E142" i="55"/>
  <c r="D18" i="55"/>
  <c r="F19" i="55"/>
  <c r="F27" i="55"/>
  <c r="F35" i="55"/>
  <c r="F43" i="55"/>
  <c r="O69" i="55"/>
  <c r="O88" i="55"/>
  <c r="D118" i="55"/>
  <c r="D142" i="55" s="1"/>
  <c r="O196" i="55"/>
  <c r="E18" i="55"/>
  <c r="G19" i="55"/>
  <c r="G16" i="55" s="1"/>
  <c r="O64" i="55"/>
  <c r="C70" i="55"/>
  <c r="C94" i="55" s="1"/>
  <c r="O89" i="55"/>
  <c r="O189" i="55"/>
  <c r="F26" i="55"/>
  <c r="F34" i="55"/>
  <c r="F42" i="55"/>
  <c r="D70" i="55"/>
  <c r="D94" i="55" s="1"/>
  <c r="O73" i="55"/>
  <c r="O90" i="55"/>
  <c r="O183" i="55"/>
  <c r="O74" i="55"/>
  <c r="O80" i="55"/>
  <c r="O85" i="55"/>
  <c r="O91" i="55"/>
  <c r="O100" i="55"/>
  <c r="O124" i="55"/>
  <c r="D159" i="55"/>
  <c r="M166" i="55"/>
  <c r="M190" i="55" s="1"/>
  <c r="O184" i="55"/>
  <c r="F13" i="55"/>
  <c r="F17" i="55"/>
  <c r="J19" i="55"/>
  <c r="F25" i="55"/>
  <c r="F33" i="55"/>
  <c r="F41" i="55"/>
  <c r="O75" i="55"/>
  <c r="O81" i="55"/>
  <c r="O86" i="55"/>
  <c r="E159" i="55"/>
  <c r="O185" i="55"/>
  <c r="O76" i="55"/>
  <c r="D11" i="55"/>
  <c r="D9" i="55" s="1"/>
  <c r="L19" i="55"/>
  <c r="M19" i="55"/>
  <c r="G11" i="55"/>
  <c r="G9" i="55" s="1"/>
  <c r="M18" i="55"/>
  <c r="O164" i="55"/>
  <c r="O176" i="55"/>
  <c r="H11" i="55"/>
  <c r="H9" i="55" s="1"/>
  <c r="G63" i="55"/>
  <c r="O63" i="55" s="1"/>
  <c r="M94" i="55"/>
  <c r="J111" i="55"/>
  <c r="F28" i="55"/>
  <c r="O114" i="55"/>
  <c r="O171" i="55"/>
  <c r="O178" i="55"/>
  <c r="O116" i="55"/>
  <c r="H166" i="54"/>
  <c r="H190" i="54" s="1"/>
  <c r="D166" i="54"/>
  <c r="E166" i="54"/>
  <c r="L166" i="54"/>
  <c r="L190" i="54" s="1"/>
  <c r="C190" i="54"/>
  <c r="C192" i="54" s="1"/>
  <c r="E190" i="54"/>
  <c r="E192" i="54" s="1"/>
  <c r="G11" i="54"/>
  <c r="F190" i="54"/>
  <c r="F192" i="54" s="1"/>
  <c r="K11" i="54"/>
  <c r="K9" i="54" s="1"/>
  <c r="O181" i="54"/>
  <c r="O175" i="54"/>
  <c r="O165" i="54"/>
  <c r="O182" i="54"/>
  <c r="L30" i="54"/>
  <c r="O167" i="54"/>
  <c r="O176" i="54"/>
  <c r="O168" i="54"/>
  <c r="O177" i="54"/>
  <c r="O161" i="54"/>
  <c r="O178" i="54"/>
  <c r="O169" i="54"/>
  <c r="O186" i="54"/>
  <c r="O187" i="54"/>
  <c r="O162" i="54"/>
  <c r="O163" i="54"/>
  <c r="J19" i="54"/>
  <c r="K19" i="54"/>
  <c r="H118" i="54"/>
  <c r="H142" i="54" s="1"/>
  <c r="J118" i="54"/>
  <c r="J142" i="54" s="1"/>
  <c r="J147" i="54" s="1"/>
  <c r="C19" i="54"/>
  <c r="K118" i="54"/>
  <c r="K142" i="54" s="1"/>
  <c r="K147" i="54" s="1"/>
  <c r="D19" i="54"/>
  <c r="M118" i="54"/>
  <c r="M142" i="54" s="1"/>
  <c r="E118" i="54"/>
  <c r="E142" i="54" s="1"/>
  <c r="H18" i="54"/>
  <c r="H16" i="54" s="1"/>
  <c r="D118" i="54"/>
  <c r="D142" i="54" s="1"/>
  <c r="G118" i="54"/>
  <c r="K18" i="54"/>
  <c r="H11" i="54"/>
  <c r="H9" i="54" s="1"/>
  <c r="L11" i="54"/>
  <c r="L9" i="54" s="1"/>
  <c r="O130" i="54"/>
  <c r="O131" i="54"/>
  <c r="M30" i="54"/>
  <c r="K33" i="54"/>
  <c r="O113" i="54"/>
  <c r="O122" i="54"/>
  <c r="O132" i="54"/>
  <c r="L33" i="54"/>
  <c r="O125" i="54"/>
  <c r="O126" i="54"/>
  <c r="O127" i="54"/>
  <c r="O136" i="54"/>
  <c r="O114" i="54"/>
  <c r="O121" i="54"/>
  <c r="O138" i="54"/>
  <c r="E30" i="54"/>
  <c r="O133" i="54"/>
  <c r="K25" i="54"/>
  <c r="O119" i="54"/>
  <c r="O135" i="54"/>
  <c r="O120" i="54"/>
  <c r="O128" i="54"/>
  <c r="M25" i="54"/>
  <c r="C25" i="54"/>
  <c r="F70" i="54"/>
  <c r="J70" i="54"/>
  <c r="M19" i="54"/>
  <c r="M70" i="54"/>
  <c r="M94" i="54" s="1"/>
  <c r="M99" i="54" s="1"/>
  <c r="K70" i="54"/>
  <c r="G94" i="54"/>
  <c r="G99" i="54" s="1"/>
  <c r="G18" i="54"/>
  <c r="E70" i="54"/>
  <c r="E94" i="54" s="1"/>
  <c r="H70" i="54"/>
  <c r="M18" i="54"/>
  <c r="I70" i="54"/>
  <c r="I94" i="54" s="1"/>
  <c r="C11" i="54"/>
  <c r="C9" i="54" s="1"/>
  <c r="F94" i="54"/>
  <c r="F99" i="54" s="1"/>
  <c r="H63" i="54"/>
  <c r="K63" i="54"/>
  <c r="O63" i="54" s="1"/>
  <c r="G33" i="54"/>
  <c r="J25" i="54"/>
  <c r="O86" i="54"/>
  <c r="F16" i="54"/>
  <c r="O67" i="54"/>
  <c r="F20" i="54"/>
  <c r="E25" i="54"/>
  <c r="F28" i="54"/>
  <c r="J30" i="54"/>
  <c r="F17" i="54"/>
  <c r="G25" i="54"/>
  <c r="H25" i="54"/>
  <c r="F24" i="54"/>
  <c r="D33" i="54"/>
  <c r="F10" i="54"/>
  <c r="F12" i="54"/>
  <c r="I16" i="54"/>
  <c r="I26" i="54"/>
  <c r="D30" i="54"/>
  <c r="E33" i="54"/>
  <c r="F40" i="54"/>
  <c r="F47" i="54"/>
  <c r="N7" i="54"/>
  <c r="G9" i="54"/>
  <c r="I24" i="54"/>
  <c r="F30" i="54"/>
  <c r="C33" i="54"/>
  <c r="I40" i="54"/>
  <c r="I47" i="54"/>
  <c r="F32" i="54"/>
  <c r="H33" i="54"/>
  <c r="F41" i="54"/>
  <c r="I12" i="54"/>
  <c r="F23" i="54"/>
  <c r="L25" i="54"/>
  <c r="I34" i="54"/>
  <c r="I41" i="54"/>
  <c r="C30" i="54"/>
  <c r="F36" i="54"/>
  <c r="F38" i="54"/>
  <c r="I42" i="54"/>
  <c r="N6" i="54"/>
  <c r="I32" i="54"/>
  <c r="F44" i="54"/>
  <c r="I23" i="54"/>
  <c r="I17" i="54"/>
  <c r="F25" i="54"/>
  <c r="F31" i="54"/>
  <c r="K30" i="54"/>
  <c r="M33" i="54"/>
  <c r="F11" i="54"/>
  <c r="I14" i="54"/>
  <c r="I20" i="54"/>
  <c r="G30" i="54"/>
  <c r="F39" i="54"/>
  <c r="F22" i="54"/>
  <c r="I25" i="54"/>
  <c r="H30" i="54"/>
  <c r="F46" i="54"/>
  <c r="O81" i="54"/>
  <c r="N5" i="54"/>
  <c r="I31" i="54"/>
  <c r="F33" i="54"/>
  <c r="I11" i="54"/>
  <c r="F13" i="54"/>
  <c r="I39" i="54"/>
  <c r="O65" i="54"/>
  <c r="O84" i="54"/>
  <c r="D25" i="54"/>
  <c r="I33" i="54"/>
  <c r="I15" i="54"/>
  <c r="I18" i="54"/>
  <c r="J33" i="54"/>
  <c r="I13" i="54"/>
  <c r="K190" i="54"/>
  <c r="L142" i="54"/>
  <c r="F142" i="54"/>
  <c r="I9" i="54"/>
  <c r="M11" i="54"/>
  <c r="M9" i="54" s="1"/>
  <c r="C18" i="54"/>
  <c r="E19" i="54"/>
  <c r="I21" i="54"/>
  <c r="I37" i="54"/>
  <c r="I45" i="54"/>
  <c r="O68" i="54"/>
  <c r="J79" i="54"/>
  <c r="J94" i="54" s="1"/>
  <c r="O87" i="54"/>
  <c r="O93" i="54"/>
  <c r="O112" i="54"/>
  <c r="C118" i="54"/>
  <c r="O137" i="54"/>
  <c r="G166" i="54"/>
  <c r="G190" i="54" s="1"/>
  <c r="D18" i="54"/>
  <c r="F19" i="54"/>
  <c r="F27" i="54"/>
  <c r="F35" i="54"/>
  <c r="F43" i="54"/>
  <c r="O69" i="54"/>
  <c r="O88" i="54"/>
  <c r="O196" i="54"/>
  <c r="E18" i="54"/>
  <c r="G19" i="54"/>
  <c r="F29" i="54"/>
  <c r="I36" i="54"/>
  <c r="I44" i="54"/>
  <c r="O64" i="54"/>
  <c r="C70" i="54"/>
  <c r="C94" i="54" s="1"/>
  <c r="O89" i="54"/>
  <c r="O148" i="54"/>
  <c r="O189" i="54"/>
  <c r="F14" i="54"/>
  <c r="F18" i="54"/>
  <c r="F26" i="54"/>
  <c r="I29" i="54"/>
  <c r="F34" i="54"/>
  <c r="F42" i="54"/>
  <c r="D70" i="54"/>
  <c r="D94" i="54" s="1"/>
  <c r="O73" i="54"/>
  <c r="O90" i="54"/>
  <c r="O123" i="54"/>
  <c r="O129" i="54"/>
  <c r="O134" i="54"/>
  <c r="O183" i="54"/>
  <c r="I19" i="54"/>
  <c r="I27" i="54"/>
  <c r="I35" i="54"/>
  <c r="I43" i="54"/>
  <c r="O74" i="54"/>
  <c r="O80" i="54"/>
  <c r="O85" i="54"/>
  <c r="O91" i="54"/>
  <c r="O100" i="54"/>
  <c r="O124" i="54"/>
  <c r="D159" i="54"/>
  <c r="O159" i="54" s="1"/>
  <c r="M166" i="54"/>
  <c r="O184" i="54"/>
  <c r="O76" i="54"/>
  <c r="D11" i="54"/>
  <c r="D9" i="54" s="1"/>
  <c r="J18" i="54"/>
  <c r="J16" i="54" s="1"/>
  <c r="L19" i="54"/>
  <c r="L16" i="54" s="1"/>
  <c r="O77" i="54"/>
  <c r="O82" i="54"/>
  <c r="E11" i="54"/>
  <c r="E9" i="54" s="1"/>
  <c r="O78" i="54"/>
  <c r="O83" i="54"/>
  <c r="G111" i="54"/>
  <c r="O111" i="54" s="1"/>
  <c r="F9" i="54"/>
  <c r="J11" i="54"/>
  <c r="J9" i="54" s="1"/>
  <c r="F21" i="54"/>
  <c r="I28" i="54"/>
  <c r="F37" i="54"/>
  <c r="F45" i="54"/>
  <c r="O71" i="54"/>
  <c r="O115" i="54"/>
  <c r="O160" i="54"/>
  <c r="O172" i="54"/>
  <c r="O179" i="54"/>
  <c r="I10" i="54"/>
  <c r="I22" i="54"/>
  <c r="I30" i="54"/>
  <c r="I38" i="54"/>
  <c r="O116" i="54"/>
  <c r="F166" i="53"/>
  <c r="E19" i="53"/>
  <c r="D166" i="53"/>
  <c r="G166" i="53"/>
  <c r="G190" i="53" s="1"/>
  <c r="G195" i="53" s="1"/>
  <c r="K166" i="53"/>
  <c r="K190" i="53" s="1"/>
  <c r="K195" i="53" s="1"/>
  <c r="L166" i="53"/>
  <c r="G19" i="53"/>
  <c r="H19" i="53"/>
  <c r="C166" i="53"/>
  <c r="C190" i="53" s="1"/>
  <c r="L18" i="53"/>
  <c r="L190" i="53"/>
  <c r="L195" i="53" s="1"/>
  <c r="H190" i="53"/>
  <c r="H192" i="53" s="1"/>
  <c r="K11" i="53"/>
  <c r="K9" i="53" s="1"/>
  <c r="C30" i="53"/>
  <c r="O168" i="53"/>
  <c r="E30" i="53"/>
  <c r="J30" i="53"/>
  <c r="O184" i="53"/>
  <c r="N34" i="53" s="1"/>
  <c r="O175" i="53"/>
  <c r="O160" i="53"/>
  <c r="O177" i="53"/>
  <c r="O161" i="53"/>
  <c r="O178" i="53"/>
  <c r="O170" i="53"/>
  <c r="O179" i="53"/>
  <c r="O171" i="53"/>
  <c r="O172" i="53"/>
  <c r="O180" i="53"/>
  <c r="O173" i="53"/>
  <c r="O174" i="53"/>
  <c r="O162" i="53"/>
  <c r="O169" i="53"/>
  <c r="F36" i="53"/>
  <c r="O163" i="53"/>
  <c r="F11" i="53"/>
  <c r="O165" i="53"/>
  <c r="O196" i="53"/>
  <c r="O181" i="53"/>
  <c r="K118" i="53"/>
  <c r="K142" i="53" s="1"/>
  <c r="K147" i="53" s="1"/>
  <c r="D19" i="53"/>
  <c r="O121" i="53"/>
  <c r="J118" i="53"/>
  <c r="O118" i="53" s="1"/>
  <c r="K18" i="53"/>
  <c r="K16" i="53" s="1"/>
  <c r="H142" i="53"/>
  <c r="H144" i="53" s="1"/>
  <c r="D142" i="53"/>
  <c r="D144" i="53" s="1"/>
  <c r="G142" i="53"/>
  <c r="G147" i="53" s="1"/>
  <c r="E142" i="53"/>
  <c r="E147" i="53" s="1"/>
  <c r="L11" i="53"/>
  <c r="L9" i="53" s="1"/>
  <c r="M142" i="53"/>
  <c r="M147" i="53" s="1"/>
  <c r="O130" i="53"/>
  <c r="O112" i="53"/>
  <c r="O119" i="53"/>
  <c r="O132" i="53"/>
  <c r="O113" i="53"/>
  <c r="O120" i="53"/>
  <c r="O136" i="53"/>
  <c r="O127" i="53"/>
  <c r="O137" i="53"/>
  <c r="O115" i="53"/>
  <c r="O117" i="53"/>
  <c r="O135" i="53"/>
  <c r="M30" i="53"/>
  <c r="G30" i="53"/>
  <c r="O141" i="53"/>
  <c r="O116" i="53"/>
  <c r="K30" i="53"/>
  <c r="M25" i="53"/>
  <c r="D25" i="53"/>
  <c r="H25" i="53"/>
  <c r="O79" i="53"/>
  <c r="E25" i="53"/>
  <c r="O73" i="53"/>
  <c r="G70" i="53"/>
  <c r="K70" i="53"/>
  <c r="C19" i="53"/>
  <c r="C70" i="53"/>
  <c r="C94" i="53" s="1"/>
  <c r="F70" i="53"/>
  <c r="H70" i="53"/>
  <c r="H94" i="53" s="1"/>
  <c r="I70" i="53"/>
  <c r="I94" i="53" s="1"/>
  <c r="O72" i="53"/>
  <c r="J70" i="53"/>
  <c r="C18" i="53"/>
  <c r="M11" i="53"/>
  <c r="M9" i="53" s="1"/>
  <c r="E11" i="53"/>
  <c r="E9" i="53" s="1"/>
  <c r="O65" i="53"/>
  <c r="M94" i="53"/>
  <c r="M99" i="53" s="1"/>
  <c r="H30" i="53"/>
  <c r="K25" i="53"/>
  <c r="L25" i="53"/>
  <c r="F24" i="53"/>
  <c r="F15" i="53"/>
  <c r="K33" i="53"/>
  <c r="G25" i="53"/>
  <c r="F32" i="53"/>
  <c r="L30" i="53"/>
  <c r="G33" i="53"/>
  <c r="F44" i="53"/>
  <c r="I38" i="53"/>
  <c r="I45" i="53"/>
  <c r="J33" i="53"/>
  <c r="I22" i="53"/>
  <c r="I11" i="53"/>
  <c r="J25" i="53"/>
  <c r="I30" i="53"/>
  <c r="L33" i="53"/>
  <c r="I15" i="53"/>
  <c r="N6" i="53"/>
  <c r="I13" i="53"/>
  <c r="I46" i="53"/>
  <c r="N5" i="53"/>
  <c r="I9" i="53"/>
  <c r="F16" i="53"/>
  <c r="D30" i="53"/>
  <c r="E33" i="53"/>
  <c r="I21" i="53"/>
  <c r="I39" i="53"/>
  <c r="F31" i="53"/>
  <c r="F12" i="53"/>
  <c r="F23" i="53"/>
  <c r="I33" i="53"/>
  <c r="I47" i="53"/>
  <c r="N7" i="53"/>
  <c r="F20" i="53"/>
  <c r="I31" i="53"/>
  <c r="C33" i="53"/>
  <c r="H33" i="53"/>
  <c r="I10" i="53"/>
  <c r="I17" i="53"/>
  <c r="I23" i="53"/>
  <c r="I25" i="53"/>
  <c r="D33" i="53"/>
  <c r="M33" i="53"/>
  <c r="I37" i="53"/>
  <c r="F40" i="53"/>
  <c r="J9" i="53"/>
  <c r="C25" i="53"/>
  <c r="I41" i="53"/>
  <c r="J94" i="53"/>
  <c r="F190" i="53"/>
  <c r="E94" i="53"/>
  <c r="L142" i="53"/>
  <c r="F94" i="53"/>
  <c r="K94" i="53"/>
  <c r="D18" i="53"/>
  <c r="F19" i="53"/>
  <c r="F27" i="53"/>
  <c r="F35" i="53"/>
  <c r="F43" i="53"/>
  <c r="E18" i="53"/>
  <c r="E16" i="53" s="1"/>
  <c r="I20" i="53"/>
  <c r="F29" i="53"/>
  <c r="I36" i="53"/>
  <c r="I44" i="53"/>
  <c r="O89" i="53"/>
  <c r="O122" i="53"/>
  <c r="N20" i="53" s="1"/>
  <c r="O128" i="53"/>
  <c r="O133" i="53"/>
  <c r="O139" i="53"/>
  <c r="F142" i="53"/>
  <c r="O148" i="53"/>
  <c r="O189" i="53"/>
  <c r="F14" i="53"/>
  <c r="F18" i="53"/>
  <c r="F26" i="53"/>
  <c r="I29" i="53"/>
  <c r="F34" i="53"/>
  <c r="F42" i="53"/>
  <c r="D70" i="53"/>
  <c r="D94" i="53" s="1"/>
  <c r="O123" i="53"/>
  <c r="O129" i="53"/>
  <c r="O134" i="53"/>
  <c r="O183" i="53"/>
  <c r="G18" i="53"/>
  <c r="I19" i="53"/>
  <c r="I27" i="53"/>
  <c r="I35" i="53"/>
  <c r="I43" i="53"/>
  <c r="O124" i="53"/>
  <c r="D159" i="53"/>
  <c r="M166" i="53"/>
  <c r="F13" i="53"/>
  <c r="F17" i="53"/>
  <c r="H18" i="53"/>
  <c r="H16" i="53" s="1"/>
  <c r="J19" i="53"/>
  <c r="J16" i="53" s="1"/>
  <c r="F25" i="53"/>
  <c r="F33" i="53"/>
  <c r="F41" i="53"/>
  <c r="O75" i="53"/>
  <c r="O81" i="53"/>
  <c r="O86" i="53"/>
  <c r="C111" i="53"/>
  <c r="O125" i="53"/>
  <c r="E159" i="53"/>
  <c r="E190" i="53" s="1"/>
  <c r="O185" i="53"/>
  <c r="O87" i="53"/>
  <c r="C11" i="53"/>
  <c r="C9" i="53" s="1"/>
  <c r="I14" i="53"/>
  <c r="I18" i="53"/>
  <c r="I26" i="53"/>
  <c r="I34" i="53"/>
  <c r="I42" i="53"/>
  <c r="O126" i="53"/>
  <c r="O167" i="53"/>
  <c r="O186" i="53"/>
  <c r="D11" i="53"/>
  <c r="D9" i="53" s="1"/>
  <c r="L19" i="53"/>
  <c r="L16" i="53" s="1"/>
  <c r="M19" i="53"/>
  <c r="F39" i="53"/>
  <c r="F47" i="53"/>
  <c r="G11" i="53"/>
  <c r="G9" i="53" s="1"/>
  <c r="I12" i="53"/>
  <c r="I16" i="53"/>
  <c r="M18" i="53"/>
  <c r="I24" i="53"/>
  <c r="I32" i="53"/>
  <c r="I40" i="53"/>
  <c r="O164" i="53"/>
  <c r="F10" i="53"/>
  <c r="H11" i="53"/>
  <c r="H9" i="53" s="1"/>
  <c r="F22" i="53"/>
  <c r="F30" i="53"/>
  <c r="F38" i="53"/>
  <c r="F46" i="53"/>
  <c r="G63" i="53"/>
  <c r="O63" i="53" s="1"/>
  <c r="J111" i="53"/>
  <c r="F28" i="53"/>
  <c r="F9" i="53"/>
  <c r="F21" i="53"/>
  <c r="F37" i="53"/>
  <c r="F166" i="52"/>
  <c r="G166" i="52"/>
  <c r="G190" i="52" s="1"/>
  <c r="G195" i="52" s="1"/>
  <c r="K190" i="52"/>
  <c r="K192" i="52" s="1"/>
  <c r="G18" i="52"/>
  <c r="F190" i="52"/>
  <c r="F192" i="52" s="1"/>
  <c r="C30" i="52"/>
  <c r="O184" i="52"/>
  <c r="O170" i="52"/>
  <c r="O171" i="52"/>
  <c r="E33" i="52"/>
  <c r="O174" i="52"/>
  <c r="H25" i="52"/>
  <c r="O127" i="52"/>
  <c r="M25" i="52"/>
  <c r="G19" i="52"/>
  <c r="G16" i="52" s="1"/>
  <c r="E19" i="52"/>
  <c r="L118" i="52"/>
  <c r="L142" i="52" s="1"/>
  <c r="L144" i="52" s="1"/>
  <c r="L19" i="52"/>
  <c r="G142" i="52"/>
  <c r="G147" i="52" s="1"/>
  <c r="L18" i="52"/>
  <c r="E142" i="52"/>
  <c r="E144" i="52" s="1"/>
  <c r="H118" i="52"/>
  <c r="H142" i="52" s="1"/>
  <c r="F118" i="52"/>
  <c r="L11" i="52"/>
  <c r="L9" i="52" s="1"/>
  <c r="M142" i="52"/>
  <c r="D142" i="52"/>
  <c r="D147" i="52" s="1"/>
  <c r="K142" i="52"/>
  <c r="K147" i="52" s="1"/>
  <c r="I19" i="52"/>
  <c r="I45" i="52"/>
  <c r="M30" i="52"/>
  <c r="O126" i="52"/>
  <c r="O138" i="52"/>
  <c r="O128" i="52"/>
  <c r="D25" i="52"/>
  <c r="O129" i="52"/>
  <c r="O148" i="52"/>
  <c r="I24" i="52"/>
  <c r="E25" i="52"/>
  <c r="O122" i="52"/>
  <c r="O123" i="52"/>
  <c r="O131" i="52"/>
  <c r="O124" i="52"/>
  <c r="O121" i="52"/>
  <c r="O136" i="52"/>
  <c r="O112" i="52"/>
  <c r="O139" i="52"/>
  <c r="O119" i="52"/>
  <c r="L25" i="52"/>
  <c r="D33" i="52"/>
  <c r="I36" i="52"/>
  <c r="I23" i="52"/>
  <c r="I13" i="52"/>
  <c r="I29" i="52"/>
  <c r="O77" i="52"/>
  <c r="D30" i="52"/>
  <c r="I43" i="52"/>
  <c r="C33" i="52"/>
  <c r="I44" i="52"/>
  <c r="I34" i="52"/>
  <c r="I21" i="52"/>
  <c r="I27" i="52"/>
  <c r="I33" i="52"/>
  <c r="I17" i="52"/>
  <c r="I20" i="52"/>
  <c r="L30" i="52"/>
  <c r="I40" i="52"/>
  <c r="I47" i="52"/>
  <c r="L33" i="52"/>
  <c r="I41" i="52"/>
  <c r="I14" i="52"/>
  <c r="M33" i="52"/>
  <c r="I37" i="52"/>
  <c r="F42" i="52"/>
  <c r="I26" i="52"/>
  <c r="I28" i="52"/>
  <c r="G33" i="52"/>
  <c r="I42" i="52"/>
  <c r="F13" i="52"/>
  <c r="G30" i="52"/>
  <c r="F11" i="52"/>
  <c r="I11" i="52"/>
  <c r="I15" i="52"/>
  <c r="I18" i="52"/>
  <c r="I32" i="52"/>
  <c r="F21" i="52"/>
  <c r="J30" i="52"/>
  <c r="I16" i="52"/>
  <c r="K30" i="52"/>
  <c r="E30" i="52"/>
  <c r="F27" i="52"/>
  <c r="I9" i="52"/>
  <c r="H30" i="52"/>
  <c r="I12" i="52"/>
  <c r="I25" i="52"/>
  <c r="C25" i="52"/>
  <c r="K25" i="52"/>
  <c r="G70" i="52"/>
  <c r="G94" i="52" s="1"/>
  <c r="O73" i="52"/>
  <c r="D19" i="52"/>
  <c r="H70" i="52"/>
  <c r="J70" i="52"/>
  <c r="H19" i="52"/>
  <c r="H16" i="52" s="1"/>
  <c r="M70" i="52"/>
  <c r="E11" i="52"/>
  <c r="E9" i="52" s="1"/>
  <c r="H94" i="52"/>
  <c r="H99" i="52" s="1"/>
  <c r="G192" i="52"/>
  <c r="K18" i="52"/>
  <c r="K16" i="52" s="1"/>
  <c r="K70" i="52"/>
  <c r="K94" i="52" s="1"/>
  <c r="D166" i="52"/>
  <c r="D190" i="52" s="1"/>
  <c r="O168" i="52"/>
  <c r="G11" i="52"/>
  <c r="G9" i="52" s="1"/>
  <c r="F15" i="52"/>
  <c r="F45" i="52"/>
  <c r="F37" i="52"/>
  <c r="F26" i="52"/>
  <c r="F19" i="52"/>
  <c r="F44" i="52"/>
  <c r="F40" i="52"/>
  <c r="F34" i="52"/>
  <c r="F12" i="52"/>
  <c r="F22" i="52"/>
  <c r="F36" i="52"/>
  <c r="F46" i="52"/>
  <c r="F43" i="52"/>
  <c r="F24" i="52"/>
  <c r="F9" i="52"/>
  <c r="F33" i="52"/>
  <c r="F28" i="52"/>
  <c r="F20" i="52"/>
  <c r="F47" i="52"/>
  <c r="F32" i="52"/>
  <c r="F18" i="52"/>
  <c r="F16" i="52"/>
  <c r="F35" i="52"/>
  <c r="F14" i="52"/>
  <c r="F10" i="52"/>
  <c r="F30" i="52"/>
  <c r="F41" i="52"/>
  <c r="F23" i="52"/>
  <c r="M63" i="52"/>
  <c r="M11" i="52"/>
  <c r="M9" i="52" s="1"/>
  <c r="G25" i="52"/>
  <c r="O66" i="52"/>
  <c r="O71" i="52"/>
  <c r="O93" i="52"/>
  <c r="O83" i="52"/>
  <c r="O78" i="52"/>
  <c r="O100" i="52"/>
  <c r="O64" i="52"/>
  <c r="O91" i="52"/>
  <c r="O85" i="52"/>
  <c r="O69" i="52"/>
  <c r="O68" i="52"/>
  <c r="O67" i="52"/>
  <c r="O87" i="52"/>
  <c r="F31" i="52"/>
  <c r="O88" i="52"/>
  <c r="C190" i="52"/>
  <c r="O183" i="52"/>
  <c r="K195" i="52"/>
  <c r="F38" i="52"/>
  <c r="O79" i="52"/>
  <c r="O89" i="52"/>
  <c r="O90" i="52"/>
  <c r="O72" i="52"/>
  <c r="D18" i="52"/>
  <c r="D70" i="52"/>
  <c r="O84" i="52"/>
  <c r="J18" i="52"/>
  <c r="J16" i="52" s="1"/>
  <c r="E70" i="52"/>
  <c r="E94" i="52" s="1"/>
  <c r="E18" i="52"/>
  <c r="O86" i="52"/>
  <c r="F29" i="52"/>
  <c r="O80" i="52"/>
  <c r="C94" i="52"/>
  <c r="C111" i="52"/>
  <c r="O111" i="52" s="1"/>
  <c r="O113" i="52"/>
  <c r="H190" i="52"/>
  <c r="N5" i="52"/>
  <c r="O81" i="52"/>
  <c r="F25" i="52"/>
  <c r="K33" i="52"/>
  <c r="O74" i="52"/>
  <c r="C18" i="52"/>
  <c r="O120" i="52"/>
  <c r="C118" i="52"/>
  <c r="O118" i="52" s="1"/>
  <c r="L166" i="52"/>
  <c r="L190" i="52" s="1"/>
  <c r="D11" i="52"/>
  <c r="D9" i="52" s="1"/>
  <c r="F39" i="52"/>
  <c r="I70" i="52"/>
  <c r="I94" i="52" s="1"/>
  <c r="O75" i="52"/>
  <c r="O82" i="52"/>
  <c r="O180" i="52"/>
  <c r="N7" i="52"/>
  <c r="J63" i="52"/>
  <c r="J11" i="52"/>
  <c r="J9" i="52" s="1"/>
  <c r="J33" i="52"/>
  <c r="O135" i="52"/>
  <c r="N6" i="52"/>
  <c r="J142" i="52"/>
  <c r="O173" i="52"/>
  <c r="O179" i="52"/>
  <c r="O172" i="52"/>
  <c r="O160" i="52"/>
  <c r="O178" i="52"/>
  <c r="O162" i="52"/>
  <c r="O177" i="52"/>
  <c r="O176" i="52"/>
  <c r="O189" i="52"/>
  <c r="O167" i="52"/>
  <c r="O175" i="52"/>
  <c r="O185" i="52"/>
  <c r="O130" i="52"/>
  <c r="O159" i="52"/>
  <c r="O163" i="52"/>
  <c r="O186" i="52"/>
  <c r="F142" i="52"/>
  <c r="O164" i="52"/>
  <c r="O187" i="52"/>
  <c r="O132" i="52"/>
  <c r="O165" i="52"/>
  <c r="O181" i="52"/>
  <c r="J25" i="52"/>
  <c r="O169" i="52"/>
  <c r="O182" i="52"/>
  <c r="H33" i="52"/>
  <c r="H11" i="52"/>
  <c r="H9" i="52" s="1"/>
  <c r="F70" i="52"/>
  <c r="F94" i="52" s="1"/>
  <c r="M18" i="52"/>
  <c r="M16" i="52" s="1"/>
  <c r="O161" i="52"/>
  <c r="O65" i="52"/>
  <c r="C11" i="52"/>
  <c r="C9" i="52" s="1"/>
  <c r="O141" i="52"/>
  <c r="O116" i="52"/>
  <c r="O115" i="52"/>
  <c r="E166" i="52"/>
  <c r="E190" i="52" s="1"/>
  <c r="I46" i="52"/>
  <c r="I38" i="52"/>
  <c r="I30" i="52"/>
  <c r="I22" i="52"/>
  <c r="I10" i="52"/>
  <c r="I35" i="52"/>
  <c r="C19" i="52"/>
  <c r="I39" i="52"/>
  <c r="K11" i="52"/>
  <c r="K9" i="52" s="1"/>
  <c r="O114" i="52"/>
  <c r="O137" i="52"/>
  <c r="M190" i="52"/>
  <c r="L19" i="51"/>
  <c r="L166" i="51"/>
  <c r="M166" i="51"/>
  <c r="O169" i="51"/>
  <c r="E18" i="51"/>
  <c r="K166" i="51"/>
  <c r="K190" i="51" s="1"/>
  <c r="K25" i="51"/>
  <c r="L25" i="51"/>
  <c r="O165" i="51"/>
  <c r="O183" i="51"/>
  <c r="O184" i="51"/>
  <c r="O164" i="51"/>
  <c r="M30" i="51"/>
  <c r="O161" i="51"/>
  <c r="O196" i="51"/>
  <c r="O176" i="51"/>
  <c r="O170" i="51"/>
  <c r="C25" i="51"/>
  <c r="G25" i="51"/>
  <c r="C118" i="51"/>
  <c r="M19" i="51"/>
  <c r="D118" i="51"/>
  <c r="H142" i="51"/>
  <c r="H147" i="51" s="1"/>
  <c r="E118" i="51"/>
  <c r="E142" i="51" s="1"/>
  <c r="F142" i="51"/>
  <c r="F144" i="51" s="1"/>
  <c r="G142" i="51"/>
  <c r="K142" i="51"/>
  <c r="K147" i="51" s="1"/>
  <c r="L111" i="51"/>
  <c r="J142" i="51"/>
  <c r="J144" i="51" s="1"/>
  <c r="E11" i="51"/>
  <c r="E9" i="51" s="1"/>
  <c r="F147" i="51"/>
  <c r="O120" i="51"/>
  <c r="M70" i="51"/>
  <c r="K70" i="51"/>
  <c r="H18" i="51"/>
  <c r="H16" i="51" s="1"/>
  <c r="E70" i="51"/>
  <c r="E94" i="51" s="1"/>
  <c r="G94" i="51"/>
  <c r="G99" i="51" s="1"/>
  <c r="J18" i="51"/>
  <c r="J16" i="51" s="1"/>
  <c r="G18" i="51"/>
  <c r="G16" i="51" s="1"/>
  <c r="H94" i="51"/>
  <c r="H99" i="51" s="1"/>
  <c r="O64" i="51"/>
  <c r="O81" i="51"/>
  <c r="E30" i="51"/>
  <c r="K33" i="51"/>
  <c r="G30" i="51"/>
  <c r="L33" i="51"/>
  <c r="H30" i="51"/>
  <c r="F14" i="51"/>
  <c r="J30" i="51"/>
  <c r="O74" i="51"/>
  <c r="K30" i="51"/>
  <c r="O76" i="51"/>
  <c r="L9" i="51"/>
  <c r="D33" i="51"/>
  <c r="L30" i="51"/>
  <c r="O87" i="51"/>
  <c r="I13" i="51"/>
  <c r="I35" i="51"/>
  <c r="I42" i="51"/>
  <c r="I27" i="51"/>
  <c r="I12" i="51"/>
  <c r="H33" i="51"/>
  <c r="H25" i="51"/>
  <c r="I20" i="51"/>
  <c r="I26" i="51"/>
  <c r="O75" i="51"/>
  <c r="N5" i="51"/>
  <c r="I18" i="51"/>
  <c r="M25" i="51"/>
  <c r="O68" i="51"/>
  <c r="O79" i="51"/>
  <c r="O88" i="51"/>
  <c r="E33" i="51"/>
  <c r="G33" i="51"/>
  <c r="E25" i="51"/>
  <c r="I34" i="51"/>
  <c r="C30" i="51"/>
  <c r="O69" i="51"/>
  <c r="O89" i="51"/>
  <c r="I32" i="51"/>
  <c r="D30" i="51"/>
  <c r="C33" i="51"/>
  <c r="F15" i="51"/>
  <c r="F45" i="51"/>
  <c r="F37" i="51"/>
  <c r="F21" i="51"/>
  <c r="F9" i="51"/>
  <c r="F28" i="51"/>
  <c r="F47" i="51"/>
  <c r="F39" i="51"/>
  <c r="F31" i="51"/>
  <c r="F23" i="51"/>
  <c r="F11" i="51"/>
  <c r="F27" i="51"/>
  <c r="F13" i="51"/>
  <c r="F42" i="51"/>
  <c r="F36" i="51"/>
  <c r="F32" i="51"/>
  <c r="F25" i="51"/>
  <c r="F10" i="51"/>
  <c r="F20" i="51"/>
  <c r="F40" i="51"/>
  <c r="F33" i="51"/>
  <c r="G11" i="51"/>
  <c r="G9" i="51" s="1"/>
  <c r="F43" i="51"/>
  <c r="O141" i="51"/>
  <c r="O116" i="51"/>
  <c r="O114" i="51"/>
  <c r="O115" i="51"/>
  <c r="O133" i="51"/>
  <c r="O128" i="51"/>
  <c r="O117" i="51"/>
  <c r="O139" i="51"/>
  <c r="O138" i="51"/>
  <c r="O119" i="51"/>
  <c r="M118" i="51"/>
  <c r="M142" i="51" s="1"/>
  <c r="M18" i="51"/>
  <c r="O126" i="51"/>
  <c r="O113" i="51"/>
  <c r="F190" i="51"/>
  <c r="G190" i="51"/>
  <c r="D25" i="51"/>
  <c r="O65" i="51"/>
  <c r="C63" i="51"/>
  <c r="O173" i="51"/>
  <c r="O178" i="51"/>
  <c r="O171" i="51"/>
  <c r="O179" i="51"/>
  <c r="O172" i="51"/>
  <c r="O160" i="51"/>
  <c r="O182" i="51"/>
  <c r="O163" i="51"/>
  <c r="O181" i="51"/>
  <c r="O162" i="51"/>
  <c r="O189" i="51"/>
  <c r="F16" i="51"/>
  <c r="F24" i="51"/>
  <c r="O122" i="51"/>
  <c r="O130" i="51"/>
  <c r="F143" i="51"/>
  <c r="F146" i="51"/>
  <c r="O159" i="51"/>
  <c r="O168" i="51"/>
  <c r="O180" i="51"/>
  <c r="L18" i="51"/>
  <c r="L16" i="51" s="1"/>
  <c r="L118" i="51"/>
  <c r="N7" i="51"/>
  <c r="C11" i="51"/>
  <c r="C9" i="51" s="1"/>
  <c r="F18" i="51"/>
  <c r="F26" i="51"/>
  <c r="O123" i="51"/>
  <c r="O131" i="51"/>
  <c r="D11" i="51"/>
  <c r="D9" i="51" s="1"/>
  <c r="O124" i="51"/>
  <c r="O132" i="51"/>
  <c r="F17" i="51"/>
  <c r="F19" i="51"/>
  <c r="F41" i="51"/>
  <c r="F46" i="51"/>
  <c r="O84" i="51"/>
  <c r="K94" i="51"/>
  <c r="O137" i="51"/>
  <c r="J28" i="51"/>
  <c r="J25" i="51" s="1"/>
  <c r="O82" i="51"/>
  <c r="C111" i="51"/>
  <c r="O127" i="51"/>
  <c r="N6" i="51"/>
  <c r="K18" i="51"/>
  <c r="K16" i="51" s="1"/>
  <c r="F29" i="51"/>
  <c r="C19" i="51"/>
  <c r="O121" i="51"/>
  <c r="O167" i="51"/>
  <c r="O177" i="51"/>
  <c r="H190" i="51"/>
  <c r="I46" i="51"/>
  <c r="I38" i="51"/>
  <c r="I30" i="51"/>
  <c r="I22" i="51"/>
  <c r="I10" i="51"/>
  <c r="I39" i="51"/>
  <c r="I31" i="51"/>
  <c r="I23" i="51"/>
  <c r="I28" i="51"/>
  <c r="I47" i="51"/>
  <c r="I11" i="51"/>
  <c r="I41" i="51"/>
  <c r="I33" i="51"/>
  <c r="I25" i="51"/>
  <c r="I44" i="51"/>
  <c r="I24" i="51"/>
  <c r="I19" i="51"/>
  <c r="I9" i="51"/>
  <c r="I16" i="51"/>
  <c r="I14" i="51"/>
  <c r="I40" i="51"/>
  <c r="I17" i="51"/>
  <c r="I45" i="51"/>
  <c r="I37" i="51"/>
  <c r="I21" i="51"/>
  <c r="E19" i="51"/>
  <c r="I29" i="51"/>
  <c r="J33" i="51"/>
  <c r="I43" i="51"/>
  <c r="O136" i="51"/>
  <c r="C166" i="51"/>
  <c r="C18" i="51"/>
  <c r="F22" i="51"/>
  <c r="F44" i="51"/>
  <c r="I70" i="51"/>
  <c r="I94" i="51" s="1"/>
  <c r="M94" i="51"/>
  <c r="O112" i="51"/>
  <c r="O148" i="51"/>
  <c r="F12" i="51"/>
  <c r="F30" i="51"/>
  <c r="O134" i="51"/>
  <c r="O175" i="51"/>
  <c r="O185" i="51"/>
  <c r="I36" i="51"/>
  <c r="F96" i="51"/>
  <c r="O135" i="51"/>
  <c r="O186" i="51"/>
  <c r="F35" i="51"/>
  <c r="F38" i="51"/>
  <c r="O73" i="51"/>
  <c r="D19" i="51"/>
  <c r="D16" i="51" s="1"/>
  <c r="O129" i="51"/>
  <c r="D142" i="51"/>
  <c r="E190" i="51"/>
  <c r="O187" i="51"/>
  <c r="O72" i="51"/>
  <c r="H11" i="51"/>
  <c r="H9" i="51" s="1"/>
  <c r="M33" i="51"/>
  <c r="O66" i="51"/>
  <c r="O71" i="51"/>
  <c r="O83" i="51"/>
  <c r="O78" i="51"/>
  <c r="J63" i="51"/>
  <c r="J94" i="51" s="1"/>
  <c r="J11" i="51"/>
  <c r="J9" i="51" s="1"/>
  <c r="O90" i="51"/>
  <c r="K11" i="51"/>
  <c r="K9" i="51" s="1"/>
  <c r="O85" i="51"/>
  <c r="O91" i="51"/>
  <c r="M11" i="51"/>
  <c r="M9" i="51" s="1"/>
  <c r="O80" i="51"/>
  <c r="O86" i="51"/>
  <c r="D166" i="51"/>
  <c r="D190" i="51" s="1"/>
  <c r="O77" i="51"/>
  <c r="L190" i="51"/>
  <c r="D70" i="51"/>
  <c r="D94" i="51" s="1"/>
  <c r="M190" i="51"/>
  <c r="O175" i="50"/>
  <c r="E19" i="50"/>
  <c r="G166" i="50"/>
  <c r="G190" i="50" s="1"/>
  <c r="E18" i="50"/>
  <c r="G18" i="50"/>
  <c r="L18" i="50"/>
  <c r="K190" i="50"/>
  <c r="K195" i="50" s="1"/>
  <c r="H118" i="50"/>
  <c r="H142" i="50" s="1"/>
  <c r="J118" i="50"/>
  <c r="H19" i="50"/>
  <c r="H16" i="50" s="1"/>
  <c r="J142" i="50"/>
  <c r="O117" i="50"/>
  <c r="O121" i="50"/>
  <c r="O139" i="50"/>
  <c r="O112" i="50"/>
  <c r="O133" i="50"/>
  <c r="O134" i="50"/>
  <c r="O128" i="50"/>
  <c r="J30" i="50"/>
  <c r="O129" i="50"/>
  <c r="O122" i="50"/>
  <c r="O119" i="50"/>
  <c r="O124" i="50"/>
  <c r="O123" i="50"/>
  <c r="O131" i="50"/>
  <c r="O125" i="50"/>
  <c r="O132" i="50"/>
  <c r="O138" i="50"/>
  <c r="O148" i="50"/>
  <c r="D25" i="50"/>
  <c r="E25" i="50"/>
  <c r="E70" i="50"/>
  <c r="K18" i="50"/>
  <c r="K16" i="50" s="1"/>
  <c r="J70" i="50"/>
  <c r="J94" i="50" s="1"/>
  <c r="H18" i="50"/>
  <c r="F94" i="50"/>
  <c r="F96" i="50" s="1"/>
  <c r="K94" i="50"/>
  <c r="K96" i="50" s="1"/>
  <c r="E11" i="50"/>
  <c r="E9" i="50" s="1"/>
  <c r="J11" i="50"/>
  <c r="J9" i="50" s="1"/>
  <c r="M33" i="50"/>
  <c r="C30" i="50"/>
  <c r="D30" i="50"/>
  <c r="N6" i="50"/>
  <c r="E30" i="50"/>
  <c r="G30" i="50"/>
  <c r="J16" i="50"/>
  <c r="L30" i="50"/>
  <c r="F9" i="50"/>
  <c r="I29" i="50"/>
  <c r="M30" i="50"/>
  <c r="F46" i="50"/>
  <c r="F36" i="50"/>
  <c r="F38" i="50"/>
  <c r="F13" i="50"/>
  <c r="F16" i="50"/>
  <c r="F41" i="50"/>
  <c r="F42" i="50"/>
  <c r="F23" i="50"/>
  <c r="F25" i="50"/>
  <c r="D33" i="50"/>
  <c r="J25" i="50"/>
  <c r="O75" i="50"/>
  <c r="F30" i="50"/>
  <c r="O77" i="50"/>
  <c r="O88" i="50"/>
  <c r="F18" i="50"/>
  <c r="F10" i="50"/>
  <c r="K25" i="50"/>
  <c r="F32" i="50"/>
  <c r="O76" i="50"/>
  <c r="F47" i="50"/>
  <c r="I24" i="50"/>
  <c r="I11" i="50"/>
  <c r="I21" i="50"/>
  <c r="I13" i="50"/>
  <c r="H33" i="50"/>
  <c r="C33" i="50"/>
  <c r="I37" i="50"/>
  <c r="I40" i="50"/>
  <c r="I23" i="50"/>
  <c r="I34" i="50"/>
  <c r="J33" i="50"/>
  <c r="I16" i="50"/>
  <c r="I20" i="50"/>
  <c r="K33" i="50"/>
  <c r="I41" i="50"/>
  <c r="I18" i="50"/>
  <c r="I47" i="50"/>
  <c r="I12" i="50"/>
  <c r="I27" i="50"/>
  <c r="I32" i="50"/>
  <c r="C25" i="50"/>
  <c r="I43" i="50"/>
  <c r="K30" i="50"/>
  <c r="I36" i="50"/>
  <c r="I44" i="50"/>
  <c r="O68" i="50"/>
  <c r="O89" i="50"/>
  <c r="F14" i="50"/>
  <c r="F17" i="50"/>
  <c r="I45" i="50"/>
  <c r="O69" i="50"/>
  <c r="O90" i="50"/>
  <c r="I25" i="50"/>
  <c r="G25" i="50"/>
  <c r="H30" i="50"/>
  <c r="F24" i="50"/>
  <c r="H25" i="50"/>
  <c r="F28" i="50"/>
  <c r="I31" i="50"/>
  <c r="F35" i="50"/>
  <c r="F39" i="50"/>
  <c r="I15" i="50"/>
  <c r="I9" i="50"/>
  <c r="L33" i="50"/>
  <c r="I42" i="50"/>
  <c r="I19" i="50"/>
  <c r="E33" i="50"/>
  <c r="O91" i="50"/>
  <c r="I14" i="50"/>
  <c r="I17" i="50"/>
  <c r="F21" i="50"/>
  <c r="I26" i="50"/>
  <c r="I28" i="50"/>
  <c r="O64" i="50"/>
  <c r="H144" i="50"/>
  <c r="H147" i="50"/>
  <c r="J147" i="50"/>
  <c r="J144" i="50"/>
  <c r="O65" i="50"/>
  <c r="C63" i="50"/>
  <c r="C11" i="50"/>
  <c r="C9" i="50" s="1"/>
  <c r="F95" i="50"/>
  <c r="F98" i="50"/>
  <c r="D63" i="50"/>
  <c r="D11" i="50"/>
  <c r="D9" i="50" s="1"/>
  <c r="F190" i="50"/>
  <c r="K147" i="50"/>
  <c r="K144" i="50"/>
  <c r="H9" i="50"/>
  <c r="O173" i="50"/>
  <c r="O179" i="50"/>
  <c r="O172" i="50"/>
  <c r="O160" i="50"/>
  <c r="O189" i="50"/>
  <c r="O174" i="50"/>
  <c r="O165" i="50"/>
  <c r="O178" i="50"/>
  <c r="O162" i="50"/>
  <c r="O177" i="50"/>
  <c r="O176" i="50"/>
  <c r="O184" i="50"/>
  <c r="O171" i="50"/>
  <c r="O170" i="50"/>
  <c r="O196" i="50"/>
  <c r="O187" i="50"/>
  <c r="O186" i="50"/>
  <c r="O185" i="50"/>
  <c r="O167" i="50"/>
  <c r="O164" i="50"/>
  <c r="O168" i="50"/>
  <c r="G11" i="50"/>
  <c r="G9" i="50" s="1"/>
  <c r="G63" i="50"/>
  <c r="G94" i="50" s="1"/>
  <c r="O159" i="50"/>
  <c r="O169" i="50"/>
  <c r="F99" i="50"/>
  <c r="L111" i="50"/>
  <c r="L11" i="50"/>
  <c r="L9" i="50" s="1"/>
  <c r="H190" i="50"/>
  <c r="M70" i="50"/>
  <c r="M94" i="50" s="1"/>
  <c r="M18" i="50"/>
  <c r="M16" i="50" s="1"/>
  <c r="E94" i="50"/>
  <c r="D19" i="50"/>
  <c r="O73" i="50"/>
  <c r="O183" i="50"/>
  <c r="E16" i="50"/>
  <c r="N5" i="50"/>
  <c r="C142" i="50"/>
  <c r="O127" i="50"/>
  <c r="M11" i="50"/>
  <c r="M9" i="50" s="1"/>
  <c r="O87" i="50"/>
  <c r="O79" i="50"/>
  <c r="D70" i="50"/>
  <c r="D94" i="50" s="1"/>
  <c r="O113" i="50"/>
  <c r="C111" i="50"/>
  <c r="O72" i="50"/>
  <c r="G19" i="50"/>
  <c r="G16" i="50" s="1"/>
  <c r="O161" i="50"/>
  <c r="L25" i="50"/>
  <c r="O82" i="50"/>
  <c r="C166" i="50"/>
  <c r="C190" i="50" s="1"/>
  <c r="M25" i="50"/>
  <c r="C18" i="50"/>
  <c r="L16" i="50"/>
  <c r="G33" i="50"/>
  <c r="O84" i="50"/>
  <c r="D18" i="50"/>
  <c r="I70" i="50"/>
  <c r="I94" i="50" s="1"/>
  <c r="O120" i="50"/>
  <c r="F118" i="50"/>
  <c r="F142" i="50" s="1"/>
  <c r="L190" i="50"/>
  <c r="H63" i="50"/>
  <c r="H94" i="50" s="1"/>
  <c r="G118" i="50"/>
  <c r="G142" i="50" s="1"/>
  <c r="D166" i="50"/>
  <c r="D190" i="50" s="1"/>
  <c r="O135" i="50"/>
  <c r="N7" i="50"/>
  <c r="N31" i="50" s="1"/>
  <c r="L118" i="50"/>
  <c r="O130" i="50"/>
  <c r="D142" i="50"/>
  <c r="O66" i="50"/>
  <c r="O71" i="50"/>
  <c r="O93" i="50"/>
  <c r="O83" i="50"/>
  <c r="O78" i="50"/>
  <c r="O80" i="50"/>
  <c r="O86" i="50"/>
  <c r="O100" i="50"/>
  <c r="M118" i="50"/>
  <c r="M142" i="50" s="1"/>
  <c r="E142" i="50"/>
  <c r="F15" i="50"/>
  <c r="F45" i="50"/>
  <c r="F37" i="50"/>
  <c r="F26" i="50"/>
  <c r="F19" i="50"/>
  <c r="F43" i="50"/>
  <c r="F33" i="50"/>
  <c r="F29" i="50"/>
  <c r="F27" i="50"/>
  <c r="F20" i="50"/>
  <c r="F11" i="50"/>
  <c r="F44" i="50"/>
  <c r="F40" i="50"/>
  <c r="F34" i="50"/>
  <c r="F12" i="50"/>
  <c r="F22" i="50"/>
  <c r="O74" i="50"/>
  <c r="O81" i="50"/>
  <c r="O141" i="50"/>
  <c r="O116" i="50"/>
  <c r="O115" i="50"/>
  <c r="E166" i="50"/>
  <c r="E190" i="50" s="1"/>
  <c r="I46" i="50"/>
  <c r="I38" i="50"/>
  <c r="I30" i="50"/>
  <c r="I22" i="50"/>
  <c r="I10" i="50"/>
  <c r="I35" i="50"/>
  <c r="C19" i="50"/>
  <c r="O136" i="50"/>
  <c r="I39" i="50"/>
  <c r="K11" i="50"/>
  <c r="K9" i="50" s="1"/>
  <c r="O114" i="50"/>
  <c r="O137" i="50"/>
  <c r="M190" i="50"/>
  <c r="H19" i="49"/>
  <c r="O169" i="49"/>
  <c r="C19" i="49"/>
  <c r="D166" i="49"/>
  <c r="E166" i="49"/>
  <c r="E190" i="49" s="1"/>
  <c r="L190" i="49"/>
  <c r="L192" i="49" s="1"/>
  <c r="L191" i="49" s="1"/>
  <c r="M190" i="49"/>
  <c r="M192" i="49" s="1"/>
  <c r="M194" i="49" s="1"/>
  <c r="C18" i="49"/>
  <c r="O174" i="49"/>
  <c r="O170" i="49"/>
  <c r="O189" i="49"/>
  <c r="O176" i="49"/>
  <c r="O167" i="49"/>
  <c r="O185" i="49"/>
  <c r="O173" i="49"/>
  <c r="O196" i="49"/>
  <c r="I18" i="49"/>
  <c r="F19" i="49"/>
  <c r="F13" i="49"/>
  <c r="O177" i="49"/>
  <c r="F16" i="49"/>
  <c r="F24" i="49"/>
  <c r="H142" i="49"/>
  <c r="G118" i="49"/>
  <c r="J19" i="49"/>
  <c r="J118" i="49"/>
  <c r="G19" i="49"/>
  <c r="K19" i="49"/>
  <c r="M19" i="49"/>
  <c r="K142" i="49"/>
  <c r="K144" i="49" s="1"/>
  <c r="F142" i="49"/>
  <c r="F147" i="49" s="1"/>
  <c r="C118" i="49"/>
  <c r="D142" i="49"/>
  <c r="D147" i="49" s="1"/>
  <c r="K11" i="49"/>
  <c r="K9" i="49" s="1"/>
  <c r="E142" i="49"/>
  <c r="E147" i="49" s="1"/>
  <c r="O124" i="49"/>
  <c r="O126" i="49"/>
  <c r="O125" i="49"/>
  <c r="O117" i="49"/>
  <c r="F42" i="49"/>
  <c r="O136" i="49"/>
  <c r="O139" i="49"/>
  <c r="O141" i="49"/>
  <c r="O112" i="49"/>
  <c r="O148" i="49"/>
  <c r="F29" i="49"/>
  <c r="F35" i="49"/>
  <c r="O119" i="49"/>
  <c r="F44" i="49"/>
  <c r="O129" i="49"/>
  <c r="F22" i="49"/>
  <c r="O122" i="49"/>
  <c r="O131" i="49"/>
  <c r="O132" i="49"/>
  <c r="D94" i="49"/>
  <c r="D96" i="49" s="1"/>
  <c r="L25" i="49"/>
  <c r="O73" i="49"/>
  <c r="K63" i="49"/>
  <c r="E94" i="49"/>
  <c r="E99" i="49" s="1"/>
  <c r="M25" i="49"/>
  <c r="F27" i="49"/>
  <c r="O75" i="49"/>
  <c r="K33" i="49"/>
  <c r="F36" i="49"/>
  <c r="F38" i="49"/>
  <c r="O76" i="49"/>
  <c r="F25" i="49"/>
  <c r="L33" i="49"/>
  <c r="F12" i="49"/>
  <c r="C25" i="49"/>
  <c r="H30" i="49"/>
  <c r="O84" i="49"/>
  <c r="L30" i="49"/>
  <c r="O74" i="49"/>
  <c r="D25" i="49"/>
  <c r="F32" i="49"/>
  <c r="I22" i="49"/>
  <c r="I40" i="49"/>
  <c r="O77" i="49"/>
  <c r="I13" i="49"/>
  <c r="I34" i="49"/>
  <c r="I16" i="49"/>
  <c r="I29" i="49"/>
  <c r="O66" i="49"/>
  <c r="I44" i="49"/>
  <c r="O67" i="49"/>
  <c r="O89" i="49"/>
  <c r="I9" i="49"/>
  <c r="C30" i="49"/>
  <c r="I32" i="49"/>
  <c r="O68" i="49"/>
  <c r="O90" i="49"/>
  <c r="I24" i="49"/>
  <c r="J30" i="49"/>
  <c r="O69" i="49"/>
  <c r="O91" i="49"/>
  <c r="I12" i="49"/>
  <c r="I38" i="49"/>
  <c r="O93" i="49"/>
  <c r="I36" i="49"/>
  <c r="O64" i="49"/>
  <c r="O85" i="49"/>
  <c r="M30" i="49"/>
  <c r="O86" i="49"/>
  <c r="O100" i="49"/>
  <c r="I31" i="49"/>
  <c r="I33" i="49"/>
  <c r="I46" i="49"/>
  <c r="I23" i="49"/>
  <c r="G25" i="49"/>
  <c r="G33" i="49"/>
  <c r="O80" i="49"/>
  <c r="I10" i="49"/>
  <c r="I14" i="49"/>
  <c r="H25" i="49"/>
  <c r="O81" i="49"/>
  <c r="I20" i="49"/>
  <c r="I27" i="49"/>
  <c r="L194" i="49"/>
  <c r="O180" i="49"/>
  <c r="D190" i="49"/>
  <c r="G70" i="49"/>
  <c r="G94" i="49" s="1"/>
  <c r="G18" i="49"/>
  <c r="G16" i="49" s="1"/>
  <c r="J79" i="49"/>
  <c r="J28" i="49"/>
  <c r="J25" i="49" s="1"/>
  <c r="H70" i="49"/>
  <c r="H18" i="49"/>
  <c r="H16" i="49" s="1"/>
  <c r="O82" i="49"/>
  <c r="L18" i="49"/>
  <c r="L16" i="49" s="1"/>
  <c r="L118" i="49"/>
  <c r="L142" i="49" s="1"/>
  <c r="O120" i="49"/>
  <c r="D16" i="49"/>
  <c r="G142" i="49"/>
  <c r="M70" i="49"/>
  <c r="M94" i="49" s="1"/>
  <c r="M18" i="49"/>
  <c r="H147" i="49"/>
  <c r="H144" i="49"/>
  <c r="O113" i="49"/>
  <c r="C111" i="49"/>
  <c r="O111" i="49" s="1"/>
  <c r="H33" i="49"/>
  <c r="C142" i="49"/>
  <c r="C33" i="49"/>
  <c r="I94" i="49"/>
  <c r="D33" i="49"/>
  <c r="E33" i="49"/>
  <c r="O121" i="49"/>
  <c r="J127" i="49"/>
  <c r="O127" i="49" s="1"/>
  <c r="O130" i="49"/>
  <c r="C159" i="49"/>
  <c r="O159" i="49" s="1"/>
  <c r="O161" i="49"/>
  <c r="F166" i="49"/>
  <c r="F190" i="49" s="1"/>
  <c r="N7" i="49"/>
  <c r="E25" i="49"/>
  <c r="D30" i="49"/>
  <c r="O65" i="49"/>
  <c r="C63" i="49"/>
  <c r="C11" i="49"/>
  <c r="C9" i="49" s="1"/>
  <c r="N5" i="49"/>
  <c r="C16" i="49"/>
  <c r="E30" i="49"/>
  <c r="G30" i="49"/>
  <c r="O87" i="49"/>
  <c r="O183" i="49"/>
  <c r="F94" i="49"/>
  <c r="O135" i="49"/>
  <c r="J70" i="49"/>
  <c r="J18" i="49"/>
  <c r="J16" i="49" s="1"/>
  <c r="H94" i="49"/>
  <c r="H190" i="49"/>
  <c r="F45" i="49"/>
  <c r="F37" i="49"/>
  <c r="F21" i="49"/>
  <c r="F9" i="49"/>
  <c r="F47" i="49"/>
  <c r="F39" i="49"/>
  <c r="F31" i="49"/>
  <c r="F23" i="49"/>
  <c r="F11" i="49"/>
  <c r="F18" i="49"/>
  <c r="F34" i="49"/>
  <c r="F28" i="49"/>
  <c r="F10" i="49"/>
  <c r="F40" i="49"/>
  <c r="F14" i="49"/>
  <c r="F33" i="49"/>
  <c r="F20" i="49"/>
  <c r="F17" i="49"/>
  <c r="F30" i="49"/>
  <c r="F26" i="49"/>
  <c r="F43" i="49"/>
  <c r="F15" i="49"/>
  <c r="F41" i="49"/>
  <c r="K70" i="49"/>
  <c r="K94" i="49" s="1"/>
  <c r="K18" i="49"/>
  <c r="C166" i="49"/>
  <c r="O168" i="49"/>
  <c r="K190" i="49"/>
  <c r="M142" i="49"/>
  <c r="G166" i="49"/>
  <c r="G190" i="49" s="1"/>
  <c r="D11" i="49"/>
  <c r="D9" i="49" s="1"/>
  <c r="K30" i="49"/>
  <c r="N6" i="49"/>
  <c r="E11" i="49"/>
  <c r="E9" i="49" s="1"/>
  <c r="O175" i="49"/>
  <c r="I28" i="49"/>
  <c r="I47" i="49"/>
  <c r="I39" i="49"/>
  <c r="I41" i="49"/>
  <c r="I42" i="49"/>
  <c r="I25" i="49"/>
  <c r="I19" i="49"/>
  <c r="I15" i="49"/>
  <c r="I11" i="49"/>
  <c r="G11" i="49"/>
  <c r="G9" i="49" s="1"/>
  <c r="J33" i="49"/>
  <c r="I43" i="49"/>
  <c r="H11" i="49"/>
  <c r="H9" i="49" s="1"/>
  <c r="I21" i="49"/>
  <c r="O179" i="49"/>
  <c r="O172" i="49"/>
  <c r="O160" i="49"/>
  <c r="O178" i="49"/>
  <c r="O171" i="49"/>
  <c r="O182" i="49"/>
  <c r="O163" i="49"/>
  <c r="O181" i="49"/>
  <c r="O162" i="49"/>
  <c r="O187" i="49"/>
  <c r="O186" i="49"/>
  <c r="O164" i="49"/>
  <c r="L11" i="49"/>
  <c r="L9" i="49" s="1"/>
  <c r="I45" i="49"/>
  <c r="O115" i="49"/>
  <c r="O114" i="49"/>
  <c r="O138" i="49"/>
  <c r="O116" i="49"/>
  <c r="O137" i="49"/>
  <c r="O133" i="49"/>
  <c r="O165" i="49"/>
  <c r="I26" i="49"/>
  <c r="I30" i="49"/>
  <c r="M11" i="49"/>
  <c r="M9" i="49" s="1"/>
  <c r="I17" i="49"/>
  <c r="K25" i="49"/>
  <c r="M33" i="49"/>
  <c r="I37" i="49"/>
  <c r="J11" i="49"/>
  <c r="J9" i="49" s="1"/>
  <c r="E18" i="49"/>
  <c r="E16" i="49" s="1"/>
  <c r="O128" i="49"/>
  <c r="O134" i="49"/>
  <c r="O71" i="49"/>
  <c r="O83" i="49"/>
  <c r="O78" i="49"/>
  <c r="O72" i="49"/>
  <c r="O88" i="49"/>
  <c r="D19" i="48"/>
  <c r="E19" i="48"/>
  <c r="L166" i="48"/>
  <c r="K166" i="48"/>
  <c r="L19" i="48"/>
  <c r="L16" i="48" s="1"/>
  <c r="G166" i="48"/>
  <c r="O169" i="48"/>
  <c r="L18" i="48"/>
  <c r="H18" i="48"/>
  <c r="K190" i="48"/>
  <c r="K192" i="48" s="1"/>
  <c r="M25" i="48"/>
  <c r="M19" i="48"/>
  <c r="C118" i="48"/>
  <c r="C142" i="48" s="1"/>
  <c r="J142" i="48"/>
  <c r="H142" i="48"/>
  <c r="H147" i="48" s="1"/>
  <c r="H11" i="48"/>
  <c r="J11" i="48"/>
  <c r="H30" i="48"/>
  <c r="D30" i="48"/>
  <c r="N7" i="48"/>
  <c r="E30" i="48"/>
  <c r="G25" i="48"/>
  <c r="O72" i="48"/>
  <c r="H19" i="48"/>
  <c r="G19" i="48"/>
  <c r="F70" i="48"/>
  <c r="J70" i="48"/>
  <c r="K70" i="48"/>
  <c r="K94" i="48" s="1"/>
  <c r="M70" i="48"/>
  <c r="M94" i="48" s="1"/>
  <c r="M18" i="48"/>
  <c r="M16" i="48" s="1"/>
  <c r="J18" i="48"/>
  <c r="D70" i="48"/>
  <c r="E70" i="48"/>
  <c r="E94" i="48" s="1"/>
  <c r="K18" i="48"/>
  <c r="G70" i="48"/>
  <c r="G94" i="48" s="1"/>
  <c r="D11" i="48"/>
  <c r="D9" i="48" s="1"/>
  <c r="E11" i="48"/>
  <c r="E9" i="48" s="1"/>
  <c r="J94" i="48"/>
  <c r="J96" i="48" s="1"/>
  <c r="I94" i="48"/>
  <c r="I99" i="48" s="1"/>
  <c r="F19" i="48"/>
  <c r="I21" i="48"/>
  <c r="I46" i="48"/>
  <c r="F16" i="48"/>
  <c r="D16" i="48"/>
  <c r="F39" i="48"/>
  <c r="O78" i="48"/>
  <c r="E16" i="48"/>
  <c r="F27" i="48"/>
  <c r="F46" i="48"/>
  <c r="F10" i="48"/>
  <c r="I30" i="48"/>
  <c r="F32" i="48"/>
  <c r="F12" i="48"/>
  <c r="I12" i="48"/>
  <c r="C30" i="48"/>
  <c r="F17" i="48"/>
  <c r="F23" i="48"/>
  <c r="F35" i="48"/>
  <c r="F14" i="48"/>
  <c r="F20" i="48"/>
  <c r="F31" i="48"/>
  <c r="C33" i="48"/>
  <c r="F37" i="48"/>
  <c r="F26" i="48"/>
  <c r="D33" i="48"/>
  <c r="F28" i="48"/>
  <c r="J30" i="48"/>
  <c r="E33" i="48"/>
  <c r="F11" i="48"/>
  <c r="H25" i="48"/>
  <c r="I28" i="48"/>
  <c r="I37" i="48"/>
  <c r="F40" i="48"/>
  <c r="I47" i="48"/>
  <c r="F43" i="48"/>
  <c r="N5" i="48"/>
  <c r="I11" i="48"/>
  <c r="F13" i="48"/>
  <c r="I18" i="48"/>
  <c r="I22" i="48"/>
  <c r="F29" i="48"/>
  <c r="M30" i="48"/>
  <c r="I34" i="48"/>
  <c r="I43" i="48"/>
  <c r="F9" i="48"/>
  <c r="L25" i="48"/>
  <c r="J33" i="48"/>
  <c r="F44" i="48"/>
  <c r="F45" i="48"/>
  <c r="H33" i="48"/>
  <c r="O141" i="48"/>
  <c r="O116" i="48"/>
  <c r="O115" i="48"/>
  <c r="O137" i="48"/>
  <c r="O114" i="48"/>
  <c r="O136" i="48"/>
  <c r="O148" i="48"/>
  <c r="O126" i="48"/>
  <c r="O131" i="48"/>
  <c r="O125" i="48"/>
  <c r="O124" i="48"/>
  <c r="O112" i="48"/>
  <c r="N10" i="48" s="1"/>
  <c r="O123" i="48"/>
  <c r="O134" i="48"/>
  <c r="N32" i="48" s="1"/>
  <c r="O129" i="48"/>
  <c r="O122" i="48"/>
  <c r="O133" i="48"/>
  <c r="O128" i="48"/>
  <c r="O139" i="48"/>
  <c r="O138" i="48"/>
  <c r="O119" i="48"/>
  <c r="C19" i="48"/>
  <c r="O73" i="48"/>
  <c r="C70" i="48"/>
  <c r="G159" i="48"/>
  <c r="G11" i="48"/>
  <c r="J147" i="48"/>
  <c r="J144" i="48"/>
  <c r="L190" i="48"/>
  <c r="O180" i="48"/>
  <c r="O175" i="48"/>
  <c r="O117" i="48"/>
  <c r="E118" i="48"/>
  <c r="O121" i="48"/>
  <c r="C25" i="48"/>
  <c r="D25" i="48"/>
  <c r="O87" i="48"/>
  <c r="O132" i="48"/>
  <c r="O183" i="48"/>
  <c r="J9" i="48"/>
  <c r="G16" i="48"/>
  <c r="E25" i="48"/>
  <c r="K33" i="48"/>
  <c r="N27" i="48"/>
  <c r="D94" i="48"/>
  <c r="K30" i="48"/>
  <c r="L33" i="48"/>
  <c r="K19" i="48"/>
  <c r="O120" i="48"/>
  <c r="F118" i="48"/>
  <c r="E190" i="48"/>
  <c r="I17" i="48"/>
  <c r="M33" i="48"/>
  <c r="O82" i="48"/>
  <c r="F94" i="48"/>
  <c r="G118" i="48"/>
  <c r="G142" i="48" s="1"/>
  <c r="J16" i="48"/>
  <c r="N29" i="48"/>
  <c r="G9" i="48"/>
  <c r="H94" i="48"/>
  <c r="O127" i="48"/>
  <c r="C166" i="48"/>
  <c r="O168" i="48"/>
  <c r="N18" i="48" s="1"/>
  <c r="C18" i="48"/>
  <c r="H190" i="48"/>
  <c r="M142" i="48"/>
  <c r="N6" i="48"/>
  <c r="I44" i="48"/>
  <c r="I15" i="48"/>
  <c r="I45" i="48"/>
  <c r="I23" i="48"/>
  <c r="I9" i="48"/>
  <c r="I42" i="48"/>
  <c r="I35" i="48"/>
  <c r="I24" i="48"/>
  <c r="I10" i="48"/>
  <c r="I31" i="48"/>
  <c r="I25" i="48"/>
  <c r="I38" i="48"/>
  <c r="I19" i="48"/>
  <c r="I13" i="48"/>
  <c r="I26" i="48"/>
  <c r="I27" i="48"/>
  <c r="I14" i="48"/>
  <c r="I32" i="48"/>
  <c r="I41" i="48"/>
  <c r="I33" i="48"/>
  <c r="I20" i="48"/>
  <c r="I16" i="48"/>
  <c r="I39" i="48"/>
  <c r="I29" i="48"/>
  <c r="L111" i="48"/>
  <c r="L11" i="48"/>
  <c r="L9" i="48" s="1"/>
  <c r="L118" i="48"/>
  <c r="D159" i="48"/>
  <c r="O161" i="48"/>
  <c r="O65" i="48"/>
  <c r="C63" i="48"/>
  <c r="O63" i="48" s="1"/>
  <c r="C11" i="48"/>
  <c r="C9" i="48" s="1"/>
  <c r="H9" i="48"/>
  <c r="K11" i="48"/>
  <c r="K9" i="48" s="1"/>
  <c r="K111" i="48"/>
  <c r="K142" i="48" s="1"/>
  <c r="G33" i="48"/>
  <c r="I40" i="48"/>
  <c r="O79" i="48"/>
  <c r="D166" i="48"/>
  <c r="E166" i="48"/>
  <c r="F166" i="48"/>
  <c r="F190" i="48" s="1"/>
  <c r="O135" i="48"/>
  <c r="O173" i="48"/>
  <c r="N23" i="48" s="1"/>
  <c r="O179" i="48"/>
  <c r="O172" i="48"/>
  <c r="O160" i="48"/>
  <c r="O189" i="48"/>
  <c r="O174" i="48"/>
  <c r="N24" i="48" s="1"/>
  <c r="O165" i="48"/>
  <c r="O170" i="48"/>
  <c r="O89" i="48"/>
  <c r="N35" i="48" s="1"/>
  <c r="F41" i="48"/>
  <c r="F25" i="48"/>
  <c r="F42" i="48"/>
  <c r="F33" i="48"/>
  <c r="F15" i="48"/>
  <c r="F21" i="48"/>
  <c r="F34" i="48"/>
  <c r="F22" i="48"/>
  <c r="F18" i="48"/>
  <c r="O68" i="48"/>
  <c r="O164" i="48"/>
  <c r="O66" i="48"/>
  <c r="O71" i="48"/>
  <c r="O93" i="48"/>
  <c r="N39" i="48" s="1"/>
  <c r="O130" i="48"/>
  <c r="D142" i="48"/>
  <c r="O159" i="48"/>
  <c r="O171" i="48"/>
  <c r="J25" i="48"/>
  <c r="M11" i="48"/>
  <c r="M9" i="48" s="1"/>
  <c r="O88" i="48"/>
  <c r="O113" i="48"/>
  <c r="O162" i="48"/>
  <c r="K25" i="48"/>
  <c r="O67" i="48"/>
  <c r="F142" i="48"/>
  <c r="O163" i="48"/>
  <c r="F24" i="48"/>
  <c r="F30" i="48"/>
  <c r="F36" i="48"/>
  <c r="F47" i="48"/>
  <c r="O69" i="48"/>
  <c r="O74" i="48"/>
  <c r="O80" i="48"/>
  <c r="O85" i="48"/>
  <c r="O91" i="48"/>
  <c r="O184" i="48"/>
  <c r="M190" i="48"/>
  <c r="O175" i="47"/>
  <c r="L166" i="47"/>
  <c r="K166" i="47"/>
  <c r="G166" i="47"/>
  <c r="G190" i="47" s="1"/>
  <c r="H166" i="47"/>
  <c r="K18" i="47"/>
  <c r="F10" i="47"/>
  <c r="G10" i="47"/>
  <c r="O181" i="47"/>
  <c r="O182" i="47"/>
  <c r="O196" i="47"/>
  <c r="O165" i="47"/>
  <c r="O167" i="47"/>
  <c r="O162" i="47"/>
  <c r="O163" i="47"/>
  <c r="D11" i="47"/>
  <c r="D9" i="47" s="1"/>
  <c r="L11" i="47"/>
  <c r="L9" i="47" s="1"/>
  <c r="E11" i="47"/>
  <c r="E9" i="47" s="1"/>
  <c r="H118" i="47"/>
  <c r="C118" i="47"/>
  <c r="D19" i="47"/>
  <c r="G118" i="47"/>
  <c r="J19" i="47"/>
  <c r="J16" i="47" s="1"/>
  <c r="F118" i="47"/>
  <c r="K19" i="47"/>
  <c r="M19" i="47"/>
  <c r="D118" i="47"/>
  <c r="C18" i="47"/>
  <c r="O126" i="47"/>
  <c r="O124" i="47"/>
  <c r="O125" i="47"/>
  <c r="I39" i="47"/>
  <c r="O112" i="47"/>
  <c r="G23" i="47"/>
  <c r="D33" i="47"/>
  <c r="E33" i="47"/>
  <c r="O123" i="47"/>
  <c r="O131" i="47"/>
  <c r="H33" i="47"/>
  <c r="G39" i="47"/>
  <c r="J33" i="47"/>
  <c r="M25" i="47"/>
  <c r="H18" i="47"/>
  <c r="H16" i="47" s="1"/>
  <c r="F142" i="47"/>
  <c r="F147" i="47" s="1"/>
  <c r="K118" i="47"/>
  <c r="K142" i="47" s="1"/>
  <c r="K147" i="47" s="1"/>
  <c r="G142" i="47"/>
  <c r="G147" i="47" s="1"/>
  <c r="L18" i="47"/>
  <c r="L16" i="47" s="1"/>
  <c r="C25" i="47"/>
  <c r="D25" i="47"/>
  <c r="K70" i="47"/>
  <c r="M70" i="47"/>
  <c r="F94" i="47"/>
  <c r="F99" i="47" s="1"/>
  <c r="H70" i="47"/>
  <c r="D63" i="47"/>
  <c r="E63" i="47"/>
  <c r="M94" i="47"/>
  <c r="M99" i="47" s="1"/>
  <c r="H11" i="47"/>
  <c r="H9" i="47" s="1"/>
  <c r="M11" i="47"/>
  <c r="M9" i="47" s="1"/>
  <c r="J11" i="47"/>
  <c r="J9" i="47" s="1"/>
  <c r="G27" i="47"/>
  <c r="H25" i="47"/>
  <c r="L30" i="47"/>
  <c r="M30" i="47"/>
  <c r="F27" i="47"/>
  <c r="C30" i="47"/>
  <c r="C33" i="47"/>
  <c r="I11" i="47"/>
  <c r="L25" i="47"/>
  <c r="O72" i="47"/>
  <c r="D16" i="47"/>
  <c r="E25" i="47"/>
  <c r="O87" i="47"/>
  <c r="I43" i="47"/>
  <c r="G11" i="47"/>
  <c r="O82" i="47"/>
  <c r="K25" i="47"/>
  <c r="N5" i="47"/>
  <c r="I17" i="47"/>
  <c r="N6" i="47"/>
  <c r="K30" i="47"/>
  <c r="F11" i="47"/>
  <c r="O83" i="47"/>
  <c r="H30" i="47"/>
  <c r="F33" i="47"/>
  <c r="I24" i="47"/>
  <c r="O78" i="47"/>
  <c r="L144" i="47"/>
  <c r="L147" i="47"/>
  <c r="C190" i="47"/>
  <c r="G14" i="47"/>
  <c r="F45" i="47"/>
  <c r="K33" i="47"/>
  <c r="M18" i="47"/>
  <c r="M118" i="47"/>
  <c r="M142" i="47" s="1"/>
  <c r="H142" i="47"/>
  <c r="C111" i="47"/>
  <c r="O111" i="47" s="1"/>
  <c r="O113" i="47"/>
  <c r="O161" i="47"/>
  <c r="C19" i="47"/>
  <c r="C16" i="47" s="1"/>
  <c r="O73" i="47"/>
  <c r="C70" i="47"/>
  <c r="E19" i="47"/>
  <c r="E16" i="47" s="1"/>
  <c r="E190" i="47"/>
  <c r="O168" i="47"/>
  <c r="F190" i="47"/>
  <c r="F41" i="47"/>
  <c r="F29" i="47"/>
  <c r="F23" i="47"/>
  <c r="F14" i="47"/>
  <c r="F43" i="47"/>
  <c r="F42" i="47"/>
  <c r="F24" i="47"/>
  <c r="F19" i="47"/>
  <c r="F37" i="47"/>
  <c r="F28" i="47"/>
  <c r="F22" i="47"/>
  <c r="F36" i="47"/>
  <c r="F15" i="47"/>
  <c r="F47" i="47"/>
  <c r="F20" i="47"/>
  <c r="F46" i="47"/>
  <c r="F30" i="47"/>
  <c r="F21" i="47"/>
  <c r="F9" i="47"/>
  <c r="F34" i="47"/>
  <c r="F12" i="47"/>
  <c r="F31" i="47"/>
  <c r="F17" i="47"/>
  <c r="F40" i="47"/>
  <c r="N7" i="47"/>
  <c r="N34" i="47" s="1"/>
  <c r="F38" i="47"/>
  <c r="F35" i="47"/>
  <c r="F32" i="47"/>
  <c r="F13" i="47"/>
  <c r="F44" i="47"/>
  <c r="F25" i="47"/>
  <c r="O135" i="47"/>
  <c r="G42" i="47"/>
  <c r="G24" i="47"/>
  <c r="G44" i="47"/>
  <c r="G43" i="47"/>
  <c r="G25" i="47"/>
  <c r="G36" i="47"/>
  <c r="G15" i="47"/>
  <c r="G47" i="47"/>
  <c r="G41" i="47"/>
  <c r="G20" i="47"/>
  <c r="G31" i="47"/>
  <c r="G46" i="47"/>
  <c r="G30" i="47"/>
  <c r="G21" i="47"/>
  <c r="G9" i="47"/>
  <c r="G37" i="47"/>
  <c r="G28" i="47"/>
  <c r="G22" i="47"/>
  <c r="G12" i="47"/>
  <c r="G17" i="47"/>
  <c r="G32" i="47"/>
  <c r="G33" i="47"/>
  <c r="G18" i="47"/>
  <c r="G40" i="47"/>
  <c r="G29" i="47"/>
  <c r="G38" i="47"/>
  <c r="G35" i="47"/>
  <c r="G13" i="47"/>
  <c r="F16" i="47"/>
  <c r="F18" i="47"/>
  <c r="G34" i="47"/>
  <c r="G94" i="47"/>
  <c r="J127" i="47"/>
  <c r="J142" i="47" s="1"/>
  <c r="J28" i="47"/>
  <c r="J25" i="47" s="1"/>
  <c r="D142" i="47"/>
  <c r="M159" i="47"/>
  <c r="M190" i="47" s="1"/>
  <c r="G16" i="47"/>
  <c r="D70" i="47"/>
  <c r="H94" i="47"/>
  <c r="O130" i="47"/>
  <c r="E142" i="47"/>
  <c r="I44" i="47"/>
  <c r="I26" i="47"/>
  <c r="I46" i="47"/>
  <c r="I45" i="47"/>
  <c r="I27" i="47"/>
  <c r="I30" i="47"/>
  <c r="I21" i="47"/>
  <c r="I9" i="47"/>
  <c r="I23" i="47"/>
  <c r="I32" i="47"/>
  <c r="I37" i="47"/>
  <c r="I22" i="47"/>
  <c r="I16" i="47"/>
  <c r="I38" i="47"/>
  <c r="I33" i="47"/>
  <c r="I47" i="47"/>
  <c r="I28" i="47"/>
  <c r="I42" i="47"/>
  <c r="I31" i="47"/>
  <c r="I10" i="47"/>
  <c r="I20" i="47"/>
  <c r="I40" i="47"/>
  <c r="I35" i="47"/>
  <c r="I29" i="47"/>
  <c r="I15" i="47"/>
  <c r="I13" i="47"/>
  <c r="I18" i="47"/>
  <c r="I25" i="47"/>
  <c r="I12" i="47"/>
  <c r="I34" i="47"/>
  <c r="E70" i="47"/>
  <c r="O84" i="47"/>
  <c r="G19" i="47"/>
  <c r="I41" i="47"/>
  <c r="I14" i="47"/>
  <c r="I19" i="47"/>
  <c r="G26" i="47"/>
  <c r="L33" i="47"/>
  <c r="O120" i="47"/>
  <c r="H190" i="47"/>
  <c r="O121" i="47"/>
  <c r="O183" i="47"/>
  <c r="O180" i="47"/>
  <c r="F39" i="47"/>
  <c r="D30" i="47"/>
  <c r="E30" i="47"/>
  <c r="O79" i="47"/>
  <c r="K11" i="47"/>
  <c r="K9" i="47" s="1"/>
  <c r="K63" i="47"/>
  <c r="K94" i="47" s="1"/>
  <c r="I94" i="47"/>
  <c r="K190" i="47"/>
  <c r="O66" i="47"/>
  <c r="O71" i="47"/>
  <c r="O77" i="47"/>
  <c r="O74" i="47"/>
  <c r="O69" i="47"/>
  <c r="O76" i="47"/>
  <c r="O64" i="47"/>
  <c r="O90" i="47"/>
  <c r="O89" i="47"/>
  <c r="O68" i="47"/>
  <c r="O100" i="47"/>
  <c r="O86" i="47"/>
  <c r="O81" i="47"/>
  <c r="O75" i="47"/>
  <c r="O91" i="47"/>
  <c r="O85" i="47"/>
  <c r="O80" i="47"/>
  <c r="O67" i="47"/>
  <c r="J94" i="47"/>
  <c r="L190" i="47"/>
  <c r="J30" i="47"/>
  <c r="O141" i="47"/>
  <c r="O116" i="47"/>
  <c r="O114" i="47"/>
  <c r="O115" i="47"/>
  <c r="O137" i="47"/>
  <c r="O173" i="47"/>
  <c r="O178" i="47"/>
  <c r="O171" i="47"/>
  <c r="O179" i="47"/>
  <c r="O172" i="47"/>
  <c r="O160" i="47"/>
  <c r="C166" i="47"/>
  <c r="O176" i="47"/>
  <c r="M33" i="47"/>
  <c r="O119" i="47"/>
  <c r="C11" i="47"/>
  <c r="C9" i="47" s="1"/>
  <c r="O65" i="47"/>
  <c r="O117" i="47"/>
  <c r="O138" i="47"/>
  <c r="O159" i="47"/>
  <c r="D166" i="47"/>
  <c r="D190" i="47" s="1"/>
  <c r="O177" i="47"/>
  <c r="M25" i="46"/>
  <c r="K94" i="46"/>
  <c r="K96" i="46" s="1"/>
  <c r="J16" i="46"/>
  <c r="D70" i="46"/>
  <c r="D94" i="46" s="1"/>
  <c r="D96" i="46" s="1"/>
  <c r="E70" i="46"/>
  <c r="E94" i="46" s="1"/>
  <c r="H70" i="46"/>
  <c r="H94" i="46" s="1"/>
  <c r="J70" i="46"/>
  <c r="O72" i="46"/>
  <c r="C18" i="46"/>
  <c r="D18" i="46"/>
  <c r="C70" i="46"/>
  <c r="E18" i="46"/>
  <c r="F94" i="46"/>
  <c r="F99" i="46" s="1"/>
  <c r="G94" i="46"/>
  <c r="G96" i="46" s="1"/>
  <c r="H18" i="46"/>
  <c r="D144" i="46"/>
  <c r="D147" i="46"/>
  <c r="H144" i="46"/>
  <c r="H147" i="46"/>
  <c r="F147" i="46"/>
  <c r="F144" i="46"/>
  <c r="O183" i="46"/>
  <c r="G144" i="46"/>
  <c r="G147" i="46"/>
  <c r="O180" i="46"/>
  <c r="K19" i="46"/>
  <c r="K16" i="46" s="1"/>
  <c r="K166" i="46"/>
  <c r="K190" i="46" s="1"/>
  <c r="L9" i="46"/>
  <c r="O73" i="46"/>
  <c r="N19" i="46" s="1"/>
  <c r="C19" i="46"/>
  <c r="C16" i="46" s="1"/>
  <c r="C40" i="46" s="1"/>
  <c r="H99" i="46"/>
  <c r="H96" i="46"/>
  <c r="C142" i="46"/>
  <c r="K95" i="46"/>
  <c r="K98" i="46"/>
  <c r="K99" i="46"/>
  <c r="H166" i="46"/>
  <c r="H190" i="46" s="1"/>
  <c r="H19" i="46"/>
  <c r="N24" i="46"/>
  <c r="O121" i="46"/>
  <c r="C118" i="46"/>
  <c r="O118" i="46" s="1"/>
  <c r="C166" i="46"/>
  <c r="O168" i="46"/>
  <c r="M9" i="46"/>
  <c r="J33" i="46"/>
  <c r="D190" i="46"/>
  <c r="M18" i="46"/>
  <c r="M16" i="46" s="1"/>
  <c r="M118" i="46"/>
  <c r="M142" i="46" s="1"/>
  <c r="J147" i="46"/>
  <c r="J144" i="46"/>
  <c r="F195" i="46"/>
  <c r="F192" i="46"/>
  <c r="E33" i="46"/>
  <c r="R37" i="46"/>
  <c r="N18" i="46"/>
  <c r="E99" i="46"/>
  <c r="E96" i="46"/>
  <c r="G190" i="46"/>
  <c r="C11" i="46"/>
  <c r="C9" i="46" s="1"/>
  <c r="O65" i="46"/>
  <c r="C63" i="46"/>
  <c r="K147" i="46"/>
  <c r="K144" i="46"/>
  <c r="H30" i="46"/>
  <c r="N35" i="46"/>
  <c r="D19" i="46"/>
  <c r="O173" i="46"/>
  <c r="O177" i="46"/>
  <c r="O165" i="46"/>
  <c r="O176" i="46"/>
  <c r="N26" i="46" s="1"/>
  <c r="O164" i="46"/>
  <c r="O179" i="46"/>
  <c r="O172" i="46"/>
  <c r="O160" i="46"/>
  <c r="N10" i="46" s="1"/>
  <c r="O170" i="46"/>
  <c r="O178" i="46"/>
  <c r="O171" i="46"/>
  <c r="O189" i="46"/>
  <c r="O181" i="46"/>
  <c r="N31" i="46" s="1"/>
  <c r="D11" i="46"/>
  <c r="D9" i="46" s="1"/>
  <c r="K33" i="46"/>
  <c r="O182" i="46"/>
  <c r="C190" i="46"/>
  <c r="F41" i="46"/>
  <c r="F29" i="46"/>
  <c r="F23" i="46"/>
  <c r="F14" i="46"/>
  <c r="F44" i="46"/>
  <c r="F42" i="46"/>
  <c r="F24" i="46"/>
  <c r="F26" i="46"/>
  <c r="F43" i="46"/>
  <c r="F25" i="46"/>
  <c r="F40" i="46"/>
  <c r="F9" i="46"/>
  <c r="F32" i="46"/>
  <c r="F45" i="46"/>
  <c r="F15" i="46"/>
  <c r="F10" i="46"/>
  <c r="F18" i="46"/>
  <c r="F30" i="46"/>
  <c r="F33" i="46"/>
  <c r="O66" i="46"/>
  <c r="O71" i="46"/>
  <c r="O88" i="46"/>
  <c r="O100" i="46"/>
  <c r="N46" i="46" s="1"/>
  <c r="O93" i="46"/>
  <c r="I70" i="46"/>
  <c r="I94" i="46" s="1"/>
  <c r="O74" i="46"/>
  <c r="O81" i="46"/>
  <c r="O86" i="46"/>
  <c r="L16" i="46"/>
  <c r="F22" i="46"/>
  <c r="J79" i="46"/>
  <c r="O79" i="46" s="1"/>
  <c r="J28" i="46"/>
  <c r="J25" i="46" s="1"/>
  <c r="N6" i="46"/>
  <c r="I11" i="46"/>
  <c r="F16" i="46"/>
  <c r="G22" i="46"/>
  <c r="G36" i="46"/>
  <c r="O68" i="46"/>
  <c r="N14" i="46" s="1"/>
  <c r="O76" i="46"/>
  <c r="N22" i="46" s="1"/>
  <c r="O82" i="46"/>
  <c r="C111" i="46"/>
  <c r="O111" i="46" s="1"/>
  <c r="O130" i="46"/>
  <c r="N36" i="46"/>
  <c r="L142" i="46"/>
  <c r="E19" i="46"/>
  <c r="O159" i="46"/>
  <c r="O161" i="46"/>
  <c r="J63" i="46"/>
  <c r="J11" i="46"/>
  <c r="J9" i="46" s="1"/>
  <c r="O162" i="46"/>
  <c r="O163" i="46"/>
  <c r="O169" i="46"/>
  <c r="O196" i="46"/>
  <c r="G42" i="46"/>
  <c r="G24" i="46"/>
  <c r="G45" i="46"/>
  <c r="G27" i="46"/>
  <c r="G43" i="46"/>
  <c r="G25" i="46"/>
  <c r="G15" i="46"/>
  <c r="G44" i="46"/>
  <c r="G26" i="46"/>
  <c r="G32" i="46"/>
  <c r="G14" i="46"/>
  <c r="G33" i="46"/>
  <c r="G21" i="46"/>
  <c r="G17" i="46"/>
  <c r="G23" i="46"/>
  <c r="G18" i="46"/>
  <c r="G34" i="46"/>
  <c r="H11" i="46"/>
  <c r="H9" i="46" s="1"/>
  <c r="G30" i="46"/>
  <c r="F36" i="46"/>
  <c r="O67" i="46"/>
  <c r="N13" i="46" s="1"/>
  <c r="O75" i="46"/>
  <c r="N21" i="46" s="1"/>
  <c r="O87" i="46"/>
  <c r="O135" i="46"/>
  <c r="I44" i="46"/>
  <c r="I26" i="46"/>
  <c r="I47" i="46"/>
  <c r="I31" i="46"/>
  <c r="I45" i="46"/>
  <c r="I27" i="46"/>
  <c r="I46" i="46"/>
  <c r="I30" i="46"/>
  <c r="I15" i="46"/>
  <c r="I37" i="46"/>
  <c r="I22" i="46"/>
  <c r="I38" i="46"/>
  <c r="I24" i="46"/>
  <c r="G16" i="46"/>
  <c r="O69" i="46"/>
  <c r="M70" i="46"/>
  <c r="M94" i="46" s="1"/>
  <c r="O77" i="46"/>
  <c r="O83" i="46"/>
  <c r="N29" i="46" s="1"/>
  <c r="E142" i="46"/>
  <c r="O141" i="46"/>
  <c r="O116" i="46"/>
  <c r="O119" i="46"/>
  <c r="O115" i="46"/>
  <c r="O114" i="46"/>
  <c r="O136" i="46"/>
  <c r="L33" i="46"/>
  <c r="D166" i="46"/>
  <c r="L190" i="46"/>
  <c r="E25" i="46"/>
  <c r="M33" i="46"/>
  <c r="E166" i="46"/>
  <c r="E190" i="46" s="1"/>
  <c r="M190" i="46"/>
  <c r="E166" i="45"/>
  <c r="K166" i="45"/>
  <c r="M166" i="45"/>
  <c r="C166" i="45"/>
  <c r="D190" i="45"/>
  <c r="D192" i="45" s="1"/>
  <c r="G190" i="45"/>
  <c r="G192" i="45" s="1"/>
  <c r="H11" i="45"/>
  <c r="H9" i="45" s="1"/>
  <c r="F190" i="45"/>
  <c r="F192" i="45" s="1"/>
  <c r="O181" i="45"/>
  <c r="O163" i="45"/>
  <c r="O165" i="45"/>
  <c r="O169" i="45"/>
  <c r="O167" i="45"/>
  <c r="O173" i="45"/>
  <c r="O177" i="45"/>
  <c r="O178" i="45"/>
  <c r="O170" i="45"/>
  <c r="O179" i="45"/>
  <c r="O171" i="45"/>
  <c r="O180" i="45"/>
  <c r="O172" i="45"/>
  <c r="O162" i="45"/>
  <c r="O175" i="45"/>
  <c r="O184" i="45"/>
  <c r="O185" i="45"/>
  <c r="O186" i="45"/>
  <c r="O187" i="45"/>
  <c r="O160" i="45"/>
  <c r="O182" i="45"/>
  <c r="O196" i="45"/>
  <c r="O161" i="45"/>
  <c r="C118" i="45"/>
  <c r="D118" i="45"/>
  <c r="C19" i="45"/>
  <c r="F118" i="45"/>
  <c r="G118" i="45"/>
  <c r="G142" i="45" s="1"/>
  <c r="D19" i="45"/>
  <c r="H118" i="45"/>
  <c r="E19" i="45"/>
  <c r="M118" i="45"/>
  <c r="M142" i="45" s="1"/>
  <c r="J19" i="45"/>
  <c r="J16" i="45" s="1"/>
  <c r="K19" i="45"/>
  <c r="L18" i="45"/>
  <c r="L16" i="45" s="1"/>
  <c r="K118" i="45"/>
  <c r="K142" i="45" s="1"/>
  <c r="D142" i="45"/>
  <c r="D147" i="45" s="1"/>
  <c r="H18" i="45"/>
  <c r="M11" i="45"/>
  <c r="M9" i="45" s="1"/>
  <c r="O113" i="45"/>
  <c r="C111" i="45"/>
  <c r="C142" i="45" s="1"/>
  <c r="I21" i="45"/>
  <c r="O125" i="45"/>
  <c r="O137" i="45"/>
  <c r="F13" i="45"/>
  <c r="F15" i="45"/>
  <c r="O138" i="45"/>
  <c r="I37" i="45"/>
  <c r="F16" i="45"/>
  <c r="O112" i="45"/>
  <c r="H25" i="45"/>
  <c r="O120" i="45"/>
  <c r="O131" i="45"/>
  <c r="I9" i="45"/>
  <c r="O132" i="45"/>
  <c r="O127" i="45"/>
  <c r="I11" i="45"/>
  <c r="G30" i="45"/>
  <c r="O115" i="45"/>
  <c r="O116" i="45"/>
  <c r="O121" i="45"/>
  <c r="O135" i="45"/>
  <c r="O130" i="45"/>
  <c r="O126" i="45"/>
  <c r="I70" i="45"/>
  <c r="I94" i="45" s="1"/>
  <c r="I96" i="45" s="1"/>
  <c r="D70" i="45"/>
  <c r="D94" i="45" s="1"/>
  <c r="D96" i="45" s="1"/>
  <c r="M19" i="45"/>
  <c r="K70" i="45"/>
  <c r="E70" i="45"/>
  <c r="E94" i="45" s="1"/>
  <c r="F70" i="45"/>
  <c r="F94" i="45" s="1"/>
  <c r="F99" i="45" s="1"/>
  <c r="G70" i="45"/>
  <c r="G94" i="45" s="1"/>
  <c r="G99" i="45" s="1"/>
  <c r="J70" i="45"/>
  <c r="J94" i="45" s="1"/>
  <c r="J99" i="45" s="1"/>
  <c r="D18" i="45"/>
  <c r="D11" i="45"/>
  <c r="D9" i="45" s="1"/>
  <c r="K11" i="45"/>
  <c r="K9" i="45" s="1"/>
  <c r="J11" i="45"/>
  <c r="J9" i="45" s="1"/>
  <c r="M25" i="45"/>
  <c r="G25" i="45"/>
  <c r="I30" i="45"/>
  <c r="I10" i="45"/>
  <c r="C30" i="45"/>
  <c r="L30" i="45"/>
  <c r="H33" i="45"/>
  <c r="I14" i="45"/>
  <c r="K25" i="45"/>
  <c r="D30" i="45"/>
  <c r="E30" i="45"/>
  <c r="I45" i="45"/>
  <c r="L33" i="45"/>
  <c r="I18" i="45"/>
  <c r="I34" i="45"/>
  <c r="M30" i="45"/>
  <c r="I38" i="45"/>
  <c r="K33" i="45"/>
  <c r="N7" i="45"/>
  <c r="C25" i="45"/>
  <c r="K30" i="45"/>
  <c r="D25" i="45"/>
  <c r="L25" i="45"/>
  <c r="O65" i="45"/>
  <c r="O72" i="45"/>
  <c r="O81" i="45"/>
  <c r="J33" i="45"/>
  <c r="G33" i="45"/>
  <c r="O82" i="45"/>
  <c r="I29" i="45"/>
  <c r="I46" i="45"/>
  <c r="I26" i="45"/>
  <c r="O75" i="45"/>
  <c r="N6" i="45"/>
  <c r="I22" i="45"/>
  <c r="J25" i="45"/>
  <c r="O77" i="45"/>
  <c r="M33" i="45"/>
  <c r="E33" i="45"/>
  <c r="O88" i="45"/>
  <c r="O93" i="45"/>
  <c r="N5" i="45"/>
  <c r="O66" i="45"/>
  <c r="E25" i="45"/>
  <c r="O68" i="45"/>
  <c r="O79" i="45"/>
  <c r="F12" i="45"/>
  <c r="C33" i="45"/>
  <c r="I42" i="45"/>
  <c r="O69" i="45"/>
  <c r="D33" i="45"/>
  <c r="J30" i="45"/>
  <c r="L142" i="45"/>
  <c r="H190" i="45"/>
  <c r="K190" i="45"/>
  <c r="E190" i="45"/>
  <c r="K94" i="45"/>
  <c r="M94" i="45"/>
  <c r="H94" i="45"/>
  <c r="O63" i="45"/>
  <c r="F142" i="45"/>
  <c r="M190" i="45"/>
  <c r="L11" i="45"/>
  <c r="L9" i="45" s="1"/>
  <c r="I15" i="45"/>
  <c r="F20" i="45"/>
  <c r="F36" i="45"/>
  <c r="F44" i="45"/>
  <c r="O67" i="45"/>
  <c r="O117" i="45"/>
  <c r="O136" i="45"/>
  <c r="C18" i="45"/>
  <c r="C16" i="45" s="1"/>
  <c r="O87" i="45"/>
  <c r="O168" i="45"/>
  <c r="F19" i="45"/>
  <c r="F27" i="45"/>
  <c r="F35" i="45"/>
  <c r="F43" i="45"/>
  <c r="E18" i="45"/>
  <c r="I20" i="45"/>
  <c r="F29" i="45"/>
  <c r="I36" i="45"/>
  <c r="I44" i="45"/>
  <c r="O64" i="45"/>
  <c r="C70" i="45"/>
  <c r="O89" i="45"/>
  <c r="E118" i="45"/>
  <c r="E142" i="45" s="1"/>
  <c r="O122" i="45"/>
  <c r="O128" i="45"/>
  <c r="O133" i="45"/>
  <c r="O139" i="45"/>
  <c r="O148" i="45"/>
  <c r="O189" i="45"/>
  <c r="F14" i="45"/>
  <c r="F18" i="45"/>
  <c r="H19" i="45"/>
  <c r="F26" i="45"/>
  <c r="F34" i="45"/>
  <c r="F42" i="45"/>
  <c r="O73" i="45"/>
  <c r="O84" i="45"/>
  <c r="O90" i="45"/>
  <c r="C159" i="45"/>
  <c r="O159" i="45" s="1"/>
  <c r="L166" i="45"/>
  <c r="O183" i="45"/>
  <c r="G18" i="45"/>
  <c r="G16" i="45" s="1"/>
  <c r="I19" i="45"/>
  <c r="I27" i="45"/>
  <c r="I35" i="45"/>
  <c r="I43" i="45"/>
  <c r="O74" i="45"/>
  <c r="O80" i="45"/>
  <c r="O85" i="45"/>
  <c r="O91" i="45"/>
  <c r="O100" i="45"/>
  <c r="O124" i="45"/>
  <c r="F17" i="45"/>
  <c r="F25" i="45"/>
  <c r="F33" i="45"/>
  <c r="F41" i="45"/>
  <c r="C11" i="45"/>
  <c r="C9" i="45" s="1"/>
  <c r="O76" i="45"/>
  <c r="F24" i="45"/>
  <c r="F32" i="45"/>
  <c r="F40" i="45"/>
  <c r="E11" i="45"/>
  <c r="E9" i="45" s="1"/>
  <c r="I13" i="45"/>
  <c r="I17" i="45"/>
  <c r="K18" i="45"/>
  <c r="I25" i="45"/>
  <c r="I33" i="45"/>
  <c r="I41" i="45"/>
  <c r="O78" i="45"/>
  <c r="O83" i="45"/>
  <c r="F11" i="45"/>
  <c r="F23" i="45"/>
  <c r="F31" i="45"/>
  <c r="F39" i="45"/>
  <c r="F47" i="45"/>
  <c r="G11" i="45"/>
  <c r="G9" i="45" s="1"/>
  <c r="I12" i="45"/>
  <c r="I16" i="45"/>
  <c r="M18" i="45"/>
  <c r="I24" i="45"/>
  <c r="I32" i="45"/>
  <c r="I40" i="45"/>
  <c r="H111" i="45"/>
  <c r="O164" i="45"/>
  <c r="F10" i="45"/>
  <c r="F22" i="45"/>
  <c r="F30" i="45"/>
  <c r="F38" i="45"/>
  <c r="F46" i="45"/>
  <c r="J111" i="45"/>
  <c r="J142" i="45" s="1"/>
  <c r="I23" i="45"/>
  <c r="F28" i="45"/>
  <c r="I31" i="45"/>
  <c r="I39" i="45"/>
  <c r="I47" i="45"/>
  <c r="F9" i="45"/>
  <c r="F21" i="45"/>
  <c r="F37" i="45"/>
  <c r="O175" i="44"/>
  <c r="F166" i="44"/>
  <c r="L19" i="44"/>
  <c r="D166" i="44"/>
  <c r="D190" i="44" s="1"/>
  <c r="E166" i="44"/>
  <c r="O166" i="44" s="1"/>
  <c r="G166" i="44"/>
  <c r="G190" i="44" s="1"/>
  <c r="C19" i="44"/>
  <c r="D19" i="44"/>
  <c r="L166" i="44"/>
  <c r="M166" i="44"/>
  <c r="G19" i="44"/>
  <c r="K18" i="44"/>
  <c r="M190" i="44"/>
  <c r="M192" i="44" s="1"/>
  <c r="K11" i="44"/>
  <c r="F190" i="44"/>
  <c r="F192" i="44" s="1"/>
  <c r="L190" i="44"/>
  <c r="L192" i="44" s="1"/>
  <c r="C30" i="44"/>
  <c r="O180" i="44"/>
  <c r="O169" i="44"/>
  <c r="O179" i="44"/>
  <c r="O183" i="44"/>
  <c r="O187" i="44"/>
  <c r="O172" i="44"/>
  <c r="O160" i="44"/>
  <c r="J28" i="44"/>
  <c r="J25" i="44" s="1"/>
  <c r="G118" i="44"/>
  <c r="M19" i="44"/>
  <c r="C118" i="44"/>
  <c r="J18" i="44"/>
  <c r="D18" i="44"/>
  <c r="L18" i="44"/>
  <c r="H18" i="44"/>
  <c r="H16" i="44" s="1"/>
  <c r="M142" i="44"/>
  <c r="M147" i="44" s="1"/>
  <c r="G142" i="44"/>
  <c r="G147" i="44" s="1"/>
  <c r="F142" i="44"/>
  <c r="F147" i="44" s="1"/>
  <c r="H142" i="44"/>
  <c r="H147" i="44" s="1"/>
  <c r="L111" i="44"/>
  <c r="L142" i="44" s="1"/>
  <c r="L144" i="44" s="1"/>
  <c r="O138" i="44"/>
  <c r="O139" i="44"/>
  <c r="H30" i="44"/>
  <c r="O113" i="44"/>
  <c r="O134" i="44"/>
  <c r="O148" i="44"/>
  <c r="O120" i="44"/>
  <c r="O128" i="44"/>
  <c r="O135" i="44"/>
  <c r="O129" i="44"/>
  <c r="O130" i="44"/>
  <c r="O122" i="44"/>
  <c r="O131" i="44"/>
  <c r="O123" i="44"/>
  <c r="O132" i="44"/>
  <c r="O126" i="44"/>
  <c r="O127" i="44"/>
  <c r="O115" i="44"/>
  <c r="O121" i="44"/>
  <c r="O117" i="44"/>
  <c r="O136" i="44"/>
  <c r="L30" i="44"/>
  <c r="L33" i="44"/>
  <c r="D33" i="44"/>
  <c r="D25" i="44"/>
  <c r="F44" i="44"/>
  <c r="O114" i="44"/>
  <c r="C25" i="44"/>
  <c r="M70" i="44"/>
  <c r="M94" i="44" s="1"/>
  <c r="M99" i="44" s="1"/>
  <c r="E19" i="44"/>
  <c r="E70" i="44"/>
  <c r="J19" i="44"/>
  <c r="C70" i="44"/>
  <c r="K94" i="44"/>
  <c r="K99" i="44" s="1"/>
  <c r="K19" i="44"/>
  <c r="K16" i="44" s="1"/>
  <c r="I70" i="44"/>
  <c r="I94" i="44" s="1"/>
  <c r="I96" i="44" s="1"/>
  <c r="I95" i="44" s="1"/>
  <c r="E18" i="44"/>
  <c r="J70" i="44"/>
  <c r="D70" i="44"/>
  <c r="D94" i="44" s="1"/>
  <c r="D99" i="44" s="1"/>
  <c r="D11" i="44"/>
  <c r="D9" i="44" s="1"/>
  <c r="O65" i="44"/>
  <c r="E11" i="44"/>
  <c r="E9" i="44" s="1"/>
  <c r="E94" i="44"/>
  <c r="E99" i="44" s="1"/>
  <c r="J11" i="44"/>
  <c r="J9" i="44" s="1"/>
  <c r="I33" i="44"/>
  <c r="F11" i="44"/>
  <c r="I13" i="44"/>
  <c r="F16" i="44"/>
  <c r="C33" i="44"/>
  <c r="I42" i="44"/>
  <c r="I16" i="44"/>
  <c r="F9" i="44"/>
  <c r="F12" i="44"/>
  <c r="I23" i="44"/>
  <c r="I25" i="44"/>
  <c r="I9" i="44"/>
  <c r="I36" i="44"/>
  <c r="F26" i="44"/>
  <c r="F28" i="44"/>
  <c r="M33" i="44"/>
  <c r="F39" i="44"/>
  <c r="I28" i="44"/>
  <c r="K9" i="44"/>
  <c r="I32" i="44"/>
  <c r="I39" i="44"/>
  <c r="F18" i="44"/>
  <c r="F24" i="44"/>
  <c r="D30" i="44"/>
  <c r="I18" i="44"/>
  <c r="E30" i="44"/>
  <c r="H33" i="44"/>
  <c r="I15" i="44"/>
  <c r="F31" i="44"/>
  <c r="M30" i="44"/>
  <c r="I12" i="44"/>
  <c r="I29" i="44"/>
  <c r="E33" i="44"/>
  <c r="F37" i="44"/>
  <c r="O83" i="44"/>
  <c r="I24" i="44"/>
  <c r="K25" i="44"/>
  <c r="F34" i="44"/>
  <c r="F14" i="44"/>
  <c r="I21" i="44"/>
  <c r="L25" i="44"/>
  <c r="F40" i="44"/>
  <c r="O72" i="44"/>
  <c r="O73" i="44"/>
  <c r="I17" i="44"/>
  <c r="F23" i="44"/>
  <c r="M25" i="44"/>
  <c r="F32" i="44"/>
  <c r="I40" i="44"/>
  <c r="F47" i="44"/>
  <c r="O77" i="44"/>
  <c r="F20" i="44"/>
  <c r="I34" i="44"/>
  <c r="I41" i="44"/>
  <c r="I47" i="44"/>
  <c r="O78" i="44"/>
  <c r="N7" i="44"/>
  <c r="I14" i="44"/>
  <c r="J33" i="44"/>
  <c r="F36" i="44"/>
  <c r="F42" i="44"/>
  <c r="K33" i="44"/>
  <c r="N6" i="44"/>
  <c r="I20" i="44"/>
  <c r="G25" i="44"/>
  <c r="O90" i="44"/>
  <c r="H25" i="44"/>
  <c r="K30" i="44"/>
  <c r="I44" i="44"/>
  <c r="I11" i="44"/>
  <c r="F45" i="44"/>
  <c r="N5" i="44"/>
  <c r="E25" i="44"/>
  <c r="I31" i="44"/>
  <c r="O84" i="44"/>
  <c r="L9" i="44"/>
  <c r="J30" i="44"/>
  <c r="G33" i="44"/>
  <c r="F21" i="44"/>
  <c r="I26" i="44"/>
  <c r="F29" i="44"/>
  <c r="O82" i="44"/>
  <c r="K190" i="44"/>
  <c r="O159" i="44"/>
  <c r="C190" i="44"/>
  <c r="H190" i="44"/>
  <c r="F94" i="44"/>
  <c r="O67" i="44"/>
  <c r="O174" i="44"/>
  <c r="C63" i="44"/>
  <c r="O63" i="44" s="1"/>
  <c r="K118" i="44"/>
  <c r="M11" i="44"/>
  <c r="M9" i="44" s="1"/>
  <c r="C18" i="44"/>
  <c r="C16" i="44" s="1"/>
  <c r="I37" i="44"/>
  <c r="I45" i="44"/>
  <c r="O68" i="44"/>
  <c r="J79" i="44"/>
  <c r="O79" i="44" s="1"/>
  <c r="O87" i="44"/>
  <c r="O93" i="44"/>
  <c r="O168" i="44"/>
  <c r="F19" i="44"/>
  <c r="F27" i="44"/>
  <c r="F35" i="44"/>
  <c r="F43" i="44"/>
  <c r="O69" i="44"/>
  <c r="O88" i="44"/>
  <c r="D118" i="44"/>
  <c r="D142" i="44" s="1"/>
  <c r="O196" i="44"/>
  <c r="H70" i="44"/>
  <c r="H94" i="44" s="1"/>
  <c r="E111" i="44"/>
  <c r="E142" i="44" s="1"/>
  <c r="O161" i="44"/>
  <c r="O189" i="44"/>
  <c r="G18" i="44"/>
  <c r="G16" i="44" s="1"/>
  <c r="I19" i="44"/>
  <c r="I27" i="44"/>
  <c r="I35" i="44"/>
  <c r="I43" i="44"/>
  <c r="O74" i="44"/>
  <c r="O80" i="44"/>
  <c r="O85" i="44"/>
  <c r="O91" i="44"/>
  <c r="O100" i="44"/>
  <c r="O124" i="44"/>
  <c r="O184" i="44"/>
  <c r="F13" i="44"/>
  <c r="F17" i="44"/>
  <c r="F25" i="44"/>
  <c r="F33" i="44"/>
  <c r="F41" i="44"/>
  <c r="O75" i="44"/>
  <c r="O81" i="44"/>
  <c r="O86" i="44"/>
  <c r="C111" i="44"/>
  <c r="O125" i="44"/>
  <c r="O185" i="44"/>
  <c r="C11" i="44"/>
  <c r="C9" i="44" s="1"/>
  <c r="G70" i="44"/>
  <c r="G94" i="44" s="1"/>
  <c r="O76" i="44"/>
  <c r="O167" i="44"/>
  <c r="O186" i="44"/>
  <c r="O162" i="44"/>
  <c r="O181" i="44"/>
  <c r="O163" i="44"/>
  <c r="O182" i="44"/>
  <c r="G11" i="44"/>
  <c r="G9" i="44" s="1"/>
  <c r="M18" i="44"/>
  <c r="O164" i="44"/>
  <c r="O176" i="44"/>
  <c r="F10" i="44"/>
  <c r="H11" i="44"/>
  <c r="H9" i="44" s="1"/>
  <c r="F22" i="44"/>
  <c r="F30" i="44"/>
  <c r="F38" i="44"/>
  <c r="F46" i="44"/>
  <c r="J111" i="44"/>
  <c r="J142" i="44" s="1"/>
  <c r="O119" i="44"/>
  <c r="O165" i="44"/>
  <c r="O170" i="44"/>
  <c r="O177" i="44"/>
  <c r="K111" i="44"/>
  <c r="O171" i="44"/>
  <c r="O178" i="44"/>
  <c r="I10" i="44"/>
  <c r="I22" i="44"/>
  <c r="I30" i="44"/>
  <c r="I38" i="44"/>
  <c r="O116" i="44"/>
  <c r="E166" i="43"/>
  <c r="F166" i="43"/>
  <c r="H166" i="43"/>
  <c r="G19" i="43"/>
  <c r="K166" i="43"/>
  <c r="K190" i="43" s="1"/>
  <c r="L166" i="43"/>
  <c r="L190" i="43" s="1"/>
  <c r="H190" i="43"/>
  <c r="H192" i="43" s="1"/>
  <c r="G190" i="43"/>
  <c r="G195" i="43" s="1"/>
  <c r="O165" i="43"/>
  <c r="O177" i="43"/>
  <c r="O167" i="43"/>
  <c r="O178" i="43"/>
  <c r="J30" i="43"/>
  <c r="O180" i="43"/>
  <c r="O161" i="43"/>
  <c r="O170" i="43"/>
  <c r="O171" i="43"/>
  <c r="O184" i="43"/>
  <c r="O174" i="43"/>
  <c r="O186" i="43"/>
  <c r="O175" i="43"/>
  <c r="O187" i="43"/>
  <c r="O168" i="43"/>
  <c r="O162" i="43"/>
  <c r="O181" i="43"/>
  <c r="O196" i="43"/>
  <c r="J28" i="43"/>
  <c r="J25" i="43" s="1"/>
  <c r="C118" i="43"/>
  <c r="E19" i="43"/>
  <c r="G118" i="43"/>
  <c r="H118" i="43"/>
  <c r="H142" i="43" s="1"/>
  <c r="H147" i="43" s="1"/>
  <c r="J118" i="43"/>
  <c r="K118" i="43"/>
  <c r="K142" i="43" s="1"/>
  <c r="K147" i="43" s="1"/>
  <c r="C19" i="43"/>
  <c r="C18" i="43"/>
  <c r="E118" i="43"/>
  <c r="E142" i="43" s="1"/>
  <c r="E144" i="43" s="1"/>
  <c r="H18" i="43"/>
  <c r="D142" i="43"/>
  <c r="D147" i="43" s="1"/>
  <c r="M18" i="43"/>
  <c r="M118" i="43"/>
  <c r="M142" i="43" s="1"/>
  <c r="G142" i="43"/>
  <c r="G144" i="43" s="1"/>
  <c r="L142" i="43"/>
  <c r="L144" i="43" s="1"/>
  <c r="L11" i="43"/>
  <c r="L9" i="43" s="1"/>
  <c r="G11" i="43"/>
  <c r="G9" i="43" s="1"/>
  <c r="J111" i="43"/>
  <c r="J142" i="43" s="1"/>
  <c r="K11" i="43"/>
  <c r="K9" i="43" s="1"/>
  <c r="C30" i="43"/>
  <c r="O117" i="43"/>
  <c r="D30" i="43"/>
  <c r="I42" i="43"/>
  <c r="O112" i="43"/>
  <c r="I31" i="43"/>
  <c r="I39" i="43"/>
  <c r="O135" i="43"/>
  <c r="O113" i="43"/>
  <c r="O119" i="43"/>
  <c r="O131" i="43"/>
  <c r="L33" i="43"/>
  <c r="O120" i="43"/>
  <c r="I9" i="43"/>
  <c r="I47" i="43"/>
  <c r="O126" i="43"/>
  <c r="O136" i="43"/>
  <c r="O138" i="43"/>
  <c r="I23" i="43"/>
  <c r="K25" i="43"/>
  <c r="E30" i="43"/>
  <c r="C33" i="43"/>
  <c r="J79" i="43"/>
  <c r="M25" i="43"/>
  <c r="G25" i="43"/>
  <c r="H25" i="43"/>
  <c r="H19" i="43"/>
  <c r="E70" i="43"/>
  <c r="F70" i="43"/>
  <c r="F94" i="43" s="1"/>
  <c r="K70" i="43"/>
  <c r="K18" i="43"/>
  <c r="K16" i="43" s="1"/>
  <c r="J70" i="43"/>
  <c r="J94" i="43" s="1"/>
  <c r="H70" i="43"/>
  <c r="H94" i="43" s="1"/>
  <c r="H99" i="43" s="1"/>
  <c r="M70" i="43"/>
  <c r="M94" i="43" s="1"/>
  <c r="I70" i="43"/>
  <c r="I94" i="43" s="1"/>
  <c r="I96" i="43" s="1"/>
  <c r="C11" i="43"/>
  <c r="C9" i="43" s="1"/>
  <c r="H11" i="43"/>
  <c r="H9" i="43" s="1"/>
  <c r="E11" i="43"/>
  <c r="E9" i="43" s="1"/>
  <c r="M11" i="43"/>
  <c r="G63" i="43"/>
  <c r="G94" i="43" s="1"/>
  <c r="E94" i="43"/>
  <c r="E99" i="43" s="1"/>
  <c r="I37" i="43"/>
  <c r="O84" i="43"/>
  <c r="E25" i="43"/>
  <c r="K30" i="43"/>
  <c r="O72" i="43"/>
  <c r="I11" i="43"/>
  <c r="I15" i="43"/>
  <c r="I21" i="43"/>
  <c r="O65" i="43"/>
  <c r="O87" i="43"/>
  <c r="I13" i="43"/>
  <c r="F36" i="43"/>
  <c r="O88" i="43"/>
  <c r="M9" i="43"/>
  <c r="I25" i="43"/>
  <c r="O79" i="43"/>
  <c r="O93" i="43"/>
  <c r="J9" i="43"/>
  <c r="L25" i="43"/>
  <c r="I33" i="43"/>
  <c r="O67" i="43"/>
  <c r="I14" i="43"/>
  <c r="H30" i="43"/>
  <c r="K33" i="43"/>
  <c r="G33" i="43"/>
  <c r="G30" i="43"/>
  <c r="H33" i="43"/>
  <c r="N6" i="43"/>
  <c r="I18" i="43"/>
  <c r="I26" i="43"/>
  <c r="E33" i="43"/>
  <c r="N5" i="43"/>
  <c r="D33" i="43"/>
  <c r="I41" i="43"/>
  <c r="M33" i="43"/>
  <c r="I17" i="43"/>
  <c r="F20" i="43"/>
  <c r="L30" i="43"/>
  <c r="J33" i="43"/>
  <c r="F44" i="43"/>
  <c r="O68" i="43"/>
  <c r="C25" i="43"/>
  <c r="M30" i="43"/>
  <c r="I45" i="43"/>
  <c r="O69" i="43"/>
  <c r="N7" i="43"/>
  <c r="D25" i="43"/>
  <c r="I34" i="43"/>
  <c r="O127" i="43"/>
  <c r="F190" i="43"/>
  <c r="K94" i="43"/>
  <c r="D18" i="43"/>
  <c r="D16" i="43" s="1"/>
  <c r="F19" i="43"/>
  <c r="F27" i="43"/>
  <c r="F35" i="43"/>
  <c r="F43" i="43"/>
  <c r="O121" i="43"/>
  <c r="O132" i="43"/>
  <c r="E18" i="43"/>
  <c r="I20" i="43"/>
  <c r="F29" i="43"/>
  <c r="I36" i="43"/>
  <c r="I44" i="43"/>
  <c r="O64" i="43"/>
  <c r="C70" i="43"/>
  <c r="O89" i="43"/>
  <c r="O122" i="43"/>
  <c r="O128" i="43"/>
  <c r="O133" i="43"/>
  <c r="O139" i="43"/>
  <c r="O148" i="43"/>
  <c r="O189" i="43"/>
  <c r="F14" i="43"/>
  <c r="F18" i="43"/>
  <c r="F26" i="43"/>
  <c r="I29" i="43"/>
  <c r="F34" i="43"/>
  <c r="F42" i="43"/>
  <c r="D70" i="43"/>
  <c r="D94" i="43" s="1"/>
  <c r="O73" i="43"/>
  <c r="O90" i="43"/>
  <c r="F118" i="43"/>
  <c r="F142" i="43" s="1"/>
  <c r="O123" i="43"/>
  <c r="O129" i="43"/>
  <c r="O134" i="43"/>
  <c r="O183" i="43"/>
  <c r="C190" i="43"/>
  <c r="G18" i="43"/>
  <c r="G16" i="43" s="1"/>
  <c r="I19" i="43"/>
  <c r="I27" i="43"/>
  <c r="I35" i="43"/>
  <c r="I43" i="43"/>
  <c r="O74" i="43"/>
  <c r="O80" i="43"/>
  <c r="O85" i="43"/>
  <c r="O91" i="43"/>
  <c r="O100" i="43"/>
  <c r="O124" i="43"/>
  <c r="D159" i="43"/>
  <c r="O159" i="43" s="1"/>
  <c r="M166" i="43"/>
  <c r="M190" i="43" s="1"/>
  <c r="F13" i="43"/>
  <c r="F17" i="43"/>
  <c r="J19" i="43"/>
  <c r="J16" i="43" s="1"/>
  <c r="F25" i="43"/>
  <c r="F33" i="43"/>
  <c r="F41" i="43"/>
  <c r="O75" i="43"/>
  <c r="O81" i="43"/>
  <c r="O86" i="43"/>
  <c r="C111" i="43"/>
  <c r="O125" i="43"/>
  <c r="O130" i="43"/>
  <c r="E159" i="43"/>
  <c r="O185" i="43"/>
  <c r="O76" i="43"/>
  <c r="D11" i="43"/>
  <c r="D9" i="43" s="1"/>
  <c r="F12" i="43"/>
  <c r="F16" i="43"/>
  <c r="L19" i="43"/>
  <c r="L16" i="43" s="1"/>
  <c r="F24" i="43"/>
  <c r="F32" i="43"/>
  <c r="F40" i="43"/>
  <c r="O77" i="43"/>
  <c r="O82" i="43"/>
  <c r="M19" i="43"/>
  <c r="O78" i="43"/>
  <c r="O83" i="43"/>
  <c r="F11" i="43"/>
  <c r="F23" i="43"/>
  <c r="F31" i="43"/>
  <c r="F39" i="43"/>
  <c r="F47" i="43"/>
  <c r="I12" i="43"/>
  <c r="I16" i="43"/>
  <c r="I24" i="43"/>
  <c r="I32" i="43"/>
  <c r="I40" i="43"/>
  <c r="O164" i="43"/>
  <c r="O169" i="43"/>
  <c r="O176" i="43"/>
  <c r="F10" i="43"/>
  <c r="F22" i="43"/>
  <c r="F30" i="43"/>
  <c r="F38" i="43"/>
  <c r="F46" i="43"/>
  <c r="F28" i="43"/>
  <c r="F9" i="43"/>
  <c r="F21" i="43"/>
  <c r="I28" i="43"/>
  <c r="F37" i="43"/>
  <c r="F45" i="43"/>
  <c r="O71" i="43"/>
  <c r="O115" i="43"/>
  <c r="O160" i="43"/>
  <c r="O172" i="43"/>
  <c r="O179" i="43"/>
  <c r="I10" i="43"/>
  <c r="I22" i="43"/>
  <c r="I30" i="43"/>
  <c r="I38" i="43"/>
  <c r="O116" i="43"/>
  <c r="C166" i="42"/>
  <c r="D166" i="42"/>
  <c r="D190" i="42" s="1"/>
  <c r="E166" i="42"/>
  <c r="E190" i="42" s="1"/>
  <c r="F166" i="42"/>
  <c r="F190" i="42" s="1"/>
  <c r="K166" i="42"/>
  <c r="K190" i="42" s="1"/>
  <c r="K195" i="42" s="1"/>
  <c r="L166" i="42"/>
  <c r="L190" i="42" s="1"/>
  <c r="L19" i="42"/>
  <c r="O161" i="42"/>
  <c r="O175" i="42"/>
  <c r="I21" i="42"/>
  <c r="O169" i="42"/>
  <c r="M19" i="42"/>
  <c r="C19" i="42"/>
  <c r="H118" i="42"/>
  <c r="H142" i="42" s="1"/>
  <c r="L118" i="42"/>
  <c r="L142" i="42" s="1"/>
  <c r="L18" i="42"/>
  <c r="L16" i="42" s="1"/>
  <c r="M142" i="42"/>
  <c r="M147" i="42" s="1"/>
  <c r="K11" i="42"/>
  <c r="K9" i="42" s="1"/>
  <c r="G142" i="42"/>
  <c r="G147" i="42" s="1"/>
  <c r="O120" i="42"/>
  <c r="O135" i="42"/>
  <c r="O113" i="42"/>
  <c r="L30" i="42"/>
  <c r="O122" i="42"/>
  <c r="O137" i="42"/>
  <c r="E30" i="42"/>
  <c r="O134" i="42"/>
  <c r="O114" i="42"/>
  <c r="O117" i="42"/>
  <c r="O121" i="42"/>
  <c r="I15" i="42"/>
  <c r="D33" i="42"/>
  <c r="O123" i="42"/>
  <c r="O132" i="42"/>
  <c r="H30" i="42"/>
  <c r="O126" i="42"/>
  <c r="F20" i="42"/>
  <c r="J30" i="42"/>
  <c r="I30" i="42"/>
  <c r="O127" i="42"/>
  <c r="O136" i="42"/>
  <c r="I20" i="42"/>
  <c r="I44" i="42"/>
  <c r="O116" i="42"/>
  <c r="O139" i="42"/>
  <c r="O141" i="42"/>
  <c r="O133" i="42"/>
  <c r="I9" i="42"/>
  <c r="I38" i="42"/>
  <c r="M30" i="42"/>
  <c r="O129" i="42"/>
  <c r="L33" i="42"/>
  <c r="I36" i="42"/>
  <c r="M33" i="42"/>
  <c r="J33" i="42"/>
  <c r="J79" i="42"/>
  <c r="J25" i="42"/>
  <c r="K25" i="42"/>
  <c r="C25" i="42"/>
  <c r="I70" i="42"/>
  <c r="G70" i="42"/>
  <c r="G94" i="42" s="1"/>
  <c r="G99" i="42" s="1"/>
  <c r="H70" i="42"/>
  <c r="K70" i="42"/>
  <c r="K94" i="42" s="1"/>
  <c r="K99" i="42" s="1"/>
  <c r="M70" i="42"/>
  <c r="M94" i="42" s="1"/>
  <c r="K19" i="42"/>
  <c r="D70" i="42"/>
  <c r="D94" i="42" s="1"/>
  <c r="M18" i="42"/>
  <c r="J18" i="42"/>
  <c r="J16" i="42" s="1"/>
  <c r="K18" i="42"/>
  <c r="E18" i="42"/>
  <c r="O72" i="42"/>
  <c r="J63" i="42"/>
  <c r="J94" i="42" s="1"/>
  <c r="K63" i="42"/>
  <c r="O65" i="42"/>
  <c r="H94" i="42"/>
  <c r="H96" i="42" s="1"/>
  <c r="G11" i="42"/>
  <c r="G9" i="42" s="1"/>
  <c r="H11" i="42"/>
  <c r="H9" i="42" s="1"/>
  <c r="E94" i="42"/>
  <c r="E99" i="42" s="1"/>
  <c r="D11" i="42"/>
  <c r="D9" i="42" s="1"/>
  <c r="E11" i="42"/>
  <c r="E9" i="42" s="1"/>
  <c r="F23" i="42"/>
  <c r="L9" i="42"/>
  <c r="F36" i="42"/>
  <c r="C33" i="42"/>
  <c r="F14" i="42"/>
  <c r="O79" i="42"/>
  <c r="C30" i="42"/>
  <c r="I39" i="42"/>
  <c r="L25" i="42"/>
  <c r="D30" i="42"/>
  <c r="O67" i="42"/>
  <c r="M25" i="42"/>
  <c r="O68" i="42"/>
  <c r="F31" i="42"/>
  <c r="D25" i="42"/>
  <c r="G30" i="42"/>
  <c r="F11" i="42"/>
  <c r="O73" i="42"/>
  <c r="I11" i="42"/>
  <c r="F15" i="42"/>
  <c r="G25" i="42"/>
  <c r="F34" i="42"/>
  <c r="O64" i="42"/>
  <c r="I23" i="42"/>
  <c r="O89" i="42"/>
  <c r="G33" i="42"/>
  <c r="N7" i="42"/>
  <c r="I10" i="42"/>
  <c r="E25" i="42"/>
  <c r="J9" i="42"/>
  <c r="F26" i="42"/>
  <c r="F28" i="42"/>
  <c r="I31" i="42"/>
  <c r="K33" i="42"/>
  <c r="F47" i="42"/>
  <c r="I22" i="42"/>
  <c r="I47" i="42"/>
  <c r="N6" i="42"/>
  <c r="F18" i="42"/>
  <c r="H25" i="42"/>
  <c r="F29" i="42"/>
  <c r="K30" i="42"/>
  <c r="E33" i="42"/>
  <c r="I29" i="42"/>
  <c r="F42" i="42"/>
  <c r="F44" i="42"/>
  <c r="O66" i="42"/>
  <c r="H33" i="42"/>
  <c r="N5" i="42"/>
  <c r="F39" i="42"/>
  <c r="I46" i="42"/>
  <c r="F94" i="42"/>
  <c r="I94" i="42"/>
  <c r="F142" i="42"/>
  <c r="M11" i="42"/>
  <c r="M9" i="42" s="1"/>
  <c r="C18" i="42"/>
  <c r="E19" i="42"/>
  <c r="I37" i="42"/>
  <c r="I45" i="42"/>
  <c r="O87" i="42"/>
  <c r="C118" i="42"/>
  <c r="O168" i="42"/>
  <c r="O174" i="42"/>
  <c r="D18" i="42"/>
  <c r="D16" i="42" s="1"/>
  <c r="F19" i="42"/>
  <c r="F27" i="42"/>
  <c r="F35" i="42"/>
  <c r="F43" i="42"/>
  <c r="O69" i="42"/>
  <c r="O88" i="42"/>
  <c r="O138" i="42"/>
  <c r="O196" i="42"/>
  <c r="O183" i="42"/>
  <c r="C190" i="42"/>
  <c r="G18" i="42"/>
  <c r="G16" i="42" s="1"/>
  <c r="I19" i="42"/>
  <c r="I27" i="42"/>
  <c r="I35" i="42"/>
  <c r="I43" i="42"/>
  <c r="O74" i="42"/>
  <c r="O80" i="42"/>
  <c r="O85" i="42"/>
  <c r="O91" i="42"/>
  <c r="O100" i="42"/>
  <c r="O124" i="42"/>
  <c r="M166" i="42"/>
  <c r="M190" i="42" s="1"/>
  <c r="O184" i="42"/>
  <c r="F13" i="42"/>
  <c r="F17" i="42"/>
  <c r="H18" i="42"/>
  <c r="H16" i="42" s="1"/>
  <c r="F25" i="42"/>
  <c r="F33" i="42"/>
  <c r="F41" i="42"/>
  <c r="O75" i="42"/>
  <c r="O81" i="42"/>
  <c r="O86" i="42"/>
  <c r="C111" i="42"/>
  <c r="O125" i="42"/>
  <c r="O130" i="42"/>
  <c r="O185" i="42"/>
  <c r="C11" i="42"/>
  <c r="C9" i="42" s="1"/>
  <c r="I14" i="42"/>
  <c r="I18" i="42"/>
  <c r="I26" i="42"/>
  <c r="I34" i="42"/>
  <c r="I42" i="42"/>
  <c r="O76" i="42"/>
  <c r="D111" i="42"/>
  <c r="D142" i="42" s="1"/>
  <c r="J118" i="42"/>
  <c r="J142" i="42" s="1"/>
  <c r="O131" i="42"/>
  <c r="O167" i="42"/>
  <c r="O186" i="42"/>
  <c r="F12" i="42"/>
  <c r="F16" i="42"/>
  <c r="F24" i="42"/>
  <c r="F32" i="42"/>
  <c r="F40" i="42"/>
  <c r="C63" i="42"/>
  <c r="O77" i="42"/>
  <c r="E111" i="42"/>
  <c r="E142" i="42" s="1"/>
  <c r="K118" i="42"/>
  <c r="K142" i="42" s="1"/>
  <c r="G159" i="42"/>
  <c r="O187" i="42"/>
  <c r="I13" i="42"/>
  <c r="I17" i="42"/>
  <c r="I25" i="42"/>
  <c r="I33" i="42"/>
  <c r="I41" i="42"/>
  <c r="O78" i="42"/>
  <c r="O83" i="42"/>
  <c r="H159" i="42"/>
  <c r="H190" i="42" s="1"/>
  <c r="O162" i="42"/>
  <c r="O181" i="42"/>
  <c r="O163" i="42"/>
  <c r="O182" i="42"/>
  <c r="I12" i="42"/>
  <c r="I16" i="42"/>
  <c r="I24" i="42"/>
  <c r="I32" i="42"/>
  <c r="I40" i="42"/>
  <c r="O164" i="42"/>
  <c r="O176" i="42"/>
  <c r="F10" i="42"/>
  <c r="F22" i="42"/>
  <c r="F30" i="42"/>
  <c r="F38" i="42"/>
  <c r="F46" i="42"/>
  <c r="O119" i="42"/>
  <c r="O165" i="42"/>
  <c r="O170" i="42"/>
  <c r="O177" i="42"/>
  <c r="O171" i="42"/>
  <c r="O178" i="42"/>
  <c r="F9" i="42"/>
  <c r="F21" i="42"/>
  <c r="F37" i="42"/>
  <c r="O160" i="42"/>
  <c r="O172" i="42"/>
  <c r="O179" i="42"/>
  <c r="O189" i="42"/>
  <c r="F9" i="36"/>
  <c r="F166" i="41"/>
  <c r="G166" i="41"/>
  <c r="H19" i="41"/>
  <c r="H166" i="41"/>
  <c r="G19" i="41"/>
  <c r="L19" i="41"/>
  <c r="K18" i="41"/>
  <c r="K166" i="41"/>
  <c r="E159" i="41"/>
  <c r="E190" i="41" s="1"/>
  <c r="H190" i="41"/>
  <c r="H195" i="41" s="1"/>
  <c r="F190" i="41"/>
  <c r="F192" i="41" s="1"/>
  <c r="O182" i="41"/>
  <c r="O175" i="41"/>
  <c r="O162" i="41"/>
  <c r="O165" i="41"/>
  <c r="O180" i="41"/>
  <c r="O187" i="41"/>
  <c r="O170" i="41"/>
  <c r="O171" i="41"/>
  <c r="O173" i="41"/>
  <c r="O163" i="41"/>
  <c r="O177" i="41"/>
  <c r="O178" i="41"/>
  <c r="O174" i="41"/>
  <c r="O185" i="41"/>
  <c r="O169" i="41"/>
  <c r="O196" i="41"/>
  <c r="O181" i="41"/>
  <c r="O127" i="41"/>
  <c r="M118" i="41"/>
  <c r="M19" i="41"/>
  <c r="J19" i="41"/>
  <c r="J118" i="41"/>
  <c r="J142" i="41" s="1"/>
  <c r="D18" i="41"/>
  <c r="L18" i="41"/>
  <c r="G142" i="41"/>
  <c r="G147" i="41" s="1"/>
  <c r="L11" i="41"/>
  <c r="L9" i="41" s="1"/>
  <c r="M142" i="41"/>
  <c r="M147" i="41" s="1"/>
  <c r="H142" i="41"/>
  <c r="H147" i="41" s="1"/>
  <c r="K11" i="41"/>
  <c r="C11" i="41"/>
  <c r="C9" i="41" s="1"/>
  <c r="M11" i="41"/>
  <c r="M9" i="41" s="1"/>
  <c r="D11" i="41"/>
  <c r="D9" i="41" s="1"/>
  <c r="O113" i="41"/>
  <c r="O119" i="41"/>
  <c r="O129" i="41"/>
  <c r="O120" i="41"/>
  <c r="O112" i="41"/>
  <c r="O130" i="41"/>
  <c r="O132" i="41"/>
  <c r="O123" i="41"/>
  <c r="M25" i="41"/>
  <c r="O121" i="41"/>
  <c r="C30" i="41"/>
  <c r="O136" i="41"/>
  <c r="O114" i="41"/>
  <c r="O116" i="41"/>
  <c r="O134" i="41"/>
  <c r="J28" i="41"/>
  <c r="J25" i="41" s="1"/>
  <c r="G25" i="41"/>
  <c r="L25" i="41"/>
  <c r="O79" i="41"/>
  <c r="E70" i="41"/>
  <c r="H70" i="41"/>
  <c r="D19" i="41"/>
  <c r="I70" i="41"/>
  <c r="K70" i="41"/>
  <c r="K94" i="41" s="1"/>
  <c r="E18" i="41"/>
  <c r="E16" i="41" s="1"/>
  <c r="G18" i="41"/>
  <c r="H18" i="41"/>
  <c r="M18" i="41"/>
  <c r="J18" i="41"/>
  <c r="F94" i="41"/>
  <c r="F96" i="41" s="1"/>
  <c r="H94" i="41"/>
  <c r="H99" i="41" s="1"/>
  <c r="J94" i="41"/>
  <c r="J99" i="41" s="1"/>
  <c r="H11" i="41"/>
  <c r="H9" i="41" s="1"/>
  <c r="J11" i="41"/>
  <c r="J9" i="41" s="1"/>
  <c r="K30" i="41"/>
  <c r="O77" i="41"/>
  <c r="O84" i="41"/>
  <c r="G33" i="41"/>
  <c r="L33" i="41"/>
  <c r="O66" i="41"/>
  <c r="O88" i="41"/>
  <c r="N7" i="41"/>
  <c r="K25" i="41"/>
  <c r="O67" i="41"/>
  <c r="O73" i="41"/>
  <c r="O90" i="41"/>
  <c r="E25" i="41"/>
  <c r="J30" i="41"/>
  <c r="O81" i="41"/>
  <c r="C25" i="41"/>
  <c r="H25" i="41"/>
  <c r="H30" i="41"/>
  <c r="D25" i="41"/>
  <c r="O82" i="41"/>
  <c r="M33" i="41"/>
  <c r="K9" i="41"/>
  <c r="G30" i="41"/>
  <c r="H33" i="41"/>
  <c r="N5" i="41"/>
  <c r="J33" i="41"/>
  <c r="D30" i="41"/>
  <c r="K33" i="41"/>
  <c r="E30" i="41"/>
  <c r="E9" i="41"/>
  <c r="O65" i="41"/>
  <c r="O86" i="41"/>
  <c r="O72" i="41"/>
  <c r="N6" i="41"/>
  <c r="L30" i="41"/>
  <c r="C33" i="41"/>
  <c r="M30" i="41"/>
  <c r="D33" i="41"/>
  <c r="E33" i="41"/>
  <c r="O111" i="41"/>
  <c r="G190" i="41"/>
  <c r="I94" i="41"/>
  <c r="K142" i="41"/>
  <c r="M190" i="41"/>
  <c r="E94" i="41"/>
  <c r="F99" i="41"/>
  <c r="G94" i="41"/>
  <c r="G11" i="41"/>
  <c r="G9" i="41" s="1"/>
  <c r="M63" i="41"/>
  <c r="O63" i="41" s="1"/>
  <c r="O87" i="41"/>
  <c r="O93" i="41"/>
  <c r="C118" i="41"/>
  <c r="O137" i="41"/>
  <c r="O168" i="41"/>
  <c r="D118" i="41"/>
  <c r="D142" i="41" s="1"/>
  <c r="C19" i="41"/>
  <c r="C70" i="41"/>
  <c r="O89" i="41"/>
  <c r="E118" i="41"/>
  <c r="E142" i="41" s="1"/>
  <c r="O122" i="41"/>
  <c r="O128" i="41"/>
  <c r="O133" i="41"/>
  <c r="O139" i="41"/>
  <c r="O148" i="41"/>
  <c r="O189" i="41"/>
  <c r="D70" i="41"/>
  <c r="D94" i="41" s="1"/>
  <c r="F118" i="41"/>
  <c r="F142" i="41" s="1"/>
  <c r="C159" i="41"/>
  <c r="C190" i="41" s="1"/>
  <c r="L166" i="41"/>
  <c r="L190" i="41" s="1"/>
  <c r="O183" i="41"/>
  <c r="C18" i="41"/>
  <c r="O74" i="41"/>
  <c r="O80" i="41"/>
  <c r="O85" i="41"/>
  <c r="O91" i="41"/>
  <c r="O100" i="41"/>
  <c r="O124" i="41"/>
  <c r="D159" i="41"/>
  <c r="D190" i="41" s="1"/>
  <c r="M166" i="41"/>
  <c r="O184" i="41"/>
  <c r="O76" i="41"/>
  <c r="O126" i="41"/>
  <c r="O131" i="41"/>
  <c r="O167" i="41"/>
  <c r="O186" i="41"/>
  <c r="O161" i="41"/>
  <c r="L118" i="41"/>
  <c r="L142" i="41" s="1"/>
  <c r="K19" i="41"/>
  <c r="K16" i="41" s="1"/>
  <c r="O164" i="41"/>
  <c r="O176" i="41"/>
  <c r="O160" i="41"/>
  <c r="O172" i="41"/>
  <c r="L19" i="40"/>
  <c r="L166" i="40"/>
  <c r="L190" i="40" s="1"/>
  <c r="M190" i="40"/>
  <c r="M192" i="40" s="1"/>
  <c r="O169" i="40"/>
  <c r="D19" i="40"/>
  <c r="D166" i="40"/>
  <c r="D190" i="40" s="1"/>
  <c r="D192" i="40" s="1"/>
  <c r="E166" i="40"/>
  <c r="E190" i="40" s="1"/>
  <c r="E192" i="40" s="1"/>
  <c r="G166" i="40"/>
  <c r="K18" i="40"/>
  <c r="O168" i="40"/>
  <c r="C190" i="40"/>
  <c r="C195" i="40" s="1"/>
  <c r="F190" i="40"/>
  <c r="F192" i="40" s="1"/>
  <c r="O161" i="40"/>
  <c r="C33" i="40"/>
  <c r="O173" i="40"/>
  <c r="O174" i="40"/>
  <c r="O184" i="40"/>
  <c r="O182" i="40"/>
  <c r="J19" i="40"/>
  <c r="K19" i="40"/>
  <c r="K16" i="40" s="1"/>
  <c r="K118" i="40"/>
  <c r="L118" i="40"/>
  <c r="C118" i="40"/>
  <c r="F118" i="40"/>
  <c r="C19" i="40"/>
  <c r="M118" i="40"/>
  <c r="M142" i="40" s="1"/>
  <c r="M147" i="40" s="1"/>
  <c r="O121" i="40"/>
  <c r="H19" i="40"/>
  <c r="H18" i="40"/>
  <c r="H118" i="40"/>
  <c r="H142" i="40" s="1"/>
  <c r="M18" i="40"/>
  <c r="C18" i="40"/>
  <c r="H11" i="40"/>
  <c r="H9" i="40" s="1"/>
  <c r="K142" i="40"/>
  <c r="K147" i="40" s="1"/>
  <c r="O113" i="40"/>
  <c r="D142" i="40"/>
  <c r="D144" i="40" s="1"/>
  <c r="G142" i="40"/>
  <c r="G147" i="40" s="1"/>
  <c r="E30" i="40"/>
  <c r="M25" i="40"/>
  <c r="E25" i="40"/>
  <c r="M19" i="40"/>
  <c r="E70" i="40"/>
  <c r="D70" i="40"/>
  <c r="J70" i="40"/>
  <c r="K70" i="40"/>
  <c r="K94" i="40" s="1"/>
  <c r="K99" i="40" s="1"/>
  <c r="E19" i="40"/>
  <c r="D18" i="40"/>
  <c r="D16" i="40" s="1"/>
  <c r="H70" i="40"/>
  <c r="H94" i="40" s="1"/>
  <c r="H99" i="40" s="1"/>
  <c r="E18" i="40"/>
  <c r="G18" i="40"/>
  <c r="G16" i="40" s="1"/>
  <c r="H63" i="40"/>
  <c r="E11" i="40"/>
  <c r="E9" i="40" s="1"/>
  <c r="G11" i="40"/>
  <c r="G9" i="40" s="1"/>
  <c r="E94" i="40"/>
  <c r="E99" i="40" s="1"/>
  <c r="G94" i="40"/>
  <c r="G96" i="40" s="1"/>
  <c r="O65" i="40"/>
  <c r="J11" i="40"/>
  <c r="J9" i="40" s="1"/>
  <c r="G33" i="40"/>
  <c r="G25" i="40"/>
  <c r="O82" i="40"/>
  <c r="H25" i="40"/>
  <c r="J33" i="40"/>
  <c r="J16" i="40"/>
  <c r="L33" i="40"/>
  <c r="K25" i="40"/>
  <c r="M33" i="40"/>
  <c r="G30" i="40"/>
  <c r="D33" i="40"/>
  <c r="N6" i="40"/>
  <c r="H33" i="40"/>
  <c r="O80" i="40"/>
  <c r="N5" i="40"/>
  <c r="H30" i="40"/>
  <c r="L25" i="40"/>
  <c r="D30" i="40"/>
  <c r="K33" i="40"/>
  <c r="O72" i="40"/>
  <c r="O84" i="40"/>
  <c r="N7" i="40"/>
  <c r="O91" i="40"/>
  <c r="C9" i="40"/>
  <c r="J30" i="40"/>
  <c r="C25" i="40"/>
  <c r="K30" i="40"/>
  <c r="D25" i="40"/>
  <c r="L30" i="40"/>
  <c r="M30" i="40"/>
  <c r="C30" i="40"/>
  <c r="E33" i="40"/>
  <c r="M9" i="40"/>
  <c r="L142" i="40"/>
  <c r="H190" i="40"/>
  <c r="J142" i="40"/>
  <c r="O127" i="40"/>
  <c r="K190" i="40"/>
  <c r="K11" i="40"/>
  <c r="K9" i="40" s="1"/>
  <c r="L18" i="40"/>
  <c r="L16" i="40" s="1"/>
  <c r="O67" i="40"/>
  <c r="O117" i="40"/>
  <c r="O136" i="40"/>
  <c r="C142" i="40"/>
  <c r="L11" i="40"/>
  <c r="L9" i="40" s="1"/>
  <c r="M63" i="40"/>
  <c r="M94" i="40" s="1"/>
  <c r="O68" i="40"/>
  <c r="J79" i="40"/>
  <c r="O79" i="40" s="1"/>
  <c r="O87" i="40"/>
  <c r="O93" i="40"/>
  <c r="O112" i="40"/>
  <c r="O137" i="40"/>
  <c r="O175" i="40"/>
  <c r="O69" i="40"/>
  <c r="O88" i="40"/>
  <c r="O138" i="40"/>
  <c r="O196" i="40"/>
  <c r="O64" i="40"/>
  <c r="C70" i="40"/>
  <c r="O89" i="40"/>
  <c r="E118" i="40"/>
  <c r="O122" i="40"/>
  <c r="O128" i="40"/>
  <c r="O133" i="40"/>
  <c r="O139" i="40"/>
  <c r="O148" i="40"/>
  <c r="O189" i="40"/>
  <c r="K159" i="40"/>
  <c r="O159" i="40" s="1"/>
  <c r="O73" i="40"/>
  <c r="O90" i="40"/>
  <c r="O123" i="40"/>
  <c r="O129" i="40"/>
  <c r="O134" i="40"/>
  <c r="O183" i="40"/>
  <c r="F70" i="40"/>
  <c r="F94" i="40" s="1"/>
  <c r="O75" i="40"/>
  <c r="O81" i="40"/>
  <c r="O86" i="40"/>
  <c r="O125" i="40"/>
  <c r="O130" i="40"/>
  <c r="O76" i="40"/>
  <c r="O120" i="40"/>
  <c r="O126" i="40"/>
  <c r="O131" i="40"/>
  <c r="O77" i="40"/>
  <c r="O180" i="40"/>
  <c r="O124" i="40"/>
  <c r="D11" i="40"/>
  <c r="D9" i="40" s="1"/>
  <c r="D63" i="40"/>
  <c r="D94" i="40" s="1"/>
  <c r="I70" i="40"/>
  <c r="I94" i="40" s="1"/>
  <c r="O78" i="40"/>
  <c r="O83" i="40"/>
  <c r="F111" i="40"/>
  <c r="F142" i="40" s="1"/>
  <c r="O162" i="40"/>
  <c r="O119" i="40"/>
  <c r="J28" i="40"/>
  <c r="J25" i="40" s="1"/>
  <c r="O114" i="40"/>
  <c r="O71" i="40"/>
  <c r="O115" i="40"/>
  <c r="O116" i="40"/>
  <c r="M19" i="39"/>
  <c r="C166" i="39"/>
  <c r="D166" i="39"/>
  <c r="O166" i="39" s="1"/>
  <c r="E166" i="39"/>
  <c r="E190" i="39" s="1"/>
  <c r="E192" i="39" s="1"/>
  <c r="L166" i="39"/>
  <c r="M166" i="39"/>
  <c r="M190" i="39" s="1"/>
  <c r="L18" i="39"/>
  <c r="L16" i="39" s="1"/>
  <c r="K11" i="39"/>
  <c r="C30" i="39"/>
  <c r="O163" i="39"/>
  <c r="O164" i="39"/>
  <c r="O182" i="39"/>
  <c r="O167" i="39"/>
  <c r="O176" i="39"/>
  <c r="O168" i="39"/>
  <c r="O178" i="39"/>
  <c r="O161" i="39"/>
  <c r="O180" i="39"/>
  <c r="L30" i="39"/>
  <c r="O169" i="39"/>
  <c r="O171" i="39"/>
  <c r="O173" i="39"/>
  <c r="O174" i="39"/>
  <c r="O184" i="39"/>
  <c r="O185" i="39"/>
  <c r="O186" i="39"/>
  <c r="O187" i="39"/>
  <c r="O175" i="39"/>
  <c r="O162" i="39"/>
  <c r="O181" i="39"/>
  <c r="M25" i="39"/>
  <c r="M118" i="39"/>
  <c r="J118" i="39"/>
  <c r="D19" i="39"/>
  <c r="H19" i="39"/>
  <c r="K19" i="39"/>
  <c r="H118" i="39"/>
  <c r="H142" i="39" s="1"/>
  <c r="H147" i="39" s="1"/>
  <c r="K118" i="39"/>
  <c r="E18" i="39"/>
  <c r="O120" i="39"/>
  <c r="K18" i="39"/>
  <c r="M142" i="39"/>
  <c r="M144" i="39" s="1"/>
  <c r="D11" i="39"/>
  <c r="D9" i="39" s="1"/>
  <c r="C11" i="39"/>
  <c r="C9" i="39" s="1"/>
  <c r="H11" i="39"/>
  <c r="H9" i="39" s="1"/>
  <c r="O113" i="39"/>
  <c r="M11" i="39"/>
  <c r="M9" i="39" s="1"/>
  <c r="M30" i="39"/>
  <c r="O114" i="39"/>
  <c r="C33" i="39"/>
  <c r="E30" i="39"/>
  <c r="O121" i="39"/>
  <c r="O117" i="39"/>
  <c r="O135" i="39"/>
  <c r="O132" i="39"/>
  <c r="N5" i="39"/>
  <c r="C25" i="39"/>
  <c r="O126" i="39"/>
  <c r="E33" i="39"/>
  <c r="J33" i="39"/>
  <c r="O136" i="39"/>
  <c r="O127" i="39"/>
  <c r="O138" i="39"/>
  <c r="H33" i="39"/>
  <c r="K25" i="39"/>
  <c r="K94" i="39"/>
  <c r="K99" i="39" s="1"/>
  <c r="E19" i="39"/>
  <c r="C70" i="39"/>
  <c r="C94" i="39" s="1"/>
  <c r="E70" i="39"/>
  <c r="E94" i="39" s="1"/>
  <c r="E11" i="39"/>
  <c r="E9" i="39" s="1"/>
  <c r="F94" i="39"/>
  <c r="F96" i="39" s="1"/>
  <c r="G94" i="39"/>
  <c r="G99" i="39" s="1"/>
  <c r="K30" i="39"/>
  <c r="D25" i="39"/>
  <c r="H30" i="39"/>
  <c r="J30" i="39"/>
  <c r="H25" i="39"/>
  <c r="L33" i="39"/>
  <c r="L25" i="39"/>
  <c r="H16" i="39"/>
  <c r="O73" i="39"/>
  <c r="O67" i="39"/>
  <c r="N6" i="39"/>
  <c r="J25" i="39"/>
  <c r="O86" i="39"/>
  <c r="K9" i="39"/>
  <c r="O81" i="39"/>
  <c r="D33" i="39"/>
  <c r="O82" i="39"/>
  <c r="K33" i="39"/>
  <c r="O65" i="39"/>
  <c r="O72" i="39"/>
  <c r="O83" i="39"/>
  <c r="E25" i="39"/>
  <c r="D30" i="39"/>
  <c r="O84" i="39"/>
  <c r="M33" i="39"/>
  <c r="O75" i="39"/>
  <c r="N7" i="39"/>
  <c r="R5" i="39" s="1"/>
  <c r="O78" i="39"/>
  <c r="J16" i="39"/>
  <c r="G190" i="39"/>
  <c r="K96" i="39"/>
  <c r="H190" i="39"/>
  <c r="J142" i="39"/>
  <c r="K190" i="39"/>
  <c r="E142" i="39"/>
  <c r="F190" i="39"/>
  <c r="L190" i="39"/>
  <c r="K142" i="39"/>
  <c r="L11" i="39"/>
  <c r="L9" i="39" s="1"/>
  <c r="M18" i="39"/>
  <c r="M16" i="39" s="1"/>
  <c r="M63" i="39"/>
  <c r="M94" i="39" s="1"/>
  <c r="O68" i="39"/>
  <c r="J79" i="39"/>
  <c r="O87" i="39"/>
  <c r="O93" i="39"/>
  <c r="O112" i="39"/>
  <c r="C118" i="39"/>
  <c r="O137" i="39"/>
  <c r="O69" i="39"/>
  <c r="O88" i="39"/>
  <c r="D118" i="39"/>
  <c r="D142" i="39" s="1"/>
  <c r="O196" i="39"/>
  <c r="O64" i="39"/>
  <c r="O89" i="39"/>
  <c r="O122" i="39"/>
  <c r="O128" i="39"/>
  <c r="O133" i="39"/>
  <c r="O139" i="39"/>
  <c r="O148" i="39"/>
  <c r="O189" i="39"/>
  <c r="D70" i="39"/>
  <c r="D94" i="39" s="1"/>
  <c r="O90" i="39"/>
  <c r="F118" i="39"/>
  <c r="F142" i="39" s="1"/>
  <c r="O123" i="39"/>
  <c r="O129" i="39"/>
  <c r="O134" i="39"/>
  <c r="C159" i="39"/>
  <c r="C190" i="39" s="1"/>
  <c r="O183" i="39"/>
  <c r="O74" i="39"/>
  <c r="O80" i="39"/>
  <c r="O85" i="39"/>
  <c r="O91" i="39"/>
  <c r="O100" i="39"/>
  <c r="O124" i="39"/>
  <c r="D159" i="39"/>
  <c r="D190" i="39" s="1"/>
  <c r="C18" i="39"/>
  <c r="C16" i="39" s="1"/>
  <c r="O76" i="39"/>
  <c r="D18" i="39"/>
  <c r="C63" i="39"/>
  <c r="H70" i="39"/>
  <c r="H94" i="39" s="1"/>
  <c r="O77" i="39"/>
  <c r="I70" i="39"/>
  <c r="I94" i="39" s="1"/>
  <c r="L118" i="39"/>
  <c r="L142" i="39" s="1"/>
  <c r="J70" i="39"/>
  <c r="G111" i="39"/>
  <c r="G142" i="39" s="1"/>
  <c r="O119" i="39"/>
  <c r="O165" i="39"/>
  <c r="O170" i="39"/>
  <c r="O177" i="39"/>
  <c r="O71" i="39"/>
  <c r="O115" i="39"/>
  <c r="O160" i="39"/>
  <c r="O172" i="39"/>
  <c r="J11" i="39"/>
  <c r="J9" i="39" s="1"/>
  <c r="O116" i="39"/>
  <c r="J19" i="38"/>
  <c r="C166" i="38"/>
  <c r="H118" i="38"/>
  <c r="H166" i="38"/>
  <c r="J118" i="38"/>
  <c r="J142" i="38" s="1"/>
  <c r="K166" i="38"/>
  <c r="K190" i="38" s="1"/>
  <c r="K195" i="38" s="1"/>
  <c r="C118" i="38"/>
  <c r="C142" i="38" s="1"/>
  <c r="C147" i="38" s="1"/>
  <c r="E30" i="38"/>
  <c r="C18" i="38"/>
  <c r="J30" i="38"/>
  <c r="K19" i="38"/>
  <c r="O175" i="38"/>
  <c r="O168" i="38"/>
  <c r="C19" i="38"/>
  <c r="L18" i="38"/>
  <c r="J28" i="38"/>
  <c r="J25" i="38" s="1"/>
  <c r="L166" i="38"/>
  <c r="L190" i="38" s="1"/>
  <c r="M166" i="38"/>
  <c r="M190" i="38" s="1"/>
  <c r="H19" i="38"/>
  <c r="D166" i="38"/>
  <c r="M18" i="38"/>
  <c r="D18" i="38"/>
  <c r="E18" i="38"/>
  <c r="E118" i="38"/>
  <c r="E142" i="38" s="1"/>
  <c r="F118" i="38"/>
  <c r="F142" i="38" s="1"/>
  <c r="F144" i="38" s="1"/>
  <c r="J18" i="38"/>
  <c r="J16" i="38" s="1"/>
  <c r="L118" i="38"/>
  <c r="L142" i="38" s="1"/>
  <c r="H18" i="38"/>
  <c r="M118" i="38"/>
  <c r="M142" i="38" s="1"/>
  <c r="E11" i="38"/>
  <c r="E9" i="38" s="1"/>
  <c r="O117" i="38"/>
  <c r="M30" i="38"/>
  <c r="O125" i="38"/>
  <c r="C33" i="38"/>
  <c r="O127" i="38"/>
  <c r="H30" i="38"/>
  <c r="J33" i="38"/>
  <c r="O129" i="38"/>
  <c r="J79" i="38"/>
  <c r="O79" i="38" s="1"/>
  <c r="M25" i="38"/>
  <c r="L25" i="38"/>
  <c r="D19" i="38"/>
  <c r="O161" i="38"/>
  <c r="L19" i="38"/>
  <c r="E19" i="38"/>
  <c r="O136" i="38"/>
  <c r="K11" i="38"/>
  <c r="K9" i="38" s="1"/>
  <c r="O112" i="38"/>
  <c r="O137" i="38"/>
  <c r="O119" i="38"/>
  <c r="O138" i="38"/>
  <c r="K70" i="38"/>
  <c r="O139" i="38"/>
  <c r="O120" i="38"/>
  <c r="O133" i="38"/>
  <c r="O128" i="38"/>
  <c r="O134" i="38"/>
  <c r="O148" i="38"/>
  <c r="O135" i="38"/>
  <c r="F70" i="38"/>
  <c r="F94" i="38" s="1"/>
  <c r="F96" i="38" s="1"/>
  <c r="M19" i="38"/>
  <c r="O89" i="38"/>
  <c r="G118" i="38"/>
  <c r="G142" i="38" s="1"/>
  <c r="O122" i="38"/>
  <c r="O165" i="38"/>
  <c r="O177" i="38"/>
  <c r="I63" i="38"/>
  <c r="O123" i="38"/>
  <c r="O130" i="38"/>
  <c r="O131" i="38"/>
  <c r="O180" i="38"/>
  <c r="K118" i="38"/>
  <c r="K142" i="38" s="1"/>
  <c r="K147" i="38" s="1"/>
  <c r="O126" i="38"/>
  <c r="K33" i="38"/>
  <c r="H142" i="38"/>
  <c r="H144" i="38" s="1"/>
  <c r="L11" i="38"/>
  <c r="L9" i="38" s="1"/>
  <c r="L33" i="38"/>
  <c r="O113" i="38"/>
  <c r="M11" i="38"/>
  <c r="M9" i="38" s="1"/>
  <c r="O115" i="38"/>
  <c r="O132" i="38"/>
  <c r="E166" i="38"/>
  <c r="E190" i="38" s="1"/>
  <c r="O170" i="38"/>
  <c r="C70" i="38"/>
  <c r="M70" i="38"/>
  <c r="M94" i="38" s="1"/>
  <c r="M99" i="38" s="1"/>
  <c r="G70" i="38"/>
  <c r="G94" i="38" s="1"/>
  <c r="D70" i="38"/>
  <c r="D94" i="38" s="1"/>
  <c r="D99" i="38" s="1"/>
  <c r="J70" i="38"/>
  <c r="H11" i="38"/>
  <c r="H9" i="38" s="1"/>
  <c r="J11" i="38"/>
  <c r="J9" i="38" s="1"/>
  <c r="E63" i="38"/>
  <c r="D11" i="38"/>
  <c r="D9" i="38" s="1"/>
  <c r="D30" i="38"/>
  <c r="H33" i="38"/>
  <c r="M33" i="38"/>
  <c r="K25" i="38"/>
  <c r="D25" i="38"/>
  <c r="E25" i="38"/>
  <c r="E33" i="38"/>
  <c r="O65" i="38"/>
  <c r="N7" i="38"/>
  <c r="K30" i="38"/>
  <c r="O71" i="38"/>
  <c r="O83" i="38"/>
  <c r="H25" i="38"/>
  <c r="O72" i="38"/>
  <c r="D33" i="38"/>
  <c r="N6" i="38"/>
  <c r="O78" i="38"/>
  <c r="O88" i="38"/>
  <c r="C25" i="38"/>
  <c r="C30" i="38"/>
  <c r="O90" i="38"/>
  <c r="O67" i="38"/>
  <c r="O93" i="38"/>
  <c r="O68" i="38"/>
  <c r="O69" i="38"/>
  <c r="L30" i="38"/>
  <c r="N5" i="38"/>
  <c r="O64" i="38"/>
  <c r="H190" i="38"/>
  <c r="C190" i="38"/>
  <c r="K18" i="38"/>
  <c r="K63" i="38"/>
  <c r="F166" i="38"/>
  <c r="F190" i="38" s="1"/>
  <c r="O174" i="38"/>
  <c r="O87" i="38"/>
  <c r="G166" i="38"/>
  <c r="G190" i="38" s="1"/>
  <c r="D118" i="38"/>
  <c r="O121" i="38"/>
  <c r="O196" i="38"/>
  <c r="O189" i="38"/>
  <c r="O73" i="38"/>
  <c r="O84" i="38"/>
  <c r="O183" i="38"/>
  <c r="E70" i="38"/>
  <c r="O74" i="38"/>
  <c r="O80" i="38"/>
  <c r="O85" i="38"/>
  <c r="O91" i="38"/>
  <c r="O100" i="38"/>
  <c r="O124" i="38"/>
  <c r="D159" i="38"/>
  <c r="O159" i="38" s="1"/>
  <c r="O184" i="38"/>
  <c r="O75" i="38"/>
  <c r="O81" i="38"/>
  <c r="O86" i="38"/>
  <c r="O185" i="38"/>
  <c r="O76" i="38"/>
  <c r="D111" i="38"/>
  <c r="O111" i="38" s="1"/>
  <c r="O167" i="38"/>
  <c r="O186" i="38"/>
  <c r="C63" i="38"/>
  <c r="H70" i="38"/>
  <c r="O77" i="38"/>
  <c r="O82" i="38"/>
  <c r="O187" i="38"/>
  <c r="C11" i="38"/>
  <c r="C9" i="38" s="1"/>
  <c r="I70" i="38"/>
  <c r="O162" i="38"/>
  <c r="O181" i="38"/>
  <c r="O163" i="38"/>
  <c r="O182" i="38"/>
  <c r="O164" i="38"/>
  <c r="O169" i="38"/>
  <c r="O176" i="38"/>
  <c r="O114" i="38"/>
  <c r="O171" i="38"/>
  <c r="O178" i="38"/>
  <c r="O160" i="38"/>
  <c r="O172" i="38"/>
  <c r="O179" i="38"/>
  <c r="O116" i="38"/>
  <c r="E169" i="37"/>
  <c r="H169" i="37"/>
  <c r="D169" i="37"/>
  <c r="F169" i="37"/>
  <c r="L169" i="37"/>
  <c r="L194" i="37" s="1"/>
  <c r="L199" i="37" s="1"/>
  <c r="E18" i="37"/>
  <c r="M169" i="37"/>
  <c r="M194" i="37" s="1"/>
  <c r="L18" i="37"/>
  <c r="G169" i="37"/>
  <c r="G194" i="37" s="1"/>
  <c r="K18" i="37"/>
  <c r="C169" i="37"/>
  <c r="O169" i="37" s="1"/>
  <c r="H194" i="37"/>
  <c r="H196" i="37" s="1"/>
  <c r="E194" i="37"/>
  <c r="E199" i="37" s="1"/>
  <c r="F194" i="37"/>
  <c r="F196" i="37" s="1"/>
  <c r="K194" i="37"/>
  <c r="K199" i="37" s="1"/>
  <c r="O179" i="37"/>
  <c r="O163" i="37"/>
  <c r="O180" i="37"/>
  <c r="O182" i="37"/>
  <c r="O183" i="37"/>
  <c r="O175" i="37"/>
  <c r="O167" i="37"/>
  <c r="O174" i="37"/>
  <c r="O164" i="37"/>
  <c r="O177" i="37"/>
  <c r="O185" i="37"/>
  <c r="O165" i="37"/>
  <c r="O184" i="37"/>
  <c r="J29" i="37"/>
  <c r="J26" i="37" s="1"/>
  <c r="J120" i="37"/>
  <c r="G120" i="37"/>
  <c r="H120" i="37"/>
  <c r="C19" i="37"/>
  <c r="E19" i="37"/>
  <c r="E16" i="37" s="1"/>
  <c r="M120" i="37"/>
  <c r="M145" i="37" s="1"/>
  <c r="M150" i="37" s="1"/>
  <c r="M19" i="37"/>
  <c r="D120" i="37"/>
  <c r="D145" i="37" s="1"/>
  <c r="D150" i="37" s="1"/>
  <c r="E120" i="37"/>
  <c r="E145" i="37" s="1"/>
  <c r="E147" i="37" s="1"/>
  <c r="M18" i="37"/>
  <c r="F120" i="37"/>
  <c r="F145" i="37" s="1"/>
  <c r="D11" i="37"/>
  <c r="D9" i="37" s="1"/>
  <c r="L11" i="37"/>
  <c r="L9" i="37" s="1"/>
  <c r="L145" i="37"/>
  <c r="L150" i="37" s="1"/>
  <c r="J145" i="37"/>
  <c r="J147" i="37" s="1"/>
  <c r="J11" i="37"/>
  <c r="J9" i="37" s="1"/>
  <c r="O116" i="37"/>
  <c r="O117" i="37"/>
  <c r="O118" i="37"/>
  <c r="O136" i="37"/>
  <c r="O114" i="37"/>
  <c r="O122" i="37"/>
  <c r="O131" i="37"/>
  <c r="O115" i="37"/>
  <c r="O133" i="37"/>
  <c r="O138" i="37"/>
  <c r="O124" i="37"/>
  <c r="O135" i="37"/>
  <c r="O128" i="37"/>
  <c r="O130" i="37"/>
  <c r="O141" i="37"/>
  <c r="D26" i="37"/>
  <c r="C26" i="37"/>
  <c r="M26" i="37"/>
  <c r="O142" i="37"/>
  <c r="O144" i="37"/>
  <c r="O89" i="37"/>
  <c r="K31" i="37"/>
  <c r="M31" i="37"/>
  <c r="J31" i="37"/>
  <c r="J81" i="37"/>
  <c r="J96" i="37" s="1"/>
  <c r="J101" i="37" s="1"/>
  <c r="O84" i="37"/>
  <c r="H26" i="37"/>
  <c r="D19" i="37"/>
  <c r="I71" i="37"/>
  <c r="I96" i="37" s="1"/>
  <c r="I98" i="37" s="1"/>
  <c r="K19" i="37"/>
  <c r="M71" i="37"/>
  <c r="M96" i="37" s="1"/>
  <c r="J18" i="37"/>
  <c r="J16" i="37" s="1"/>
  <c r="K71" i="37"/>
  <c r="K96" i="37" s="1"/>
  <c r="K101" i="37" s="1"/>
  <c r="C18" i="37"/>
  <c r="G96" i="37"/>
  <c r="G101" i="37" s="1"/>
  <c r="M11" i="37"/>
  <c r="M9" i="37" s="1"/>
  <c r="F64" i="37"/>
  <c r="F96" i="37" s="1"/>
  <c r="E11" i="37"/>
  <c r="E9" i="37" s="1"/>
  <c r="K11" i="37"/>
  <c r="K9" i="37" s="1"/>
  <c r="D34" i="37"/>
  <c r="O66" i="37"/>
  <c r="O76" i="37"/>
  <c r="L31" i="37"/>
  <c r="K26" i="37"/>
  <c r="O80" i="37"/>
  <c r="O90" i="37"/>
  <c r="O67" i="37"/>
  <c r="O73" i="37"/>
  <c r="O91" i="37"/>
  <c r="J34" i="37"/>
  <c r="O69" i="37"/>
  <c r="O74" i="37"/>
  <c r="L26" i="37"/>
  <c r="C31" i="37"/>
  <c r="E31" i="37"/>
  <c r="O65" i="37"/>
  <c r="O72" i="37"/>
  <c r="N5" i="37"/>
  <c r="C34" i="37"/>
  <c r="O85" i="37"/>
  <c r="E34" i="37"/>
  <c r="O86" i="37"/>
  <c r="D31" i="37"/>
  <c r="L34" i="37"/>
  <c r="O81" i="37"/>
  <c r="H34" i="37"/>
  <c r="L16" i="37"/>
  <c r="H16" i="37"/>
  <c r="K34" i="37"/>
  <c r="N7" i="37"/>
  <c r="N6" i="37"/>
  <c r="M34" i="37"/>
  <c r="C9" i="37"/>
  <c r="H31" i="37"/>
  <c r="O88" i="37"/>
  <c r="E26" i="37"/>
  <c r="E96" i="37"/>
  <c r="D96" i="37"/>
  <c r="H145" i="37"/>
  <c r="D194" i="37"/>
  <c r="C96" i="37"/>
  <c r="O68" i="37"/>
  <c r="O119" i="37"/>
  <c r="O139" i="37"/>
  <c r="O178" i="37"/>
  <c r="O95" i="37"/>
  <c r="C120" i="37"/>
  <c r="O140" i="37"/>
  <c r="O123" i="37"/>
  <c r="O200" i="37"/>
  <c r="O151" i="37"/>
  <c r="O193" i="37"/>
  <c r="O92" i="37"/>
  <c r="O125" i="37"/>
  <c r="O132" i="37"/>
  <c r="O137" i="37"/>
  <c r="G145" i="37"/>
  <c r="C162" i="37"/>
  <c r="O162" i="37" s="1"/>
  <c r="O187" i="37"/>
  <c r="O75" i="37"/>
  <c r="O82" i="37"/>
  <c r="O87" i="37"/>
  <c r="O93" i="37"/>
  <c r="O102" i="37"/>
  <c r="O126" i="37"/>
  <c r="O188" i="37"/>
  <c r="C113" i="37"/>
  <c r="O189" i="37"/>
  <c r="D18" i="37"/>
  <c r="O129" i="37"/>
  <c r="O134" i="37"/>
  <c r="O170" i="37"/>
  <c r="O190" i="37"/>
  <c r="H71" i="37"/>
  <c r="K120" i="37"/>
  <c r="O191" i="37"/>
  <c r="O166" i="37"/>
  <c r="O186" i="37"/>
  <c r="O172" i="37"/>
  <c r="H11" i="37"/>
  <c r="H9" i="37" s="1"/>
  <c r="O168" i="37"/>
  <c r="O173" i="37"/>
  <c r="H64" i="37"/>
  <c r="K113" i="37"/>
  <c r="M169" i="36"/>
  <c r="F169" i="36"/>
  <c r="F194" i="36"/>
  <c r="F196" i="36" s="1"/>
  <c r="O180" i="36"/>
  <c r="O170" i="36"/>
  <c r="O178" i="36"/>
  <c r="O193" i="36"/>
  <c r="O188" i="36"/>
  <c r="O191" i="36"/>
  <c r="O184" i="36"/>
  <c r="O165" i="36"/>
  <c r="O185" i="36"/>
  <c r="O200" i="36"/>
  <c r="O166" i="36"/>
  <c r="O171" i="36"/>
  <c r="O172" i="36"/>
  <c r="O135" i="36"/>
  <c r="M19" i="36"/>
  <c r="K120" i="36"/>
  <c r="J120" i="36"/>
  <c r="D19" i="36"/>
  <c r="H19" i="36"/>
  <c r="J145" i="36"/>
  <c r="G19" i="36"/>
  <c r="D145" i="36"/>
  <c r="D147" i="36" s="1"/>
  <c r="E145" i="36"/>
  <c r="E147" i="36" s="1"/>
  <c r="E149" i="36" s="1"/>
  <c r="F145" i="36"/>
  <c r="F150" i="36" s="1"/>
  <c r="K145" i="36"/>
  <c r="K150" i="36" s="1"/>
  <c r="M26" i="36"/>
  <c r="O141" i="36"/>
  <c r="O142" i="36"/>
  <c r="O114" i="36"/>
  <c r="O136" i="36"/>
  <c r="O137" i="36"/>
  <c r="O132" i="36"/>
  <c r="O123" i="36"/>
  <c r="O151" i="36"/>
  <c r="O131" i="36"/>
  <c r="O124" i="36"/>
  <c r="O125" i="36"/>
  <c r="K34" i="36"/>
  <c r="G31" i="36"/>
  <c r="H31" i="36"/>
  <c r="C31" i="36"/>
  <c r="E71" i="36"/>
  <c r="E96" i="36" s="1"/>
  <c r="E101" i="36" s="1"/>
  <c r="G18" i="36"/>
  <c r="G96" i="36"/>
  <c r="G98" i="36" s="1"/>
  <c r="G34" i="36"/>
  <c r="D26" i="36"/>
  <c r="C34" i="36"/>
  <c r="E26" i="36"/>
  <c r="M31" i="36"/>
  <c r="L9" i="36"/>
  <c r="D31" i="36"/>
  <c r="M9" i="36"/>
  <c r="E16" i="36"/>
  <c r="L34" i="36"/>
  <c r="L31" i="36"/>
  <c r="G26" i="36"/>
  <c r="K9" i="36"/>
  <c r="H26" i="36"/>
  <c r="I26" i="36"/>
  <c r="J34" i="36"/>
  <c r="K26" i="36"/>
  <c r="O89" i="36"/>
  <c r="O75" i="36"/>
  <c r="O86" i="36"/>
  <c r="E31" i="36"/>
  <c r="D9" i="36"/>
  <c r="O76" i="36"/>
  <c r="O68" i="36"/>
  <c r="E9" i="36"/>
  <c r="J150" i="36"/>
  <c r="J147" i="36"/>
  <c r="H18" i="36"/>
  <c r="H71" i="36"/>
  <c r="H96" i="36" s="1"/>
  <c r="O133" i="36"/>
  <c r="I71" i="36"/>
  <c r="I18" i="36"/>
  <c r="I16" i="36" s="1"/>
  <c r="J18" i="36"/>
  <c r="J16" i="36" s="1"/>
  <c r="J71" i="36"/>
  <c r="O81" i="36"/>
  <c r="L18" i="36"/>
  <c r="L120" i="36"/>
  <c r="L145" i="36" s="1"/>
  <c r="K18" i="36"/>
  <c r="K71" i="36"/>
  <c r="K96" i="36" s="1"/>
  <c r="F96" i="36"/>
  <c r="M120" i="36"/>
  <c r="M145" i="36" s="1"/>
  <c r="M18" i="36"/>
  <c r="E34" i="36"/>
  <c r="O122" i="36"/>
  <c r="O130" i="36"/>
  <c r="I64" i="36"/>
  <c r="I11" i="36"/>
  <c r="I9" i="36" s="1"/>
  <c r="J64" i="36"/>
  <c r="J11" i="36"/>
  <c r="J9" i="36" s="1"/>
  <c r="O67" i="36"/>
  <c r="O72" i="36"/>
  <c r="O95" i="36"/>
  <c r="O85" i="36"/>
  <c r="O80" i="36"/>
  <c r="O79" i="36"/>
  <c r="O65" i="36"/>
  <c r="O83" i="36"/>
  <c r="O82" i="36"/>
  <c r="O92" i="36"/>
  <c r="O91" i="36"/>
  <c r="O90" i="36"/>
  <c r="O70" i="36"/>
  <c r="O69" i="36"/>
  <c r="O88" i="36"/>
  <c r="O93" i="36"/>
  <c r="O87" i="36"/>
  <c r="H9" i="36"/>
  <c r="O138" i="36"/>
  <c r="C145" i="36"/>
  <c r="D149" i="36"/>
  <c r="D146" i="36"/>
  <c r="C194" i="36"/>
  <c r="N5" i="36"/>
  <c r="O84" i="36"/>
  <c r="J81" i="36"/>
  <c r="J29" i="36"/>
  <c r="J26" i="36" s="1"/>
  <c r="G194" i="36"/>
  <c r="O179" i="36"/>
  <c r="I31" i="36"/>
  <c r="D18" i="36"/>
  <c r="O73" i="36"/>
  <c r="J31" i="36"/>
  <c r="K19" i="36"/>
  <c r="L19" i="36"/>
  <c r="M194" i="36"/>
  <c r="C19" i="36"/>
  <c r="G145" i="36"/>
  <c r="L26" i="36"/>
  <c r="O115" i="36"/>
  <c r="C113" i="36"/>
  <c r="O113" i="36" s="1"/>
  <c r="H145" i="36"/>
  <c r="D34" i="36"/>
  <c r="I34" i="36"/>
  <c r="C71" i="36"/>
  <c r="C96" i="36" s="1"/>
  <c r="D71" i="36"/>
  <c r="D96" i="36" s="1"/>
  <c r="N7" i="36"/>
  <c r="C169" i="36"/>
  <c r="C18" i="36"/>
  <c r="H194" i="36"/>
  <c r="C11" i="36"/>
  <c r="C9" i="36" s="1"/>
  <c r="H34" i="36"/>
  <c r="D169" i="36"/>
  <c r="D194" i="36" s="1"/>
  <c r="K31" i="36"/>
  <c r="O187" i="36"/>
  <c r="N6" i="36"/>
  <c r="O74" i="36"/>
  <c r="M71" i="36"/>
  <c r="M96" i="36" s="1"/>
  <c r="O177" i="36"/>
  <c r="O183" i="36"/>
  <c r="O175" i="36"/>
  <c r="O163" i="36"/>
  <c r="O181" i="36"/>
  <c r="O173" i="36"/>
  <c r="O168" i="36"/>
  <c r="O182" i="36"/>
  <c r="O174" i="36"/>
  <c r="E169" i="36"/>
  <c r="E194" i="36" s="1"/>
  <c r="K194" i="36"/>
  <c r="G11" i="36"/>
  <c r="G9" i="36" s="1"/>
  <c r="O66" i="36"/>
  <c r="O162" i="36"/>
  <c r="L194" i="36"/>
  <c r="M34" i="36"/>
  <c r="O144" i="36"/>
  <c r="O118" i="36"/>
  <c r="O117" i="36"/>
  <c r="O121" i="36"/>
  <c r="O116" i="36"/>
  <c r="O139" i="36"/>
  <c r="O167" i="36"/>
  <c r="O189" i="36"/>
  <c r="O140" i="36"/>
  <c r="O190" i="36"/>
  <c r="O184" i="35"/>
  <c r="K194" i="35"/>
  <c r="K196" i="35" s="1"/>
  <c r="O133" i="35"/>
  <c r="H120" i="35"/>
  <c r="J19" i="35"/>
  <c r="G120" i="35"/>
  <c r="M19" i="35"/>
  <c r="D18" i="35"/>
  <c r="C18" i="35"/>
  <c r="E18" i="35"/>
  <c r="F18" i="35"/>
  <c r="G145" i="35"/>
  <c r="D120" i="35"/>
  <c r="D145" i="35" s="1"/>
  <c r="K145" i="35"/>
  <c r="K147" i="35" s="1"/>
  <c r="M11" i="35"/>
  <c r="H145" i="35"/>
  <c r="H150" i="35" s="1"/>
  <c r="J145" i="35"/>
  <c r="J150" i="35" s="1"/>
  <c r="O114" i="35"/>
  <c r="O142" i="35"/>
  <c r="N6" i="35"/>
  <c r="O136" i="35"/>
  <c r="O131" i="35"/>
  <c r="O137" i="35"/>
  <c r="O130" i="35"/>
  <c r="O132" i="35"/>
  <c r="O122" i="35"/>
  <c r="O124" i="35"/>
  <c r="I34" i="35"/>
  <c r="L34" i="35"/>
  <c r="C34" i="35"/>
  <c r="D34" i="35"/>
  <c r="O86" i="35"/>
  <c r="K26" i="35"/>
  <c r="I26" i="35"/>
  <c r="L26" i="35"/>
  <c r="G19" i="35"/>
  <c r="K19" i="35"/>
  <c r="F19" i="35"/>
  <c r="M31" i="35"/>
  <c r="O80" i="35"/>
  <c r="J31" i="35"/>
  <c r="J34" i="35"/>
  <c r="N7" i="35"/>
  <c r="O51" i="35" s="1"/>
  <c r="E26" i="35"/>
  <c r="I9" i="35"/>
  <c r="F26" i="35"/>
  <c r="O69" i="35"/>
  <c r="K31" i="35"/>
  <c r="M9" i="35"/>
  <c r="F34" i="35"/>
  <c r="G34" i="35"/>
  <c r="C31" i="35"/>
  <c r="H34" i="35"/>
  <c r="O68" i="35"/>
  <c r="E34" i="35"/>
  <c r="D31" i="35"/>
  <c r="O70" i="35"/>
  <c r="M26" i="35"/>
  <c r="I31" i="35"/>
  <c r="G31" i="35"/>
  <c r="O91" i="35"/>
  <c r="O65" i="35"/>
  <c r="G147" i="35"/>
  <c r="G150" i="35"/>
  <c r="H194" i="35"/>
  <c r="K199" i="35"/>
  <c r="J81" i="35"/>
  <c r="O84" i="35"/>
  <c r="C19" i="35"/>
  <c r="C120" i="35"/>
  <c r="O123" i="35"/>
  <c r="O115" i="35"/>
  <c r="C113" i="35"/>
  <c r="O113" i="35" s="1"/>
  <c r="G18" i="35"/>
  <c r="O73" i="35"/>
  <c r="G71" i="35"/>
  <c r="G96" i="35" s="1"/>
  <c r="O74" i="35"/>
  <c r="H18" i="35"/>
  <c r="H71" i="35"/>
  <c r="H96" i="35" s="1"/>
  <c r="I71" i="35"/>
  <c r="I96" i="35" s="1"/>
  <c r="I18" i="35"/>
  <c r="I16" i="35" s="1"/>
  <c r="J71" i="35"/>
  <c r="J18" i="35"/>
  <c r="E31" i="35"/>
  <c r="O177" i="35"/>
  <c r="O183" i="35"/>
  <c r="O175" i="35"/>
  <c r="O163" i="35"/>
  <c r="O182" i="35"/>
  <c r="O174" i="35"/>
  <c r="O186" i="35"/>
  <c r="O166" i="35"/>
  <c r="O191" i="35"/>
  <c r="O178" i="35"/>
  <c r="O190" i="35"/>
  <c r="O189" i="35"/>
  <c r="O168" i="35"/>
  <c r="O165" i="35"/>
  <c r="O173" i="35"/>
  <c r="O188" i="35"/>
  <c r="O167" i="35"/>
  <c r="O170" i="35"/>
  <c r="O193" i="35"/>
  <c r="O185" i="35"/>
  <c r="O200" i="35"/>
  <c r="F31" i="35"/>
  <c r="M96" i="35"/>
  <c r="C96" i="35"/>
  <c r="O89" i="35"/>
  <c r="J29" i="35"/>
  <c r="J26" i="35" s="1"/>
  <c r="F145" i="35"/>
  <c r="O66" i="35"/>
  <c r="C64" i="35"/>
  <c r="E19" i="35"/>
  <c r="G169" i="35"/>
  <c r="G194" i="35" s="1"/>
  <c r="C169" i="35"/>
  <c r="C194" i="35" s="1"/>
  <c r="O171" i="35"/>
  <c r="D169" i="35"/>
  <c r="D26" i="35"/>
  <c r="E169" i="35"/>
  <c r="E194" i="35" s="1"/>
  <c r="D19" i="35"/>
  <c r="D16" i="35" s="1"/>
  <c r="F169" i="35"/>
  <c r="F194" i="35" s="1"/>
  <c r="C11" i="35"/>
  <c r="C9" i="35" s="1"/>
  <c r="G26" i="35"/>
  <c r="D64" i="35"/>
  <c r="D96" i="35" s="1"/>
  <c r="D11" i="35"/>
  <c r="D9" i="35" s="1"/>
  <c r="H26" i="35"/>
  <c r="E64" i="35"/>
  <c r="E96" i="35" s="1"/>
  <c r="E11" i="35"/>
  <c r="E9" i="35" s="1"/>
  <c r="M34" i="35"/>
  <c r="O138" i="35"/>
  <c r="K18" i="35"/>
  <c r="K71" i="35"/>
  <c r="K96" i="35" s="1"/>
  <c r="M71" i="35"/>
  <c r="C26" i="35"/>
  <c r="O164" i="35"/>
  <c r="D162" i="35"/>
  <c r="M18" i="35"/>
  <c r="M16" i="35" s="1"/>
  <c r="K34" i="35"/>
  <c r="G11" i="35"/>
  <c r="G9" i="35" s="1"/>
  <c r="L18" i="35"/>
  <c r="L120" i="35"/>
  <c r="L145" i="35" s="1"/>
  <c r="L162" i="35"/>
  <c r="L194" i="35" s="1"/>
  <c r="L11" i="35"/>
  <c r="L9" i="35" s="1"/>
  <c r="O187" i="35"/>
  <c r="M120" i="35"/>
  <c r="M145" i="35" s="1"/>
  <c r="E145" i="35"/>
  <c r="O172" i="35"/>
  <c r="O67" i="35"/>
  <c r="O72" i="35"/>
  <c r="H19" i="35"/>
  <c r="O179" i="35"/>
  <c r="F11" i="35"/>
  <c r="F9" i="35" s="1"/>
  <c r="N5" i="35"/>
  <c r="O144" i="35"/>
  <c r="O118" i="35"/>
  <c r="O117" i="35"/>
  <c r="O116" i="35"/>
  <c r="O121" i="35"/>
  <c r="H11" i="35"/>
  <c r="H9" i="35" s="1"/>
  <c r="J64" i="35"/>
  <c r="J11" i="35"/>
  <c r="J9" i="35" s="1"/>
  <c r="O139" i="35"/>
  <c r="K11" i="35"/>
  <c r="K9" i="35" s="1"/>
  <c r="O102" i="35"/>
  <c r="O140" i="35"/>
  <c r="M194" i="35"/>
  <c r="H31" i="35"/>
  <c r="L31" i="35"/>
  <c r="F64" i="35"/>
  <c r="F96" i="35" s="1"/>
  <c r="O90" i="35"/>
  <c r="L19" i="35"/>
  <c r="O141" i="35"/>
  <c r="O164" i="34"/>
  <c r="D194" i="34"/>
  <c r="D199" i="34" s="1"/>
  <c r="H96" i="34"/>
  <c r="H18" i="34"/>
  <c r="G11" i="34"/>
  <c r="G9" i="34" s="1"/>
  <c r="H11" i="34"/>
  <c r="I11" i="34"/>
  <c r="I9" i="34" s="1"/>
  <c r="K64" i="34"/>
  <c r="M64" i="34"/>
  <c r="G96" i="34"/>
  <c r="G101" i="34" s="1"/>
  <c r="O69" i="34"/>
  <c r="O83" i="34"/>
  <c r="H34" i="34"/>
  <c r="F31" i="34"/>
  <c r="O86" i="34"/>
  <c r="O77" i="34"/>
  <c r="O82" i="34"/>
  <c r="O79" i="34"/>
  <c r="N24" i="34" s="1"/>
  <c r="I31" i="34"/>
  <c r="G34" i="34"/>
  <c r="O93" i="34"/>
  <c r="N38" i="34" s="1"/>
  <c r="J31" i="34"/>
  <c r="H16" i="34"/>
  <c r="O91" i="34"/>
  <c r="J26" i="34"/>
  <c r="O68" i="34"/>
  <c r="O92" i="34"/>
  <c r="N6" i="34"/>
  <c r="C34" i="34"/>
  <c r="C31" i="34"/>
  <c r="O87" i="34"/>
  <c r="L9" i="34"/>
  <c r="N5" i="34"/>
  <c r="M9" i="34"/>
  <c r="D34" i="34"/>
  <c r="M31" i="34"/>
  <c r="E34" i="34"/>
  <c r="K26" i="34"/>
  <c r="O70" i="34"/>
  <c r="O95" i="34"/>
  <c r="O88" i="34"/>
  <c r="N33" i="34" s="1"/>
  <c r="N7" i="34"/>
  <c r="O51" i="34" s="1"/>
  <c r="D26" i="34"/>
  <c r="H101" i="34"/>
  <c r="H98" i="34"/>
  <c r="F120" i="34"/>
  <c r="F19" i="34"/>
  <c r="L26" i="34"/>
  <c r="M26" i="34"/>
  <c r="N22" i="34"/>
  <c r="E96" i="34"/>
  <c r="E113" i="34"/>
  <c r="E145" i="34" s="1"/>
  <c r="E11" i="34"/>
  <c r="E9" i="34" s="1"/>
  <c r="E194" i="34"/>
  <c r="F96" i="34"/>
  <c r="D196" i="34"/>
  <c r="K9" i="34"/>
  <c r="D150" i="34"/>
  <c r="D147" i="34"/>
  <c r="F16" i="34"/>
  <c r="J71" i="34"/>
  <c r="J18" i="34"/>
  <c r="J16" i="34" s="1"/>
  <c r="O81" i="34"/>
  <c r="H145" i="34"/>
  <c r="G120" i="34"/>
  <c r="G145" i="34" s="1"/>
  <c r="G19" i="34"/>
  <c r="G16" i="34" s="1"/>
  <c r="C113" i="34"/>
  <c r="O115" i="34"/>
  <c r="K18" i="34"/>
  <c r="K16" i="34" s="1"/>
  <c r="K71" i="34"/>
  <c r="N23" i="34"/>
  <c r="M18" i="34"/>
  <c r="M16" i="34" s="1"/>
  <c r="M71" i="34"/>
  <c r="F145" i="34"/>
  <c r="O74" i="34"/>
  <c r="N19" i="34" s="1"/>
  <c r="D19" i="34"/>
  <c r="D16" i="34" s="1"/>
  <c r="D71" i="34"/>
  <c r="D96" i="34" s="1"/>
  <c r="O123" i="34"/>
  <c r="C19" i="34"/>
  <c r="C16" i="34" s="1"/>
  <c r="O177" i="34"/>
  <c r="O183" i="34"/>
  <c r="O175" i="34"/>
  <c r="O163" i="34"/>
  <c r="O186" i="34"/>
  <c r="O166" i="34"/>
  <c r="O185" i="34"/>
  <c r="O165" i="34"/>
  <c r="O189" i="34"/>
  <c r="O191" i="34"/>
  <c r="O188" i="34"/>
  <c r="O190" i="34"/>
  <c r="N37" i="34" s="1"/>
  <c r="O178" i="34"/>
  <c r="O174" i="34"/>
  <c r="O173" i="34"/>
  <c r="O180" i="34"/>
  <c r="O168" i="34"/>
  <c r="O182" i="34"/>
  <c r="O200" i="34"/>
  <c r="O181" i="34"/>
  <c r="O170" i="34"/>
  <c r="I34" i="34"/>
  <c r="C169" i="34"/>
  <c r="O169" i="34" s="1"/>
  <c r="O171" i="34"/>
  <c r="J34" i="34"/>
  <c r="O73" i="34"/>
  <c r="O133" i="34"/>
  <c r="H194" i="34"/>
  <c r="O162" i="34"/>
  <c r="H9" i="34"/>
  <c r="O66" i="34"/>
  <c r="C11" i="34"/>
  <c r="C9" i="34" s="1"/>
  <c r="O135" i="34"/>
  <c r="M34" i="34"/>
  <c r="O89" i="34"/>
  <c r="O144" i="34"/>
  <c r="O118" i="34"/>
  <c r="O117" i="34"/>
  <c r="O136" i="34"/>
  <c r="N32" i="34" s="1"/>
  <c r="O131" i="34"/>
  <c r="O119" i="34"/>
  <c r="O140" i="34"/>
  <c r="O142" i="34"/>
  <c r="O116" i="34"/>
  <c r="O139" i="34"/>
  <c r="O141" i="34"/>
  <c r="L18" i="34"/>
  <c r="L16" i="34" s="1"/>
  <c r="L120" i="34"/>
  <c r="O128" i="34"/>
  <c r="J145" i="34"/>
  <c r="O151" i="34"/>
  <c r="G169" i="34"/>
  <c r="G194" i="34" s="1"/>
  <c r="M194" i="34"/>
  <c r="L34" i="34"/>
  <c r="E19" i="34"/>
  <c r="E16" i="34" s="1"/>
  <c r="L31" i="34"/>
  <c r="C120" i="34"/>
  <c r="F169" i="34"/>
  <c r="F194" i="34" s="1"/>
  <c r="L194" i="34"/>
  <c r="D11" i="34"/>
  <c r="D9" i="34" s="1"/>
  <c r="O67" i="34"/>
  <c r="O72" i="34"/>
  <c r="N17" i="34" s="1"/>
  <c r="O85" i="34"/>
  <c r="O80" i="34"/>
  <c r="O90" i="34"/>
  <c r="O102" i="34"/>
  <c r="J64" i="34"/>
  <c r="J11" i="34"/>
  <c r="J9" i="34" s="1"/>
  <c r="O75" i="34"/>
  <c r="N20" i="34" s="1"/>
  <c r="O129" i="34"/>
  <c r="K145" i="34"/>
  <c r="H169" i="34"/>
  <c r="K34" i="34"/>
  <c r="E169" i="34"/>
  <c r="K194" i="34"/>
  <c r="C64" i="34"/>
  <c r="C96" i="34" s="1"/>
  <c r="I71" i="34"/>
  <c r="I96" i="34" s="1"/>
  <c r="I18" i="34"/>
  <c r="I16" i="34" s="1"/>
  <c r="O76" i="34"/>
  <c r="O84" i="34"/>
  <c r="N29" i="34" s="1"/>
  <c r="O130" i="34"/>
  <c r="L145" i="34"/>
  <c r="M145" i="34"/>
  <c r="O179" i="34"/>
  <c r="C26" i="34"/>
  <c r="F11" i="34"/>
  <c r="F9" i="34" s="1"/>
  <c r="G31" i="34"/>
  <c r="H31" i="34"/>
  <c r="F31" i="33"/>
  <c r="K19" i="33"/>
  <c r="G169" i="33"/>
  <c r="M19" i="33"/>
  <c r="H169" i="33"/>
  <c r="K169" i="33"/>
  <c r="M169" i="33"/>
  <c r="F18" i="33"/>
  <c r="F199" i="33"/>
  <c r="G199" i="33"/>
  <c r="H199" i="33"/>
  <c r="K199" i="33"/>
  <c r="L11" i="33"/>
  <c r="L9" i="33" s="1"/>
  <c r="O173" i="33"/>
  <c r="O181" i="33"/>
  <c r="O182" i="33"/>
  <c r="O183" i="33"/>
  <c r="D120" i="33"/>
  <c r="G19" i="33"/>
  <c r="E120" i="33"/>
  <c r="H19" i="33"/>
  <c r="F120" i="33"/>
  <c r="G120" i="33"/>
  <c r="J19" i="33"/>
  <c r="E18" i="33"/>
  <c r="L120" i="33"/>
  <c r="J18" i="33"/>
  <c r="L113" i="33"/>
  <c r="M147" i="33"/>
  <c r="O134" i="33"/>
  <c r="O129" i="33"/>
  <c r="O130" i="33"/>
  <c r="O116" i="33"/>
  <c r="O117" i="33"/>
  <c r="O118" i="33"/>
  <c r="O113" i="33"/>
  <c r="O119" i="33"/>
  <c r="O140" i="33"/>
  <c r="O114" i="33"/>
  <c r="O136" i="33"/>
  <c r="O125" i="33"/>
  <c r="O128" i="33"/>
  <c r="O123" i="33"/>
  <c r="O139" i="33"/>
  <c r="O137" i="33"/>
  <c r="M26" i="33"/>
  <c r="O121" i="33"/>
  <c r="O142" i="33"/>
  <c r="O132" i="33"/>
  <c r="O124" i="33"/>
  <c r="F34" i="33"/>
  <c r="I34" i="33"/>
  <c r="G31" i="33"/>
  <c r="O86" i="33"/>
  <c r="C31" i="33"/>
  <c r="J81" i="33"/>
  <c r="O81" i="33" s="1"/>
  <c r="G71" i="33"/>
  <c r="K71" i="33"/>
  <c r="H71" i="33"/>
  <c r="M71" i="33"/>
  <c r="J71" i="33"/>
  <c r="K18" i="33"/>
  <c r="G11" i="33"/>
  <c r="G9" i="33" s="1"/>
  <c r="H11" i="33"/>
  <c r="H9" i="33" s="1"/>
  <c r="I11" i="33"/>
  <c r="I9" i="33" s="1"/>
  <c r="E26" i="33"/>
  <c r="G26" i="33"/>
  <c r="M31" i="33"/>
  <c r="F26" i="33"/>
  <c r="I26" i="33"/>
  <c r="J34" i="33"/>
  <c r="C26" i="33"/>
  <c r="K34" i="33"/>
  <c r="D26" i="33"/>
  <c r="D31" i="33"/>
  <c r="L34" i="33"/>
  <c r="J31" i="33"/>
  <c r="M34" i="33"/>
  <c r="K16" i="33"/>
  <c r="J26" i="33"/>
  <c r="G34" i="33"/>
  <c r="K26" i="33"/>
  <c r="H34" i="33"/>
  <c r="L26" i="33"/>
  <c r="C34" i="33"/>
  <c r="N5" i="33"/>
  <c r="C19" i="33"/>
  <c r="E31" i="33"/>
  <c r="F71" i="33"/>
  <c r="F19" i="33"/>
  <c r="F16" i="33" s="1"/>
  <c r="O74" i="33"/>
  <c r="O89" i="33"/>
  <c r="O90" i="33"/>
  <c r="O70" i="33"/>
  <c r="O69" i="33"/>
  <c r="O67" i="33"/>
  <c r="O72" i="33"/>
  <c r="O80" i="33"/>
  <c r="O85" i="33"/>
  <c r="O79" i="33"/>
  <c r="O65" i="33"/>
  <c r="O77" i="33"/>
  <c r="O76" i="33"/>
  <c r="O68" i="33"/>
  <c r="O92" i="33"/>
  <c r="O91" i="33"/>
  <c r="O102" i="33"/>
  <c r="O75" i="33"/>
  <c r="O83" i="33"/>
  <c r="D18" i="33"/>
  <c r="O73" i="33"/>
  <c r="D71" i="33"/>
  <c r="O122" i="33"/>
  <c r="I16" i="33"/>
  <c r="O93" i="33"/>
  <c r="O87" i="33"/>
  <c r="H31" i="33"/>
  <c r="I31" i="33"/>
  <c r="O84" i="33"/>
  <c r="O174" i="33"/>
  <c r="O184" i="33"/>
  <c r="O175" i="33"/>
  <c r="D11" i="33"/>
  <c r="D9" i="33" s="1"/>
  <c r="O177" i="33"/>
  <c r="N7" i="33"/>
  <c r="E11" i="33"/>
  <c r="E9" i="33" s="1"/>
  <c r="I71" i="33"/>
  <c r="L169" i="33"/>
  <c r="L18" i="33"/>
  <c r="L16" i="33" s="1"/>
  <c r="O178" i="33"/>
  <c r="F11" i="33"/>
  <c r="F9" i="33" s="1"/>
  <c r="O179" i="33"/>
  <c r="O191" i="33"/>
  <c r="O189" i="33"/>
  <c r="O190" i="33"/>
  <c r="O170" i="33"/>
  <c r="O188" i="33"/>
  <c r="O180" i="33"/>
  <c r="O185" i="33"/>
  <c r="O163" i="33"/>
  <c r="O186" i="33"/>
  <c r="O166" i="33"/>
  <c r="O171" i="33"/>
  <c r="K64" i="33"/>
  <c r="K11" i="33"/>
  <c r="K9" i="33" s="1"/>
  <c r="O138" i="33"/>
  <c r="O167" i="33"/>
  <c r="O172" i="33"/>
  <c r="G18" i="33"/>
  <c r="M64" i="33"/>
  <c r="M11" i="33"/>
  <c r="M9" i="33" s="1"/>
  <c r="O168" i="33"/>
  <c r="N6" i="33"/>
  <c r="J11" i="33"/>
  <c r="J9" i="33" s="1"/>
  <c r="O115" i="33"/>
  <c r="C169" i="33"/>
  <c r="H18" i="33"/>
  <c r="E19" i="33"/>
  <c r="E16" i="33" s="1"/>
  <c r="E71" i="33"/>
  <c r="O135" i="33"/>
  <c r="K31" i="33"/>
  <c r="M18" i="33"/>
  <c r="M16" i="33" s="1"/>
  <c r="C18" i="33"/>
  <c r="C120" i="33"/>
  <c r="O164" i="33"/>
  <c r="C162" i="33"/>
  <c r="L31" i="33"/>
  <c r="O187" i="33"/>
  <c r="H26" i="33"/>
  <c r="D19" i="33"/>
  <c r="D34" i="33"/>
  <c r="E34" i="33"/>
  <c r="C11" i="33"/>
  <c r="C9" i="33" s="1"/>
  <c r="O66" i="33"/>
  <c r="O141" i="33"/>
  <c r="E210" i="2"/>
  <c r="L201" i="2"/>
  <c r="G210" i="2"/>
  <c r="G216" i="2" s="1"/>
  <c r="H210" i="2"/>
  <c r="J210" i="2"/>
  <c r="H212" i="2"/>
  <c r="H216" i="2"/>
  <c r="H213" i="2"/>
  <c r="J212" i="2"/>
  <c r="J216" i="2"/>
  <c r="J213" i="2"/>
  <c r="E213" i="2"/>
  <c r="L210" i="2"/>
  <c r="E212" i="2"/>
  <c r="E216" i="2"/>
  <c r="F212" i="2"/>
  <c r="F216" i="2"/>
  <c r="F213" i="2"/>
  <c r="G212" i="2"/>
  <c r="G213" i="2"/>
  <c r="J81" i="4"/>
  <c r="D81" i="4"/>
  <c r="J22" i="4"/>
  <c r="J25" i="4"/>
  <c r="L57" i="4"/>
  <c r="L58" i="4"/>
  <c r="F167" i="4"/>
  <c r="F169" i="4" s="1"/>
  <c r="C167" i="4"/>
  <c r="C170" i="4" s="1"/>
  <c r="L64" i="4"/>
  <c r="L65" i="4"/>
  <c r="D83" i="4"/>
  <c r="L154" i="4"/>
  <c r="H81" i="4"/>
  <c r="H90" i="4" s="1"/>
  <c r="L156" i="4"/>
  <c r="D25" i="4"/>
  <c r="C169" i="4"/>
  <c r="C172" i="4"/>
  <c r="I8" i="4"/>
  <c r="I15" i="4"/>
  <c r="L80" i="4"/>
  <c r="I22" i="4"/>
  <c r="I25" i="4"/>
  <c r="I28" i="4"/>
  <c r="L98" i="4"/>
  <c r="C83" i="4"/>
  <c r="E83" i="4"/>
  <c r="C15" i="4"/>
  <c r="C22" i="4"/>
  <c r="L60" i="4"/>
  <c r="L67" i="4"/>
  <c r="L106" i="4"/>
  <c r="L119" i="4"/>
  <c r="I167" i="4"/>
  <c r="L68" i="4"/>
  <c r="F81" i="4"/>
  <c r="F90" i="4" s="1"/>
  <c r="L107" i="4"/>
  <c r="L120" i="4"/>
  <c r="L141" i="4"/>
  <c r="D15" i="4"/>
  <c r="L69" i="4"/>
  <c r="L99" i="4"/>
  <c r="L108" i="4"/>
  <c r="L122" i="4"/>
  <c r="L142" i="4"/>
  <c r="L148" i="4"/>
  <c r="L161" i="4"/>
  <c r="G167" i="4"/>
  <c r="H15" i="4"/>
  <c r="F22" i="4"/>
  <c r="L70" i="4"/>
  <c r="L74" i="4"/>
  <c r="L101" i="4"/>
  <c r="L109" i="4"/>
  <c r="L143" i="4"/>
  <c r="L149" i="4"/>
  <c r="L162" i="4"/>
  <c r="G22" i="4"/>
  <c r="L75" i="4"/>
  <c r="L102" i="4"/>
  <c r="L110" i="4"/>
  <c r="L150" i="4"/>
  <c r="L163" i="4"/>
  <c r="L111" i="4"/>
  <c r="L151" i="4"/>
  <c r="L164" i="4"/>
  <c r="L62" i="4"/>
  <c r="L76" i="4"/>
  <c r="L153" i="4"/>
  <c r="D8" i="4"/>
  <c r="E90" i="4"/>
  <c r="L104" i="4"/>
  <c r="L117" i="4"/>
  <c r="L105" i="4"/>
  <c r="L112" i="4"/>
  <c r="L118" i="4"/>
  <c r="L158" i="4"/>
  <c r="D28" i="4"/>
  <c r="G83" i="4"/>
  <c r="F125" i="4"/>
  <c r="L146" i="4"/>
  <c r="L71" i="4"/>
  <c r="H83" i="4"/>
  <c r="E125" i="4"/>
  <c r="L147" i="4"/>
  <c r="L160" i="4"/>
  <c r="L72" i="4"/>
  <c r="D167" i="4"/>
  <c r="I13" i="4"/>
  <c r="L73" i="4"/>
  <c r="L78" i="4"/>
  <c r="I125" i="4"/>
  <c r="H167" i="4"/>
  <c r="J8" i="4"/>
  <c r="L63" i="4"/>
  <c r="L79" i="4"/>
  <c r="G44" i="5"/>
  <c r="H42" i="5"/>
  <c r="F44" i="5"/>
  <c r="E44" i="5"/>
  <c r="E187" i="5"/>
  <c r="F187" i="5"/>
  <c r="E42" i="5"/>
  <c r="E40" i="5" s="1"/>
  <c r="F42" i="5"/>
  <c r="G42" i="5"/>
  <c r="G40" i="5" s="1"/>
  <c r="H40" i="5"/>
  <c r="I41" i="5"/>
  <c r="I40" i="5" s="1"/>
  <c r="H43" i="5"/>
  <c r="G241" i="7"/>
  <c r="F192" i="7"/>
  <c r="I192" i="7"/>
  <c r="E47" i="7"/>
  <c r="G45" i="7"/>
  <c r="G42" i="7" s="1"/>
  <c r="J150" i="7"/>
  <c r="J47" i="7"/>
  <c r="J143" i="7"/>
  <c r="D143" i="7"/>
  <c r="C47" i="7"/>
  <c r="C150" i="7"/>
  <c r="C143" i="7" s="1"/>
  <c r="C153" i="7" s="1"/>
  <c r="G151" i="7"/>
  <c r="G150" i="7" s="1"/>
  <c r="I43" i="7"/>
  <c r="E150" i="7"/>
  <c r="E143" i="7" s="1"/>
  <c r="F44" i="7"/>
  <c r="F42" i="7" s="1"/>
  <c r="D101" i="7"/>
  <c r="D47" i="7"/>
  <c r="F101" i="7"/>
  <c r="F47" i="7"/>
  <c r="F46" i="7" s="1"/>
  <c r="G101" i="7"/>
  <c r="H47" i="7"/>
  <c r="H46" i="7" s="1"/>
  <c r="H101" i="7"/>
  <c r="G94" i="7"/>
  <c r="I47" i="7"/>
  <c r="I46" i="7" s="1"/>
  <c r="I101" i="7"/>
  <c r="D94" i="7"/>
  <c r="I97" i="7"/>
  <c r="K47" i="7"/>
  <c r="K46" i="7" s="1"/>
  <c r="G97" i="8"/>
  <c r="G94" i="8" s="1"/>
  <c r="I97" i="8"/>
  <c r="E47" i="8"/>
  <c r="E46" i="8" s="1"/>
  <c r="K94" i="8"/>
  <c r="H45" i="8"/>
  <c r="I45" i="8"/>
  <c r="J45" i="8"/>
  <c r="H151" i="8"/>
  <c r="H150" i="8" s="1"/>
  <c r="H143" i="8" s="1"/>
  <c r="H153" i="8" s="1"/>
  <c r="I151" i="8"/>
  <c r="I150" i="8" s="1"/>
  <c r="I143" i="8" s="1"/>
  <c r="G143" i="8"/>
  <c r="J151" i="8"/>
  <c r="J150" i="8" s="1"/>
  <c r="J143" i="8" s="1"/>
  <c r="J153" i="8" s="1"/>
  <c r="E150" i="8"/>
  <c r="F150" i="8"/>
  <c r="G45" i="8"/>
  <c r="C143" i="8"/>
  <c r="D143" i="8"/>
  <c r="E143" i="8"/>
  <c r="F143" i="8"/>
  <c r="I199" i="8"/>
  <c r="I47" i="8"/>
  <c r="I46" i="8" s="1"/>
  <c r="J199" i="8"/>
  <c r="J192" i="8" s="1"/>
  <c r="K199" i="8"/>
  <c r="K47" i="8"/>
  <c r="K192" i="8"/>
  <c r="C47" i="8"/>
  <c r="C46" i="8" s="1"/>
  <c r="C199" i="8"/>
  <c r="C192" i="8" s="1"/>
  <c r="D47" i="8"/>
  <c r="D46" i="8" s="1"/>
  <c r="D199" i="8"/>
  <c r="D192" i="8" s="1"/>
  <c r="G200" i="8"/>
  <c r="K45" i="8"/>
  <c r="G195" i="8"/>
  <c r="K244" i="8"/>
  <c r="G241" i="8"/>
  <c r="G43" i="8"/>
  <c r="E241" i="8"/>
  <c r="G44" i="8"/>
  <c r="H44" i="8"/>
  <c r="G43" i="9"/>
  <c r="G44" i="9"/>
  <c r="H44" i="9"/>
  <c r="H42" i="9" s="1"/>
  <c r="G200" i="9"/>
  <c r="G199" i="9" s="1"/>
  <c r="G192" i="9" s="1"/>
  <c r="D150" i="9"/>
  <c r="D47" i="9"/>
  <c r="D46" i="9" s="1"/>
  <c r="G151" i="9"/>
  <c r="G150" i="9" s="1"/>
  <c r="E143" i="9"/>
  <c r="K143" i="9"/>
  <c r="G45" i="9"/>
  <c r="G42" i="9" s="1"/>
  <c r="H101" i="9"/>
  <c r="H47" i="9"/>
  <c r="H46" i="9" s="1"/>
  <c r="I101" i="9"/>
  <c r="I94" i="9" s="1"/>
  <c r="I47" i="9"/>
  <c r="I46" i="9" s="1"/>
  <c r="J47" i="9"/>
  <c r="J46" i="9" s="1"/>
  <c r="K101" i="9"/>
  <c r="K47" i="9"/>
  <c r="K46" i="9" s="1"/>
  <c r="C101" i="9"/>
  <c r="C47" i="9"/>
  <c r="F101" i="9"/>
  <c r="F47" i="9"/>
  <c r="F46" i="9" s="1"/>
  <c r="G102" i="9"/>
  <c r="E47" i="9"/>
  <c r="E46" i="9" s="1"/>
  <c r="G97" i="9"/>
  <c r="M256" i="10"/>
  <c r="G17" i="10"/>
  <c r="M202" i="10"/>
  <c r="F44" i="10"/>
  <c r="M203" i="10"/>
  <c r="M252" i="10"/>
  <c r="D17" i="10"/>
  <c r="K17" i="10"/>
  <c r="M5" i="10"/>
  <c r="M254" i="10"/>
  <c r="M151" i="10"/>
  <c r="M253" i="10"/>
  <c r="M152" i="10"/>
  <c r="M259" i="10"/>
  <c r="L39" i="17"/>
  <c r="M200" i="11"/>
  <c r="M151" i="11"/>
  <c r="M102" i="11"/>
  <c r="E150" i="12"/>
  <c r="E147" i="12"/>
  <c r="K101" i="12"/>
  <c r="K98" i="12"/>
  <c r="K97" i="12" s="1"/>
  <c r="D9" i="12"/>
  <c r="I26" i="12"/>
  <c r="D70" i="12"/>
  <c r="M113" i="12"/>
  <c r="M151" i="12"/>
  <c r="K194" i="12"/>
  <c r="H15" i="12"/>
  <c r="G34" i="12"/>
  <c r="E18" i="12"/>
  <c r="D145" i="12"/>
  <c r="M125" i="12"/>
  <c r="F145" i="12"/>
  <c r="M186" i="12"/>
  <c r="I194" i="12"/>
  <c r="M142" i="12"/>
  <c r="D31" i="12"/>
  <c r="M66" i="12"/>
  <c r="F70" i="12"/>
  <c r="M89" i="12"/>
  <c r="M126" i="12"/>
  <c r="J18" i="12"/>
  <c r="M187" i="12"/>
  <c r="D15" i="12"/>
  <c r="L5" i="12"/>
  <c r="P5" i="12" s="1"/>
  <c r="G9" i="12"/>
  <c r="I34" i="12"/>
  <c r="G70" i="12"/>
  <c r="M127" i="12"/>
  <c r="M137" i="12"/>
  <c r="H145" i="12"/>
  <c r="F26" i="12"/>
  <c r="J34" i="12"/>
  <c r="M128" i="12"/>
  <c r="M162" i="12"/>
  <c r="E194" i="12"/>
  <c r="F96" i="12"/>
  <c r="I119" i="12"/>
  <c r="M129" i="12"/>
  <c r="F194" i="12"/>
  <c r="J9" i="12"/>
  <c r="G96" i="12"/>
  <c r="J17" i="12"/>
  <c r="D25" i="12"/>
  <c r="M180" i="12"/>
  <c r="K9" i="12"/>
  <c r="M72" i="12"/>
  <c r="M74" i="12"/>
  <c r="M83" i="12"/>
  <c r="K17" i="12"/>
  <c r="K15" i="12" s="1"/>
  <c r="M131" i="12"/>
  <c r="E25" i="12"/>
  <c r="C34" i="12"/>
  <c r="M78" i="12"/>
  <c r="H26" i="12"/>
  <c r="I96" i="12"/>
  <c r="C18" i="12"/>
  <c r="M133" i="12"/>
  <c r="G145" i="12"/>
  <c r="J194" i="12"/>
  <c r="M130" i="12"/>
  <c r="M80" i="12"/>
  <c r="M85" i="12"/>
  <c r="M116" i="12"/>
  <c r="I15" i="12"/>
  <c r="C26" i="12"/>
  <c r="E31" i="12"/>
  <c r="M86" i="12"/>
  <c r="M90" i="12"/>
  <c r="M184" i="12"/>
  <c r="M189" i="12"/>
  <c r="M200" i="12"/>
  <c r="D26" i="12"/>
  <c r="M64" i="12"/>
  <c r="L9" i="12" s="1"/>
  <c r="F25" i="12"/>
  <c r="C168" i="12"/>
  <c r="L7" i="12"/>
  <c r="P40" i="12" s="1"/>
  <c r="H9" i="12"/>
  <c r="C17" i="12"/>
  <c r="G25" i="12"/>
  <c r="D168" i="12"/>
  <c r="K100" i="12"/>
  <c r="K99" i="12" s="1"/>
  <c r="K94" i="12" s="1"/>
  <c r="K103" i="12" s="1"/>
  <c r="G198" i="12"/>
  <c r="G197" i="12" s="1"/>
  <c r="M103" i="13"/>
  <c r="M100" i="13"/>
  <c r="D99" i="13"/>
  <c r="D102" i="13"/>
  <c r="D101" i="13" s="1"/>
  <c r="E102" i="13"/>
  <c r="E101" i="13" s="1"/>
  <c r="E99" i="13"/>
  <c r="G99" i="13"/>
  <c r="G102" i="13"/>
  <c r="G101" i="13" s="1"/>
  <c r="G95" i="13" s="1"/>
  <c r="H44" i="13"/>
  <c r="H43" i="13" s="1"/>
  <c r="H102" i="13"/>
  <c r="H101" i="13" s="1"/>
  <c r="H99" i="13"/>
  <c r="I99" i="13"/>
  <c r="I102" i="13"/>
  <c r="I101" i="13" s="1"/>
  <c r="F101" i="13"/>
  <c r="F95" i="13" s="1"/>
  <c r="K102" i="13"/>
  <c r="K101" i="13" s="1"/>
  <c r="C103" i="13"/>
  <c r="D103" i="13"/>
  <c r="G103" i="13"/>
  <c r="C102" i="13"/>
  <c r="I103" i="13"/>
  <c r="F152" i="13"/>
  <c r="F151" i="13" s="1"/>
  <c r="G152" i="13"/>
  <c r="G151" i="13" s="1"/>
  <c r="J152" i="13"/>
  <c r="J151" i="13" s="1"/>
  <c r="K152" i="13"/>
  <c r="K151" i="13" s="1"/>
  <c r="H18" i="13"/>
  <c r="M154" i="13"/>
  <c r="M204" i="13"/>
  <c r="M104" i="13"/>
  <c r="I71" i="14"/>
  <c r="I26" i="14"/>
  <c r="J26" i="14"/>
  <c r="G31" i="14"/>
  <c r="I171" i="14"/>
  <c r="I18" i="15"/>
  <c r="D168" i="15"/>
  <c r="J18" i="15"/>
  <c r="I25" i="15"/>
  <c r="I119" i="15"/>
  <c r="I145" i="15" s="1"/>
  <c r="D18" i="15"/>
  <c r="K25" i="15"/>
  <c r="F34" i="15"/>
  <c r="I31" i="15"/>
  <c r="M115" i="15"/>
  <c r="M167" i="15"/>
  <c r="M139" i="15"/>
  <c r="J31" i="15"/>
  <c r="F18" i="15"/>
  <c r="M114" i="15"/>
  <c r="D31" i="15"/>
  <c r="E31" i="15"/>
  <c r="E17" i="15"/>
  <c r="M123" i="15"/>
  <c r="M113" i="15"/>
  <c r="G119" i="15"/>
  <c r="G145" i="15" s="1"/>
  <c r="H31" i="15"/>
  <c r="M190" i="15"/>
  <c r="C31" i="15"/>
  <c r="M141" i="15"/>
  <c r="E34" i="15"/>
  <c r="D17" i="15"/>
  <c r="M140" i="15"/>
  <c r="M188" i="15"/>
  <c r="C9" i="15"/>
  <c r="M125" i="15"/>
  <c r="M142" i="15"/>
  <c r="L38" i="15" s="1"/>
  <c r="I26" i="15"/>
  <c r="H25" i="15"/>
  <c r="M126" i="15"/>
  <c r="F168" i="15"/>
  <c r="F194" i="15" s="1"/>
  <c r="C34" i="15"/>
  <c r="H119" i="15"/>
  <c r="M127" i="15"/>
  <c r="M136" i="15"/>
  <c r="E9" i="15"/>
  <c r="K26" i="15"/>
  <c r="G31" i="15"/>
  <c r="M128" i="15"/>
  <c r="M137" i="15"/>
  <c r="F9" i="15"/>
  <c r="D9" i="15"/>
  <c r="J119" i="15"/>
  <c r="J145" i="15" s="1"/>
  <c r="J25" i="15"/>
  <c r="M162" i="15"/>
  <c r="G34" i="15"/>
  <c r="M131" i="15"/>
  <c r="M132" i="15"/>
  <c r="M138" i="15"/>
  <c r="M122" i="15"/>
  <c r="M200" i="15"/>
  <c r="M151" i="15"/>
  <c r="M118" i="15"/>
  <c r="M69" i="15"/>
  <c r="D34" i="15"/>
  <c r="G100" i="16"/>
  <c r="G99" i="16" s="1"/>
  <c r="C97" i="16"/>
  <c r="I100" i="16"/>
  <c r="I99" i="16" s="1"/>
  <c r="D97" i="16"/>
  <c r="K100" i="16"/>
  <c r="K99" i="16" s="1"/>
  <c r="M100" i="16"/>
  <c r="M99" i="16" s="1"/>
  <c r="I43" i="16"/>
  <c r="I42" i="16" s="1"/>
  <c r="G149" i="16"/>
  <c r="G148" i="16" s="1"/>
  <c r="C146" i="16"/>
  <c r="I149" i="16"/>
  <c r="I148" i="16" s="1"/>
  <c r="J149" i="16"/>
  <c r="J148" i="16" s="1"/>
  <c r="G43" i="16"/>
  <c r="G42" i="16" s="1"/>
  <c r="G198" i="16"/>
  <c r="G197" i="16" s="1"/>
  <c r="G192" i="16" s="1"/>
  <c r="I198" i="16"/>
  <c r="I197" i="16" s="1"/>
  <c r="G195" i="16"/>
  <c r="I195" i="16"/>
  <c r="M82" i="16"/>
  <c r="M69" i="16"/>
  <c r="J26" i="16"/>
  <c r="I25" i="16"/>
  <c r="H18" i="16"/>
  <c r="D26" i="16"/>
  <c r="K26" i="16"/>
  <c r="C168" i="16"/>
  <c r="M167" i="16"/>
  <c r="E26" i="16"/>
  <c r="M79" i="16"/>
  <c r="E31" i="16"/>
  <c r="H17" i="16"/>
  <c r="H15" i="16" s="1"/>
  <c r="M88" i="16"/>
  <c r="F18" i="16"/>
  <c r="J18" i="16"/>
  <c r="M139" i="16"/>
  <c r="M173" i="16"/>
  <c r="H31" i="16"/>
  <c r="M122" i="16"/>
  <c r="J31" i="16"/>
  <c r="K31" i="16"/>
  <c r="I168" i="16"/>
  <c r="I194" i="16" s="1"/>
  <c r="M115" i="16"/>
  <c r="M136" i="16"/>
  <c r="I18" i="16"/>
  <c r="M117" i="16"/>
  <c r="M118" i="16"/>
  <c r="G31" i="16"/>
  <c r="M84" i="16"/>
  <c r="H29" i="16"/>
  <c r="H26" i="16" s="1"/>
  <c r="C17" i="16"/>
  <c r="M190" i="16"/>
  <c r="F26" i="16"/>
  <c r="D70" i="16"/>
  <c r="J119" i="16"/>
  <c r="J145" i="16" s="1"/>
  <c r="D168" i="16"/>
  <c r="F168" i="16"/>
  <c r="I26" i="16"/>
  <c r="M123" i="16"/>
  <c r="G119" i="16"/>
  <c r="G145" i="16" s="1"/>
  <c r="M124" i="16"/>
  <c r="F31" i="16"/>
  <c r="H119" i="16"/>
  <c r="M129" i="16"/>
  <c r="I119" i="16"/>
  <c r="I145" i="16" s="1"/>
  <c r="M132" i="16"/>
  <c r="L5" i="16"/>
  <c r="K119" i="16"/>
  <c r="M163" i="16"/>
  <c r="M165" i="16"/>
  <c r="C31" i="16"/>
  <c r="E70" i="16"/>
  <c r="F143" i="16"/>
  <c r="I192" i="16"/>
  <c r="D31" i="16"/>
  <c r="I34" i="16"/>
  <c r="F70" i="16"/>
  <c r="M86" i="16"/>
  <c r="P21" i="16"/>
  <c r="C26" i="16"/>
  <c r="G70" i="16"/>
  <c r="G96" i="16" s="1"/>
  <c r="D143" i="16"/>
  <c r="K34" i="16"/>
  <c r="I17" i="16"/>
  <c r="E94" i="16"/>
  <c r="K70" i="16"/>
  <c r="K96" i="16" s="1"/>
  <c r="F94" i="16"/>
  <c r="K168" i="16"/>
  <c r="K194" i="16" s="1"/>
  <c r="L7" i="16"/>
  <c r="M73" i="16"/>
  <c r="G94" i="16"/>
  <c r="G26" i="16"/>
  <c r="I31" i="16"/>
  <c r="D18" i="16"/>
  <c r="M120" i="16"/>
  <c r="M141" i="16"/>
  <c r="M164" i="16"/>
  <c r="L6" i="16"/>
  <c r="M171" i="16"/>
  <c r="M200" i="16"/>
  <c r="M89" i="16"/>
  <c r="M113" i="16"/>
  <c r="M121" i="16"/>
  <c r="M137" i="16"/>
  <c r="P12" i="16"/>
  <c r="M128" i="16"/>
  <c r="M138" i="16"/>
  <c r="M151" i="16"/>
  <c r="D17" i="16"/>
  <c r="M80" i="16"/>
  <c r="M83" i="16"/>
  <c r="M114" i="16"/>
  <c r="M131" i="16"/>
  <c r="K100" i="17"/>
  <c r="K99" i="17" s="1"/>
  <c r="D46" i="17"/>
  <c r="K43" i="17"/>
  <c r="K42" i="17" s="1"/>
  <c r="F149" i="17"/>
  <c r="F148" i="17" s="1"/>
  <c r="G149" i="17"/>
  <c r="G148" i="17" s="1"/>
  <c r="I149" i="17"/>
  <c r="I148" i="17" s="1"/>
  <c r="J192" i="17"/>
  <c r="K195" i="17"/>
  <c r="M195" i="17"/>
  <c r="K198" i="17"/>
  <c r="K197" i="17" s="1"/>
  <c r="F18" i="17"/>
  <c r="C26" i="17"/>
  <c r="J26" i="17"/>
  <c r="K18" i="17"/>
  <c r="I17" i="17"/>
  <c r="E26" i="17"/>
  <c r="F26" i="17"/>
  <c r="I18" i="17"/>
  <c r="G26" i="17"/>
  <c r="I192" i="17"/>
  <c r="G94" i="17"/>
  <c r="H18" i="17"/>
  <c r="K25" i="17"/>
  <c r="K15" i="17" s="1"/>
  <c r="C70" i="17"/>
  <c r="D17" i="17"/>
  <c r="D15" i="17" s="1"/>
  <c r="I94" i="17"/>
  <c r="M167" i="17"/>
  <c r="M136" i="17"/>
  <c r="M118" i="17"/>
  <c r="D31" i="17"/>
  <c r="C119" i="17"/>
  <c r="C145" i="17" s="1"/>
  <c r="E119" i="17"/>
  <c r="M126" i="17"/>
  <c r="C11" i="17"/>
  <c r="G31" i="17"/>
  <c r="K17" i="17"/>
  <c r="D26" i="17"/>
  <c r="G119" i="17"/>
  <c r="H17" i="17"/>
  <c r="M128" i="17"/>
  <c r="M137" i="17"/>
  <c r="K26" i="17"/>
  <c r="I119" i="17"/>
  <c r="M131" i="17"/>
  <c r="K94" i="17"/>
  <c r="M132" i="17"/>
  <c r="M134" i="17"/>
  <c r="D143" i="17"/>
  <c r="F168" i="17"/>
  <c r="F201" i="17" s="1"/>
  <c r="H25" i="17"/>
  <c r="G25" i="17"/>
  <c r="M140" i="17"/>
  <c r="G70" i="17"/>
  <c r="M114" i="17"/>
  <c r="I168" i="17"/>
  <c r="M116" i="17"/>
  <c r="J168" i="17"/>
  <c r="J201" i="17" s="1"/>
  <c r="M117" i="17"/>
  <c r="M141" i="17"/>
  <c r="C18" i="17"/>
  <c r="M123" i="17"/>
  <c r="F119" i="17"/>
  <c r="M125" i="17"/>
  <c r="E45" i="17"/>
  <c r="E44" i="17" s="1"/>
  <c r="E39" i="17" s="1"/>
  <c r="C168" i="17"/>
  <c r="C194" i="17" s="1"/>
  <c r="H29" i="17"/>
  <c r="H26" i="17" s="1"/>
  <c r="H31" i="17"/>
  <c r="M73" i="17"/>
  <c r="J18" i="17"/>
  <c r="M78" i="17"/>
  <c r="M189" i="17"/>
  <c r="G143" i="17"/>
  <c r="M169" i="17"/>
  <c r="M185" i="17"/>
  <c r="M91" i="17"/>
  <c r="M191" i="17"/>
  <c r="J31" i="17"/>
  <c r="H34" i="17"/>
  <c r="M68" i="17"/>
  <c r="M139" i="17"/>
  <c r="M172" i="17"/>
  <c r="M93" i="17"/>
  <c r="D70" i="17"/>
  <c r="F45" i="17"/>
  <c r="M135" i="17"/>
  <c r="M170" i="17"/>
  <c r="M173" i="17"/>
  <c r="M72" i="17"/>
  <c r="M76" i="17"/>
  <c r="M121" i="17"/>
  <c r="J143" i="17"/>
  <c r="E168" i="17"/>
  <c r="M174" i="17"/>
  <c r="M127" i="17"/>
  <c r="M86" i="17"/>
  <c r="M177" i="17"/>
  <c r="E192" i="17"/>
  <c r="L5" i="17"/>
  <c r="G168" i="17"/>
  <c r="M178" i="17"/>
  <c r="M181" i="17"/>
  <c r="M142" i="17"/>
  <c r="M183" i="17"/>
  <c r="M200" i="17"/>
  <c r="F70" i="17"/>
  <c r="H70" i="17"/>
  <c r="H96" i="17" s="1"/>
  <c r="M129" i="17"/>
  <c r="K168" i="17"/>
  <c r="M151" i="17"/>
  <c r="D25" i="17"/>
  <c r="M171" i="17"/>
  <c r="M188" i="17"/>
  <c r="I70" i="17"/>
  <c r="I96" i="17" s="1"/>
  <c r="K119" i="17"/>
  <c r="K145" i="17" s="1"/>
  <c r="M163" i="17"/>
  <c r="M184" i="17"/>
  <c r="M190" i="17"/>
  <c r="K31" i="17"/>
  <c r="M122" i="17"/>
  <c r="M165" i="17"/>
  <c r="E18" i="17"/>
  <c r="F94" i="17"/>
  <c r="M166" i="17"/>
  <c r="D192" i="17"/>
  <c r="M102" i="17"/>
  <c r="M126" i="18"/>
  <c r="K168" i="18"/>
  <c r="K25" i="18"/>
  <c r="G168" i="18"/>
  <c r="G26" i="18"/>
  <c r="F31" i="18"/>
  <c r="D26" i="18"/>
  <c r="C31" i="18"/>
  <c r="D18" i="18"/>
  <c r="E26" i="18"/>
  <c r="C34" i="18"/>
  <c r="G31" i="18"/>
  <c r="J119" i="18"/>
  <c r="M89" i="18"/>
  <c r="M120" i="18"/>
  <c r="J26" i="18"/>
  <c r="H29" i="18"/>
  <c r="K26" i="18"/>
  <c r="M132" i="18"/>
  <c r="L7" i="18"/>
  <c r="I168" i="18"/>
  <c r="E34" i="18"/>
  <c r="F25" i="18"/>
  <c r="D119" i="18"/>
  <c r="D31" i="18"/>
  <c r="J168" i="18"/>
  <c r="M172" i="18"/>
  <c r="M182" i="18"/>
  <c r="K119" i="18"/>
  <c r="K145" i="18" s="1"/>
  <c r="M130" i="18"/>
  <c r="M177" i="18"/>
  <c r="L5" i="18"/>
  <c r="M139" i="18"/>
  <c r="M184" i="18"/>
  <c r="D11" i="18"/>
  <c r="D9" i="18" s="1"/>
  <c r="D34" i="18"/>
  <c r="K34" i="18"/>
  <c r="K17" i="18"/>
  <c r="M140" i="18"/>
  <c r="M188" i="18"/>
  <c r="M141" i="18"/>
  <c r="M189" i="18"/>
  <c r="M174" i="18"/>
  <c r="M114" i="18"/>
  <c r="E119" i="18"/>
  <c r="M191" i="18"/>
  <c r="H18" i="18"/>
  <c r="M200" i="18"/>
  <c r="J31" i="18"/>
  <c r="F119" i="18"/>
  <c r="F145" i="18" s="1"/>
  <c r="M166" i="18"/>
  <c r="H25" i="18"/>
  <c r="E11" i="18"/>
  <c r="M183" i="18"/>
  <c r="K31" i="18"/>
  <c r="M123" i="18"/>
  <c r="M136" i="18"/>
  <c r="M167" i="18"/>
  <c r="G18" i="18"/>
  <c r="M124" i="18"/>
  <c r="M137" i="18"/>
  <c r="C168" i="18"/>
  <c r="I17" i="18"/>
  <c r="J34" i="18"/>
  <c r="M76" i="18"/>
  <c r="M125" i="18"/>
  <c r="M131" i="18"/>
  <c r="M185" i="18"/>
  <c r="M151" i="18"/>
  <c r="M186" i="18"/>
  <c r="M127" i="18"/>
  <c r="E162" i="18"/>
  <c r="M187" i="18"/>
  <c r="M116" i="18"/>
  <c r="M128" i="18"/>
  <c r="M133" i="18"/>
  <c r="I25" i="18"/>
  <c r="M102" i="18"/>
  <c r="M68" i="18"/>
  <c r="M117" i="18"/>
  <c r="M134" i="18"/>
  <c r="M163" i="18"/>
  <c r="F168" i="18"/>
  <c r="F194" i="18" s="1"/>
  <c r="M180" i="18"/>
  <c r="M179" i="18"/>
  <c r="F34" i="18"/>
  <c r="M118" i="18"/>
  <c r="M135" i="18"/>
  <c r="M181" i="18"/>
  <c r="M91" i="18"/>
  <c r="D18" i="22"/>
  <c r="J17" i="22"/>
  <c r="E168" i="22"/>
  <c r="E31" i="22"/>
  <c r="F168" i="22"/>
  <c r="H29" i="22"/>
  <c r="C18" i="22"/>
  <c r="D70" i="22"/>
  <c r="F31" i="22"/>
  <c r="J31" i="22"/>
  <c r="H34" i="22"/>
  <c r="M127" i="22"/>
  <c r="M116" i="22"/>
  <c r="J34" i="22"/>
  <c r="I11" i="22"/>
  <c r="I9" i="22" s="1"/>
  <c r="H31" i="22"/>
  <c r="I31" i="22"/>
  <c r="I17" i="22"/>
  <c r="C11" i="22"/>
  <c r="H11" i="22"/>
  <c r="H9" i="22" s="1"/>
  <c r="M120" i="22"/>
  <c r="M136" i="22"/>
  <c r="D31" i="22"/>
  <c r="I34" i="22"/>
  <c r="G31" i="22"/>
  <c r="E34" i="22"/>
  <c r="M114" i="22"/>
  <c r="G119" i="22"/>
  <c r="G145" i="22" s="1"/>
  <c r="F9" i="22"/>
  <c r="G194" i="22"/>
  <c r="J9" i="22"/>
  <c r="F119" i="22"/>
  <c r="F145" i="22" s="1"/>
  <c r="M139" i="22"/>
  <c r="M178" i="22"/>
  <c r="L7" i="22"/>
  <c r="P28" i="22" s="1"/>
  <c r="D11" i="22"/>
  <c r="D9" i="22" s="1"/>
  <c r="M77" i="22"/>
  <c r="M135" i="22"/>
  <c r="M140" i="22"/>
  <c r="M66" i="22"/>
  <c r="M128" i="22"/>
  <c r="M141" i="22"/>
  <c r="J26" i="22"/>
  <c r="L6" i="22"/>
  <c r="G34" i="22"/>
  <c r="M129" i="22"/>
  <c r="K194" i="22"/>
  <c r="C31" i="22"/>
  <c r="M89" i="22"/>
  <c r="M184" i="22"/>
  <c r="C34" i="22"/>
  <c r="M69" i="22"/>
  <c r="E11" i="22"/>
  <c r="E9" i="22" s="1"/>
  <c r="M138" i="22"/>
  <c r="F26" i="22"/>
  <c r="D34" i="22"/>
  <c r="K34" i="22"/>
  <c r="M200" i="22"/>
  <c r="M85" i="22"/>
  <c r="L30" i="22" s="1"/>
  <c r="G17" i="22"/>
  <c r="F34" i="22"/>
  <c r="M92" i="22"/>
  <c r="M132" i="22"/>
  <c r="G18" i="22"/>
  <c r="L5" i="22"/>
  <c r="M134" i="22"/>
  <c r="K31" i="22"/>
  <c r="F64" i="22"/>
  <c r="M164" i="22"/>
  <c r="L100" i="23"/>
  <c r="L99" i="23" s="1"/>
  <c r="N100" i="23"/>
  <c r="N99" i="23" s="1"/>
  <c r="C100" i="23"/>
  <c r="C99" i="23" s="1"/>
  <c r="D100" i="23"/>
  <c r="D99" i="23" s="1"/>
  <c r="D94" i="23"/>
  <c r="L149" i="23"/>
  <c r="L148" i="23" s="1"/>
  <c r="D149" i="23"/>
  <c r="D148" i="23" s="1"/>
  <c r="F198" i="23"/>
  <c r="F197" i="23" s="1"/>
  <c r="G198" i="23"/>
  <c r="G197" i="23" s="1"/>
  <c r="L43" i="23"/>
  <c r="L42" i="23" s="1"/>
  <c r="L198" i="23"/>
  <c r="L197" i="23" s="1"/>
  <c r="N198" i="23"/>
  <c r="N197" i="23" s="1"/>
  <c r="H31" i="23"/>
  <c r="N181" i="23"/>
  <c r="N76" i="23"/>
  <c r="N200" i="23"/>
  <c r="N151" i="23"/>
  <c r="N65" i="23"/>
  <c r="N102" i="23"/>
  <c r="N126" i="23"/>
  <c r="G100" i="24"/>
  <c r="G99" i="24" s="1"/>
  <c r="C97" i="24"/>
  <c r="G149" i="24"/>
  <c r="G148" i="24" s="1"/>
  <c r="D146" i="24"/>
  <c r="C120" i="24"/>
  <c r="F71" i="24"/>
  <c r="E120" i="24"/>
  <c r="E145" i="24" s="1"/>
  <c r="H31" i="24"/>
  <c r="J34" i="24"/>
  <c r="G19" i="24"/>
  <c r="I31" i="24"/>
  <c r="G18" i="24"/>
  <c r="J31" i="24"/>
  <c r="I19" i="24"/>
  <c r="I120" i="24"/>
  <c r="J19" i="24"/>
  <c r="F94" i="24"/>
  <c r="C143" i="24"/>
  <c r="C152" i="24" s="1"/>
  <c r="F169" i="24"/>
  <c r="D120" i="24"/>
  <c r="L31" i="24"/>
  <c r="J120" i="24"/>
  <c r="I34" i="24"/>
  <c r="D31" i="24"/>
  <c r="E26" i="24"/>
  <c r="N114" i="24"/>
  <c r="L34" i="24"/>
  <c r="H71" i="24"/>
  <c r="G26" i="24"/>
  <c r="N170" i="24"/>
  <c r="F143" i="24"/>
  <c r="G143" i="24"/>
  <c r="G152" i="24" s="1"/>
  <c r="H18" i="24"/>
  <c r="N135" i="24"/>
  <c r="K34" i="24"/>
  <c r="N89" i="24"/>
  <c r="J26" i="24"/>
  <c r="C31" i="24"/>
  <c r="K26" i="24"/>
  <c r="L71" i="24"/>
  <c r="N131" i="24"/>
  <c r="D143" i="24"/>
  <c r="N66" i="24"/>
  <c r="N132" i="24"/>
  <c r="G16" i="24"/>
  <c r="N118" i="24"/>
  <c r="L169" i="24"/>
  <c r="L194" i="24" s="1"/>
  <c r="L19" i="24"/>
  <c r="N185" i="24"/>
  <c r="N126" i="24"/>
  <c r="N187" i="24"/>
  <c r="N128" i="24"/>
  <c r="G120" i="24"/>
  <c r="G145" i="24" s="1"/>
  <c r="N119" i="24"/>
  <c r="N142" i="24"/>
  <c r="E31" i="24"/>
  <c r="C11" i="24"/>
  <c r="E18" i="24"/>
  <c r="E16" i="24" s="1"/>
  <c r="N77" i="24"/>
  <c r="N188" i="24"/>
  <c r="N200" i="24"/>
  <c r="F31" i="24"/>
  <c r="N78" i="24"/>
  <c r="N136" i="24"/>
  <c r="G169" i="24"/>
  <c r="N189" i="24"/>
  <c r="N79" i="24"/>
  <c r="N123" i="24"/>
  <c r="N137" i="24"/>
  <c r="N190" i="24"/>
  <c r="N80" i="24"/>
  <c r="N121" i="24"/>
  <c r="K169" i="24"/>
  <c r="K194" i="24" s="1"/>
  <c r="N191" i="24"/>
  <c r="N151" i="24"/>
  <c r="N73" i="24"/>
  <c r="N81" i="24"/>
  <c r="J71" i="24"/>
  <c r="I45" i="24"/>
  <c r="N124" i="24"/>
  <c r="D169" i="24"/>
  <c r="N186" i="24"/>
  <c r="M5" i="24"/>
  <c r="N125" i="24"/>
  <c r="N134" i="24"/>
  <c r="N102" i="24"/>
  <c r="D19" i="24"/>
  <c r="D71" i="24"/>
  <c r="D96" i="24" s="1"/>
  <c r="J94" i="24"/>
  <c r="N127" i="24"/>
  <c r="L26" i="24"/>
  <c r="L94" i="24"/>
  <c r="L103" i="24" s="1"/>
  <c r="N115" i="24"/>
  <c r="N129" i="24"/>
  <c r="G71" i="24"/>
  <c r="N116" i="24"/>
  <c r="L120" i="24"/>
  <c r="L145" i="24" s="1"/>
  <c r="N139" i="24"/>
  <c r="C64" i="24"/>
  <c r="N117" i="24"/>
  <c r="C100" i="25"/>
  <c r="C99" i="25" s="1"/>
  <c r="D100" i="25"/>
  <c r="D99" i="25" s="1"/>
  <c r="L149" i="25"/>
  <c r="L148" i="25" s="1"/>
  <c r="M149" i="25"/>
  <c r="M148" i="25" s="1"/>
  <c r="D149" i="25"/>
  <c r="D148" i="25" s="1"/>
  <c r="G198" i="25"/>
  <c r="G197" i="25" s="1"/>
  <c r="C195" i="25"/>
  <c r="K198" i="25"/>
  <c r="K197" i="25" s="1"/>
  <c r="C26" i="25"/>
  <c r="D26" i="25"/>
  <c r="F169" i="25"/>
  <c r="H43" i="25"/>
  <c r="H42" i="25" s="1"/>
  <c r="E120" i="25"/>
  <c r="C71" i="25"/>
  <c r="J31" i="25"/>
  <c r="D31" i="25"/>
  <c r="G31" i="25"/>
  <c r="I19" i="25"/>
  <c r="E34" i="25"/>
  <c r="J19" i="25"/>
  <c r="D71" i="25"/>
  <c r="L19" i="25"/>
  <c r="N172" i="25"/>
  <c r="K31" i="25"/>
  <c r="G34" i="25"/>
  <c r="G120" i="25"/>
  <c r="L31" i="25"/>
  <c r="F71" i="25"/>
  <c r="G71" i="25"/>
  <c r="J120" i="25"/>
  <c r="I18" i="25"/>
  <c r="G26" i="25"/>
  <c r="L26" i="25"/>
  <c r="L18" i="25"/>
  <c r="H26" i="25"/>
  <c r="E19" i="25"/>
  <c r="F19" i="25"/>
  <c r="M5" i="25"/>
  <c r="L94" i="25"/>
  <c r="G19" i="25"/>
  <c r="N141" i="25"/>
  <c r="N165" i="25"/>
  <c r="H31" i="25"/>
  <c r="J34" i="25"/>
  <c r="N166" i="25"/>
  <c r="N167" i="25"/>
  <c r="N170" i="25"/>
  <c r="N185" i="25"/>
  <c r="N186" i="25"/>
  <c r="N187" i="25"/>
  <c r="M6" i="25"/>
  <c r="F26" i="25"/>
  <c r="H94" i="25"/>
  <c r="C19" i="25"/>
  <c r="G169" i="25"/>
  <c r="N177" i="25"/>
  <c r="H34" i="25"/>
  <c r="N116" i="25"/>
  <c r="C34" i="25"/>
  <c r="N86" i="25"/>
  <c r="K169" i="25"/>
  <c r="K194" i="25" s="1"/>
  <c r="N179" i="25"/>
  <c r="F34" i="25"/>
  <c r="N81" i="25"/>
  <c r="N89" i="25"/>
  <c r="N168" i="25"/>
  <c r="N180" i="25"/>
  <c r="I34" i="25"/>
  <c r="N122" i="25"/>
  <c r="J26" i="25"/>
  <c r="K34" i="25"/>
  <c r="H71" i="25"/>
  <c r="N181" i="25"/>
  <c r="K26" i="25"/>
  <c r="C31" i="25"/>
  <c r="I31" i="25"/>
  <c r="L34" i="25"/>
  <c r="L169" i="25"/>
  <c r="L194" i="25" s="1"/>
  <c r="N182" i="25"/>
  <c r="N200" i="25"/>
  <c r="J18" i="25"/>
  <c r="N171" i="25"/>
  <c r="N173" i="25"/>
  <c r="N183" i="25"/>
  <c r="E31" i="25"/>
  <c r="L71" i="25"/>
  <c r="L96" i="25" s="1"/>
  <c r="E94" i="25"/>
  <c r="D169" i="25"/>
  <c r="N174" i="25"/>
  <c r="F31" i="25"/>
  <c r="E169" i="25"/>
  <c r="N175" i="25"/>
  <c r="N184" i="25"/>
  <c r="N74" i="25"/>
  <c r="N176" i="25"/>
  <c r="I99" i="26"/>
  <c r="I45" i="26"/>
  <c r="J143" i="26"/>
  <c r="O140" i="26"/>
  <c r="O173" i="26"/>
  <c r="K120" i="26"/>
  <c r="M71" i="26"/>
  <c r="K18" i="26"/>
  <c r="D71" i="26"/>
  <c r="H120" i="26"/>
  <c r="H145" i="26" s="1"/>
  <c r="F11" i="26"/>
  <c r="F9" i="26" s="1"/>
  <c r="O168" i="26"/>
  <c r="F18" i="26"/>
  <c r="O93" i="26"/>
  <c r="H169" i="26"/>
  <c r="O122" i="26"/>
  <c r="O129" i="26"/>
  <c r="K169" i="26"/>
  <c r="O133" i="26"/>
  <c r="O134" i="26"/>
  <c r="F31" i="26"/>
  <c r="J31" i="26"/>
  <c r="G71" i="26"/>
  <c r="O179" i="26"/>
  <c r="O174" i="26"/>
  <c r="F26" i="26"/>
  <c r="J71" i="26"/>
  <c r="O164" i="26"/>
  <c r="O116" i="26"/>
  <c r="O177" i="26"/>
  <c r="O123" i="26"/>
  <c r="O117" i="26"/>
  <c r="O178" i="26"/>
  <c r="O184" i="26"/>
  <c r="O124" i="26"/>
  <c r="O188" i="26"/>
  <c r="O115" i="26"/>
  <c r="O125" i="26"/>
  <c r="O189" i="26"/>
  <c r="O89" i="26"/>
  <c r="O130" i="26"/>
  <c r="O171" i="26"/>
  <c r="F19" i="26"/>
  <c r="D169" i="26"/>
  <c r="F71" i="26"/>
  <c r="O138" i="26"/>
  <c r="L11" i="26"/>
  <c r="G169" i="26"/>
  <c r="O187" i="26"/>
  <c r="O90" i="26"/>
  <c r="O135" i="26"/>
  <c r="O172" i="26"/>
  <c r="O92" i="26"/>
  <c r="O118" i="26"/>
  <c r="O163" i="26"/>
  <c r="O88" i="26"/>
  <c r="O119" i="26"/>
  <c r="O136" i="26"/>
  <c r="O180" i="26"/>
  <c r="O121" i="26"/>
  <c r="O137" i="26"/>
  <c r="O165" i="26"/>
  <c r="O181" i="26"/>
  <c r="F64" i="26"/>
  <c r="O166" i="26"/>
  <c r="O182" i="26"/>
  <c r="O91" i="26"/>
  <c r="L18" i="26"/>
  <c r="O139" i="26"/>
  <c r="O167" i="26"/>
  <c r="O183" i="26"/>
  <c r="O141" i="26"/>
  <c r="F34" i="26"/>
  <c r="J19" i="26"/>
  <c r="O126" i="26"/>
  <c r="O142" i="26"/>
  <c r="O170" i="26"/>
  <c r="O185" i="26"/>
  <c r="O127" i="26"/>
  <c r="O186" i="26"/>
  <c r="O128" i="26"/>
  <c r="O200" i="26"/>
  <c r="O151" i="26"/>
  <c r="O114" i="26"/>
  <c r="O131" i="26"/>
  <c r="O175" i="26"/>
  <c r="O190" i="26"/>
  <c r="H18" i="26"/>
  <c r="O176" i="26"/>
  <c r="G26" i="27"/>
  <c r="F120" i="27"/>
  <c r="H26" i="27"/>
  <c r="G120" i="27"/>
  <c r="K169" i="27"/>
  <c r="K194" i="27" s="1"/>
  <c r="H120" i="27"/>
  <c r="L169" i="27"/>
  <c r="I71" i="27"/>
  <c r="L120" i="27"/>
  <c r="L145" i="27" s="1"/>
  <c r="G18" i="27"/>
  <c r="C19" i="27"/>
  <c r="C16" i="27" s="1"/>
  <c r="F26" i="27"/>
  <c r="C18" i="27"/>
  <c r="L19" i="27"/>
  <c r="L16" i="27" s="1"/>
  <c r="D26" i="27"/>
  <c r="D71" i="27"/>
  <c r="D96" i="27" s="1"/>
  <c r="C120" i="27"/>
  <c r="C145" i="27" s="1"/>
  <c r="E11" i="27"/>
  <c r="E9" i="27" s="1"/>
  <c r="K19" i="27"/>
  <c r="K26" i="27"/>
  <c r="G71" i="27"/>
  <c r="E19" i="27"/>
  <c r="O200" i="27"/>
  <c r="C26" i="27"/>
  <c r="J16" i="27"/>
  <c r="C71" i="27"/>
  <c r="C96" i="27" s="1"/>
  <c r="O118" i="27"/>
  <c r="K71" i="27"/>
  <c r="D169" i="27"/>
  <c r="D194" i="27" s="1"/>
  <c r="L26" i="27"/>
  <c r="K120" i="27"/>
  <c r="J11" i="27"/>
  <c r="O130" i="27"/>
  <c r="N5" i="27"/>
  <c r="O136" i="27"/>
  <c r="H169" i="27"/>
  <c r="O151" i="27"/>
  <c r="I26" i="27"/>
  <c r="M71" i="27"/>
  <c r="O142" i="27"/>
  <c r="E26" i="27"/>
  <c r="C31" i="27"/>
  <c r="I9" i="27"/>
  <c r="O123" i="27"/>
  <c r="O171" i="27"/>
  <c r="O102" i="27"/>
  <c r="J81" i="27"/>
  <c r="E96" i="27"/>
  <c r="D120" i="27"/>
  <c r="D145" i="27" s="1"/>
  <c r="I18" i="27"/>
  <c r="E120" i="27"/>
  <c r="E145" i="27" s="1"/>
  <c r="O131" i="27"/>
  <c r="E169" i="27"/>
  <c r="E194" i="27" s="1"/>
  <c r="M26" i="27"/>
  <c r="F19" i="27"/>
  <c r="O133" i="27"/>
  <c r="F169" i="27"/>
  <c r="F194" i="27" s="1"/>
  <c r="O179" i="27"/>
  <c r="O119" i="27"/>
  <c r="K18" i="27"/>
  <c r="J26" i="27"/>
  <c r="O124" i="27"/>
  <c r="C11" i="27"/>
  <c r="J71" i="27"/>
  <c r="H71" i="27"/>
  <c r="O86" i="27"/>
  <c r="H18" i="27"/>
  <c r="H16" i="27" s="1"/>
  <c r="O125" i="27"/>
  <c r="D11" i="27"/>
  <c r="D9" i="27" s="1"/>
  <c r="O127" i="27"/>
  <c r="J31" i="27"/>
  <c r="O128" i="27"/>
  <c r="F71" i="27"/>
  <c r="O116" i="27"/>
  <c r="M120" i="27"/>
  <c r="H145" i="27"/>
  <c r="O140" i="27"/>
  <c r="N6" i="27"/>
  <c r="O117" i="27"/>
  <c r="O141" i="27"/>
  <c r="O172" i="27"/>
  <c r="L195" i="30"/>
  <c r="L195" i="29"/>
  <c r="L146" i="29"/>
  <c r="F97" i="29"/>
  <c r="H100" i="29"/>
  <c r="H99" i="29" s="1"/>
  <c r="K100" i="29"/>
  <c r="K99" i="29" s="1"/>
  <c r="C100" i="29"/>
  <c r="C99" i="29" s="1"/>
  <c r="C94" i="29" s="1"/>
  <c r="C103" i="29" s="1"/>
  <c r="D100" i="29"/>
  <c r="D99" i="29" s="1"/>
  <c r="H149" i="29"/>
  <c r="H148" i="29" s="1"/>
  <c r="G146" i="29"/>
  <c r="K149" i="29"/>
  <c r="K148" i="29" s="1"/>
  <c r="M149" i="29"/>
  <c r="M148" i="29" s="1"/>
  <c r="E46" i="29"/>
  <c r="C149" i="29"/>
  <c r="C148" i="29" s="1"/>
  <c r="E195" i="29"/>
  <c r="G198" i="29"/>
  <c r="G197" i="29" s="1"/>
  <c r="F195" i="29"/>
  <c r="H198" i="29"/>
  <c r="H197" i="29" s="1"/>
  <c r="H192" i="29" s="1"/>
  <c r="C198" i="29"/>
  <c r="C197" i="29" s="1"/>
  <c r="D46" i="29"/>
  <c r="H43" i="29"/>
  <c r="H42" i="29" s="1"/>
  <c r="K198" i="28"/>
  <c r="K197" i="28" s="1"/>
  <c r="M198" i="28"/>
  <c r="M197" i="28" s="1"/>
  <c r="M192" i="28" s="1"/>
  <c r="C198" i="28"/>
  <c r="C197" i="28" s="1"/>
  <c r="D198" i="28"/>
  <c r="D197" i="28" s="1"/>
  <c r="E143" i="28"/>
  <c r="K149" i="28"/>
  <c r="K148" i="28" s="1"/>
  <c r="M149" i="28"/>
  <c r="M148" i="28" s="1"/>
  <c r="M143" i="28" s="1"/>
  <c r="M152" i="28" s="1"/>
  <c r="M43" i="28"/>
  <c r="M42" i="28" s="1"/>
  <c r="G46" i="28"/>
  <c r="K43" i="28"/>
  <c r="K42" i="28" s="1"/>
  <c r="E97" i="28"/>
  <c r="E43" i="28"/>
  <c r="E42" i="28" s="1"/>
  <c r="F97" i="28"/>
  <c r="H100" i="28"/>
  <c r="H99" i="28" s="1"/>
  <c r="H97" i="28"/>
  <c r="H94" i="28" s="1"/>
  <c r="H103" i="28" s="1"/>
  <c r="J100" i="28"/>
  <c r="J99" i="28" s="1"/>
  <c r="K100" i="28"/>
  <c r="K99" i="28" s="1"/>
  <c r="K97" i="28"/>
  <c r="K94" i="28" s="1"/>
  <c r="D100" i="28"/>
  <c r="D99" i="28" s="1"/>
  <c r="D94" i="28" s="1"/>
  <c r="E192" i="28"/>
  <c r="H19" i="28"/>
  <c r="F192" i="28"/>
  <c r="C45" i="28"/>
  <c r="C44" i="28" s="1"/>
  <c r="C39" i="28" s="1"/>
  <c r="G192" i="28"/>
  <c r="G26" i="28"/>
  <c r="G169" i="28"/>
  <c r="G201" i="28" s="1"/>
  <c r="M71" i="28"/>
  <c r="M96" i="28" s="1"/>
  <c r="K169" i="28"/>
  <c r="K192" i="28"/>
  <c r="K120" i="28"/>
  <c r="J29" i="28"/>
  <c r="J26" i="28" s="1"/>
  <c r="D11" i="28"/>
  <c r="D9" i="28" s="1"/>
  <c r="L31" i="28"/>
  <c r="E94" i="28"/>
  <c r="J18" i="28"/>
  <c r="D192" i="28"/>
  <c r="O151" i="28"/>
  <c r="N47" i="28" s="1"/>
  <c r="J19" i="28"/>
  <c r="G143" i="28"/>
  <c r="O102" i="28"/>
  <c r="N6" i="28"/>
  <c r="J143" i="28"/>
  <c r="J71" i="28"/>
  <c r="C169" i="28"/>
  <c r="C194" i="28" s="1"/>
  <c r="F94" i="28"/>
  <c r="F45" i="28"/>
  <c r="F44" i="28" s="1"/>
  <c r="F39" i="28" s="1"/>
  <c r="C120" i="28"/>
  <c r="F143" i="28"/>
  <c r="M19" i="28"/>
  <c r="D120" i="28"/>
  <c r="D145" i="28" s="1"/>
  <c r="F169" i="28"/>
  <c r="M169" i="28"/>
  <c r="O200" i="28"/>
  <c r="M192" i="29"/>
  <c r="M201" i="29" s="1"/>
  <c r="C43" i="29"/>
  <c r="C42" i="29" s="1"/>
  <c r="K43" i="29"/>
  <c r="K42" i="29" s="1"/>
  <c r="K143" i="29"/>
  <c r="K152" i="29" s="1"/>
  <c r="F46" i="29"/>
  <c r="F94" i="29"/>
  <c r="K94" i="29"/>
  <c r="E43" i="30"/>
  <c r="E42" i="30" s="1"/>
  <c r="K198" i="30"/>
  <c r="K197" i="30" s="1"/>
  <c r="M198" i="30"/>
  <c r="M197" i="30" s="1"/>
  <c r="C198" i="30"/>
  <c r="C197" i="30" s="1"/>
  <c r="D198" i="30"/>
  <c r="D197" i="30" s="1"/>
  <c r="E46" i="30"/>
  <c r="I43" i="30"/>
  <c r="I42" i="30" s="1"/>
  <c r="K46" i="30"/>
  <c r="D192" i="30"/>
  <c r="D201" i="30" s="1"/>
  <c r="K149" i="30"/>
  <c r="K148" i="30" s="1"/>
  <c r="M149" i="30"/>
  <c r="M148" i="30" s="1"/>
  <c r="D149" i="30"/>
  <c r="D148" i="30" s="1"/>
  <c r="K143" i="30"/>
  <c r="F43" i="30"/>
  <c r="F42" i="30" s="1"/>
  <c r="F97" i="30"/>
  <c r="H100" i="30"/>
  <c r="H99" i="30" s="1"/>
  <c r="H94" i="30" s="1"/>
  <c r="H103" i="30" s="1"/>
  <c r="G43" i="30"/>
  <c r="G42" i="30" s="1"/>
  <c r="H43" i="30"/>
  <c r="H42" i="30" s="1"/>
  <c r="K100" i="30"/>
  <c r="K99" i="30" s="1"/>
  <c r="K94" i="30" s="1"/>
  <c r="J99" i="30"/>
  <c r="C100" i="30"/>
  <c r="C99" i="30" s="1"/>
  <c r="C43" i="30"/>
  <c r="D43" i="30"/>
  <c r="D42" i="30" s="1"/>
  <c r="K43" i="30"/>
  <c r="K42" i="30" s="1"/>
  <c r="M43" i="30"/>
  <c r="M42" i="30" s="1"/>
  <c r="D26" i="29"/>
  <c r="F71" i="29"/>
  <c r="H31" i="29"/>
  <c r="M31" i="29"/>
  <c r="G71" i="29"/>
  <c r="C26" i="29"/>
  <c r="H26" i="29"/>
  <c r="K31" i="29"/>
  <c r="K26" i="29"/>
  <c r="I45" i="29"/>
  <c r="I44" i="29" s="1"/>
  <c r="I39" i="29" s="1"/>
  <c r="D71" i="29"/>
  <c r="L11" i="29"/>
  <c r="I26" i="29"/>
  <c r="F145" i="29"/>
  <c r="O170" i="29"/>
  <c r="K169" i="29"/>
  <c r="K194" i="29" s="1"/>
  <c r="F19" i="29"/>
  <c r="O114" i="29"/>
  <c r="C71" i="29"/>
  <c r="F169" i="29"/>
  <c r="L18" i="29"/>
  <c r="L16" i="29" s="1"/>
  <c r="G169" i="29"/>
  <c r="J31" i="29"/>
  <c r="J94" i="29"/>
  <c r="J103" i="29" s="1"/>
  <c r="G192" i="29"/>
  <c r="I71" i="29"/>
  <c r="I103" i="29" s="1"/>
  <c r="L45" i="29"/>
  <c r="L44" i="29" s="1"/>
  <c r="L39" i="29" s="1"/>
  <c r="N5" i="29"/>
  <c r="D169" i="29"/>
  <c r="M34" i="29"/>
  <c r="M18" i="29"/>
  <c r="D120" i="29"/>
  <c r="D145" i="29" s="1"/>
  <c r="O136" i="29"/>
  <c r="L26" i="29"/>
  <c r="D31" i="29"/>
  <c r="O89" i="29"/>
  <c r="E19" i="29"/>
  <c r="K192" i="29"/>
  <c r="M26" i="29"/>
  <c r="E31" i="29"/>
  <c r="D18" i="29"/>
  <c r="H169" i="29"/>
  <c r="K34" i="29"/>
  <c r="O67" i="29"/>
  <c r="O131" i="29"/>
  <c r="E192" i="29"/>
  <c r="O200" i="29"/>
  <c r="C18" i="29"/>
  <c r="O133" i="29"/>
  <c r="C34" i="29"/>
  <c r="O72" i="29"/>
  <c r="O84" i="29"/>
  <c r="K120" i="29"/>
  <c r="K145" i="29" s="1"/>
  <c r="G26" i="29"/>
  <c r="G64" i="29"/>
  <c r="O172" i="29"/>
  <c r="D192" i="29"/>
  <c r="D201" i="29" s="1"/>
  <c r="F143" i="29"/>
  <c r="F152" i="29" s="1"/>
  <c r="O65" i="29"/>
  <c r="O128" i="29"/>
  <c r="E26" i="29"/>
  <c r="G34" i="29"/>
  <c r="M71" i="29"/>
  <c r="M96" i="29" s="1"/>
  <c r="O129" i="29"/>
  <c r="F26" i="29"/>
  <c r="O79" i="29"/>
  <c r="O90" i="29"/>
  <c r="J120" i="29"/>
  <c r="J18" i="29"/>
  <c r="J26" i="29"/>
  <c r="H34" i="29"/>
  <c r="G19" i="29"/>
  <c r="K18" i="29"/>
  <c r="O171" i="29"/>
  <c r="L19" i="29"/>
  <c r="I34" i="29"/>
  <c r="H19" i="29"/>
  <c r="E143" i="29"/>
  <c r="E152" i="29" s="1"/>
  <c r="O151" i="29"/>
  <c r="D19" i="29"/>
  <c r="D34" i="29"/>
  <c r="O73" i="29"/>
  <c r="E169" i="29"/>
  <c r="O173" i="29"/>
  <c r="O188" i="29"/>
  <c r="G31" i="29"/>
  <c r="O122" i="29"/>
  <c r="G143" i="29"/>
  <c r="G152" i="29" s="1"/>
  <c r="O174" i="29"/>
  <c r="O189" i="29"/>
  <c r="N6" i="29"/>
  <c r="C31" i="29"/>
  <c r="L34" i="29"/>
  <c r="K19" i="29"/>
  <c r="O86" i="29"/>
  <c r="C19" i="29"/>
  <c r="O179" i="29"/>
  <c r="O184" i="29"/>
  <c r="O190" i="29"/>
  <c r="O102" i="29"/>
  <c r="F31" i="29"/>
  <c r="H71" i="29"/>
  <c r="H96" i="29" s="1"/>
  <c r="M94" i="29"/>
  <c r="J130" i="29"/>
  <c r="O130" i="29" s="1"/>
  <c r="L169" i="29"/>
  <c r="L194" i="29" s="1"/>
  <c r="I16" i="29"/>
  <c r="O81" i="29"/>
  <c r="O135" i="29"/>
  <c r="O186" i="29"/>
  <c r="I31" i="29"/>
  <c r="K71" i="29"/>
  <c r="J19" i="29"/>
  <c r="O165" i="29"/>
  <c r="D94" i="29"/>
  <c r="D103" i="29" s="1"/>
  <c r="O166" i="29"/>
  <c r="F194" i="29"/>
  <c r="O168" i="29"/>
  <c r="L31" i="29"/>
  <c r="E34" i="29"/>
  <c r="J34" i="29"/>
  <c r="O68" i="29"/>
  <c r="M120" i="29"/>
  <c r="M145" i="29" s="1"/>
  <c r="C169" i="29"/>
  <c r="C194" i="29" s="1"/>
  <c r="O180" i="29"/>
  <c r="F34" i="29"/>
  <c r="E71" i="29"/>
  <c r="E96" i="29" s="1"/>
  <c r="H11" i="29"/>
  <c r="H9" i="29" s="1"/>
  <c r="H120" i="29"/>
  <c r="O125" i="29"/>
  <c r="O134" i="29"/>
  <c r="O181" i="29"/>
  <c r="G169" i="30"/>
  <c r="K169" i="30"/>
  <c r="H71" i="30"/>
  <c r="O128" i="30"/>
  <c r="I31" i="30"/>
  <c r="D120" i="30"/>
  <c r="H143" i="30"/>
  <c r="F31" i="30"/>
  <c r="G31" i="30"/>
  <c r="M143" i="30"/>
  <c r="M120" i="30"/>
  <c r="M169" i="30"/>
  <c r="M194" i="30" s="1"/>
  <c r="J29" i="30"/>
  <c r="K120" i="30"/>
  <c r="E143" i="30"/>
  <c r="D31" i="30"/>
  <c r="O85" i="30"/>
  <c r="F143" i="30"/>
  <c r="F192" i="30"/>
  <c r="O102" i="30"/>
  <c r="K192" i="30"/>
  <c r="K201" i="30" s="1"/>
  <c r="H169" i="30"/>
  <c r="H120" i="30"/>
  <c r="H152" i="30" s="1"/>
  <c r="G94" i="30"/>
  <c r="L120" i="30"/>
  <c r="L19" i="30"/>
  <c r="F94" i="30"/>
  <c r="O151" i="30"/>
  <c r="E169" i="30"/>
  <c r="E194" i="30" s="1"/>
  <c r="G34" i="30"/>
  <c r="E71" i="30"/>
  <c r="F169" i="30"/>
  <c r="N6" i="30"/>
  <c r="F19" i="30"/>
  <c r="O140" i="30"/>
  <c r="G19" i="30"/>
  <c r="K11" i="30"/>
  <c r="K9" i="30" s="1"/>
  <c r="O141" i="30"/>
  <c r="L11" i="30"/>
  <c r="L9" i="30" s="1"/>
  <c r="O142" i="30"/>
  <c r="L169" i="30"/>
  <c r="G192" i="30"/>
  <c r="G201" i="30" s="1"/>
  <c r="H19" i="30"/>
  <c r="M192" i="30"/>
  <c r="M201" i="30" s="1"/>
  <c r="D26" i="30"/>
  <c r="J94" i="30"/>
  <c r="D18" i="30"/>
  <c r="O65" i="30"/>
  <c r="J120" i="30"/>
  <c r="I71" i="30"/>
  <c r="H120" i="31"/>
  <c r="K26" i="31"/>
  <c r="K31" i="31"/>
  <c r="J34" i="31"/>
  <c r="G120" i="31"/>
  <c r="D19" i="31"/>
  <c r="G19" i="31"/>
  <c r="I34" i="31"/>
  <c r="E120" i="31"/>
  <c r="E145" i="31" s="1"/>
  <c r="F120" i="31"/>
  <c r="K120" i="31"/>
  <c r="K169" i="31"/>
  <c r="E71" i="31"/>
  <c r="E96" i="31" s="1"/>
  <c r="I31" i="31"/>
  <c r="D96" i="31"/>
  <c r="D101" i="31" s="1"/>
  <c r="K71" i="31"/>
  <c r="K96" i="31" s="1"/>
  <c r="O136" i="31"/>
  <c r="L31" i="31"/>
  <c r="M120" i="31"/>
  <c r="M145" i="31" s="1"/>
  <c r="E11" i="31"/>
  <c r="E9" i="31" s="1"/>
  <c r="J29" i="31"/>
  <c r="J26" i="31" s="1"/>
  <c r="I64" i="31"/>
  <c r="F11" i="31"/>
  <c r="F9" i="31" s="1"/>
  <c r="I71" i="31"/>
  <c r="D98" i="31"/>
  <c r="E18" i="31"/>
  <c r="J71" i="31"/>
  <c r="L34" i="31"/>
  <c r="G71" i="31"/>
  <c r="M169" i="31"/>
  <c r="M194" i="31" s="1"/>
  <c r="J11" i="31"/>
  <c r="J9" i="31" s="1"/>
  <c r="N5" i="31"/>
  <c r="G18" i="31"/>
  <c r="J120" i="31"/>
  <c r="J145" i="31" s="1"/>
  <c r="C34" i="31"/>
  <c r="H169" i="31"/>
  <c r="H194" i="31" s="1"/>
  <c r="E169" i="31"/>
  <c r="E194" i="31" s="1"/>
  <c r="F169" i="31"/>
  <c r="F194" i="31" s="1"/>
  <c r="L120" i="31"/>
  <c r="K31" i="32"/>
  <c r="E34" i="32"/>
  <c r="O92" i="32"/>
  <c r="J120" i="32"/>
  <c r="F169" i="32"/>
  <c r="E26" i="32"/>
  <c r="F71" i="32"/>
  <c r="F96" i="32" s="1"/>
  <c r="F31" i="32"/>
  <c r="I31" i="32"/>
  <c r="H31" i="32"/>
  <c r="I34" i="32"/>
  <c r="L18" i="32"/>
  <c r="L16" i="32" s="1"/>
  <c r="G120" i="32"/>
  <c r="G145" i="32" s="1"/>
  <c r="G150" i="32" s="1"/>
  <c r="L34" i="32"/>
  <c r="D26" i="32"/>
  <c r="J29" i="32"/>
  <c r="J26" i="32" s="1"/>
  <c r="L11" i="32"/>
  <c r="D71" i="32"/>
  <c r="M18" i="32"/>
  <c r="L31" i="32"/>
  <c r="O90" i="32"/>
  <c r="O91" i="32"/>
  <c r="C11" i="32"/>
  <c r="C9" i="32" s="1"/>
  <c r="E71" i="32"/>
  <c r="O93" i="32"/>
  <c r="H18" i="32"/>
  <c r="F19" i="32"/>
  <c r="O165" i="32"/>
  <c r="O188" i="32"/>
  <c r="J81" i="32"/>
  <c r="J96" i="32" s="1"/>
  <c r="O75" i="32"/>
  <c r="F120" i="32"/>
  <c r="F145" i="32" s="1"/>
  <c r="F150" i="32" s="1"/>
  <c r="O189" i="32"/>
  <c r="I11" i="32"/>
  <c r="I9" i="32" s="1"/>
  <c r="O76" i="32"/>
  <c r="O191" i="32"/>
  <c r="G11" i="32"/>
  <c r="O80" i="32"/>
  <c r="F34" i="32"/>
  <c r="M71" i="32"/>
  <c r="M96" i="32" s="1"/>
  <c r="O173" i="32"/>
  <c r="H120" i="32"/>
  <c r="O168" i="32"/>
  <c r="O177" i="32"/>
  <c r="M11" i="32"/>
  <c r="M9" i="32" s="1"/>
  <c r="M34" i="32"/>
  <c r="G34" i="32"/>
  <c r="C64" i="32"/>
  <c r="J19" i="32"/>
  <c r="O186" i="32"/>
  <c r="C26" i="32"/>
  <c r="G64" i="32"/>
  <c r="O82" i="32"/>
  <c r="O170" i="32"/>
  <c r="G31" i="32"/>
  <c r="D34" i="32"/>
  <c r="H96" i="32"/>
  <c r="H98" i="32" s="1"/>
  <c r="O84" i="32"/>
  <c r="L145" i="32"/>
  <c r="L147" i="32" s="1"/>
  <c r="G19" i="32"/>
  <c r="M19" i="32"/>
  <c r="M16" i="32" s="1"/>
  <c r="M31" i="32"/>
  <c r="O85" i="32"/>
  <c r="O163" i="32"/>
  <c r="O180" i="32"/>
  <c r="F26" i="32"/>
  <c r="O72" i="32"/>
  <c r="E18" i="32"/>
  <c r="O182" i="32"/>
  <c r="N5" i="32"/>
  <c r="G26" i="32"/>
  <c r="J31" i="32"/>
  <c r="O65" i="32"/>
  <c r="O86" i="32"/>
  <c r="O164" i="32"/>
  <c r="M169" i="32"/>
  <c r="M194" i="32" s="1"/>
  <c r="M199" i="32" s="1"/>
  <c r="D169" i="32"/>
  <c r="F11" i="32"/>
  <c r="F9" i="32" s="1"/>
  <c r="M145" i="32"/>
  <c r="M150" i="32" s="1"/>
  <c r="O172" i="32"/>
  <c r="N7" i="32"/>
  <c r="L9" i="32"/>
  <c r="G9" i="32"/>
  <c r="N6" i="32"/>
  <c r="H34" i="32"/>
  <c r="O190" i="32"/>
  <c r="E11" i="32"/>
  <c r="E9" i="32" s="1"/>
  <c r="J34" i="32"/>
  <c r="C31" i="32"/>
  <c r="K34" i="32"/>
  <c r="K11" i="32"/>
  <c r="K9" i="32" s="1"/>
  <c r="O87" i="32"/>
  <c r="O166" i="32"/>
  <c r="O175" i="32"/>
  <c r="K71" i="32"/>
  <c r="I43" i="6"/>
  <c r="F43" i="6"/>
  <c r="J45" i="6"/>
  <c r="E45" i="6"/>
  <c r="I44" i="6"/>
  <c r="G45" i="6"/>
  <c r="J44" i="6"/>
  <c r="K44" i="6"/>
  <c r="E43" i="6"/>
  <c r="E48" i="6"/>
  <c r="J42" i="6"/>
  <c r="F48" i="6"/>
  <c r="G200" i="6"/>
  <c r="G199" i="6" s="1"/>
  <c r="F44" i="6"/>
  <c r="I200" i="6"/>
  <c r="I199" i="6" s="1"/>
  <c r="G44" i="6"/>
  <c r="C48" i="6"/>
  <c r="D42" i="6"/>
  <c r="H48" i="6"/>
  <c r="E146" i="6"/>
  <c r="E42" i="6" s="1"/>
  <c r="G42" i="6"/>
  <c r="F146" i="6"/>
  <c r="H45" i="6"/>
  <c r="J151" i="6"/>
  <c r="J150" i="6" s="1"/>
  <c r="J143" i="6" s="1"/>
  <c r="H42" i="6"/>
  <c r="I146" i="6"/>
  <c r="I42" i="6" s="1"/>
  <c r="K45" i="6"/>
  <c r="K42" i="6"/>
  <c r="C46" i="6"/>
  <c r="G48" i="6"/>
  <c r="I48" i="6"/>
  <c r="F42" i="6"/>
  <c r="F101" i="6"/>
  <c r="F46" i="6" s="1"/>
  <c r="F47" i="6"/>
  <c r="G101" i="6"/>
  <c r="G46" i="6" s="1"/>
  <c r="G47" i="6"/>
  <c r="E101" i="6"/>
  <c r="I101" i="6"/>
  <c r="I46" i="6" s="1"/>
  <c r="I47" i="6"/>
  <c r="D102" i="6"/>
  <c r="H102" i="6"/>
  <c r="K102" i="6"/>
  <c r="D43" i="6"/>
  <c r="H43" i="6"/>
  <c r="J43" i="6"/>
  <c r="K43" i="6"/>
  <c r="C97" i="6"/>
  <c r="C45" i="6"/>
  <c r="C42" i="6"/>
  <c r="C22" i="6"/>
  <c r="C38" i="6"/>
  <c r="C15" i="6"/>
  <c r="C31" i="6"/>
  <c r="C47" i="6"/>
  <c r="C8" i="6"/>
  <c r="C24" i="6"/>
  <c r="C40" i="6"/>
  <c r="C33" i="6"/>
  <c r="C10" i="6"/>
  <c r="C26" i="6"/>
  <c r="M104" i="6"/>
  <c r="M101" i="6"/>
  <c r="M153" i="6"/>
  <c r="M196" i="6"/>
  <c r="M197" i="6"/>
  <c r="M198" i="6"/>
  <c r="M200" i="6" s="1"/>
  <c r="M201" i="6"/>
  <c r="M141" i="9"/>
  <c r="I143" i="9"/>
  <c r="M147" i="9"/>
  <c r="M89" i="9"/>
  <c r="D94" i="9"/>
  <c r="K24" i="9"/>
  <c r="M168" i="9"/>
  <c r="D192" i="9"/>
  <c r="M148" i="9"/>
  <c r="M113" i="9"/>
  <c r="D143" i="9"/>
  <c r="M171" i="9"/>
  <c r="M68" i="9"/>
  <c r="M114" i="9"/>
  <c r="D167" i="9"/>
  <c r="M174" i="9"/>
  <c r="C69" i="9"/>
  <c r="M115" i="9"/>
  <c r="F216" i="9"/>
  <c r="M98" i="9"/>
  <c r="M83" i="9"/>
  <c r="I167" i="9"/>
  <c r="M191" i="9"/>
  <c r="M99" i="9"/>
  <c r="D24" i="9"/>
  <c r="E118" i="9"/>
  <c r="M122" i="9"/>
  <c r="M197" i="9"/>
  <c r="F24" i="9"/>
  <c r="G118" i="9"/>
  <c r="M196" i="9"/>
  <c r="I118" i="9"/>
  <c r="M134" i="9"/>
  <c r="M163" i="9"/>
  <c r="C24" i="9"/>
  <c r="M177" i="9"/>
  <c r="I24" i="9"/>
  <c r="G24" i="9"/>
  <c r="M164" i="9"/>
  <c r="F241" i="9"/>
  <c r="F251" i="9" s="1"/>
  <c r="H24" i="9"/>
  <c r="M165" i="9"/>
  <c r="M104" i="7"/>
  <c r="M146" i="7"/>
  <c r="M153" i="7" s="1"/>
  <c r="M97" i="8"/>
  <c r="M100" i="8"/>
  <c r="M102" i="8" s="1"/>
  <c r="M103" i="8"/>
  <c r="M199" i="8"/>
  <c r="M202" i="8" s="1"/>
  <c r="M133" i="15"/>
  <c r="K168" i="15"/>
  <c r="K194" i="15" s="1"/>
  <c r="M163" i="15"/>
  <c r="G18" i="15"/>
  <c r="H34" i="15"/>
  <c r="M79" i="15"/>
  <c r="M82" i="15"/>
  <c r="H18" i="15"/>
  <c r="M164" i="15"/>
  <c r="D194" i="15"/>
  <c r="K31" i="15"/>
  <c r="M83" i="15"/>
  <c r="M120" i="15"/>
  <c r="M165" i="15"/>
  <c r="M171" i="15"/>
  <c r="L5" i="15"/>
  <c r="J26" i="15"/>
  <c r="M84" i="15"/>
  <c r="M166" i="15"/>
  <c r="F70" i="15"/>
  <c r="M86" i="15"/>
  <c r="L31" i="15" s="1"/>
  <c r="G70" i="15"/>
  <c r="G26" i="15"/>
  <c r="I70" i="15"/>
  <c r="M187" i="15"/>
  <c r="J34" i="15"/>
  <c r="K34" i="15"/>
  <c r="M73" i="15"/>
  <c r="L18" i="15" s="1"/>
  <c r="M189" i="15"/>
  <c r="M102" i="15"/>
  <c r="E18" i="15"/>
  <c r="K119" i="15"/>
  <c r="K145" i="15" s="1"/>
  <c r="M129" i="15"/>
  <c r="M88" i="15"/>
  <c r="L33" i="15" s="1"/>
  <c r="M117" i="15"/>
  <c r="G25" i="15"/>
  <c r="I9" i="15"/>
  <c r="D26" i="15"/>
  <c r="F31" i="15"/>
  <c r="M89" i="15"/>
  <c r="I194" i="15"/>
  <c r="K26" i="32"/>
  <c r="H169" i="32"/>
  <c r="H194" i="32" s="1"/>
  <c r="E169" i="32"/>
  <c r="E194" i="32" s="1"/>
  <c r="E196" i="32" s="1"/>
  <c r="F194" i="32"/>
  <c r="F196" i="32" s="1"/>
  <c r="C169" i="32"/>
  <c r="M26" i="32"/>
  <c r="O122" i="32"/>
  <c r="L26" i="32"/>
  <c r="O123" i="32"/>
  <c r="H26" i="32"/>
  <c r="F18" i="32"/>
  <c r="F16" i="32" s="1"/>
  <c r="K19" i="32"/>
  <c r="I71" i="32"/>
  <c r="I96" i="32" s="1"/>
  <c r="J18" i="32"/>
  <c r="I18" i="32"/>
  <c r="I16" i="32" s="1"/>
  <c r="I26" i="32"/>
  <c r="G71" i="32"/>
  <c r="E96" i="32"/>
  <c r="E98" i="32" s="1"/>
  <c r="D18" i="32"/>
  <c r="O73" i="32"/>
  <c r="C71" i="32"/>
  <c r="D145" i="32"/>
  <c r="C194" i="32"/>
  <c r="H145" i="32"/>
  <c r="K145" i="32"/>
  <c r="G194" i="32"/>
  <c r="M147" i="32"/>
  <c r="K194" i="32"/>
  <c r="J145" i="32"/>
  <c r="C34" i="32"/>
  <c r="O183" i="32"/>
  <c r="O67" i="32"/>
  <c r="O119" i="32"/>
  <c r="O171" i="32"/>
  <c r="O178" i="32"/>
  <c r="K64" i="32"/>
  <c r="O68" i="32"/>
  <c r="C120" i="32"/>
  <c r="C145" i="32" s="1"/>
  <c r="O139" i="32"/>
  <c r="O200" i="32"/>
  <c r="C18" i="32"/>
  <c r="D19" i="32"/>
  <c r="O69" i="32"/>
  <c r="O140" i="32"/>
  <c r="E19" i="32"/>
  <c r="E16" i="32" s="1"/>
  <c r="O70" i="32"/>
  <c r="O89" i="32"/>
  <c r="E120" i="32"/>
  <c r="E145" i="32" s="1"/>
  <c r="O124" i="32"/>
  <c r="O141" i="32"/>
  <c r="O151" i="32"/>
  <c r="D11" i="32"/>
  <c r="O125" i="32"/>
  <c r="O131" i="32"/>
  <c r="O136" i="32"/>
  <c r="O142" i="32"/>
  <c r="D162" i="32"/>
  <c r="D96" i="32"/>
  <c r="O126" i="32"/>
  <c r="O132" i="32"/>
  <c r="O137" i="32"/>
  <c r="G18" i="32"/>
  <c r="H19" i="32"/>
  <c r="O102" i="32"/>
  <c r="O128" i="32"/>
  <c r="O133" i="32"/>
  <c r="H11" i="32"/>
  <c r="H9" i="32" s="1"/>
  <c r="O77" i="32"/>
  <c r="O83" i="32"/>
  <c r="O88" i="32"/>
  <c r="O129" i="32"/>
  <c r="O134" i="32"/>
  <c r="J11" i="32"/>
  <c r="J9" i="32" s="1"/>
  <c r="K18" i="32"/>
  <c r="L162" i="32"/>
  <c r="L194" i="32" s="1"/>
  <c r="O167" i="32"/>
  <c r="O185" i="32"/>
  <c r="O174" i="32"/>
  <c r="L26" i="31"/>
  <c r="G169" i="31"/>
  <c r="F19" i="31"/>
  <c r="E19" i="31"/>
  <c r="O186" i="31"/>
  <c r="O180" i="31"/>
  <c r="O181" i="31"/>
  <c r="O182" i="31"/>
  <c r="O170" i="31"/>
  <c r="O200" i="31"/>
  <c r="O163" i="31"/>
  <c r="O174" i="31"/>
  <c r="O175" i="31"/>
  <c r="O176" i="31"/>
  <c r="D169" i="31"/>
  <c r="O173" i="31"/>
  <c r="C19" i="31"/>
  <c r="M26" i="31"/>
  <c r="J19" i="31"/>
  <c r="H31" i="31"/>
  <c r="O119" i="31"/>
  <c r="O121" i="31"/>
  <c r="H34" i="31"/>
  <c r="O151" i="31"/>
  <c r="O131" i="31"/>
  <c r="G31" i="31"/>
  <c r="F31" i="31"/>
  <c r="F26" i="31"/>
  <c r="F18" i="31"/>
  <c r="O130" i="31"/>
  <c r="O123" i="31"/>
  <c r="O124" i="31"/>
  <c r="O128" i="31"/>
  <c r="O129" i="31"/>
  <c r="O116" i="31"/>
  <c r="O140" i="31"/>
  <c r="O117" i="31"/>
  <c r="O141" i="31"/>
  <c r="O118" i="31"/>
  <c r="O142" i="31"/>
  <c r="O133" i="31"/>
  <c r="D31" i="31"/>
  <c r="O125" i="31"/>
  <c r="O134" i="31"/>
  <c r="C31" i="31"/>
  <c r="O87" i="31"/>
  <c r="K34" i="31"/>
  <c r="J31" i="31"/>
  <c r="I16" i="31"/>
  <c r="H96" i="31"/>
  <c r="G96" i="31"/>
  <c r="G26" i="31"/>
  <c r="G34" i="31"/>
  <c r="N7" i="31"/>
  <c r="F71" i="31"/>
  <c r="F96" i="31" s="1"/>
  <c r="E31" i="31"/>
  <c r="O93" i="31"/>
  <c r="O86" i="31"/>
  <c r="C71" i="31"/>
  <c r="C96" i="31" s="1"/>
  <c r="O135" i="31"/>
  <c r="K11" i="31"/>
  <c r="K9" i="31" s="1"/>
  <c r="K113" i="31"/>
  <c r="L11" i="31"/>
  <c r="L9" i="31" s="1"/>
  <c r="L113" i="31"/>
  <c r="O138" i="31"/>
  <c r="D145" i="31"/>
  <c r="D18" i="31"/>
  <c r="D16" i="31" s="1"/>
  <c r="O115" i="31"/>
  <c r="O81" i="31"/>
  <c r="O88" i="31"/>
  <c r="F145" i="31"/>
  <c r="O74" i="31"/>
  <c r="O82" i="31"/>
  <c r="O89" i="31"/>
  <c r="O187" i="31"/>
  <c r="O75" i="31"/>
  <c r="O83" i="31"/>
  <c r="H9" i="31"/>
  <c r="H18" i="31"/>
  <c r="O76" i="31"/>
  <c r="C162" i="31"/>
  <c r="O164" i="31"/>
  <c r="C11" i="31"/>
  <c r="C169" i="31"/>
  <c r="O171" i="31"/>
  <c r="C18" i="31"/>
  <c r="K18" i="31"/>
  <c r="K16" i="31" s="1"/>
  <c r="M34" i="31"/>
  <c r="O70" i="31"/>
  <c r="O73" i="31"/>
  <c r="O102" i="31"/>
  <c r="O69" i="31"/>
  <c r="O67" i="31"/>
  <c r="O68" i="31"/>
  <c r="O72" i="31"/>
  <c r="O85" i="31"/>
  <c r="O80" i="31"/>
  <c r="O92" i="31"/>
  <c r="O91" i="31"/>
  <c r="O90" i="31"/>
  <c r="O65" i="31"/>
  <c r="M64" i="31"/>
  <c r="M11" i="31"/>
  <c r="M9" i="31" s="1"/>
  <c r="O77" i="31"/>
  <c r="O84" i="31"/>
  <c r="D162" i="31"/>
  <c r="D11" i="31"/>
  <c r="D9" i="31" s="1"/>
  <c r="N6" i="31"/>
  <c r="J18" i="31"/>
  <c r="O66" i="31"/>
  <c r="M71" i="31"/>
  <c r="M18" i="31"/>
  <c r="M16" i="31" s="1"/>
  <c r="O78" i="31"/>
  <c r="H19" i="31"/>
  <c r="G145" i="31"/>
  <c r="I9" i="31"/>
  <c r="C26" i="31"/>
  <c r="G11" i="31"/>
  <c r="G9" i="31" s="1"/>
  <c r="G162" i="31"/>
  <c r="D26" i="31"/>
  <c r="E26" i="31"/>
  <c r="H26" i="31"/>
  <c r="K194" i="31"/>
  <c r="D34" i="31"/>
  <c r="C120" i="31"/>
  <c r="O122" i="31"/>
  <c r="O179" i="31"/>
  <c r="I26" i="31"/>
  <c r="E34" i="31"/>
  <c r="H145" i="31"/>
  <c r="F34" i="31"/>
  <c r="O185" i="31"/>
  <c r="O167" i="31"/>
  <c r="O190" i="31"/>
  <c r="O165" i="31"/>
  <c r="O191" i="31"/>
  <c r="O166" i="31"/>
  <c r="O168" i="31"/>
  <c r="L18" i="31"/>
  <c r="L16" i="31" s="1"/>
  <c r="L169" i="31"/>
  <c r="O177" i="31"/>
  <c r="O184" i="31"/>
  <c r="O178" i="31"/>
  <c r="M31" i="31"/>
  <c r="O172" i="31"/>
  <c r="O188" i="31"/>
  <c r="O189" i="31"/>
  <c r="O114" i="31"/>
  <c r="O139" i="31"/>
  <c r="O126" i="31"/>
  <c r="O132" i="31"/>
  <c r="O137" i="31"/>
  <c r="M19" i="30"/>
  <c r="L194" i="30"/>
  <c r="K194" i="30"/>
  <c r="H201" i="30"/>
  <c r="O172" i="30"/>
  <c r="O168" i="30"/>
  <c r="H34" i="30"/>
  <c r="O179" i="30"/>
  <c r="E31" i="30"/>
  <c r="E19" i="30"/>
  <c r="E18" i="30"/>
  <c r="N5" i="30"/>
  <c r="D194" i="30"/>
  <c r="D11" i="30"/>
  <c r="D9" i="30" s="1"/>
  <c r="M34" i="30"/>
  <c r="L145" i="30"/>
  <c r="L31" i="30"/>
  <c r="L26" i="30"/>
  <c r="L34" i="30"/>
  <c r="K18" i="30"/>
  <c r="K113" i="30"/>
  <c r="K26" i="30"/>
  <c r="J19" i="30"/>
  <c r="J16" i="30" s="1"/>
  <c r="O117" i="30"/>
  <c r="O119" i="30"/>
  <c r="O116" i="30"/>
  <c r="O118" i="30"/>
  <c r="O131" i="30"/>
  <c r="G26" i="30"/>
  <c r="G120" i="30"/>
  <c r="F26" i="30"/>
  <c r="O123" i="30"/>
  <c r="O121" i="30"/>
  <c r="O136" i="30"/>
  <c r="O124" i="30"/>
  <c r="O133" i="30"/>
  <c r="O125" i="30"/>
  <c r="O134" i="30"/>
  <c r="C26" i="30"/>
  <c r="C120" i="30"/>
  <c r="M94" i="30"/>
  <c r="M26" i="30"/>
  <c r="K34" i="30"/>
  <c r="K31" i="30"/>
  <c r="J31" i="30"/>
  <c r="J71" i="30"/>
  <c r="I26" i="30"/>
  <c r="I18" i="30"/>
  <c r="I16" i="30" s="1"/>
  <c r="I96" i="30"/>
  <c r="H26" i="30"/>
  <c r="G96" i="30"/>
  <c r="F45" i="30"/>
  <c r="F44" i="30" s="1"/>
  <c r="E94" i="30"/>
  <c r="E11" i="30"/>
  <c r="E9" i="30" s="1"/>
  <c r="O91" i="30"/>
  <c r="O90" i="30"/>
  <c r="D94" i="30"/>
  <c r="C31" i="30"/>
  <c r="C143" i="30"/>
  <c r="D71" i="30"/>
  <c r="D96" i="30" s="1"/>
  <c r="D19" i="30"/>
  <c r="O174" i="30"/>
  <c r="O171" i="30"/>
  <c r="M31" i="30"/>
  <c r="O66" i="30"/>
  <c r="C11" i="30"/>
  <c r="C64" i="30"/>
  <c r="O73" i="30"/>
  <c r="F71" i="30"/>
  <c r="I94" i="30"/>
  <c r="I103" i="30" s="1"/>
  <c r="I45" i="30"/>
  <c r="I44" i="30" s="1"/>
  <c r="I39" i="30" s="1"/>
  <c r="C169" i="30"/>
  <c r="G18" i="30"/>
  <c r="C34" i="30"/>
  <c r="G103" i="30"/>
  <c r="G143" i="30"/>
  <c r="O162" i="30"/>
  <c r="G11" i="30"/>
  <c r="G9" i="30" s="1"/>
  <c r="E26" i="30"/>
  <c r="D34" i="30"/>
  <c r="O180" i="30"/>
  <c r="H11" i="30"/>
  <c r="H9" i="30" s="1"/>
  <c r="C42" i="30"/>
  <c r="G45" i="30"/>
  <c r="G44" i="30" s="1"/>
  <c r="O181" i="30"/>
  <c r="L18" i="30"/>
  <c r="E45" i="30"/>
  <c r="E44" i="30" s="1"/>
  <c r="E39" i="30" s="1"/>
  <c r="C19" i="30"/>
  <c r="C71" i="30"/>
  <c r="J45" i="30"/>
  <c r="J44" i="30" s="1"/>
  <c r="J39" i="30" s="1"/>
  <c r="O184" i="30"/>
  <c r="L192" i="30"/>
  <c r="L201" i="30" s="1"/>
  <c r="J26" i="30"/>
  <c r="I34" i="30"/>
  <c r="J81" i="30"/>
  <c r="O81" i="30" s="1"/>
  <c r="O89" i="30"/>
  <c r="O177" i="30"/>
  <c r="O188" i="30"/>
  <c r="O84" i="30"/>
  <c r="H96" i="30"/>
  <c r="K71" i="30"/>
  <c r="K96" i="30" s="1"/>
  <c r="K19" i="30"/>
  <c r="J145" i="30"/>
  <c r="C192" i="30"/>
  <c r="F18" i="30"/>
  <c r="O74" i="30"/>
  <c r="E192" i="30"/>
  <c r="E201" i="30" s="1"/>
  <c r="O185" i="30"/>
  <c r="O167" i="30"/>
  <c r="O191" i="30"/>
  <c r="O166" i="30"/>
  <c r="O190" i="30"/>
  <c r="O165" i="30"/>
  <c r="O189" i="30"/>
  <c r="O163" i="30"/>
  <c r="O176" i="30"/>
  <c r="O183" i="30"/>
  <c r="O175" i="30"/>
  <c r="O170" i="30"/>
  <c r="O186" i="30"/>
  <c r="F11" i="30"/>
  <c r="F9" i="30" s="1"/>
  <c r="H18" i="30"/>
  <c r="H16" i="30" s="1"/>
  <c r="O138" i="30"/>
  <c r="C9" i="30"/>
  <c r="I11" i="30"/>
  <c r="I9" i="30" s="1"/>
  <c r="D45" i="30"/>
  <c r="D44" i="30" s="1"/>
  <c r="O182" i="30"/>
  <c r="J11" i="30"/>
  <c r="J9" i="30" s="1"/>
  <c r="O173" i="30"/>
  <c r="J34" i="30"/>
  <c r="D145" i="30"/>
  <c r="O178" i="30"/>
  <c r="O69" i="30"/>
  <c r="O68" i="30"/>
  <c r="O67" i="30"/>
  <c r="O72" i="30"/>
  <c r="O88" i="30"/>
  <c r="O83" i="30"/>
  <c r="O77" i="30"/>
  <c r="O93" i="30"/>
  <c r="O87" i="30"/>
  <c r="O82" i="30"/>
  <c r="O76" i="30"/>
  <c r="O92" i="30"/>
  <c r="O75" i="30"/>
  <c r="M64" i="30"/>
  <c r="M11" i="30"/>
  <c r="M9" i="30" s="1"/>
  <c r="O78" i="30"/>
  <c r="O86" i="30"/>
  <c r="O135" i="30"/>
  <c r="H145" i="30"/>
  <c r="L45" i="30"/>
  <c r="L44" i="30" s="1"/>
  <c r="L39" i="30" s="1"/>
  <c r="L143" i="30"/>
  <c r="L152" i="30" s="1"/>
  <c r="O70" i="30"/>
  <c r="O79" i="30"/>
  <c r="O122" i="30"/>
  <c r="N7" i="30"/>
  <c r="M71" i="30"/>
  <c r="M18" i="30"/>
  <c r="C113" i="30"/>
  <c r="O115" i="30"/>
  <c r="C18" i="30"/>
  <c r="O80" i="30"/>
  <c r="O130" i="30"/>
  <c r="O187" i="30"/>
  <c r="E34" i="30"/>
  <c r="G194" i="30"/>
  <c r="F34" i="30"/>
  <c r="H194" i="30"/>
  <c r="E120" i="30"/>
  <c r="D143" i="30"/>
  <c r="D152" i="30" s="1"/>
  <c r="F120" i="30"/>
  <c r="F145" i="30" s="1"/>
  <c r="O164" i="30"/>
  <c r="O114" i="30"/>
  <c r="O139" i="30"/>
  <c r="O126" i="30"/>
  <c r="O132" i="30"/>
  <c r="O137" i="30"/>
  <c r="G194" i="29"/>
  <c r="D11" i="29"/>
  <c r="D9" i="29" s="1"/>
  <c r="C192" i="29"/>
  <c r="O164" i="29"/>
  <c r="M143" i="29"/>
  <c r="L143" i="29"/>
  <c r="L9" i="29"/>
  <c r="K11" i="29"/>
  <c r="K9" i="29" s="1"/>
  <c r="J143" i="29"/>
  <c r="G45" i="29"/>
  <c r="G44" i="29" s="1"/>
  <c r="G39" i="29" s="1"/>
  <c r="G145" i="29"/>
  <c r="F11" i="29"/>
  <c r="F9" i="29" s="1"/>
  <c r="E45" i="29"/>
  <c r="E44" i="29" s="1"/>
  <c r="E39" i="29" s="1"/>
  <c r="E145" i="29"/>
  <c r="C143" i="29"/>
  <c r="M11" i="29"/>
  <c r="M9" i="29" s="1"/>
  <c r="J11" i="29"/>
  <c r="J9" i="29" s="1"/>
  <c r="I11" i="29"/>
  <c r="I9" i="29" s="1"/>
  <c r="H94" i="29"/>
  <c r="G94" i="29"/>
  <c r="F103" i="29"/>
  <c r="F45" i="29"/>
  <c r="E94" i="29"/>
  <c r="E11" i="29"/>
  <c r="E9" i="29" s="1"/>
  <c r="D96" i="29"/>
  <c r="C11" i="29"/>
  <c r="C9" i="29" s="1"/>
  <c r="O162" i="29"/>
  <c r="D194" i="29"/>
  <c r="G96" i="29"/>
  <c r="J96" i="29"/>
  <c r="M194" i="29"/>
  <c r="F96" i="29"/>
  <c r="C16" i="29"/>
  <c r="E18" i="29"/>
  <c r="O74" i="29"/>
  <c r="O91" i="29"/>
  <c r="L120" i="29"/>
  <c r="D143" i="29"/>
  <c r="O163" i="29"/>
  <c r="O175" i="29"/>
  <c r="O182" i="29"/>
  <c r="F192" i="29"/>
  <c r="C96" i="29"/>
  <c r="F18" i="29"/>
  <c r="O75" i="29"/>
  <c r="O92" i="29"/>
  <c r="O176" i="29"/>
  <c r="O183" i="29"/>
  <c r="G18" i="29"/>
  <c r="O76" i="29"/>
  <c r="O82" i="29"/>
  <c r="O87" i="29"/>
  <c r="O93" i="29"/>
  <c r="H113" i="29"/>
  <c r="O177" i="29"/>
  <c r="H18" i="29"/>
  <c r="O77" i="29"/>
  <c r="O83" i="29"/>
  <c r="O88" i="29"/>
  <c r="J113" i="29"/>
  <c r="O115" i="29"/>
  <c r="O121" i="29"/>
  <c r="O178" i="29"/>
  <c r="O78" i="29"/>
  <c r="O116" i="29"/>
  <c r="L192" i="29"/>
  <c r="O117" i="29"/>
  <c r="N7" i="29"/>
  <c r="O80" i="29"/>
  <c r="O85" i="29"/>
  <c r="O118" i="29"/>
  <c r="M19" i="29"/>
  <c r="O119" i="29"/>
  <c r="O138" i="29"/>
  <c r="C120" i="29"/>
  <c r="O139" i="29"/>
  <c r="O187" i="29"/>
  <c r="O123" i="29"/>
  <c r="O140" i="29"/>
  <c r="J45" i="29"/>
  <c r="J44" i="29" s="1"/>
  <c r="J39" i="29" s="1"/>
  <c r="O66" i="29"/>
  <c r="O124" i="29"/>
  <c r="O141" i="29"/>
  <c r="O142" i="29"/>
  <c r="K64" i="29"/>
  <c r="O126" i="29"/>
  <c r="O132" i="29"/>
  <c r="O137" i="29"/>
  <c r="O191" i="29"/>
  <c r="O69" i="29"/>
  <c r="O167" i="29"/>
  <c r="M194" i="28"/>
  <c r="L45" i="28"/>
  <c r="L44" i="28" s="1"/>
  <c r="L192" i="28"/>
  <c r="L26" i="28"/>
  <c r="K19" i="28"/>
  <c r="K194" i="28"/>
  <c r="H192" i="28"/>
  <c r="H169" i="28"/>
  <c r="H194" i="28" s="1"/>
  <c r="O163" i="28"/>
  <c r="O164" i="28"/>
  <c r="O180" i="28"/>
  <c r="O181" i="28"/>
  <c r="O183" i="28"/>
  <c r="O174" i="28"/>
  <c r="O175" i="28"/>
  <c r="O177" i="28"/>
  <c r="O178" i="28"/>
  <c r="G18" i="28"/>
  <c r="E169" i="28"/>
  <c r="E201" i="28" s="1"/>
  <c r="O184" i="28"/>
  <c r="D169" i="28"/>
  <c r="D201" i="28" s="1"/>
  <c r="D18" i="28"/>
  <c r="D31" i="28"/>
  <c r="O172" i="28"/>
  <c r="O173" i="28"/>
  <c r="O182" i="28"/>
  <c r="O188" i="28"/>
  <c r="C18" i="28"/>
  <c r="O179" i="28"/>
  <c r="K143" i="28"/>
  <c r="K26" i="28"/>
  <c r="K18" i="28"/>
  <c r="G31" i="28"/>
  <c r="F120" i="28"/>
  <c r="F19" i="28"/>
  <c r="F18" i="28"/>
  <c r="F16" i="28" s="1"/>
  <c r="E45" i="28"/>
  <c r="E44" i="28" s="1"/>
  <c r="E120" i="28"/>
  <c r="E152" i="28" s="1"/>
  <c r="O133" i="28"/>
  <c r="O134" i="28"/>
  <c r="O125" i="28"/>
  <c r="D19" i="28"/>
  <c r="O127" i="28"/>
  <c r="O128" i="28"/>
  <c r="O116" i="28"/>
  <c r="O122" i="28"/>
  <c r="O119" i="28"/>
  <c r="O139" i="28"/>
  <c r="O114" i="28"/>
  <c r="O140" i="28"/>
  <c r="O121" i="28"/>
  <c r="O141" i="28"/>
  <c r="O142" i="28"/>
  <c r="O129" i="28"/>
  <c r="O117" i="28"/>
  <c r="O118" i="28"/>
  <c r="O136" i="28"/>
  <c r="O131" i="28"/>
  <c r="O124" i="28"/>
  <c r="C26" i="28"/>
  <c r="O123" i="28"/>
  <c r="M34" i="28"/>
  <c r="M31" i="28"/>
  <c r="M26" i="28"/>
  <c r="K71" i="28"/>
  <c r="K31" i="28"/>
  <c r="J31" i="28"/>
  <c r="I45" i="28"/>
  <c r="I44" i="28" s="1"/>
  <c r="I39" i="28" s="1"/>
  <c r="I94" i="28"/>
  <c r="I31" i="28"/>
  <c r="I71" i="28"/>
  <c r="I16" i="28"/>
  <c r="H34" i="28"/>
  <c r="G45" i="28"/>
  <c r="G34" i="28"/>
  <c r="G71" i="28"/>
  <c r="G96" i="28" s="1"/>
  <c r="E31" i="28"/>
  <c r="O88" i="28"/>
  <c r="O89" i="28"/>
  <c r="O83" i="28"/>
  <c r="O77" i="28"/>
  <c r="O85" i="28"/>
  <c r="O78" i="28"/>
  <c r="O79" i="28"/>
  <c r="O65" i="28"/>
  <c r="C31" i="28"/>
  <c r="E71" i="28"/>
  <c r="E19" i="28"/>
  <c r="O162" i="28"/>
  <c r="C192" i="28"/>
  <c r="J145" i="28"/>
  <c r="L169" i="28"/>
  <c r="L194" i="28" s="1"/>
  <c r="L18" i="28"/>
  <c r="O171" i="28"/>
  <c r="C34" i="28"/>
  <c r="J152" i="28"/>
  <c r="O113" i="28"/>
  <c r="M145" i="28"/>
  <c r="O187" i="28"/>
  <c r="L42" i="28"/>
  <c r="M18" i="28"/>
  <c r="M16" i="28" s="1"/>
  <c r="E34" i="28"/>
  <c r="F34" i="28"/>
  <c r="G94" i="28"/>
  <c r="G103" i="28" s="1"/>
  <c r="C143" i="28"/>
  <c r="D143" i="28"/>
  <c r="I34" i="28"/>
  <c r="F11" i="28"/>
  <c r="F9" i="28" s="1"/>
  <c r="D26" i="28"/>
  <c r="E26" i="28"/>
  <c r="O73" i="28"/>
  <c r="O115" i="28"/>
  <c r="G194" i="28"/>
  <c r="N7" i="28"/>
  <c r="E18" i="28"/>
  <c r="F26" i="28"/>
  <c r="D64" i="28"/>
  <c r="C19" i="28"/>
  <c r="O74" i="28"/>
  <c r="C71" i="28"/>
  <c r="O66" i="28"/>
  <c r="C11" i="28"/>
  <c r="D34" i="28"/>
  <c r="E11" i="28"/>
  <c r="E9" i="28" s="1"/>
  <c r="E64" i="28"/>
  <c r="H45" i="28"/>
  <c r="H44" i="28" s="1"/>
  <c r="H39" i="28" s="1"/>
  <c r="H143" i="28"/>
  <c r="I11" i="28"/>
  <c r="I9" i="28" s="1"/>
  <c r="I64" i="28"/>
  <c r="J11" i="28"/>
  <c r="J9" i="28" s="1"/>
  <c r="J64" i="28"/>
  <c r="O84" i="28"/>
  <c r="J34" i="28"/>
  <c r="K11" i="28"/>
  <c r="K9" i="28" s="1"/>
  <c r="K64" i="28"/>
  <c r="L120" i="28"/>
  <c r="L145" i="28" s="1"/>
  <c r="L19" i="28"/>
  <c r="L143" i="28"/>
  <c r="G11" i="28"/>
  <c r="G9" i="28" s="1"/>
  <c r="G19" i="28"/>
  <c r="K34" i="28"/>
  <c r="O86" i="28"/>
  <c r="H96" i="28"/>
  <c r="G120" i="28"/>
  <c r="G145" i="28" s="1"/>
  <c r="H11" i="28"/>
  <c r="H9" i="28" s="1"/>
  <c r="L34" i="28"/>
  <c r="F71" i="28"/>
  <c r="F96" i="28" s="1"/>
  <c r="H120" i="28"/>
  <c r="H18" i="28"/>
  <c r="H16" i="28" s="1"/>
  <c r="O138" i="28"/>
  <c r="L11" i="28"/>
  <c r="L9" i="28" s="1"/>
  <c r="O69" i="28"/>
  <c r="O68" i="28"/>
  <c r="O67" i="28"/>
  <c r="O72" i="28"/>
  <c r="O93" i="28"/>
  <c r="O87" i="28"/>
  <c r="O82" i="28"/>
  <c r="O76" i="28"/>
  <c r="O91" i="28"/>
  <c r="O90" i="28"/>
  <c r="O70" i="28"/>
  <c r="O92" i="28"/>
  <c r="O75" i="28"/>
  <c r="O81" i="28"/>
  <c r="M11" i="28"/>
  <c r="M9" i="28" s="1"/>
  <c r="O135" i="28"/>
  <c r="O185" i="28"/>
  <c r="O167" i="28"/>
  <c r="O191" i="28"/>
  <c r="O166" i="28"/>
  <c r="O190" i="28"/>
  <c r="O165" i="28"/>
  <c r="O189" i="28"/>
  <c r="O186" i="28"/>
  <c r="O170" i="28"/>
  <c r="O176" i="28"/>
  <c r="N5" i="28"/>
  <c r="I26" i="28"/>
  <c r="M94" i="28"/>
  <c r="O130" i="28"/>
  <c r="H26" i="28"/>
  <c r="J94" i="28"/>
  <c r="J45" i="28"/>
  <c r="J44" i="28" s="1"/>
  <c r="J39" i="28" s="1"/>
  <c r="M45" i="28"/>
  <c r="M44" i="28" s="1"/>
  <c r="M39" i="28" s="1"/>
  <c r="O126" i="28"/>
  <c r="O132" i="28"/>
  <c r="M194" i="27"/>
  <c r="L31" i="27"/>
  <c r="L194" i="27"/>
  <c r="K31" i="27"/>
  <c r="H194" i="27"/>
  <c r="O184" i="27"/>
  <c r="O164" i="27"/>
  <c r="M11" i="27"/>
  <c r="M9" i="27" s="1"/>
  <c r="L34" i="27"/>
  <c r="L11" i="27"/>
  <c r="L9" i="27" s="1"/>
  <c r="O115" i="27"/>
  <c r="K145" i="27"/>
  <c r="G31" i="27"/>
  <c r="F34" i="27"/>
  <c r="F11" i="27"/>
  <c r="F9" i="27" s="1"/>
  <c r="E34" i="27"/>
  <c r="E31" i="27"/>
  <c r="M34" i="27"/>
  <c r="M31" i="27"/>
  <c r="M64" i="27"/>
  <c r="K34" i="27"/>
  <c r="K11" i="27"/>
  <c r="K9" i="27" s="1"/>
  <c r="J34" i="27"/>
  <c r="J9" i="27"/>
  <c r="I34" i="27"/>
  <c r="I31" i="27"/>
  <c r="H34" i="27"/>
  <c r="H31" i="27"/>
  <c r="G34" i="27"/>
  <c r="F31" i="27"/>
  <c r="D34" i="27"/>
  <c r="D31" i="27"/>
  <c r="O77" i="26"/>
  <c r="O75" i="26"/>
  <c r="O76" i="26"/>
  <c r="O78" i="26"/>
  <c r="O72" i="26"/>
  <c r="O73" i="26"/>
  <c r="O74" i="26"/>
  <c r="O87" i="26"/>
  <c r="O67" i="27"/>
  <c r="O68" i="27"/>
  <c r="O93" i="27"/>
  <c r="O72" i="27"/>
  <c r="N7" i="27"/>
  <c r="O87" i="27"/>
  <c r="O79" i="27"/>
  <c r="O80" i="27"/>
  <c r="O73" i="27"/>
  <c r="O70" i="27"/>
  <c r="O76" i="27"/>
  <c r="O84" i="27"/>
  <c r="O69" i="27"/>
  <c r="O82" i="27"/>
  <c r="O78" i="27"/>
  <c r="O85" i="27"/>
  <c r="C34" i="27"/>
  <c r="C9" i="27"/>
  <c r="O66" i="27"/>
  <c r="L192" i="27"/>
  <c r="L201" i="27" s="1"/>
  <c r="G96" i="27"/>
  <c r="G145" i="27"/>
  <c r="M145" i="27"/>
  <c r="F145" i="27"/>
  <c r="K96" i="27"/>
  <c r="I16" i="27"/>
  <c r="D19" i="27"/>
  <c r="O89" i="27"/>
  <c r="J120" i="27"/>
  <c r="O122" i="27"/>
  <c r="O168" i="27"/>
  <c r="O173" i="27"/>
  <c r="O180" i="27"/>
  <c r="O186" i="27"/>
  <c r="D18" i="27"/>
  <c r="O65" i="27"/>
  <c r="O90" i="27"/>
  <c r="O129" i="27"/>
  <c r="O134" i="27"/>
  <c r="C169" i="27"/>
  <c r="O174" i="27"/>
  <c r="O181" i="27"/>
  <c r="E18" i="27"/>
  <c r="O74" i="27"/>
  <c r="O91" i="27"/>
  <c r="O163" i="27"/>
  <c r="O175" i="27"/>
  <c r="O182" i="27"/>
  <c r="F18" i="27"/>
  <c r="G19" i="27"/>
  <c r="O75" i="27"/>
  <c r="O92" i="27"/>
  <c r="O176" i="27"/>
  <c r="O183" i="27"/>
  <c r="O177" i="27"/>
  <c r="O77" i="27"/>
  <c r="O83" i="27"/>
  <c r="O121" i="27"/>
  <c r="O178" i="27"/>
  <c r="O113" i="27"/>
  <c r="O138" i="27"/>
  <c r="M18" i="27"/>
  <c r="M16" i="27" s="1"/>
  <c r="O114" i="27"/>
  <c r="O139" i="27"/>
  <c r="O187" i="27"/>
  <c r="G11" i="27"/>
  <c r="H64" i="27"/>
  <c r="O170" i="27"/>
  <c r="O188" i="27"/>
  <c r="H11" i="27"/>
  <c r="H9" i="27" s="1"/>
  <c r="I64" i="27"/>
  <c r="O135" i="27"/>
  <c r="G162" i="27"/>
  <c r="O189" i="27"/>
  <c r="O165" i="27"/>
  <c r="O190" i="27"/>
  <c r="O126" i="27"/>
  <c r="O132" i="27"/>
  <c r="O166" i="27"/>
  <c r="O191" i="27"/>
  <c r="O167" i="27"/>
  <c r="M31" i="26"/>
  <c r="L26" i="26"/>
  <c r="H11" i="26"/>
  <c r="H9" i="26" s="1"/>
  <c r="F169" i="26"/>
  <c r="F194" i="26" s="1"/>
  <c r="E169" i="26"/>
  <c r="E194" i="26" s="1"/>
  <c r="D11" i="26"/>
  <c r="D9" i="26" s="1"/>
  <c r="K19" i="26"/>
  <c r="K16" i="26" s="1"/>
  <c r="K26" i="26"/>
  <c r="H26" i="26"/>
  <c r="G120" i="26"/>
  <c r="G145" i="26" s="1"/>
  <c r="G19" i="26"/>
  <c r="F120" i="26"/>
  <c r="F145" i="26" s="1"/>
  <c r="E19" i="26"/>
  <c r="E120" i="26"/>
  <c r="E145" i="26" s="1"/>
  <c r="E34" i="26"/>
  <c r="D31" i="26"/>
  <c r="D26" i="26"/>
  <c r="O79" i="26"/>
  <c r="O80" i="26"/>
  <c r="O65" i="26"/>
  <c r="O82" i="26"/>
  <c r="O68" i="26"/>
  <c r="O84" i="26"/>
  <c r="O83" i="26"/>
  <c r="O69" i="26"/>
  <c r="O85" i="26"/>
  <c r="O66" i="26"/>
  <c r="O67" i="26"/>
  <c r="O70" i="26"/>
  <c r="O86" i="26"/>
  <c r="G26" i="26"/>
  <c r="M26" i="26"/>
  <c r="K34" i="26"/>
  <c r="J45" i="26"/>
  <c r="J44" i="26" s="1"/>
  <c r="J39" i="26" s="1"/>
  <c r="I34" i="26"/>
  <c r="I31" i="26"/>
  <c r="I26" i="26"/>
  <c r="H31" i="26"/>
  <c r="G18" i="26"/>
  <c r="G96" i="26"/>
  <c r="L19" i="26"/>
  <c r="D194" i="26"/>
  <c r="D18" i="26"/>
  <c r="L34" i="26"/>
  <c r="J18" i="26"/>
  <c r="G31" i="26"/>
  <c r="H19" i="26"/>
  <c r="M18" i="26"/>
  <c r="J120" i="26"/>
  <c r="J152" i="26" s="1"/>
  <c r="L169" i="26"/>
  <c r="L194" i="26" s="1"/>
  <c r="J34" i="26"/>
  <c r="E11" i="26"/>
  <c r="E9" i="26" s="1"/>
  <c r="G34" i="26"/>
  <c r="I44" i="26"/>
  <c r="I39" i="26" s="1"/>
  <c r="M34" i="26"/>
  <c r="N5" i="26"/>
  <c r="I9" i="26"/>
  <c r="K31" i="26"/>
  <c r="K71" i="26"/>
  <c r="K96" i="26" s="1"/>
  <c r="M19" i="26"/>
  <c r="M120" i="26"/>
  <c r="M145" i="26" s="1"/>
  <c r="G11" i="26"/>
  <c r="G9" i="26" s="1"/>
  <c r="L31" i="26"/>
  <c r="I94" i="26"/>
  <c r="J11" i="26"/>
  <c r="J9" i="26" s="1"/>
  <c r="H34" i="26"/>
  <c r="K145" i="26"/>
  <c r="K11" i="26"/>
  <c r="K9" i="26" s="1"/>
  <c r="H71" i="26"/>
  <c r="L9" i="26"/>
  <c r="M11" i="26"/>
  <c r="M9" i="26" s="1"/>
  <c r="J29" i="26"/>
  <c r="J26" i="26" s="1"/>
  <c r="I71" i="26"/>
  <c r="H194" i="26"/>
  <c r="E31" i="26"/>
  <c r="E71" i="26"/>
  <c r="E96" i="26" s="1"/>
  <c r="E26" i="26"/>
  <c r="D34" i="26"/>
  <c r="C31" i="26"/>
  <c r="C26" i="26"/>
  <c r="N6" i="26"/>
  <c r="C71" i="26"/>
  <c r="C18" i="26"/>
  <c r="C34" i="26"/>
  <c r="G194" i="26"/>
  <c r="K194" i="26"/>
  <c r="J94" i="26"/>
  <c r="M96" i="26"/>
  <c r="M194" i="26"/>
  <c r="D64" i="26"/>
  <c r="D96" i="26" s="1"/>
  <c r="L113" i="26"/>
  <c r="C11" i="26"/>
  <c r="C120" i="26"/>
  <c r="C19" i="26"/>
  <c r="H64" i="26"/>
  <c r="J81" i="26"/>
  <c r="O81" i="26" s="1"/>
  <c r="D120" i="26"/>
  <c r="D19" i="26"/>
  <c r="I64" i="26"/>
  <c r="C162" i="26"/>
  <c r="O162" i="26" s="1"/>
  <c r="N7" i="26"/>
  <c r="E18" i="26"/>
  <c r="L120" i="26"/>
  <c r="I18" i="26"/>
  <c r="I16" i="26" s="1"/>
  <c r="D113" i="26"/>
  <c r="C169" i="26"/>
  <c r="F194" i="25"/>
  <c r="N164" i="25"/>
  <c r="K143" i="25"/>
  <c r="J143" i="25"/>
  <c r="L143" i="25"/>
  <c r="L152" i="25" s="1"/>
  <c r="E143" i="25"/>
  <c r="F143" i="25"/>
  <c r="I143" i="25"/>
  <c r="I152" i="25" s="1"/>
  <c r="I45" i="25"/>
  <c r="I44" i="25" s="1"/>
  <c r="I39" i="25" s="1"/>
  <c r="N115" i="25"/>
  <c r="D11" i="25"/>
  <c r="D9" i="25" s="1"/>
  <c r="E145" i="25"/>
  <c r="G11" i="25"/>
  <c r="G9" i="25" s="1"/>
  <c r="L145" i="25"/>
  <c r="K11" i="25"/>
  <c r="K9" i="25" s="1"/>
  <c r="K16" i="25"/>
  <c r="D94" i="25"/>
  <c r="F94" i="25"/>
  <c r="F103" i="25" s="1"/>
  <c r="C94" i="25"/>
  <c r="G94" i="25"/>
  <c r="J94" i="25"/>
  <c r="J45" i="25"/>
  <c r="J44" i="25" s="1"/>
  <c r="J39" i="25" s="1"/>
  <c r="C18" i="25"/>
  <c r="E16" i="25"/>
  <c r="E71" i="25"/>
  <c r="E103" i="25" s="1"/>
  <c r="I71" i="25"/>
  <c r="N73" i="25"/>
  <c r="F18" i="25"/>
  <c r="H18" i="25"/>
  <c r="H16" i="25" s="1"/>
  <c r="E11" i="25"/>
  <c r="E9" i="25" s="1"/>
  <c r="I11" i="25"/>
  <c r="I9" i="25" s="1"/>
  <c r="H11" i="25"/>
  <c r="H9" i="25" s="1"/>
  <c r="J11" i="25"/>
  <c r="J9" i="25" s="1"/>
  <c r="N66" i="25"/>
  <c r="E194" i="25"/>
  <c r="G194" i="25"/>
  <c r="N130" i="25"/>
  <c r="J194" i="25"/>
  <c r="G145" i="25"/>
  <c r="I94" i="25"/>
  <c r="I145" i="25"/>
  <c r="F96" i="25"/>
  <c r="I29" i="25"/>
  <c r="I26" i="25" s="1"/>
  <c r="C96" i="25"/>
  <c r="J71" i="25"/>
  <c r="J96" i="25" s="1"/>
  <c r="J113" i="25"/>
  <c r="N117" i="25"/>
  <c r="N135" i="25"/>
  <c r="N142" i="25"/>
  <c r="N188" i="25"/>
  <c r="D64" i="25"/>
  <c r="N118" i="25"/>
  <c r="N123" i="25"/>
  <c r="N136" i="25"/>
  <c r="C143" i="25"/>
  <c r="N189" i="25"/>
  <c r="N119" i="25"/>
  <c r="N124" i="25"/>
  <c r="N131" i="25"/>
  <c r="N137" i="25"/>
  <c r="D143" i="25"/>
  <c r="N190" i="25"/>
  <c r="C11" i="25"/>
  <c r="N72" i="25"/>
  <c r="N90" i="25"/>
  <c r="C120" i="25"/>
  <c r="N125" i="25"/>
  <c r="N132" i="25"/>
  <c r="N191" i="25"/>
  <c r="G64" i="25"/>
  <c r="N91" i="25"/>
  <c r="N114" i="25"/>
  <c r="D120" i="25"/>
  <c r="N126" i="25"/>
  <c r="D19" i="25"/>
  <c r="D34" i="25"/>
  <c r="N67" i="25"/>
  <c r="N92" i="25"/>
  <c r="N127" i="25"/>
  <c r="N133" i="25"/>
  <c r="G143" i="25"/>
  <c r="G152" i="25" s="1"/>
  <c r="C162" i="25"/>
  <c r="F11" i="25"/>
  <c r="F9" i="25" s="1"/>
  <c r="N68" i="25"/>
  <c r="N93" i="25"/>
  <c r="F120" i="25"/>
  <c r="F145" i="25" s="1"/>
  <c r="N128" i="25"/>
  <c r="N134" i="25"/>
  <c r="N151" i="25"/>
  <c r="J192" i="25"/>
  <c r="J201" i="25" s="1"/>
  <c r="D18" i="25"/>
  <c r="N69" i="25"/>
  <c r="N87" i="25"/>
  <c r="N129" i="25"/>
  <c r="N70" i="25"/>
  <c r="N75" i="25"/>
  <c r="N82" i="25"/>
  <c r="N88" i="25"/>
  <c r="N76" i="25"/>
  <c r="N83" i="25"/>
  <c r="G18" i="25"/>
  <c r="N65" i="25"/>
  <c r="N77" i="25"/>
  <c r="C113" i="25"/>
  <c r="K120" i="25"/>
  <c r="K145" i="25" s="1"/>
  <c r="N78" i="25"/>
  <c r="N84" i="25"/>
  <c r="N102" i="25"/>
  <c r="L11" i="25"/>
  <c r="L9" i="25" s="1"/>
  <c r="N79" i="25"/>
  <c r="N85" i="25"/>
  <c r="N138" i="25"/>
  <c r="C169" i="25"/>
  <c r="N121" i="25"/>
  <c r="N139" i="25"/>
  <c r="N178" i="25"/>
  <c r="J194" i="24"/>
  <c r="E11" i="24"/>
  <c r="E9" i="24" s="1"/>
  <c r="E194" i="24"/>
  <c r="N162" i="24"/>
  <c r="I44" i="24"/>
  <c r="I39" i="24" s="1"/>
  <c r="I94" i="24"/>
  <c r="H44" i="24"/>
  <c r="H39" i="24" s="1"/>
  <c r="H94" i="24"/>
  <c r="G94" i="24"/>
  <c r="F64" i="24"/>
  <c r="F103" i="24" s="1"/>
  <c r="F11" i="24"/>
  <c r="F9" i="24" s="1"/>
  <c r="N171" i="24"/>
  <c r="C169" i="24"/>
  <c r="H16" i="24"/>
  <c r="I11" i="24"/>
  <c r="I9" i="24" s="1"/>
  <c r="I64" i="24"/>
  <c r="D145" i="24"/>
  <c r="J64" i="24"/>
  <c r="J11" i="24"/>
  <c r="J9" i="24" s="1"/>
  <c r="I130" i="24"/>
  <c r="I29" i="24"/>
  <c r="N133" i="24"/>
  <c r="N184" i="24"/>
  <c r="F194" i="24"/>
  <c r="G194" i="24"/>
  <c r="K11" i="24"/>
  <c r="K9" i="24" s="1"/>
  <c r="K113" i="24"/>
  <c r="J145" i="24"/>
  <c r="I143" i="24"/>
  <c r="N86" i="24"/>
  <c r="K120" i="24"/>
  <c r="K18" i="24"/>
  <c r="K16" i="24" s="1"/>
  <c r="J143" i="24"/>
  <c r="J152" i="24" s="1"/>
  <c r="L143" i="24"/>
  <c r="L152" i="24" s="1"/>
  <c r="G11" i="24"/>
  <c r="G9" i="24" s="1"/>
  <c r="G64" i="24"/>
  <c r="N172" i="24"/>
  <c r="H11" i="24"/>
  <c r="H9" i="24" s="1"/>
  <c r="H64" i="24"/>
  <c r="M6" i="24"/>
  <c r="K19" i="24"/>
  <c r="D18" i="24"/>
  <c r="D16" i="24" s="1"/>
  <c r="L96" i="24"/>
  <c r="K143" i="24"/>
  <c r="C34" i="24"/>
  <c r="N83" i="24"/>
  <c r="N76" i="24"/>
  <c r="N67" i="24"/>
  <c r="N90" i="24"/>
  <c r="N72" i="24"/>
  <c r="N88" i="24"/>
  <c r="N82" i="24"/>
  <c r="N75" i="24"/>
  <c r="N70" i="24"/>
  <c r="N93" i="24"/>
  <c r="N87" i="24"/>
  <c r="N69" i="24"/>
  <c r="N68" i="24"/>
  <c r="N92" i="24"/>
  <c r="N91" i="24"/>
  <c r="I18" i="24"/>
  <c r="I16" i="24" s="1"/>
  <c r="M7" i="24"/>
  <c r="J18" i="24"/>
  <c r="J16" i="24" s="1"/>
  <c r="E34" i="24"/>
  <c r="N164" i="24"/>
  <c r="C26" i="24"/>
  <c r="F34" i="24"/>
  <c r="H34" i="24"/>
  <c r="I71" i="24"/>
  <c r="N122" i="24"/>
  <c r="N179" i="24"/>
  <c r="L18" i="24"/>
  <c r="L16" i="24" s="1"/>
  <c r="D26" i="24"/>
  <c r="G34" i="24"/>
  <c r="N65" i="24"/>
  <c r="F19" i="24"/>
  <c r="E96" i="24"/>
  <c r="N180" i="24"/>
  <c r="C94" i="24"/>
  <c r="C9" i="24"/>
  <c r="D11" i="24"/>
  <c r="D94" i="24"/>
  <c r="F18" i="24"/>
  <c r="F16" i="24" s="1"/>
  <c r="F120" i="24"/>
  <c r="F145" i="24" s="1"/>
  <c r="N182" i="24"/>
  <c r="N166" i="24"/>
  <c r="N181" i="24"/>
  <c r="N173" i="24"/>
  <c r="N165" i="24"/>
  <c r="N178" i="24"/>
  <c r="N176" i="24"/>
  <c r="N183" i="24"/>
  <c r="N167" i="24"/>
  <c r="N177" i="24"/>
  <c r="N168" i="24"/>
  <c r="N175" i="24"/>
  <c r="N174" i="24"/>
  <c r="D34" i="24"/>
  <c r="N74" i="24"/>
  <c r="C19" i="24"/>
  <c r="L11" i="24"/>
  <c r="L9" i="24" s="1"/>
  <c r="C71" i="24"/>
  <c r="C96" i="24" s="1"/>
  <c r="N84" i="24"/>
  <c r="E94" i="24"/>
  <c r="E103" i="24" s="1"/>
  <c r="C145" i="24"/>
  <c r="N138" i="24"/>
  <c r="C18" i="24"/>
  <c r="H11" i="23"/>
  <c r="H9" i="23" s="1"/>
  <c r="H26" i="23"/>
  <c r="N166" i="23"/>
  <c r="N172" i="23"/>
  <c r="H45" i="23"/>
  <c r="H44" i="23" s="1"/>
  <c r="H39" i="23" s="1"/>
  <c r="H16" i="23"/>
  <c r="H34" i="23"/>
  <c r="N171" i="23"/>
  <c r="N174" i="23"/>
  <c r="N176" i="23"/>
  <c r="N162" i="23"/>
  <c r="N179" i="23"/>
  <c r="N187" i="23"/>
  <c r="N177" i="23"/>
  <c r="N178" i="23"/>
  <c r="N186" i="23"/>
  <c r="N167" i="23"/>
  <c r="N173" i="23"/>
  <c r="N175" i="23"/>
  <c r="N188" i="23"/>
  <c r="N184" i="23"/>
  <c r="N189" i="23"/>
  <c r="N190" i="23"/>
  <c r="N191" i="23"/>
  <c r="N163" i="23"/>
  <c r="N168" i="23"/>
  <c r="N164" i="23"/>
  <c r="N180" i="23"/>
  <c r="N165" i="23"/>
  <c r="N182" i="23"/>
  <c r="N183" i="23"/>
  <c r="N170" i="23"/>
  <c r="N130" i="23"/>
  <c r="N135" i="23"/>
  <c r="N82" i="23"/>
  <c r="N80" i="23"/>
  <c r="N121" i="23"/>
  <c r="N79" i="23"/>
  <c r="N124" i="23"/>
  <c r="N77" i="23"/>
  <c r="N125" i="23"/>
  <c r="N137" i="23"/>
  <c r="N139" i="23"/>
  <c r="N140" i="23"/>
  <c r="N141" i="23"/>
  <c r="N122" i="23"/>
  <c r="N138" i="23"/>
  <c r="N123" i="23"/>
  <c r="N131" i="23"/>
  <c r="N133" i="23"/>
  <c r="N134" i="23"/>
  <c r="N119" i="23"/>
  <c r="N115" i="23"/>
  <c r="H94" i="23"/>
  <c r="N142" i="23"/>
  <c r="N127" i="23"/>
  <c r="N128" i="23"/>
  <c r="N129" i="23"/>
  <c r="N114" i="23"/>
  <c r="N116" i="23"/>
  <c r="N132" i="23"/>
  <c r="N117" i="23"/>
  <c r="N118" i="23"/>
  <c r="H71" i="23"/>
  <c r="G192" i="23"/>
  <c r="N84" i="23"/>
  <c r="N93" i="23"/>
  <c r="N92" i="23"/>
  <c r="N87" i="23"/>
  <c r="N85" i="23"/>
  <c r="N83" i="23"/>
  <c r="N66" i="23"/>
  <c r="J31" i="23"/>
  <c r="D192" i="23"/>
  <c r="E192" i="23"/>
  <c r="L192" i="23"/>
  <c r="C143" i="23"/>
  <c r="C120" i="23"/>
  <c r="F26" i="23"/>
  <c r="F192" i="23"/>
  <c r="N70" i="23"/>
  <c r="N91" i="23"/>
  <c r="N75" i="23"/>
  <c r="N69" i="23"/>
  <c r="N90" i="23"/>
  <c r="N74" i="23"/>
  <c r="N68" i="23"/>
  <c r="N89" i="23"/>
  <c r="N73" i="23"/>
  <c r="N67" i="23"/>
  <c r="N88" i="23"/>
  <c r="N72" i="23"/>
  <c r="N86" i="23"/>
  <c r="L94" i="23"/>
  <c r="J94" i="23"/>
  <c r="J71" i="23"/>
  <c r="J96" i="23" s="1"/>
  <c r="I31" i="23"/>
  <c r="D120" i="23"/>
  <c r="D145" i="23" s="1"/>
  <c r="G169" i="23"/>
  <c r="G194" i="23" s="1"/>
  <c r="E120" i="23"/>
  <c r="E145" i="23" s="1"/>
  <c r="E143" i="23"/>
  <c r="J169" i="23"/>
  <c r="J194" i="23" s="1"/>
  <c r="F143" i="23"/>
  <c r="K169" i="23"/>
  <c r="K194" i="23" s="1"/>
  <c r="J11" i="23"/>
  <c r="J9" i="23" s="1"/>
  <c r="K11" i="23"/>
  <c r="K9" i="23" s="1"/>
  <c r="F94" i="23"/>
  <c r="E169" i="23"/>
  <c r="E194" i="23" s="1"/>
  <c r="G94" i="23"/>
  <c r="F31" i="23"/>
  <c r="E94" i="23"/>
  <c r="E31" i="23"/>
  <c r="C11" i="23"/>
  <c r="D11" i="23"/>
  <c r="D9" i="23" s="1"/>
  <c r="G143" i="23"/>
  <c r="G11" i="23"/>
  <c r="G9" i="23" s="1"/>
  <c r="G26" i="23"/>
  <c r="I11" i="23"/>
  <c r="I9" i="23" s="1"/>
  <c r="J192" i="23"/>
  <c r="F19" i="23"/>
  <c r="J26" i="23"/>
  <c r="D169" i="23"/>
  <c r="D194" i="23" s="1"/>
  <c r="K192" i="23"/>
  <c r="K26" i="23"/>
  <c r="J120" i="23"/>
  <c r="E26" i="23"/>
  <c r="D64" i="23"/>
  <c r="M5" i="23"/>
  <c r="D31" i="23"/>
  <c r="C34" i="23"/>
  <c r="F169" i="23"/>
  <c r="F194" i="23" s="1"/>
  <c r="M6" i="23"/>
  <c r="J113" i="23"/>
  <c r="G31" i="23"/>
  <c r="D34" i="23"/>
  <c r="K113" i="23"/>
  <c r="E34" i="23"/>
  <c r="G34" i="23"/>
  <c r="C26" i="23"/>
  <c r="I34" i="23"/>
  <c r="I19" i="23"/>
  <c r="I94" i="23"/>
  <c r="L169" i="23"/>
  <c r="J19" i="23"/>
  <c r="F120" i="23"/>
  <c r="L19" i="23"/>
  <c r="G120" i="23"/>
  <c r="G145" i="23" s="1"/>
  <c r="D19" i="23"/>
  <c r="L34" i="23"/>
  <c r="I120" i="23"/>
  <c r="I145" i="23" s="1"/>
  <c r="E19" i="23"/>
  <c r="I143" i="23"/>
  <c r="I45" i="23"/>
  <c r="I44" i="23" s="1"/>
  <c r="I39" i="23" s="1"/>
  <c r="F18" i="23"/>
  <c r="F71" i="23"/>
  <c r="G71" i="23"/>
  <c r="G18" i="23"/>
  <c r="J34" i="23"/>
  <c r="K34" i="23"/>
  <c r="D71" i="23"/>
  <c r="D18" i="23"/>
  <c r="K120" i="23"/>
  <c r="K18" i="23"/>
  <c r="L120" i="23"/>
  <c r="L18" i="23"/>
  <c r="C192" i="23"/>
  <c r="E71" i="23"/>
  <c r="E18" i="23"/>
  <c r="E64" i="23"/>
  <c r="D26" i="23"/>
  <c r="K45" i="23"/>
  <c r="K44" i="23" s="1"/>
  <c r="K39" i="23" s="1"/>
  <c r="L45" i="23"/>
  <c r="L44" i="23" s="1"/>
  <c r="L39" i="23" s="1"/>
  <c r="E11" i="23"/>
  <c r="E9" i="23" s="1"/>
  <c r="K143" i="23"/>
  <c r="F11" i="23"/>
  <c r="K31" i="23"/>
  <c r="L143" i="23"/>
  <c r="L31" i="23"/>
  <c r="L71" i="23"/>
  <c r="J45" i="23"/>
  <c r="J44" i="23" s="1"/>
  <c r="J39" i="23" s="1"/>
  <c r="J143" i="23"/>
  <c r="C19" i="23"/>
  <c r="L26" i="23"/>
  <c r="D143" i="23"/>
  <c r="M7" i="23"/>
  <c r="G19" i="23"/>
  <c r="F34" i="23"/>
  <c r="C71" i="23"/>
  <c r="C96" i="23" s="1"/>
  <c r="C18" i="23"/>
  <c r="I81" i="23"/>
  <c r="N81" i="23" s="1"/>
  <c r="I29" i="23"/>
  <c r="I26" i="23" s="1"/>
  <c r="D45" i="23"/>
  <c r="D44" i="23" s="1"/>
  <c r="D39" i="23" s="1"/>
  <c r="E45" i="23"/>
  <c r="E44" i="23" s="1"/>
  <c r="E39" i="23" s="1"/>
  <c r="F45" i="23"/>
  <c r="F44" i="23" s="1"/>
  <c r="F39" i="23" s="1"/>
  <c r="K19" i="23"/>
  <c r="G45" i="23"/>
  <c r="G44" i="23" s="1"/>
  <c r="G39" i="23" s="1"/>
  <c r="I71" i="23"/>
  <c r="I18" i="23"/>
  <c r="L64" i="23"/>
  <c r="L11" i="23"/>
  <c r="L9" i="23" s="1"/>
  <c r="J18" i="23"/>
  <c r="C45" i="23"/>
  <c r="C169" i="23"/>
  <c r="C31" i="23"/>
  <c r="I194" i="22"/>
  <c r="G26" i="22"/>
  <c r="F194" i="22"/>
  <c r="E194" i="22"/>
  <c r="M179" i="22"/>
  <c r="D168" i="22"/>
  <c r="D194" i="22" s="1"/>
  <c r="C25" i="22"/>
  <c r="C168" i="22"/>
  <c r="K26" i="22"/>
  <c r="I26" i="22"/>
  <c r="I119" i="22"/>
  <c r="I145" i="22" s="1"/>
  <c r="H119" i="22"/>
  <c r="G25" i="22"/>
  <c r="F18" i="22"/>
  <c r="E119" i="22"/>
  <c r="E18" i="22"/>
  <c r="E17" i="22"/>
  <c r="M130" i="22"/>
  <c r="C119" i="22"/>
  <c r="C17" i="22"/>
  <c r="H25" i="22"/>
  <c r="H70" i="22"/>
  <c r="H96" i="22" s="1"/>
  <c r="F70" i="22"/>
  <c r="F96" i="22" s="1"/>
  <c r="E26" i="22"/>
  <c r="M73" i="22"/>
  <c r="E70" i="22"/>
  <c r="E96" i="22" s="1"/>
  <c r="D26" i="22"/>
  <c r="P22" i="22"/>
  <c r="D96" i="22"/>
  <c r="G96" i="22"/>
  <c r="D15" i="22"/>
  <c r="M113" i="22"/>
  <c r="K96" i="22"/>
  <c r="P5" i="22"/>
  <c r="M51" i="22"/>
  <c r="K145" i="22"/>
  <c r="J194" i="22"/>
  <c r="M81" i="22"/>
  <c r="L26" i="22" s="1"/>
  <c r="J145" i="22"/>
  <c r="K11" i="22"/>
  <c r="K9" i="22" s="1"/>
  <c r="H18" i="22"/>
  <c r="I64" i="22"/>
  <c r="M64" i="22" s="1"/>
  <c r="C70" i="22"/>
  <c r="M78" i="22"/>
  <c r="M93" i="22"/>
  <c r="C162" i="22"/>
  <c r="M187" i="22"/>
  <c r="F17" i="22"/>
  <c r="I18" i="22"/>
  <c r="I15" i="22" s="1"/>
  <c r="M79" i="22"/>
  <c r="M86" i="22"/>
  <c r="M115" i="22"/>
  <c r="M133" i="22"/>
  <c r="M151" i="22"/>
  <c r="M171" i="22"/>
  <c r="M188" i="22"/>
  <c r="J18" i="22"/>
  <c r="J15" i="22" s="1"/>
  <c r="M72" i="22"/>
  <c r="M87" i="22"/>
  <c r="M172" i="22"/>
  <c r="M189" i="22"/>
  <c r="H17" i="22"/>
  <c r="K18" i="22"/>
  <c r="C26" i="22"/>
  <c r="M65" i="22"/>
  <c r="M88" i="22"/>
  <c r="M117" i="22"/>
  <c r="M122" i="22"/>
  <c r="M165" i="22"/>
  <c r="M173" i="22"/>
  <c r="M190" i="22"/>
  <c r="M82" i="22"/>
  <c r="M118" i="22"/>
  <c r="M123" i="22"/>
  <c r="M166" i="22"/>
  <c r="M174" i="22"/>
  <c r="M191" i="22"/>
  <c r="M83" i="22"/>
  <c r="M124" i="22"/>
  <c r="M167" i="22"/>
  <c r="M177" i="22"/>
  <c r="K17" i="22"/>
  <c r="D119" i="22"/>
  <c r="D145" i="22" s="1"/>
  <c r="M125" i="22"/>
  <c r="M185" i="22"/>
  <c r="M169" i="22"/>
  <c r="M84" i="22"/>
  <c r="L29" i="22" s="1"/>
  <c r="M126" i="22"/>
  <c r="M186" i="22"/>
  <c r="M170" i="22"/>
  <c r="M180" i="22"/>
  <c r="M71" i="22"/>
  <c r="M121" i="22"/>
  <c r="M163" i="22"/>
  <c r="M181" i="22"/>
  <c r="M80" i="22"/>
  <c r="M182" i="22"/>
  <c r="M183" i="22"/>
  <c r="G11" i="22"/>
  <c r="M74" i="22"/>
  <c r="M142" i="22"/>
  <c r="M67" i="22"/>
  <c r="M75" i="22"/>
  <c r="M90" i="22"/>
  <c r="M68" i="22"/>
  <c r="M76" i="22"/>
  <c r="M91" i="22"/>
  <c r="M131" i="22"/>
  <c r="K194" i="18"/>
  <c r="M178" i="18"/>
  <c r="J25" i="18"/>
  <c r="J17" i="18"/>
  <c r="E168" i="18"/>
  <c r="M171" i="18"/>
  <c r="M164" i="18"/>
  <c r="K18" i="18"/>
  <c r="K15" i="18" s="1"/>
  <c r="J113" i="18"/>
  <c r="M113" i="18" s="1"/>
  <c r="J9" i="18"/>
  <c r="I119" i="18"/>
  <c r="I145" i="18" s="1"/>
  <c r="M121" i="18"/>
  <c r="H17" i="18"/>
  <c r="H15" i="18" s="1"/>
  <c r="H119" i="18"/>
  <c r="G119" i="18"/>
  <c r="G145" i="18" s="1"/>
  <c r="G11" i="18"/>
  <c r="G9" i="18" s="1"/>
  <c r="F18" i="18"/>
  <c r="E25" i="18"/>
  <c r="M129" i="18"/>
  <c r="E145" i="18"/>
  <c r="M122" i="18"/>
  <c r="E18" i="18"/>
  <c r="D25" i="18"/>
  <c r="C25" i="18"/>
  <c r="C18" i="18"/>
  <c r="C119" i="18"/>
  <c r="C145" i="18" s="1"/>
  <c r="K70" i="18"/>
  <c r="K96" i="18" s="1"/>
  <c r="I31" i="18"/>
  <c r="I28" i="18"/>
  <c r="P28" i="18" s="1"/>
  <c r="I34" i="18"/>
  <c r="I70" i="18"/>
  <c r="I96" i="18" s="1"/>
  <c r="M86" i="18"/>
  <c r="H26" i="18"/>
  <c r="H81" i="18"/>
  <c r="M81" i="18" s="1"/>
  <c r="H31" i="18"/>
  <c r="H34" i="18"/>
  <c r="H6" i="17"/>
  <c r="G11" i="17"/>
  <c r="G9" i="17" s="1"/>
  <c r="L6" i="18"/>
  <c r="H11" i="18"/>
  <c r="H9" i="18" s="1"/>
  <c r="P37" i="18"/>
  <c r="G34" i="18"/>
  <c r="G70" i="18"/>
  <c r="G96" i="18" s="1"/>
  <c r="M66" i="18"/>
  <c r="F70" i="18"/>
  <c r="F17" i="18"/>
  <c r="E17" i="18"/>
  <c r="E70" i="18"/>
  <c r="E9" i="18"/>
  <c r="M80" i="18"/>
  <c r="D70" i="18"/>
  <c r="D96" i="18" s="1"/>
  <c r="M72" i="18"/>
  <c r="C11" i="18"/>
  <c r="C9" i="18" s="1"/>
  <c r="I194" i="18"/>
  <c r="J194" i="18"/>
  <c r="H145" i="18"/>
  <c r="G194" i="18"/>
  <c r="D194" i="18"/>
  <c r="I11" i="18"/>
  <c r="I9" i="18" s="1"/>
  <c r="C17" i="18"/>
  <c r="M69" i="18"/>
  <c r="M77" i="18"/>
  <c r="M92" i="18"/>
  <c r="M169" i="18"/>
  <c r="D17" i="18"/>
  <c r="C70" i="18"/>
  <c r="M78" i="18"/>
  <c r="M93" i="18"/>
  <c r="C162" i="18"/>
  <c r="K11" i="18"/>
  <c r="K9" i="18" s="1"/>
  <c r="M79" i="18"/>
  <c r="M115" i="18"/>
  <c r="I18" i="18"/>
  <c r="M87" i="18"/>
  <c r="G17" i="18"/>
  <c r="G15" i="18" s="1"/>
  <c r="M65" i="18"/>
  <c r="M88" i="18"/>
  <c r="M165" i="18"/>
  <c r="M173" i="18"/>
  <c r="M190" i="18"/>
  <c r="C26" i="18"/>
  <c r="M82" i="18"/>
  <c r="H70" i="18"/>
  <c r="M83" i="18"/>
  <c r="M84" i="18"/>
  <c r="M85" i="18"/>
  <c r="M138" i="18"/>
  <c r="M170" i="18"/>
  <c r="M71" i="18"/>
  <c r="P5" i="18"/>
  <c r="C64" i="18"/>
  <c r="M73" i="18"/>
  <c r="F11" i="18"/>
  <c r="F9" i="18" s="1"/>
  <c r="M74" i="18"/>
  <c r="M67" i="18"/>
  <c r="M75" i="18"/>
  <c r="D11" i="17"/>
  <c r="D9" i="17" s="1"/>
  <c r="G96" i="17"/>
  <c r="E11" i="17"/>
  <c r="E9" i="17" s="1"/>
  <c r="D113" i="17"/>
  <c r="M113" i="17" s="1"/>
  <c r="H11" i="17"/>
  <c r="H9" i="17" s="1"/>
  <c r="M115" i="17"/>
  <c r="K192" i="17"/>
  <c r="K201" i="17" s="1"/>
  <c r="G192" i="17"/>
  <c r="G162" i="17"/>
  <c r="F11" i="17"/>
  <c r="F9" i="17" s="1"/>
  <c r="M164" i="17"/>
  <c r="D45" i="17"/>
  <c r="D44" i="17" s="1"/>
  <c r="D39" i="17" s="1"/>
  <c r="M187" i="17"/>
  <c r="I11" i="17"/>
  <c r="I9" i="17" s="1"/>
  <c r="J11" i="17"/>
  <c r="J9" i="17" s="1"/>
  <c r="K11" i="17"/>
  <c r="K9" i="17" s="1"/>
  <c r="E6" i="17"/>
  <c r="K143" i="17"/>
  <c r="J34" i="17"/>
  <c r="I143" i="17"/>
  <c r="I152" i="17" s="1"/>
  <c r="I45" i="17"/>
  <c r="I44" i="17" s="1"/>
  <c r="I39" i="17" s="1"/>
  <c r="I145" i="17"/>
  <c r="H143" i="17"/>
  <c r="H45" i="17"/>
  <c r="H44" i="17" s="1"/>
  <c r="H39" i="17" s="1"/>
  <c r="M133" i="17"/>
  <c r="M130" i="17"/>
  <c r="F143" i="17"/>
  <c r="M138" i="17"/>
  <c r="E143" i="17"/>
  <c r="E152" i="17" s="1"/>
  <c r="E145" i="17"/>
  <c r="K34" i="17"/>
  <c r="I34" i="17"/>
  <c r="H94" i="17"/>
  <c r="M81" i="17"/>
  <c r="G34" i="17"/>
  <c r="M89" i="17"/>
  <c r="F44" i="17"/>
  <c r="F39" i="17" s="1"/>
  <c r="F34" i="17"/>
  <c r="E94" i="17"/>
  <c r="E34" i="17"/>
  <c r="E25" i="17"/>
  <c r="E70" i="17"/>
  <c r="D94" i="17"/>
  <c r="D34" i="17"/>
  <c r="M64" i="17"/>
  <c r="C34" i="17"/>
  <c r="G103" i="17"/>
  <c r="J15" i="17"/>
  <c r="K194" i="17"/>
  <c r="G152" i="17"/>
  <c r="G145" i="17"/>
  <c r="I25" i="17"/>
  <c r="I15" i="17" s="1"/>
  <c r="M84" i="17"/>
  <c r="L7" i="17"/>
  <c r="M85" i="17"/>
  <c r="C9" i="17"/>
  <c r="C17" i="17"/>
  <c r="C15" i="17" s="1"/>
  <c r="F194" i="17"/>
  <c r="G18" i="17"/>
  <c r="M124" i="17"/>
  <c r="K70" i="17"/>
  <c r="K103" i="17" s="1"/>
  <c r="E17" i="17"/>
  <c r="C45" i="17"/>
  <c r="M71" i="17"/>
  <c r="M80" i="17"/>
  <c r="D119" i="17"/>
  <c r="G17" i="17"/>
  <c r="M65" i="17"/>
  <c r="M90" i="17"/>
  <c r="C192" i="17"/>
  <c r="M66" i="17"/>
  <c r="M74" i="17"/>
  <c r="M92" i="17"/>
  <c r="C31" i="17"/>
  <c r="G45" i="17"/>
  <c r="G44" i="17" s="1"/>
  <c r="G39" i="17" s="1"/>
  <c r="M67" i="17"/>
  <c r="M75" i="17"/>
  <c r="H119" i="17"/>
  <c r="H145" i="17" s="1"/>
  <c r="M69" i="17"/>
  <c r="M77" i="17"/>
  <c r="J119" i="17"/>
  <c r="D168" i="17"/>
  <c r="D201" i="17" s="1"/>
  <c r="M179" i="17"/>
  <c r="M186" i="17"/>
  <c r="J45" i="17"/>
  <c r="J44" i="17" s="1"/>
  <c r="J39" i="17" s="1"/>
  <c r="C96" i="17"/>
  <c r="M79" i="17"/>
  <c r="M87" i="17"/>
  <c r="M180" i="17"/>
  <c r="K45" i="17"/>
  <c r="K44" i="17" s="1"/>
  <c r="K39" i="17" s="1"/>
  <c r="M88" i="17"/>
  <c r="F25" i="17"/>
  <c r="F15" i="17" s="1"/>
  <c r="M82" i="17"/>
  <c r="K192" i="16"/>
  <c r="J192" i="16"/>
  <c r="J45" i="16"/>
  <c r="J44" i="16" s="1"/>
  <c r="J39" i="16" s="1"/>
  <c r="F192" i="16"/>
  <c r="D192" i="16"/>
  <c r="D201" i="16" s="1"/>
  <c r="M162" i="16"/>
  <c r="M187" i="16"/>
  <c r="C34" i="16"/>
  <c r="F194" i="16"/>
  <c r="D194" i="16"/>
  <c r="K45" i="16"/>
  <c r="K44" i="16" s="1"/>
  <c r="K39" i="16" s="1"/>
  <c r="K143" i="16"/>
  <c r="J143" i="16"/>
  <c r="J9" i="16"/>
  <c r="I143" i="16"/>
  <c r="I45" i="16"/>
  <c r="I44" i="16" s="1"/>
  <c r="I39" i="16" s="1"/>
  <c r="H130" i="16"/>
  <c r="M130" i="16" s="1"/>
  <c r="H143" i="16"/>
  <c r="D45" i="16"/>
  <c r="D44" i="16" s="1"/>
  <c r="D39" i="16" s="1"/>
  <c r="C143" i="16"/>
  <c r="D34" i="16"/>
  <c r="C9" i="16"/>
  <c r="K9" i="16"/>
  <c r="I94" i="16"/>
  <c r="I9" i="16"/>
  <c r="H94" i="16"/>
  <c r="F9" i="16"/>
  <c r="D94" i="16"/>
  <c r="P38" i="16"/>
  <c r="E34" i="16"/>
  <c r="F34" i="16"/>
  <c r="G34" i="16"/>
  <c r="H34" i="16"/>
  <c r="I15" i="16"/>
  <c r="M64" i="16"/>
  <c r="E103" i="16"/>
  <c r="K145" i="16"/>
  <c r="C192" i="16"/>
  <c r="C201" i="16" s="1"/>
  <c r="M51" i="16"/>
  <c r="F103" i="16"/>
  <c r="F17" i="16"/>
  <c r="D96" i="16"/>
  <c r="E96" i="16"/>
  <c r="C25" i="16"/>
  <c r="C45" i="16"/>
  <c r="D25" i="16"/>
  <c r="M72" i="16"/>
  <c r="F119" i="16"/>
  <c r="F145" i="16" s="1"/>
  <c r="M135" i="16"/>
  <c r="E25" i="16"/>
  <c r="C70" i="16"/>
  <c r="F25" i="16"/>
  <c r="F45" i="16"/>
  <c r="F44" i="16" s="1"/>
  <c r="F39" i="16" s="1"/>
  <c r="G45" i="16"/>
  <c r="G44" i="16" s="1"/>
  <c r="G39" i="16" s="1"/>
  <c r="G143" i="16"/>
  <c r="M169" i="16"/>
  <c r="M183" i="16"/>
  <c r="M181" i="16"/>
  <c r="M180" i="16"/>
  <c r="M186" i="16"/>
  <c r="M179" i="16"/>
  <c r="C18" i="16"/>
  <c r="G25" i="16"/>
  <c r="E143" i="16"/>
  <c r="M184" i="16"/>
  <c r="M92" i="16"/>
  <c r="H45" i="16"/>
  <c r="H44" i="16" s="1"/>
  <c r="H39" i="16" s="1"/>
  <c r="E119" i="16"/>
  <c r="E145" i="16" s="1"/>
  <c r="M170" i="16"/>
  <c r="M185" i="16"/>
  <c r="G18" i="16"/>
  <c r="M172" i="16"/>
  <c r="C194" i="16"/>
  <c r="K17" i="16"/>
  <c r="F96" i="16"/>
  <c r="M76" i="16"/>
  <c r="M68" i="16"/>
  <c r="M65" i="16"/>
  <c r="M90" i="16"/>
  <c r="M75" i="16"/>
  <c r="M67" i="16"/>
  <c r="M74" i="16"/>
  <c r="M66" i="16"/>
  <c r="M71" i="16"/>
  <c r="M85" i="16"/>
  <c r="E168" i="16"/>
  <c r="E201" i="16" s="1"/>
  <c r="H9" i="16"/>
  <c r="I70" i="16"/>
  <c r="M174" i="16"/>
  <c r="D9" i="16"/>
  <c r="K18" i="16"/>
  <c r="C119" i="16"/>
  <c r="G17" i="16"/>
  <c r="G168" i="16"/>
  <c r="G194" i="16" s="1"/>
  <c r="G9" i="16"/>
  <c r="H70" i="16"/>
  <c r="E9" i="16"/>
  <c r="M77" i="16"/>
  <c r="D119" i="16"/>
  <c r="M177" i="16"/>
  <c r="K94" i="16"/>
  <c r="K103" i="16" s="1"/>
  <c r="J34" i="16"/>
  <c r="E17" i="16"/>
  <c r="H81" i="16"/>
  <c r="M87" i="16"/>
  <c r="J17" i="16"/>
  <c r="J168" i="16"/>
  <c r="M178" i="16"/>
  <c r="M182" i="16"/>
  <c r="M116" i="16"/>
  <c r="M134" i="16"/>
  <c r="M125" i="16"/>
  <c r="E45" i="16"/>
  <c r="E44" i="16" s="1"/>
  <c r="E39" i="16" s="1"/>
  <c r="H145" i="15"/>
  <c r="M135" i="15"/>
  <c r="I17" i="15"/>
  <c r="I15" i="15" s="1"/>
  <c r="M64" i="15"/>
  <c r="L9" i="15" s="1"/>
  <c r="F119" i="15"/>
  <c r="F145" i="15" s="1"/>
  <c r="M121" i="15"/>
  <c r="L7" i="15"/>
  <c r="F25" i="15"/>
  <c r="F15" i="15" s="1"/>
  <c r="F96" i="15"/>
  <c r="M130" i="15"/>
  <c r="K17" i="15"/>
  <c r="K70" i="15"/>
  <c r="I96" i="15"/>
  <c r="J9" i="15"/>
  <c r="C26" i="15"/>
  <c r="E26" i="15"/>
  <c r="D25" i="15"/>
  <c r="D15" i="15" s="1"/>
  <c r="D70" i="15"/>
  <c r="E25" i="15"/>
  <c r="E15" i="15" s="1"/>
  <c r="E70" i="15"/>
  <c r="E96" i="15" s="1"/>
  <c r="C25" i="15"/>
  <c r="M80" i="15"/>
  <c r="C70" i="15"/>
  <c r="M184" i="15"/>
  <c r="H17" i="15"/>
  <c r="M72" i="15"/>
  <c r="H70" i="15"/>
  <c r="M169" i="15"/>
  <c r="M183" i="15"/>
  <c r="M181" i="15"/>
  <c r="M180" i="15"/>
  <c r="M186" i="15"/>
  <c r="M179" i="15"/>
  <c r="C18" i="15"/>
  <c r="M92" i="15"/>
  <c r="E119" i="15"/>
  <c r="E145" i="15" s="1"/>
  <c r="M170" i="15"/>
  <c r="M185" i="15"/>
  <c r="H29" i="15"/>
  <c r="M172" i="15"/>
  <c r="C194" i="15"/>
  <c r="F26" i="15"/>
  <c r="K9" i="15"/>
  <c r="M91" i="15"/>
  <c r="L36" i="15" s="1"/>
  <c r="M76" i="15"/>
  <c r="M68" i="15"/>
  <c r="M65" i="15"/>
  <c r="M90" i="15"/>
  <c r="M75" i="15"/>
  <c r="L20" i="15" s="1"/>
  <c r="M67" i="15"/>
  <c r="L12" i="15" s="1"/>
  <c r="M74" i="15"/>
  <c r="L19" i="15" s="1"/>
  <c r="M66" i="15"/>
  <c r="L11" i="15" s="1"/>
  <c r="M71" i="15"/>
  <c r="M85" i="15"/>
  <c r="E168" i="15"/>
  <c r="M173" i="15"/>
  <c r="M174" i="15"/>
  <c r="G9" i="15"/>
  <c r="K18" i="15"/>
  <c r="C119" i="15"/>
  <c r="C145" i="15" s="1"/>
  <c r="G168" i="15"/>
  <c r="G17" i="15"/>
  <c r="M176" i="15"/>
  <c r="H9" i="15"/>
  <c r="M77" i="15"/>
  <c r="L22" i="15" s="1"/>
  <c r="D119" i="15"/>
  <c r="M177" i="15"/>
  <c r="G96" i="15"/>
  <c r="L6" i="15"/>
  <c r="I34" i="15"/>
  <c r="M78" i="15"/>
  <c r="H81" i="15"/>
  <c r="M87" i="15"/>
  <c r="L32" i="15" s="1"/>
  <c r="J17" i="15"/>
  <c r="J168" i="15"/>
  <c r="M178" i="15"/>
  <c r="M182" i="15"/>
  <c r="M116" i="15"/>
  <c r="M134" i="15"/>
  <c r="G71" i="14"/>
  <c r="G98" i="14" s="1"/>
  <c r="M175" i="14"/>
  <c r="M176" i="14"/>
  <c r="I25" i="14"/>
  <c r="H29" i="14"/>
  <c r="K25" i="14"/>
  <c r="H121" i="14"/>
  <c r="E25" i="14"/>
  <c r="M168" i="14"/>
  <c r="F25" i="14"/>
  <c r="M169" i="14"/>
  <c r="G171" i="14"/>
  <c r="G198" i="14" s="1"/>
  <c r="K171" i="14"/>
  <c r="K198" i="14" s="1"/>
  <c r="H25" i="14"/>
  <c r="I121" i="14"/>
  <c r="H31" i="14"/>
  <c r="C17" i="14"/>
  <c r="D71" i="14"/>
  <c r="D98" i="14" s="1"/>
  <c r="E17" i="14"/>
  <c r="G25" i="14"/>
  <c r="F171" i="14"/>
  <c r="F198" i="14" s="1"/>
  <c r="D25" i="14"/>
  <c r="H71" i="14"/>
  <c r="H132" i="14"/>
  <c r="M132" i="14" s="1"/>
  <c r="M187" i="14"/>
  <c r="J31" i="14"/>
  <c r="M191" i="14"/>
  <c r="M192" i="14"/>
  <c r="M193" i="14"/>
  <c r="G9" i="14"/>
  <c r="M174" i="14"/>
  <c r="M188" i="14"/>
  <c r="M166" i="14"/>
  <c r="M167" i="14"/>
  <c r="D17" i="14"/>
  <c r="M170" i="14"/>
  <c r="M189" i="14"/>
  <c r="M179" i="14"/>
  <c r="M180" i="14"/>
  <c r="M181" i="14"/>
  <c r="M183" i="14"/>
  <c r="M182" i="14"/>
  <c r="C18" i="14"/>
  <c r="M177" i="14"/>
  <c r="K148" i="14"/>
  <c r="J148" i="14"/>
  <c r="G148" i="14"/>
  <c r="F18" i="14"/>
  <c r="F121" i="14"/>
  <c r="F148" i="14" s="1"/>
  <c r="F31" i="14"/>
  <c r="E18" i="14"/>
  <c r="E31" i="14"/>
  <c r="E34" i="14"/>
  <c r="D34" i="14"/>
  <c r="D31" i="14"/>
  <c r="M122" i="14"/>
  <c r="M154" i="14"/>
  <c r="M142" i="14"/>
  <c r="M129" i="14"/>
  <c r="M144" i="14"/>
  <c r="M130" i="14"/>
  <c r="M138" i="14"/>
  <c r="M139" i="14"/>
  <c r="M116" i="14"/>
  <c r="M140" i="14"/>
  <c r="M143" i="14"/>
  <c r="M117" i="14"/>
  <c r="M133" i="14"/>
  <c r="M125" i="14"/>
  <c r="M118" i="14"/>
  <c r="M134" i="14"/>
  <c r="M141" i="14"/>
  <c r="M119" i="14"/>
  <c r="M124" i="14"/>
  <c r="M120" i="14"/>
  <c r="M136" i="14"/>
  <c r="K98" i="14"/>
  <c r="K26" i="14"/>
  <c r="K31" i="14"/>
  <c r="I31" i="14"/>
  <c r="I18" i="14"/>
  <c r="I9" i="14"/>
  <c r="H18" i="14"/>
  <c r="H26" i="14"/>
  <c r="H15" i="14"/>
  <c r="H9" i="14"/>
  <c r="G34" i="14"/>
  <c r="G26" i="14"/>
  <c r="F34" i="14"/>
  <c r="F9" i="14"/>
  <c r="F26" i="14"/>
  <c r="E26" i="14"/>
  <c r="E9" i="14"/>
  <c r="D18" i="14"/>
  <c r="D9" i="14"/>
  <c r="D26" i="14"/>
  <c r="C71" i="14"/>
  <c r="C98" i="14" s="1"/>
  <c r="L5" i="14"/>
  <c r="M137" i="14"/>
  <c r="C26" i="14"/>
  <c r="M165" i="14"/>
  <c r="M92" i="14"/>
  <c r="M75" i="14"/>
  <c r="M67" i="14"/>
  <c r="M72" i="14"/>
  <c r="M91" i="14"/>
  <c r="M66" i="14"/>
  <c r="M86" i="14"/>
  <c r="M70" i="14"/>
  <c r="M84" i="14"/>
  <c r="M69" i="14"/>
  <c r="M89" i="14"/>
  <c r="M79" i="14"/>
  <c r="M88" i="14"/>
  <c r="M78" i="14"/>
  <c r="M104" i="14"/>
  <c r="M77" i="14"/>
  <c r="M65" i="14"/>
  <c r="M83" i="14"/>
  <c r="M80" i="14"/>
  <c r="M93" i="14"/>
  <c r="J171" i="14"/>
  <c r="J17" i="14"/>
  <c r="J15" i="14" s="1"/>
  <c r="D171" i="14"/>
  <c r="D198" i="14" s="1"/>
  <c r="L6" i="14"/>
  <c r="H34" i="14"/>
  <c r="M76" i="14"/>
  <c r="M85" i="14"/>
  <c r="C25" i="14"/>
  <c r="M131" i="14"/>
  <c r="C34" i="14"/>
  <c r="M87" i="14"/>
  <c r="M73" i="14"/>
  <c r="M94" i="14"/>
  <c r="M123" i="14"/>
  <c r="M173" i="14"/>
  <c r="I34" i="14"/>
  <c r="M68" i="14"/>
  <c r="I98" i="14"/>
  <c r="M190" i="14"/>
  <c r="L7" i="14"/>
  <c r="M90" i="14"/>
  <c r="I198" i="14"/>
  <c r="E171" i="14"/>
  <c r="E198" i="14" s="1"/>
  <c r="C9" i="14"/>
  <c r="M82" i="14"/>
  <c r="J9" i="14"/>
  <c r="J34" i="14"/>
  <c r="K9" i="14"/>
  <c r="K34" i="14"/>
  <c r="M135" i="14"/>
  <c r="C171" i="14"/>
  <c r="G17" i="14"/>
  <c r="M172" i="14"/>
  <c r="M185" i="14"/>
  <c r="M186" i="14"/>
  <c r="M204" i="14"/>
  <c r="E98" i="14"/>
  <c r="C121" i="14"/>
  <c r="F17" i="14"/>
  <c r="F98" i="14"/>
  <c r="D121" i="14"/>
  <c r="I17" i="14"/>
  <c r="M81" i="14"/>
  <c r="K17" i="14"/>
  <c r="C31" i="14"/>
  <c r="M74" i="14"/>
  <c r="M115" i="14"/>
  <c r="E121" i="14"/>
  <c r="E148" i="14" s="1"/>
  <c r="K18" i="14"/>
  <c r="M194" i="14"/>
  <c r="M126" i="14"/>
  <c r="M127" i="14"/>
  <c r="D121" i="13"/>
  <c r="D148" i="13" s="1"/>
  <c r="G171" i="13"/>
  <c r="G198" i="13" s="1"/>
  <c r="I25" i="13"/>
  <c r="H25" i="13"/>
  <c r="H17" i="13"/>
  <c r="H15" i="13" s="1"/>
  <c r="E171" i="13"/>
  <c r="D17" i="13"/>
  <c r="D171" i="13"/>
  <c r="D198" i="13" s="1"/>
  <c r="E26" i="13"/>
  <c r="H29" i="13"/>
  <c r="H26" i="13" s="1"/>
  <c r="K71" i="13"/>
  <c r="I145" i="13"/>
  <c r="J145" i="13"/>
  <c r="F171" i="13"/>
  <c r="F198" i="13" s="1"/>
  <c r="H95" i="13"/>
  <c r="C34" i="13"/>
  <c r="F17" i="13"/>
  <c r="I31" i="13"/>
  <c r="M188" i="13"/>
  <c r="K31" i="13"/>
  <c r="J121" i="13"/>
  <c r="J148" i="13" s="1"/>
  <c r="J26" i="13"/>
  <c r="J31" i="13"/>
  <c r="H46" i="13"/>
  <c r="H45" i="13" s="1"/>
  <c r="H39" i="13" s="1"/>
  <c r="H31" i="13"/>
  <c r="G25" i="13"/>
  <c r="F121" i="13"/>
  <c r="F148" i="13" s="1"/>
  <c r="F18" i="13"/>
  <c r="E25" i="13"/>
  <c r="E18" i="13"/>
  <c r="M139" i="13"/>
  <c r="D95" i="13"/>
  <c r="E95" i="13"/>
  <c r="E105" i="13" s="1"/>
  <c r="I95" i="13"/>
  <c r="D145" i="13"/>
  <c r="D155" i="13" s="1"/>
  <c r="K145" i="13"/>
  <c r="F145" i="13"/>
  <c r="G145" i="13"/>
  <c r="H145" i="13"/>
  <c r="D31" i="13"/>
  <c r="C121" i="13"/>
  <c r="C148" i="13" s="1"/>
  <c r="M137" i="13"/>
  <c r="M144" i="13"/>
  <c r="G17" i="13"/>
  <c r="L6" i="13"/>
  <c r="E121" i="13"/>
  <c r="E148" i="13" s="1"/>
  <c r="M182" i="13"/>
  <c r="M174" i="13"/>
  <c r="M124" i="13"/>
  <c r="M116" i="13"/>
  <c r="J18" i="13"/>
  <c r="D34" i="13"/>
  <c r="C145" i="13"/>
  <c r="C155" i="13" s="1"/>
  <c r="J198" i="13"/>
  <c r="C171" i="13"/>
  <c r="K121" i="13"/>
  <c r="K148" i="13" s="1"/>
  <c r="E145" i="13"/>
  <c r="M173" i="13"/>
  <c r="M187" i="13"/>
  <c r="M127" i="13"/>
  <c r="I18" i="13"/>
  <c r="M128" i="13"/>
  <c r="M115" i="13"/>
  <c r="M131" i="13"/>
  <c r="J9" i="13"/>
  <c r="J34" i="13"/>
  <c r="D25" i="13"/>
  <c r="H121" i="13"/>
  <c r="M133" i="13"/>
  <c r="I171" i="13"/>
  <c r="I198" i="13" s="1"/>
  <c r="I26" i="13"/>
  <c r="I17" i="13"/>
  <c r="M135" i="13"/>
  <c r="M165" i="13"/>
  <c r="J171" i="13"/>
  <c r="J25" i="13"/>
  <c r="G121" i="13"/>
  <c r="G148" i="13" s="1"/>
  <c r="K95" i="13"/>
  <c r="K34" i="13"/>
  <c r="K26" i="13"/>
  <c r="K18" i="13"/>
  <c r="K17" i="13"/>
  <c r="K9" i="13"/>
  <c r="I71" i="13"/>
  <c r="I9" i="13"/>
  <c r="I34" i="13"/>
  <c r="H71" i="13"/>
  <c r="H9" i="13"/>
  <c r="H34" i="13"/>
  <c r="G34" i="13"/>
  <c r="G18" i="13"/>
  <c r="G71" i="13"/>
  <c r="G9" i="13"/>
  <c r="G31" i="13"/>
  <c r="G26" i="13"/>
  <c r="F34" i="13"/>
  <c r="F26" i="13"/>
  <c r="F71" i="13"/>
  <c r="F31" i="13"/>
  <c r="M93" i="13"/>
  <c r="E71" i="13"/>
  <c r="E34" i="13"/>
  <c r="E9" i="13"/>
  <c r="E31" i="13"/>
  <c r="D71" i="13"/>
  <c r="M74" i="13"/>
  <c r="M67" i="13"/>
  <c r="M69" i="13"/>
  <c r="M73" i="13"/>
  <c r="D9" i="13"/>
  <c r="D26" i="13"/>
  <c r="M82" i="13"/>
  <c r="M89" i="13"/>
  <c r="L5" i="13"/>
  <c r="C26" i="13"/>
  <c r="C18" i="13"/>
  <c r="M65" i="13"/>
  <c r="M72" i="13"/>
  <c r="M75" i="13"/>
  <c r="M83" i="13"/>
  <c r="M77" i="13"/>
  <c r="M84" i="13"/>
  <c r="M87" i="13"/>
  <c r="M91" i="13"/>
  <c r="M90" i="13"/>
  <c r="D18" i="13"/>
  <c r="M189" i="13"/>
  <c r="L7" i="13"/>
  <c r="M85" i="13"/>
  <c r="M129" i="13"/>
  <c r="M183" i="13"/>
  <c r="C9" i="13"/>
  <c r="C17" i="13"/>
  <c r="M86" i="13"/>
  <c r="M123" i="13"/>
  <c r="M130" i="13"/>
  <c r="H132" i="13"/>
  <c r="M141" i="13"/>
  <c r="M184" i="13"/>
  <c r="M142" i="13"/>
  <c r="M185" i="13"/>
  <c r="E17" i="13"/>
  <c r="M81" i="13"/>
  <c r="I121" i="13"/>
  <c r="M143" i="13"/>
  <c r="M186" i="13"/>
  <c r="F9" i="13"/>
  <c r="K171" i="13"/>
  <c r="M66" i="13"/>
  <c r="M138" i="13"/>
  <c r="M172" i="13"/>
  <c r="M181" i="13"/>
  <c r="C31" i="13"/>
  <c r="M68" i="13"/>
  <c r="M76" i="13"/>
  <c r="M92" i="13"/>
  <c r="M122" i="13"/>
  <c r="M134" i="13"/>
  <c r="M166" i="13"/>
  <c r="M190" i="13"/>
  <c r="C25" i="13"/>
  <c r="M70" i="13"/>
  <c r="M78" i="13"/>
  <c r="M94" i="13"/>
  <c r="M117" i="13"/>
  <c r="M167" i="13"/>
  <c r="M175" i="13"/>
  <c r="M191" i="13"/>
  <c r="C71" i="13"/>
  <c r="M79" i="13"/>
  <c r="M118" i="13"/>
  <c r="M136" i="13"/>
  <c r="M168" i="13"/>
  <c r="M176" i="13"/>
  <c r="M192" i="13"/>
  <c r="M80" i="13"/>
  <c r="M119" i="13"/>
  <c r="M169" i="13"/>
  <c r="M177" i="13"/>
  <c r="M193" i="13"/>
  <c r="F25" i="13"/>
  <c r="M120" i="13"/>
  <c r="M125" i="13"/>
  <c r="M170" i="13"/>
  <c r="M179" i="13"/>
  <c r="M194" i="13"/>
  <c r="I41" i="12"/>
  <c r="P22" i="12"/>
  <c r="I145" i="12"/>
  <c r="G41" i="12"/>
  <c r="D194" i="12"/>
  <c r="M70" i="12"/>
  <c r="P33" i="12"/>
  <c r="D96" i="12"/>
  <c r="H41" i="12"/>
  <c r="D41" i="12"/>
  <c r="E96" i="12"/>
  <c r="J15" i="12"/>
  <c r="M51" i="12"/>
  <c r="K41" i="12"/>
  <c r="G18" i="12"/>
  <c r="G15" i="12" s="1"/>
  <c r="E17" i="12"/>
  <c r="M71" i="12"/>
  <c r="C96" i="12"/>
  <c r="M141" i="12"/>
  <c r="M183" i="12"/>
  <c r="J119" i="12"/>
  <c r="J145" i="12" s="1"/>
  <c r="M84" i="12"/>
  <c r="M138" i="12"/>
  <c r="F18" i="12"/>
  <c r="F15" i="12" s="1"/>
  <c r="F41" i="12" s="1"/>
  <c r="M121" i="12"/>
  <c r="M65" i="12"/>
  <c r="K119" i="12"/>
  <c r="K145" i="12" s="1"/>
  <c r="M136" i="12"/>
  <c r="M67" i="12"/>
  <c r="M75" i="12"/>
  <c r="M91" i="12"/>
  <c r="M120" i="12"/>
  <c r="M132" i="12"/>
  <c r="C194" i="12"/>
  <c r="M68" i="12"/>
  <c r="M76" i="12"/>
  <c r="M92" i="12"/>
  <c r="M114" i="12"/>
  <c r="M163" i="12"/>
  <c r="M171" i="12"/>
  <c r="C25" i="12"/>
  <c r="M69" i="12"/>
  <c r="M77" i="12"/>
  <c r="H81" i="12"/>
  <c r="M81" i="12" s="1"/>
  <c r="M93" i="12"/>
  <c r="M115" i="12"/>
  <c r="M164" i="12"/>
  <c r="M172" i="12"/>
  <c r="M188" i="12"/>
  <c r="M178" i="12"/>
  <c r="M79" i="12"/>
  <c r="M87" i="12"/>
  <c r="M117" i="12"/>
  <c r="M122" i="12"/>
  <c r="M166" i="12"/>
  <c r="M174" i="12"/>
  <c r="M190" i="12"/>
  <c r="M88" i="12"/>
  <c r="M118" i="12"/>
  <c r="M123" i="12"/>
  <c r="M167" i="12"/>
  <c r="M176" i="12"/>
  <c r="M191" i="12"/>
  <c r="M82" i="12"/>
  <c r="C119" i="12"/>
  <c r="M124" i="12"/>
  <c r="M177" i="12"/>
  <c r="J25" i="11"/>
  <c r="J17" i="11"/>
  <c r="C17" i="11"/>
  <c r="D25" i="11"/>
  <c r="E25" i="11"/>
  <c r="G18" i="11"/>
  <c r="F17" i="11"/>
  <c r="F25" i="11"/>
  <c r="G17" i="11"/>
  <c r="K25" i="11"/>
  <c r="K18" i="11"/>
  <c r="G25" i="11"/>
  <c r="E18" i="11"/>
  <c r="I17" i="11"/>
  <c r="I25" i="11"/>
  <c r="K17" i="11"/>
  <c r="H25" i="11"/>
  <c r="C25" i="11"/>
  <c r="E17" i="11"/>
  <c r="H17" i="11"/>
  <c r="J18" i="11"/>
  <c r="C18" i="11"/>
  <c r="D18" i="11"/>
  <c r="H29" i="11"/>
  <c r="H26" i="11" s="1"/>
  <c r="H18" i="11"/>
  <c r="I18" i="11"/>
  <c r="D17" i="11"/>
  <c r="F18" i="11"/>
  <c r="C9" i="11"/>
  <c r="G70" i="11"/>
  <c r="G96" i="11" s="1"/>
  <c r="M115" i="11"/>
  <c r="K70" i="11"/>
  <c r="K96" i="11" s="1"/>
  <c r="C70" i="11"/>
  <c r="C96" i="11" s="1"/>
  <c r="G168" i="11"/>
  <c r="G194" i="11" s="1"/>
  <c r="I168" i="11"/>
  <c r="I194" i="11" s="1"/>
  <c r="M185" i="11"/>
  <c r="G31" i="11"/>
  <c r="M137" i="11"/>
  <c r="K26" i="11"/>
  <c r="K119" i="11"/>
  <c r="K145" i="11" s="1"/>
  <c r="H31" i="11"/>
  <c r="E9" i="11"/>
  <c r="I31" i="11"/>
  <c r="M90" i="11"/>
  <c r="M116" i="11"/>
  <c r="F9" i="11"/>
  <c r="M91" i="11"/>
  <c r="M118" i="11"/>
  <c r="G9" i="11"/>
  <c r="M67" i="11"/>
  <c r="I70" i="11"/>
  <c r="I96" i="11" s="1"/>
  <c r="M92" i="11"/>
  <c r="M120" i="11"/>
  <c r="M131" i="11"/>
  <c r="M71" i="11"/>
  <c r="M80" i="11"/>
  <c r="M134" i="11"/>
  <c r="M135" i="11"/>
  <c r="M167" i="11"/>
  <c r="M171" i="11"/>
  <c r="M169" i="11"/>
  <c r="G26" i="11"/>
  <c r="F70" i="11"/>
  <c r="G119" i="11"/>
  <c r="G145" i="11" s="1"/>
  <c r="M170" i="11"/>
  <c r="M172" i="11"/>
  <c r="D31" i="11"/>
  <c r="I34" i="11"/>
  <c r="H119" i="11"/>
  <c r="D168" i="11"/>
  <c r="M178" i="11"/>
  <c r="E31" i="11"/>
  <c r="I119" i="11"/>
  <c r="I145" i="11" s="1"/>
  <c r="E168" i="11"/>
  <c r="E194" i="11" s="1"/>
  <c r="J26" i="11"/>
  <c r="F31" i="11"/>
  <c r="D34" i="11"/>
  <c r="J119" i="11"/>
  <c r="J145" i="11" s="1"/>
  <c r="F168" i="11"/>
  <c r="F194" i="11" s="1"/>
  <c r="E34" i="11"/>
  <c r="D9" i="11"/>
  <c r="M122" i="11"/>
  <c r="M173" i="11"/>
  <c r="I9" i="11"/>
  <c r="M93" i="11"/>
  <c r="G34" i="11"/>
  <c r="M176" i="11"/>
  <c r="M180" i="11"/>
  <c r="K9" i="11"/>
  <c r="J31" i="11"/>
  <c r="H34" i="11"/>
  <c r="M181" i="11"/>
  <c r="K31" i="11"/>
  <c r="H70" i="11"/>
  <c r="H96" i="11" s="1"/>
  <c r="M81" i="11"/>
  <c r="F119" i="11"/>
  <c r="J168" i="11"/>
  <c r="J194" i="11" s="1"/>
  <c r="C31" i="11"/>
  <c r="J34" i="11"/>
  <c r="M88" i="11"/>
  <c r="K168" i="11"/>
  <c r="K194" i="11" s="1"/>
  <c r="M184" i="11"/>
  <c r="M188" i="11"/>
  <c r="K34" i="11"/>
  <c r="M136" i="11"/>
  <c r="M189" i="11"/>
  <c r="L5" i="11"/>
  <c r="M174" i="11"/>
  <c r="F34" i="11"/>
  <c r="I26" i="11"/>
  <c r="M190" i="11"/>
  <c r="M121" i="11"/>
  <c r="M163" i="11"/>
  <c r="M191" i="11"/>
  <c r="D26" i="11"/>
  <c r="D119" i="11"/>
  <c r="D145" i="11" s="1"/>
  <c r="M164" i="11"/>
  <c r="E26" i="11"/>
  <c r="M65" i="11"/>
  <c r="M113" i="11"/>
  <c r="E119" i="11"/>
  <c r="E145" i="11" s="1"/>
  <c r="M123" i="11"/>
  <c r="M132" i="11"/>
  <c r="M165" i="11"/>
  <c r="M179" i="11"/>
  <c r="H9" i="11"/>
  <c r="F26" i="11"/>
  <c r="M66" i="11"/>
  <c r="M128" i="11"/>
  <c r="M133" i="11"/>
  <c r="M166" i="11"/>
  <c r="M73" i="11"/>
  <c r="M68" i="11"/>
  <c r="C34" i="11"/>
  <c r="M74" i="11"/>
  <c r="M75" i="11"/>
  <c r="M84" i="11"/>
  <c r="M76" i="11"/>
  <c r="M86" i="11"/>
  <c r="M162" i="11"/>
  <c r="M187" i="11"/>
  <c r="M89" i="11"/>
  <c r="J9" i="11"/>
  <c r="C168" i="11"/>
  <c r="M69" i="11"/>
  <c r="M77" i="11"/>
  <c r="M87" i="11"/>
  <c r="M117" i="11"/>
  <c r="M177" i="11"/>
  <c r="M186" i="11"/>
  <c r="M64" i="11"/>
  <c r="M129" i="11"/>
  <c r="C26" i="11"/>
  <c r="D70" i="11"/>
  <c r="M78" i="11"/>
  <c r="M82" i="11"/>
  <c r="C119" i="11"/>
  <c r="M124" i="11"/>
  <c r="M138" i="11"/>
  <c r="E70" i="11"/>
  <c r="M72" i="11"/>
  <c r="M79" i="11"/>
  <c r="M83" i="11"/>
  <c r="M125" i="11"/>
  <c r="H130" i="11"/>
  <c r="M130" i="11" s="1"/>
  <c r="M139" i="11"/>
  <c r="M182" i="11"/>
  <c r="L7" i="11"/>
  <c r="M126" i="11"/>
  <c r="M140" i="11"/>
  <c r="M183" i="11"/>
  <c r="M141" i="11"/>
  <c r="M85" i="11"/>
  <c r="M127" i="11"/>
  <c r="M142" i="11"/>
  <c r="C17" i="10"/>
  <c r="J17" i="10"/>
  <c r="E17" i="10"/>
  <c r="F17" i="10"/>
  <c r="H17" i="10"/>
  <c r="I17" i="10"/>
  <c r="M231" i="10"/>
  <c r="D249" i="10"/>
  <c r="D224" i="10"/>
  <c r="D251" i="10" s="1"/>
  <c r="M208" i="10"/>
  <c r="M129" i="10"/>
  <c r="M21" i="10" s="1"/>
  <c r="M157" i="10"/>
  <c r="I25" i="10"/>
  <c r="D16" i="10"/>
  <c r="J16" i="10"/>
  <c r="E25" i="10"/>
  <c r="G173" i="10"/>
  <c r="G200" i="10" s="1"/>
  <c r="F31" i="10"/>
  <c r="C122" i="10"/>
  <c r="C149" i="10" s="1"/>
  <c r="M78" i="10"/>
  <c r="M106" i="10"/>
  <c r="K31" i="10"/>
  <c r="I34" i="10"/>
  <c r="F71" i="10"/>
  <c r="F98" i="10" s="1"/>
  <c r="E31" i="10"/>
  <c r="D25" i="10"/>
  <c r="K173" i="10"/>
  <c r="K200" i="10" s="1"/>
  <c r="J31" i="10"/>
  <c r="I224" i="10"/>
  <c r="I251" i="10" s="1"/>
  <c r="E224" i="10"/>
  <c r="E251" i="10" s="1"/>
  <c r="G249" i="10"/>
  <c r="I249" i="10"/>
  <c r="H31" i="10"/>
  <c r="J122" i="10"/>
  <c r="J149" i="10" s="1"/>
  <c r="G26" i="10"/>
  <c r="D122" i="10"/>
  <c r="I26" i="10"/>
  <c r="H71" i="10"/>
  <c r="E173" i="10"/>
  <c r="F173" i="10"/>
  <c r="F200" i="10" s="1"/>
  <c r="H122" i="10"/>
  <c r="H149" i="10" s="1"/>
  <c r="I122" i="10"/>
  <c r="G25" i="10"/>
  <c r="M125" i="10"/>
  <c r="M236" i="10"/>
  <c r="E16" i="10"/>
  <c r="G8" i="10"/>
  <c r="K122" i="10"/>
  <c r="K149" i="10" s="1"/>
  <c r="G224" i="10"/>
  <c r="M190" i="10"/>
  <c r="K249" i="10"/>
  <c r="E8" i="10"/>
  <c r="F26" i="10"/>
  <c r="M133" i="10"/>
  <c r="D173" i="10"/>
  <c r="D200" i="10" s="1"/>
  <c r="C71" i="10"/>
  <c r="C98" i="10" s="1"/>
  <c r="F8" i="10"/>
  <c r="G16" i="10"/>
  <c r="J26" i="10"/>
  <c r="G71" i="10"/>
  <c r="G98" i="10" s="1"/>
  <c r="D26" i="10"/>
  <c r="J34" i="10"/>
  <c r="J25" i="10"/>
  <c r="C173" i="10"/>
  <c r="F224" i="10"/>
  <c r="F251" i="10" s="1"/>
  <c r="I71" i="10"/>
  <c r="I98" i="10" s="1"/>
  <c r="K71" i="10"/>
  <c r="M74" i="10"/>
  <c r="M17" i="10" s="1"/>
  <c r="M91" i="10"/>
  <c r="K25" i="10"/>
  <c r="M237" i="10"/>
  <c r="I31" i="10"/>
  <c r="F34" i="10"/>
  <c r="M139" i="10"/>
  <c r="K224" i="10"/>
  <c r="K251" i="10" s="1"/>
  <c r="F249" i="10"/>
  <c r="M227" i="10"/>
  <c r="K26" i="10"/>
  <c r="E71" i="10"/>
  <c r="M172" i="10"/>
  <c r="M193" i="10"/>
  <c r="M228" i="10"/>
  <c r="J8" i="10"/>
  <c r="H34" i="10"/>
  <c r="D71" i="10"/>
  <c r="M229" i="10"/>
  <c r="D8" i="10"/>
  <c r="G34" i="10"/>
  <c r="M120" i="10"/>
  <c r="E122" i="10"/>
  <c r="M233" i="10"/>
  <c r="M185" i="10"/>
  <c r="M241" i="10"/>
  <c r="G31" i="10"/>
  <c r="K34" i="10"/>
  <c r="M235" i="10"/>
  <c r="H8" i="10"/>
  <c r="E34" i="10"/>
  <c r="M86" i="10"/>
  <c r="M134" i="10"/>
  <c r="M181" i="10"/>
  <c r="M225" i="10"/>
  <c r="C16" i="10"/>
  <c r="M183" i="10"/>
  <c r="M124" i="10"/>
  <c r="M142" i="10"/>
  <c r="M196" i="10"/>
  <c r="K8" i="10"/>
  <c r="I8" i="10"/>
  <c r="F25" i="10"/>
  <c r="M226" i="10"/>
  <c r="M244" i="10"/>
  <c r="E26" i="10"/>
  <c r="D31" i="10"/>
  <c r="F122" i="10"/>
  <c r="I173" i="10"/>
  <c r="I200" i="10" s="1"/>
  <c r="M245" i="10"/>
  <c r="H29" i="10"/>
  <c r="H26" i="10" s="1"/>
  <c r="G122" i="10"/>
  <c r="G149" i="10" s="1"/>
  <c r="J173" i="10"/>
  <c r="J200" i="10" s="1"/>
  <c r="M247" i="10"/>
  <c r="C25" i="10"/>
  <c r="M88" i="10"/>
  <c r="C26" i="10"/>
  <c r="C8" i="10"/>
  <c r="F16" i="10"/>
  <c r="C34" i="10"/>
  <c r="M65" i="10"/>
  <c r="M82" i="10"/>
  <c r="M145" i="10"/>
  <c r="D34" i="10"/>
  <c r="M66" i="10"/>
  <c r="M146" i="10"/>
  <c r="M174" i="10"/>
  <c r="M218" i="10"/>
  <c r="H16" i="10"/>
  <c r="C31" i="10"/>
  <c r="M67" i="10"/>
  <c r="M75" i="10"/>
  <c r="M135" i="10"/>
  <c r="M140" i="10"/>
  <c r="M167" i="10"/>
  <c r="M184" i="10"/>
  <c r="M219" i="10"/>
  <c r="M242" i="10"/>
  <c r="I16" i="10"/>
  <c r="M68" i="10"/>
  <c r="M76" i="10"/>
  <c r="M116" i="10"/>
  <c r="M123" i="10"/>
  <c r="M136" i="10"/>
  <c r="M141" i="10"/>
  <c r="M168" i="10"/>
  <c r="M176" i="10"/>
  <c r="M220" i="10"/>
  <c r="M243" i="10"/>
  <c r="M6" i="10"/>
  <c r="M69" i="10"/>
  <c r="M77" i="10"/>
  <c r="M92" i="10"/>
  <c r="M117" i="10"/>
  <c r="M169" i="10"/>
  <c r="M177" i="10"/>
  <c r="M221" i="10"/>
  <c r="K16" i="10"/>
  <c r="M70" i="10"/>
  <c r="M13" i="10" s="1"/>
  <c r="M79" i="10"/>
  <c r="M93" i="10"/>
  <c r="M118" i="10"/>
  <c r="M137" i="10"/>
  <c r="M170" i="10"/>
  <c r="M178" i="10"/>
  <c r="M194" i="10"/>
  <c r="M222" i="10"/>
  <c r="M89" i="10"/>
  <c r="M127" i="10"/>
  <c r="M80" i="10"/>
  <c r="M23" i="10" s="1"/>
  <c r="H83" i="10"/>
  <c r="M83" i="10" s="1"/>
  <c r="M94" i="10"/>
  <c r="M119" i="10"/>
  <c r="M138" i="10"/>
  <c r="M171" i="10"/>
  <c r="M179" i="10"/>
  <c r="M195" i="10"/>
  <c r="M81" i="10"/>
  <c r="M95" i="10"/>
  <c r="M73" i="10"/>
  <c r="M121" i="10"/>
  <c r="M126" i="10"/>
  <c r="M182" i="10"/>
  <c r="M197" i="10"/>
  <c r="M84" i="10"/>
  <c r="M90" i="10"/>
  <c r="M128" i="10"/>
  <c r="M175" i="10"/>
  <c r="M191" i="10"/>
  <c r="M85" i="10"/>
  <c r="M28" i="10" s="1"/>
  <c r="M130" i="10"/>
  <c r="M192" i="10"/>
  <c r="M230" i="10"/>
  <c r="M238" i="10"/>
  <c r="M246" i="10"/>
  <c r="M131" i="10"/>
  <c r="M186" i="10"/>
  <c r="M132" i="10"/>
  <c r="M187" i="10"/>
  <c r="M234" i="10"/>
  <c r="M87" i="10"/>
  <c r="M143" i="10"/>
  <c r="M188" i="10"/>
  <c r="E249" i="10"/>
  <c r="M72" i="10"/>
  <c r="G241" i="9"/>
  <c r="I216" i="9"/>
  <c r="I243" i="9" s="1"/>
  <c r="K216" i="9"/>
  <c r="K243" i="9" s="1"/>
  <c r="G216" i="9"/>
  <c r="F243" i="9"/>
  <c r="M212" i="9"/>
  <c r="M219" i="9"/>
  <c r="M234" i="9"/>
  <c r="M213" i="9"/>
  <c r="M214" i="9"/>
  <c r="M226" i="9"/>
  <c r="M227" i="9"/>
  <c r="M233" i="9"/>
  <c r="M235" i="9"/>
  <c r="M211" i="9"/>
  <c r="K192" i="9"/>
  <c r="K202" i="9" s="1"/>
  <c r="J192" i="9"/>
  <c r="F192" i="9"/>
  <c r="F202" i="9" s="1"/>
  <c r="I192" i="9"/>
  <c r="I202" i="9" s="1"/>
  <c r="E192" i="9"/>
  <c r="E202" i="9" s="1"/>
  <c r="I194" i="9"/>
  <c r="M178" i="9"/>
  <c r="F167" i="9"/>
  <c r="F194" i="9" s="1"/>
  <c r="G167" i="9"/>
  <c r="J167" i="9"/>
  <c r="J24" i="9"/>
  <c r="D16" i="9"/>
  <c r="E194" i="9"/>
  <c r="J16" i="9"/>
  <c r="C25" i="9"/>
  <c r="D25" i="9"/>
  <c r="M169" i="9"/>
  <c r="M170" i="9"/>
  <c r="I25" i="9"/>
  <c r="M172" i="9"/>
  <c r="M173" i="9"/>
  <c r="J8" i="9"/>
  <c r="M161" i="9"/>
  <c r="M183" i="9"/>
  <c r="M187" i="9"/>
  <c r="M184" i="9"/>
  <c r="M188" i="9"/>
  <c r="M162" i="9"/>
  <c r="M189" i="9"/>
  <c r="F143" i="9"/>
  <c r="F153" i="9" s="1"/>
  <c r="G143" i="9"/>
  <c r="G153" i="9" s="1"/>
  <c r="J143" i="9"/>
  <c r="J153" i="9" s="1"/>
  <c r="E153" i="9"/>
  <c r="M135" i="9"/>
  <c r="D31" i="9"/>
  <c r="H28" i="9"/>
  <c r="H25" i="9" s="1"/>
  <c r="K25" i="9"/>
  <c r="M129" i="9"/>
  <c r="H118" i="9"/>
  <c r="H153" i="9" s="1"/>
  <c r="J118" i="9"/>
  <c r="J145" i="9" s="1"/>
  <c r="E145" i="9"/>
  <c r="M120" i="9"/>
  <c r="K118" i="9"/>
  <c r="K153" i="9" s="1"/>
  <c r="G145" i="9"/>
  <c r="J25" i="9"/>
  <c r="M116" i="9"/>
  <c r="M139" i="9"/>
  <c r="I17" i="9"/>
  <c r="M119" i="9"/>
  <c r="M142" i="9"/>
  <c r="J17" i="9"/>
  <c r="H31" i="9"/>
  <c r="M137" i="9"/>
  <c r="I31" i="9"/>
  <c r="M130" i="9"/>
  <c r="M138" i="9"/>
  <c r="M131" i="9"/>
  <c r="K94" i="9"/>
  <c r="C46" i="9"/>
  <c r="H94" i="9"/>
  <c r="E94" i="9"/>
  <c r="F94" i="9"/>
  <c r="F104" i="9" s="1"/>
  <c r="C42" i="9"/>
  <c r="F42" i="9"/>
  <c r="D42" i="9"/>
  <c r="F34" i="9"/>
  <c r="G34" i="9"/>
  <c r="H34" i="9"/>
  <c r="F31" i="9"/>
  <c r="G31" i="9"/>
  <c r="K31" i="9"/>
  <c r="E31" i="9"/>
  <c r="F25" i="9"/>
  <c r="M80" i="9"/>
  <c r="E69" i="9"/>
  <c r="E96" i="9" s="1"/>
  <c r="M79" i="9"/>
  <c r="F69" i="9"/>
  <c r="G69" i="9"/>
  <c r="G96" i="9" s="1"/>
  <c r="H69" i="9"/>
  <c r="F96" i="9"/>
  <c r="I69" i="9"/>
  <c r="K69" i="9"/>
  <c r="H96" i="9"/>
  <c r="F17" i="9"/>
  <c r="H17" i="9"/>
  <c r="K16" i="9"/>
  <c r="K8" i="9"/>
  <c r="C96" i="9"/>
  <c r="D96" i="9"/>
  <c r="I8" i="9"/>
  <c r="I34" i="9"/>
  <c r="E42" i="9"/>
  <c r="J34" i="9"/>
  <c r="M90" i="9"/>
  <c r="M6" i="9"/>
  <c r="M52" i="9" s="1"/>
  <c r="D34" i="9"/>
  <c r="K34" i="9"/>
  <c r="M91" i="9"/>
  <c r="E34" i="9"/>
  <c r="M92" i="9"/>
  <c r="E25" i="9"/>
  <c r="M66" i="9"/>
  <c r="D8" i="9"/>
  <c r="M67" i="9"/>
  <c r="E8" i="9"/>
  <c r="D17" i="9"/>
  <c r="G25" i="9"/>
  <c r="H8" i="9"/>
  <c r="F8" i="9"/>
  <c r="G17" i="9"/>
  <c r="E17" i="9"/>
  <c r="E14" i="9" s="1"/>
  <c r="M74" i="9"/>
  <c r="K17" i="9"/>
  <c r="M75" i="9"/>
  <c r="M76" i="9"/>
  <c r="F145" i="9"/>
  <c r="D194" i="9"/>
  <c r="D202" i="9"/>
  <c r="D104" i="9"/>
  <c r="I153" i="9"/>
  <c r="I145" i="9"/>
  <c r="F16" i="9"/>
  <c r="C34" i="9"/>
  <c r="M63" i="9"/>
  <c r="G16" i="9"/>
  <c r="M64" i="9"/>
  <c r="M72" i="9"/>
  <c r="M210" i="9"/>
  <c r="H16" i="9"/>
  <c r="C31" i="9"/>
  <c r="M65" i="9"/>
  <c r="M73" i="9"/>
  <c r="C143" i="9"/>
  <c r="C194" i="9"/>
  <c r="M218" i="9"/>
  <c r="C8" i="9"/>
  <c r="M128" i="9"/>
  <c r="M71" i="9"/>
  <c r="G8" i="9"/>
  <c r="J31" i="9"/>
  <c r="M87" i="9"/>
  <c r="C118" i="9"/>
  <c r="M123" i="9"/>
  <c r="M176" i="9"/>
  <c r="C192" i="9"/>
  <c r="K194" i="9"/>
  <c r="M220" i="9"/>
  <c r="M236" i="9"/>
  <c r="M132" i="9"/>
  <c r="M93" i="9"/>
  <c r="M81" i="9"/>
  <c r="M88" i="9"/>
  <c r="D118" i="9"/>
  <c r="D153" i="9" s="1"/>
  <c r="M124" i="9"/>
  <c r="M185" i="9"/>
  <c r="M221" i="9"/>
  <c r="M228" i="9"/>
  <c r="M237" i="9"/>
  <c r="E216" i="9"/>
  <c r="M121" i="9"/>
  <c r="M86" i="9"/>
  <c r="M82" i="9"/>
  <c r="M125" i="9"/>
  <c r="M186" i="9"/>
  <c r="M222" i="9"/>
  <c r="M229" i="9"/>
  <c r="M238" i="9"/>
  <c r="C17" i="9"/>
  <c r="C14" i="9" s="1"/>
  <c r="M78" i="9"/>
  <c r="C94" i="9"/>
  <c r="M126" i="9"/>
  <c r="M179" i="9"/>
  <c r="M217" i="9"/>
  <c r="M224" i="9"/>
  <c r="M239" i="9"/>
  <c r="M127" i="9"/>
  <c r="M180" i="9"/>
  <c r="M225" i="9"/>
  <c r="M84" i="9"/>
  <c r="E241" i="9"/>
  <c r="M70" i="9"/>
  <c r="M85" i="9"/>
  <c r="I243" i="8"/>
  <c r="E216" i="8"/>
  <c r="E243" i="8" s="1"/>
  <c r="G216" i="8"/>
  <c r="F24" i="8"/>
  <c r="F216" i="8"/>
  <c r="K243" i="8"/>
  <c r="G243" i="8"/>
  <c r="G251" i="8"/>
  <c r="F243" i="8"/>
  <c r="M227" i="8"/>
  <c r="M228" i="8"/>
  <c r="M210" i="8"/>
  <c r="M233" i="8"/>
  <c r="M219" i="8"/>
  <c r="M220" i="8"/>
  <c r="M221" i="8"/>
  <c r="M236" i="8"/>
  <c r="M237" i="8"/>
  <c r="I192" i="8"/>
  <c r="I202" i="8" s="1"/>
  <c r="E192" i="8"/>
  <c r="E167" i="8"/>
  <c r="E194" i="8" s="1"/>
  <c r="C167" i="8"/>
  <c r="J167" i="8"/>
  <c r="J202" i="8" s="1"/>
  <c r="C202" i="8"/>
  <c r="E202" i="8"/>
  <c r="C16" i="8"/>
  <c r="D16" i="8"/>
  <c r="F194" i="8"/>
  <c r="G167" i="8"/>
  <c r="J194" i="8"/>
  <c r="I16" i="8"/>
  <c r="D194" i="8"/>
  <c r="D8" i="8"/>
  <c r="F25" i="8"/>
  <c r="M170" i="8"/>
  <c r="M187" i="8"/>
  <c r="M178" i="8"/>
  <c r="F145" i="8"/>
  <c r="D153" i="8"/>
  <c r="M129" i="8"/>
  <c r="C24" i="8"/>
  <c r="D24" i="8"/>
  <c r="E24" i="8"/>
  <c r="M128" i="8"/>
  <c r="K24" i="8"/>
  <c r="H118" i="8"/>
  <c r="F153" i="8"/>
  <c r="I118" i="8"/>
  <c r="H145" i="8"/>
  <c r="E153" i="8"/>
  <c r="M112" i="8"/>
  <c r="C145" i="8"/>
  <c r="J145" i="8"/>
  <c r="F42" i="8"/>
  <c r="G31" i="8"/>
  <c r="H42" i="8"/>
  <c r="H31" i="8"/>
  <c r="F34" i="8"/>
  <c r="J31" i="8"/>
  <c r="M138" i="8"/>
  <c r="C8" i="8"/>
  <c r="F94" i="8"/>
  <c r="H94" i="8"/>
  <c r="H104" i="8" s="1"/>
  <c r="I94" i="8"/>
  <c r="C42" i="8"/>
  <c r="D42" i="8"/>
  <c r="E42" i="8"/>
  <c r="E34" i="8"/>
  <c r="J34" i="8"/>
  <c r="K34" i="8"/>
  <c r="I31" i="8"/>
  <c r="K31" i="8"/>
  <c r="C25" i="8"/>
  <c r="D25" i="8"/>
  <c r="E25" i="8"/>
  <c r="M80" i="8"/>
  <c r="E69" i="8"/>
  <c r="G104" i="8"/>
  <c r="I17" i="8"/>
  <c r="I24" i="8"/>
  <c r="G24" i="8"/>
  <c r="E17" i="8"/>
  <c r="F17" i="8"/>
  <c r="I69" i="8"/>
  <c r="K17" i="8"/>
  <c r="F16" i="8"/>
  <c r="F14" i="8" s="1"/>
  <c r="E16" i="8"/>
  <c r="M71" i="8"/>
  <c r="E96" i="8"/>
  <c r="K69" i="8"/>
  <c r="K104" i="8" s="1"/>
  <c r="G96" i="8"/>
  <c r="K16" i="8"/>
  <c r="E104" i="8"/>
  <c r="F96" i="8"/>
  <c r="G8" i="8"/>
  <c r="F8" i="8"/>
  <c r="M70" i="8"/>
  <c r="M92" i="8"/>
  <c r="H8" i="8"/>
  <c r="H28" i="8"/>
  <c r="H25" i="8" s="1"/>
  <c r="M73" i="8"/>
  <c r="G17" i="8"/>
  <c r="G25" i="8"/>
  <c r="M74" i="8"/>
  <c r="M86" i="8"/>
  <c r="K46" i="8"/>
  <c r="M75" i="8"/>
  <c r="M87" i="8"/>
  <c r="K8" i="8"/>
  <c r="M76" i="8"/>
  <c r="M88" i="8"/>
  <c r="J17" i="8"/>
  <c r="J14" i="8" s="1"/>
  <c r="J25" i="8"/>
  <c r="G34" i="8"/>
  <c r="M77" i="8"/>
  <c r="M81" i="8"/>
  <c r="M89" i="8"/>
  <c r="K25" i="8"/>
  <c r="D31" i="8"/>
  <c r="F31" i="8"/>
  <c r="C34" i="8"/>
  <c r="I8" i="8"/>
  <c r="D34" i="8"/>
  <c r="J8" i="8"/>
  <c r="H17" i="8"/>
  <c r="E8" i="8"/>
  <c r="C17" i="8"/>
  <c r="C14" i="8" s="1"/>
  <c r="D17" i="8"/>
  <c r="D14" i="8" s="1"/>
  <c r="I25" i="8"/>
  <c r="H34" i="8"/>
  <c r="M90" i="8"/>
  <c r="I34" i="8"/>
  <c r="F46" i="8"/>
  <c r="K96" i="8"/>
  <c r="D202" i="8"/>
  <c r="F251" i="8"/>
  <c r="E145" i="8"/>
  <c r="F202" i="8"/>
  <c r="K202" i="8"/>
  <c r="K194" i="8"/>
  <c r="H96" i="8"/>
  <c r="M216" i="8"/>
  <c r="I96" i="8"/>
  <c r="D145" i="8"/>
  <c r="I194" i="8"/>
  <c r="M79" i="8"/>
  <c r="G16" i="8"/>
  <c r="K118" i="8"/>
  <c r="K145" i="8" s="1"/>
  <c r="M135" i="8"/>
  <c r="M142" i="8"/>
  <c r="M168" i="8"/>
  <c r="H16" i="8"/>
  <c r="C31" i="8"/>
  <c r="M130" i="8"/>
  <c r="M136" i="8"/>
  <c r="M161" i="8"/>
  <c r="C194" i="8"/>
  <c r="M211" i="8"/>
  <c r="M218" i="8"/>
  <c r="M234" i="8"/>
  <c r="M63" i="8"/>
  <c r="M119" i="8"/>
  <c r="M131" i="8"/>
  <c r="M137" i="8"/>
  <c r="M162" i="8"/>
  <c r="M212" i="8"/>
  <c r="M235" i="8"/>
  <c r="M140" i="8"/>
  <c r="M6" i="8"/>
  <c r="E31" i="8"/>
  <c r="M113" i="8"/>
  <c r="M163" i="8"/>
  <c r="M171" i="8"/>
  <c r="M213" i="8"/>
  <c r="M183" i="8"/>
  <c r="M114" i="8"/>
  <c r="M164" i="8"/>
  <c r="M172" i="8"/>
  <c r="M188" i="8"/>
  <c r="M214" i="8"/>
  <c r="C69" i="8"/>
  <c r="M115" i="8"/>
  <c r="M133" i="8"/>
  <c r="M165" i="8"/>
  <c r="M173" i="8"/>
  <c r="M189" i="8"/>
  <c r="M141" i="8"/>
  <c r="D69" i="8"/>
  <c r="D104" i="8" s="1"/>
  <c r="M78" i="8"/>
  <c r="M93" i="8"/>
  <c r="M116" i="8"/>
  <c r="M121" i="8"/>
  <c r="M134" i="8"/>
  <c r="M166" i="8"/>
  <c r="M174" i="8"/>
  <c r="M190" i="8"/>
  <c r="M117" i="8"/>
  <c r="M122" i="8"/>
  <c r="M175" i="8"/>
  <c r="M191" i="8"/>
  <c r="M123" i="8"/>
  <c r="M176" i="8"/>
  <c r="M184" i="8"/>
  <c r="M169" i="8"/>
  <c r="M125" i="8"/>
  <c r="M186" i="8"/>
  <c r="M222" i="8"/>
  <c r="M229" i="8"/>
  <c r="M238" i="8"/>
  <c r="M126" i="8"/>
  <c r="M179" i="8"/>
  <c r="M217" i="8"/>
  <c r="M224" i="8"/>
  <c r="M239" i="8"/>
  <c r="G118" i="8"/>
  <c r="M127" i="8"/>
  <c r="M180" i="8"/>
  <c r="M225" i="8"/>
  <c r="M124" i="8"/>
  <c r="M185" i="8"/>
  <c r="M84" i="8"/>
  <c r="M139" i="8"/>
  <c r="M181" i="8"/>
  <c r="K241" i="7"/>
  <c r="E216" i="7"/>
  <c r="E243" i="7" s="1"/>
  <c r="I216" i="7"/>
  <c r="I251" i="7" s="1"/>
  <c r="K216" i="7"/>
  <c r="E16" i="7"/>
  <c r="F243" i="7"/>
  <c r="M227" i="7"/>
  <c r="M233" i="7"/>
  <c r="M219" i="7"/>
  <c r="M226" i="7"/>
  <c r="M236" i="7"/>
  <c r="K192" i="7"/>
  <c r="C192" i="7"/>
  <c r="D192" i="7"/>
  <c r="M187" i="7"/>
  <c r="M177" i="7"/>
  <c r="K24" i="7"/>
  <c r="G194" i="7"/>
  <c r="I167" i="7"/>
  <c r="J167" i="7"/>
  <c r="J202" i="7" s="1"/>
  <c r="K167" i="7"/>
  <c r="K194" i="7"/>
  <c r="F194" i="7"/>
  <c r="F202" i="7"/>
  <c r="G202" i="7"/>
  <c r="C167" i="7"/>
  <c r="C16" i="7"/>
  <c r="M183" i="7"/>
  <c r="M184" i="7"/>
  <c r="M190" i="7"/>
  <c r="J34" i="7"/>
  <c r="M178" i="7"/>
  <c r="J46" i="7"/>
  <c r="G143" i="7"/>
  <c r="G153" i="7" s="1"/>
  <c r="H143" i="7"/>
  <c r="K143" i="7"/>
  <c r="K153" i="7" s="1"/>
  <c r="D34" i="7"/>
  <c r="H31" i="7"/>
  <c r="M135" i="7"/>
  <c r="E31" i="7"/>
  <c r="K25" i="7"/>
  <c r="G25" i="7"/>
  <c r="I25" i="7"/>
  <c r="C24" i="7"/>
  <c r="D145" i="7"/>
  <c r="H118" i="7"/>
  <c r="I118" i="7"/>
  <c r="I24" i="7"/>
  <c r="G24" i="7"/>
  <c r="E118" i="7"/>
  <c r="D153" i="7"/>
  <c r="C145" i="7"/>
  <c r="J145" i="7"/>
  <c r="K145" i="7"/>
  <c r="H34" i="7"/>
  <c r="M125" i="7"/>
  <c r="C34" i="7"/>
  <c r="M120" i="7"/>
  <c r="M127" i="7"/>
  <c r="M129" i="7"/>
  <c r="I31" i="7"/>
  <c r="M128" i="7"/>
  <c r="M132" i="7"/>
  <c r="M134" i="7"/>
  <c r="M116" i="7"/>
  <c r="M141" i="7"/>
  <c r="M142" i="7"/>
  <c r="D17" i="7"/>
  <c r="D14" i="7" s="1"/>
  <c r="E17" i="7"/>
  <c r="F94" i="7"/>
  <c r="H94" i="7"/>
  <c r="I94" i="7"/>
  <c r="I104" i="7" s="1"/>
  <c r="K94" i="7"/>
  <c r="K104" i="7" s="1"/>
  <c r="D42" i="7"/>
  <c r="E42" i="7"/>
  <c r="J42" i="7"/>
  <c r="H42" i="7"/>
  <c r="K42" i="7"/>
  <c r="G31" i="7"/>
  <c r="J31" i="7"/>
  <c r="J25" i="7"/>
  <c r="E25" i="7"/>
  <c r="F25" i="7"/>
  <c r="F69" i="7"/>
  <c r="F17" i="7"/>
  <c r="H17" i="7"/>
  <c r="K69" i="7"/>
  <c r="I17" i="7"/>
  <c r="H24" i="7"/>
  <c r="G96" i="7"/>
  <c r="F104" i="7"/>
  <c r="E69" i="7"/>
  <c r="E104" i="7" s="1"/>
  <c r="G69" i="7"/>
  <c r="G104" i="7" s="1"/>
  <c r="H96" i="7"/>
  <c r="J8" i="7"/>
  <c r="D8" i="7"/>
  <c r="I8" i="7"/>
  <c r="E8" i="7"/>
  <c r="M63" i="7"/>
  <c r="I96" i="7"/>
  <c r="K8" i="7"/>
  <c r="D25" i="7"/>
  <c r="I34" i="7"/>
  <c r="I42" i="7"/>
  <c r="E46" i="7"/>
  <c r="C8" i="7"/>
  <c r="G17" i="7"/>
  <c r="G14" i="7" s="1"/>
  <c r="F31" i="7"/>
  <c r="J17" i="7"/>
  <c r="J14" i="7" s="1"/>
  <c r="H28" i="7"/>
  <c r="H25" i="7" s="1"/>
  <c r="K17" i="7"/>
  <c r="G8" i="7"/>
  <c r="M79" i="7"/>
  <c r="F8" i="7"/>
  <c r="F14" i="7"/>
  <c r="D31" i="7"/>
  <c r="K31" i="7"/>
  <c r="M89" i="7"/>
  <c r="E34" i="7"/>
  <c r="M72" i="7"/>
  <c r="F34" i="7"/>
  <c r="K34" i="7"/>
  <c r="G34" i="7"/>
  <c r="C46" i="7"/>
  <c r="M86" i="7"/>
  <c r="H8" i="7"/>
  <c r="C25" i="7"/>
  <c r="D46" i="7"/>
  <c r="E194" i="7"/>
  <c r="G251" i="7"/>
  <c r="K96" i="7"/>
  <c r="H104" i="7"/>
  <c r="M80" i="7"/>
  <c r="F153" i="7"/>
  <c r="F145" i="7"/>
  <c r="H145" i="7"/>
  <c r="D202" i="7"/>
  <c r="E202" i="7"/>
  <c r="F96" i="7"/>
  <c r="I153" i="7"/>
  <c r="I145" i="7"/>
  <c r="J153" i="7"/>
  <c r="D194" i="7"/>
  <c r="F251" i="7"/>
  <c r="H16" i="7"/>
  <c r="C31" i="7"/>
  <c r="M65" i="7"/>
  <c r="M73" i="7"/>
  <c r="M130" i="7"/>
  <c r="M136" i="7"/>
  <c r="M161" i="7"/>
  <c r="C194" i="7"/>
  <c r="M211" i="7"/>
  <c r="M218" i="7"/>
  <c r="M234" i="7"/>
  <c r="I16" i="7"/>
  <c r="M66" i="7"/>
  <c r="M74" i="7"/>
  <c r="M112" i="7"/>
  <c r="M119" i="7"/>
  <c r="M131" i="7"/>
  <c r="M137" i="7"/>
  <c r="M162" i="7"/>
  <c r="M170" i="7"/>
  <c r="M212" i="7"/>
  <c r="M235" i="7"/>
  <c r="M210" i="7"/>
  <c r="M6" i="7"/>
  <c r="M52" i="7" s="1"/>
  <c r="M67" i="7"/>
  <c r="M75" i="7"/>
  <c r="M90" i="7"/>
  <c r="M113" i="7"/>
  <c r="M163" i="7"/>
  <c r="M171" i="7"/>
  <c r="M213" i="7"/>
  <c r="K16" i="7"/>
  <c r="M68" i="7"/>
  <c r="M76" i="7"/>
  <c r="M91" i="7"/>
  <c r="M114" i="7"/>
  <c r="M164" i="7"/>
  <c r="M172" i="7"/>
  <c r="M188" i="7"/>
  <c r="M214" i="7"/>
  <c r="C17" i="7"/>
  <c r="C42" i="7"/>
  <c r="C69" i="7"/>
  <c r="C96" i="7" s="1"/>
  <c r="M77" i="7"/>
  <c r="M92" i="7"/>
  <c r="M115" i="7"/>
  <c r="M133" i="7"/>
  <c r="M165" i="7"/>
  <c r="M173" i="7"/>
  <c r="M189" i="7"/>
  <c r="E24" i="7"/>
  <c r="D69" i="7"/>
  <c r="D104" i="7" s="1"/>
  <c r="M78" i="7"/>
  <c r="M93" i="7"/>
  <c r="M121" i="7"/>
  <c r="M71" i="7"/>
  <c r="M117" i="7"/>
  <c r="M122" i="7"/>
  <c r="M175" i="7"/>
  <c r="M191" i="7"/>
  <c r="G216" i="7"/>
  <c r="M87" i="7"/>
  <c r="M123" i="7"/>
  <c r="M176" i="7"/>
  <c r="M220" i="7"/>
  <c r="M81" i="7"/>
  <c r="M88" i="7"/>
  <c r="M124" i="7"/>
  <c r="M169" i="7"/>
  <c r="M185" i="7"/>
  <c r="M221" i="7"/>
  <c r="M228" i="7"/>
  <c r="M237" i="7"/>
  <c r="M82" i="7"/>
  <c r="M222" i="7"/>
  <c r="M229" i="7"/>
  <c r="M238" i="7"/>
  <c r="F118" i="7"/>
  <c r="M126" i="7"/>
  <c r="M179" i="7"/>
  <c r="M217" i="7"/>
  <c r="M224" i="7"/>
  <c r="M239" i="7"/>
  <c r="M83" i="7"/>
  <c r="M138" i="7"/>
  <c r="M225" i="7"/>
  <c r="M84" i="7"/>
  <c r="M139" i="7"/>
  <c r="M181" i="7"/>
  <c r="E241" i="7"/>
  <c r="M70" i="7"/>
  <c r="M85" i="7"/>
  <c r="E216" i="6"/>
  <c r="M216" i="6" s="1"/>
  <c r="M222" i="6"/>
  <c r="M186" i="6"/>
  <c r="M221" i="6"/>
  <c r="M183" i="6"/>
  <c r="M220" i="6"/>
  <c r="K167" i="6"/>
  <c r="K194" i="6" s="1"/>
  <c r="M234" i="6"/>
  <c r="M213" i="6"/>
  <c r="M170" i="6"/>
  <c r="M176" i="6"/>
  <c r="I167" i="6"/>
  <c r="I194" i="6" s="1"/>
  <c r="G192" i="6"/>
  <c r="M178" i="6"/>
  <c r="M187" i="6"/>
  <c r="M161" i="6"/>
  <c r="M177" i="6"/>
  <c r="M184" i="6"/>
  <c r="C118" i="6"/>
  <c r="M166" i="6"/>
  <c r="M191" i="6"/>
  <c r="M175" i="6"/>
  <c r="J167" i="6"/>
  <c r="J194" i="6" s="1"/>
  <c r="G167" i="6"/>
  <c r="M190" i="6"/>
  <c r="M174" i="6"/>
  <c r="F167" i="6"/>
  <c r="F194" i="6" s="1"/>
  <c r="M189" i="6"/>
  <c r="M173" i="6"/>
  <c r="E167" i="6"/>
  <c r="E194" i="6" s="1"/>
  <c r="M188" i="6"/>
  <c r="M172" i="6"/>
  <c r="D167" i="6"/>
  <c r="D194" i="6" s="1"/>
  <c r="M171" i="6"/>
  <c r="M185" i="6"/>
  <c r="M169" i="6"/>
  <c r="M168" i="6"/>
  <c r="M182" i="6"/>
  <c r="M165" i="6"/>
  <c r="M181" i="6"/>
  <c r="M164" i="6"/>
  <c r="M180" i="6"/>
  <c r="M163" i="6"/>
  <c r="M179" i="6"/>
  <c r="M162" i="6"/>
  <c r="C167" i="6"/>
  <c r="M128" i="6"/>
  <c r="M120" i="6"/>
  <c r="I118" i="6"/>
  <c r="I145" i="6" s="1"/>
  <c r="K118" i="6"/>
  <c r="K145" i="6" s="1"/>
  <c r="J118" i="6"/>
  <c r="J145" i="6" s="1"/>
  <c r="E118" i="6"/>
  <c r="E145" i="6" s="1"/>
  <c r="F118" i="6"/>
  <c r="F145" i="6" s="1"/>
  <c r="G118" i="6"/>
  <c r="G145" i="6" s="1"/>
  <c r="H118" i="6"/>
  <c r="H145" i="6" s="1"/>
  <c r="I69" i="6"/>
  <c r="I96" i="6" s="1"/>
  <c r="K69" i="6"/>
  <c r="K96" i="6" s="1"/>
  <c r="H69" i="6"/>
  <c r="H96" i="6" s="1"/>
  <c r="D192" i="6"/>
  <c r="G69" i="6"/>
  <c r="G96" i="6" s="1"/>
  <c r="E69" i="6"/>
  <c r="E96" i="6" s="1"/>
  <c r="G241" i="6"/>
  <c r="G251" i="6" s="1"/>
  <c r="M79" i="6"/>
  <c r="F69" i="6"/>
  <c r="F96" i="6" s="1"/>
  <c r="D69" i="6"/>
  <c r="D96" i="6" s="1"/>
  <c r="I241" i="6"/>
  <c r="I251" i="6" s="1"/>
  <c r="M71" i="6"/>
  <c r="K241" i="6"/>
  <c r="K251" i="6" s="1"/>
  <c r="C69" i="6"/>
  <c r="I143" i="6"/>
  <c r="D143" i="6"/>
  <c r="D153" i="6" s="1"/>
  <c r="F241" i="6"/>
  <c r="F251" i="6" s="1"/>
  <c r="D145" i="6"/>
  <c r="C192" i="6"/>
  <c r="M124" i="6"/>
  <c r="H143" i="6"/>
  <c r="E192" i="6"/>
  <c r="M122" i="6"/>
  <c r="F243" i="6"/>
  <c r="G243" i="6"/>
  <c r="G143" i="6"/>
  <c r="I94" i="6"/>
  <c r="I39" i="6" s="1"/>
  <c r="I243" i="6"/>
  <c r="M129" i="6"/>
  <c r="K143" i="6"/>
  <c r="M82" i="6"/>
  <c r="M80" i="6"/>
  <c r="M72" i="6"/>
  <c r="M84" i="6"/>
  <c r="M73" i="6"/>
  <c r="M85" i="6"/>
  <c r="E143" i="6"/>
  <c r="M74" i="6"/>
  <c r="M75" i="6"/>
  <c r="M77" i="6"/>
  <c r="F94" i="6"/>
  <c r="J192" i="6"/>
  <c r="M121" i="6"/>
  <c r="M86" i="6"/>
  <c r="M135" i="6"/>
  <c r="F143" i="6"/>
  <c r="F192" i="6"/>
  <c r="M76" i="6"/>
  <c r="E94" i="6"/>
  <c r="I192" i="6"/>
  <c r="M78" i="6"/>
  <c r="G94" i="6"/>
  <c r="K192" i="6"/>
  <c r="C94" i="6"/>
  <c r="C39" i="6" s="1"/>
  <c r="M83" i="6"/>
  <c r="M117" i="6"/>
  <c r="M127" i="6"/>
  <c r="M116" i="6"/>
  <c r="M119" i="6"/>
  <c r="M126" i="6"/>
  <c r="M115" i="6"/>
  <c r="M114" i="6"/>
  <c r="M113" i="6"/>
  <c r="M134" i="6"/>
  <c r="M133" i="6"/>
  <c r="M125" i="6"/>
  <c r="M112" i="6"/>
  <c r="M138" i="6"/>
  <c r="M63" i="6"/>
  <c r="M136" i="6"/>
  <c r="K243" i="6"/>
  <c r="M137" i="6"/>
  <c r="M87" i="6"/>
  <c r="M139" i="6"/>
  <c r="C143" i="6"/>
  <c r="C153" i="6" s="1"/>
  <c r="C145" i="6"/>
  <c r="M130" i="6"/>
  <c r="M131" i="6"/>
  <c r="M6" i="6"/>
  <c r="M93" i="6"/>
  <c r="M68" i="6"/>
  <c r="M90" i="6"/>
  <c r="M65" i="6"/>
  <c r="M64" i="6"/>
  <c r="M92" i="6"/>
  <c r="M67" i="6"/>
  <c r="M91" i="6"/>
  <c r="M66" i="6"/>
  <c r="M70" i="6"/>
  <c r="M140" i="6"/>
  <c r="M141" i="6"/>
  <c r="M142" i="6"/>
  <c r="M81" i="6"/>
  <c r="M89" i="6"/>
  <c r="M132" i="6"/>
  <c r="E243" i="6"/>
  <c r="M243" i="6" s="1"/>
  <c r="E241" i="6"/>
  <c r="E251" i="6" s="1"/>
  <c r="H8" i="5"/>
  <c r="K8" i="5"/>
  <c r="C8" i="5"/>
  <c r="F8" i="5"/>
  <c r="D8" i="5"/>
  <c r="E8" i="5"/>
  <c r="J8" i="5"/>
  <c r="M121" i="5"/>
  <c r="M107" i="5"/>
  <c r="M130" i="5"/>
  <c r="M134" i="5"/>
  <c r="M133" i="5"/>
  <c r="M132" i="5"/>
  <c r="M131" i="5"/>
  <c r="M129" i="5"/>
  <c r="M128" i="5"/>
  <c r="M124" i="5"/>
  <c r="M123" i="5"/>
  <c r="M118" i="5"/>
  <c r="M117" i="5"/>
  <c r="M116" i="5"/>
  <c r="M115" i="5"/>
  <c r="M127" i="5"/>
  <c r="M113" i="5"/>
  <c r="M106" i="5"/>
  <c r="H135" i="5"/>
  <c r="H144" i="5" s="1"/>
  <c r="M111" i="5"/>
  <c r="M122" i="5"/>
  <c r="M120" i="5"/>
  <c r="M119" i="5"/>
  <c r="H137" i="5"/>
  <c r="M114" i="5"/>
  <c r="M126" i="5"/>
  <c r="M110" i="5"/>
  <c r="M125" i="5"/>
  <c r="M109" i="5"/>
  <c r="G135" i="5"/>
  <c r="G144" i="5" s="1"/>
  <c r="D135" i="5"/>
  <c r="D144" i="5" s="1"/>
  <c r="M87" i="5"/>
  <c r="M72" i="5"/>
  <c r="M77" i="5"/>
  <c r="M76" i="5"/>
  <c r="M73" i="5"/>
  <c r="H91" i="5"/>
  <c r="M83" i="5"/>
  <c r="E135" i="5"/>
  <c r="E144" i="5" s="1"/>
  <c r="C135" i="5"/>
  <c r="M60" i="5"/>
  <c r="M64" i="5"/>
  <c r="I135" i="5"/>
  <c r="I144" i="5" s="1"/>
  <c r="M81" i="5"/>
  <c r="M80" i="5"/>
  <c r="M74" i="5"/>
  <c r="G137" i="5"/>
  <c r="M84" i="5"/>
  <c r="I137" i="5"/>
  <c r="M75" i="5"/>
  <c r="M66" i="5"/>
  <c r="M88" i="5"/>
  <c r="M68" i="5"/>
  <c r="M63" i="5"/>
  <c r="M67" i="5"/>
  <c r="M82" i="5"/>
  <c r="K135" i="5"/>
  <c r="K144" i="5" s="1"/>
  <c r="M62" i="5"/>
  <c r="J135" i="5"/>
  <c r="J144" i="5" s="1"/>
  <c r="M61" i="5"/>
  <c r="K137" i="5"/>
  <c r="J137" i="5"/>
  <c r="M79" i="5"/>
  <c r="F135" i="5"/>
  <c r="F144" i="5" s="1"/>
  <c r="M78" i="5"/>
  <c r="M70" i="5"/>
  <c r="M85" i="5"/>
  <c r="M71" i="5"/>
  <c r="M86" i="5"/>
  <c r="D137" i="5"/>
  <c r="M65" i="5"/>
  <c r="F137" i="5"/>
  <c r="E137" i="5"/>
  <c r="C112" i="5"/>
  <c r="F15" i="5"/>
  <c r="C15" i="5"/>
  <c r="C41" i="5"/>
  <c r="C40" i="5" s="1"/>
  <c r="I15" i="5"/>
  <c r="D24" i="5"/>
  <c r="E24" i="5"/>
  <c r="E33" i="5"/>
  <c r="E32" i="5" s="1"/>
  <c r="F33" i="5"/>
  <c r="F32" i="5" s="1"/>
  <c r="G33" i="5"/>
  <c r="G32" i="5" s="1"/>
  <c r="I33" i="5"/>
  <c r="I32" i="5" s="1"/>
  <c r="C17" i="5"/>
  <c r="C16" i="5" s="1"/>
  <c r="H89" i="5"/>
  <c r="H98" i="5" s="1"/>
  <c r="E43" i="5"/>
  <c r="F227" i="5"/>
  <c r="D43" i="5"/>
  <c r="I29" i="5"/>
  <c r="J29" i="5"/>
  <c r="K29" i="5"/>
  <c r="F89" i="5"/>
  <c r="F98" i="5" s="1"/>
  <c r="E181" i="5"/>
  <c r="E190" i="5" s="1"/>
  <c r="M208" i="5"/>
  <c r="C43" i="5"/>
  <c r="J43" i="5"/>
  <c r="K43" i="5"/>
  <c r="M224" i="5"/>
  <c r="C89" i="5"/>
  <c r="G227" i="5"/>
  <c r="G236" i="5" s="1"/>
  <c r="J181" i="5"/>
  <c r="J190" i="5" s="1"/>
  <c r="D40" i="5"/>
  <c r="D29" i="5"/>
  <c r="M207" i="5"/>
  <c r="C91" i="5"/>
  <c r="D89" i="5"/>
  <c r="D98" i="5" s="1"/>
  <c r="D16" i="5"/>
  <c r="D14" i="5" s="1"/>
  <c r="E89" i="5"/>
  <c r="E98" i="5" s="1"/>
  <c r="M173" i="5"/>
  <c r="M213" i="5"/>
  <c r="I181" i="5"/>
  <c r="I190" i="5" s="1"/>
  <c r="E16" i="5"/>
  <c r="E14" i="5" s="1"/>
  <c r="K40" i="5"/>
  <c r="G43" i="5"/>
  <c r="K181" i="5"/>
  <c r="M167" i="5"/>
  <c r="E229" i="5"/>
  <c r="I43" i="5"/>
  <c r="G89" i="5"/>
  <c r="G98" i="5" s="1"/>
  <c r="C181" i="5"/>
  <c r="C190" i="5" s="1"/>
  <c r="E91" i="5"/>
  <c r="I16" i="5"/>
  <c r="K16" i="5"/>
  <c r="E183" i="5"/>
  <c r="F40" i="5"/>
  <c r="F183" i="5"/>
  <c r="M200" i="5"/>
  <c r="M214" i="5"/>
  <c r="F29" i="5"/>
  <c r="J32" i="5"/>
  <c r="K32" i="5"/>
  <c r="I183" i="5"/>
  <c r="M201" i="5"/>
  <c r="M219" i="5"/>
  <c r="F43" i="5"/>
  <c r="D181" i="5"/>
  <c r="D190" i="5" s="1"/>
  <c r="G181" i="5"/>
  <c r="G190" i="5" s="1"/>
  <c r="J40" i="5"/>
  <c r="I227" i="5"/>
  <c r="I236" i="5" s="1"/>
  <c r="J16" i="5"/>
  <c r="J14" i="5" s="1"/>
  <c r="E227" i="5"/>
  <c r="F91" i="5"/>
  <c r="I91" i="5"/>
  <c r="M206" i="5"/>
  <c r="K227" i="5"/>
  <c r="K236" i="5" s="1"/>
  <c r="G229" i="5"/>
  <c r="C32" i="5"/>
  <c r="M160" i="5"/>
  <c r="K229" i="5"/>
  <c r="F16" i="5"/>
  <c r="K91" i="5"/>
  <c r="M164" i="5"/>
  <c r="M222" i="5"/>
  <c r="G16" i="5"/>
  <c r="E29" i="5"/>
  <c r="I89" i="5"/>
  <c r="I98" i="5" s="1"/>
  <c r="M223" i="5"/>
  <c r="D91" i="5"/>
  <c r="G183" i="5"/>
  <c r="G91" i="5"/>
  <c r="I229" i="5"/>
  <c r="C183" i="5"/>
  <c r="D32" i="5"/>
  <c r="M166" i="5"/>
  <c r="M177" i="5"/>
  <c r="M159" i="5"/>
  <c r="M178" i="5"/>
  <c r="M210" i="5"/>
  <c r="K158" i="5"/>
  <c r="M158" i="5" s="1"/>
  <c r="M176" i="5"/>
  <c r="M202" i="5"/>
  <c r="M209" i="5"/>
  <c r="M179" i="5"/>
  <c r="F204" i="5"/>
  <c r="M211" i="5"/>
  <c r="M220" i="5"/>
  <c r="M165" i="5"/>
  <c r="M152" i="5"/>
  <c r="M180" i="5"/>
  <c r="M221" i="5"/>
  <c r="C29" i="5"/>
  <c r="M153" i="5"/>
  <c r="J183" i="5"/>
  <c r="M212" i="5"/>
  <c r="M154" i="5"/>
  <c r="M174" i="5"/>
  <c r="K89" i="5"/>
  <c r="K98" i="5" s="1"/>
  <c r="M155" i="5"/>
  <c r="M156" i="5"/>
  <c r="F181" i="5"/>
  <c r="F190" i="5" s="1"/>
  <c r="M205" i="5"/>
  <c r="M175" i="5"/>
  <c r="M233" i="5"/>
  <c r="M168" i="5"/>
  <c r="M161" i="5"/>
  <c r="M169" i="5"/>
  <c r="M215" i="5"/>
  <c r="M162" i="5"/>
  <c r="M198" i="5"/>
  <c r="M225" i="5"/>
  <c r="M199" i="5"/>
  <c r="D183" i="5"/>
  <c r="J28" i="4"/>
  <c r="J15" i="4"/>
  <c r="J13" i="4" s="1"/>
  <c r="H22" i="4"/>
  <c r="H8" i="4"/>
  <c r="H13" i="4"/>
  <c r="L190" i="4"/>
  <c r="H28" i="4"/>
  <c r="H25" i="4"/>
  <c r="G25" i="4"/>
  <c r="G15" i="4"/>
  <c r="G13" i="4" s="1"/>
  <c r="G209" i="4"/>
  <c r="G28" i="4"/>
  <c r="G8" i="4"/>
  <c r="F8" i="4"/>
  <c r="F209" i="4"/>
  <c r="F25" i="4"/>
  <c r="F28" i="4"/>
  <c r="F15" i="4"/>
  <c r="F13" i="4" s="1"/>
  <c r="E25" i="4"/>
  <c r="E22" i="4"/>
  <c r="E8" i="4"/>
  <c r="L193" i="4"/>
  <c r="L183" i="4"/>
  <c r="L196" i="4"/>
  <c r="L202" i="4"/>
  <c r="L184" i="4"/>
  <c r="L198" i="4"/>
  <c r="E15" i="4"/>
  <c r="E13" i="4" s="1"/>
  <c r="E28" i="4"/>
  <c r="L186" i="4"/>
  <c r="L199" i="4"/>
  <c r="L192" i="4"/>
  <c r="L189" i="4"/>
  <c r="L204" i="4"/>
  <c r="L205" i="4"/>
  <c r="L206" i="4"/>
  <c r="G81" i="4"/>
  <c r="G90" i="4" s="1"/>
  <c r="C13" i="4"/>
  <c r="F83" i="4"/>
  <c r="J167" i="4"/>
  <c r="L103" i="4"/>
  <c r="L145" i="4"/>
  <c r="J125" i="4"/>
  <c r="D13" i="4"/>
  <c r="D125" i="4"/>
  <c r="G125" i="4"/>
  <c r="H125" i="4"/>
  <c r="E167" i="4"/>
  <c r="H209" i="4"/>
  <c r="L182" i="4"/>
  <c r="C8" i="4"/>
  <c r="J61" i="4"/>
  <c r="J90" i="4" s="1"/>
  <c r="C125" i="4"/>
  <c r="L194" i="4"/>
  <c r="L200" i="4"/>
  <c r="E187" i="4"/>
  <c r="L187" i="4" s="1"/>
  <c r="C81" i="4"/>
  <c r="L140" i="4"/>
  <c r="L195" i="4"/>
  <c r="L201" i="4"/>
  <c r="C25" i="4"/>
  <c r="L157" i="4"/>
  <c r="L6" i="4"/>
  <c r="L45" i="4" s="1"/>
  <c r="L56" i="4"/>
  <c r="L121" i="4"/>
  <c r="L144" i="4"/>
  <c r="L188" i="4"/>
  <c r="D90" i="4"/>
  <c r="J209" i="4"/>
  <c r="L115" i="4"/>
  <c r="L59" i="4"/>
  <c r="L100" i="4"/>
  <c r="L116" i="4"/>
  <c r="L155" i="4"/>
  <c r="L197" i="4"/>
  <c r="L203" i="4"/>
  <c r="L66" i="4"/>
  <c r="L113" i="4"/>
  <c r="L152" i="4"/>
  <c r="L185" i="4"/>
  <c r="J209" i="3"/>
  <c r="H209" i="3"/>
  <c r="F209" i="3"/>
  <c r="G209" i="3"/>
  <c r="L183" i="3"/>
  <c r="L186" i="3"/>
  <c r="H22" i="3"/>
  <c r="I167" i="3"/>
  <c r="D81" i="3"/>
  <c r="D90" i="3" s="1"/>
  <c r="E81" i="3"/>
  <c r="E90" i="3" s="1"/>
  <c r="L192" i="3"/>
  <c r="L194" i="3"/>
  <c r="L195" i="3"/>
  <c r="L196" i="3"/>
  <c r="L203" i="3"/>
  <c r="L204" i="3"/>
  <c r="G22" i="3"/>
  <c r="L206" i="3"/>
  <c r="L184" i="3"/>
  <c r="L198" i="3"/>
  <c r="L153" i="3"/>
  <c r="L141" i="3"/>
  <c r="L142" i="3"/>
  <c r="L200" i="3"/>
  <c r="C81" i="3"/>
  <c r="E167" i="3"/>
  <c r="L152" i="3"/>
  <c r="F167" i="3"/>
  <c r="L193" i="3"/>
  <c r="G167" i="3"/>
  <c r="L202" i="3"/>
  <c r="L163" i="3"/>
  <c r="I25" i="3"/>
  <c r="L164" i="3"/>
  <c r="L185" i="3"/>
  <c r="L205" i="3"/>
  <c r="L188" i="3"/>
  <c r="L158" i="3"/>
  <c r="L159" i="3"/>
  <c r="L146" i="3"/>
  <c r="L143" i="3"/>
  <c r="L155" i="3"/>
  <c r="L144" i="3"/>
  <c r="L147" i="3"/>
  <c r="L156" i="3"/>
  <c r="L148" i="3"/>
  <c r="L149" i="3"/>
  <c r="L150" i="3"/>
  <c r="L161" i="3"/>
  <c r="L151" i="3"/>
  <c r="L162" i="3"/>
  <c r="L140" i="3"/>
  <c r="J25" i="3"/>
  <c r="J15" i="3"/>
  <c r="J13" i="3" s="1"/>
  <c r="I28" i="3"/>
  <c r="I22" i="3"/>
  <c r="I125" i="3"/>
  <c r="I15" i="3"/>
  <c r="I13" i="3" s="1"/>
  <c r="H125" i="3"/>
  <c r="G125" i="3"/>
  <c r="F125" i="3"/>
  <c r="E125" i="3"/>
  <c r="E15" i="3"/>
  <c r="E13" i="3" s="1"/>
  <c r="L119" i="3"/>
  <c r="L107" i="3"/>
  <c r="L99" i="3"/>
  <c r="L108" i="3"/>
  <c r="L122" i="3"/>
  <c r="L100" i="3"/>
  <c r="L109" i="3"/>
  <c r="L112" i="3"/>
  <c r="L113" i="3"/>
  <c r="L120" i="3"/>
  <c r="L101" i="3"/>
  <c r="L116" i="3"/>
  <c r="L114" i="3"/>
  <c r="L121" i="3"/>
  <c r="L106" i="3"/>
  <c r="L102" i="3"/>
  <c r="L117" i="3"/>
  <c r="C125" i="3"/>
  <c r="L110" i="3"/>
  <c r="L118" i="3"/>
  <c r="L104" i="3"/>
  <c r="L105" i="3"/>
  <c r="L115" i="3"/>
  <c r="J81" i="3"/>
  <c r="J90" i="3" s="1"/>
  <c r="J28" i="3"/>
  <c r="J22" i="3"/>
  <c r="J83" i="3"/>
  <c r="H81" i="3"/>
  <c r="H90" i="3" s="1"/>
  <c r="H83" i="3"/>
  <c r="H25" i="3"/>
  <c r="H15" i="3"/>
  <c r="H13" i="3" s="1"/>
  <c r="G81" i="3"/>
  <c r="G90" i="3" s="1"/>
  <c r="G83" i="3"/>
  <c r="G15" i="3"/>
  <c r="G13" i="3" s="1"/>
  <c r="G25" i="3"/>
  <c r="F81" i="3"/>
  <c r="F22" i="3"/>
  <c r="F15" i="3"/>
  <c r="F13" i="3" s="1"/>
  <c r="F83" i="3"/>
  <c r="F25" i="3"/>
  <c r="E83" i="3"/>
  <c r="E25" i="3"/>
  <c r="E22" i="3"/>
  <c r="D83" i="3"/>
  <c r="D15" i="3"/>
  <c r="D13" i="3" s="1"/>
  <c r="D25" i="3"/>
  <c r="L72" i="3"/>
  <c r="L73" i="3"/>
  <c r="L80" i="3"/>
  <c r="L65" i="3"/>
  <c r="L67" i="3"/>
  <c r="L57" i="3"/>
  <c r="L58" i="3"/>
  <c r="L74" i="3"/>
  <c r="L59" i="3"/>
  <c r="L68" i="3"/>
  <c r="L62" i="3"/>
  <c r="L78" i="3"/>
  <c r="L79" i="3"/>
  <c r="L66" i="3"/>
  <c r="L75" i="3"/>
  <c r="C15" i="3"/>
  <c r="C13" i="3" s="1"/>
  <c r="L71" i="3"/>
  <c r="L6" i="3"/>
  <c r="L45" i="3" s="1"/>
  <c r="J125" i="3"/>
  <c r="E28" i="3"/>
  <c r="J145" i="3"/>
  <c r="J167" i="3" s="1"/>
  <c r="D8" i="3"/>
  <c r="D22" i="3"/>
  <c r="G28" i="3"/>
  <c r="C8" i="3"/>
  <c r="C28" i="3"/>
  <c r="C61" i="3"/>
  <c r="L63" i="3"/>
  <c r="H167" i="3"/>
  <c r="L98" i="3"/>
  <c r="D167" i="3"/>
  <c r="C22" i="3"/>
  <c r="F28" i="3"/>
  <c r="E8" i="3"/>
  <c r="H28" i="3"/>
  <c r="L189" i="3"/>
  <c r="E187" i="3"/>
  <c r="L187" i="3" s="1"/>
  <c r="D28" i="3"/>
  <c r="C167" i="3"/>
  <c r="L157" i="3"/>
  <c r="L56" i="3"/>
  <c r="L160" i="3"/>
  <c r="F8" i="3"/>
  <c r="L70" i="3"/>
  <c r="G8" i="3"/>
  <c r="L154" i="3"/>
  <c r="H8" i="3"/>
  <c r="L76" i="3"/>
  <c r="L182" i="3"/>
  <c r="I8" i="3"/>
  <c r="J8" i="3"/>
  <c r="L199" i="3"/>
  <c r="C25" i="3"/>
  <c r="D103" i="3"/>
  <c r="D125" i="3" s="1"/>
  <c r="L190" i="3"/>
  <c r="L201" i="3"/>
  <c r="L77" i="3"/>
  <c r="L191" i="3"/>
  <c r="L60" i="3"/>
  <c r="L69" i="3"/>
  <c r="L197" i="3"/>
  <c r="J168" i="2"/>
  <c r="C84" i="2"/>
  <c r="D16" i="2"/>
  <c r="D14" i="2" s="1"/>
  <c r="I29" i="2"/>
  <c r="I23" i="2"/>
  <c r="H26" i="2"/>
  <c r="H23" i="2"/>
  <c r="L144" i="2"/>
  <c r="L197" i="2"/>
  <c r="E26" i="2"/>
  <c r="L154" i="2"/>
  <c r="G23" i="2"/>
  <c r="G26" i="2"/>
  <c r="L164" i="2"/>
  <c r="L165" i="2"/>
  <c r="I168" i="2"/>
  <c r="L152" i="2"/>
  <c r="L153" i="2"/>
  <c r="J9" i="2"/>
  <c r="H29" i="2"/>
  <c r="H9" i="2"/>
  <c r="G9" i="2"/>
  <c r="G16" i="2"/>
  <c r="G14" i="2" s="1"/>
  <c r="F23" i="2"/>
  <c r="F26" i="2"/>
  <c r="F9" i="2"/>
  <c r="E29" i="2"/>
  <c r="E23" i="2"/>
  <c r="L67" i="2"/>
  <c r="D29" i="2"/>
  <c r="D23" i="2"/>
  <c r="L60" i="2"/>
  <c r="L63" i="2"/>
  <c r="L80" i="2"/>
  <c r="L72" i="2"/>
  <c r="L81" i="2"/>
  <c r="L65" i="2"/>
  <c r="L66" i="2"/>
  <c r="L68" i="2"/>
  <c r="L75" i="2"/>
  <c r="L76" i="2"/>
  <c r="L59" i="2"/>
  <c r="L77" i="2"/>
  <c r="C26" i="2"/>
  <c r="C23" i="2"/>
  <c r="L73" i="2"/>
  <c r="L79" i="2"/>
  <c r="L69" i="2"/>
  <c r="L120" i="2"/>
  <c r="L148" i="2"/>
  <c r="E168" i="2"/>
  <c r="J16" i="2"/>
  <c r="J14" i="2" s="1"/>
  <c r="I26" i="2"/>
  <c r="H84" i="2"/>
  <c r="L121" i="2"/>
  <c r="F168" i="2"/>
  <c r="L193" i="2"/>
  <c r="J26" i="2"/>
  <c r="G29" i="2"/>
  <c r="C29" i="2"/>
  <c r="G84" i="2"/>
  <c r="E9" i="2"/>
  <c r="L156" i="2"/>
  <c r="I16" i="2"/>
  <c r="I14" i="2" s="1"/>
  <c r="L119" i="2"/>
  <c r="D168" i="2"/>
  <c r="D9" i="2"/>
  <c r="L71" i="2"/>
  <c r="F126" i="2"/>
  <c r="L157" i="2"/>
  <c r="F29" i="2"/>
  <c r="C168" i="2"/>
  <c r="D26" i="2"/>
  <c r="J29" i="2"/>
  <c r="G126" i="2"/>
  <c r="H168" i="2"/>
  <c r="L158" i="2"/>
  <c r="F84" i="2"/>
  <c r="L188" i="2"/>
  <c r="L200" i="2"/>
  <c r="L107" i="2"/>
  <c r="E16" i="2"/>
  <c r="E14" i="2" s="1"/>
  <c r="F16" i="2"/>
  <c r="F14" i="2" s="1"/>
  <c r="L113" i="2"/>
  <c r="L155" i="2"/>
  <c r="E126" i="2"/>
  <c r="L190" i="2"/>
  <c r="L203" i="2"/>
  <c r="H16" i="2"/>
  <c r="H14" i="2" s="1"/>
  <c r="J23" i="2"/>
  <c r="L58" i="2"/>
  <c r="L64" i="2"/>
  <c r="L78" i="2"/>
  <c r="L145" i="2"/>
  <c r="L160" i="2"/>
  <c r="G168" i="2"/>
  <c r="L146" i="2"/>
  <c r="J126" i="2"/>
  <c r="L104" i="2"/>
  <c r="H126" i="2"/>
  <c r="L100" i="2"/>
  <c r="L114" i="2"/>
  <c r="L149" i="2"/>
  <c r="L161" i="2"/>
  <c r="L101" i="2"/>
  <c r="L110" i="2"/>
  <c r="L205" i="2"/>
  <c r="L204" i="2"/>
  <c r="L123" i="2"/>
  <c r="L185" i="2"/>
  <c r="L196" i="2"/>
  <c r="C9" i="2"/>
  <c r="L115" i="2"/>
  <c r="L142" i="2"/>
  <c r="L150" i="2"/>
  <c r="L162" i="2"/>
  <c r="L186" i="2"/>
  <c r="J62" i="2"/>
  <c r="J84" i="2" s="1"/>
  <c r="L118" i="2"/>
  <c r="L105" i="2"/>
  <c r="I126" i="2"/>
  <c r="L141" i="2"/>
  <c r="L61" i="2"/>
  <c r="L102" i="2"/>
  <c r="L111" i="2"/>
  <c r="L206" i="2"/>
  <c r="I9" i="2"/>
  <c r="E84" i="2"/>
  <c r="L109" i="2"/>
  <c r="L6" i="2"/>
  <c r="L143" i="2"/>
  <c r="L147" i="2"/>
  <c r="L151" i="2"/>
  <c r="L159" i="2"/>
  <c r="L163" i="2"/>
  <c r="L103" i="2"/>
  <c r="L112" i="2"/>
  <c r="L207" i="2"/>
  <c r="L191" i="2"/>
  <c r="L202" i="2"/>
  <c r="L192" i="2"/>
  <c r="L74" i="2"/>
  <c r="L106" i="2"/>
  <c r="L198" i="2"/>
  <c r="C16" i="2"/>
  <c r="D84" i="2"/>
  <c r="L57" i="2"/>
  <c r="L116" i="2"/>
  <c r="D126" i="2"/>
  <c r="L199" i="2"/>
  <c r="L194" i="2"/>
  <c r="L99" i="2"/>
  <c r="L108" i="2"/>
  <c r="L117" i="2"/>
  <c r="L189" i="2"/>
  <c r="L184" i="2"/>
  <c r="L195" i="2"/>
  <c r="L206" i="1"/>
  <c r="L204" i="1"/>
  <c r="L6" i="1"/>
  <c r="L195" i="1"/>
  <c r="L200" i="1"/>
  <c r="L203" i="1"/>
  <c r="L202" i="1"/>
  <c r="L201" i="1"/>
  <c r="J168" i="1"/>
  <c r="F167" i="1"/>
  <c r="F175" i="1" s="1"/>
  <c r="L199" i="1"/>
  <c r="L198" i="1"/>
  <c r="E167" i="1"/>
  <c r="I168" i="1"/>
  <c r="L196" i="1"/>
  <c r="L142" i="1"/>
  <c r="L194" i="1"/>
  <c r="L193" i="1"/>
  <c r="L197" i="1"/>
  <c r="L186" i="1"/>
  <c r="L189" i="1"/>
  <c r="L160" i="1"/>
  <c r="L158" i="1"/>
  <c r="L185" i="1"/>
  <c r="L143" i="1"/>
  <c r="G126" i="1"/>
  <c r="G84" i="1"/>
  <c r="L183" i="1"/>
  <c r="L188" i="1"/>
  <c r="L104" i="1"/>
  <c r="L144" i="1"/>
  <c r="D168" i="1"/>
  <c r="L156" i="1"/>
  <c r="L148" i="1"/>
  <c r="L117" i="1"/>
  <c r="G208" i="1"/>
  <c r="G216" i="1" s="1"/>
  <c r="L192" i="1"/>
  <c r="L100" i="1"/>
  <c r="I126" i="1"/>
  <c r="L105" i="1"/>
  <c r="L209" i="1"/>
  <c r="L119" i="1"/>
  <c r="L106" i="1"/>
  <c r="L103" i="1"/>
  <c r="G168" i="1"/>
  <c r="J84" i="1"/>
  <c r="L120" i="1"/>
  <c r="L191" i="1"/>
  <c r="C84" i="1"/>
  <c r="F126" i="1"/>
  <c r="L190" i="1"/>
  <c r="H84" i="1"/>
  <c r="D84" i="1"/>
  <c r="E84" i="1"/>
  <c r="L114" i="1"/>
  <c r="H126" i="1"/>
  <c r="F84" i="1"/>
  <c r="J126" i="1"/>
  <c r="F168" i="1"/>
  <c r="C168" i="1"/>
  <c r="L187" i="1"/>
  <c r="L205" i="1"/>
  <c r="L149" i="1"/>
  <c r="L122" i="1"/>
  <c r="H168" i="1"/>
  <c r="L121" i="1"/>
  <c r="L111" i="1"/>
  <c r="L166" i="1"/>
  <c r="L150" i="1"/>
  <c r="E126" i="1"/>
  <c r="L113" i="1"/>
  <c r="L152" i="1"/>
  <c r="D126" i="1"/>
  <c r="L112" i="1"/>
  <c r="L165" i="1"/>
  <c r="I167" i="1"/>
  <c r="I175" i="1" s="1"/>
  <c r="L109" i="1"/>
  <c r="L164" i="1"/>
  <c r="L163" i="1"/>
  <c r="L159" i="1"/>
  <c r="L153" i="1"/>
  <c r="L151" i="1"/>
  <c r="L110" i="1"/>
  <c r="L124" i="1"/>
  <c r="L108" i="1"/>
  <c r="L146" i="1"/>
  <c r="L123" i="1"/>
  <c r="L107" i="1"/>
  <c r="L162" i="1"/>
  <c r="L145" i="1"/>
  <c r="L118" i="1"/>
  <c r="L102" i="1"/>
  <c r="L157" i="1"/>
  <c r="L101" i="1"/>
  <c r="L116" i="1"/>
  <c r="L155" i="1"/>
  <c r="L154" i="1"/>
  <c r="J208" i="1"/>
  <c r="J216" i="1" s="1"/>
  <c r="H208" i="1"/>
  <c r="H216" i="1" s="1"/>
  <c r="F208" i="1"/>
  <c r="F216" i="1" s="1"/>
  <c r="E208" i="1"/>
  <c r="E216" i="1" s="1"/>
  <c r="J167" i="1"/>
  <c r="J175" i="1" s="1"/>
  <c r="H167" i="1"/>
  <c r="H175" i="1" s="1"/>
  <c r="G167" i="1"/>
  <c r="G175" i="1" s="1"/>
  <c r="D167" i="1"/>
  <c r="C167" i="1"/>
  <c r="E147" i="1"/>
  <c r="L147" i="1" s="1"/>
  <c r="L74" i="1"/>
  <c r="L59" i="1"/>
  <c r="L82" i="1"/>
  <c r="J125" i="1"/>
  <c r="J133" i="1" s="1"/>
  <c r="I125" i="1"/>
  <c r="I133" i="1" s="1"/>
  <c r="F125" i="1"/>
  <c r="F133" i="1" s="1"/>
  <c r="L63" i="1"/>
  <c r="L81" i="1"/>
  <c r="L77" i="1"/>
  <c r="G125" i="1"/>
  <c r="G133" i="1" s="1"/>
  <c r="L75" i="1"/>
  <c r="L71" i="1"/>
  <c r="L69" i="1"/>
  <c r="L68" i="1"/>
  <c r="L67" i="1"/>
  <c r="L66" i="1"/>
  <c r="L72" i="1"/>
  <c r="L78" i="1"/>
  <c r="L62" i="1"/>
  <c r="L58" i="1"/>
  <c r="L61" i="1"/>
  <c r="L65" i="1"/>
  <c r="L80" i="1"/>
  <c r="L64" i="1"/>
  <c r="L79" i="1"/>
  <c r="L76" i="1"/>
  <c r="L60" i="1"/>
  <c r="D125" i="1"/>
  <c r="E125" i="1"/>
  <c r="E133" i="1" s="1"/>
  <c r="L73" i="1"/>
  <c r="L70" i="1"/>
  <c r="H83" i="1"/>
  <c r="H91" i="1" s="1"/>
  <c r="G83" i="1"/>
  <c r="G91" i="1" s="1"/>
  <c r="F83" i="1"/>
  <c r="F91" i="1" s="1"/>
  <c r="E83" i="1"/>
  <c r="E91" i="1" s="1"/>
  <c r="J83" i="1"/>
  <c r="J91" i="1" s="1"/>
  <c r="L16" i="92" l="1"/>
  <c r="G192" i="92"/>
  <c r="G194" i="92" s="1"/>
  <c r="G193" i="92" s="1"/>
  <c r="E195" i="92"/>
  <c r="L192" i="92"/>
  <c r="L191" i="92" s="1"/>
  <c r="I147" i="92"/>
  <c r="J16" i="92"/>
  <c r="J147" i="92"/>
  <c r="O118" i="92"/>
  <c r="E16" i="92"/>
  <c r="F144" i="92"/>
  <c r="F146" i="92" s="1"/>
  <c r="F145" i="92" s="1"/>
  <c r="L40" i="92"/>
  <c r="O111" i="92"/>
  <c r="K142" i="92"/>
  <c r="K147" i="92" s="1"/>
  <c r="N17" i="92"/>
  <c r="N11" i="92"/>
  <c r="R11" i="92" s="1"/>
  <c r="N36" i="92"/>
  <c r="R36" i="92" s="1"/>
  <c r="C16" i="92"/>
  <c r="H16" i="92"/>
  <c r="E94" i="92"/>
  <c r="E40" i="92" s="1"/>
  <c r="M96" i="92"/>
  <c r="M98" i="92" s="1"/>
  <c r="G94" i="92"/>
  <c r="G40" i="92" s="1"/>
  <c r="O70" i="92"/>
  <c r="O63" i="92"/>
  <c r="L96" i="92"/>
  <c r="L98" i="92" s="1"/>
  <c r="L99" i="92"/>
  <c r="N34" i="92"/>
  <c r="R34" i="92" s="1"/>
  <c r="R5" i="92"/>
  <c r="N37" i="92"/>
  <c r="R37" i="92" s="1"/>
  <c r="O50" i="92"/>
  <c r="N32" i="92"/>
  <c r="R32" i="92" s="1"/>
  <c r="N46" i="92"/>
  <c r="R46" i="92" s="1"/>
  <c r="N22" i="92"/>
  <c r="R22" i="92" s="1"/>
  <c r="N12" i="92"/>
  <c r="R12" i="92" s="1"/>
  <c r="N25" i="92"/>
  <c r="R25" i="92" s="1"/>
  <c r="N35" i="92"/>
  <c r="N18" i="92"/>
  <c r="R18" i="92" s="1"/>
  <c r="N26" i="92"/>
  <c r="R26" i="92" s="1"/>
  <c r="N21" i="92"/>
  <c r="R21" i="92" s="1"/>
  <c r="N15" i="92"/>
  <c r="R15" i="92" s="1"/>
  <c r="N10" i="92"/>
  <c r="R10" i="92" s="1"/>
  <c r="N28" i="92"/>
  <c r="R28" i="92" s="1"/>
  <c r="N13" i="92"/>
  <c r="R13" i="92" s="1"/>
  <c r="N39" i="92"/>
  <c r="R39" i="92" s="1"/>
  <c r="N23" i="92"/>
  <c r="R23" i="92" s="1"/>
  <c r="N14" i="92"/>
  <c r="R14" i="92" s="1"/>
  <c r="N29" i="92"/>
  <c r="R29" i="92" s="1"/>
  <c r="F195" i="92"/>
  <c r="F192" i="92"/>
  <c r="H195" i="92"/>
  <c r="H192" i="92"/>
  <c r="I146" i="92"/>
  <c r="I145" i="92" s="1"/>
  <c r="I143" i="92"/>
  <c r="D147" i="92"/>
  <c r="D144" i="92"/>
  <c r="G147" i="92"/>
  <c r="G144" i="92"/>
  <c r="J94" i="92"/>
  <c r="R17" i="92"/>
  <c r="H96" i="92"/>
  <c r="H40" i="92"/>
  <c r="H99" i="92"/>
  <c r="H147" i="92"/>
  <c r="H144" i="92"/>
  <c r="N24" i="92"/>
  <c r="F16" i="92"/>
  <c r="K195" i="92"/>
  <c r="K192" i="92"/>
  <c r="C195" i="92"/>
  <c r="O190" i="92"/>
  <c r="C192" i="92"/>
  <c r="O166" i="92"/>
  <c r="E147" i="92"/>
  <c r="E144" i="92"/>
  <c r="C144" i="92"/>
  <c r="C147" i="92"/>
  <c r="N20" i="92"/>
  <c r="D99" i="92"/>
  <c r="D96" i="92"/>
  <c r="D40" i="92"/>
  <c r="J146" i="92"/>
  <c r="J143" i="92"/>
  <c r="I25" i="92"/>
  <c r="M192" i="92"/>
  <c r="M195" i="92"/>
  <c r="I94" i="92"/>
  <c r="J195" i="92"/>
  <c r="J192" i="92"/>
  <c r="N19" i="92"/>
  <c r="K99" i="92"/>
  <c r="K96" i="92"/>
  <c r="E194" i="92"/>
  <c r="E191" i="92"/>
  <c r="N31" i="92"/>
  <c r="I195" i="92"/>
  <c r="I192" i="92"/>
  <c r="D195" i="92"/>
  <c r="D192" i="92"/>
  <c r="N27" i="92"/>
  <c r="N30" i="92"/>
  <c r="F96" i="92"/>
  <c r="F40" i="92"/>
  <c r="F99" i="92"/>
  <c r="L144" i="92"/>
  <c r="L147" i="92"/>
  <c r="M40" i="92"/>
  <c r="M144" i="92"/>
  <c r="M147" i="92"/>
  <c r="C99" i="92"/>
  <c r="C96" i="92"/>
  <c r="C40" i="92"/>
  <c r="K16" i="91"/>
  <c r="M9" i="91"/>
  <c r="H142" i="91"/>
  <c r="H147" i="91" s="1"/>
  <c r="I16" i="91"/>
  <c r="J16" i="91"/>
  <c r="M144" i="91"/>
  <c r="M146" i="91" s="1"/>
  <c r="M145" i="91" s="1"/>
  <c r="L144" i="91"/>
  <c r="L143" i="91" s="1"/>
  <c r="O111" i="91"/>
  <c r="J147" i="91"/>
  <c r="I142" i="91"/>
  <c r="I147" i="91" s="1"/>
  <c r="N22" i="91"/>
  <c r="R22" i="91" s="1"/>
  <c r="N14" i="91"/>
  <c r="R14" i="91" s="1"/>
  <c r="N19" i="91"/>
  <c r="R19" i="91" s="1"/>
  <c r="N11" i="91"/>
  <c r="R11" i="91" s="1"/>
  <c r="N25" i="91"/>
  <c r="R25" i="91" s="1"/>
  <c r="E16" i="91"/>
  <c r="D16" i="91"/>
  <c r="N23" i="91"/>
  <c r="R23" i="91" s="1"/>
  <c r="L16" i="91"/>
  <c r="I94" i="91"/>
  <c r="K96" i="91"/>
  <c r="K98" i="91" s="1"/>
  <c r="N24" i="91"/>
  <c r="R24" i="91" s="1"/>
  <c r="N36" i="91"/>
  <c r="R36" i="91" s="1"/>
  <c r="N13" i="91"/>
  <c r="R13" i="91" s="1"/>
  <c r="N10" i="91"/>
  <c r="R10" i="91" s="1"/>
  <c r="N31" i="91"/>
  <c r="R31" i="91" s="1"/>
  <c r="N27" i="91"/>
  <c r="R27" i="91" s="1"/>
  <c r="N46" i="91"/>
  <c r="R46" i="91" s="1"/>
  <c r="N29" i="91"/>
  <c r="R29" i="91" s="1"/>
  <c r="N30" i="91"/>
  <c r="R30" i="91" s="1"/>
  <c r="N18" i="91"/>
  <c r="R18" i="91" s="1"/>
  <c r="N37" i="91"/>
  <c r="R37" i="91" s="1"/>
  <c r="R5" i="91"/>
  <c r="N32" i="91"/>
  <c r="R32" i="91" s="1"/>
  <c r="N17" i="91"/>
  <c r="R17" i="91" s="1"/>
  <c r="O50" i="91"/>
  <c r="N12" i="91"/>
  <c r="R12" i="91" s="1"/>
  <c r="N35" i="91"/>
  <c r="H96" i="91"/>
  <c r="H99" i="91"/>
  <c r="D195" i="91"/>
  <c r="D192" i="91"/>
  <c r="F195" i="91"/>
  <c r="F192" i="91"/>
  <c r="N26" i="91"/>
  <c r="F96" i="91"/>
  <c r="F40" i="91"/>
  <c r="F99" i="91"/>
  <c r="O70" i="91"/>
  <c r="C195" i="91"/>
  <c r="C192" i="91"/>
  <c r="O159" i="91"/>
  <c r="C9" i="91"/>
  <c r="N21" i="91"/>
  <c r="I195" i="91"/>
  <c r="I192" i="91"/>
  <c r="F16" i="91"/>
  <c r="D147" i="91"/>
  <c r="D144" i="91"/>
  <c r="K142" i="91"/>
  <c r="J40" i="91"/>
  <c r="J99" i="91"/>
  <c r="J96" i="91"/>
  <c r="F147" i="91"/>
  <c r="F144" i="91"/>
  <c r="C147" i="91"/>
  <c r="C144" i="91"/>
  <c r="E190" i="91"/>
  <c r="O190" i="91" s="1"/>
  <c r="H195" i="91"/>
  <c r="H192" i="91"/>
  <c r="O166" i="91"/>
  <c r="E147" i="91"/>
  <c r="E144" i="91"/>
  <c r="D94" i="91"/>
  <c r="D9" i="91"/>
  <c r="J146" i="91"/>
  <c r="J143" i="91"/>
  <c r="G195" i="91"/>
  <c r="G192" i="91"/>
  <c r="G147" i="91"/>
  <c r="G144" i="91"/>
  <c r="N28" i="91"/>
  <c r="N39" i="91"/>
  <c r="E96" i="91"/>
  <c r="E99" i="91"/>
  <c r="L9" i="91"/>
  <c r="N34" i="91"/>
  <c r="M40" i="91"/>
  <c r="M99" i="91"/>
  <c r="M96" i="91"/>
  <c r="N20" i="91"/>
  <c r="O118" i="91"/>
  <c r="M192" i="91"/>
  <c r="M195" i="91"/>
  <c r="K195" i="91"/>
  <c r="K192" i="91"/>
  <c r="L195" i="91"/>
  <c r="L192" i="91"/>
  <c r="L40" i="91"/>
  <c r="L96" i="91"/>
  <c r="L99" i="91"/>
  <c r="J195" i="91"/>
  <c r="J192" i="91"/>
  <c r="C99" i="91"/>
  <c r="C96" i="91"/>
  <c r="C40" i="91"/>
  <c r="G94" i="91"/>
  <c r="D96" i="90"/>
  <c r="D42" i="90" s="1"/>
  <c r="D40" i="90"/>
  <c r="G96" i="90"/>
  <c r="G42" i="90" s="1"/>
  <c r="G40" i="90"/>
  <c r="D99" i="90"/>
  <c r="D45" i="90" s="1"/>
  <c r="H147" i="90"/>
  <c r="H144" i="90"/>
  <c r="H143" i="90" s="1"/>
  <c r="O190" i="90"/>
  <c r="G99" i="90"/>
  <c r="G45" i="90" s="1"/>
  <c r="C142" i="90"/>
  <c r="O142" i="90" s="1"/>
  <c r="O118" i="90"/>
  <c r="O166" i="90"/>
  <c r="E94" i="90"/>
  <c r="E40" i="90" s="1"/>
  <c r="F195" i="90"/>
  <c r="D192" i="90"/>
  <c r="D191" i="90" s="1"/>
  <c r="D195" i="90"/>
  <c r="G192" i="90"/>
  <c r="G194" i="90" s="1"/>
  <c r="G193" i="90" s="1"/>
  <c r="R21" i="90"/>
  <c r="R22" i="90"/>
  <c r="D194" i="90"/>
  <c r="D193" i="90" s="1"/>
  <c r="L195" i="90"/>
  <c r="L192" i="90"/>
  <c r="J195" i="90"/>
  <c r="J192" i="90"/>
  <c r="I192" i="90"/>
  <c r="I195" i="90"/>
  <c r="M195" i="90"/>
  <c r="M192" i="90"/>
  <c r="K195" i="90"/>
  <c r="K192" i="90"/>
  <c r="E192" i="90"/>
  <c r="E195" i="90"/>
  <c r="H195" i="90"/>
  <c r="H192" i="90"/>
  <c r="C192" i="90"/>
  <c r="C195" i="90"/>
  <c r="O195" i="90" s="1"/>
  <c r="F194" i="90"/>
  <c r="F191" i="90"/>
  <c r="G144" i="90"/>
  <c r="G146" i="90" s="1"/>
  <c r="G145" i="90" s="1"/>
  <c r="F144" i="90"/>
  <c r="F146" i="90" s="1"/>
  <c r="F145" i="90" s="1"/>
  <c r="M147" i="90"/>
  <c r="M144" i="90"/>
  <c r="E147" i="90"/>
  <c r="E144" i="90"/>
  <c r="D147" i="90"/>
  <c r="D144" i="90"/>
  <c r="L147" i="90"/>
  <c r="L144" i="90"/>
  <c r="K147" i="90"/>
  <c r="K144" i="90"/>
  <c r="J147" i="90"/>
  <c r="J144" i="90"/>
  <c r="I144" i="90"/>
  <c r="I147" i="90"/>
  <c r="C147" i="90"/>
  <c r="O147" i="90" s="1"/>
  <c r="C144" i="90"/>
  <c r="H146" i="90"/>
  <c r="H145" i="90" s="1"/>
  <c r="F94" i="90"/>
  <c r="F40" i="90" s="1"/>
  <c r="E96" i="90"/>
  <c r="E42" i="90" s="1"/>
  <c r="E99" i="90"/>
  <c r="E45" i="90" s="1"/>
  <c r="G95" i="90"/>
  <c r="G41" i="90" s="1"/>
  <c r="G98" i="90"/>
  <c r="H96" i="90"/>
  <c r="H42" i="90" s="1"/>
  <c r="H99" i="90"/>
  <c r="H45" i="90" s="1"/>
  <c r="J99" i="90"/>
  <c r="J45" i="90" s="1"/>
  <c r="J96" i="90"/>
  <c r="J42" i="90" s="1"/>
  <c r="K99" i="90"/>
  <c r="K45" i="90" s="1"/>
  <c r="K96" i="90"/>
  <c r="K42" i="90" s="1"/>
  <c r="L99" i="90"/>
  <c r="L45" i="90" s="1"/>
  <c r="L96" i="90"/>
  <c r="L42" i="90" s="1"/>
  <c r="M96" i="90"/>
  <c r="M42" i="90" s="1"/>
  <c r="M99" i="90"/>
  <c r="M45" i="90" s="1"/>
  <c r="I94" i="90"/>
  <c r="I40" i="90" s="1"/>
  <c r="R27" i="90"/>
  <c r="R46" i="90"/>
  <c r="R39" i="90"/>
  <c r="R12" i="90"/>
  <c r="R14" i="90"/>
  <c r="R5" i="90"/>
  <c r="R17" i="90"/>
  <c r="R37" i="90"/>
  <c r="R24" i="90"/>
  <c r="R34" i="90"/>
  <c r="R26" i="90"/>
  <c r="R15" i="90"/>
  <c r="R32" i="90"/>
  <c r="R11" i="90"/>
  <c r="R19" i="90"/>
  <c r="R30" i="90"/>
  <c r="R28" i="90"/>
  <c r="R25" i="90"/>
  <c r="R29" i="90"/>
  <c r="R23" i="90"/>
  <c r="R18" i="90"/>
  <c r="C96" i="90"/>
  <c r="C42" i="90" s="1"/>
  <c r="C99" i="90"/>
  <c r="C45" i="90" s="1"/>
  <c r="F195" i="89"/>
  <c r="F192" i="89"/>
  <c r="F194" i="89" s="1"/>
  <c r="E190" i="89"/>
  <c r="E192" i="89" s="1"/>
  <c r="F16" i="89"/>
  <c r="M166" i="89"/>
  <c r="D16" i="89"/>
  <c r="L24" i="89"/>
  <c r="L35" i="89"/>
  <c r="P35" i="89" s="1"/>
  <c r="E147" i="89"/>
  <c r="D144" i="89"/>
  <c r="K16" i="89"/>
  <c r="K40" i="89" s="1"/>
  <c r="J142" i="89"/>
  <c r="J144" i="89" s="1"/>
  <c r="H16" i="89"/>
  <c r="K142" i="89"/>
  <c r="K147" i="89" s="1"/>
  <c r="I147" i="89"/>
  <c r="I144" i="89"/>
  <c r="G99" i="89"/>
  <c r="G45" i="89" s="1"/>
  <c r="C96" i="89"/>
  <c r="C98" i="89" s="1"/>
  <c r="I94" i="89"/>
  <c r="J40" i="89"/>
  <c r="L27" i="89"/>
  <c r="P27" i="89" s="1"/>
  <c r="L19" i="89"/>
  <c r="P19" i="89" s="1"/>
  <c r="L37" i="89"/>
  <c r="P37" i="89" s="1"/>
  <c r="L18" i="89"/>
  <c r="P18" i="89" s="1"/>
  <c r="L31" i="89"/>
  <c r="P31" i="89" s="1"/>
  <c r="L11" i="89"/>
  <c r="P11" i="89" s="1"/>
  <c r="L39" i="89"/>
  <c r="P39" i="89" s="1"/>
  <c r="L10" i="89"/>
  <c r="P10" i="89" s="1"/>
  <c r="L22" i="89"/>
  <c r="P22" i="89" s="1"/>
  <c r="L32" i="89"/>
  <c r="P32" i="89" s="1"/>
  <c r="L34" i="89"/>
  <c r="P34" i="89" s="1"/>
  <c r="L21" i="89"/>
  <c r="P21" i="89" s="1"/>
  <c r="L13" i="89"/>
  <c r="P13" i="89" s="1"/>
  <c r="H40" i="89"/>
  <c r="L46" i="89"/>
  <c r="P46" i="89" s="1"/>
  <c r="L15" i="89"/>
  <c r="P15" i="89" s="1"/>
  <c r="L14" i="89"/>
  <c r="P14" i="89" s="1"/>
  <c r="L20" i="89"/>
  <c r="P20" i="89" s="1"/>
  <c r="D192" i="89"/>
  <c r="D195" i="89"/>
  <c r="G98" i="89"/>
  <c r="G42" i="89"/>
  <c r="G95" i="89"/>
  <c r="M111" i="89"/>
  <c r="I194" i="89"/>
  <c r="I193" i="89" s="1"/>
  <c r="I191" i="89"/>
  <c r="M118" i="89"/>
  <c r="F191" i="89"/>
  <c r="L36" i="89"/>
  <c r="M70" i="89"/>
  <c r="D146" i="89"/>
  <c r="D145" i="89" s="1"/>
  <c r="D143" i="89"/>
  <c r="D140" i="89" s="1"/>
  <c r="D149" i="89" s="1"/>
  <c r="M159" i="89"/>
  <c r="L17" i="89"/>
  <c r="J190" i="89"/>
  <c r="P12" i="89"/>
  <c r="H94" i="89"/>
  <c r="C142" i="89"/>
  <c r="J96" i="89"/>
  <c r="J99" i="89"/>
  <c r="P29" i="89"/>
  <c r="L28" i="89"/>
  <c r="C16" i="89"/>
  <c r="C40" i="89" s="1"/>
  <c r="D40" i="89"/>
  <c r="L26" i="89"/>
  <c r="D99" i="89"/>
  <c r="D96" i="89"/>
  <c r="L23" i="89"/>
  <c r="E146" i="89"/>
  <c r="E145" i="89" s="1"/>
  <c r="E143" i="89"/>
  <c r="C192" i="89"/>
  <c r="C195" i="89"/>
  <c r="K192" i="89"/>
  <c r="K195" i="89"/>
  <c r="P24" i="89"/>
  <c r="E94" i="89"/>
  <c r="E9" i="89"/>
  <c r="E40" i="89" s="1"/>
  <c r="F9" i="89"/>
  <c r="F94" i="89"/>
  <c r="K94" i="89"/>
  <c r="H147" i="89"/>
  <c r="H144" i="89"/>
  <c r="F144" i="89"/>
  <c r="F147" i="89"/>
  <c r="L25" i="89"/>
  <c r="L30" i="89"/>
  <c r="M50" i="89"/>
  <c r="P5" i="89"/>
  <c r="I40" i="89"/>
  <c r="D192" i="88"/>
  <c r="D195" i="88"/>
  <c r="K192" i="88"/>
  <c r="K191" i="88" s="1"/>
  <c r="E16" i="88"/>
  <c r="E40" i="88" s="1"/>
  <c r="F16" i="88"/>
  <c r="F40" i="88" s="1"/>
  <c r="L28" i="88"/>
  <c r="P28" i="88" s="1"/>
  <c r="L13" i="88"/>
  <c r="P13" i="88" s="1"/>
  <c r="L29" i="88"/>
  <c r="P29" i="88" s="1"/>
  <c r="L35" i="88"/>
  <c r="P35" i="88" s="1"/>
  <c r="J195" i="88"/>
  <c r="I192" i="88"/>
  <c r="I191" i="88" s="1"/>
  <c r="L27" i="88"/>
  <c r="P27" i="88" s="1"/>
  <c r="F144" i="88"/>
  <c r="F143" i="88" s="1"/>
  <c r="I16" i="88"/>
  <c r="I40" i="88" s="1"/>
  <c r="P5" i="88"/>
  <c r="H16" i="88"/>
  <c r="H40" i="88" s="1"/>
  <c r="L21" i="88"/>
  <c r="P21" i="88" s="1"/>
  <c r="C9" i="88"/>
  <c r="L36" i="88"/>
  <c r="P36" i="88" s="1"/>
  <c r="L12" i="88"/>
  <c r="P12" i="88" s="1"/>
  <c r="L19" i="88"/>
  <c r="P19" i="88" s="1"/>
  <c r="L37" i="88"/>
  <c r="P37" i="88" s="1"/>
  <c r="J99" i="88"/>
  <c r="J96" i="88"/>
  <c r="G94" i="88"/>
  <c r="G40" i="88" s="1"/>
  <c r="J16" i="88"/>
  <c r="J40" i="88" s="1"/>
  <c r="L23" i="88"/>
  <c r="P23" i="88" s="1"/>
  <c r="L24" i="88"/>
  <c r="P24" i="88" s="1"/>
  <c r="L34" i="88"/>
  <c r="P34" i="88" s="1"/>
  <c r="L39" i="88"/>
  <c r="P39" i="88" s="1"/>
  <c r="L46" i="88"/>
  <c r="P46" i="88" s="1"/>
  <c r="C96" i="88"/>
  <c r="C99" i="88"/>
  <c r="D144" i="88"/>
  <c r="D147" i="88"/>
  <c r="H94" i="88"/>
  <c r="L14" i="88"/>
  <c r="I144" i="88"/>
  <c r="I147" i="88"/>
  <c r="L31" i="88"/>
  <c r="E94" i="88"/>
  <c r="L20" i="88"/>
  <c r="I94" i="88"/>
  <c r="C144" i="88"/>
  <c r="C147" i="88"/>
  <c r="K40" i="88"/>
  <c r="D16" i="88"/>
  <c r="D40" i="88" s="1"/>
  <c r="J191" i="88"/>
  <c r="J194" i="88"/>
  <c r="C190" i="88"/>
  <c r="L30" i="88"/>
  <c r="L9" i="88"/>
  <c r="L22" i="88"/>
  <c r="K94" i="88"/>
  <c r="L11" i="88"/>
  <c r="F94" i="88"/>
  <c r="H144" i="88"/>
  <c r="H147" i="88"/>
  <c r="L25" i="88"/>
  <c r="D94" i="88"/>
  <c r="E191" i="88"/>
  <c r="E194" i="88"/>
  <c r="E193" i="88" s="1"/>
  <c r="F195" i="88"/>
  <c r="F192" i="88"/>
  <c r="C16" i="88"/>
  <c r="E144" i="88"/>
  <c r="E147" i="88"/>
  <c r="K147" i="88"/>
  <c r="K144" i="88"/>
  <c r="L10" i="88"/>
  <c r="J147" i="88"/>
  <c r="J144" i="88"/>
  <c r="L17" i="88"/>
  <c r="L15" i="88"/>
  <c r="L26" i="88"/>
  <c r="L32" i="88"/>
  <c r="L18" i="88"/>
  <c r="G195" i="87"/>
  <c r="N166" i="87"/>
  <c r="K16" i="87"/>
  <c r="E147" i="87"/>
  <c r="N118" i="87"/>
  <c r="D147" i="87"/>
  <c r="D40" i="87"/>
  <c r="L142" i="87"/>
  <c r="L144" i="87" s="1"/>
  <c r="N111" i="87"/>
  <c r="K142" i="87"/>
  <c r="K147" i="87" s="1"/>
  <c r="J144" i="87"/>
  <c r="J146" i="87" s="1"/>
  <c r="J145" i="87" s="1"/>
  <c r="M15" i="87"/>
  <c r="Q15" i="87" s="1"/>
  <c r="M18" i="87"/>
  <c r="Q18" i="87" s="1"/>
  <c r="M20" i="87"/>
  <c r="Q20" i="87" s="1"/>
  <c r="Q5" i="87"/>
  <c r="M26" i="87"/>
  <c r="Q26" i="87" s="1"/>
  <c r="M30" i="87"/>
  <c r="Q30" i="87" s="1"/>
  <c r="M25" i="87"/>
  <c r="Q25" i="87" s="1"/>
  <c r="L40" i="87"/>
  <c r="E40" i="87"/>
  <c r="H16" i="87"/>
  <c r="I94" i="87"/>
  <c r="I99" i="87" s="1"/>
  <c r="N70" i="87"/>
  <c r="F94" i="87"/>
  <c r="F96" i="87" s="1"/>
  <c r="F95" i="87" s="1"/>
  <c r="G94" i="87"/>
  <c r="G40" i="87"/>
  <c r="J40" i="87"/>
  <c r="M14" i="87"/>
  <c r="Q14" i="87" s="1"/>
  <c r="M19" i="87"/>
  <c r="Q19" i="87" s="1"/>
  <c r="M36" i="87"/>
  <c r="Q36" i="87" s="1"/>
  <c r="I40" i="87"/>
  <c r="M28" i="87"/>
  <c r="Q28" i="87" s="1"/>
  <c r="M31" i="87"/>
  <c r="Q31" i="87" s="1"/>
  <c r="M22" i="87"/>
  <c r="Q22" i="87" s="1"/>
  <c r="M29" i="87"/>
  <c r="Q29" i="87" s="1"/>
  <c r="M24" i="87"/>
  <c r="Q24" i="87" s="1"/>
  <c r="M21" i="87"/>
  <c r="Q21" i="87" s="1"/>
  <c r="M12" i="87"/>
  <c r="Q12" i="87" s="1"/>
  <c r="M37" i="87"/>
  <c r="Q37" i="87" s="1"/>
  <c r="M10" i="87"/>
  <c r="Q10" i="87" s="1"/>
  <c r="M17" i="87"/>
  <c r="Q17" i="87" s="1"/>
  <c r="M35" i="87"/>
  <c r="Q35" i="87" s="1"/>
  <c r="N50" i="87"/>
  <c r="K40" i="87"/>
  <c r="M46" i="87"/>
  <c r="Q46" i="87" s="1"/>
  <c r="M27" i="87"/>
  <c r="Q27" i="87" s="1"/>
  <c r="M11" i="87"/>
  <c r="Q11" i="87" s="1"/>
  <c r="M13" i="87"/>
  <c r="Q13" i="87" s="1"/>
  <c r="M23" i="87"/>
  <c r="Q23" i="87" s="1"/>
  <c r="M34" i="87"/>
  <c r="Q34" i="87" s="1"/>
  <c r="I144" i="87"/>
  <c r="I147" i="87"/>
  <c r="L192" i="87"/>
  <c r="L195" i="87"/>
  <c r="D195" i="87"/>
  <c r="D192" i="87"/>
  <c r="C192" i="87"/>
  <c r="C195" i="87"/>
  <c r="H99" i="87"/>
  <c r="H45" i="87" s="1"/>
  <c r="H96" i="87"/>
  <c r="D146" i="87"/>
  <c r="D143" i="87"/>
  <c r="N159" i="87"/>
  <c r="E96" i="87"/>
  <c r="E99" i="87"/>
  <c r="E146" i="87"/>
  <c r="E143" i="87"/>
  <c r="J190" i="87"/>
  <c r="N190" i="87" s="1"/>
  <c r="D94" i="87"/>
  <c r="G144" i="87"/>
  <c r="G147" i="87"/>
  <c r="L99" i="87"/>
  <c r="L96" i="87"/>
  <c r="C9" i="87"/>
  <c r="C40" i="87" s="1"/>
  <c r="J99" i="87"/>
  <c r="J96" i="87"/>
  <c r="E195" i="87"/>
  <c r="E192" i="87"/>
  <c r="N63" i="87"/>
  <c r="K192" i="87"/>
  <c r="K195" i="87"/>
  <c r="C142" i="87"/>
  <c r="M39" i="87"/>
  <c r="F144" i="87"/>
  <c r="F147" i="87"/>
  <c r="C96" i="87"/>
  <c r="C99" i="87"/>
  <c r="M32" i="87"/>
  <c r="G191" i="87"/>
  <c r="G194" i="87"/>
  <c r="M16" i="87"/>
  <c r="F195" i="87"/>
  <c r="F192" i="87"/>
  <c r="E16" i="86"/>
  <c r="N166" i="86"/>
  <c r="D192" i="86"/>
  <c r="D191" i="86" s="1"/>
  <c r="K195" i="86"/>
  <c r="K40" i="86"/>
  <c r="M29" i="86"/>
  <c r="I16" i="86"/>
  <c r="I40" i="86" s="1"/>
  <c r="I142" i="86"/>
  <c r="I144" i="86" s="1"/>
  <c r="I143" i="86" s="1"/>
  <c r="C144" i="86"/>
  <c r="C143" i="86" s="1"/>
  <c r="J144" i="86"/>
  <c r="J146" i="86" s="1"/>
  <c r="J145" i="86" s="1"/>
  <c r="L147" i="86"/>
  <c r="F147" i="86"/>
  <c r="L40" i="86"/>
  <c r="M21" i="86"/>
  <c r="Q21" i="86" s="1"/>
  <c r="M32" i="86"/>
  <c r="M30" i="86"/>
  <c r="Q30" i="86" s="1"/>
  <c r="M26" i="86"/>
  <c r="Q26" i="86" s="1"/>
  <c r="M34" i="86"/>
  <c r="Q34" i="86" s="1"/>
  <c r="M37" i="86"/>
  <c r="Q37" i="86" s="1"/>
  <c r="M10" i="86"/>
  <c r="Q10" i="86" s="1"/>
  <c r="M36" i="86"/>
  <c r="Q36" i="86" s="1"/>
  <c r="M35" i="86"/>
  <c r="Q35" i="86" s="1"/>
  <c r="M23" i="86"/>
  <c r="Q23" i="86" s="1"/>
  <c r="M27" i="86"/>
  <c r="Q27" i="86" s="1"/>
  <c r="E40" i="86"/>
  <c r="J16" i="86"/>
  <c r="J40" i="86" s="1"/>
  <c r="F16" i="86"/>
  <c r="M14" i="86"/>
  <c r="Q14" i="86" s="1"/>
  <c r="F99" i="86"/>
  <c r="J99" i="86"/>
  <c r="M15" i="86"/>
  <c r="Q15" i="86" s="1"/>
  <c r="M20" i="86"/>
  <c r="Q20" i="86" s="1"/>
  <c r="M13" i="86"/>
  <c r="Q13" i="86" s="1"/>
  <c r="M19" i="86"/>
  <c r="Q19" i="86" s="1"/>
  <c r="Q5" i="86"/>
  <c r="N50" i="86"/>
  <c r="M24" i="86"/>
  <c r="Q24" i="86" s="1"/>
  <c r="M11" i="86"/>
  <c r="Q11" i="86" s="1"/>
  <c r="M12" i="86"/>
  <c r="Q12" i="86" s="1"/>
  <c r="C40" i="86"/>
  <c r="M25" i="86"/>
  <c r="Q25" i="86" s="1"/>
  <c r="M31" i="86"/>
  <c r="Q31" i="86" s="1"/>
  <c r="M28" i="86"/>
  <c r="Q28" i="86" s="1"/>
  <c r="M17" i="86"/>
  <c r="Q17" i="86" s="1"/>
  <c r="M22" i="86"/>
  <c r="Q22" i="86" s="1"/>
  <c r="E195" i="86"/>
  <c r="E192" i="86"/>
  <c r="N70" i="86"/>
  <c r="M16" i="86" s="1"/>
  <c r="I94" i="86"/>
  <c r="G94" i="86"/>
  <c r="K147" i="86"/>
  <c r="K144" i="86"/>
  <c r="G195" i="86"/>
  <c r="G192" i="86"/>
  <c r="M39" i="86"/>
  <c r="G40" i="86"/>
  <c r="C96" i="86"/>
  <c r="C99" i="86"/>
  <c r="D9" i="86"/>
  <c r="D40" i="86" s="1"/>
  <c r="F190" i="86"/>
  <c r="J195" i="86"/>
  <c r="J192" i="86"/>
  <c r="Q32" i="86"/>
  <c r="K191" i="86"/>
  <c r="K194" i="86"/>
  <c r="L192" i="86"/>
  <c r="L195" i="86"/>
  <c r="E144" i="86"/>
  <c r="E147" i="86"/>
  <c r="D94" i="86"/>
  <c r="D142" i="86"/>
  <c r="J143" i="86"/>
  <c r="C190" i="86"/>
  <c r="N159" i="86"/>
  <c r="E96" i="86"/>
  <c r="E99" i="86"/>
  <c r="M18" i="86"/>
  <c r="N63" i="86"/>
  <c r="L96" i="86"/>
  <c r="L99" i="86"/>
  <c r="F143" i="86"/>
  <c r="F146" i="86"/>
  <c r="H99" i="86"/>
  <c r="H45" i="86" s="1"/>
  <c r="H96" i="86"/>
  <c r="L143" i="86"/>
  <c r="L146" i="86"/>
  <c r="F95" i="86"/>
  <c r="F98" i="86"/>
  <c r="G144" i="86"/>
  <c r="G147" i="86"/>
  <c r="Q29" i="86"/>
  <c r="M46" i="86"/>
  <c r="J95" i="86"/>
  <c r="J98" i="86"/>
  <c r="N166" i="85"/>
  <c r="F192" i="85"/>
  <c r="F191" i="85" s="1"/>
  <c r="G192" i="85"/>
  <c r="G191" i="85" s="1"/>
  <c r="J9" i="85"/>
  <c r="L16" i="85"/>
  <c r="L40" i="85" s="1"/>
  <c r="N118" i="85"/>
  <c r="M16" i="85" s="1"/>
  <c r="Q16" i="85" s="1"/>
  <c r="J142" i="85"/>
  <c r="J147" i="85" s="1"/>
  <c r="J16" i="85"/>
  <c r="G147" i="85"/>
  <c r="K142" i="85"/>
  <c r="K147" i="85" s="1"/>
  <c r="N111" i="85"/>
  <c r="K40" i="85"/>
  <c r="E9" i="85"/>
  <c r="E40" i="85" s="1"/>
  <c r="M11" i="85"/>
  <c r="Q11" i="85" s="1"/>
  <c r="M36" i="85"/>
  <c r="Q36" i="85" s="1"/>
  <c r="M27" i="85"/>
  <c r="Q27" i="85" s="1"/>
  <c r="M22" i="85"/>
  <c r="Q22" i="85" s="1"/>
  <c r="M18" i="85"/>
  <c r="Q18" i="85" s="1"/>
  <c r="M37" i="85"/>
  <c r="Q37" i="85" s="1"/>
  <c r="M29" i="85"/>
  <c r="Q29" i="85" s="1"/>
  <c r="M24" i="85"/>
  <c r="Q24" i="85" s="1"/>
  <c r="M12" i="85"/>
  <c r="Q12" i="85" s="1"/>
  <c r="M19" i="85"/>
  <c r="Q19" i="85" s="1"/>
  <c r="M14" i="85"/>
  <c r="Q14" i="85" s="1"/>
  <c r="M25" i="85"/>
  <c r="Q25" i="85" s="1"/>
  <c r="C16" i="85"/>
  <c r="H94" i="85"/>
  <c r="H99" i="85" s="1"/>
  <c r="H45" i="85" s="1"/>
  <c r="N70" i="85"/>
  <c r="G94" i="85"/>
  <c r="G96" i="85" s="1"/>
  <c r="L99" i="85"/>
  <c r="F99" i="85"/>
  <c r="G40" i="85"/>
  <c r="Q5" i="85"/>
  <c r="M35" i="85"/>
  <c r="Q35" i="85" s="1"/>
  <c r="M30" i="85"/>
  <c r="Q30" i="85" s="1"/>
  <c r="M34" i="85"/>
  <c r="Q34" i="85" s="1"/>
  <c r="M13" i="85"/>
  <c r="Q13" i="85" s="1"/>
  <c r="M28" i="85"/>
  <c r="Q28" i="85" s="1"/>
  <c r="M26" i="85"/>
  <c r="Q26" i="85" s="1"/>
  <c r="M20" i="85"/>
  <c r="Q20" i="85" s="1"/>
  <c r="M23" i="85"/>
  <c r="Q23" i="85" s="1"/>
  <c r="M15" i="85"/>
  <c r="Q15" i="85" s="1"/>
  <c r="J195" i="85"/>
  <c r="J192" i="85"/>
  <c r="C192" i="85"/>
  <c r="C195" i="85"/>
  <c r="N190" i="85"/>
  <c r="L144" i="85"/>
  <c r="L147" i="85"/>
  <c r="M32" i="85"/>
  <c r="C144" i="85"/>
  <c r="C147" i="85"/>
  <c r="E142" i="85"/>
  <c r="D192" i="85"/>
  <c r="D195" i="85"/>
  <c r="E195" i="85"/>
  <c r="E192" i="85"/>
  <c r="M31" i="85"/>
  <c r="M39" i="85"/>
  <c r="F95" i="85"/>
  <c r="F98" i="85"/>
  <c r="M21" i="85"/>
  <c r="N63" i="85"/>
  <c r="D9" i="85"/>
  <c r="D40" i="85" s="1"/>
  <c r="N159" i="85"/>
  <c r="C9" i="85"/>
  <c r="J96" i="85"/>
  <c r="J99" i="85"/>
  <c r="M10" i="85"/>
  <c r="D144" i="85"/>
  <c r="D147" i="85"/>
  <c r="L192" i="85"/>
  <c r="L195" i="85"/>
  <c r="D96" i="85"/>
  <c r="D99" i="85"/>
  <c r="M17" i="85"/>
  <c r="I142" i="85"/>
  <c r="K192" i="85"/>
  <c r="K195" i="85"/>
  <c r="L95" i="85"/>
  <c r="L98" i="85"/>
  <c r="F144" i="85"/>
  <c r="F147" i="85"/>
  <c r="M46" i="85"/>
  <c r="I94" i="85"/>
  <c r="I16" i="85"/>
  <c r="I40" i="85" s="1"/>
  <c r="G143" i="85"/>
  <c r="G146" i="85"/>
  <c r="E96" i="85"/>
  <c r="E99" i="85"/>
  <c r="C96" i="85"/>
  <c r="C99" i="85"/>
  <c r="K16" i="84"/>
  <c r="K40" i="84" s="1"/>
  <c r="J195" i="84"/>
  <c r="F16" i="84"/>
  <c r="D195" i="84"/>
  <c r="C195" i="84"/>
  <c r="N190" i="84"/>
  <c r="L195" i="84"/>
  <c r="M39" i="84"/>
  <c r="M21" i="84"/>
  <c r="Q21" i="84" s="1"/>
  <c r="Q5" i="84"/>
  <c r="M25" i="84"/>
  <c r="F147" i="84"/>
  <c r="J16" i="84"/>
  <c r="J40" i="84" s="1"/>
  <c r="C142" i="84"/>
  <c r="C144" i="84" s="1"/>
  <c r="C146" i="84" s="1"/>
  <c r="M17" i="84"/>
  <c r="Q17" i="84" s="1"/>
  <c r="L147" i="84"/>
  <c r="M13" i="84"/>
  <c r="Q13" i="84" s="1"/>
  <c r="E147" i="84"/>
  <c r="J144" i="84"/>
  <c r="J143" i="84" s="1"/>
  <c r="M26" i="84"/>
  <c r="Q26" i="84" s="1"/>
  <c r="M27" i="84"/>
  <c r="Q27" i="84" s="1"/>
  <c r="N50" i="84"/>
  <c r="M36" i="84"/>
  <c r="Q36" i="84" s="1"/>
  <c r="M30" i="84"/>
  <c r="Q30" i="84" s="1"/>
  <c r="M14" i="84"/>
  <c r="Q14" i="84" s="1"/>
  <c r="I40" i="84"/>
  <c r="M10" i="84"/>
  <c r="Q10" i="84" s="1"/>
  <c r="M31" i="84"/>
  <c r="Q31" i="84" s="1"/>
  <c r="M37" i="84"/>
  <c r="Q37" i="84" s="1"/>
  <c r="M32" i="84"/>
  <c r="Q32" i="84" s="1"/>
  <c r="M34" i="84"/>
  <c r="Q34" i="84" s="1"/>
  <c r="M23" i="84"/>
  <c r="Q23" i="84" s="1"/>
  <c r="M22" i="84"/>
  <c r="Q22" i="84" s="1"/>
  <c r="I147" i="84"/>
  <c r="I144" i="84"/>
  <c r="I143" i="84" s="1"/>
  <c r="L40" i="84"/>
  <c r="K142" i="84"/>
  <c r="I94" i="84"/>
  <c r="I99" i="84" s="1"/>
  <c r="H94" i="84"/>
  <c r="H40" i="84" s="1"/>
  <c r="J94" i="84"/>
  <c r="J99" i="84" s="1"/>
  <c r="F94" i="84"/>
  <c r="F96" i="84" s="1"/>
  <c r="F98" i="84" s="1"/>
  <c r="C99" i="84"/>
  <c r="N63" i="84"/>
  <c r="L94" i="84"/>
  <c r="L96" i="84" s="1"/>
  <c r="L98" i="84" s="1"/>
  <c r="G94" i="84"/>
  <c r="D40" i="84"/>
  <c r="D94" i="84"/>
  <c r="D96" i="84" s="1"/>
  <c r="M20" i="84"/>
  <c r="Q20" i="84" s="1"/>
  <c r="M12" i="84"/>
  <c r="Q12" i="84" s="1"/>
  <c r="M29" i="84"/>
  <c r="Q29" i="84" s="1"/>
  <c r="M35" i="84"/>
  <c r="M15" i="84"/>
  <c r="Q15" i="84" s="1"/>
  <c r="M19" i="84"/>
  <c r="Q19" i="84" s="1"/>
  <c r="M46" i="84"/>
  <c r="Q46" i="84" s="1"/>
  <c r="M28" i="84"/>
  <c r="Q39" i="84"/>
  <c r="E195" i="84"/>
  <c r="E192" i="84"/>
  <c r="E143" i="84"/>
  <c r="E146" i="84"/>
  <c r="N159" i="84"/>
  <c r="E9" i="84"/>
  <c r="Q25" i="84"/>
  <c r="I96" i="84"/>
  <c r="C95" i="84"/>
  <c r="C98" i="84"/>
  <c r="L143" i="84"/>
  <c r="L146" i="84"/>
  <c r="K192" i="84"/>
  <c r="K195" i="84"/>
  <c r="G195" i="84"/>
  <c r="G192" i="84"/>
  <c r="D191" i="84"/>
  <c r="D194" i="84"/>
  <c r="D193" i="84" s="1"/>
  <c r="H96" i="84"/>
  <c r="H99" i="84"/>
  <c r="H45" i="84" s="1"/>
  <c r="G147" i="84"/>
  <c r="G144" i="84"/>
  <c r="E94" i="84"/>
  <c r="E16" i="84"/>
  <c r="N70" i="84"/>
  <c r="M11" i="84"/>
  <c r="J96" i="84"/>
  <c r="F143" i="84"/>
  <c r="F146" i="84"/>
  <c r="Q28" i="84"/>
  <c r="G16" i="84"/>
  <c r="G40" i="84" s="1"/>
  <c r="Q24" i="84"/>
  <c r="L191" i="84"/>
  <c r="L194" i="84"/>
  <c r="J191" i="84"/>
  <c r="J194" i="84"/>
  <c r="M18" i="84"/>
  <c r="C40" i="84"/>
  <c r="F195" i="84"/>
  <c r="F192" i="84"/>
  <c r="D144" i="84"/>
  <c r="D147" i="84"/>
  <c r="N118" i="84"/>
  <c r="C191" i="84"/>
  <c r="C194" i="84"/>
  <c r="K16" i="83"/>
  <c r="K40" i="83" s="1"/>
  <c r="M29" i="83"/>
  <c r="M12" i="83"/>
  <c r="M24" i="83"/>
  <c r="Q24" i="83" s="1"/>
  <c r="E142" i="83"/>
  <c r="E144" i="83" s="1"/>
  <c r="C147" i="83"/>
  <c r="C145" i="83" s="1"/>
  <c r="C143" i="83"/>
  <c r="N111" i="83"/>
  <c r="I142" i="83"/>
  <c r="I147" i="83" s="1"/>
  <c r="M39" i="83"/>
  <c r="Q39" i="83" s="1"/>
  <c r="M21" i="83"/>
  <c r="Q21" i="83" s="1"/>
  <c r="M34" i="83"/>
  <c r="Q34" i="83" s="1"/>
  <c r="M13" i="83"/>
  <c r="Q13" i="83" s="1"/>
  <c r="M23" i="83"/>
  <c r="Q23" i="83" s="1"/>
  <c r="M31" i="83"/>
  <c r="Q31" i="83" s="1"/>
  <c r="M14" i="83"/>
  <c r="Q14" i="83" s="1"/>
  <c r="M32" i="83"/>
  <c r="Q32" i="83" s="1"/>
  <c r="Q5" i="83"/>
  <c r="M35" i="83"/>
  <c r="Q35" i="83" s="1"/>
  <c r="M30" i="83"/>
  <c r="Q30" i="83" s="1"/>
  <c r="I40" i="83"/>
  <c r="J94" i="83"/>
  <c r="N70" i="83"/>
  <c r="G96" i="83"/>
  <c r="G95" i="83" s="1"/>
  <c r="G40" i="83"/>
  <c r="H94" i="83"/>
  <c r="H96" i="83" s="1"/>
  <c r="J40" i="83"/>
  <c r="M37" i="83"/>
  <c r="M18" i="83"/>
  <c r="Q18" i="83" s="1"/>
  <c r="M15" i="83"/>
  <c r="Q15" i="83" s="1"/>
  <c r="M28" i="83"/>
  <c r="Q28" i="83" s="1"/>
  <c r="Q37" i="83"/>
  <c r="F99" i="83"/>
  <c r="F96" i="83"/>
  <c r="Q29" i="83"/>
  <c r="Q12" i="83"/>
  <c r="M22" i="83"/>
  <c r="K192" i="83"/>
  <c r="K195" i="83"/>
  <c r="J195" i="83"/>
  <c r="J192" i="83"/>
  <c r="L195" i="83"/>
  <c r="L192" i="83"/>
  <c r="L16" i="83"/>
  <c r="L40" i="83" s="1"/>
  <c r="I94" i="83"/>
  <c r="E40" i="83"/>
  <c r="M46" i="83"/>
  <c r="M27" i="83"/>
  <c r="G195" i="83"/>
  <c r="G192" i="83"/>
  <c r="E99" i="83"/>
  <c r="E96" i="83"/>
  <c r="M36" i="83"/>
  <c r="M26" i="83"/>
  <c r="M17" i="83"/>
  <c r="J96" i="83"/>
  <c r="J99" i="83"/>
  <c r="G98" i="83"/>
  <c r="D96" i="83"/>
  <c r="D99" i="83"/>
  <c r="L96" i="83"/>
  <c r="L99" i="83"/>
  <c r="C9" i="83"/>
  <c r="C40" i="83" s="1"/>
  <c r="N63" i="83"/>
  <c r="C94" i="83"/>
  <c r="M11" i="83"/>
  <c r="M19" i="83"/>
  <c r="L144" i="83"/>
  <c r="L147" i="83"/>
  <c r="J147" i="83"/>
  <c r="J144" i="83"/>
  <c r="F192" i="83"/>
  <c r="F195" i="83"/>
  <c r="E192" i="83"/>
  <c r="E195" i="83"/>
  <c r="C192" i="83"/>
  <c r="C195" i="83"/>
  <c r="N190" i="83"/>
  <c r="F144" i="83"/>
  <c r="F147" i="83"/>
  <c r="D192" i="83"/>
  <c r="D195" i="83"/>
  <c r="G147" i="83"/>
  <c r="G144" i="83"/>
  <c r="M10" i="83"/>
  <c r="K142" i="83"/>
  <c r="D40" i="83"/>
  <c r="M20" i="83"/>
  <c r="D142" i="83"/>
  <c r="N118" i="83"/>
  <c r="M16" i="83" s="1"/>
  <c r="N79" i="83"/>
  <c r="M25" i="83" s="1"/>
  <c r="G192" i="82"/>
  <c r="N166" i="82"/>
  <c r="L195" i="82"/>
  <c r="J16" i="82"/>
  <c r="J40" i="82" s="1"/>
  <c r="M27" i="82"/>
  <c r="M21" i="82"/>
  <c r="M30" i="82"/>
  <c r="M11" i="82"/>
  <c r="Q11" i="82" s="1"/>
  <c r="L147" i="82"/>
  <c r="L144" i="82"/>
  <c r="M31" i="82"/>
  <c r="Q31" i="82" s="1"/>
  <c r="M46" i="82"/>
  <c r="Q46" i="82" s="1"/>
  <c r="M22" i="82"/>
  <c r="Q22" i="82" s="1"/>
  <c r="G94" i="82"/>
  <c r="G96" i="82" s="1"/>
  <c r="I40" i="82"/>
  <c r="M17" i="82"/>
  <c r="Q17" i="82" s="1"/>
  <c r="M36" i="82"/>
  <c r="Q36" i="82" s="1"/>
  <c r="M10" i="82"/>
  <c r="Q10" i="82" s="1"/>
  <c r="G40" i="82"/>
  <c r="M18" i="82"/>
  <c r="Q18" i="82" s="1"/>
  <c r="M25" i="82"/>
  <c r="Q25" i="82" s="1"/>
  <c r="M13" i="82"/>
  <c r="Q13" i="82" s="1"/>
  <c r="Q27" i="82"/>
  <c r="E144" i="82"/>
  <c r="E147" i="82"/>
  <c r="C9" i="82"/>
  <c r="N63" i="82"/>
  <c r="M9" i="82" s="1"/>
  <c r="M32" i="82"/>
  <c r="L94" i="82"/>
  <c r="E195" i="82"/>
  <c r="E192" i="82"/>
  <c r="N70" i="82"/>
  <c r="M16" i="82" s="1"/>
  <c r="C16" i="82"/>
  <c r="D94" i="82"/>
  <c r="F195" i="82"/>
  <c r="F192" i="82"/>
  <c r="D144" i="82"/>
  <c r="D147" i="82"/>
  <c r="E16" i="82"/>
  <c r="E40" i="82" s="1"/>
  <c r="J195" i="82"/>
  <c r="J192" i="82"/>
  <c r="D195" i="82"/>
  <c r="D192" i="82"/>
  <c r="C94" i="82"/>
  <c r="L40" i="82"/>
  <c r="Q21" i="82"/>
  <c r="Q30" i="82"/>
  <c r="Q29" i="82"/>
  <c r="N50" i="82"/>
  <c r="Q5" i="82"/>
  <c r="C190" i="82"/>
  <c r="M23" i="82"/>
  <c r="M24" i="82"/>
  <c r="M19" i="82"/>
  <c r="G147" i="82"/>
  <c r="G144" i="82"/>
  <c r="M34" i="82"/>
  <c r="G99" i="82"/>
  <c r="M35" i="82"/>
  <c r="K147" i="82"/>
  <c r="K144" i="82"/>
  <c r="F94" i="82"/>
  <c r="M12" i="82"/>
  <c r="F142" i="82"/>
  <c r="M37" i="82"/>
  <c r="I96" i="82"/>
  <c r="I99" i="82"/>
  <c r="I147" i="82"/>
  <c r="I144" i="82"/>
  <c r="H96" i="82"/>
  <c r="H99" i="82"/>
  <c r="H45" i="82" s="1"/>
  <c r="M15" i="82"/>
  <c r="M14" i="82"/>
  <c r="M26" i="82"/>
  <c r="J147" i="82"/>
  <c r="J144" i="82"/>
  <c r="G191" i="82"/>
  <c r="G194" i="82"/>
  <c r="G193" i="82" s="1"/>
  <c r="K16" i="82"/>
  <c r="K40" i="82" s="1"/>
  <c r="L191" i="82"/>
  <c r="L194" i="82"/>
  <c r="Q20" i="82"/>
  <c r="E99" i="82"/>
  <c r="E96" i="82"/>
  <c r="J96" i="82"/>
  <c r="J99" i="82"/>
  <c r="D40" i="82"/>
  <c r="N118" i="82"/>
  <c r="C142" i="82"/>
  <c r="M28" i="82"/>
  <c r="M39" i="82"/>
  <c r="K195" i="82"/>
  <c r="K192" i="82"/>
  <c r="J195" i="81"/>
  <c r="L195" i="81"/>
  <c r="L192" i="81"/>
  <c r="F190" i="81"/>
  <c r="N190" i="81" s="1"/>
  <c r="K192" i="81"/>
  <c r="K194" i="81" s="1"/>
  <c r="K193" i="81" s="1"/>
  <c r="L16" i="81"/>
  <c r="L40" i="81" s="1"/>
  <c r="G195" i="81"/>
  <c r="G193" i="81" s="1"/>
  <c r="G188" i="81" s="1"/>
  <c r="G197" i="81" s="1"/>
  <c r="G147" i="81"/>
  <c r="G143" i="81"/>
  <c r="J142" i="81"/>
  <c r="J144" i="81" s="1"/>
  <c r="L144" i="81"/>
  <c r="L147" i="81"/>
  <c r="M28" i="81"/>
  <c r="M31" i="81"/>
  <c r="Q31" i="81" s="1"/>
  <c r="M27" i="81"/>
  <c r="Q27" i="81" s="1"/>
  <c r="M26" i="81"/>
  <c r="Q26" i="81" s="1"/>
  <c r="M14" i="81"/>
  <c r="M18" i="81"/>
  <c r="Q18" i="81" s="1"/>
  <c r="M21" i="81"/>
  <c r="Q21" i="81" s="1"/>
  <c r="Q5" i="81"/>
  <c r="M23" i="81"/>
  <c r="Q23" i="81" s="1"/>
  <c r="M12" i="81"/>
  <c r="Q12" i="81" s="1"/>
  <c r="M17" i="81"/>
  <c r="Q17" i="81" s="1"/>
  <c r="G40" i="81"/>
  <c r="M30" i="81"/>
  <c r="Q30" i="81" s="1"/>
  <c r="M20" i="81"/>
  <c r="Q20" i="81" s="1"/>
  <c r="J40" i="81"/>
  <c r="M25" i="81"/>
  <c r="Q25" i="81" s="1"/>
  <c r="I40" i="81"/>
  <c r="G45" i="81"/>
  <c r="G96" i="81"/>
  <c r="G98" i="81" s="1"/>
  <c r="N63" i="81"/>
  <c r="M9" i="81" s="1"/>
  <c r="Q9" i="81" s="1"/>
  <c r="M22" i="81"/>
  <c r="Q22" i="81" s="1"/>
  <c r="M19" i="81"/>
  <c r="Q19" i="81" s="1"/>
  <c r="D192" i="81"/>
  <c r="D195" i="81"/>
  <c r="E147" i="81"/>
  <c r="E144" i="81"/>
  <c r="I143" i="81"/>
  <c r="I146" i="81"/>
  <c r="I145" i="81" s="1"/>
  <c r="I96" i="81"/>
  <c r="I99" i="81"/>
  <c r="I45" i="81" s="1"/>
  <c r="C147" i="81"/>
  <c r="C144" i="81"/>
  <c r="N70" i="81"/>
  <c r="C16" i="81"/>
  <c r="C40" i="81" s="1"/>
  <c r="M36" i="81"/>
  <c r="Q28" i="81"/>
  <c r="M10" i="81"/>
  <c r="Q14" i="81"/>
  <c r="M15" i="81"/>
  <c r="E94" i="81"/>
  <c r="J194" i="81"/>
  <c r="J191" i="81"/>
  <c r="M24" i="81"/>
  <c r="G145" i="81"/>
  <c r="M13" i="81"/>
  <c r="M29" i="81"/>
  <c r="L94" i="81"/>
  <c r="L191" i="81"/>
  <c r="L194" i="81"/>
  <c r="L193" i="81" s="1"/>
  <c r="M35" i="81"/>
  <c r="M34" i="81"/>
  <c r="E195" i="81"/>
  <c r="E192" i="81"/>
  <c r="C195" i="81"/>
  <c r="C192" i="81"/>
  <c r="M32" i="81"/>
  <c r="D142" i="81"/>
  <c r="F40" i="81"/>
  <c r="N118" i="81"/>
  <c r="K142" i="81"/>
  <c r="K16" i="81"/>
  <c r="K40" i="81" s="1"/>
  <c r="F147" i="81"/>
  <c r="F144" i="81"/>
  <c r="F94" i="81"/>
  <c r="M46" i="81"/>
  <c r="D40" i="81"/>
  <c r="J96" i="81"/>
  <c r="J99" i="81"/>
  <c r="H16" i="81"/>
  <c r="H94" i="81"/>
  <c r="C94" i="81"/>
  <c r="M37" i="81"/>
  <c r="M39" i="81"/>
  <c r="D99" i="81"/>
  <c r="D96" i="81"/>
  <c r="M11" i="81"/>
  <c r="E16" i="81"/>
  <c r="E40" i="81" s="1"/>
  <c r="D192" i="80"/>
  <c r="D191" i="80" s="1"/>
  <c r="L195" i="80"/>
  <c r="L192" i="80"/>
  <c r="E192" i="80"/>
  <c r="E191" i="80" s="1"/>
  <c r="J16" i="80"/>
  <c r="J40" i="80" s="1"/>
  <c r="F192" i="80"/>
  <c r="F191" i="80" s="1"/>
  <c r="N166" i="80"/>
  <c r="G192" i="80"/>
  <c r="G16" i="80"/>
  <c r="E16" i="80"/>
  <c r="E40" i="80" s="1"/>
  <c r="K142" i="80"/>
  <c r="K147" i="80" s="1"/>
  <c r="F40" i="80"/>
  <c r="J142" i="80"/>
  <c r="J147" i="80" s="1"/>
  <c r="M39" i="80"/>
  <c r="Q39" i="80" s="1"/>
  <c r="D96" i="80"/>
  <c r="D95" i="80" s="1"/>
  <c r="D99" i="80"/>
  <c r="I40" i="80"/>
  <c r="I94" i="80"/>
  <c r="I99" i="80" s="1"/>
  <c r="L94" i="80"/>
  <c r="L99" i="80" s="1"/>
  <c r="M15" i="80"/>
  <c r="L40" i="80"/>
  <c r="Q15" i="80"/>
  <c r="E144" i="80"/>
  <c r="E147" i="80"/>
  <c r="G40" i="80"/>
  <c r="K16" i="80"/>
  <c r="K40" i="80" s="1"/>
  <c r="N63" i="80"/>
  <c r="M12" i="80"/>
  <c r="M29" i="80"/>
  <c r="M24" i="80"/>
  <c r="M35" i="80"/>
  <c r="M10" i="80"/>
  <c r="M46" i="80"/>
  <c r="F99" i="80"/>
  <c r="F96" i="80"/>
  <c r="M37" i="80"/>
  <c r="J99" i="80"/>
  <c r="J96" i="80"/>
  <c r="N50" i="80"/>
  <c r="Q5" i="80"/>
  <c r="M18" i="80"/>
  <c r="M26" i="80"/>
  <c r="M32" i="80"/>
  <c r="N118" i="80"/>
  <c r="C142" i="80"/>
  <c r="J195" i="80"/>
  <c r="J192" i="80"/>
  <c r="M11" i="80"/>
  <c r="D16" i="80"/>
  <c r="D40" i="80" s="1"/>
  <c r="D142" i="80"/>
  <c r="L147" i="80"/>
  <c r="L144" i="80"/>
  <c r="M30" i="80"/>
  <c r="G147" i="80"/>
  <c r="G144" i="80"/>
  <c r="M28" i="80"/>
  <c r="M13" i="80"/>
  <c r="M21" i="80"/>
  <c r="M36" i="80"/>
  <c r="M34" i="80"/>
  <c r="N111" i="80"/>
  <c r="M17" i="80"/>
  <c r="M31" i="80"/>
  <c r="M20" i="80"/>
  <c r="K192" i="80"/>
  <c r="K195" i="80"/>
  <c r="N70" i="80"/>
  <c r="C16" i="80"/>
  <c r="C40" i="80" s="1"/>
  <c r="M22" i="80"/>
  <c r="M19" i="80"/>
  <c r="M23" i="80"/>
  <c r="C190" i="80"/>
  <c r="G191" i="80"/>
  <c r="G194" i="80"/>
  <c r="G193" i="80" s="1"/>
  <c r="L191" i="80"/>
  <c r="L194" i="80"/>
  <c r="L193" i="80" s="1"/>
  <c r="F144" i="80"/>
  <c r="F147" i="80"/>
  <c r="C94" i="80"/>
  <c r="I147" i="80"/>
  <c r="I144" i="80"/>
  <c r="H96" i="80"/>
  <c r="H99" i="80"/>
  <c r="H45" i="80" s="1"/>
  <c r="H40" i="80"/>
  <c r="M25" i="80"/>
  <c r="G96" i="80"/>
  <c r="G99" i="80"/>
  <c r="E94" i="80"/>
  <c r="M27" i="80"/>
  <c r="M14" i="80"/>
  <c r="C195" i="79"/>
  <c r="J192" i="79"/>
  <c r="J191" i="79" s="1"/>
  <c r="K195" i="79"/>
  <c r="E16" i="79"/>
  <c r="E40" i="79" s="1"/>
  <c r="K40" i="79"/>
  <c r="M20" i="79"/>
  <c r="Q20" i="79" s="1"/>
  <c r="E147" i="79"/>
  <c r="K142" i="79"/>
  <c r="G147" i="79"/>
  <c r="J16" i="79"/>
  <c r="J40" i="79" s="1"/>
  <c r="C142" i="79"/>
  <c r="C144" i="79" s="1"/>
  <c r="I40" i="79"/>
  <c r="Q5" i="79"/>
  <c r="M36" i="79"/>
  <c r="Q36" i="79" s="1"/>
  <c r="M27" i="79"/>
  <c r="Q27" i="79" s="1"/>
  <c r="M11" i="79"/>
  <c r="Q11" i="79" s="1"/>
  <c r="M46" i="79"/>
  <c r="Q46" i="79" s="1"/>
  <c r="M12" i="79"/>
  <c r="M25" i="79"/>
  <c r="Q25" i="79" s="1"/>
  <c r="M22" i="79"/>
  <c r="Q22" i="79" s="1"/>
  <c r="M30" i="79"/>
  <c r="Q30" i="79" s="1"/>
  <c r="M34" i="79"/>
  <c r="M23" i="79"/>
  <c r="Q23" i="79" s="1"/>
  <c r="M35" i="79"/>
  <c r="Q35" i="79" s="1"/>
  <c r="M17" i="79"/>
  <c r="Q17" i="79" s="1"/>
  <c r="M24" i="79"/>
  <c r="Q24" i="79" s="1"/>
  <c r="M10" i="79"/>
  <c r="Q10" i="79" s="1"/>
  <c r="M37" i="79"/>
  <c r="Q37" i="79" s="1"/>
  <c r="M14" i="79"/>
  <c r="Q14" i="79" s="1"/>
  <c r="M18" i="79"/>
  <c r="Q18" i="79" s="1"/>
  <c r="E96" i="79"/>
  <c r="E98" i="79" s="1"/>
  <c r="H94" i="79"/>
  <c r="H40" i="79" s="1"/>
  <c r="M31" i="79"/>
  <c r="Q31" i="79" s="1"/>
  <c r="M29" i="79"/>
  <c r="Q29" i="79" s="1"/>
  <c r="M15" i="79"/>
  <c r="Q15" i="79" s="1"/>
  <c r="M13" i="79"/>
  <c r="Q13" i="79" s="1"/>
  <c r="M21" i="79"/>
  <c r="Q21" i="79" s="1"/>
  <c r="M28" i="79"/>
  <c r="Q28" i="79" s="1"/>
  <c r="M32" i="79"/>
  <c r="Q32" i="79" s="1"/>
  <c r="M26" i="79"/>
  <c r="Q26" i="79" s="1"/>
  <c r="L144" i="79"/>
  <c r="L147" i="79"/>
  <c r="L96" i="79"/>
  <c r="L99" i="79"/>
  <c r="N166" i="79"/>
  <c r="D190" i="79"/>
  <c r="G143" i="79"/>
  <c r="G146" i="79"/>
  <c r="G145" i="79" s="1"/>
  <c r="D147" i="79"/>
  <c r="D144" i="79"/>
  <c r="J147" i="79"/>
  <c r="J144" i="79"/>
  <c r="M19" i="79"/>
  <c r="E192" i="79"/>
  <c r="E42" i="79" s="1"/>
  <c r="E41" i="79" s="1"/>
  <c r="E195" i="79"/>
  <c r="F16" i="79"/>
  <c r="F40" i="79" s="1"/>
  <c r="F94" i="79"/>
  <c r="C9" i="79"/>
  <c r="C40" i="79" s="1"/>
  <c r="N63" i="79"/>
  <c r="M9" i="79" s="1"/>
  <c r="G96" i="79"/>
  <c r="G99" i="79"/>
  <c r="C94" i="79"/>
  <c r="I147" i="79"/>
  <c r="I144" i="79"/>
  <c r="Q12" i="79"/>
  <c r="N142" i="79"/>
  <c r="G40" i="79"/>
  <c r="N118" i="79"/>
  <c r="E95" i="79"/>
  <c r="N70" i="79"/>
  <c r="D16" i="79"/>
  <c r="L16" i="79"/>
  <c r="L40" i="79" s="1"/>
  <c r="L192" i="79"/>
  <c r="L195" i="79"/>
  <c r="K194" i="79"/>
  <c r="K193" i="79" s="1"/>
  <c r="K191" i="79"/>
  <c r="K188" i="79" s="1"/>
  <c r="K197" i="79" s="1"/>
  <c r="K147" i="79"/>
  <c r="K45" i="79" s="1"/>
  <c r="K144" i="79"/>
  <c r="I99" i="79"/>
  <c r="I96" i="79"/>
  <c r="D96" i="79"/>
  <c r="D99" i="79"/>
  <c r="F192" i="79"/>
  <c r="F195" i="79"/>
  <c r="D9" i="79"/>
  <c r="F147" i="79"/>
  <c r="F144" i="79"/>
  <c r="J94" i="79"/>
  <c r="M39" i="79"/>
  <c r="C191" i="79"/>
  <c r="C194" i="79"/>
  <c r="G190" i="79"/>
  <c r="E146" i="79"/>
  <c r="E143" i="79"/>
  <c r="E190" i="78"/>
  <c r="E192" i="78" s="1"/>
  <c r="N166" i="78"/>
  <c r="L192" i="78"/>
  <c r="L194" i="78" s="1"/>
  <c r="L193" i="78" s="1"/>
  <c r="K195" i="78"/>
  <c r="F195" i="78"/>
  <c r="D190" i="78"/>
  <c r="N190" i="78" s="1"/>
  <c r="G192" i="78"/>
  <c r="G191" i="78" s="1"/>
  <c r="M29" i="78"/>
  <c r="M46" i="78"/>
  <c r="Q46" i="78" s="1"/>
  <c r="M34" i="78"/>
  <c r="Q34" i="78" s="1"/>
  <c r="M36" i="78"/>
  <c r="Q36" i="78" s="1"/>
  <c r="M26" i="78"/>
  <c r="Q26" i="78" s="1"/>
  <c r="K40" i="78"/>
  <c r="F40" i="78"/>
  <c r="G16" i="78"/>
  <c r="G40" i="78" s="1"/>
  <c r="D144" i="78"/>
  <c r="D143" i="78" s="1"/>
  <c r="D147" i="78"/>
  <c r="I16" i="78"/>
  <c r="I40" i="78" s="1"/>
  <c r="L147" i="78"/>
  <c r="L145" i="78" s="1"/>
  <c r="L143" i="78"/>
  <c r="L16" i="78"/>
  <c r="L40" i="78" s="1"/>
  <c r="N118" i="78"/>
  <c r="E147" i="78"/>
  <c r="C147" i="78"/>
  <c r="M28" i="78"/>
  <c r="Q28" i="78" s="1"/>
  <c r="M11" i="78"/>
  <c r="Q11" i="78" s="1"/>
  <c r="M39" i="78"/>
  <c r="Q39" i="78" s="1"/>
  <c r="M32" i="78"/>
  <c r="Q32" i="78" s="1"/>
  <c r="M21" i="78"/>
  <c r="Q21" i="78" s="1"/>
  <c r="M12" i="78"/>
  <c r="Q12" i="78" s="1"/>
  <c r="M14" i="78"/>
  <c r="Q14" i="78" s="1"/>
  <c r="M22" i="78"/>
  <c r="Q22" i="78" s="1"/>
  <c r="M13" i="78"/>
  <c r="Q13" i="78" s="1"/>
  <c r="J99" i="78"/>
  <c r="J98" i="78"/>
  <c r="I99" i="78"/>
  <c r="I98" i="78"/>
  <c r="M15" i="78"/>
  <c r="Q15" i="78" s="1"/>
  <c r="M20" i="78"/>
  <c r="Q20" i="78" s="1"/>
  <c r="M30" i="78"/>
  <c r="Q30" i="78" s="1"/>
  <c r="M18" i="78"/>
  <c r="Q18" i="78" s="1"/>
  <c r="M31" i="78"/>
  <c r="Q31" i="78" s="1"/>
  <c r="M27" i="78"/>
  <c r="Q27" i="78" s="1"/>
  <c r="Q5" i="78"/>
  <c r="M19" i="78"/>
  <c r="Q19" i="78" s="1"/>
  <c r="M37" i="78"/>
  <c r="Q37" i="78" s="1"/>
  <c r="M35" i="78"/>
  <c r="Q35" i="78" s="1"/>
  <c r="N50" i="78"/>
  <c r="E195" i="78"/>
  <c r="M24" i="78"/>
  <c r="C146" i="78"/>
  <c r="C143" i="78"/>
  <c r="F99" i="78"/>
  <c r="F96" i="78"/>
  <c r="L96" i="78"/>
  <c r="L99" i="78"/>
  <c r="C96" i="78"/>
  <c r="C99" i="78"/>
  <c r="N94" i="78"/>
  <c r="C192" i="78"/>
  <c r="C195" i="78"/>
  <c r="J195" i="78"/>
  <c r="J192" i="78"/>
  <c r="M10" i="78"/>
  <c r="N159" i="78"/>
  <c r="M9" i="78" s="1"/>
  <c r="M17" i="78"/>
  <c r="F144" i="78"/>
  <c r="F147" i="78"/>
  <c r="N127" i="78"/>
  <c r="M25" i="78" s="1"/>
  <c r="E143" i="78"/>
  <c r="E146" i="78"/>
  <c r="E99" i="78"/>
  <c r="E96" i="78"/>
  <c r="D16" i="78"/>
  <c r="D40" i="78" s="1"/>
  <c r="H40" i="78"/>
  <c r="H96" i="78"/>
  <c r="H99" i="78"/>
  <c r="H45" i="78" s="1"/>
  <c r="Q29" i="78"/>
  <c r="I142" i="78"/>
  <c r="N142" i="78" s="1"/>
  <c r="G96" i="78"/>
  <c r="G99" i="78"/>
  <c r="D96" i="78"/>
  <c r="D99" i="78"/>
  <c r="M23" i="78"/>
  <c r="G147" i="78"/>
  <c r="G144" i="78"/>
  <c r="J16" i="78"/>
  <c r="J40" i="78" s="1"/>
  <c r="K191" i="78"/>
  <c r="K194" i="78"/>
  <c r="J147" i="78"/>
  <c r="J144" i="78"/>
  <c r="E40" i="78"/>
  <c r="N70" i="78"/>
  <c r="C16" i="78"/>
  <c r="C40" i="78" s="1"/>
  <c r="F191" i="78"/>
  <c r="F194" i="78"/>
  <c r="K144" i="78"/>
  <c r="K147" i="78"/>
  <c r="K16" i="77"/>
  <c r="K40" i="77" s="1"/>
  <c r="N166" i="77"/>
  <c r="J192" i="77"/>
  <c r="J194" i="77" s="1"/>
  <c r="J193" i="77" s="1"/>
  <c r="D192" i="77"/>
  <c r="D191" i="77" s="1"/>
  <c r="E9" i="77"/>
  <c r="G192" i="77"/>
  <c r="G194" i="77" s="1"/>
  <c r="G193" i="77" s="1"/>
  <c r="L195" i="77"/>
  <c r="N159" i="77"/>
  <c r="M29" i="77"/>
  <c r="Q29" i="77" s="1"/>
  <c r="M27" i="77"/>
  <c r="L40" i="77"/>
  <c r="M35" i="77"/>
  <c r="Q35" i="77" s="1"/>
  <c r="L147" i="77"/>
  <c r="J40" i="77"/>
  <c r="F16" i="77"/>
  <c r="F40" i="77" s="1"/>
  <c r="N118" i="77"/>
  <c r="D147" i="77"/>
  <c r="I144" i="77"/>
  <c r="I143" i="77" s="1"/>
  <c r="E147" i="77"/>
  <c r="M18" i="77"/>
  <c r="Q18" i="77" s="1"/>
  <c r="Q5" i="77"/>
  <c r="M13" i="77"/>
  <c r="Q13" i="77" s="1"/>
  <c r="J98" i="77"/>
  <c r="J99" i="77"/>
  <c r="F94" i="77"/>
  <c r="F99" i="77" s="1"/>
  <c r="H40" i="77"/>
  <c r="G40" i="77"/>
  <c r="G94" i="77"/>
  <c r="C99" i="77"/>
  <c r="L94" i="77"/>
  <c r="L96" i="77" s="1"/>
  <c r="N70" i="77"/>
  <c r="M16" i="77" s="1"/>
  <c r="H99" i="77"/>
  <c r="H45" i="77" s="1"/>
  <c r="M11" i="77"/>
  <c r="Q11" i="77" s="1"/>
  <c r="M10" i="77"/>
  <c r="Q10" i="77" s="1"/>
  <c r="M20" i="77"/>
  <c r="Q20" i="77" s="1"/>
  <c r="M15" i="77"/>
  <c r="Q15" i="77" s="1"/>
  <c r="M26" i="77"/>
  <c r="Q26" i="77" s="1"/>
  <c r="M25" i="77"/>
  <c r="Q25" i="77" s="1"/>
  <c r="M39" i="77"/>
  <c r="Q39" i="77" s="1"/>
  <c r="M32" i="77"/>
  <c r="Q32" i="77" s="1"/>
  <c r="M19" i="77"/>
  <c r="Q19" i="77" s="1"/>
  <c r="M31" i="77"/>
  <c r="Q31" i="77" s="1"/>
  <c r="M23" i="77"/>
  <c r="Q23" i="77" s="1"/>
  <c r="M21" i="77"/>
  <c r="Q21" i="77" s="1"/>
  <c r="N50" i="77"/>
  <c r="M17" i="77"/>
  <c r="Q17" i="77" s="1"/>
  <c r="M46" i="77"/>
  <c r="Q46" i="77" s="1"/>
  <c r="M37" i="77"/>
  <c r="Q37" i="77" s="1"/>
  <c r="M12" i="77"/>
  <c r="Q12" i="77" s="1"/>
  <c r="M34" i="77"/>
  <c r="Q34" i="77" s="1"/>
  <c r="M28" i="77"/>
  <c r="Q28" i="77" s="1"/>
  <c r="M22" i="77"/>
  <c r="Q22" i="77" s="1"/>
  <c r="D40" i="77"/>
  <c r="Q27" i="77"/>
  <c r="E195" i="77"/>
  <c r="E192" i="77"/>
  <c r="J142" i="77"/>
  <c r="N142" i="77" s="1"/>
  <c r="C16" i="77"/>
  <c r="C95" i="77"/>
  <c r="C98" i="77"/>
  <c r="H95" i="77"/>
  <c r="H98" i="77"/>
  <c r="H42" i="77"/>
  <c r="Q30" i="77"/>
  <c r="G144" i="77"/>
  <c r="G147" i="77"/>
  <c r="C144" i="77"/>
  <c r="C147" i="77"/>
  <c r="M36" i="77"/>
  <c r="E99" i="77"/>
  <c r="E96" i="77"/>
  <c r="K192" i="77"/>
  <c r="K195" i="77"/>
  <c r="F144" i="77"/>
  <c r="F147" i="77"/>
  <c r="F195" i="77"/>
  <c r="F192" i="77"/>
  <c r="L143" i="77"/>
  <c r="L146" i="77"/>
  <c r="L145" i="77" s="1"/>
  <c r="M14" i="77"/>
  <c r="C190" i="77"/>
  <c r="M24" i="77"/>
  <c r="D94" i="77"/>
  <c r="D143" i="77"/>
  <c r="D146" i="77"/>
  <c r="K144" i="77"/>
  <c r="K147" i="77"/>
  <c r="I94" i="77"/>
  <c r="I25" i="77"/>
  <c r="I40" i="77" s="1"/>
  <c r="N111" i="77"/>
  <c r="M9" i="77" s="1"/>
  <c r="C9" i="77"/>
  <c r="E40" i="77"/>
  <c r="E143" i="77"/>
  <c r="E146" i="77"/>
  <c r="L191" i="77"/>
  <c r="L194" i="77"/>
  <c r="N166" i="76"/>
  <c r="D190" i="76"/>
  <c r="D195" i="76" s="1"/>
  <c r="J195" i="76"/>
  <c r="C195" i="76"/>
  <c r="G192" i="76"/>
  <c r="G191" i="76" s="1"/>
  <c r="M24" i="76"/>
  <c r="Q24" i="76" s="1"/>
  <c r="M46" i="76"/>
  <c r="Q46" i="76" s="1"/>
  <c r="M17" i="76"/>
  <c r="M28" i="76"/>
  <c r="Q28" i="76" s="1"/>
  <c r="M11" i="76"/>
  <c r="Q11" i="76" s="1"/>
  <c r="M20" i="76"/>
  <c r="Q20" i="76" s="1"/>
  <c r="M36" i="76"/>
  <c r="Q36" i="76" s="1"/>
  <c r="M39" i="76"/>
  <c r="Q39" i="76" s="1"/>
  <c r="M25" i="76"/>
  <c r="Q25" i="76" s="1"/>
  <c r="M34" i="76"/>
  <c r="Q34" i="76" s="1"/>
  <c r="F16" i="76"/>
  <c r="F40" i="76" s="1"/>
  <c r="E16" i="76"/>
  <c r="I16" i="76"/>
  <c r="I40" i="76" s="1"/>
  <c r="K16" i="76"/>
  <c r="K40" i="76" s="1"/>
  <c r="L16" i="76"/>
  <c r="L40" i="76" s="1"/>
  <c r="M19" i="76"/>
  <c r="Q19" i="76" s="1"/>
  <c r="G16" i="76"/>
  <c r="G40" i="76" s="1"/>
  <c r="K147" i="76"/>
  <c r="M14" i="76"/>
  <c r="Q14" i="76" s="1"/>
  <c r="G147" i="76"/>
  <c r="D147" i="76"/>
  <c r="M37" i="76"/>
  <c r="M22" i="76"/>
  <c r="Q22" i="76" s="1"/>
  <c r="M23" i="76"/>
  <c r="Q23" i="76" s="1"/>
  <c r="M21" i="76"/>
  <c r="Q21" i="76" s="1"/>
  <c r="M30" i="76"/>
  <c r="Q30" i="76" s="1"/>
  <c r="M15" i="76"/>
  <c r="Q15" i="76" s="1"/>
  <c r="M35" i="76"/>
  <c r="Q35" i="76" s="1"/>
  <c r="M12" i="76"/>
  <c r="Q12" i="76" s="1"/>
  <c r="M10" i="76"/>
  <c r="Q10" i="76" s="1"/>
  <c r="M13" i="76"/>
  <c r="Q13" i="76" s="1"/>
  <c r="I94" i="76"/>
  <c r="I96" i="76" s="1"/>
  <c r="L94" i="76"/>
  <c r="L99" i="76" s="1"/>
  <c r="G94" i="76"/>
  <c r="G96" i="76" s="1"/>
  <c r="D16" i="76"/>
  <c r="D40" i="76" s="1"/>
  <c r="E94" i="76"/>
  <c r="E99" i="76" s="1"/>
  <c r="H40" i="76"/>
  <c r="L96" i="76"/>
  <c r="L95" i="76" s="1"/>
  <c r="D94" i="76"/>
  <c r="H99" i="76"/>
  <c r="H45" i="76" s="1"/>
  <c r="N63" i="76"/>
  <c r="M27" i="76"/>
  <c r="Q27" i="76" s="1"/>
  <c r="J40" i="76"/>
  <c r="L192" i="76"/>
  <c r="L195" i="76"/>
  <c r="J191" i="76"/>
  <c r="J194" i="76"/>
  <c r="N159" i="76"/>
  <c r="E9" i="76"/>
  <c r="M29" i="76"/>
  <c r="J142" i="76"/>
  <c r="M18" i="76"/>
  <c r="I147" i="76"/>
  <c r="I144" i="76"/>
  <c r="N118" i="76"/>
  <c r="C144" i="76"/>
  <c r="C147" i="76"/>
  <c r="M26" i="76"/>
  <c r="E190" i="76"/>
  <c r="N70" i="76"/>
  <c r="C16" i="76"/>
  <c r="C40" i="76" s="1"/>
  <c r="D143" i="76"/>
  <c r="D146" i="76"/>
  <c r="F144" i="76"/>
  <c r="F147" i="76"/>
  <c r="Q17" i="76"/>
  <c r="Q32" i="76"/>
  <c r="C191" i="76"/>
  <c r="C194" i="76"/>
  <c r="K192" i="76"/>
  <c r="K195" i="76"/>
  <c r="M31" i="76"/>
  <c r="F94" i="76"/>
  <c r="G143" i="76"/>
  <c r="G146" i="76"/>
  <c r="K143" i="76"/>
  <c r="K146" i="76"/>
  <c r="J96" i="76"/>
  <c r="J99" i="76"/>
  <c r="L144" i="76"/>
  <c r="L147" i="76"/>
  <c r="F195" i="76"/>
  <c r="F192" i="76"/>
  <c r="E144" i="76"/>
  <c r="E147" i="76"/>
  <c r="Q37" i="76"/>
  <c r="C94" i="76"/>
  <c r="H95" i="76"/>
  <c r="H98" i="76"/>
  <c r="L192" i="75"/>
  <c r="K192" i="75"/>
  <c r="K194" i="75" s="1"/>
  <c r="K193" i="75" s="1"/>
  <c r="J192" i="75"/>
  <c r="J194" i="75" s="1"/>
  <c r="J193" i="75" s="1"/>
  <c r="F142" i="75"/>
  <c r="C144" i="75"/>
  <c r="C147" i="75"/>
  <c r="L142" i="75"/>
  <c r="L144" i="75" s="1"/>
  <c r="I94" i="75"/>
  <c r="I99" i="75" s="1"/>
  <c r="E94" i="75"/>
  <c r="J99" i="75"/>
  <c r="J95" i="75"/>
  <c r="L99" i="75"/>
  <c r="G147" i="75"/>
  <c r="G144" i="75"/>
  <c r="D96" i="75"/>
  <c r="D99" i="75"/>
  <c r="E99" i="75"/>
  <c r="E96" i="75"/>
  <c r="K144" i="75"/>
  <c r="K147" i="75"/>
  <c r="F192" i="75"/>
  <c r="F195" i="75"/>
  <c r="G96" i="75"/>
  <c r="G99" i="75"/>
  <c r="C96" i="75"/>
  <c r="C99" i="75"/>
  <c r="N94" i="75"/>
  <c r="F99" i="75"/>
  <c r="F96" i="75"/>
  <c r="C192" i="75"/>
  <c r="C195" i="75"/>
  <c r="N190" i="75"/>
  <c r="L194" i="75"/>
  <c r="L193" i="75" s="1"/>
  <c r="L191" i="75"/>
  <c r="F144" i="75"/>
  <c r="F147" i="75"/>
  <c r="C146" i="75"/>
  <c r="C143" i="75"/>
  <c r="J144" i="75"/>
  <c r="J147" i="75"/>
  <c r="N63" i="75"/>
  <c r="I96" i="75"/>
  <c r="D192" i="75"/>
  <c r="D195" i="75"/>
  <c r="H96" i="75"/>
  <c r="H99" i="75"/>
  <c r="D146" i="75"/>
  <c r="D145" i="75" s="1"/>
  <c r="D143" i="75"/>
  <c r="D140" i="75" s="1"/>
  <c r="D149" i="75" s="1"/>
  <c r="I147" i="75"/>
  <c r="I144" i="75"/>
  <c r="N70" i="75"/>
  <c r="J97" i="75"/>
  <c r="J92" i="75" s="1"/>
  <c r="J101" i="75" s="1"/>
  <c r="E192" i="75"/>
  <c r="E195" i="75"/>
  <c r="E144" i="75"/>
  <c r="E147" i="75"/>
  <c r="G195" i="75"/>
  <c r="G192" i="75"/>
  <c r="L98" i="75"/>
  <c r="L95" i="75"/>
  <c r="D195" i="74"/>
  <c r="L195" i="74"/>
  <c r="J192" i="74"/>
  <c r="E190" i="74"/>
  <c r="E195" i="74" s="1"/>
  <c r="H25" i="74"/>
  <c r="C16" i="74"/>
  <c r="J147" i="74"/>
  <c r="I144" i="74"/>
  <c r="J146" i="74"/>
  <c r="J145" i="74" s="1"/>
  <c r="J140" i="74" s="1"/>
  <c r="J149" i="74" s="1"/>
  <c r="M10" i="74"/>
  <c r="M37" i="74"/>
  <c r="M20" i="74"/>
  <c r="E16" i="74"/>
  <c r="E40" i="74" s="1"/>
  <c r="L16" i="74"/>
  <c r="L40" i="74" s="1"/>
  <c r="M35" i="74"/>
  <c r="M24" i="74"/>
  <c r="M29" i="74"/>
  <c r="H33" i="74"/>
  <c r="F96" i="74"/>
  <c r="M27" i="74"/>
  <c r="G99" i="74"/>
  <c r="G96" i="74"/>
  <c r="D40" i="74"/>
  <c r="M15" i="74"/>
  <c r="M17" i="74"/>
  <c r="G40" i="74"/>
  <c r="M22" i="74"/>
  <c r="M12" i="74"/>
  <c r="M28" i="74"/>
  <c r="M46" i="74"/>
  <c r="M26" i="74"/>
  <c r="M32" i="74"/>
  <c r="M13" i="74"/>
  <c r="H30" i="74"/>
  <c r="H16" i="74"/>
  <c r="H9" i="74"/>
  <c r="M23" i="74"/>
  <c r="M21" i="74"/>
  <c r="F40" i="74"/>
  <c r="L144" i="74"/>
  <c r="L147" i="74"/>
  <c r="D96" i="74"/>
  <c r="D99" i="74"/>
  <c r="D45" i="74" s="1"/>
  <c r="H99" i="74"/>
  <c r="H45" i="74" s="1"/>
  <c r="H96" i="74"/>
  <c r="H40" i="74"/>
  <c r="C40" i="74"/>
  <c r="E192" i="74"/>
  <c r="K144" i="74"/>
  <c r="K147" i="74"/>
  <c r="E144" i="74"/>
  <c r="E147" i="74"/>
  <c r="I99" i="74"/>
  <c r="I45" i="74" s="1"/>
  <c r="I96" i="74"/>
  <c r="N166" i="74"/>
  <c r="L96" i="74"/>
  <c r="L99" i="74"/>
  <c r="G147" i="74"/>
  <c r="G144" i="74"/>
  <c r="N70" i="74"/>
  <c r="J194" i="74"/>
  <c r="J193" i="74" s="1"/>
  <c r="J191" i="74"/>
  <c r="J40" i="74"/>
  <c r="F195" i="74"/>
  <c r="F192" i="74"/>
  <c r="C96" i="74"/>
  <c r="C99" i="74"/>
  <c r="N94" i="74"/>
  <c r="E99" i="74"/>
  <c r="E96" i="74"/>
  <c r="G195" i="74"/>
  <c r="G192" i="74"/>
  <c r="K192" i="74"/>
  <c r="K195" i="74"/>
  <c r="C192" i="74"/>
  <c r="C195" i="74"/>
  <c r="N190" i="74"/>
  <c r="I146" i="74"/>
  <c r="I145" i="74" s="1"/>
  <c r="I143" i="74"/>
  <c r="I140" i="74" s="1"/>
  <c r="I149" i="74" s="1"/>
  <c r="M36" i="74"/>
  <c r="M30" i="74"/>
  <c r="M34" i="74"/>
  <c r="M39" i="74"/>
  <c r="M11" i="74"/>
  <c r="F98" i="74"/>
  <c r="F95" i="74"/>
  <c r="D191" i="74"/>
  <c r="D194" i="74"/>
  <c r="M19" i="74"/>
  <c r="L191" i="74"/>
  <c r="L194" i="74"/>
  <c r="L193" i="74" s="1"/>
  <c r="N118" i="74"/>
  <c r="C142" i="74"/>
  <c r="N63" i="74"/>
  <c r="J96" i="74"/>
  <c r="J99" i="74"/>
  <c r="J45" i="74" s="1"/>
  <c r="I40" i="74"/>
  <c r="M14" i="74"/>
  <c r="F144" i="74"/>
  <c r="F147" i="74"/>
  <c r="M18" i="74"/>
  <c r="D140" i="74"/>
  <c r="D149" i="74" s="1"/>
  <c r="K40" i="74"/>
  <c r="N166" i="73"/>
  <c r="F16" i="73"/>
  <c r="E16" i="73"/>
  <c r="L16" i="73"/>
  <c r="D147" i="73"/>
  <c r="I144" i="73"/>
  <c r="D16" i="73"/>
  <c r="D40" i="73" s="1"/>
  <c r="G144" i="73"/>
  <c r="N118" i="73"/>
  <c r="J144" i="73"/>
  <c r="J143" i="73" s="1"/>
  <c r="C142" i="73"/>
  <c r="C147" i="73" s="1"/>
  <c r="M28" i="73"/>
  <c r="M12" i="73"/>
  <c r="M24" i="73"/>
  <c r="M36" i="73"/>
  <c r="M32" i="73"/>
  <c r="H25" i="73"/>
  <c r="J99" i="73"/>
  <c r="J45" i="73" s="1"/>
  <c r="H9" i="73"/>
  <c r="J40" i="73"/>
  <c r="K40" i="73"/>
  <c r="C16" i="73"/>
  <c r="C40" i="73" s="1"/>
  <c r="M46" i="73"/>
  <c r="M17" i="73"/>
  <c r="E40" i="73"/>
  <c r="M10" i="73"/>
  <c r="M20" i="73"/>
  <c r="M31" i="73"/>
  <c r="M23" i="73"/>
  <c r="M34" i="73"/>
  <c r="F40" i="73"/>
  <c r="M15" i="73"/>
  <c r="M22" i="73"/>
  <c r="H16" i="73"/>
  <c r="M29" i="73"/>
  <c r="M21" i="73"/>
  <c r="M19" i="73"/>
  <c r="M37" i="73"/>
  <c r="M18" i="73"/>
  <c r="M13" i="73"/>
  <c r="G40" i="73"/>
  <c r="M35" i="73"/>
  <c r="M26" i="73"/>
  <c r="M11" i="73"/>
  <c r="G96" i="73"/>
  <c r="G99" i="73"/>
  <c r="G195" i="73"/>
  <c r="G192" i="73"/>
  <c r="F99" i="73"/>
  <c r="F96" i="73"/>
  <c r="J191" i="73"/>
  <c r="J194" i="73"/>
  <c r="J193" i="73" s="1"/>
  <c r="H99" i="73"/>
  <c r="H45" i="73" s="1"/>
  <c r="H40" i="73"/>
  <c r="H96" i="73"/>
  <c r="D146" i="73"/>
  <c r="D145" i="73" s="1"/>
  <c r="D143" i="73"/>
  <c r="F144" i="73"/>
  <c r="F147" i="73"/>
  <c r="H33" i="73"/>
  <c r="L192" i="73"/>
  <c r="L195" i="73"/>
  <c r="E192" i="73"/>
  <c r="E195" i="73"/>
  <c r="F192" i="73"/>
  <c r="F195" i="73"/>
  <c r="J42" i="73"/>
  <c r="J41" i="73" s="1"/>
  <c r="J98" i="73"/>
  <c r="J95" i="73"/>
  <c r="D94" i="73"/>
  <c r="N70" i="73"/>
  <c r="K195" i="73"/>
  <c r="K192" i="73"/>
  <c r="D192" i="73"/>
  <c r="D195" i="73"/>
  <c r="L144" i="73"/>
  <c r="L147" i="73"/>
  <c r="M27" i="73"/>
  <c r="I99" i="73"/>
  <c r="I45" i="73" s="1"/>
  <c r="I96" i="73"/>
  <c r="I143" i="73"/>
  <c r="I146" i="73"/>
  <c r="I145" i="73" s="1"/>
  <c r="L98" i="73"/>
  <c r="L95" i="73"/>
  <c r="C192" i="73"/>
  <c r="C195" i="73"/>
  <c r="N190" i="73"/>
  <c r="C97" i="73"/>
  <c r="L40" i="73"/>
  <c r="E144" i="73"/>
  <c r="E147" i="73"/>
  <c r="K147" i="73"/>
  <c r="K45" i="73" s="1"/>
  <c r="K144" i="73"/>
  <c r="G143" i="73"/>
  <c r="G146" i="73"/>
  <c r="G145" i="73" s="1"/>
  <c r="E99" i="73"/>
  <c r="E96" i="73"/>
  <c r="I40" i="73"/>
  <c r="M14" i="73"/>
  <c r="C195" i="72"/>
  <c r="D192" i="72"/>
  <c r="D191" i="72" s="1"/>
  <c r="E190" i="72"/>
  <c r="E192" i="72" s="1"/>
  <c r="L195" i="72"/>
  <c r="N111" i="72"/>
  <c r="J144" i="72"/>
  <c r="J143" i="72" s="1"/>
  <c r="G144" i="72"/>
  <c r="F147" i="72"/>
  <c r="G45" i="72"/>
  <c r="M11" i="72"/>
  <c r="M9" i="72" s="1"/>
  <c r="K147" i="72"/>
  <c r="N63" i="72"/>
  <c r="J40" i="72"/>
  <c r="G96" i="72"/>
  <c r="G42" i="72" s="1"/>
  <c r="G41" i="72" s="1"/>
  <c r="F40" i="72"/>
  <c r="D99" i="72"/>
  <c r="D45" i="72" s="1"/>
  <c r="K143" i="72"/>
  <c r="K146" i="72"/>
  <c r="C144" i="72"/>
  <c r="C147" i="72"/>
  <c r="N142" i="72"/>
  <c r="L191" i="72"/>
  <c r="L194" i="72"/>
  <c r="L193" i="72" s="1"/>
  <c r="F99" i="72"/>
  <c r="F96" i="72"/>
  <c r="M33" i="72"/>
  <c r="H33" i="72"/>
  <c r="F143" i="72"/>
  <c r="F146" i="72"/>
  <c r="G191" i="72"/>
  <c r="G194" i="72"/>
  <c r="G193" i="72" s="1"/>
  <c r="D42" i="72"/>
  <c r="D41" i="72" s="1"/>
  <c r="D95" i="72"/>
  <c r="D98" i="72"/>
  <c r="E195" i="72"/>
  <c r="H16" i="72"/>
  <c r="H9" i="72"/>
  <c r="C94" i="72"/>
  <c r="D143" i="72"/>
  <c r="D146" i="72"/>
  <c r="D145" i="72" s="1"/>
  <c r="I147" i="72"/>
  <c r="I144" i="72"/>
  <c r="M25" i="72"/>
  <c r="K190" i="72"/>
  <c r="E144" i="72"/>
  <c r="E147" i="72"/>
  <c r="I96" i="72"/>
  <c r="I99" i="72"/>
  <c r="J96" i="72"/>
  <c r="J99" i="72"/>
  <c r="J45" i="72" s="1"/>
  <c r="M46" i="72"/>
  <c r="C191" i="72"/>
  <c r="C194" i="72"/>
  <c r="K40" i="72"/>
  <c r="E99" i="72"/>
  <c r="E96" i="72"/>
  <c r="L45" i="72"/>
  <c r="F195" i="72"/>
  <c r="F192" i="72"/>
  <c r="L95" i="72"/>
  <c r="L98" i="72"/>
  <c r="L42" i="72"/>
  <c r="L41" i="72" s="1"/>
  <c r="G143" i="72"/>
  <c r="G146" i="72"/>
  <c r="G145" i="72" s="1"/>
  <c r="M31" i="72"/>
  <c r="M18" i="72"/>
  <c r="L143" i="72"/>
  <c r="L146" i="72"/>
  <c r="L145" i="72" s="1"/>
  <c r="J191" i="72"/>
  <c r="J194" i="72"/>
  <c r="J193" i="72" s="1"/>
  <c r="H96" i="72"/>
  <c r="H99" i="72"/>
  <c r="H45" i="72" s="1"/>
  <c r="D192" i="71"/>
  <c r="D191" i="71" s="1"/>
  <c r="N166" i="71"/>
  <c r="J192" i="71"/>
  <c r="J191" i="71" s="1"/>
  <c r="K195" i="71"/>
  <c r="G16" i="71"/>
  <c r="G40" i="71" s="1"/>
  <c r="M39" i="71"/>
  <c r="Q39" i="71" s="1"/>
  <c r="M15" i="71"/>
  <c r="Q15" i="71" s="1"/>
  <c r="J147" i="71"/>
  <c r="N118" i="71"/>
  <c r="D144" i="71"/>
  <c r="D146" i="71" s="1"/>
  <c r="D145" i="71" s="1"/>
  <c r="M29" i="71"/>
  <c r="C16" i="71"/>
  <c r="C40" i="71" s="1"/>
  <c r="M26" i="71"/>
  <c r="Q26" i="71" s="1"/>
  <c r="M21" i="71"/>
  <c r="Q21" i="71" s="1"/>
  <c r="G96" i="71"/>
  <c r="G95" i="71" s="1"/>
  <c r="M23" i="71"/>
  <c r="Q23" i="71" s="1"/>
  <c r="N70" i="71"/>
  <c r="H99" i="71"/>
  <c r="H45" i="71" s="1"/>
  <c r="N63" i="71"/>
  <c r="H40" i="71"/>
  <c r="F96" i="71"/>
  <c r="F95" i="71" s="1"/>
  <c r="M11" i="71"/>
  <c r="Q11" i="71" s="1"/>
  <c r="H30" i="71"/>
  <c r="Q5" i="71"/>
  <c r="M17" i="71"/>
  <c r="Q17" i="71" s="1"/>
  <c r="M14" i="71"/>
  <c r="Q14" i="71" s="1"/>
  <c r="M13" i="71"/>
  <c r="Q13" i="71" s="1"/>
  <c r="M37" i="71"/>
  <c r="Q37" i="71" s="1"/>
  <c r="M24" i="71"/>
  <c r="Q24" i="71" s="1"/>
  <c r="M22" i="71"/>
  <c r="Q22" i="71" s="1"/>
  <c r="M31" i="71"/>
  <c r="Q31" i="71" s="1"/>
  <c r="H9" i="71"/>
  <c r="M19" i="71"/>
  <c r="Q19" i="71" s="1"/>
  <c r="M27" i="71"/>
  <c r="Q27" i="71" s="1"/>
  <c r="F40" i="71"/>
  <c r="M46" i="71"/>
  <c r="Q46" i="71" s="1"/>
  <c r="D40" i="71"/>
  <c r="E40" i="71"/>
  <c r="H33" i="71"/>
  <c r="M32" i="71"/>
  <c r="Q32" i="71" s="1"/>
  <c r="K40" i="71"/>
  <c r="L96" i="71"/>
  <c r="L99" i="71"/>
  <c r="Q29" i="71"/>
  <c r="Q36" i="71"/>
  <c r="C147" i="71"/>
  <c r="C144" i="71"/>
  <c r="E144" i="71"/>
  <c r="E147" i="71"/>
  <c r="F144" i="71"/>
  <c r="F147" i="71"/>
  <c r="L192" i="71"/>
  <c r="L195" i="71"/>
  <c r="J96" i="71"/>
  <c r="J99" i="71"/>
  <c r="C94" i="71"/>
  <c r="K144" i="71"/>
  <c r="K147" i="71"/>
  <c r="I94" i="71"/>
  <c r="N79" i="71"/>
  <c r="I16" i="71"/>
  <c r="I40" i="71" s="1"/>
  <c r="F195" i="71"/>
  <c r="F192" i="71"/>
  <c r="G142" i="71"/>
  <c r="N142" i="71" s="1"/>
  <c r="J40" i="71"/>
  <c r="D96" i="71"/>
  <c r="D99" i="71"/>
  <c r="D45" i="71" s="1"/>
  <c r="E99" i="71"/>
  <c r="E96" i="71"/>
  <c r="M10" i="71"/>
  <c r="K191" i="71"/>
  <c r="K194" i="71"/>
  <c r="Q18" i="71"/>
  <c r="C190" i="71"/>
  <c r="M20" i="71"/>
  <c r="M34" i="71"/>
  <c r="N111" i="71"/>
  <c r="J194" i="71"/>
  <c r="J193" i="71" s="1"/>
  <c r="L144" i="71"/>
  <c r="L147" i="71"/>
  <c r="H16" i="71"/>
  <c r="H25" i="71"/>
  <c r="H95" i="71"/>
  <c r="H98" i="71"/>
  <c r="J143" i="71"/>
  <c r="J146" i="71"/>
  <c r="J145" i="71" s="1"/>
  <c r="M28" i="71"/>
  <c r="E195" i="71"/>
  <c r="E192" i="71"/>
  <c r="M12" i="71"/>
  <c r="G195" i="71"/>
  <c r="G192" i="71"/>
  <c r="M35" i="71"/>
  <c r="I147" i="71"/>
  <c r="I144" i="71"/>
  <c r="L40" i="71"/>
  <c r="K192" i="70"/>
  <c r="D195" i="70"/>
  <c r="J16" i="70"/>
  <c r="M18" i="70"/>
  <c r="M16" i="70" s="1"/>
  <c r="C16" i="70"/>
  <c r="C40" i="70" s="1"/>
  <c r="D147" i="70"/>
  <c r="I144" i="70"/>
  <c r="I143" i="70" s="1"/>
  <c r="G144" i="70"/>
  <c r="G146" i="70" s="1"/>
  <c r="G145" i="70" s="1"/>
  <c r="E147" i="70"/>
  <c r="K142" i="70"/>
  <c r="K147" i="70" s="1"/>
  <c r="K45" i="70" s="1"/>
  <c r="N111" i="70"/>
  <c r="L94" i="70"/>
  <c r="L96" i="70" s="1"/>
  <c r="F16" i="70"/>
  <c r="F40" i="70" s="1"/>
  <c r="G94" i="70"/>
  <c r="M11" i="70"/>
  <c r="Q11" i="70" s="1"/>
  <c r="L147" i="70"/>
  <c r="I94" i="70"/>
  <c r="I99" i="70" s="1"/>
  <c r="I45" i="70" s="1"/>
  <c r="J96" i="70"/>
  <c r="J98" i="70" s="1"/>
  <c r="H16" i="70"/>
  <c r="N70" i="70"/>
  <c r="L40" i="70"/>
  <c r="C99" i="70"/>
  <c r="G40" i="70"/>
  <c r="I40" i="70"/>
  <c r="K40" i="70"/>
  <c r="H96" i="70"/>
  <c r="H42" i="70" s="1"/>
  <c r="H40" i="70"/>
  <c r="D40" i="70"/>
  <c r="N63" i="70"/>
  <c r="D96" i="70"/>
  <c r="D98" i="70" s="1"/>
  <c r="J40" i="70"/>
  <c r="H9" i="70"/>
  <c r="E96" i="70"/>
  <c r="E95" i="70" s="1"/>
  <c r="Q20" i="70"/>
  <c r="Q12" i="70"/>
  <c r="F195" i="70"/>
  <c r="F192" i="70"/>
  <c r="Q32" i="70"/>
  <c r="F144" i="70"/>
  <c r="F147" i="70"/>
  <c r="Q46" i="70"/>
  <c r="E195" i="70"/>
  <c r="E192" i="70"/>
  <c r="L192" i="70"/>
  <c r="L195" i="70"/>
  <c r="J191" i="70"/>
  <c r="J194" i="70"/>
  <c r="J193" i="70" s="1"/>
  <c r="Q29" i="70"/>
  <c r="Q19" i="70"/>
  <c r="D191" i="70"/>
  <c r="D194" i="70"/>
  <c r="N118" i="70"/>
  <c r="H25" i="70"/>
  <c r="E16" i="70"/>
  <c r="Q34" i="70"/>
  <c r="M33" i="70"/>
  <c r="Q31" i="70"/>
  <c r="M30" i="70"/>
  <c r="Q36" i="70"/>
  <c r="D146" i="70"/>
  <c r="D143" i="70"/>
  <c r="M26" i="70"/>
  <c r="Q14" i="70"/>
  <c r="Q35" i="70"/>
  <c r="C142" i="70"/>
  <c r="G195" i="70"/>
  <c r="G192" i="70"/>
  <c r="C95" i="70"/>
  <c r="C98" i="70"/>
  <c r="Q13" i="70"/>
  <c r="Q10" i="70"/>
  <c r="N159" i="70"/>
  <c r="Q17" i="70"/>
  <c r="Q24" i="70"/>
  <c r="Q23" i="70"/>
  <c r="Q21" i="70"/>
  <c r="C190" i="70"/>
  <c r="K191" i="70"/>
  <c r="K194" i="70"/>
  <c r="K193" i="70" s="1"/>
  <c r="Q22" i="70"/>
  <c r="Q27" i="70"/>
  <c r="Q28" i="70"/>
  <c r="Q39" i="70"/>
  <c r="L143" i="70"/>
  <c r="L146" i="70"/>
  <c r="F99" i="70"/>
  <c r="F96" i="70"/>
  <c r="Q37" i="70"/>
  <c r="E143" i="70"/>
  <c r="E146" i="70"/>
  <c r="J147" i="70"/>
  <c r="J45" i="70" s="1"/>
  <c r="J144" i="70"/>
  <c r="N166" i="69"/>
  <c r="F16" i="69"/>
  <c r="D192" i="69"/>
  <c r="D194" i="69" s="1"/>
  <c r="D193" i="69" s="1"/>
  <c r="G192" i="69"/>
  <c r="G191" i="69" s="1"/>
  <c r="E192" i="69"/>
  <c r="E191" i="69" s="1"/>
  <c r="K195" i="69"/>
  <c r="M32" i="69"/>
  <c r="M23" i="69"/>
  <c r="Q23" i="69" s="1"/>
  <c r="I16" i="69"/>
  <c r="I40" i="69" s="1"/>
  <c r="N118" i="69"/>
  <c r="J147" i="69"/>
  <c r="F147" i="69"/>
  <c r="M28" i="69"/>
  <c r="Q28" i="69" s="1"/>
  <c r="M18" i="69"/>
  <c r="Q18" i="69" s="1"/>
  <c r="M39" i="69"/>
  <c r="Q39" i="69" s="1"/>
  <c r="M26" i="69"/>
  <c r="Q26" i="69" s="1"/>
  <c r="M21" i="69"/>
  <c r="Q21" i="69" s="1"/>
  <c r="G16" i="69"/>
  <c r="G40" i="69" s="1"/>
  <c r="M27" i="69"/>
  <c r="Q27" i="69" s="1"/>
  <c r="H30" i="69"/>
  <c r="L99" i="69"/>
  <c r="K40" i="69"/>
  <c r="N70" i="69"/>
  <c r="G99" i="69"/>
  <c r="F40" i="69"/>
  <c r="J99" i="69"/>
  <c r="C94" i="69"/>
  <c r="C96" i="69" s="1"/>
  <c r="I96" i="69"/>
  <c r="I98" i="69" s="1"/>
  <c r="L40" i="69"/>
  <c r="M11" i="69"/>
  <c r="Q11" i="69" s="1"/>
  <c r="H16" i="69"/>
  <c r="M13" i="69"/>
  <c r="Q13" i="69" s="1"/>
  <c r="M17" i="69"/>
  <c r="Q17" i="69" s="1"/>
  <c r="E40" i="69"/>
  <c r="H9" i="69"/>
  <c r="H25" i="69"/>
  <c r="M19" i="69"/>
  <c r="Q19" i="69" s="1"/>
  <c r="M46" i="69"/>
  <c r="Q46" i="69" s="1"/>
  <c r="D40" i="69"/>
  <c r="C40" i="69"/>
  <c r="J40" i="69"/>
  <c r="Q32" i="69"/>
  <c r="M29" i="69"/>
  <c r="E144" i="69"/>
  <c r="E147" i="69"/>
  <c r="M36" i="69"/>
  <c r="K191" i="69"/>
  <c r="K194" i="69"/>
  <c r="M31" i="69"/>
  <c r="J95" i="69"/>
  <c r="J98" i="69"/>
  <c r="J146" i="69"/>
  <c r="J143" i="69"/>
  <c r="I147" i="69"/>
  <c r="I45" i="69" s="1"/>
  <c r="I144" i="69"/>
  <c r="J195" i="69"/>
  <c r="J192" i="69"/>
  <c r="J42" i="69" s="1"/>
  <c r="J41" i="69" s="1"/>
  <c r="M22" i="69"/>
  <c r="D144" i="69"/>
  <c r="D147" i="69"/>
  <c r="M35" i="69"/>
  <c r="M10" i="69"/>
  <c r="D96" i="69"/>
  <c r="D99" i="69"/>
  <c r="F143" i="69"/>
  <c r="F146" i="69"/>
  <c r="F99" i="69"/>
  <c r="F96" i="69"/>
  <c r="H33" i="69"/>
  <c r="M20" i="69"/>
  <c r="M37" i="69"/>
  <c r="M15" i="69"/>
  <c r="H96" i="69"/>
  <c r="H99" i="69"/>
  <c r="H45" i="69" s="1"/>
  <c r="H40" i="69"/>
  <c r="L95" i="69"/>
  <c r="L98" i="69"/>
  <c r="C190" i="69"/>
  <c r="L144" i="69"/>
  <c r="L147" i="69"/>
  <c r="M12" i="69"/>
  <c r="F195" i="69"/>
  <c r="F192" i="69"/>
  <c r="C144" i="69"/>
  <c r="C147" i="69"/>
  <c r="N142" i="69"/>
  <c r="M24" i="69"/>
  <c r="G147" i="69"/>
  <c r="G144" i="69"/>
  <c r="L190" i="69"/>
  <c r="E99" i="69"/>
  <c r="E96" i="69"/>
  <c r="M14" i="69"/>
  <c r="M34" i="69"/>
  <c r="G98" i="69"/>
  <c r="G95" i="69"/>
  <c r="K144" i="69"/>
  <c r="K147" i="69"/>
  <c r="G195" i="66"/>
  <c r="F16" i="66"/>
  <c r="E192" i="66"/>
  <c r="E191" i="66" s="1"/>
  <c r="D16" i="66"/>
  <c r="N166" i="66"/>
  <c r="G16" i="66"/>
  <c r="G40" i="66" s="1"/>
  <c r="G142" i="66"/>
  <c r="G144" i="66" s="1"/>
  <c r="G42" i="66" s="1"/>
  <c r="G41" i="66" s="1"/>
  <c r="K16" i="66"/>
  <c r="K40" i="66" s="1"/>
  <c r="N118" i="66"/>
  <c r="I144" i="66"/>
  <c r="I146" i="66" s="1"/>
  <c r="I145" i="66" s="1"/>
  <c r="K147" i="66"/>
  <c r="J147" i="66"/>
  <c r="F142" i="66"/>
  <c r="F144" i="66" s="1"/>
  <c r="N111" i="66"/>
  <c r="J16" i="66"/>
  <c r="J40" i="66" s="1"/>
  <c r="E40" i="66"/>
  <c r="M28" i="66"/>
  <c r="M11" i="66"/>
  <c r="M10" i="66"/>
  <c r="M36" i="66"/>
  <c r="M19" i="66"/>
  <c r="E94" i="66"/>
  <c r="E99" i="66" s="1"/>
  <c r="M21" i="66"/>
  <c r="N70" i="66"/>
  <c r="H16" i="66"/>
  <c r="G99" i="66"/>
  <c r="F96" i="66"/>
  <c r="M14" i="66"/>
  <c r="M13" i="66"/>
  <c r="D40" i="66"/>
  <c r="M18" i="66"/>
  <c r="F40" i="66"/>
  <c r="L40" i="66"/>
  <c r="M39" i="66"/>
  <c r="M23" i="66"/>
  <c r="M15" i="66"/>
  <c r="M12" i="66"/>
  <c r="M35" i="66"/>
  <c r="M32" i="66"/>
  <c r="M17" i="66"/>
  <c r="M31" i="66"/>
  <c r="M26" i="66"/>
  <c r="M24" i="66"/>
  <c r="M20" i="66"/>
  <c r="M37" i="66"/>
  <c r="M29" i="66"/>
  <c r="L96" i="66"/>
  <c r="L99" i="66"/>
  <c r="K192" i="66"/>
  <c r="K195" i="66"/>
  <c r="L144" i="66"/>
  <c r="L147" i="66"/>
  <c r="G147" i="66"/>
  <c r="H96" i="66"/>
  <c r="H42" i="66" s="1"/>
  <c r="H99" i="66"/>
  <c r="H45" i="66" s="1"/>
  <c r="N63" i="66"/>
  <c r="D96" i="66"/>
  <c r="D99" i="66"/>
  <c r="D144" i="66"/>
  <c r="D147" i="66"/>
  <c r="C96" i="66"/>
  <c r="C99" i="66"/>
  <c r="K143" i="66"/>
  <c r="K146" i="66"/>
  <c r="H30" i="66"/>
  <c r="F195" i="66"/>
  <c r="F192" i="66"/>
  <c r="C142" i="66"/>
  <c r="J143" i="66"/>
  <c r="J146" i="66"/>
  <c r="C16" i="66"/>
  <c r="C40" i="66" s="1"/>
  <c r="G95" i="66"/>
  <c r="G98" i="66"/>
  <c r="M22" i="66"/>
  <c r="J96" i="66"/>
  <c r="J99" i="66"/>
  <c r="I96" i="66"/>
  <c r="I99" i="66"/>
  <c r="I45" i="66" s="1"/>
  <c r="M27" i="66"/>
  <c r="E144" i="66"/>
  <c r="E147" i="66"/>
  <c r="M34" i="66"/>
  <c r="H33" i="66"/>
  <c r="J195" i="66"/>
  <c r="J192" i="66"/>
  <c r="M46" i="66"/>
  <c r="L192" i="66"/>
  <c r="L195" i="66"/>
  <c r="I40" i="66"/>
  <c r="G191" i="66"/>
  <c r="G194" i="66"/>
  <c r="C190" i="66"/>
  <c r="H25" i="66"/>
  <c r="H9" i="66"/>
  <c r="D195" i="66"/>
  <c r="D192" i="66"/>
  <c r="D195" i="65"/>
  <c r="L16" i="65"/>
  <c r="J192" i="65"/>
  <c r="J194" i="65" s="1"/>
  <c r="J193" i="65" s="1"/>
  <c r="L192" i="65"/>
  <c r="L191" i="65" s="1"/>
  <c r="M12" i="65"/>
  <c r="C16" i="65"/>
  <c r="C40" i="65" s="1"/>
  <c r="D16" i="65"/>
  <c r="D40" i="65" s="1"/>
  <c r="C142" i="65"/>
  <c r="L147" i="65"/>
  <c r="L144" i="65"/>
  <c r="M14" i="65"/>
  <c r="M15" i="65"/>
  <c r="M24" i="65"/>
  <c r="M22" i="65"/>
  <c r="M13" i="65"/>
  <c r="E16" i="65"/>
  <c r="E40" i="65" s="1"/>
  <c r="G40" i="65"/>
  <c r="E94" i="65"/>
  <c r="N94" i="65" s="1"/>
  <c r="N63" i="65"/>
  <c r="H33" i="65"/>
  <c r="F40" i="65"/>
  <c r="M35" i="65"/>
  <c r="I40" i="65"/>
  <c r="M20" i="65"/>
  <c r="J40" i="65"/>
  <c r="L40" i="65"/>
  <c r="E192" i="65"/>
  <c r="E195" i="65"/>
  <c r="E99" i="65"/>
  <c r="E96" i="65"/>
  <c r="F99" i="65"/>
  <c r="F96" i="65"/>
  <c r="C144" i="65"/>
  <c r="C147" i="65"/>
  <c r="N142" i="65"/>
  <c r="H99" i="65"/>
  <c r="H96" i="65"/>
  <c r="D144" i="65"/>
  <c r="D147" i="65"/>
  <c r="G99" i="65"/>
  <c r="G96" i="65"/>
  <c r="M23" i="65"/>
  <c r="M10" i="65"/>
  <c r="M46" i="65"/>
  <c r="M34" i="65"/>
  <c r="G195" i="65"/>
  <c r="G192" i="65"/>
  <c r="F144" i="65"/>
  <c r="F147" i="65"/>
  <c r="F195" i="65"/>
  <c r="F192" i="65"/>
  <c r="N70" i="65"/>
  <c r="H30" i="65"/>
  <c r="I96" i="65"/>
  <c r="I99" i="65"/>
  <c r="L99" i="65"/>
  <c r="L96" i="65"/>
  <c r="M37" i="65"/>
  <c r="M11" i="65"/>
  <c r="H9" i="65"/>
  <c r="H16" i="65"/>
  <c r="C95" i="65"/>
  <c r="C98" i="65"/>
  <c r="M31" i="65"/>
  <c r="J147" i="65"/>
  <c r="J144" i="65"/>
  <c r="M36" i="65"/>
  <c r="K144" i="65"/>
  <c r="K147" i="65"/>
  <c r="M18" i="65"/>
  <c r="H38" i="65"/>
  <c r="M28" i="65"/>
  <c r="M29" i="65"/>
  <c r="M26" i="65"/>
  <c r="E144" i="65"/>
  <c r="E147" i="65"/>
  <c r="G147" i="65"/>
  <c r="G144" i="65"/>
  <c r="I147" i="65"/>
  <c r="I144" i="65"/>
  <c r="K195" i="65"/>
  <c r="K192" i="65"/>
  <c r="N118" i="65"/>
  <c r="D96" i="65"/>
  <c r="D99" i="65"/>
  <c r="M21" i="65"/>
  <c r="D191" i="65"/>
  <c r="D194" i="65"/>
  <c r="M19" i="65"/>
  <c r="N166" i="65"/>
  <c r="C190" i="65"/>
  <c r="J99" i="65"/>
  <c r="J96" i="65"/>
  <c r="K40" i="65"/>
  <c r="H25" i="65"/>
  <c r="M17" i="65"/>
  <c r="N111" i="65"/>
  <c r="M39" i="65"/>
  <c r="M32" i="65"/>
  <c r="J40" i="64"/>
  <c r="G40" i="64"/>
  <c r="M14" i="64"/>
  <c r="D40" i="64"/>
  <c r="M23" i="64"/>
  <c r="E40" i="64"/>
  <c r="N63" i="64"/>
  <c r="E195" i="64"/>
  <c r="E192" i="64"/>
  <c r="F99" i="64"/>
  <c r="F96" i="64"/>
  <c r="M30" i="64"/>
  <c r="D195" i="64"/>
  <c r="D192" i="64"/>
  <c r="E99" i="64"/>
  <c r="E45" i="64" s="1"/>
  <c r="E96" i="64"/>
  <c r="N166" i="64"/>
  <c r="C94" i="64"/>
  <c r="K145" i="64"/>
  <c r="K140" i="64" s="1"/>
  <c r="K149" i="64" s="1"/>
  <c r="K44" i="64"/>
  <c r="K43" i="64" s="1"/>
  <c r="K38" i="64" s="1"/>
  <c r="K47" i="64" s="1"/>
  <c r="I99" i="64"/>
  <c r="I96" i="64"/>
  <c r="M20" i="64"/>
  <c r="D94" i="64"/>
  <c r="J146" i="64"/>
  <c r="J145" i="64" s="1"/>
  <c r="J143" i="64"/>
  <c r="H96" i="64"/>
  <c r="H99" i="64"/>
  <c r="M21" i="64"/>
  <c r="F144" i="64"/>
  <c r="F147" i="64"/>
  <c r="L195" i="64"/>
  <c r="L192" i="64"/>
  <c r="M28" i="64"/>
  <c r="M17" i="64"/>
  <c r="I147" i="64"/>
  <c r="I144" i="64"/>
  <c r="M12" i="64"/>
  <c r="M37" i="64"/>
  <c r="M34" i="64"/>
  <c r="I40" i="64"/>
  <c r="H47" i="64"/>
  <c r="L143" i="64"/>
  <c r="L146" i="64"/>
  <c r="L145" i="64" s="1"/>
  <c r="E143" i="64"/>
  <c r="E146" i="64"/>
  <c r="E145" i="64" s="1"/>
  <c r="J191" i="64"/>
  <c r="J194" i="64"/>
  <c r="J193" i="64" s="1"/>
  <c r="L40" i="64"/>
  <c r="M36" i="64"/>
  <c r="C190" i="64"/>
  <c r="G195" i="64"/>
  <c r="G192" i="64"/>
  <c r="M35" i="64"/>
  <c r="G147" i="64"/>
  <c r="G144" i="64"/>
  <c r="J42" i="64"/>
  <c r="J41" i="64" s="1"/>
  <c r="J95" i="64"/>
  <c r="J98" i="64"/>
  <c r="F195" i="64"/>
  <c r="F192" i="64"/>
  <c r="C147" i="64"/>
  <c r="C144" i="64"/>
  <c r="N142" i="64"/>
  <c r="K191" i="64"/>
  <c r="K194" i="64"/>
  <c r="K193" i="64" s="1"/>
  <c r="M29" i="64"/>
  <c r="F40" i="64"/>
  <c r="D143" i="64"/>
  <c r="D146" i="64"/>
  <c r="D145" i="64" s="1"/>
  <c r="G96" i="64"/>
  <c r="G99" i="64"/>
  <c r="M13" i="64"/>
  <c r="L99" i="64"/>
  <c r="L96" i="64"/>
  <c r="J45" i="64"/>
  <c r="L195" i="63"/>
  <c r="L192" i="63"/>
  <c r="L194" i="63" s="1"/>
  <c r="L193" i="63" s="1"/>
  <c r="J192" i="63"/>
  <c r="J191" i="63" s="1"/>
  <c r="K40" i="63"/>
  <c r="N118" i="63"/>
  <c r="G40" i="63"/>
  <c r="M28" i="63"/>
  <c r="M19" i="63"/>
  <c r="E147" i="63"/>
  <c r="E144" i="63"/>
  <c r="M39" i="63"/>
  <c r="M11" i="63"/>
  <c r="M29" i="63"/>
  <c r="M22" i="63"/>
  <c r="M35" i="63"/>
  <c r="M15" i="63"/>
  <c r="N70" i="63"/>
  <c r="M10" i="63"/>
  <c r="M13" i="63"/>
  <c r="M46" i="63"/>
  <c r="J40" i="63"/>
  <c r="M24" i="63"/>
  <c r="M27" i="63"/>
  <c r="M18" i="63"/>
  <c r="E96" i="63"/>
  <c r="E16" i="63"/>
  <c r="E40" i="63" s="1"/>
  <c r="D96" i="63"/>
  <c r="D98" i="63" s="1"/>
  <c r="D99" i="63"/>
  <c r="D16" i="63"/>
  <c r="D40" i="63" s="1"/>
  <c r="M20" i="63"/>
  <c r="M21" i="63"/>
  <c r="G147" i="63"/>
  <c r="G144" i="63"/>
  <c r="L40" i="63"/>
  <c r="J99" i="63"/>
  <c r="J96" i="63"/>
  <c r="I40" i="63"/>
  <c r="G195" i="63"/>
  <c r="G192" i="63"/>
  <c r="K191" i="63"/>
  <c r="K194" i="63"/>
  <c r="K193" i="63" s="1"/>
  <c r="N166" i="63"/>
  <c r="C96" i="63"/>
  <c r="C99" i="63"/>
  <c r="D192" i="63"/>
  <c r="D195" i="63"/>
  <c r="D45" i="63" s="1"/>
  <c r="L144" i="63"/>
  <c r="L147" i="63"/>
  <c r="E42" i="63"/>
  <c r="E41" i="63" s="1"/>
  <c r="E95" i="63"/>
  <c r="E98" i="63"/>
  <c r="M31" i="63"/>
  <c r="I94" i="63"/>
  <c r="N94" i="63" s="1"/>
  <c r="H99" i="63"/>
  <c r="H96" i="63"/>
  <c r="M14" i="63"/>
  <c r="M26" i="63"/>
  <c r="K144" i="63"/>
  <c r="K147" i="63"/>
  <c r="K45" i="63" s="1"/>
  <c r="M32" i="63"/>
  <c r="L99" i="63"/>
  <c r="L96" i="63"/>
  <c r="C192" i="63"/>
  <c r="C195" i="63"/>
  <c r="N190" i="63"/>
  <c r="D140" i="63"/>
  <c r="D149" i="63" s="1"/>
  <c r="M12" i="63"/>
  <c r="M23" i="63"/>
  <c r="J194" i="63"/>
  <c r="J193" i="63" s="1"/>
  <c r="I147" i="63"/>
  <c r="I144" i="63"/>
  <c r="F99" i="63"/>
  <c r="F96" i="63"/>
  <c r="F195" i="63"/>
  <c r="F192" i="63"/>
  <c r="J144" i="63"/>
  <c r="J147" i="63"/>
  <c r="F144" i="63"/>
  <c r="F147" i="63"/>
  <c r="L191" i="63"/>
  <c r="E146" i="63"/>
  <c r="E145" i="63" s="1"/>
  <c r="E143" i="63"/>
  <c r="E140" i="63" s="1"/>
  <c r="E149" i="63" s="1"/>
  <c r="E195" i="63"/>
  <c r="E45" i="63" s="1"/>
  <c r="E192" i="63"/>
  <c r="M17" i="63"/>
  <c r="C144" i="63"/>
  <c r="C147" i="63"/>
  <c r="N142" i="63"/>
  <c r="M36" i="63"/>
  <c r="M34" i="63"/>
  <c r="F40" i="63"/>
  <c r="M37" i="63"/>
  <c r="G96" i="63"/>
  <c r="G99" i="63"/>
  <c r="G45" i="63" s="1"/>
  <c r="L194" i="62"/>
  <c r="J16" i="62"/>
  <c r="C40" i="62"/>
  <c r="C195" i="62"/>
  <c r="C192" i="62"/>
  <c r="C191" i="62" s="1"/>
  <c r="N166" i="62"/>
  <c r="L144" i="62"/>
  <c r="L40" i="62"/>
  <c r="K142" i="62"/>
  <c r="K147" i="62" s="1"/>
  <c r="K45" i="62" s="1"/>
  <c r="I16" i="62"/>
  <c r="I40" i="62" s="1"/>
  <c r="M23" i="62"/>
  <c r="L96" i="62"/>
  <c r="L95" i="62" s="1"/>
  <c r="L99" i="62"/>
  <c r="L45" i="62" s="1"/>
  <c r="M37" i="62"/>
  <c r="M29" i="62"/>
  <c r="M34" i="62"/>
  <c r="J40" i="62"/>
  <c r="M21" i="62"/>
  <c r="M15" i="62"/>
  <c r="M22" i="62"/>
  <c r="M32" i="62"/>
  <c r="M11" i="62"/>
  <c r="M28" i="62"/>
  <c r="I94" i="62"/>
  <c r="I96" i="62" s="1"/>
  <c r="M31" i="62"/>
  <c r="N63" i="62"/>
  <c r="M46" i="62"/>
  <c r="M20" i="62"/>
  <c r="M12" i="62"/>
  <c r="M24" i="62"/>
  <c r="M19" i="62"/>
  <c r="M14" i="62"/>
  <c r="M39" i="62"/>
  <c r="M10" i="62"/>
  <c r="M35" i="62"/>
  <c r="M36" i="62"/>
  <c r="M13" i="62"/>
  <c r="M17" i="62"/>
  <c r="M26" i="62"/>
  <c r="D40" i="62"/>
  <c r="M27" i="62"/>
  <c r="K144" i="62"/>
  <c r="G195" i="62"/>
  <c r="G192" i="62"/>
  <c r="K40" i="62"/>
  <c r="E144" i="62"/>
  <c r="E147" i="62"/>
  <c r="G99" i="62"/>
  <c r="G45" i="62" s="1"/>
  <c r="G96" i="62"/>
  <c r="K191" i="62"/>
  <c r="K194" i="62"/>
  <c r="K193" i="62" s="1"/>
  <c r="N111" i="62"/>
  <c r="J194" i="62"/>
  <c r="J193" i="62" s="1"/>
  <c r="J191" i="62"/>
  <c r="J188" i="62" s="1"/>
  <c r="J197" i="62" s="1"/>
  <c r="I147" i="62"/>
  <c r="I144" i="62"/>
  <c r="F16" i="62"/>
  <c r="F40" i="62" s="1"/>
  <c r="C94" i="62"/>
  <c r="G143" i="62"/>
  <c r="G146" i="62"/>
  <c r="G145" i="62" s="1"/>
  <c r="E190" i="62"/>
  <c r="M18" i="62"/>
  <c r="H96" i="62"/>
  <c r="H99" i="62"/>
  <c r="G40" i="62"/>
  <c r="L143" i="62"/>
  <c r="L146" i="62"/>
  <c r="L145" i="62" s="1"/>
  <c r="H9" i="62"/>
  <c r="H30" i="62"/>
  <c r="F143" i="62"/>
  <c r="F146" i="62"/>
  <c r="F145" i="62" s="1"/>
  <c r="E99" i="62"/>
  <c r="E96" i="62"/>
  <c r="H25" i="62"/>
  <c r="D96" i="62"/>
  <c r="D99" i="62"/>
  <c r="H38" i="62"/>
  <c r="L193" i="62"/>
  <c r="L188" i="62" s="1"/>
  <c r="L197" i="62" s="1"/>
  <c r="E40" i="62"/>
  <c r="J144" i="62"/>
  <c r="J42" i="62" s="1"/>
  <c r="J41" i="62" s="1"/>
  <c r="J147" i="62"/>
  <c r="F195" i="62"/>
  <c r="F192" i="62"/>
  <c r="J45" i="62"/>
  <c r="F99" i="62"/>
  <c r="F45" i="62" s="1"/>
  <c r="F96" i="62"/>
  <c r="N118" i="62"/>
  <c r="D142" i="62"/>
  <c r="C142" i="62"/>
  <c r="J98" i="62"/>
  <c r="J95" i="62"/>
  <c r="E16" i="61"/>
  <c r="N166" i="61"/>
  <c r="C40" i="61"/>
  <c r="L40" i="61"/>
  <c r="K40" i="61"/>
  <c r="M26" i="61"/>
  <c r="N118" i="61"/>
  <c r="M10" i="61"/>
  <c r="D16" i="61"/>
  <c r="D40" i="61" s="1"/>
  <c r="D147" i="61"/>
  <c r="L96" i="61"/>
  <c r="L95" i="61" s="1"/>
  <c r="I40" i="61"/>
  <c r="M14" i="61"/>
  <c r="M11" i="61"/>
  <c r="N70" i="61"/>
  <c r="H99" i="61"/>
  <c r="H45" i="61" s="1"/>
  <c r="H96" i="61"/>
  <c r="H98" i="61" s="1"/>
  <c r="M21" i="61"/>
  <c r="H25" i="61"/>
  <c r="M29" i="61"/>
  <c r="M20" i="61"/>
  <c r="M23" i="61"/>
  <c r="H30" i="61"/>
  <c r="G40" i="61"/>
  <c r="M39" i="61"/>
  <c r="F40" i="61"/>
  <c r="M37" i="61"/>
  <c r="M28" i="61"/>
  <c r="M34" i="61"/>
  <c r="M22" i="61"/>
  <c r="M36" i="61"/>
  <c r="M32" i="61"/>
  <c r="E40" i="61"/>
  <c r="E96" i="61"/>
  <c r="E95" i="61" s="1"/>
  <c r="M18" i="61"/>
  <c r="M19" i="61"/>
  <c r="D94" i="61"/>
  <c r="N94" i="61" s="1"/>
  <c r="F195" i="61"/>
  <c r="F192" i="61"/>
  <c r="M46" i="61"/>
  <c r="J144" i="61"/>
  <c r="J147" i="61"/>
  <c r="D146" i="61"/>
  <c r="D143" i="61"/>
  <c r="E191" i="61"/>
  <c r="E194" i="61"/>
  <c r="E193" i="61" s="1"/>
  <c r="F99" i="61"/>
  <c r="F96" i="61"/>
  <c r="J40" i="61"/>
  <c r="F144" i="61"/>
  <c r="F147" i="61"/>
  <c r="M24" i="61"/>
  <c r="I147" i="61"/>
  <c r="I144" i="61"/>
  <c r="D195" i="61"/>
  <c r="D192" i="61"/>
  <c r="H33" i="61"/>
  <c r="J195" i="61"/>
  <c r="J192" i="61"/>
  <c r="M31" i="61"/>
  <c r="C192" i="61"/>
  <c r="C195" i="61"/>
  <c r="N190" i="61"/>
  <c r="L144" i="61"/>
  <c r="L147" i="61"/>
  <c r="I96" i="61"/>
  <c r="I99" i="61"/>
  <c r="C95" i="61"/>
  <c r="C98" i="61"/>
  <c r="M13" i="61"/>
  <c r="H9" i="61"/>
  <c r="G191" i="61"/>
  <c r="G188" i="61" s="1"/>
  <c r="G197" i="61" s="1"/>
  <c r="G194" i="61"/>
  <c r="G193" i="61" s="1"/>
  <c r="L192" i="61"/>
  <c r="L195" i="61"/>
  <c r="J96" i="61"/>
  <c r="J99" i="61"/>
  <c r="E144" i="61"/>
  <c r="E147" i="61"/>
  <c r="E45" i="61" s="1"/>
  <c r="M35" i="61"/>
  <c r="K142" i="61"/>
  <c r="N142" i="61" s="1"/>
  <c r="M17" i="61"/>
  <c r="C144" i="61"/>
  <c r="C147" i="61"/>
  <c r="M27" i="61"/>
  <c r="K191" i="61"/>
  <c r="K194" i="61"/>
  <c r="K193" i="61" s="1"/>
  <c r="G147" i="61"/>
  <c r="G144" i="61"/>
  <c r="M12" i="61"/>
  <c r="M15" i="61"/>
  <c r="G96" i="61"/>
  <c r="G99" i="61"/>
  <c r="L98" i="61"/>
  <c r="N166" i="60"/>
  <c r="M19" i="60"/>
  <c r="G16" i="60"/>
  <c r="G40" i="60"/>
  <c r="D190" i="60"/>
  <c r="D195" i="60" s="1"/>
  <c r="M46" i="60"/>
  <c r="M17" i="60"/>
  <c r="M26" i="60"/>
  <c r="M25" i="60" s="1"/>
  <c r="M10" i="60"/>
  <c r="N118" i="60"/>
  <c r="G144" i="60"/>
  <c r="G143" i="60" s="1"/>
  <c r="F40" i="60"/>
  <c r="E40" i="60"/>
  <c r="D147" i="60"/>
  <c r="L40" i="60"/>
  <c r="L99" i="60"/>
  <c r="I99" i="60"/>
  <c r="I40" i="60"/>
  <c r="H40" i="60"/>
  <c r="H99" i="60"/>
  <c r="H45" i="60" s="1"/>
  <c r="N63" i="60"/>
  <c r="F94" i="60"/>
  <c r="F99" i="60" s="1"/>
  <c r="D40" i="60"/>
  <c r="M11" i="60"/>
  <c r="E99" i="60"/>
  <c r="E96" i="60"/>
  <c r="J40" i="60"/>
  <c r="L192" i="60"/>
  <c r="L42" i="60" s="1"/>
  <c r="L41" i="60" s="1"/>
  <c r="L195" i="60"/>
  <c r="L45" i="60" s="1"/>
  <c r="M30" i="60"/>
  <c r="H33" i="60"/>
  <c r="D96" i="60"/>
  <c r="D99" i="60"/>
  <c r="C191" i="60"/>
  <c r="C194" i="60"/>
  <c r="J142" i="60"/>
  <c r="N142" i="60" s="1"/>
  <c r="D143" i="60"/>
  <c r="D146" i="60"/>
  <c r="I95" i="60"/>
  <c r="I98" i="60"/>
  <c r="H16" i="60"/>
  <c r="H9" i="60"/>
  <c r="C144" i="60"/>
  <c r="C147" i="60"/>
  <c r="K192" i="60"/>
  <c r="K195" i="60"/>
  <c r="L143" i="60"/>
  <c r="L146" i="60"/>
  <c r="L145" i="60" s="1"/>
  <c r="F191" i="60"/>
  <c r="F194" i="60"/>
  <c r="F193" i="60" s="1"/>
  <c r="G99" i="60"/>
  <c r="G45" i="60" s="1"/>
  <c r="G96" i="60"/>
  <c r="L95" i="60"/>
  <c r="L98" i="60"/>
  <c r="I147" i="60"/>
  <c r="I144" i="60"/>
  <c r="E144" i="60"/>
  <c r="E147" i="60"/>
  <c r="F144" i="60"/>
  <c r="F147" i="60"/>
  <c r="N70" i="60"/>
  <c r="J191" i="60"/>
  <c r="J194" i="60"/>
  <c r="J193" i="60" s="1"/>
  <c r="H95" i="60"/>
  <c r="H98" i="60"/>
  <c r="M34" i="60"/>
  <c r="M18" i="60"/>
  <c r="J95" i="60"/>
  <c r="J98" i="60"/>
  <c r="K144" i="60"/>
  <c r="K147" i="60"/>
  <c r="E190" i="60"/>
  <c r="C94" i="60"/>
  <c r="H42" i="60"/>
  <c r="G191" i="60"/>
  <c r="G194" i="60"/>
  <c r="G193" i="60" s="1"/>
  <c r="K40" i="60"/>
  <c r="J192" i="59"/>
  <c r="G16" i="59"/>
  <c r="G40" i="59" s="1"/>
  <c r="E192" i="59"/>
  <c r="E195" i="59"/>
  <c r="N190" i="59"/>
  <c r="C195" i="59"/>
  <c r="C192" i="59"/>
  <c r="C191" i="59" s="1"/>
  <c r="C40" i="59"/>
  <c r="L40" i="59"/>
  <c r="J40" i="59"/>
  <c r="I144" i="59"/>
  <c r="I143" i="59" s="1"/>
  <c r="F147" i="59"/>
  <c r="M12" i="59"/>
  <c r="E40" i="59"/>
  <c r="N118" i="59"/>
  <c r="D144" i="59"/>
  <c r="D146" i="59" s="1"/>
  <c r="D145" i="59" s="1"/>
  <c r="N79" i="59"/>
  <c r="I40" i="59"/>
  <c r="H96" i="59"/>
  <c r="H42" i="59" s="1"/>
  <c r="H40" i="59"/>
  <c r="N63" i="59"/>
  <c r="M19" i="59"/>
  <c r="M34" i="59"/>
  <c r="M39" i="59"/>
  <c r="M17" i="59"/>
  <c r="M13" i="59"/>
  <c r="M31" i="59"/>
  <c r="M14" i="59"/>
  <c r="M22" i="59"/>
  <c r="M23" i="59"/>
  <c r="M21" i="59"/>
  <c r="M26" i="59"/>
  <c r="M10" i="59"/>
  <c r="M36" i="59"/>
  <c r="M11" i="59"/>
  <c r="M29" i="59"/>
  <c r="M15" i="59"/>
  <c r="M18" i="59"/>
  <c r="M20" i="59"/>
  <c r="D40" i="59"/>
  <c r="M46" i="59"/>
  <c r="I99" i="59"/>
  <c r="I45" i="59" s="1"/>
  <c r="I96" i="59"/>
  <c r="F99" i="59"/>
  <c r="F96" i="59"/>
  <c r="K144" i="59"/>
  <c r="K147" i="59"/>
  <c r="F146" i="59"/>
  <c r="F143" i="59"/>
  <c r="H30" i="59"/>
  <c r="D96" i="59"/>
  <c r="D99" i="59"/>
  <c r="H98" i="59"/>
  <c r="H95" i="59"/>
  <c r="L144" i="59"/>
  <c r="L147" i="59"/>
  <c r="N70" i="59"/>
  <c r="C94" i="59"/>
  <c r="G99" i="59"/>
  <c r="G96" i="59"/>
  <c r="D195" i="59"/>
  <c r="D192" i="59"/>
  <c r="J194" i="59"/>
  <c r="J193" i="59" s="1"/>
  <c r="J191" i="59"/>
  <c r="J96" i="59"/>
  <c r="J99" i="59"/>
  <c r="L96" i="59"/>
  <c r="L99" i="59"/>
  <c r="E99" i="59"/>
  <c r="E96" i="59"/>
  <c r="M24" i="59"/>
  <c r="M35" i="59"/>
  <c r="F195" i="59"/>
  <c r="F192" i="59"/>
  <c r="M37" i="59"/>
  <c r="M28" i="59"/>
  <c r="M32" i="59"/>
  <c r="H9" i="59"/>
  <c r="L192" i="59"/>
  <c r="L195" i="59"/>
  <c r="K40" i="59"/>
  <c r="C147" i="59"/>
  <c r="N142" i="59"/>
  <c r="C144" i="59"/>
  <c r="E144" i="59"/>
  <c r="E147" i="59"/>
  <c r="F40" i="59"/>
  <c r="H25" i="59"/>
  <c r="M27" i="59"/>
  <c r="J147" i="59"/>
  <c r="J144" i="59"/>
  <c r="G195" i="59"/>
  <c r="G192" i="59"/>
  <c r="K192" i="59"/>
  <c r="K195" i="59"/>
  <c r="G147" i="59"/>
  <c r="G144" i="59"/>
  <c r="C40" i="58"/>
  <c r="K40" i="58"/>
  <c r="F40" i="58"/>
  <c r="M19" i="58"/>
  <c r="E142" i="58"/>
  <c r="D40" i="58"/>
  <c r="M28" i="58"/>
  <c r="M17" i="58"/>
  <c r="M14" i="58"/>
  <c r="M37" i="58"/>
  <c r="M26" i="58"/>
  <c r="L40" i="58"/>
  <c r="M46" i="58"/>
  <c r="M27" i="58"/>
  <c r="M25" i="58" s="1"/>
  <c r="M31" i="58"/>
  <c r="I40" i="58"/>
  <c r="M22" i="58"/>
  <c r="M24" i="58"/>
  <c r="M29" i="58"/>
  <c r="E40" i="58"/>
  <c r="M32" i="58"/>
  <c r="M20" i="58"/>
  <c r="M39" i="58"/>
  <c r="M21" i="58"/>
  <c r="D96" i="58"/>
  <c r="D98" i="58" s="1"/>
  <c r="D99" i="58"/>
  <c r="E192" i="58"/>
  <c r="E195" i="58"/>
  <c r="F99" i="58"/>
  <c r="F96" i="58"/>
  <c r="G147" i="58"/>
  <c r="G144" i="58"/>
  <c r="M11" i="58"/>
  <c r="I99" i="58"/>
  <c r="I96" i="58"/>
  <c r="M35" i="58"/>
  <c r="F192" i="58"/>
  <c r="F195" i="58"/>
  <c r="C146" i="58"/>
  <c r="C143" i="58"/>
  <c r="M36" i="58"/>
  <c r="M12" i="58"/>
  <c r="M15" i="58"/>
  <c r="M23" i="58"/>
  <c r="D192" i="58"/>
  <c r="D195" i="58"/>
  <c r="G195" i="58"/>
  <c r="G192" i="58"/>
  <c r="L99" i="58"/>
  <c r="L96" i="58"/>
  <c r="L144" i="58"/>
  <c r="L147" i="58"/>
  <c r="H96" i="58"/>
  <c r="H99" i="58"/>
  <c r="H45" i="58" s="1"/>
  <c r="D142" i="58"/>
  <c r="N118" i="58"/>
  <c r="K144" i="58"/>
  <c r="K147" i="58"/>
  <c r="K45" i="58" s="1"/>
  <c r="H9" i="58"/>
  <c r="J194" i="58"/>
  <c r="J193" i="58" s="1"/>
  <c r="J191" i="58"/>
  <c r="J188" i="58" s="1"/>
  <c r="J197" i="58" s="1"/>
  <c r="H33" i="58"/>
  <c r="G40" i="58"/>
  <c r="E144" i="58"/>
  <c r="E42" i="58" s="1"/>
  <c r="E41" i="58" s="1"/>
  <c r="E147" i="58"/>
  <c r="E98" i="58"/>
  <c r="E95" i="58"/>
  <c r="C192" i="58"/>
  <c r="C195" i="58"/>
  <c r="N190" i="58"/>
  <c r="J40" i="58"/>
  <c r="H30" i="58"/>
  <c r="N166" i="58"/>
  <c r="M34" i="58"/>
  <c r="M18" i="58"/>
  <c r="J97" i="58"/>
  <c r="J92" i="58" s="1"/>
  <c r="J101" i="58" s="1"/>
  <c r="F144" i="58"/>
  <c r="F147" i="58"/>
  <c r="J144" i="58"/>
  <c r="J147" i="58"/>
  <c r="J45" i="58" s="1"/>
  <c r="C94" i="58"/>
  <c r="G96" i="58"/>
  <c r="G99" i="58"/>
  <c r="L191" i="58"/>
  <c r="L194" i="58"/>
  <c r="L193" i="58" s="1"/>
  <c r="I147" i="58"/>
  <c r="I144" i="58"/>
  <c r="K192" i="58"/>
  <c r="K195" i="58"/>
  <c r="N159" i="58"/>
  <c r="H25" i="58"/>
  <c r="M10" i="58"/>
  <c r="M13" i="58"/>
  <c r="L190" i="57"/>
  <c r="L195" i="57" s="1"/>
  <c r="C40" i="57"/>
  <c r="M34" i="57"/>
  <c r="M33" i="57" s="1"/>
  <c r="L96" i="57"/>
  <c r="M24" i="57"/>
  <c r="H16" i="57"/>
  <c r="H30" i="57"/>
  <c r="M13" i="57"/>
  <c r="D147" i="57"/>
  <c r="D144" i="57"/>
  <c r="D192" i="57"/>
  <c r="D194" i="57" s="1"/>
  <c r="D193" i="57" s="1"/>
  <c r="L16" i="57"/>
  <c r="L40" i="57" s="1"/>
  <c r="E16" i="57"/>
  <c r="E40" i="57" s="1"/>
  <c r="M19" i="57"/>
  <c r="E144" i="57"/>
  <c r="E146" i="57" s="1"/>
  <c r="E145" i="57" s="1"/>
  <c r="H25" i="57"/>
  <c r="I40" i="57"/>
  <c r="M27" i="57"/>
  <c r="K192" i="57"/>
  <c r="K194" i="57" s="1"/>
  <c r="K193" i="57" s="1"/>
  <c r="J40" i="57"/>
  <c r="H33" i="57"/>
  <c r="G40" i="57"/>
  <c r="M10" i="57"/>
  <c r="M23" i="57"/>
  <c r="M22" i="57"/>
  <c r="M36" i="57"/>
  <c r="D94" i="57"/>
  <c r="D99" i="57" s="1"/>
  <c r="D45" i="57" s="1"/>
  <c r="M14" i="57"/>
  <c r="M39" i="57"/>
  <c r="M35" i="57"/>
  <c r="M15" i="57"/>
  <c r="M20" i="57"/>
  <c r="M29" i="57"/>
  <c r="M37" i="57"/>
  <c r="F99" i="57"/>
  <c r="F96" i="57"/>
  <c r="L192" i="57"/>
  <c r="E192" i="57"/>
  <c r="E195" i="57"/>
  <c r="F40" i="57"/>
  <c r="J99" i="57"/>
  <c r="J96" i="57"/>
  <c r="H96" i="57"/>
  <c r="H99" i="57"/>
  <c r="H45" i="57" s="1"/>
  <c r="K40" i="57"/>
  <c r="J147" i="57"/>
  <c r="J144" i="57"/>
  <c r="E96" i="57"/>
  <c r="E99" i="57"/>
  <c r="M17" i="57"/>
  <c r="G192" i="57"/>
  <c r="G195" i="57"/>
  <c r="G99" i="57"/>
  <c r="G96" i="57"/>
  <c r="M12" i="57"/>
  <c r="C195" i="57"/>
  <c r="C192" i="57"/>
  <c r="D146" i="57"/>
  <c r="D145" i="57" s="1"/>
  <c r="D143" i="57"/>
  <c r="D140" i="57" s="1"/>
  <c r="D149" i="57" s="1"/>
  <c r="M11" i="57"/>
  <c r="J195" i="57"/>
  <c r="J192" i="57"/>
  <c r="H40" i="57"/>
  <c r="M18" i="57"/>
  <c r="M26" i="57"/>
  <c r="K144" i="57"/>
  <c r="K147" i="57"/>
  <c r="K45" i="57" s="1"/>
  <c r="M31" i="57"/>
  <c r="L144" i="57"/>
  <c r="L147" i="57"/>
  <c r="I147" i="57"/>
  <c r="I144" i="57"/>
  <c r="I96" i="57"/>
  <c r="I99" i="57"/>
  <c r="D40" i="57"/>
  <c r="M21" i="57"/>
  <c r="H9" i="57"/>
  <c r="F192" i="57"/>
  <c r="F195" i="57"/>
  <c r="M28" i="57"/>
  <c r="F142" i="57"/>
  <c r="C142" i="57"/>
  <c r="M32" i="57"/>
  <c r="C94" i="57"/>
  <c r="L98" i="57"/>
  <c r="L95" i="57"/>
  <c r="G147" i="57"/>
  <c r="G144" i="57"/>
  <c r="M46" i="57"/>
  <c r="J142" i="55"/>
  <c r="O142" i="55" s="1"/>
  <c r="K16" i="55"/>
  <c r="K40" i="55" s="1"/>
  <c r="E192" i="56"/>
  <c r="E195" i="56"/>
  <c r="M40" i="56"/>
  <c r="E40" i="56"/>
  <c r="N33" i="56"/>
  <c r="N25" i="56"/>
  <c r="L45" i="56"/>
  <c r="D192" i="56"/>
  <c r="D195" i="56"/>
  <c r="L42" i="56"/>
  <c r="L41" i="56" s="1"/>
  <c r="L146" i="56"/>
  <c r="L143" i="56"/>
  <c r="M144" i="56"/>
  <c r="M147" i="56"/>
  <c r="J96" i="56"/>
  <c r="J99" i="56"/>
  <c r="J45" i="56" s="1"/>
  <c r="G191" i="56"/>
  <c r="G194" i="56"/>
  <c r="G193" i="56" s="1"/>
  <c r="O118" i="56"/>
  <c r="E146" i="56"/>
  <c r="E145" i="56" s="1"/>
  <c r="E143" i="56"/>
  <c r="H147" i="56"/>
  <c r="H144" i="56"/>
  <c r="F147" i="56"/>
  <c r="F144" i="56"/>
  <c r="C98" i="56"/>
  <c r="C95" i="56"/>
  <c r="O190" i="56"/>
  <c r="C192" i="56"/>
  <c r="C195" i="56"/>
  <c r="O142" i="56"/>
  <c r="N40" i="56" s="1"/>
  <c r="C147" i="56"/>
  <c r="C144" i="56"/>
  <c r="C42" i="56" s="1"/>
  <c r="C41" i="56" s="1"/>
  <c r="C45" i="56"/>
  <c r="K146" i="56"/>
  <c r="K145" i="56" s="1"/>
  <c r="K143" i="56"/>
  <c r="N16" i="56"/>
  <c r="F192" i="56"/>
  <c r="F195" i="56"/>
  <c r="D147" i="56"/>
  <c r="D144" i="56"/>
  <c r="F95" i="56"/>
  <c r="F92" i="56" s="1"/>
  <c r="F101" i="56" s="1"/>
  <c r="F98" i="56"/>
  <c r="F97" i="56" s="1"/>
  <c r="M195" i="56"/>
  <c r="M45" i="56" s="1"/>
  <c r="M192" i="56"/>
  <c r="H191" i="56"/>
  <c r="H194" i="56"/>
  <c r="H193" i="56" s="1"/>
  <c r="L195" i="56"/>
  <c r="L192" i="56"/>
  <c r="G147" i="56"/>
  <c r="G144" i="56"/>
  <c r="N9" i="56"/>
  <c r="J147" i="56"/>
  <c r="J144" i="56"/>
  <c r="M42" i="56"/>
  <c r="M41" i="56" s="1"/>
  <c r="M98" i="56"/>
  <c r="M95" i="56"/>
  <c r="E99" i="56"/>
  <c r="E45" i="56" s="1"/>
  <c r="E96" i="56"/>
  <c r="K99" i="56"/>
  <c r="K96" i="56"/>
  <c r="I98" i="56"/>
  <c r="I95" i="56"/>
  <c r="G99" i="56"/>
  <c r="G96" i="56"/>
  <c r="D99" i="56"/>
  <c r="D96" i="56"/>
  <c r="O96" i="56" s="1"/>
  <c r="H99" i="56"/>
  <c r="H96" i="56"/>
  <c r="N30" i="56"/>
  <c r="K195" i="56"/>
  <c r="K192" i="56"/>
  <c r="L16" i="55"/>
  <c r="L40" i="55" s="1"/>
  <c r="K99" i="55"/>
  <c r="D16" i="55"/>
  <c r="D40" i="55" s="1"/>
  <c r="E190" i="55"/>
  <c r="E192" i="55" s="1"/>
  <c r="O159" i="55"/>
  <c r="D190" i="55"/>
  <c r="D195" i="55" s="1"/>
  <c r="C40" i="55"/>
  <c r="N39" i="55"/>
  <c r="N12" i="55"/>
  <c r="J16" i="55"/>
  <c r="J40" i="55" s="1"/>
  <c r="O111" i="55"/>
  <c r="N23" i="55"/>
  <c r="N15" i="55"/>
  <c r="G144" i="55"/>
  <c r="G146" i="55" s="1"/>
  <c r="G145" i="55" s="1"/>
  <c r="N17" i="55"/>
  <c r="N11" i="55"/>
  <c r="E16" i="55"/>
  <c r="E40" i="55" s="1"/>
  <c r="N24" i="55"/>
  <c r="N37" i="55"/>
  <c r="N35" i="55"/>
  <c r="N31" i="55"/>
  <c r="N29" i="55"/>
  <c r="N32" i="55"/>
  <c r="N26" i="55"/>
  <c r="N10" i="55"/>
  <c r="N18" i="55"/>
  <c r="N20" i="55"/>
  <c r="N27" i="55"/>
  <c r="N36" i="55"/>
  <c r="N19" i="55"/>
  <c r="N13" i="55"/>
  <c r="M16" i="55"/>
  <c r="M40" i="55" s="1"/>
  <c r="N28" i="55"/>
  <c r="N14" i="55"/>
  <c r="G40" i="55"/>
  <c r="M195" i="55"/>
  <c r="M192" i="55"/>
  <c r="D99" i="55"/>
  <c r="D96" i="55"/>
  <c r="C99" i="55"/>
  <c r="C96" i="55"/>
  <c r="H99" i="55"/>
  <c r="H96" i="55"/>
  <c r="I96" i="55"/>
  <c r="I99" i="55"/>
  <c r="D147" i="55"/>
  <c r="D144" i="55"/>
  <c r="C192" i="55"/>
  <c r="C195" i="55"/>
  <c r="N34" i="55"/>
  <c r="F143" i="55"/>
  <c r="F146" i="55"/>
  <c r="F145" i="55" s="1"/>
  <c r="H147" i="55"/>
  <c r="H144" i="55"/>
  <c r="K192" i="55"/>
  <c r="K195" i="55"/>
  <c r="E99" i="55"/>
  <c r="E96" i="55"/>
  <c r="K147" i="55"/>
  <c r="K144" i="55"/>
  <c r="K98" i="55"/>
  <c r="K95" i="55"/>
  <c r="F191" i="55"/>
  <c r="F194" i="55"/>
  <c r="F193" i="55" s="1"/>
  <c r="C147" i="55"/>
  <c r="C144" i="55"/>
  <c r="H191" i="55"/>
  <c r="H194" i="55"/>
  <c r="H193" i="55" s="1"/>
  <c r="G191" i="55"/>
  <c r="G194" i="55"/>
  <c r="G193" i="55" s="1"/>
  <c r="O166" i="55"/>
  <c r="N22" i="55"/>
  <c r="N46" i="55"/>
  <c r="E147" i="55"/>
  <c r="E144" i="55"/>
  <c r="M144" i="55"/>
  <c r="M147" i="55"/>
  <c r="M99" i="55"/>
  <c r="M96" i="55"/>
  <c r="F99" i="55"/>
  <c r="F96" i="55"/>
  <c r="O118" i="55"/>
  <c r="O70" i="55"/>
  <c r="L195" i="55"/>
  <c r="L192" i="55"/>
  <c r="G94" i="55"/>
  <c r="J99" i="55"/>
  <c r="J96" i="55"/>
  <c r="H40" i="55"/>
  <c r="N21" i="55"/>
  <c r="L144" i="55"/>
  <c r="L147" i="55"/>
  <c r="F195" i="54"/>
  <c r="O166" i="54"/>
  <c r="E195" i="54"/>
  <c r="C195" i="54"/>
  <c r="N28" i="54"/>
  <c r="N12" i="54"/>
  <c r="N32" i="54"/>
  <c r="N26" i="54"/>
  <c r="K16" i="54"/>
  <c r="K40" i="54" s="1"/>
  <c r="N18" i="54"/>
  <c r="N37" i="54"/>
  <c r="H147" i="54"/>
  <c r="H144" i="54"/>
  <c r="H146" i="54" s="1"/>
  <c r="H145" i="54" s="1"/>
  <c r="N22" i="54"/>
  <c r="N24" i="54"/>
  <c r="C16" i="54"/>
  <c r="C40" i="54" s="1"/>
  <c r="D16" i="54"/>
  <c r="D40" i="54" s="1"/>
  <c r="M16" i="54"/>
  <c r="M40" i="54" s="1"/>
  <c r="K144" i="54"/>
  <c r="K146" i="54" s="1"/>
  <c r="K145" i="54" s="1"/>
  <c r="J144" i="54"/>
  <c r="J143" i="54" s="1"/>
  <c r="N11" i="54"/>
  <c r="N20" i="54"/>
  <c r="N21" i="54"/>
  <c r="N39" i="54"/>
  <c r="N19" i="54"/>
  <c r="G16" i="54"/>
  <c r="G40" i="54" s="1"/>
  <c r="N15" i="54"/>
  <c r="N23" i="54"/>
  <c r="N10" i="54"/>
  <c r="N17" i="54"/>
  <c r="N36" i="54"/>
  <c r="N14" i="54"/>
  <c r="N31" i="54"/>
  <c r="G96" i="54"/>
  <c r="H94" i="54"/>
  <c r="H99" i="54" s="1"/>
  <c r="N13" i="54"/>
  <c r="M96" i="54"/>
  <c r="M95" i="54" s="1"/>
  <c r="F96" i="54"/>
  <c r="F95" i="54" s="1"/>
  <c r="K94" i="54"/>
  <c r="K99" i="54" s="1"/>
  <c r="L40" i="54"/>
  <c r="J40" i="54"/>
  <c r="E16" i="54"/>
  <c r="E40" i="54" s="1"/>
  <c r="N27" i="54"/>
  <c r="N25" i="54" s="1"/>
  <c r="H40" i="54"/>
  <c r="N46" i="54"/>
  <c r="C99" i="54"/>
  <c r="C96" i="54"/>
  <c r="O118" i="54"/>
  <c r="C142" i="54"/>
  <c r="E147" i="54"/>
  <c r="E144" i="54"/>
  <c r="M190" i="54"/>
  <c r="C194" i="54"/>
  <c r="C191" i="54"/>
  <c r="D147" i="54"/>
  <c r="D144" i="54"/>
  <c r="J99" i="54"/>
  <c r="J45" i="54" s="1"/>
  <c r="J96" i="54"/>
  <c r="I96" i="54"/>
  <c r="I99" i="54"/>
  <c r="E191" i="54"/>
  <c r="E194" i="54"/>
  <c r="E99" i="54"/>
  <c r="E96" i="54"/>
  <c r="L144" i="54"/>
  <c r="L147" i="54"/>
  <c r="G98" i="54"/>
  <c r="G95" i="54"/>
  <c r="N34" i="54"/>
  <c r="D99" i="54"/>
  <c r="D96" i="54"/>
  <c r="N29" i="54"/>
  <c r="G142" i="54"/>
  <c r="H192" i="54"/>
  <c r="H195" i="54"/>
  <c r="D190" i="54"/>
  <c r="K195" i="54"/>
  <c r="K192" i="54"/>
  <c r="F191" i="54"/>
  <c r="F194" i="54"/>
  <c r="F193" i="54" s="1"/>
  <c r="F147" i="54"/>
  <c r="F144" i="54"/>
  <c r="N35" i="54"/>
  <c r="G192" i="54"/>
  <c r="G195" i="54"/>
  <c r="M144" i="54"/>
  <c r="M147" i="54"/>
  <c r="O79" i="54"/>
  <c r="O70" i="54"/>
  <c r="L195" i="54"/>
  <c r="L192" i="54"/>
  <c r="L192" i="53"/>
  <c r="O166" i="53"/>
  <c r="G16" i="53"/>
  <c r="N23" i="53"/>
  <c r="H195" i="53"/>
  <c r="G192" i="53"/>
  <c r="G194" i="53" s="1"/>
  <c r="G193" i="53" s="1"/>
  <c r="O159" i="53"/>
  <c r="K192" i="53"/>
  <c r="K194" i="53" s="1"/>
  <c r="K193" i="53" s="1"/>
  <c r="N46" i="53"/>
  <c r="N12" i="53"/>
  <c r="N29" i="53"/>
  <c r="N24" i="53"/>
  <c r="N37" i="53"/>
  <c r="N22" i="53"/>
  <c r="J142" i="53"/>
  <c r="D16" i="53"/>
  <c r="D40" i="53" s="1"/>
  <c r="K144" i="53"/>
  <c r="K146" i="53" s="1"/>
  <c r="K145" i="53" s="1"/>
  <c r="N17" i="53"/>
  <c r="H147" i="53"/>
  <c r="D147" i="53"/>
  <c r="G144" i="53"/>
  <c r="G143" i="53" s="1"/>
  <c r="M144" i="53"/>
  <c r="M146" i="53" s="1"/>
  <c r="M145" i="53" s="1"/>
  <c r="E144" i="53"/>
  <c r="E146" i="53" s="1"/>
  <c r="E145" i="53" s="1"/>
  <c r="N35" i="53"/>
  <c r="L40" i="53"/>
  <c r="N39" i="53"/>
  <c r="K40" i="53"/>
  <c r="M16" i="53"/>
  <c r="M40" i="53" s="1"/>
  <c r="C16" i="53"/>
  <c r="C40" i="53" s="1"/>
  <c r="O70" i="53"/>
  <c r="M96" i="53"/>
  <c r="N13" i="53"/>
  <c r="N28" i="53"/>
  <c r="N18" i="53"/>
  <c r="N27" i="53"/>
  <c r="N31" i="53"/>
  <c r="N19" i="53"/>
  <c r="N36" i="53"/>
  <c r="N21" i="53"/>
  <c r="N26" i="53"/>
  <c r="N14" i="53"/>
  <c r="G40" i="53"/>
  <c r="H40" i="53"/>
  <c r="N10" i="53"/>
  <c r="N15" i="53"/>
  <c r="N11" i="53"/>
  <c r="J147" i="53"/>
  <c r="J144" i="53"/>
  <c r="E192" i="53"/>
  <c r="E195" i="53"/>
  <c r="J40" i="53"/>
  <c r="D99" i="53"/>
  <c r="D96" i="53"/>
  <c r="E40" i="53"/>
  <c r="E99" i="53"/>
  <c r="E96" i="53"/>
  <c r="C192" i="53"/>
  <c r="C195" i="53"/>
  <c r="J99" i="53"/>
  <c r="J96" i="53"/>
  <c r="K96" i="53"/>
  <c r="K99" i="53"/>
  <c r="K45" i="53" s="1"/>
  <c r="H191" i="53"/>
  <c r="H194" i="53"/>
  <c r="H193" i="53" s="1"/>
  <c r="H99" i="53"/>
  <c r="H96" i="53"/>
  <c r="H143" i="53"/>
  <c r="H146" i="53"/>
  <c r="H145" i="53" s="1"/>
  <c r="D190" i="53"/>
  <c r="G94" i="53"/>
  <c r="L191" i="53"/>
  <c r="L194" i="53"/>
  <c r="L193" i="53" s="1"/>
  <c r="M190" i="53"/>
  <c r="L144" i="53"/>
  <c r="L147" i="53"/>
  <c r="L45" i="53" s="1"/>
  <c r="I96" i="53"/>
  <c r="I99" i="53"/>
  <c r="F192" i="53"/>
  <c r="F195" i="53"/>
  <c r="C99" i="53"/>
  <c r="C96" i="53"/>
  <c r="F99" i="53"/>
  <c r="F96" i="53"/>
  <c r="D146" i="53"/>
  <c r="D143" i="53"/>
  <c r="C142" i="53"/>
  <c r="O111" i="53"/>
  <c r="F147" i="53"/>
  <c r="F144" i="53"/>
  <c r="M98" i="53"/>
  <c r="M95" i="53"/>
  <c r="N32" i="53"/>
  <c r="E16" i="52"/>
  <c r="O166" i="52"/>
  <c r="F195" i="52"/>
  <c r="L16" i="52"/>
  <c r="L40" i="52" s="1"/>
  <c r="E147" i="52"/>
  <c r="L146" i="52"/>
  <c r="L143" i="52"/>
  <c r="G144" i="52"/>
  <c r="G143" i="52" s="1"/>
  <c r="L147" i="52"/>
  <c r="K144" i="52"/>
  <c r="K146" i="52" s="1"/>
  <c r="K145" i="52" s="1"/>
  <c r="H144" i="52"/>
  <c r="H143" i="52" s="1"/>
  <c r="H147" i="52"/>
  <c r="D144" i="52"/>
  <c r="D146" i="52" s="1"/>
  <c r="D145" i="52" s="1"/>
  <c r="C142" i="52"/>
  <c r="C147" i="52" s="1"/>
  <c r="M144" i="52"/>
  <c r="M147" i="52"/>
  <c r="N36" i="52"/>
  <c r="N32" i="52"/>
  <c r="N24" i="52"/>
  <c r="N39" i="52"/>
  <c r="N22" i="52"/>
  <c r="N23" i="52"/>
  <c r="N17" i="52"/>
  <c r="N20" i="52"/>
  <c r="D16" i="52"/>
  <c r="D40" i="52" s="1"/>
  <c r="N34" i="52"/>
  <c r="N18" i="52"/>
  <c r="N46" i="52"/>
  <c r="N19" i="52"/>
  <c r="N14" i="52"/>
  <c r="N15" i="52"/>
  <c r="N28" i="52"/>
  <c r="N31" i="52"/>
  <c r="N21" i="52"/>
  <c r="N11" i="52"/>
  <c r="N29" i="52"/>
  <c r="G40" i="52"/>
  <c r="M94" i="52"/>
  <c r="M96" i="52" s="1"/>
  <c r="J94" i="52"/>
  <c r="J96" i="52" s="1"/>
  <c r="C16" i="52"/>
  <c r="C40" i="52" s="1"/>
  <c r="O70" i="52"/>
  <c r="D94" i="52"/>
  <c r="M40" i="52"/>
  <c r="O63" i="52"/>
  <c r="H96" i="52"/>
  <c r="H98" i="52" s="1"/>
  <c r="E40" i="52"/>
  <c r="E192" i="52"/>
  <c r="E195" i="52"/>
  <c r="I96" i="52"/>
  <c r="I99" i="52"/>
  <c r="M99" i="52"/>
  <c r="J40" i="52"/>
  <c r="K194" i="52"/>
  <c r="K193" i="52" s="1"/>
  <c r="K191" i="52"/>
  <c r="O190" i="52"/>
  <c r="C192" i="52"/>
  <c r="C195" i="52"/>
  <c r="G99" i="52"/>
  <c r="G45" i="52" s="1"/>
  <c r="G96" i="52"/>
  <c r="F194" i="52"/>
  <c r="F191" i="52"/>
  <c r="F99" i="52"/>
  <c r="F96" i="52"/>
  <c r="F144" i="52"/>
  <c r="F147" i="52"/>
  <c r="N12" i="52"/>
  <c r="H192" i="52"/>
  <c r="H195" i="52"/>
  <c r="K99" i="52"/>
  <c r="K45" i="52" s="1"/>
  <c r="K96" i="52"/>
  <c r="J147" i="52"/>
  <c r="J144" i="52"/>
  <c r="L195" i="52"/>
  <c r="L192" i="52"/>
  <c r="C99" i="52"/>
  <c r="C96" i="52"/>
  <c r="N35" i="52"/>
  <c r="D192" i="52"/>
  <c r="D195" i="52"/>
  <c r="N27" i="52"/>
  <c r="H40" i="52"/>
  <c r="G194" i="52"/>
  <c r="G193" i="52" s="1"/>
  <c r="G191" i="52"/>
  <c r="N26" i="52"/>
  <c r="N13" i="52"/>
  <c r="E99" i="52"/>
  <c r="E96" i="52"/>
  <c r="N37" i="52"/>
  <c r="M192" i="52"/>
  <c r="M195" i="52"/>
  <c r="K40" i="52"/>
  <c r="N10" i="52"/>
  <c r="E146" i="52"/>
  <c r="E145" i="52" s="1"/>
  <c r="E143" i="52"/>
  <c r="M16" i="51"/>
  <c r="K195" i="51"/>
  <c r="K192" i="51"/>
  <c r="E16" i="51"/>
  <c r="E40" i="51" s="1"/>
  <c r="N39" i="51"/>
  <c r="H144" i="51"/>
  <c r="L142" i="51"/>
  <c r="F145" i="51"/>
  <c r="E147" i="51"/>
  <c r="E144" i="51"/>
  <c r="O118" i="51"/>
  <c r="K144" i="51"/>
  <c r="O111" i="51"/>
  <c r="G144" i="51"/>
  <c r="G42" i="51" s="1"/>
  <c r="G41" i="51" s="1"/>
  <c r="G147" i="51"/>
  <c r="G45" i="51" s="1"/>
  <c r="C142" i="51"/>
  <c r="O142" i="51" s="1"/>
  <c r="J147" i="51"/>
  <c r="N35" i="51"/>
  <c r="H96" i="51"/>
  <c r="G96" i="51"/>
  <c r="G95" i="51" s="1"/>
  <c r="E99" i="51"/>
  <c r="E96" i="51"/>
  <c r="D40" i="51"/>
  <c r="N13" i="51"/>
  <c r="N46" i="51"/>
  <c r="K40" i="51"/>
  <c r="C16" i="51"/>
  <c r="C40" i="51" s="1"/>
  <c r="N22" i="51"/>
  <c r="N27" i="51"/>
  <c r="L40" i="51"/>
  <c r="M147" i="51"/>
  <c r="M144" i="51"/>
  <c r="J96" i="51"/>
  <c r="J99" i="51"/>
  <c r="J45" i="51" s="1"/>
  <c r="D96" i="51"/>
  <c r="D99" i="51"/>
  <c r="D147" i="51"/>
  <c r="D144" i="51"/>
  <c r="J40" i="51"/>
  <c r="N34" i="51"/>
  <c r="N36" i="51"/>
  <c r="M192" i="51"/>
  <c r="M195" i="51"/>
  <c r="L195" i="51"/>
  <c r="L192" i="51"/>
  <c r="N10" i="51"/>
  <c r="K194" i="51"/>
  <c r="K193" i="51" s="1"/>
  <c r="K191" i="51"/>
  <c r="K188" i="51" s="1"/>
  <c r="K197" i="51" s="1"/>
  <c r="N17" i="51"/>
  <c r="M99" i="51"/>
  <c r="M96" i="51"/>
  <c r="O70" i="51"/>
  <c r="D195" i="51"/>
  <c r="D192" i="51"/>
  <c r="M40" i="51"/>
  <c r="F95" i="51"/>
  <c r="F98" i="51"/>
  <c r="F97" i="51" s="1"/>
  <c r="I96" i="51"/>
  <c r="I99" i="51"/>
  <c r="F192" i="51"/>
  <c r="F195" i="51"/>
  <c r="N19" i="51"/>
  <c r="J146" i="51"/>
  <c r="J145" i="51" s="1"/>
  <c r="J143" i="51"/>
  <c r="L144" i="51"/>
  <c r="L147" i="51"/>
  <c r="H95" i="51"/>
  <c r="H98" i="51"/>
  <c r="N24" i="51"/>
  <c r="H146" i="51"/>
  <c r="H145" i="51" s="1"/>
  <c r="H143" i="51"/>
  <c r="H140" i="51" s="1"/>
  <c r="H149" i="51" s="1"/>
  <c r="N29" i="51"/>
  <c r="G40" i="51"/>
  <c r="G98" i="51"/>
  <c r="N23" i="51"/>
  <c r="N12" i="51"/>
  <c r="K143" i="51"/>
  <c r="K146" i="51"/>
  <c r="K145" i="51" s="1"/>
  <c r="N28" i="51"/>
  <c r="F140" i="51"/>
  <c r="F149" i="51" s="1"/>
  <c r="E146" i="51"/>
  <c r="E145" i="51" s="1"/>
  <c r="E143" i="51"/>
  <c r="E140" i="51" s="1"/>
  <c r="E149" i="51" s="1"/>
  <c r="N14" i="51"/>
  <c r="N32" i="51"/>
  <c r="N26" i="51"/>
  <c r="H40" i="51"/>
  <c r="N20" i="51"/>
  <c r="O63" i="51"/>
  <c r="C94" i="51"/>
  <c r="N18" i="51"/>
  <c r="H192" i="51"/>
  <c r="H42" i="51" s="1"/>
  <c r="H41" i="51" s="1"/>
  <c r="H195" i="51"/>
  <c r="H45" i="51" s="1"/>
  <c r="N21" i="51"/>
  <c r="N11" i="51"/>
  <c r="N15" i="51"/>
  <c r="N37" i="51"/>
  <c r="O166" i="51"/>
  <c r="C190" i="51"/>
  <c r="E95" i="51"/>
  <c r="E98" i="51"/>
  <c r="N31" i="51"/>
  <c r="E195" i="51"/>
  <c r="E192" i="51"/>
  <c r="K99" i="51"/>
  <c r="K96" i="51"/>
  <c r="G192" i="51"/>
  <c r="G195" i="51"/>
  <c r="G195" i="50"/>
  <c r="G192" i="50"/>
  <c r="G191" i="50" s="1"/>
  <c r="K192" i="50"/>
  <c r="K42" i="50" s="1"/>
  <c r="K41" i="50" s="1"/>
  <c r="O111" i="50"/>
  <c r="L142" i="50"/>
  <c r="K99" i="50"/>
  <c r="F97" i="50"/>
  <c r="F92" i="50" s="1"/>
  <c r="F101" i="50" s="1"/>
  <c r="N20" i="50"/>
  <c r="K40" i="50"/>
  <c r="J40" i="50"/>
  <c r="N23" i="50"/>
  <c r="N37" i="50"/>
  <c r="N36" i="50"/>
  <c r="N22" i="50"/>
  <c r="H40" i="50"/>
  <c r="D16" i="50"/>
  <c r="D40" i="50" s="1"/>
  <c r="N13" i="50"/>
  <c r="N15" i="50"/>
  <c r="N27" i="50"/>
  <c r="C16" i="50"/>
  <c r="C40" i="50" s="1"/>
  <c r="N14" i="50"/>
  <c r="N35" i="50"/>
  <c r="N28" i="50"/>
  <c r="N34" i="50"/>
  <c r="N24" i="50"/>
  <c r="N11" i="50"/>
  <c r="N10" i="50"/>
  <c r="M99" i="50"/>
  <c r="M96" i="50"/>
  <c r="G99" i="50"/>
  <c r="G96" i="50"/>
  <c r="G144" i="50"/>
  <c r="G147" i="50"/>
  <c r="F144" i="50"/>
  <c r="F147" i="50"/>
  <c r="M40" i="50"/>
  <c r="L40" i="50"/>
  <c r="H99" i="50"/>
  <c r="H96" i="50"/>
  <c r="I96" i="50"/>
  <c r="I99" i="50"/>
  <c r="D96" i="50"/>
  <c r="D99" i="50"/>
  <c r="C147" i="50"/>
  <c r="C144" i="50"/>
  <c r="O142" i="50"/>
  <c r="D147" i="50"/>
  <c r="D144" i="50"/>
  <c r="O118" i="50"/>
  <c r="L144" i="50"/>
  <c r="L147" i="50"/>
  <c r="D195" i="50"/>
  <c r="D192" i="50"/>
  <c r="N21" i="50"/>
  <c r="K98" i="50"/>
  <c r="K95" i="50"/>
  <c r="N32" i="50"/>
  <c r="N30" i="50" s="1"/>
  <c r="G40" i="50"/>
  <c r="E40" i="50"/>
  <c r="O190" i="50"/>
  <c r="C192" i="50"/>
  <c r="C195" i="50"/>
  <c r="K45" i="50"/>
  <c r="E96" i="50"/>
  <c r="E99" i="50"/>
  <c r="O63" i="50"/>
  <c r="C94" i="50"/>
  <c r="M192" i="50"/>
  <c r="M195" i="50"/>
  <c r="J146" i="50"/>
  <c r="J145" i="50" s="1"/>
  <c r="J143" i="50"/>
  <c r="O70" i="50"/>
  <c r="H192" i="50"/>
  <c r="H195" i="50"/>
  <c r="N18" i="50"/>
  <c r="K191" i="50"/>
  <c r="K194" i="50"/>
  <c r="K193" i="50" s="1"/>
  <c r="E144" i="50"/>
  <c r="E147" i="50"/>
  <c r="K143" i="50"/>
  <c r="K146" i="50"/>
  <c r="K145" i="50" s="1"/>
  <c r="M144" i="50"/>
  <c r="M147" i="50"/>
  <c r="N46" i="50"/>
  <c r="N26" i="50"/>
  <c r="N19" i="50"/>
  <c r="F195" i="50"/>
  <c r="F192" i="50"/>
  <c r="N29" i="50"/>
  <c r="H146" i="50"/>
  <c r="H145" i="50" s="1"/>
  <c r="H143" i="50"/>
  <c r="H140" i="50" s="1"/>
  <c r="H149" i="50" s="1"/>
  <c r="N39" i="50"/>
  <c r="N17" i="50"/>
  <c r="E195" i="50"/>
  <c r="E192" i="50"/>
  <c r="N12" i="50"/>
  <c r="L195" i="50"/>
  <c r="L192" i="50"/>
  <c r="O166" i="50"/>
  <c r="J96" i="50"/>
  <c r="J99" i="50"/>
  <c r="J45" i="50" s="1"/>
  <c r="M195" i="49"/>
  <c r="M193" i="49" s="1"/>
  <c r="M191" i="49"/>
  <c r="M188" i="49" s="1"/>
  <c r="M197" i="49" s="1"/>
  <c r="L195" i="49"/>
  <c r="O166" i="49"/>
  <c r="L193" i="49"/>
  <c r="L188" i="49" s="1"/>
  <c r="L197" i="49" s="1"/>
  <c r="C190" i="49"/>
  <c r="O190" i="49" s="1"/>
  <c r="N32" i="49"/>
  <c r="N35" i="49"/>
  <c r="M16" i="49"/>
  <c r="N19" i="49"/>
  <c r="F144" i="49"/>
  <c r="F146" i="49" s="1"/>
  <c r="F145" i="49" s="1"/>
  <c r="N22" i="49"/>
  <c r="K16" i="49"/>
  <c r="K40" i="49" s="1"/>
  <c r="K147" i="49"/>
  <c r="N24" i="49"/>
  <c r="E144" i="49"/>
  <c r="D144" i="49"/>
  <c r="D146" i="49" s="1"/>
  <c r="D145" i="49" s="1"/>
  <c r="O118" i="49"/>
  <c r="N46" i="49"/>
  <c r="N10" i="49"/>
  <c r="N29" i="49"/>
  <c r="N17" i="49"/>
  <c r="D99" i="49"/>
  <c r="N26" i="49"/>
  <c r="E96" i="49"/>
  <c r="E98" i="49" s="1"/>
  <c r="J94" i="49"/>
  <c r="J99" i="49" s="1"/>
  <c r="G40" i="49"/>
  <c r="O70" i="49"/>
  <c r="N12" i="49"/>
  <c r="N23" i="49"/>
  <c r="N36" i="49"/>
  <c r="N20" i="49"/>
  <c r="N15" i="49"/>
  <c r="J40" i="49"/>
  <c r="N21" i="49"/>
  <c r="N13" i="49"/>
  <c r="N18" i="49"/>
  <c r="N31" i="49"/>
  <c r="N30" i="49" s="1"/>
  <c r="L40" i="49"/>
  <c r="G99" i="49"/>
  <c r="G96" i="49"/>
  <c r="L144" i="49"/>
  <c r="L147" i="49"/>
  <c r="L45" i="49" s="1"/>
  <c r="M96" i="49"/>
  <c r="M99" i="49"/>
  <c r="M40" i="49"/>
  <c r="K143" i="49"/>
  <c r="K146" i="49"/>
  <c r="N14" i="49"/>
  <c r="H146" i="49"/>
  <c r="H145" i="49" s="1"/>
  <c r="H143" i="49"/>
  <c r="I99" i="49"/>
  <c r="I96" i="49"/>
  <c r="N27" i="49"/>
  <c r="E195" i="49"/>
  <c r="E45" i="49" s="1"/>
  <c r="E192" i="49"/>
  <c r="N39" i="49"/>
  <c r="J142" i="49"/>
  <c r="H40" i="49"/>
  <c r="M144" i="49"/>
  <c r="M147" i="49"/>
  <c r="H195" i="49"/>
  <c r="H192" i="49"/>
  <c r="G192" i="49"/>
  <c r="G195" i="49"/>
  <c r="D195" i="49"/>
  <c r="D45" i="49" s="1"/>
  <c r="D192" i="49"/>
  <c r="K96" i="49"/>
  <c r="K99" i="49"/>
  <c r="H96" i="49"/>
  <c r="H99" i="49"/>
  <c r="O63" i="49"/>
  <c r="C94" i="49"/>
  <c r="O79" i="49"/>
  <c r="K195" i="49"/>
  <c r="K192" i="49"/>
  <c r="N11" i="49"/>
  <c r="F143" i="49"/>
  <c r="D40" i="49"/>
  <c r="N28" i="49"/>
  <c r="F99" i="49"/>
  <c r="F96" i="49"/>
  <c r="F192" i="49"/>
  <c r="F195" i="49"/>
  <c r="C40" i="49"/>
  <c r="C147" i="49"/>
  <c r="C144" i="49"/>
  <c r="G144" i="49"/>
  <c r="G147" i="49"/>
  <c r="D95" i="49"/>
  <c r="D98" i="49"/>
  <c r="N37" i="49"/>
  <c r="E40" i="49"/>
  <c r="N34" i="49"/>
  <c r="K195" i="48"/>
  <c r="G190" i="48"/>
  <c r="H16" i="48"/>
  <c r="D190" i="48"/>
  <c r="D192" i="48" s="1"/>
  <c r="N21" i="48"/>
  <c r="N11" i="48"/>
  <c r="N36" i="48"/>
  <c r="R5" i="48"/>
  <c r="N20" i="48"/>
  <c r="H144" i="48"/>
  <c r="O118" i="48"/>
  <c r="O111" i="48"/>
  <c r="N22" i="48"/>
  <c r="R22" i="48" s="1"/>
  <c r="N46" i="48"/>
  <c r="R46" i="48" s="1"/>
  <c r="N17" i="48"/>
  <c r="R17" i="48" s="1"/>
  <c r="N28" i="48"/>
  <c r="N12" i="48"/>
  <c r="R12" i="48" s="1"/>
  <c r="K16" i="48"/>
  <c r="K40" i="48" s="1"/>
  <c r="M99" i="48"/>
  <c r="M96" i="48"/>
  <c r="K96" i="48"/>
  <c r="K95" i="48" s="1"/>
  <c r="K99" i="48"/>
  <c r="O70" i="48"/>
  <c r="I96" i="48"/>
  <c r="I95" i="48" s="1"/>
  <c r="J99" i="48"/>
  <c r="H40" i="48"/>
  <c r="E40" i="48"/>
  <c r="D40" i="48"/>
  <c r="J40" i="48"/>
  <c r="R32" i="48"/>
  <c r="R24" i="48"/>
  <c r="R21" i="48"/>
  <c r="L195" i="48"/>
  <c r="L192" i="48"/>
  <c r="R23" i="48"/>
  <c r="L40" i="48"/>
  <c r="H143" i="48"/>
  <c r="H146" i="48"/>
  <c r="H145" i="48" s="1"/>
  <c r="I98" i="48"/>
  <c r="I97" i="48" s="1"/>
  <c r="R10" i="48"/>
  <c r="F147" i="48"/>
  <c r="F144" i="48"/>
  <c r="R29" i="48"/>
  <c r="N19" i="48"/>
  <c r="N13" i="48"/>
  <c r="R11" i="48"/>
  <c r="D96" i="48"/>
  <c r="D99" i="48"/>
  <c r="J143" i="48"/>
  <c r="J146" i="48"/>
  <c r="J145" i="48" s="1"/>
  <c r="M192" i="48"/>
  <c r="M195" i="48"/>
  <c r="M147" i="48"/>
  <c r="M144" i="48"/>
  <c r="R27" i="48"/>
  <c r="E142" i="48"/>
  <c r="F96" i="48"/>
  <c r="F99" i="48"/>
  <c r="C147" i="48"/>
  <c r="C144" i="48"/>
  <c r="F195" i="48"/>
  <c r="F192" i="48"/>
  <c r="H192" i="48"/>
  <c r="H195" i="48"/>
  <c r="R28" i="48"/>
  <c r="N37" i="48"/>
  <c r="N34" i="48"/>
  <c r="C16" i="48"/>
  <c r="C40" i="48" s="1"/>
  <c r="M40" i="48"/>
  <c r="K191" i="48"/>
  <c r="K194" i="48"/>
  <c r="N31" i="48"/>
  <c r="L142" i="48"/>
  <c r="D147" i="48"/>
  <c r="D144" i="48"/>
  <c r="R35" i="48"/>
  <c r="G40" i="48"/>
  <c r="H99" i="48"/>
  <c r="H96" i="48"/>
  <c r="C94" i="48"/>
  <c r="J42" i="48"/>
  <c r="J41" i="48" s="1"/>
  <c r="J98" i="48"/>
  <c r="J95" i="48"/>
  <c r="R39" i="48"/>
  <c r="G99" i="48"/>
  <c r="G96" i="48"/>
  <c r="R18" i="48"/>
  <c r="N14" i="48"/>
  <c r="R36" i="48"/>
  <c r="G147" i="48"/>
  <c r="G144" i="48"/>
  <c r="N26" i="48"/>
  <c r="O166" i="48"/>
  <c r="R20" i="48"/>
  <c r="E195" i="48"/>
  <c r="E192" i="48"/>
  <c r="C190" i="48"/>
  <c r="G192" i="48"/>
  <c r="G195" i="48"/>
  <c r="M98" i="48"/>
  <c r="M95" i="48"/>
  <c r="N15" i="48"/>
  <c r="J45" i="48"/>
  <c r="K147" i="48"/>
  <c r="K45" i="48" s="1"/>
  <c r="K144" i="48"/>
  <c r="E96" i="48"/>
  <c r="E99" i="48"/>
  <c r="K16" i="47"/>
  <c r="M16" i="47"/>
  <c r="N32" i="47"/>
  <c r="N46" i="47"/>
  <c r="N14" i="47"/>
  <c r="G144" i="47"/>
  <c r="G146" i="47" s="1"/>
  <c r="G145" i="47" s="1"/>
  <c r="C142" i="47"/>
  <c r="F144" i="47"/>
  <c r="N24" i="47"/>
  <c r="R24" i="47" s="1"/>
  <c r="N10" i="47"/>
  <c r="K144" i="47"/>
  <c r="F96" i="47"/>
  <c r="O63" i="47"/>
  <c r="M96" i="47"/>
  <c r="M98" i="47" s="1"/>
  <c r="E94" i="47"/>
  <c r="E96" i="47" s="1"/>
  <c r="D94" i="47"/>
  <c r="D99" i="47" s="1"/>
  <c r="E40" i="47"/>
  <c r="N39" i="47"/>
  <c r="R39" i="47" s="1"/>
  <c r="N22" i="47"/>
  <c r="R22" i="47" s="1"/>
  <c r="N18" i="47"/>
  <c r="R18" i="47" s="1"/>
  <c r="J40" i="47"/>
  <c r="N31" i="47"/>
  <c r="N30" i="47" s="1"/>
  <c r="N37" i="47"/>
  <c r="R37" i="47" s="1"/>
  <c r="N28" i="47"/>
  <c r="R28" i="47" s="1"/>
  <c r="N29" i="47"/>
  <c r="R29" i="47" s="1"/>
  <c r="N21" i="47"/>
  <c r="R21" i="47" s="1"/>
  <c r="C40" i="47"/>
  <c r="D40" i="47"/>
  <c r="R5" i="47"/>
  <c r="N20" i="47"/>
  <c r="R20" i="47" s="1"/>
  <c r="N19" i="47"/>
  <c r="R19" i="47" s="1"/>
  <c r="K40" i="47"/>
  <c r="D195" i="47"/>
  <c r="D192" i="47"/>
  <c r="M195" i="47"/>
  <c r="M192" i="47"/>
  <c r="E195" i="47"/>
  <c r="E192" i="47"/>
  <c r="N13" i="47"/>
  <c r="N17" i="47"/>
  <c r="G96" i="47"/>
  <c r="G99" i="47"/>
  <c r="N35" i="47"/>
  <c r="C144" i="47"/>
  <c r="O142" i="47"/>
  <c r="C147" i="47"/>
  <c r="R10" i="47"/>
  <c r="N15" i="47"/>
  <c r="E147" i="47"/>
  <c r="E144" i="47"/>
  <c r="F98" i="47"/>
  <c r="F97" i="47" s="1"/>
  <c r="F95" i="47"/>
  <c r="O190" i="47"/>
  <c r="C195" i="47"/>
  <c r="C192" i="47"/>
  <c r="L195" i="47"/>
  <c r="L192" i="47"/>
  <c r="K96" i="47"/>
  <c r="K99" i="47"/>
  <c r="K45" i="47" s="1"/>
  <c r="M40" i="47"/>
  <c r="J96" i="47"/>
  <c r="J99" i="47"/>
  <c r="N23" i="47"/>
  <c r="H99" i="47"/>
  <c r="H96" i="47"/>
  <c r="O166" i="47"/>
  <c r="N26" i="47"/>
  <c r="N12" i="47"/>
  <c r="H192" i="47"/>
  <c r="H195" i="47"/>
  <c r="D96" i="47"/>
  <c r="G192" i="47"/>
  <c r="G195" i="47"/>
  <c r="L45" i="47"/>
  <c r="R46" i="47"/>
  <c r="J144" i="47"/>
  <c r="J147" i="47"/>
  <c r="M147" i="47"/>
  <c r="M144" i="47"/>
  <c r="R14" i="47"/>
  <c r="F143" i="47"/>
  <c r="F146" i="47"/>
  <c r="F145" i="47" s="1"/>
  <c r="N36" i="47"/>
  <c r="F192" i="47"/>
  <c r="F195" i="47"/>
  <c r="O118" i="47"/>
  <c r="N11" i="47"/>
  <c r="R34" i="47"/>
  <c r="K195" i="47"/>
  <c r="K192" i="47"/>
  <c r="O127" i="47"/>
  <c r="H40" i="47"/>
  <c r="L42" i="47"/>
  <c r="L41" i="47" s="1"/>
  <c r="L143" i="47"/>
  <c r="L146" i="47"/>
  <c r="I96" i="47"/>
  <c r="I99" i="47"/>
  <c r="K143" i="47"/>
  <c r="K146" i="47"/>
  <c r="K145" i="47" s="1"/>
  <c r="L40" i="47"/>
  <c r="O70" i="47"/>
  <c r="C94" i="47"/>
  <c r="N27" i="47"/>
  <c r="D144" i="47"/>
  <c r="D147" i="47"/>
  <c r="R32" i="47"/>
  <c r="H147" i="47"/>
  <c r="H144" i="47"/>
  <c r="D99" i="46"/>
  <c r="F96" i="46"/>
  <c r="G99" i="46"/>
  <c r="O70" i="46"/>
  <c r="C94" i="46"/>
  <c r="C99" i="46" s="1"/>
  <c r="D16" i="46"/>
  <c r="D40" i="46" s="1"/>
  <c r="H16" i="46"/>
  <c r="H40" i="46" s="1"/>
  <c r="E16" i="46"/>
  <c r="E40" i="46" s="1"/>
  <c r="H192" i="46"/>
  <c r="H195" i="46"/>
  <c r="M96" i="46"/>
  <c r="M99" i="46"/>
  <c r="R31" i="46"/>
  <c r="K195" i="46"/>
  <c r="K45" i="46" s="1"/>
  <c r="K192" i="46"/>
  <c r="E192" i="46"/>
  <c r="E195" i="46"/>
  <c r="R10" i="46"/>
  <c r="R18" i="46"/>
  <c r="D95" i="46"/>
  <c r="D98" i="46"/>
  <c r="N15" i="46"/>
  <c r="R21" i="46"/>
  <c r="N32" i="46"/>
  <c r="O166" i="46"/>
  <c r="G146" i="46"/>
  <c r="G145" i="46" s="1"/>
  <c r="G143" i="46"/>
  <c r="L195" i="46"/>
  <c r="L192" i="46"/>
  <c r="N20" i="46"/>
  <c r="D192" i="46"/>
  <c r="D42" i="46" s="1"/>
  <c r="D41" i="46" s="1"/>
  <c r="D195" i="46"/>
  <c r="D45" i="46" s="1"/>
  <c r="J40" i="46"/>
  <c r="R29" i="46"/>
  <c r="O190" i="46"/>
  <c r="C192" i="46"/>
  <c r="C195" i="46"/>
  <c r="R36" i="46"/>
  <c r="K97" i="46"/>
  <c r="K92" i="46" s="1"/>
  <c r="K101" i="46" s="1"/>
  <c r="R13" i="46"/>
  <c r="N27" i="46"/>
  <c r="K143" i="46"/>
  <c r="K140" i="46" s="1"/>
  <c r="K149" i="46" s="1"/>
  <c r="K146" i="46"/>
  <c r="K145" i="46" s="1"/>
  <c r="L40" i="46"/>
  <c r="N28" i="46"/>
  <c r="I96" i="46"/>
  <c r="I99" i="46"/>
  <c r="O63" i="46"/>
  <c r="F191" i="46"/>
  <c r="F194" i="46"/>
  <c r="F193" i="46" s="1"/>
  <c r="F143" i="46"/>
  <c r="F146" i="46"/>
  <c r="F145" i="46" s="1"/>
  <c r="R19" i="46"/>
  <c r="G95" i="46"/>
  <c r="G98" i="46"/>
  <c r="M192" i="46"/>
  <c r="M195" i="46"/>
  <c r="R35" i="46"/>
  <c r="L144" i="46"/>
  <c r="L147" i="46"/>
  <c r="L45" i="46" s="1"/>
  <c r="F98" i="46"/>
  <c r="F97" i="46" s="1"/>
  <c r="F95" i="46"/>
  <c r="F92" i="46" s="1"/>
  <c r="F101" i="46" s="1"/>
  <c r="R22" i="46"/>
  <c r="N11" i="46"/>
  <c r="C144" i="46"/>
  <c r="C147" i="46"/>
  <c r="O142" i="46"/>
  <c r="R14" i="46"/>
  <c r="N34" i="46"/>
  <c r="G192" i="46"/>
  <c r="G195" i="46"/>
  <c r="R24" i="46"/>
  <c r="H45" i="46"/>
  <c r="H146" i="46"/>
  <c r="H145" i="46" s="1"/>
  <c r="H143" i="46"/>
  <c r="H140" i="46" s="1"/>
  <c r="H149" i="46" s="1"/>
  <c r="N25" i="46"/>
  <c r="R26" i="46"/>
  <c r="E147" i="46"/>
  <c r="E144" i="46"/>
  <c r="E42" i="46" s="1"/>
  <c r="E41" i="46" s="1"/>
  <c r="N23" i="46"/>
  <c r="J94" i="46"/>
  <c r="K40" i="46"/>
  <c r="M40" i="46"/>
  <c r="N39" i="46"/>
  <c r="R46" i="46"/>
  <c r="J143" i="46"/>
  <c r="J146" i="46"/>
  <c r="J145" i="46" s="1"/>
  <c r="H95" i="46"/>
  <c r="H98" i="46"/>
  <c r="H42" i="46"/>
  <c r="H41" i="46" s="1"/>
  <c r="N17" i="46"/>
  <c r="E98" i="46"/>
  <c r="E95" i="46"/>
  <c r="M147" i="46"/>
  <c r="M144" i="46"/>
  <c r="N12" i="46"/>
  <c r="N9" i="46" s="1"/>
  <c r="E45" i="46"/>
  <c r="D146" i="46"/>
  <c r="D145" i="46" s="1"/>
  <c r="D143" i="46"/>
  <c r="D140" i="46" s="1"/>
  <c r="D149" i="46" s="1"/>
  <c r="D195" i="45"/>
  <c r="O166" i="45"/>
  <c r="L190" i="45"/>
  <c r="L192" i="45" s="1"/>
  <c r="F195" i="45"/>
  <c r="C190" i="45"/>
  <c r="C195" i="45" s="1"/>
  <c r="G195" i="45"/>
  <c r="N17" i="45"/>
  <c r="E16" i="45"/>
  <c r="E40" i="45" s="1"/>
  <c r="D16" i="45"/>
  <c r="D40" i="45" s="1"/>
  <c r="K16" i="45"/>
  <c r="K40" i="45" s="1"/>
  <c r="H16" i="45"/>
  <c r="H40" i="45" s="1"/>
  <c r="D144" i="45"/>
  <c r="D146" i="45" s="1"/>
  <c r="D145" i="45" s="1"/>
  <c r="C147" i="45"/>
  <c r="C144" i="45"/>
  <c r="C146" i="45" s="1"/>
  <c r="O111" i="45"/>
  <c r="N36" i="45"/>
  <c r="N35" i="45"/>
  <c r="N15" i="45"/>
  <c r="N32" i="45"/>
  <c r="N39" i="45"/>
  <c r="M16" i="45"/>
  <c r="M40" i="45" s="1"/>
  <c r="G96" i="45"/>
  <c r="G98" i="45" s="1"/>
  <c r="D99" i="45"/>
  <c r="D45" i="45" s="1"/>
  <c r="F96" i="45"/>
  <c r="F98" i="45" s="1"/>
  <c r="F97" i="45" s="1"/>
  <c r="J96" i="45"/>
  <c r="J98" i="45" s="1"/>
  <c r="I99" i="45"/>
  <c r="N28" i="45"/>
  <c r="N29" i="45"/>
  <c r="N24" i="45"/>
  <c r="N34" i="45"/>
  <c r="N13" i="45"/>
  <c r="N12" i="45"/>
  <c r="N27" i="45"/>
  <c r="N46" i="45"/>
  <c r="N19" i="45"/>
  <c r="N10" i="45"/>
  <c r="J40" i="45"/>
  <c r="N37" i="45"/>
  <c r="N11" i="45"/>
  <c r="N31" i="45"/>
  <c r="N30" i="45" s="1"/>
  <c r="N23" i="45"/>
  <c r="N26" i="45"/>
  <c r="N20" i="45"/>
  <c r="G40" i="45"/>
  <c r="N18" i="45"/>
  <c r="N14" i="45"/>
  <c r="C40" i="45"/>
  <c r="N21" i="45"/>
  <c r="L40" i="45"/>
  <c r="E192" i="45"/>
  <c r="E195" i="45"/>
  <c r="D98" i="45"/>
  <c r="D95" i="45"/>
  <c r="H96" i="45"/>
  <c r="H99" i="45"/>
  <c r="E147" i="45"/>
  <c r="E144" i="45"/>
  <c r="G191" i="45"/>
  <c r="G194" i="45"/>
  <c r="M192" i="45"/>
  <c r="M195" i="45"/>
  <c r="H142" i="45"/>
  <c r="O70" i="45"/>
  <c r="C94" i="45"/>
  <c r="F147" i="45"/>
  <c r="F144" i="45"/>
  <c r="J147" i="45"/>
  <c r="J45" i="45" s="1"/>
  <c r="J144" i="45"/>
  <c r="E99" i="45"/>
  <c r="E96" i="45"/>
  <c r="M99" i="45"/>
  <c r="M96" i="45"/>
  <c r="F191" i="45"/>
  <c r="F194" i="45"/>
  <c r="K195" i="45"/>
  <c r="K192" i="45"/>
  <c r="M147" i="45"/>
  <c r="M144" i="45"/>
  <c r="K99" i="45"/>
  <c r="K96" i="45"/>
  <c r="K144" i="45"/>
  <c r="K147" i="45"/>
  <c r="L147" i="45"/>
  <c r="L144" i="45"/>
  <c r="D194" i="45"/>
  <c r="D193" i="45" s="1"/>
  <c r="D191" i="45"/>
  <c r="H195" i="45"/>
  <c r="H192" i="45"/>
  <c r="N22" i="45"/>
  <c r="G147" i="45"/>
  <c r="G144" i="45"/>
  <c r="I98" i="45"/>
  <c r="I95" i="45"/>
  <c r="O118" i="45"/>
  <c r="L16" i="44"/>
  <c r="G192" i="44"/>
  <c r="G191" i="44" s="1"/>
  <c r="G195" i="44"/>
  <c r="D16" i="44"/>
  <c r="D40" i="44" s="1"/>
  <c r="E190" i="44"/>
  <c r="E192" i="44" s="1"/>
  <c r="E191" i="44" s="1"/>
  <c r="M195" i="44"/>
  <c r="M45" i="44" s="1"/>
  <c r="E195" i="44"/>
  <c r="F195" i="44"/>
  <c r="L195" i="44"/>
  <c r="N17" i="44"/>
  <c r="N36" i="44"/>
  <c r="N10" i="44"/>
  <c r="J16" i="44"/>
  <c r="J40" i="44" s="1"/>
  <c r="M144" i="44"/>
  <c r="M143" i="44" s="1"/>
  <c r="C142" i="44"/>
  <c r="G144" i="44"/>
  <c r="O118" i="44"/>
  <c r="M16" i="44"/>
  <c r="M40" i="44" s="1"/>
  <c r="N19" i="44"/>
  <c r="F144" i="44"/>
  <c r="F143" i="44" s="1"/>
  <c r="H144" i="44"/>
  <c r="H146" i="44" s="1"/>
  <c r="H145" i="44" s="1"/>
  <c r="L147" i="44"/>
  <c r="E16" i="44"/>
  <c r="E40" i="44" s="1"/>
  <c r="N23" i="44"/>
  <c r="N18" i="44"/>
  <c r="N31" i="44"/>
  <c r="K96" i="44"/>
  <c r="N24" i="44"/>
  <c r="M96" i="44"/>
  <c r="I99" i="44"/>
  <c r="L40" i="44"/>
  <c r="I98" i="44"/>
  <c r="O70" i="44"/>
  <c r="D96" i="44"/>
  <c r="D95" i="44" s="1"/>
  <c r="E96" i="44"/>
  <c r="N35" i="44"/>
  <c r="N33" i="44" s="1"/>
  <c r="N11" i="44"/>
  <c r="H40" i="44"/>
  <c r="N28" i="44"/>
  <c r="C40" i="44"/>
  <c r="N14" i="44"/>
  <c r="N29" i="44"/>
  <c r="N22" i="44"/>
  <c r="N46" i="44"/>
  <c r="N34" i="44"/>
  <c r="N37" i="44"/>
  <c r="N12" i="44"/>
  <c r="G40" i="44"/>
  <c r="E147" i="44"/>
  <c r="E144" i="44"/>
  <c r="G99" i="44"/>
  <c r="G45" i="44" s="1"/>
  <c r="G96" i="44"/>
  <c r="C144" i="44"/>
  <c r="C147" i="44"/>
  <c r="N32" i="44"/>
  <c r="F99" i="44"/>
  <c r="F96" i="44"/>
  <c r="M191" i="44"/>
  <c r="M194" i="44"/>
  <c r="N27" i="44"/>
  <c r="K98" i="44"/>
  <c r="K95" i="44"/>
  <c r="C192" i="44"/>
  <c r="C195" i="44"/>
  <c r="K40" i="44"/>
  <c r="N21" i="44"/>
  <c r="N39" i="44"/>
  <c r="G146" i="44"/>
  <c r="G145" i="44" s="1"/>
  <c r="G143" i="44"/>
  <c r="L42" i="44"/>
  <c r="L41" i="44" s="1"/>
  <c r="L143" i="44"/>
  <c r="L146" i="44"/>
  <c r="J147" i="44"/>
  <c r="J144" i="44"/>
  <c r="F191" i="44"/>
  <c r="F194" i="44"/>
  <c r="H99" i="44"/>
  <c r="H96" i="44"/>
  <c r="L191" i="44"/>
  <c r="L194" i="44"/>
  <c r="H192" i="44"/>
  <c r="H195" i="44"/>
  <c r="K142" i="44"/>
  <c r="O142" i="44" s="1"/>
  <c r="D144" i="44"/>
  <c r="D147" i="44"/>
  <c r="N15" i="44"/>
  <c r="D192" i="44"/>
  <c r="D195" i="44"/>
  <c r="N26" i="44"/>
  <c r="C94" i="44"/>
  <c r="N20" i="44"/>
  <c r="O111" i="44"/>
  <c r="N13" i="44"/>
  <c r="K195" i="44"/>
  <c r="K192" i="44"/>
  <c r="J94" i="44"/>
  <c r="E190" i="43"/>
  <c r="E195" i="43" s="1"/>
  <c r="G192" i="43"/>
  <c r="E16" i="43"/>
  <c r="O166" i="43"/>
  <c r="H195" i="43"/>
  <c r="H45" i="43" s="1"/>
  <c r="N12" i="43"/>
  <c r="H16" i="43"/>
  <c r="H40" i="43" s="1"/>
  <c r="L147" i="43"/>
  <c r="C16" i="43"/>
  <c r="G147" i="43"/>
  <c r="M16" i="43"/>
  <c r="M40" i="43" s="1"/>
  <c r="D144" i="43"/>
  <c r="D146" i="43" s="1"/>
  <c r="D145" i="43" s="1"/>
  <c r="H144" i="43"/>
  <c r="H143" i="43" s="1"/>
  <c r="K144" i="43"/>
  <c r="K146" i="43" s="1"/>
  <c r="K145" i="43" s="1"/>
  <c r="E147" i="43"/>
  <c r="N36" i="43"/>
  <c r="F99" i="43"/>
  <c r="F96" i="43"/>
  <c r="F95" i="43" s="1"/>
  <c r="K40" i="43"/>
  <c r="H96" i="43"/>
  <c r="E40" i="43"/>
  <c r="O63" i="43"/>
  <c r="I99" i="43"/>
  <c r="G99" i="43"/>
  <c r="G96" i="43"/>
  <c r="G42" i="43" s="1"/>
  <c r="G41" i="43" s="1"/>
  <c r="E96" i="43"/>
  <c r="L40" i="43"/>
  <c r="J40" i="43"/>
  <c r="C40" i="43"/>
  <c r="N15" i="43"/>
  <c r="N24" i="43"/>
  <c r="N34" i="43"/>
  <c r="N32" i="43"/>
  <c r="N20" i="43"/>
  <c r="N28" i="43"/>
  <c r="N27" i="43"/>
  <c r="N29" i="43"/>
  <c r="N17" i="43"/>
  <c r="N11" i="43"/>
  <c r="N39" i="43"/>
  <c r="N18" i="43"/>
  <c r="D40" i="43"/>
  <c r="N13" i="43"/>
  <c r="N14" i="43"/>
  <c r="F147" i="43"/>
  <c r="F144" i="43"/>
  <c r="G40" i="43"/>
  <c r="F192" i="43"/>
  <c r="F195" i="43"/>
  <c r="N23" i="43"/>
  <c r="N21" i="43"/>
  <c r="E146" i="43"/>
  <c r="E143" i="43"/>
  <c r="J99" i="43"/>
  <c r="J96" i="43"/>
  <c r="H191" i="43"/>
  <c r="H194" i="43"/>
  <c r="H193" i="43" s="1"/>
  <c r="J147" i="43"/>
  <c r="J144" i="43"/>
  <c r="L195" i="43"/>
  <c r="L192" i="43"/>
  <c r="L42" i="43" s="1"/>
  <c r="L41" i="43" s="1"/>
  <c r="C192" i="43"/>
  <c r="C195" i="43"/>
  <c r="D190" i="43"/>
  <c r="O190" i="43" s="1"/>
  <c r="O118" i="43"/>
  <c r="L146" i="43"/>
  <c r="L143" i="43"/>
  <c r="K192" i="43"/>
  <c r="K195" i="43"/>
  <c r="M99" i="43"/>
  <c r="M96" i="43"/>
  <c r="N22" i="43"/>
  <c r="K96" i="43"/>
  <c r="K99" i="43"/>
  <c r="N35" i="43"/>
  <c r="N46" i="43"/>
  <c r="O70" i="43"/>
  <c r="C94" i="43"/>
  <c r="N37" i="43"/>
  <c r="N19" i="43"/>
  <c r="N10" i="43"/>
  <c r="D99" i="43"/>
  <c r="D96" i="43"/>
  <c r="N31" i="43"/>
  <c r="E192" i="43"/>
  <c r="C142" i="43"/>
  <c r="O111" i="43"/>
  <c r="N26" i="43"/>
  <c r="G146" i="43"/>
  <c r="G143" i="43"/>
  <c r="I98" i="43"/>
  <c r="I95" i="43"/>
  <c r="G191" i="43"/>
  <c r="G194" i="43"/>
  <c r="G193" i="43" s="1"/>
  <c r="M147" i="43"/>
  <c r="M144" i="43"/>
  <c r="M195" i="43"/>
  <c r="M192" i="43"/>
  <c r="M16" i="42"/>
  <c r="M40" i="42" s="1"/>
  <c r="F192" i="42"/>
  <c r="F195" i="42"/>
  <c r="E195" i="42"/>
  <c r="E192" i="42"/>
  <c r="E191" i="42" s="1"/>
  <c r="C16" i="42"/>
  <c r="O159" i="42"/>
  <c r="K192" i="42"/>
  <c r="K191" i="42" s="1"/>
  <c r="G190" i="42"/>
  <c r="G195" i="42" s="1"/>
  <c r="G45" i="42" s="1"/>
  <c r="N36" i="42"/>
  <c r="L144" i="42"/>
  <c r="L147" i="42"/>
  <c r="M144" i="42"/>
  <c r="M146" i="42" s="1"/>
  <c r="M145" i="42" s="1"/>
  <c r="G144" i="42"/>
  <c r="G143" i="42" s="1"/>
  <c r="N35" i="42"/>
  <c r="N23" i="42"/>
  <c r="N17" i="42"/>
  <c r="K16" i="42"/>
  <c r="K40" i="42" s="1"/>
  <c r="N24" i="42"/>
  <c r="N31" i="42"/>
  <c r="N39" i="42"/>
  <c r="N28" i="42"/>
  <c r="N19" i="42"/>
  <c r="M99" i="42"/>
  <c r="M96" i="42"/>
  <c r="M98" i="42" s="1"/>
  <c r="O70" i="42"/>
  <c r="E16" i="42"/>
  <c r="E40" i="42" s="1"/>
  <c r="L40" i="42"/>
  <c r="J99" i="42"/>
  <c r="J96" i="42"/>
  <c r="J95" i="42" s="1"/>
  <c r="K96" i="42"/>
  <c r="K95" i="42" s="1"/>
  <c r="G96" i="42"/>
  <c r="O63" i="42"/>
  <c r="H99" i="42"/>
  <c r="N13" i="42"/>
  <c r="H40" i="42"/>
  <c r="G40" i="42"/>
  <c r="E96" i="42"/>
  <c r="N10" i="42"/>
  <c r="N14" i="42"/>
  <c r="N18" i="42"/>
  <c r="N11" i="42"/>
  <c r="N12" i="42"/>
  <c r="J40" i="42"/>
  <c r="C40" i="42"/>
  <c r="E147" i="42"/>
  <c r="E144" i="42"/>
  <c r="M192" i="42"/>
  <c r="M195" i="42"/>
  <c r="H192" i="42"/>
  <c r="H195" i="42"/>
  <c r="D40" i="42"/>
  <c r="J147" i="42"/>
  <c r="J144" i="42"/>
  <c r="D147" i="42"/>
  <c r="D144" i="42"/>
  <c r="N22" i="42"/>
  <c r="O166" i="42"/>
  <c r="L146" i="42"/>
  <c r="L143" i="42"/>
  <c r="C192" i="42"/>
  <c r="C195" i="42"/>
  <c r="D99" i="42"/>
  <c r="D96" i="42"/>
  <c r="K147" i="42"/>
  <c r="K45" i="42" s="1"/>
  <c r="K144" i="42"/>
  <c r="H147" i="42"/>
  <c r="H144" i="42"/>
  <c r="N34" i="42"/>
  <c r="L195" i="42"/>
  <c r="L192" i="42"/>
  <c r="L42" i="42" s="1"/>
  <c r="L41" i="42" s="1"/>
  <c r="C94" i="42"/>
  <c r="N15" i="42"/>
  <c r="N46" i="42"/>
  <c r="F147" i="42"/>
  <c r="F144" i="42"/>
  <c r="N29" i="42"/>
  <c r="N37" i="42"/>
  <c r="F191" i="42"/>
  <c r="F194" i="42"/>
  <c r="F193" i="42" s="1"/>
  <c r="H98" i="42"/>
  <c r="H95" i="42"/>
  <c r="O111" i="42"/>
  <c r="F99" i="42"/>
  <c r="F96" i="42"/>
  <c r="N32" i="42"/>
  <c r="N26" i="42"/>
  <c r="N27" i="42"/>
  <c r="N20" i="42"/>
  <c r="D192" i="42"/>
  <c r="D195" i="42"/>
  <c r="N21" i="42"/>
  <c r="I96" i="42"/>
  <c r="I99" i="42"/>
  <c r="O118" i="42"/>
  <c r="C142" i="42"/>
  <c r="F199" i="36"/>
  <c r="G16" i="41"/>
  <c r="L16" i="41"/>
  <c r="L40" i="41" s="1"/>
  <c r="H192" i="41"/>
  <c r="H194" i="41" s="1"/>
  <c r="H193" i="41" s="1"/>
  <c r="O166" i="41"/>
  <c r="H16" i="41"/>
  <c r="H40" i="41" s="1"/>
  <c r="K190" i="41"/>
  <c r="K195" i="41" s="1"/>
  <c r="E192" i="41"/>
  <c r="E191" i="41" s="1"/>
  <c r="E195" i="41"/>
  <c r="F195" i="41"/>
  <c r="M16" i="41"/>
  <c r="M40" i="41" s="1"/>
  <c r="D16" i="41"/>
  <c r="D40" i="41" s="1"/>
  <c r="J16" i="41"/>
  <c r="G144" i="41"/>
  <c r="G143" i="41" s="1"/>
  <c r="H144" i="41"/>
  <c r="H146" i="41" s="1"/>
  <c r="H145" i="41" s="1"/>
  <c r="M144" i="41"/>
  <c r="M146" i="41" s="1"/>
  <c r="M145" i="41" s="1"/>
  <c r="H45" i="41"/>
  <c r="N21" i="41"/>
  <c r="N34" i="41"/>
  <c r="N12" i="41"/>
  <c r="N15" i="41"/>
  <c r="N32" i="41"/>
  <c r="N28" i="41"/>
  <c r="N17" i="41"/>
  <c r="N23" i="41"/>
  <c r="N24" i="41"/>
  <c r="O70" i="41"/>
  <c r="H96" i="41"/>
  <c r="J96" i="41"/>
  <c r="J95" i="41" s="1"/>
  <c r="M94" i="41"/>
  <c r="M99" i="41" s="1"/>
  <c r="E40" i="41"/>
  <c r="J40" i="41"/>
  <c r="N11" i="41"/>
  <c r="N36" i="41"/>
  <c r="N19" i="41"/>
  <c r="N13" i="41"/>
  <c r="N27" i="41"/>
  <c r="N29" i="41"/>
  <c r="N18" i="41"/>
  <c r="N10" i="41"/>
  <c r="N46" i="41"/>
  <c r="N37" i="41"/>
  <c r="N14" i="41"/>
  <c r="N31" i="41"/>
  <c r="N35" i="41"/>
  <c r="N26" i="41"/>
  <c r="C16" i="41"/>
  <c r="C40" i="41" s="1"/>
  <c r="E147" i="41"/>
  <c r="E144" i="41"/>
  <c r="K40" i="41"/>
  <c r="L144" i="41"/>
  <c r="L147" i="41"/>
  <c r="F147" i="41"/>
  <c r="F144" i="41"/>
  <c r="D192" i="41"/>
  <c r="D195" i="41"/>
  <c r="G40" i="41"/>
  <c r="N22" i="41"/>
  <c r="O118" i="41"/>
  <c r="C142" i="41"/>
  <c r="E99" i="41"/>
  <c r="E96" i="41"/>
  <c r="K147" i="41"/>
  <c r="K144" i="41"/>
  <c r="N39" i="41"/>
  <c r="D99" i="41"/>
  <c r="D96" i="41"/>
  <c r="H191" i="41"/>
  <c r="C192" i="41"/>
  <c r="C195" i="41"/>
  <c r="G99" i="41"/>
  <c r="G96" i="41"/>
  <c r="J147" i="41"/>
  <c r="J45" i="41" s="1"/>
  <c r="J144" i="41"/>
  <c r="I96" i="41"/>
  <c r="I99" i="41"/>
  <c r="D147" i="41"/>
  <c r="D144" i="41"/>
  <c r="N20" i="41"/>
  <c r="F98" i="41"/>
  <c r="F95" i="41"/>
  <c r="G192" i="41"/>
  <c r="G195" i="41"/>
  <c r="M195" i="41"/>
  <c r="M192" i="41"/>
  <c r="F191" i="41"/>
  <c r="F194" i="41"/>
  <c r="O159" i="41"/>
  <c r="C94" i="41"/>
  <c r="K99" i="41"/>
  <c r="K96" i="41"/>
  <c r="H98" i="41"/>
  <c r="H95" i="41"/>
  <c r="L195" i="41"/>
  <c r="L192" i="41"/>
  <c r="M195" i="40"/>
  <c r="L195" i="40"/>
  <c r="L192" i="40"/>
  <c r="L194" i="40" s="1"/>
  <c r="L193" i="40" s="1"/>
  <c r="O166" i="40"/>
  <c r="G190" i="40"/>
  <c r="G195" i="40" s="1"/>
  <c r="D195" i="40"/>
  <c r="C192" i="40"/>
  <c r="C191" i="40" s="1"/>
  <c r="H16" i="40"/>
  <c r="H40" i="40" s="1"/>
  <c r="F195" i="40"/>
  <c r="E195" i="40"/>
  <c r="M16" i="40"/>
  <c r="M40" i="40" s="1"/>
  <c r="C16" i="40"/>
  <c r="C40" i="40" s="1"/>
  <c r="M144" i="40"/>
  <c r="O118" i="40"/>
  <c r="K144" i="40"/>
  <c r="K146" i="40" s="1"/>
  <c r="K145" i="40" s="1"/>
  <c r="G144" i="40"/>
  <c r="G146" i="40" s="1"/>
  <c r="G145" i="40" s="1"/>
  <c r="D147" i="40"/>
  <c r="R5" i="40"/>
  <c r="N34" i="40"/>
  <c r="J94" i="40"/>
  <c r="K96" i="40"/>
  <c r="K98" i="40" s="1"/>
  <c r="E16" i="40"/>
  <c r="E40" i="40" s="1"/>
  <c r="E96" i="40"/>
  <c r="E95" i="40" s="1"/>
  <c r="H96" i="40"/>
  <c r="H98" i="40" s="1"/>
  <c r="G99" i="40"/>
  <c r="O63" i="40"/>
  <c r="L40" i="40"/>
  <c r="K40" i="40"/>
  <c r="G40" i="40"/>
  <c r="N19" i="40"/>
  <c r="R19" i="40" s="1"/>
  <c r="N37" i="40"/>
  <c r="R37" i="40" s="1"/>
  <c r="N12" i="40"/>
  <c r="R12" i="40" s="1"/>
  <c r="N18" i="40"/>
  <c r="R18" i="40" s="1"/>
  <c r="N46" i="40"/>
  <c r="R46" i="40" s="1"/>
  <c r="N39" i="40"/>
  <c r="R39" i="40" s="1"/>
  <c r="N31" i="40"/>
  <c r="R31" i="40" s="1"/>
  <c r="N20" i="40"/>
  <c r="R20" i="40" s="1"/>
  <c r="N28" i="40"/>
  <c r="R28" i="40" s="1"/>
  <c r="N26" i="40"/>
  <c r="R26" i="40" s="1"/>
  <c r="N14" i="40"/>
  <c r="R14" i="40" s="1"/>
  <c r="N27" i="40"/>
  <c r="R27" i="40" s="1"/>
  <c r="N29" i="40"/>
  <c r="R29" i="40" s="1"/>
  <c r="N21" i="40"/>
  <c r="R21" i="40" s="1"/>
  <c r="N35" i="40"/>
  <c r="R35" i="40" s="1"/>
  <c r="N24" i="40"/>
  <c r="R24" i="40" s="1"/>
  <c r="N11" i="40"/>
  <c r="R11" i="40" s="1"/>
  <c r="J40" i="40"/>
  <c r="F147" i="40"/>
  <c r="F144" i="40"/>
  <c r="D99" i="40"/>
  <c r="D96" i="40"/>
  <c r="D40" i="40"/>
  <c r="F99" i="40"/>
  <c r="F96" i="40"/>
  <c r="O70" i="40"/>
  <c r="I96" i="40"/>
  <c r="I99" i="40"/>
  <c r="N10" i="40"/>
  <c r="E142" i="40"/>
  <c r="N13" i="40"/>
  <c r="O111" i="40"/>
  <c r="E191" i="40"/>
  <c r="E194" i="40"/>
  <c r="K195" i="40"/>
  <c r="K45" i="40" s="1"/>
  <c r="K192" i="40"/>
  <c r="L144" i="40"/>
  <c r="L147" i="40"/>
  <c r="L45" i="40" s="1"/>
  <c r="F191" i="40"/>
  <c r="F194" i="40"/>
  <c r="R34" i="40"/>
  <c r="N36" i="40"/>
  <c r="N15" i="40"/>
  <c r="D146" i="40"/>
  <c r="D143" i="40"/>
  <c r="K143" i="40"/>
  <c r="N23" i="40"/>
  <c r="G98" i="40"/>
  <c r="G95" i="40"/>
  <c r="C147" i="40"/>
  <c r="C144" i="40"/>
  <c r="N17" i="40"/>
  <c r="C94" i="40"/>
  <c r="H147" i="40"/>
  <c r="H144" i="40"/>
  <c r="J147" i="40"/>
  <c r="J144" i="40"/>
  <c r="M143" i="40"/>
  <c r="M146" i="40"/>
  <c r="M145" i="40" s="1"/>
  <c r="M191" i="40"/>
  <c r="M194" i="40"/>
  <c r="M193" i="40" s="1"/>
  <c r="J99" i="40"/>
  <c r="J96" i="40"/>
  <c r="M99" i="40"/>
  <c r="M45" i="40" s="1"/>
  <c r="M96" i="40"/>
  <c r="N22" i="40"/>
  <c r="L191" i="40"/>
  <c r="D194" i="40"/>
  <c r="D191" i="40"/>
  <c r="H192" i="40"/>
  <c r="H195" i="40"/>
  <c r="N32" i="40"/>
  <c r="E195" i="39"/>
  <c r="E16" i="39"/>
  <c r="E40" i="39" s="1"/>
  <c r="K16" i="39"/>
  <c r="K40" i="39" s="1"/>
  <c r="D16" i="39"/>
  <c r="M147" i="39"/>
  <c r="H144" i="39"/>
  <c r="H146" i="39" s="1"/>
  <c r="H145" i="39" s="1"/>
  <c r="O111" i="39"/>
  <c r="N24" i="39"/>
  <c r="R24" i="39" s="1"/>
  <c r="N13" i="39"/>
  <c r="R13" i="39" s="1"/>
  <c r="N12" i="39"/>
  <c r="R12" i="39" s="1"/>
  <c r="N31" i="39"/>
  <c r="N19" i="39"/>
  <c r="R19" i="39" s="1"/>
  <c r="N29" i="39"/>
  <c r="N18" i="39"/>
  <c r="R18" i="39" s="1"/>
  <c r="N11" i="39"/>
  <c r="R11" i="39" s="1"/>
  <c r="N21" i="39"/>
  <c r="R21" i="39" s="1"/>
  <c r="J94" i="39"/>
  <c r="J96" i="39" s="1"/>
  <c r="H40" i="39"/>
  <c r="F99" i="39"/>
  <c r="G96" i="39"/>
  <c r="N36" i="39"/>
  <c r="R36" i="39" s="1"/>
  <c r="C40" i="39"/>
  <c r="N17" i="39"/>
  <c r="R17" i="39" s="1"/>
  <c r="N28" i="39"/>
  <c r="R28" i="39" s="1"/>
  <c r="N32" i="39"/>
  <c r="N34" i="39"/>
  <c r="R34" i="39" s="1"/>
  <c r="N23" i="39"/>
  <c r="R23" i="39" s="1"/>
  <c r="N46" i="39"/>
  <c r="R46" i="39" s="1"/>
  <c r="N37" i="39"/>
  <c r="R37" i="39" s="1"/>
  <c r="D40" i="39"/>
  <c r="D99" i="39"/>
  <c r="D96" i="39"/>
  <c r="D192" i="39"/>
  <c r="D195" i="39"/>
  <c r="M99" i="39"/>
  <c r="M96" i="39"/>
  <c r="L40" i="39"/>
  <c r="M40" i="39"/>
  <c r="G147" i="39"/>
  <c r="G144" i="39"/>
  <c r="L144" i="39"/>
  <c r="L147" i="39"/>
  <c r="J40" i="39"/>
  <c r="F147" i="39"/>
  <c r="F144" i="39"/>
  <c r="N20" i="39"/>
  <c r="N10" i="39"/>
  <c r="M192" i="39"/>
  <c r="M195" i="39"/>
  <c r="F192" i="39"/>
  <c r="F195" i="39"/>
  <c r="J147" i="39"/>
  <c r="J144" i="39"/>
  <c r="G192" i="39"/>
  <c r="G195" i="39"/>
  <c r="O159" i="39"/>
  <c r="K147" i="39"/>
  <c r="K144" i="39"/>
  <c r="E147" i="39"/>
  <c r="E144" i="39"/>
  <c r="F98" i="39"/>
  <c r="F95" i="39"/>
  <c r="R32" i="39"/>
  <c r="N27" i="39"/>
  <c r="N15" i="39"/>
  <c r="M146" i="39"/>
  <c r="M145" i="39" s="1"/>
  <c r="M143" i="39"/>
  <c r="H99" i="39"/>
  <c r="H96" i="39"/>
  <c r="D147" i="39"/>
  <c r="D144" i="39"/>
  <c r="G98" i="39"/>
  <c r="G95" i="39"/>
  <c r="O70" i="39"/>
  <c r="O63" i="39"/>
  <c r="O118" i="39"/>
  <c r="C142" i="39"/>
  <c r="L195" i="39"/>
  <c r="L192" i="39"/>
  <c r="C99" i="39"/>
  <c r="C96" i="39"/>
  <c r="N22" i="39"/>
  <c r="H192" i="39"/>
  <c r="H195" i="39"/>
  <c r="R29" i="39"/>
  <c r="N39" i="39"/>
  <c r="O79" i="39"/>
  <c r="J99" i="39"/>
  <c r="N14" i="39"/>
  <c r="K195" i="39"/>
  <c r="K192" i="39"/>
  <c r="E99" i="39"/>
  <c r="E96" i="39"/>
  <c r="O190" i="39"/>
  <c r="C192" i="39"/>
  <c r="C195" i="39"/>
  <c r="K98" i="39"/>
  <c r="K95" i="39"/>
  <c r="I96" i="39"/>
  <c r="I99" i="39"/>
  <c r="N26" i="39"/>
  <c r="N35" i="39"/>
  <c r="E194" i="39"/>
  <c r="E191" i="39"/>
  <c r="C16" i="38"/>
  <c r="C94" i="38"/>
  <c r="E16" i="38"/>
  <c r="E40" i="38" s="1"/>
  <c r="K192" i="38"/>
  <c r="K191" i="38" s="1"/>
  <c r="K16" i="38"/>
  <c r="K40" i="38" s="1"/>
  <c r="L16" i="38"/>
  <c r="L40" i="38" s="1"/>
  <c r="L195" i="38"/>
  <c r="L192" i="38"/>
  <c r="L191" i="38" s="1"/>
  <c r="M16" i="38"/>
  <c r="M40" i="38" s="1"/>
  <c r="D16" i="38"/>
  <c r="D40" i="38" s="1"/>
  <c r="H16" i="38"/>
  <c r="H40" i="38" s="1"/>
  <c r="C144" i="38"/>
  <c r="C146" i="38" s="1"/>
  <c r="F147" i="38"/>
  <c r="R5" i="38"/>
  <c r="N22" i="38"/>
  <c r="R22" i="38" s="1"/>
  <c r="N21" i="38"/>
  <c r="R21" i="38" s="1"/>
  <c r="J94" i="38"/>
  <c r="J96" i="38" s="1"/>
  <c r="N36" i="38"/>
  <c r="R36" i="38" s="1"/>
  <c r="N12" i="38"/>
  <c r="R12" i="38" s="1"/>
  <c r="O166" i="38"/>
  <c r="H147" i="38"/>
  <c r="N35" i="38"/>
  <c r="R35" i="38" s="1"/>
  <c r="N11" i="38"/>
  <c r="R11" i="38" s="1"/>
  <c r="I94" i="38"/>
  <c r="I96" i="38" s="1"/>
  <c r="D190" i="38"/>
  <c r="O190" i="38" s="1"/>
  <c r="K144" i="38"/>
  <c r="K143" i="38" s="1"/>
  <c r="N18" i="38"/>
  <c r="R18" i="38" s="1"/>
  <c r="K94" i="38"/>
  <c r="K99" i="38" s="1"/>
  <c r="K45" i="38" s="1"/>
  <c r="O70" i="38"/>
  <c r="E94" i="38"/>
  <c r="E99" i="38" s="1"/>
  <c r="F99" i="38"/>
  <c r="N13" i="38"/>
  <c r="R13" i="38" s="1"/>
  <c r="D96" i="38"/>
  <c r="D95" i="38" s="1"/>
  <c r="M96" i="38"/>
  <c r="M98" i="38" s="1"/>
  <c r="J40" i="38"/>
  <c r="N27" i="38"/>
  <c r="R27" i="38" s="1"/>
  <c r="N15" i="38"/>
  <c r="R15" i="38" s="1"/>
  <c r="N28" i="38"/>
  <c r="R28" i="38" s="1"/>
  <c r="N10" i="38"/>
  <c r="R10" i="38" s="1"/>
  <c r="N20" i="38"/>
  <c r="R20" i="38" s="1"/>
  <c r="N17" i="38"/>
  <c r="R17" i="38" s="1"/>
  <c r="N39" i="38"/>
  <c r="R39" i="38" s="1"/>
  <c r="N34" i="38"/>
  <c r="N29" i="38"/>
  <c r="R29" i="38" s="1"/>
  <c r="N24" i="38"/>
  <c r="R24" i="38" s="1"/>
  <c r="N23" i="38"/>
  <c r="R23" i="38" s="1"/>
  <c r="F192" i="38"/>
  <c r="F195" i="38"/>
  <c r="G195" i="38"/>
  <c r="G192" i="38"/>
  <c r="N32" i="38"/>
  <c r="C192" i="38"/>
  <c r="C195" i="38"/>
  <c r="L144" i="38"/>
  <c r="L147" i="38"/>
  <c r="M147" i="38"/>
  <c r="M144" i="38"/>
  <c r="C99" i="38"/>
  <c r="C96" i="38"/>
  <c r="H146" i="38"/>
  <c r="H143" i="38"/>
  <c r="H192" i="38"/>
  <c r="H195" i="38"/>
  <c r="H94" i="38"/>
  <c r="O118" i="38"/>
  <c r="D142" i="38"/>
  <c r="N14" i="38"/>
  <c r="N46" i="38"/>
  <c r="E192" i="38"/>
  <c r="E195" i="38"/>
  <c r="F143" i="38"/>
  <c r="F146" i="38"/>
  <c r="N37" i="38"/>
  <c r="G144" i="38"/>
  <c r="G147" i="38"/>
  <c r="N31" i="38"/>
  <c r="G99" i="38"/>
  <c r="G96" i="38"/>
  <c r="N26" i="38"/>
  <c r="M192" i="38"/>
  <c r="M195" i="38"/>
  <c r="O63" i="38"/>
  <c r="J147" i="38"/>
  <c r="J144" i="38"/>
  <c r="E147" i="38"/>
  <c r="E144" i="38"/>
  <c r="N19" i="38"/>
  <c r="C40" i="38"/>
  <c r="F98" i="38"/>
  <c r="F95" i="38"/>
  <c r="C16" i="37"/>
  <c r="K16" i="37"/>
  <c r="H199" i="37"/>
  <c r="L196" i="37"/>
  <c r="L195" i="37" s="1"/>
  <c r="E196" i="37"/>
  <c r="E195" i="37" s="1"/>
  <c r="K196" i="37"/>
  <c r="K198" i="37" s="1"/>
  <c r="K197" i="37" s="1"/>
  <c r="F199" i="37"/>
  <c r="M16" i="37"/>
  <c r="M41" i="37" s="1"/>
  <c r="R5" i="37"/>
  <c r="N10" i="37"/>
  <c r="R10" i="37" s="1"/>
  <c r="N22" i="37"/>
  <c r="R22" i="37" s="1"/>
  <c r="E150" i="37"/>
  <c r="J150" i="37"/>
  <c r="J46" i="37" s="1"/>
  <c r="D147" i="37"/>
  <c r="D146" i="37" s="1"/>
  <c r="C145" i="37"/>
  <c r="C150" i="37" s="1"/>
  <c r="M147" i="37"/>
  <c r="M149" i="37" s="1"/>
  <c r="M148" i="37" s="1"/>
  <c r="L147" i="37"/>
  <c r="L146" i="37" s="1"/>
  <c r="K145" i="37"/>
  <c r="N15" i="37"/>
  <c r="R15" i="37" s="1"/>
  <c r="N18" i="37"/>
  <c r="R18" i="37" s="1"/>
  <c r="N13" i="37"/>
  <c r="R13" i="37" s="1"/>
  <c r="N11" i="37"/>
  <c r="R11" i="37" s="1"/>
  <c r="N28" i="37"/>
  <c r="R28" i="37" s="1"/>
  <c r="N14" i="37"/>
  <c r="R14" i="37" s="1"/>
  <c r="N12" i="37"/>
  <c r="N32" i="37"/>
  <c r="R32" i="37" s="1"/>
  <c r="N30" i="37"/>
  <c r="R30" i="37" s="1"/>
  <c r="D16" i="37"/>
  <c r="D41" i="37" s="1"/>
  <c r="J98" i="37"/>
  <c r="J43" i="37" s="1"/>
  <c r="J42" i="37" s="1"/>
  <c r="G98" i="37"/>
  <c r="G100" i="37" s="1"/>
  <c r="O71" i="37"/>
  <c r="E41" i="37"/>
  <c r="O64" i="37"/>
  <c r="I101" i="37"/>
  <c r="K98" i="37"/>
  <c r="K100" i="37" s="1"/>
  <c r="J41" i="37"/>
  <c r="K41" i="37"/>
  <c r="N21" i="37"/>
  <c r="R21" i="37" s="1"/>
  <c r="N24" i="37"/>
  <c r="R24" i="37" s="1"/>
  <c r="N19" i="37"/>
  <c r="R19" i="37" s="1"/>
  <c r="C41" i="37"/>
  <c r="N37" i="37"/>
  <c r="R37" i="37" s="1"/>
  <c r="L41" i="37"/>
  <c r="N25" i="37"/>
  <c r="R25" i="37" s="1"/>
  <c r="N27" i="37"/>
  <c r="R27" i="37" s="1"/>
  <c r="N23" i="37"/>
  <c r="R23" i="37" s="1"/>
  <c r="N20" i="37"/>
  <c r="R20" i="37" s="1"/>
  <c r="N35" i="37"/>
  <c r="R35" i="37" s="1"/>
  <c r="N29" i="37"/>
  <c r="R29" i="37" s="1"/>
  <c r="N17" i="37"/>
  <c r="R17" i="37" s="1"/>
  <c r="N47" i="37"/>
  <c r="R47" i="37" s="1"/>
  <c r="G150" i="37"/>
  <c r="G147" i="37"/>
  <c r="M101" i="37"/>
  <c r="M98" i="37"/>
  <c r="L46" i="37"/>
  <c r="G196" i="37"/>
  <c r="G199" i="37"/>
  <c r="N33" i="37"/>
  <c r="D196" i="37"/>
  <c r="D199" i="37"/>
  <c r="F195" i="37"/>
  <c r="F198" i="37"/>
  <c r="H96" i="37"/>
  <c r="O96" i="37" s="1"/>
  <c r="H150" i="37"/>
  <c r="H147" i="37"/>
  <c r="I100" i="37"/>
  <c r="I97" i="37"/>
  <c r="H195" i="37"/>
  <c r="H198" i="37"/>
  <c r="E149" i="37"/>
  <c r="E146" i="37"/>
  <c r="D101" i="37"/>
  <c r="D98" i="37"/>
  <c r="C101" i="37"/>
  <c r="C98" i="37"/>
  <c r="O113" i="37"/>
  <c r="N36" i="37"/>
  <c r="H41" i="37"/>
  <c r="F101" i="37"/>
  <c r="F98" i="37"/>
  <c r="N38" i="37"/>
  <c r="O120" i="37"/>
  <c r="N40" i="37"/>
  <c r="J149" i="37"/>
  <c r="J146" i="37"/>
  <c r="M196" i="37"/>
  <c r="M199" i="37"/>
  <c r="E101" i="37"/>
  <c r="E46" i="37" s="1"/>
  <c r="E98" i="37"/>
  <c r="F150" i="37"/>
  <c r="F147" i="37"/>
  <c r="C194" i="37"/>
  <c r="N22" i="36"/>
  <c r="D16" i="36"/>
  <c r="O169" i="36"/>
  <c r="G16" i="36"/>
  <c r="G41" i="36" s="1"/>
  <c r="H16" i="36"/>
  <c r="H41" i="36" s="1"/>
  <c r="K147" i="36"/>
  <c r="K146" i="36" s="1"/>
  <c r="M16" i="36"/>
  <c r="M41" i="36" s="1"/>
  <c r="E146" i="36"/>
  <c r="E150" i="36"/>
  <c r="E148" i="36" s="1"/>
  <c r="D150" i="36"/>
  <c r="D148" i="36" s="1"/>
  <c r="D143" i="36" s="1"/>
  <c r="D152" i="36" s="1"/>
  <c r="O120" i="36"/>
  <c r="F147" i="36"/>
  <c r="F149" i="36" s="1"/>
  <c r="F148" i="36" s="1"/>
  <c r="L16" i="36"/>
  <c r="O64" i="36"/>
  <c r="G101" i="36"/>
  <c r="E98" i="36"/>
  <c r="N35" i="36"/>
  <c r="R35" i="36" s="1"/>
  <c r="E41" i="36"/>
  <c r="N13" i="36"/>
  <c r="R13" i="36" s="1"/>
  <c r="N21" i="36"/>
  <c r="R21" i="36" s="1"/>
  <c r="J41" i="36"/>
  <c r="K16" i="36"/>
  <c r="K41" i="36" s="1"/>
  <c r="E196" i="36"/>
  <c r="E43" i="36" s="1"/>
  <c r="E42" i="36" s="1"/>
  <c r="E199" i="36"/>
  <c r="R22" i="36"/>
  <c r="M101" i="36"/>
  <c r="M98" i="36"/>
  <c r="C98" i="36"/>
  <c r="C101" i="36"/>
  <c r="L41" i="36"/>
  <c r="O194" i="36"/>
  <c r="C196" i="36"/>
  <c r="C199" i="36"/>
  <c r="K149" i="36"/>
  <c r="K148" i="36" s="1"/>
  <c r="N30" i="36"/>
  <c r="M150" i="36"/>
  <c r="M147" i="36"/>
  <c r="J96" i="36"/>
  <c r="N40" i="36"/>
  <c r="F98" i="36"/>
  <c r="F101" i="36"/>
  <c r="N29" i="36"/>
  <c r="N32" i="36"/>
  <c r="N17" i="36"/>
  <c r="K101" i="36"/>
  <c r="K98" i="36"/>
  <c r="G100" i="36"/>
  <c r="G97" i="36"/>
  <c r="H101" i="36"/>
  <c r="H98" i="36"/>
  <c r="O51" i="36"/>
  <c r="R5" i="36"/>
  <c r="N36" i="36"/>
  <c r="D98" i="36"/>
  <c r="D101" i="36"/>
  <c r="N37" i="36"/>
  <c r="L199" i="36"/>
  <c r="L196" i="36"/>
  <c r="N19" i="36"/>
  <c r="N18" i="36"/>
  <c r="N27" i="36"/>
  <c r="J146" i="36"/>
  <c r="J149" i="36"/>
  <c r="J148" i="36" s="1"/>
  <c r="O71" i="36"/>
  <c r="C147" i="36"/>
  <c r="O145" i="36"/>
  <c r="C150" i="36"/>
  <c r="N28" i="36"/>
  <c r="N11" i="36"/>
  <c r="I41" i="36"/>
  <c r="N10" i="36"/>
  <c r="N47" i="36"/>
  <c r="D41" i="36"/>
  <c r="N24" i="36"/>
  <c r="N20" i="36"/>
  <c r="K199" i="36"/>
  <c r="K196" i="36"/>
  <c r="H147" i="36"/>
  <c r="H150" i="36"/>
  <c r="G196" i="36"/>
  <c r="G43" i="36" s="1"/>
  <c r="G42" i="36" s="1"/>
  <c r="G199" i="36"/>
  <c r="N25" i="36"/>
  <c r="G150" i="36"/>
  <c r="G147" i="36"/>
  <c r="N38" i="36"/>
  <c r="N12" i="36"/>
  <c r="I96" i="36"/>
  <c r="N33" i="36"/>
  <c r="H196" i="36"/>
  <c r="H199" i="36"/>
  <c r="M196" i="36"/>
  <c r="M199" i="36"/>
  <c r="N14" i="36"/>
  <c r="E97" i="36"/>
  <c r="E100" i="36"/>
  <c r="D196" i="36"/>
  <c r="D199" i="36"/>
  <c r="N15" i="36"/>
  <c r="F198" i="36"/>
  <c r="F197" i="36" s="1"/>
  <c r="F195" i="36"/>
  <c r="C16" i="36"/>
  <c r="C41" i="36" s="1"/>
  <c r="N23" i="36"/>
  <c r="L147" i="36"/>
  <c r="L150" i="36"/>
  <c r="F16" i="35"/>
  <c r="O162" i="35"/>
  <c r="D194" i="35"/>
  <c r="D199" i="35" s="1"/>
  <c r="C16" i="35"/>
  <c r="J16" i="35"/>
  <c r="J41" i="35" s="1"/>
  <c r="N32" i="35"/>
  <c r="R32" i="35" s="1"/>
  <c r="K16" i="35"/>
  <c r="K41" i="35" s="1"/>
  <c r="N30" i="35"/>
  <c r="R30" i="35" s="1"/>
  <c r="N24" i="35"/>
  <c r="R24" i="35" s="1"/>
  <c r="N22" i="35"/>
  <c r="K150" i="35"/>
  <c r="H147" i="35"/>
  <c r="H149" i="35" s="1"/>
  <c r="H148" i="35" s="1"/>
  <c r="L16" i="35"/>
  <c r="L41" i="35" s="1"/>
  <c r="E16" i="35"/>
  <c r="E41" i="35" s="1"/>
  <c r="O120" i="35"/>
  <c r="J147" i="35"/>
  <c r="J149" i="35" s="1"/>
  <c r="J148" i="35" s="1"/>
  <c r="N10" i="35"/>
  <c r="R10" i="35" s="1"/>
  <c r="N20" i="35"/>
  <c r="R20" i="35" s="1"/>
  <c r="N37" i="35"/>
  <c r="R37" i="35" s="1"/>
  <c r="N40" i="35"/>
  <c r="R40" i="35" s="1"/>
  <c r="N13" i="35"/>
  <c r="R13" i="35" s="1"/>
  <c r="G16" i="35"/>
  <c r="G41" i="35" s="1"/>
  <c r="H16" i="35"/>
  <c r="H41" i="35" s="1"/>
  <c r="N14" i="35"/>
  <c r="R14" i="35" s="1"/>
  <c r="I41" i="35"/>
  <c r="N47" i="35"/>
  <c r="R47" i="35" s="1"/>
  <c r="N12" i="35"/>
  <c r="R12" i="35" s="1"/>
  <c r="C41" i="35"/>
  <c r="N17" i="35"/>
  <c r="R17" i="35" s="1"/>
  <c r="N23" i="35"/>
  <c r="R23" i="35" s="1"/>
  <c r="N21" i="35"/>
  <c r="R21" i="35" s="1"/>
  <c r="N28" i="35"/>
  <c r="R28" i="35" s="1"/>
  <c r="N29" i="35"/>
  <c r="R29" i="35" s="1"/>
  <c r="N33" i="35"/>
  <c r="R5" i="35"/>
  <c r="N38" i="35"/>
  <c r="R38" i="35" s="1"/>
  <c r="N27" i="35"/>
  <c r="R27" i="35" s="1"/>
  <c r="N25" i="35"/>
  <c r="R25" i="35" s="1"/>
  <c r="F41" i="35"/>
  <c r="D41" i="35"/>
  <c r="N15" i="35"/>
  <c r="R15" i="35" s="1"/>
  <c r="M150" i="35"/>
  <c r="M147" i="35"/>
  <c r="L199" i="35"/>
  <c r="L196" i="35"/>
  <c r="E98" i="35"/>
  <c r="E101" i="35"/>
  <c r="O194" i="35"/>
  <c r="C196" i="35"/>
  <c r="C199" i="35"/>
  <c r="G101" i="35"/>
  <c r="G98" i="35"/>
  <c r="D196" i="35"/>
  <c r="D98" i="35"/>
  <c r="D101" i="35"/>
  <c r="F101" i="35"/>
  <c r="F98" i="35"/>
  <c r="H101" i="35"/>
  <c r="H98" i="35"/>
  <c r="G149" i="35"/>
  <c r="G148" i="35" s="1"/>
  <c r="G146" i="35"/>
  <c r="R22" i="35"/>
  <c r="H196" i="35"/>
  <c r="H199" i="35"/>
  <c r="O64" i="35"/>
  <c r="K146" i="35"/>
  <c r="K149" i="35"/>
  <c r="K148" i="35" s="1"/>
  <c r="M196" i="35"/>
  <c r="M199" i="35"/>
  <c r="C145" i="35"/>
  <c r="F196" i="35"/>
  <c r="F199" i="35"/>
  <c r="N11" i="35"/>
  <c r="N19" i="35"/>
  <c r="N35" i="35"/>
  <c r="N18" i="35"/>
  <c r="K198" i="35"/>
  <c r="K197" i="35" s="1"/>
  <c r="K195" i="35"/>
  <c r="K192" i="35" s="1"/>
  <c r="K201" i="35" s="1"/>
  <c r="D147" i="35"/>
  <c r="D150" i="35"/>
  <c r="E150" i="35"/>
  <c r="E147" i="35"/>
  <c r="O169" i="35"/>
  <c r="C101" i="35"/>
  <c r="C98" i="35"/>
  <c r="J96" i="35"/>
  <c r="O81" i="35"/>
  <c r="K101" i="35"/>
  <c r="K98" i="35"/>
  <c r="O71" i="35"/>
  <c r="I98" i="35"/>
  <c r="I101" i="35"/>
  <c r="I46" i="35" s="1"/>
  <c r="N36" i="35"/>
  <c r="L147" i="35"/>
  <c r="L150" i="35"/>
  <c r="M41" i="35"/>
  <c r="E199" i="35"/>
  <c r="E196" i="35"/>
  <c r="F147" i="35"/>
  <c r="F150" i="35"/>
  <c r="H146" i="35"/>
  <c r="G196" i="35"/>
  <c r="G199" i="35"/>
  <c r="M101" i="35"/>
  <c r="M98" i="35"/>
  <c r="O113" i="34"/>
  <c r="O71" i="34"/>
  <c r="N13" i="34"/>
  <c r="G98" i="34"/>
  <c r="G100" i="34" s="1"/>
  <c r="J96" i="34"/>
  <c r="F41" i="34"/>
  <c r="M96" i="34"/>
  <c r="M101" i="34" s="1"/>
  <c r="K96" i="34"/>
  <c r="K98" i="34" s="1"/>
  <c r="D41" i="34"/>
  <c r="H41" i="34"/>
  <c r="N40" i="34"/>
  <c r="N15" i="34"/>
  <c r="J41" i="34"/>
  <c r="E41" i="34"/>
  <c r="C41" i="34"/>
  <c r="N28" i="34"/>
  <c r="N10" i="34"/>
  <c r="R10" i="34" s="1"/>
  <c r="R5" i="34"/>
  <c r="N30" i="34"/>
  <c r="R30" i="34" s="1"/>
  <c r="L41" i="34"/>
  <c r="N11" i="34"/>
  <c r="R11" i="34" s="1"/>
  <c r="N14" i="34"/>
  <c r="R14" i="34" s="1"/>
  <c r="K41" i="34"/>
  <c r="N36" i="34"/>
  <c r="R36" i="34" s="1"/>
  <c r="G41" i="34"/>
  <c r="G147" i="34"/>
  <c r="G150" i="34"/>
  <c r="J98" i="34"/>
  <c r="J101" i="34"/>
  <c r="J46" i="34" s="1"/>
  <c r="E150" i="34"/>
  <c r="E147" i="34"/>
  <c r="R40" i="34"/>
  <c r="R15" i="34"/>
  <c r="R32" i="34"/>
  <c r="N31" i="34"/>
  <c r="R37" i="34"/>
  <c r="R19" i="34"/>
  <c r="D149" i="34"/>
  <c r="D148" i="34" s="1"/>
  <c r="D146" i="34"/>
  <c r="D143" i="34" s="1"/>
  <c r="D152" i="34" s="1"/>
  <c r="K199" i="34"/>
  <c r="K196" i="34"/>
  <c r="N12" i="34"/>
  <c r="R28" i="34"/>
  <c r="R23" i="34"/>
  <c r="R24" i="34"/>
  <c r="D98" i="34"/>
  <c r="D101" i="34"/>
  <c r="D46" i="34" s="1"/>
  <c r="R38" i="34"/>
  <c r="C101" i="34"/>
  <c r="C98" i="34"/>
  <c r="R29" i="34"/>
  <c r="N35" i="34"/>
  <c r="M41" i="34"/>
  <c r="R33" i="34"/>
  <c r="O64" i="34"/>
  <c r="H97" i="34"/>
  <c r="H100" i="34"/>
  <c r="R22" i="34"/>
  <c r="R13" i="34"/>
  <c r="M147" i="34"/>
  <c r="M150" i="34"/>
  <c r="E199" i="34"/>
  <c r="E196" i="34"/>
  <c r="G196" i="34"/>
  <c r="G199" i="34"/>
  <c r="I41" i="34"/>
  <c r="N47" i="34"/>
  <c r="J150" i="34"/>
  <c r="J147" i="34"/>
  <c r="C145" i="34"/>
  <c r="N21" i="34"/>
  <c r="N25" i="34"/>
  <c r="I98" i="34"/>
  <c r="I101" i="34"/>
  <c r="I46" i="34" s="1"/>
  <c r="N16" i="34"/>
  <c r="R17" i="34"/>
  <c r="L199" i="34"/>
  <c r="L196" i="34"/>
  <c r="R20" i="34"/>
  <c r="M196" i="34"/>
  <c r="M199" i="34"/>
  <c r="L147" i="34"/>
  <c r="L150" i="34"/>
  <c r="H147" i="34"/>
  <c r="H150" i="34"/>
  <c r="F196" i="34"/>
  <c r="F199" i="34"/>
  <c r="H196" i="34"/>
  <c r="H199" i="34"/>
  <c r="C194" i="34"/>
  <c r="O120" i="34"/>
  <c r="D198" i="34"/>
  <c r="D197" i="34" s="1"/>
  <c r="D195" i="34"/>
  <c r="D192" i="34" s="1"/>
  <c r="D201" i="34" s="1"/>
  <c r="F147" i="34"/>
  <c r="F150" i="34"/>
  <c r="K150" i="34"/>
  <c r="K147" i="34"/>
  <c r="N27" i="34"/>
  <c r="N18" i="34"/>
  <c r="F98" i="34"/>
  <c r="F101" i="34"/>
  <c r="E98" i="34"/>
  <c r="E101" i="34"/>
  <c r="M199" i="33"/>
  <c r="M196" i="33"/>
  <c r="G196" i="33"/>
  <c r="G198" i="33" s="1"/>
  <c r="G197" i="33" s="1"/>
  <c r="H16" i="33"/>
  <c r="F196" i="33"/>
  <c r="F198" i="33" s="1"/>
  <c r="F197" i="33" s="1"/>
  <c r="C196" i="33"/>
  <c r="O169" i="33"/>
  <c r="H196" i="33"/>
  <c r="H195" i="33" s="1"/>
  <c r="K196" i="33"/>
  <c r="K198" i="33" s="1"/>
  <c r="K197" i="33" s="1"/>
  <c r="E199" i="33"/>
  <c r="E196" i="33"/>
  <c r="J16" i="33"/>
  <c r="J41" i="33" s="1"/>
  <c r="N27" i="33"/>
  <c r="R27" i="33" s="1"/>
  <c r="N29" i="33"/>
  <c r="G16" i="33"/>
  <c r="G41" i="33" s="1"/>
  <c r="O120" i="33"/>
  <c r="N20" i="33"/>
  <c r="R20" i="33" s="1"/>
  <c r="M150" i="33"/>
  <c r="K147" i="33"/>
  <c r="K150" i="33"/>
  <c r="J147" i="33"/>
  <c r="J150" i="33"/>
  <c r="H147" i="33"/>
  <c r="H150" i="33"/>
  <c r="N33" i="33"/>
  <c r="R33" i="33" s="1"/>
  <c r="N35" i="33"/>
  <c r="R35" i="33" s="1"/>
  <c r="N21" i="33"/>
  <c r="R21" i="33" s="1"/>
  <c r="N38" i="33"/>
  <c r="R38" i="33" s="1"/>
  <c r="N22" i="33"/>
  <c r="R22" i="33" s="1"/>
  <c r="N24" i="33"/>
  <c r="R24" i="33" s="1"/>
  <c r="J98" i="33"/>
  <c r="J101" i="33"/>
  <c r="F41" i="33"/>
  <c r="D16" i="33"/>
  <c r="D41" i="33" s="1"/>
  <c r="N23" i="33"/>
  <c r="R23" i="33" s="1"/>
  <c r="M41" i="33"/>
  <c r="N47" i="33"/>
  <c r="R47" i="33" s="1"/>
  <c r="K41" i="33"/>
  <c r="N36" i="33"/>
  <c r="R36" i="33" s="1"/>
  <c r="L41" i="33"/>
  <c r="N11" i="33"/>
  <c r="R11" i="33" s="1"/>
  <c r="N37" i="33"/>
  <c r="R37" i="33" s="1"/>
  <c r="M101" i="33"/>
  <c r="M46" i="33" s="1"/>
  <c r="M98" i="33"/>
  <c r="F147" i="33"/>
  <c r="F150" i="33"/>
  <c r="N18" i="33"/>
  <c r="N17" i="33"/>
  <c r="R29" i="33"/>
  <c r="D101" i="33"/>
  <c r="D98" i="33"/>
  <c r="J97" i="33"/>
  <c r="J43" i="33"/>
  <c r="J42" i="33" s="1"/>
  <c r="J100" i="33"/>
  <c r="O162" i="33"/>
  <c r="H41" i="33"/>
  <c r="L147" i="33"/>
  <c r="L150" i="33"/>
  <c r="G195" i="33"/>
  <c r="O71" i="33"/>
  <c r="C16" i="33"/>
  <c r="C41" i="33" s="1"/>
  <c r="O51" i="33"/>
  <c r="R5" i="33"/>
  <c r="N32" i="33"/>
  <c r="D196" i="33"/>
  <c r="D199" i="33"/>
  <c r="N25" i="33"/>
  <c r="I41" i="33"/>
  <c r="N12" i="33"/>
  <c r="N13" i="33"/>
  <c r="E41" i="33"/>
  <c r="N10" i="33"/>
  <c r="D150" i="33"/>
  <c r="D147" i="33"/>
  <c r="N30" i="33"/>
  <c r="G147" i="33"/>
  <c r="G150" i="33"/>
  <c r="E150" i="33"/>
  <c r="E147" i="33"/>
  <c r="O64" i="33"/>
  <c r="N14" i="33"/>
  <c r="M146" i="33"/>
  <c r="M149" i="33"/>
  <c r="E101" i="33"/>
  <c r="E98" i="33"/>
  <c r="I101" i="33"/>
  <c r="I46" i="33" s="1"/>
  <c r="I98" i="33"/>
  <c r="C101" i="33"/>
  <c r="C98" i="33"/>
  <c r="M195" i="33"/>
  <c r="M198" i="33"/>
  <c r="M197" i="33" s="1"/>
  <c r="L199" i="33"/>
  <c r="L196" i="33"/>
  <c r="H101" i="33"/>
  <c r="H98" i="33"/>
  <c r="N19" i="33"/>
  <c r="F101" i="33"/>
  <c r="F98" i="33"/>
  <c r="G101" i="33"/>
  <c r="G98" i="33"/>
  <c r="K101" i="33"/>
  <c r="K98" i="33"/>
  <c r="N28" i="33"/>
  <c r="N15" i="33"/>
  <c r="L213" i="1"/>
  <c r="L212" i="1"/>
  <c r="L211" i="1"/>
  <c r="J90" i="2"/>
  <c r="J87" i="2"/>
  <c r="J89" i="2"/>
  <c r="J88" i="2" s="1"/>
  <c r="J86" i="2"/>
  <c r="H90" i="2"/>
  <c r="H87" i="2"/>
  <c r="H89" i="2"/>
  <c r="H88" i="2" s="1"/>
  <c r="H86" i="2"/>
  <c r="H85" i="2" s="1"/>
  <c r="H82" i="2" s="1"/>
  <c r="H91" i="2" s="1"/>
  <c r="L9" i="2"/>
  <c r="D89" i="2"/>
  <c r="D86" i="2"/>
  <c r="D90" i="2"/>
  <c r="D87" i="2"/>
  <c r="F86" i="2"/>
  <c r="F90" i="2"/>
  <c r="F87" i="2"/>
  <c r="F89" i="2"/>
  <c r="C89" i="2"/>
  <c r="C86" i="2"/>
  <c r="C85" i="2" s="1"/>
  <c r="L84" i="2"/>
  <c r="C90" i="2"/>
  <c r="C87" i="2"/>
  <c r="E86" i="2"/>
  <c r="E90" i="2"/>
  <c r="E42" i="2" s="1"/>
  <c r="E87" i="2"/>
  <c r="E89" i="2"/>
  <c r="E88" i="2" s="1"/>
  <c r="G86" i="2"/>
  <c r="G90" i="2"/>
  <c r="G87" i="2"/>
  <c r="G89" i="2"/>
  <c r="G88" i="2" s="1"/>
  <c r="D131" i="2"/>
  <c r="D128" i="2"/>
  <c r="L126" i="2"/>
  <c r="D132" i="2"/>
  <c r="D129" i="2"/>
  <c r="I131" i="2"/>
  <c r="I128" i="2"/>
  <c r="I129" i="2"/>
  <c r="I132" i="2"/>
  <c r="G129" i="2"/>
  <c r="G131" i="2"/>
  <c r="G128" i="2"/>
  <c r="G127" i="2" s="1"/>
  <c r="G132" i="2"/>
  <c r="E131" i="2"/>
  <c r="E128" i="2"/>
  <c r="E132" i="2"/>
  <c r="E129" i="2"/>
  <c r="H131" i="2"/>
  <c r="H128" i="2"/>
  <c r="H129" i="2"/>
  <c r="H132" i="2"/>
  <c r="J129" i="2"/>
  <c r="J132" i="2"/>
  <c r="J131" i="2"/>
  <c r="J128" i="2"/>
  <c r="F132" i="2"/>
  <c r="F131" i="2"/>
  <c r="F130" i="2" s="1"/>
  <c r="F128" i="2"/>
  <c r="F129" i="2"/>
  <c r="F174" i="2"/>
  <c r="F171" i="2"/>
  <c r="F173" i="2"/>
  <c r="F170" i="2"/>
  <c r="E170" i="2"/>
  <c r="E174" i="2"/>
  <c r="E171" i="2"/>
  <c r="E173" i="2"/>
  <c r="I174" i="2"/>
  <c r="I171" i="2"/>
  <c r="I173" i="2"/>
  <c r="I170" i="2"/>
  <c r="D170" i="2"/>
  <c r="D174" i="2"/>
  <c r="D42" i="2" s="1"/>
  <c r="D171" i="2"/>
  <c r="D173" i="2"/>
  <c r="C170" i="2"/>
  <c r="C174" i="2"/>
  <c r="C42" i="2" s="1"/>
  <c r="C173" i="2"/>
  <c r="C171" i="2"/>
  <c r="C39" i="2" s="1"/>
  <c r="F39" i="2"/>
  <c r="H174" i="2"/>
  <c r="H171" i="2"/>
  <c r="H39" i="2" s="1"/>
  <c r="H173" i="2"/>
  <c r="H170" i="2"/>
  <c r="G174" i="2"/>
  <c r="G171" i="2"/>
  <c r="G170" i="2"/>
  <c r="G169" i="2" s="1"/>
  <c r="G173" i="2"/>
  <c r="J174" i="2"/>
  <c r="J42" i="2" s="1"/>
  <c r="J171" i="2"/>
  <c r="J39" i="2" s="1"/>
  <c r="J173" i="2"/>
  <c r="J170" i="2"/>
  <c r="J38" i="2" s="1"/>
  <c r="G214" i="2"/>
  <c r="G211" i="2"/>
  <c r="L168" i="2"/>
  <c r="F214" i="2"/>
  <c r="F211" i="2"/>
  <c r="E214" i="2"/>
  <c r="E211" i="2"/>
  <c r="J214" i="2"/>
  <c r="J211" i="2"/>
  <c r="L213" i="2"/>
  <c r="L212" i="2"/>
  <c r="L211" i="2" s="1"/>
  <c r="H214" i="2"/>
  <c r="L216" i="2"/>
  <c r="L214" i="2" s="1"/>
  <c r="H211" i="2"/>
  <c r="H130" i="3"/>
  <c r="H127" i="3"/>
  <c r="H126" i="3" s="1"/>
  <c r="H131" i="3"/>
  <c r="H128" i="3"/>
  <c r="E128" i="3"/>
  <c r="E130" i="3"/>
  <c r="E129" i="3" s="1"/>
  <c r="E127" i="3"/>
  <c r="E131" i="3"/>
  <c r="I127" i="3"/>
  <c r="I131" i="3"/>
  <c r="I128" i="3"/>
  <c r="I130" i="3"/>
  <c r="I129" i="3" s="1"/>
  <c r="C128" i="3"/>
  <c r="C130" i="3"/>
  <c r="C127" i="3"/>
  <c r="C131" i="3"/>
  <c r="J127" i="3"/>
  <c r="J131" i="3"/>
  <c r="J128" i="3"/>
  <c r="J130" i="3"/>
  <c r="F130" i="3"/>
  <c r="F129" i="3" s="1"/>
  <c r="F127" i="3"/>
  <c r="F126" i="3" s="1"/>
  <c r="F123" i="3" s="1"/>
  <c r="F132" i="3" s="1"/>
  <c r="F131" i="3"/>
  <c r="F128" i="3"/>
  <c r="D128" i="3"/>
  <c r="D130" i="3"/>
  <c r="D127" i="3"/>
  <c r="D126" i="3" s="1"/>
  <c r="D131" i="3"/>
  <c r="G130" i="3"/>
  <c r="G127" i="3"/>
  <c r="G131" i="3"/>
  <c r="G128" i="3"/>
  <c r="D170" i="3"/>
  <c r="D172" i="3"/>
  <c r="D169" i="3"/>
  <c r="D173" i="3"/>
  <c r="L167" i="3"/>
  <c r="C170" i="3"/>
  <c r="C38" i="3" s="1"/>
  <c r="C172" i="3"/>
  <c r="C169" i="3"/>
  <c r="C173" i="3"/>
  <c r="J172" i="3"/>
  <c r="J169" i="3"/>
  <c r="J173" i="3"/>
  <c r="J170" i="3"/>
  <c r="G170" i="3"/>
  <c r="G172" i="3"/>
  <c r="G169" i="3"/>
  <c r="G173" i="3"/>
  <c r="F170" i="3"/>
  <c r="F172" i="3"/>
  <c r="F169" i="3"/>
  <c r="F173" i="3"/>
  <c r="L125" i="3"/>
  <c r="H172" i="3"/>
  <c r="H169" i="3"/>
  <c r="H173" i="3"/>
  <c r="H170" i="3"/>
  <c r="I172" i="3"/>
  <c r="I169" i="3"/>
  <c r="I173" i="3"/>
  <c r="I41" i="3" s="1"/>
  <c r="I170" i="3"/>
  <c r="I38" i="3" s="1"/>
  <c r="E170" i="3"/>
  <c r="E172" i="3"/>
  <c r="E169" i="3"/>
  <c r="E173" i="3"/>
  <c r="G211" i="3"/>
  <c r="G215" i="3"/>
  <c r="G212" i="3"/>
  <c r="H215" i="3"/>
  <c r="H212" i="3"/>
  <c r="H211" i="3"/>
  <c r="J215" i="3"/>
  <c r="J212" i="3"/>
  <c r="J211" i="3"/>
  <c r="J37" i="3" s="1"/>
  <c r="F211" i="3"/>
  <c r="F215" i="3"/>
  <c r="F212" i="3"/>
  <c r="G130" i="4"/>
  <c r="G127" i="4"/>
  <c r="G131" i="4"/>
  <c r="G128" i="4"/>
  <c r="E128" i="4"/>
  <c r="E130" i="4"/>
  <c r="E129" i="4" s="1"/>
  <c r="E127" i="4"/>
  <c r="E126" i="4" s="1"/>
  <c r="E123" i="4" s="1"/>
  <c r="E132" i="4" s="1"/>
  <c r="E131" i="4"/>
  <c r="C173" i="4"/>
  <c r="C41" i="4" s="1"/>
  <c r="H130" i="4"/>
  <c r="H127" i="4"/>
  <c r="H131" i="4"/>
  <c r="H128" i="4"/>
  <c r="D128" i="4"/>
  <c r="D130" i="4"/>
  <c r="D129" i="4" s="1"/>
  <c r="D127" i="4"/>
  <c r="D126" i="4" s="1"/>
  <c r="D123" i="4" s="1"/>
  <c r="D132" i="4" s="1"/>
  <c r="D131" i="4"/>
  <c r="J127" i="4"/>
  <c r="J131" i="4"/>
  <c r="J128" i="4"/>
  <c r="J130" i="4"/>
  <c r="J129" i="4" s="1"/>
  <c r="F128" i="4"/>
  <c r="F130" i="4"/>
  <c r="F127" i="4"/>
  <c r="F131" i="4"/>
  <c r="I130" i="4"/>
  <c r="I127" i="4"/>
  <c r="I131" i="4"/>
  <c r="I128" i="4"/>
  <c r="C128" i="4"/>
  <c r="C130" i="4"/>
  <c r="C129" i="4" s="1"/>
  <c r="C127" i="4"/>
  <c r="L125" i="4"/>
  <c r="C131" i="4"/>
  <c r="F172" i="4"/>
  <c r="F173" i="4"/>
  <c r="F170" i="4"/>
  <c r="F168" i="4" s="1"/>
  <c r="H172" i="4"/>
  <c r="H169" i="4"/>
  <c r="H173" i="4"/>
  <c r="H170" i="4"/>
  <c r="J169" i="4"/>
  <c r="J173" i="4"/>
  <c r="J170" i="4"/>
  <c r="J172" i="4"/>
  <c r="J83" i="4"/>
  <c r="L83" i="4" s="1"/>
  <c r="I172" i="4"/>
  <c r="I169" i="4"/>
  <c r="I173" i="4"/>
  <c r="I170" i="4"/>
  <c r="C171" i="4"/>
  <c r="C37" i="4"/>
  <c r="C168" i="4"/>
  <c r="G172" i="4"/>
  <c r="G169" i="4"/>
  <c r="G170" i="4"/>
  <c r="G173" i="4"/>
  <c r="I35" i="4"/>
  <c r="D172" i="4"/>
  <c r="D169" i="4"/>
  <c r="D173" i="4"/>
  <c r="D41" i="4" s="1"/>
  <c r="D170" i="4"/>
  <c r="D38" i="4" s="1"/>
  <c r="L167" i="4"/>
  <c r="E173" i="4"/>
  <c r="E172" i="4"/>
  <c r="E169" i="4"/>
  <c r="E170" i="4"/>
  <c r="H211" i="4"/>
  <c r="H215" i="4"/>
  <c r="H212" i="4"/>
  <c r="F212" i="4"/>
  <c r="F211" i="4"/>
  <c r="F215" i="4"/>
  <c r="J211" i="4"/>
  <c r="J215" i="4"/>
  <c r="J212" i="4"/>
  <c r="J38" i="4" s="1"/>
  <c r="D35" i="4"/>
  <c r="G212" i="4"/>
  <c r="G211" i="4"/>
  <c r="G215" i="4"/>
  <c r="L61" i="4"/>
  <c r="H37" i="5"/>
  <c r="H46" i="5" s="1"/>
  <c r="I202" i="7"/>
  <c r="E153" i="7"/>
  <c r="E39" i="7"/>
  <c r="G47" i="7"/>
  <c r="G46" i="7" s="1"/>
  <c r="G39" i="7" s="1"/>
  <c r="G49" i="7" s="1"/>
  <c r="K251" i="7"/>
  <c r="F104" i="8"/>
  <c r="I104" i="8"/>
  <c r="H47" i="8"/>
  <c r="H46" i="8" s="1"/>
  <c r="G153" i="8"/>
  <c r="C153" i="8"/>
  <c r="I153" i="8"/>
  <c r="J47" i="8"/>
  <c r="J46" i="8" s="1"/>
  <c r="D39" i="8"/>
  <c r="D49" i="8" s="1"/>
  <c r="G42" i="8"/>
  <c r="G199" i="8"/>
  <c r="G192" i="8" s="1"/>
  <c r="G47" i="8"/>
  <c r="G46" i="8" s="1"/>
  <c r="E251" i="8"/>
  <c r="J44" i="8"/>
  <c r="I44" i="8"/>
  <c r="I241" i="8"/>
  <c r="I251" i="8" s="1"/>
  <c r="I43" i="8"/>
  <c r="I42" i="8" s="1"/>
  <c r="I39" i="8" s="1"/>
  <c r="K44" i="8"/>
  <c r="J43" i="8"/>
  <c r="J42" i="8" s="1"/>
  <c r="M245" i="8"/>
  <c r="M246" i="8"/>
  <c r="J44" i="9"/>
  <c r="I43" i="9"/>
  <c r="J43" i="9"/>
  <c r="J42" i="9" s="1"/>
  <c r="G251" i="9"/>
  <c r="G202" i="9"/>
  <c r="G101" i="9"/>
  <c r="G94" i="9" s="1"/>
  <c r="G47" i="9"/>
  <c r="G46" i="9" s="1"/>
  <c r="G39" i="9" s="1"/>
  <c r="K104" i="9"/>
  <c r="I104" i="9"/>
  <c r="H153" i="10"/>
  <c r="H156" i="10"/>
  <c r="M22" i="10"/>
  <c r="J207" i="10"/>
  <c r="J204" i="10"/>
  <c r="F207" i="10"/>
  <c r="F204" i="10"/>
  <c r="K207" i="10"/>
  <c r="K204" i="10"/>
  <c r="K206" i="10" s="1"/>
  <c r="K205" i="10" s="1"/>
  <c r="G153" i="10"/>
  <c r="G156" i="10"/>
  <c r="M15" i="10"/>
  <c r="M19" i="10"/>
  <c r="M9" i="10"/>
  <c r="G102" i="10"/>
  <c r="G105" i="10"/>
  <c r="G48" i="10" s="1"/>
  <c r="F102" i="10"/>
  <c r="F105" i="10"/>
  <c r="M11" i="10"/>
  <c r="I207" i="10"/>
  <c r="I204" i="10"/>
  <c r="M26" i="10"/>
  <c r="K156" i="10"/>
  <c r="K153" i="10"/>
  <c r="M25" i="10"/>
  <c r="J156" i="10"/>
  <c r="J48" i="10" s="1"/>
  <c r="J153" i="10"/>
  <c r="M30" i="10"/>
  <c r="M27" i="10"/>
  <c r="M8" i="10"/>
  <c r="M29" i="10"/>
  <c r="M20" i="10"/>
  <c r="C153" i="10"/>
  <c r="C156" i="10"/>
  <c r="M12" i="10"/>
  <c r="I102" i="10"/>
  <c r="I105" i="10"/>
  <c r="C102" i="10"/>
  <c r="C105" i="10"/>
  <c r="G207" i="10"/>
  <c r="G204" i="10"/>
  <c r="M16" i="10"/>
  <c r="M18" i="10"/>
  <c r="M10" i="10"/>
  <c r="D204" i="10"/>
  <c r="D207" i="10"/>
  <c r="M24" i="10"/>
  <c r="G43" i="10"/>
  <c r="F99" i="10"/>
  <c r="I99" i="10"/>
  <c r="H44" i="10"/>
  <c r="F43" i="10"/>
  <c r="E44" i="10"/>
  <c r="G44" i="10"/>
  <c r="H43" i="10"/>
  <c r="P18" i="11"/>
  <c r="J150" i="11"/>
  <c r="J147" i="11"/>
  <c r="G150" i="11"/>
  <c r="G147" i="11"/>
  <c r="G196" i="11"/>
  <c r="G199" i="11"/>
  <c r="P14" i="11"/>
  <c r="D147" i="11"/>
  <c r="D150" i="11"/>
  <c r="C98" i="11"/>
  <c r="C101" i="11"/>
  <c r="K101" i="11"/>
  <c r="K98" i="11"/>
  <c r="K150" i="11"/>
  <c r="K147" i="11"/>
  <c r="P30" i="11"/>
  <c r="E196" i="11"/>
  <c r="E199" i="11"/>
  <c r="I98" i="11"/>
  <c r="I101" i="11"/>
  <c r="I46" i="11" s="1"/>
  <c r="G98" i="11"/>
  <c r="G101" i="11"/>
  <c r="G46" i="11" s="1"/>
  <c r="K196" i="11"/>
  <c r="K199" i="11"/>
  <c r="I150" i="11"/>
  <c r="I147" i="11"/>
  <c r="P21" i="11"/>
  <c r="P5" i="11"/>
  <c r="P36" i="11"/>
  <c r="J196" i="11"/>
  <c r="J199" i="11"/>
  <c r="E150" i="11"/>
  <c r="E147" i="11"/>
  <c r="P19" i="11"/>
  <c r="F196" i="11"/>
  <c r="F199" i="11"/>
  <c r="H98" i="11"/>
  <c r="H101" i="11"/>
  <c r="I196" i="11"/>
  <c r="I199" i="11"/>
  <c r="P40" i="11"/>
  <c r="K147" i="12"/>
  <c r="K150" i="12"/>
  <c r="D98" i="12"/>
  <c r="D101" i="12"/>
  <c r="I101" i="12"/>
  <c r="I98" i="12"/>
  <c r="F196" i="12"/>
  <c r="F199" i="12"/>
  <c r="H96" i="12"/>
  <c r="F98" i="12"/>
  <c r="F101" i="12"/>
  <c r="F46" i="12" s="1"/>
  <c r="J147" i="12"/>
  <c r="J150" i="12"/>
  <c r="J46" i="12" s="1"/>
  <c r="E196" i="12"/>
  <c r="E199" i="12"/>
  <c r="K199" i="12"/>
  <c r="K196" i="12"/>
  <c r="M194" i="12"/>
  <c r="C196" i="12"/>
  <c r="C199" i="12"/>
  <c r="C98" i="12"/>
  <c r="C101" i="12"/>
  <c r="E98" i="12"/>
  <c r="E101" i="12"/>
  <c r="E46" i="12" s="1"/>
  <c r="H150" i="12"/>
  <c r="H147" i="12"/>
  <c r="I199" i="12"/>
  <c r="I196" i="12"/>
  <c r="E15" i="12"/>
  <c r="D196" i="12"/>
  <c r="D199" i="12"/>
  <c r="M168" i="12"/>
  <c r="J199" i="12"/>
  <c r="J196" i="12"/>
  <c r="G147" i="12"/>
  <c r="G150" i="12"/>
  <c r="F150" i="12"/>
  <c r="F147" i="12"/>
  <c r="K46" i="12"/>
  <c r="I147" i="12"/>
  <c r="I150" i="12"/>
  <c r="G98" i="12"/>
  <c r="G101" i="12"/>
  <c r="G46" i="12" s="1"/>
  <c r="E146" i="12"/>
  <c r="E143" i="12" s="1"/>
  <c r="E152" i="12" s="1"/>
  <c r="E149" i="12"/>
  <c r="E148" i="12" s="1"/>
  <c r="D150" i="12"/>
  <c r="D147" i="12"/>
  <c r="G192" i="12"/>
  <c r="G201" i="12" s="1"/>
  <c r="F105" i="13"/>
  <c r="C101" i="13"/>
  <c r="C95" i="13" s="1"/>
  <c r="M99" i="13"/>
  <c r="M102" i="13"/>
  <c r="M101" i="13" s="1"/>
  <c r="I203" i="13"/>
  <c r="I200" i="13"/>
  <c r="P41" i="13"/>
  <c r="F200" i="13"/>
  <c r="F203" i="13"/>
  <c r="D200" i="13"/>
  <c r="D203" i="13"/>
  <c r="J203" i="13"/>
  <c r="J200" i="13"/>
  <c r="G203" i="13"/>
  <c r="G200" i="13"/>
  <c r="G100" i="14"/>
  <c r="G103" i="14"/>
  <c r="G203" i="14"/>
  <c r="G200" i="14"/>
  <c r="C100" i="14"/>
  <c r="C103" i="14"/>
  <c r="I100" i="14"/>
  <c r="I103" i="14"/>
  <c r="D203" i="14"/>
  <c r="D200" i="14"/>
  <c r="F153" i="14"/>
  <c r="F150" i="14"/>
  <c r="F203" i="14"/>
  <c r="F200" i="14"/>
  <c r="F100" i="14"/>
  <c r="F103" i="14"/>
  <c r="G153" i="14"/>
  <c r="G150" i="14"/>
  <c r="D100" i="14"/>
  <c r="D103" i="14"/>
  <c r="E100" i="14"/>
  <c r="E103" i="14"/>
  <c r="E47" i="14" s="1"/>
  <c r="J153" i="14"/>
  <c r="J150" i="14"/>
  <c r="E203" i="14"/>
  <c r="E200" i="14"/>
  <c r="C15" i="14"/>
  <c r="I200" i="14"/>
  <c r="I203" i="14"/>
  <c r="K153" i="14"/>
  <c r="K150" i="14"/>
  <c r="E153" i="14"/>
  <c r="E150" i="14"/>
  <c r="K103" i="14"/>
  <c r="K100" i="14"/>
  <c r="K200" i="14"/>
  <c r="K203" i="14"/>
  <c r="L37" i="15"/>
  <c r="P37" i="15" s="1"/>
  <c r="L28" i="15"/>
  <c r="L35" i="15"/>
  <c r="L34" i="15"/>
  <c r="L14" i="15"/>
  <c r="L10" i="15"/>
  <c r="L13" i="15"/>
  <c r="L27" i="15"/>
  <c r="P27" i="15" s="1"/>
  <c r="L21" i="15"/>
  <c r="P21" i="15" s="1"/>
  <c r="L24" i="15"/>
  <c r="K15" i="15"/>
  <c r="L17" i="15"/>
  <c r="L29" i="15"/>
  <c r="L23" i="15"/>
  <c r="L30" i="15"/>
  <c r="P30" i="15" s="1"/>
  <c r="L25" i="15"/>
  <c r="L16" i="15"/>
  <c r="K41" i="15"/>
  <c r="J15" i="15"/>
  <c r="J41" i="15" s="1"/>
  <c r="P31" i="15"/>
  <c r="K196" i="15"/>
  <c r="K199" i="15"/>
  <c r="F98" i="15"/>
  <c r="F101" i="15"/>
  <c r="P11" i="15"/>
  <c r="E98" i="15"/>
  <c r="E101" i="15"/>
  <c r="F199" i="15"/>
  <c r="F196" i="15"/>
  <c r="P38" i="15"/>
  <c r="C196" i="15"/>
  <c r="C199" i="15"/>
  <c r="K147" i="15"/>
  <c r="K150" i="15"/>
  <c r="F147" i="15"/>
  <c r="F150" i="15"/>
  <c r="G98" i="15"/>
  <c r="G101" i="15"/>
  <c r="P33" i="15"/>
  <c r="H147" i="15"/>
  <c r="H150" i="15"/>
  <c r="I199" i="15"/>
  <c r="I196" i="15"/>
  <c r="I101" i="15"/>
  <c r="I98" i="15"/>
  <c r="P12" i="15"/>
  <c r="E147" i="15"/>
  <c r="E150" i="15"/>
  <c r="P14" i="15"/>
  <c r="H15" i="15"/>
  <c r="J150" i="15"/>
  <c r="J147" i="15"/>
  <c r="P24" i="15"/>
  <c r="P47" i="15"/>
  <c r="D199" i="15"/>
  <c r="D196" i="15"/>
  <c r="P13" i="15"/>
  <c r="P28" i="15"/>
  <c r="C147" i="15"/>
  <c r="C150" i="15"/>
  <c r="G147" i="15"/>
  <c r="G150" i="15"/>
  <c r="I147" i="15"/>
  <c r="I150" i="15"/>
  <c r="I201" i="16"/>
  <c r="J15" i="16"/>
  <c r="J41" i="16" s="1"/>
  <c r="D103" i="16"/>
  <c r="G152" i="16"/>
  <c r="I152" i="16"/>
  <c r="J152" i="16"/>
  <c r="P31" i="16"/>
  <c r="F201" i="16"/>
  <c r="J201" i="16"/>
  <c r="H152" i="16"/>
  <c r="I103" i="16"/>
  <c r="K15" i="16"/>
  <c r="K201" i="16"/>
  <c r="K152" i="16"/>
  <c r="D15" i="16"/>
  <c r="G103" i="16"/>
  <c r="P5" i="16"/>
  <c r="I96" i="16"/>
  <c r="I41" i="16"/>
  <c r="C152" i="16"/>
  <c r="F15" i="16"/>
  <c r="F48" i="16" s="1"/>
  <c r="P40" i="16"/>
  <c r="P47" i="16"/>
  <c r="C145" i="16"/>
  <c r="I201" i="17"/>
  <c r="H103" i="17"/>
  <c r="F103" i="17"/>
  <c r="J194" i="17"/>
  <c r="L6" i="17"/>
  <c r="H15" i="17"/>
  <c r="K96" i="17"/>
  <c r="F152" i="17"/>
  <c r="F96" i="17"/>
  <c r="F145" i="17"/>
  <c r="I194" i="17"/>
  <c r="D103" i="17"/>
  <c r="P40" i="17"/>
  <c r="H152" i="17"/>
  <c r="E201" i="17"/>
  <c r="I103" i="17"/>
  <c r="P28" i="17"/>
  <c r="D194" i="17"/>
  <c r="D96" i="17"/>
  <c r="E194" i="17"/>
  <c r="K152" i="17"/>
  <c r="P20" i="17"/>
  <c r="G15" i="17"/>
  <c r="G48" i="17" s="1"/>
  <c r="F196" i="18"/>
  <c r="F199" i="18"/>
  <c r="G196" i="18"/>
  <c r="G199" i="18"/>
  <c r="I147" i="18"/>
  <c r="I150" i="18"/>
  <c r="P29" i="18"/>
  <c r="P22" i="18"/>
  <c r="H150" i="18"/>
  <c r="H147" i="18"/>
  <c r="P20" i="18"/>
  <c r="J199" i="18"/>
  <c r="J196" i="18"/>
  <c r="E147" i="18"/>
  <c r="E150" i="18"/>
  <c r="I199" i="18"/>
  <c r="I196" i="18"/>
  <c r="G98" i="18"/>
  <c r="G101" i="18"/>
  <c r="G46" i="18" s="1"/>
  <c r="I98" i="18"/>
  <c r="I101" i="18"/>
  <c r="F147" i="18"/>
  <c r="F150" i="18"/>
  <c r="D98" i="18"/>
  <c r="D101" i="18"/>
  <c r="G147" i="18"/>
  <c r="G150" i="18"/>
  <c r="P24" i="18"/>
  <c r="K98" i="18"/>
  <c r="K101" i="18"/>
  <c r="P12" i="18"/>
  <c r="M51" i="18"/>
  <c r="K199" i="18"/>
  <c r="K196" i="18"/>
  <c r="D196" i="18"/>
  <c r="D199" i="18"/>
  <c r="C147" i="18"/>
  <c r="C150" i="18"/>
  <c r="K147" i="18"/>
  <c r="K150" i="18"/>
  <c r="P30" i="18"/>
  <c r="P19" i="18"/>
  <c r="P36" i="18"/>
  <c r="P13" i="18"/>
  <c r="P21" i="18"/>
  <c r="P47" i="18"/>
  <c r="M168" i="18"/>
  <c r="D145" i="18"/>
  <c r="I26" i="18"/>
  <c r="J145" i="18"/>
  <c r="D15" i="18"/>
  <c r="P31" i="18"/>
  <c r="P40" i="18"/>
  <c r="H101" i="22"/>
  <c r="H98" i="22"/>
  <c r="G98" i="22"/>
  <c r="G101" i="22"/>
  <c r="G196" i="22"/>
  <c r="G199" i="22"/>
  <c r="P32" i="22"/>
  <c r="D98" i="22"/>
  <c r="D101" i="22"/>
  <c r="G150" i="22"/>
  <c r="G147" i="22"/>
  <c r="D150" i="22"/>
  <c r="D147" i="22"/>
  <c r="D196" i="22"/>
  <c r="D199" i="22"/>
  <c r="P20" i="22"/>
  <c r="J147" i="22"/>
  <c r="J150" i="22"/>
  <c r="P38" i="22"/>
  <c r="E196" i="22"/>
  <c r="E199" i="22"/>
  <c r="P36" i="22"/>
  <c r="J196" i="22"/>
  <c r="J199" i="22"/>
  <c r="E98" i="22"/>
  <c r="E101" i="22"/>
  <c r="F196" i="22"/>
  <c r="F199" i="22"/>
  <c r="K147" i="22"/>
  <c r="K150" i="22"/>
  <c r="P23" i="22"/>
  <c r="H26" i="22"/>
  <c r="P40" i="22"/>
  <c r="P19" i="22"/>
  <c r="I196" i="22"/>
  <c r="I199" i="22"/>
  <c r="P31" i="22"/>
  <c r="C9" i="22"/>
  <c r="K199" i="22"/>
  <c r="K196" i="22"/>
  <c r="F150" i="22"/>
  <c r="F147" i="22"/>
  <c r="K98" i="22"/>
  <c r="K101" i="22"/>
  <c r="K46" i="22" s="1"/>
  <c r="F98" i="22"/>
  <c r="F101" i="22"/>
  <c r="F46" i="22" s="1"/>
  <c r="P35" i="22"/>
  <c r="P47" i="22"/>
  <c r="I147" i="22"/>
  <c r="I150" i="22"/>
  <c r="P24" i="22"/>
  <c r="H145" i="22"/>
  <c r="C15" i="22"/>
  <c r="E15" i="22"/>
  <c r="C145" i="22"/>
  <c r="E41" i="22"/>
  <c r="J41" i="22"/>
  <c r="M168" i="22"/>
  <c r="P34" i="22"/>
  <c r="C194" i="22"/>
  <c r="P11" i="22"/>
  <c r="F15" i="22"/>
  <c r="F41" i="22" s="1"/>
  <c r="Q40" i="23"/>
  <c r="Q10" i="23"/>
  <c r="E152" i="24"/>
  <c r="H96" i="24"/>
  <c r="D152" i="24"/>
  <c r="J103" i="24"/>
  <c r="F152" i="24"/>
  <c r="K199" i="24"/>
  <c r="K46" i="24" s="1"/>
  <c r="K196" i="24"/>
  <c r="L199" i="24"/>
  <c r="L46" i="24" s="1"/>
  <c r="L196" i="24"/>
  <c r="D194" i="24"/>
  <c r="G103" i="24"/>
  <c r="E199" i="24"/>
  <c r="E46" i="24" s="1"/>
  <c r="E196" i="24"/>
  <c r="G199" i="24"/>
  <c r="G46" i="24" s="1"/>
  <c r="G196" i="24"/>
  <c r="F199" i="24"/>
  <c r="F46" i="24" s="1"/>
  <c r="F196" i="24"/>
  <c r="N169" i="24"/>
  <c r="J199" i="24"/>
  <c r="J46" i="24" s="1"/>
  <c r="J196" i="24"/>
  <c r="D103" i="24"/>
  <c r="L16" i="25"/>
  <c r="C16" i="25"/>
  <c r="H103" i="25"/>
  <c r="G46" i="25"/>
  <c r="E46" i="25"/>
  <c r="L46" i="25"/>
  <c r="K46" i="25"/>
  <c r="F46" i="25"/>
  <c r="H45" i="25"/>
  <c r="H44" i="25" s="1"/>
  <c r="H39" i="25" s="1"/>
  <c r="H48" i="25" s="1"/>
  <c r="L103" i="25"/>
  <c r="F152" i="25"/>
  <c r="E152" i="25"/>
  <c r="I16" i="25"/>
  <c r="I41" i="25" s="1"/>
  <c r="F16" i="25"/>
  <c r="H96" i="25"/>
  <c r="J16" i="25"/>
  <c r="J41" i="25" s="1"/>
  <c r="Q19" i="25"/>
  <c r="D194" i="25"/>
  <c r="G16" i="25"/>
  <c r="K152" i="25"/>
  <c r="N169" i="25"/>
  <c r="Q14" i="25"/>
  <c r="Q40" i="25"/>
  <c r="C194" i="25"/>
  <c r="E41" i="25"/>
  <c r="O64" i="26"/>
  <c r="F16" i="26"/>
  <c r="H16" i="26"/>
  <c r="H41" i="26" s="1"/>
  <c r="F96" i="26"/>
  <c r="L16" i="26"/>
  <c r="L41" i="26" s="1"/>
  <c r="F41" i="26"/>
  <c r="R32" i="26"/>
  <c r="J16" i="26"/>
  <c r="J41" i="26" s="1"/>
  <c r="M147" i="26"/>
  <c r="M150" i="26"/>
  <c r="F98" i="26"/>
  <c r="F101" i="26"/>
  <c r="M101" i="26"/>
  <c r="M98" i="26"/>
  <c r="E147" i="26"/>
  <c r="E150" i="26"/>
  <c r="F196" i="26"/>
  <c r="F199" i="26"/>
  <c r="G98" i="26"/>
  <c r="G101" i="26"/>
  <c r="K199" i="26"/>
  <c r="K196" i="26"/>
  <c r="H196" i="26"/>
  <c r="H199" i="26"/>
  <c r="O169" i="26"/>
  <c r="G196" i="26"/>
  <c r="G199" i="26"/>
  <c r="O113" i="26"/>
  <c r="O120" i="26"/>
  <c r="D98" i="26"/>
  <c r="D101" i="26"/>
  <c r="K101" i="26"/>
  <c r="K98" i="26"/>
  <c r="G147" i="26"/>
  <c r="G150" i="26"/>
  <c r="F147" i="26"/>
  <c r="F150" i="26"/>
  <c r="H147" i="26"/>
  <c r="H150" i="26"/>
  <c r="K147" i="26"/>
  <c r="K150" i="26"/>
  <c r="O71" i="26"/>
  <c r="L199" i="26"/>
  <c r="L196" i="26"/>
  <c r="E196" i="26"/>
  <c r="E199" i="26"/>
  <c r="M199" i="26"/>
  <c r="M196" i="26"/>
  <c r="E98" i="26"/>
  <c r="E101" i="26"/>
  <c r="D196" i="26"/>
  <c r="D199" i="26"/>
  <c r="R47" i="26"/>
  <c r="G16" i="27"/>
  <c r="I41" i="27"/>
  <c r="O71" i="27"/>
  <c r="J41" i="27"/>
  <c r="L41" i="27"/>
  <c r="K16" i="27"/>
  <c r="R26" i="27"/>
  <c r="J96" i="27"/>
  <c r="J101" i="27" s="1"/>
  <c r="E16" i="27"/>
  <c r="K41" i="27"/>
  <c r="O169" i="27"/>
  <c r="E41" i="27"/>
  <c r="D16" i="27"/>
  <c r="D41" i="27" s="1"/>
  <c r="O81" i="27"/>
  <c r="E147" i="27"/>
  <c r="E150" i="27"/>
  <c r="O51" i="27"/>
  <c r="C147" i="27"/>
  <c r="C150" i="27"/>
  <c r="H147" i="27"/>
  <c r="H150" i="27"/>
  <c r="R37" i="27"/>
  <c r="D147" i="27"/>
  <c r="D150" i="27"/>
  <c r="C194" i="27"/>
  <c r="E199" i="27"/>
  <c r="E196" i="27"/>
  <c r="M147" i="27"/>
  <c r="M150" i="27"/>
  <c r="F96" i="27"/>
  <c r="G147" i="27"/>
  <c r="G150" i="27"/>
  <c r="R38" i="27"/>
  <c r="K196" i="27"/>
  <c r="K199" i="27"/>
  <c r="G101" i="27"/>
  <c r="G98" i="27"/>
  <c r="D199" i="27"/>
  <c r="D196" i="27"/>
  <c r="F16" i="27"/>
  <c r="F41" i="27" s="1"/>
  <c r="D101" i="27"/>
  <c r="D98" i="27"/>
  <c r="R25" i="27"/>
  <c r="R13" i="27"/>
  <c r="H196" i="27"/>
  <c r="H199" i="27"/>
  <c r="K101" i="27"/>
  <c r="K98" i="27"/>
  <c r="R30" i="27"/>
  <c r="R35" i="27"/>
  <c r="K147" i="27"/>
  <c r="K150" i="27"/>
  <c r="F147" i="27"/>
  <c r="F150" i="27"/>
  <c r="R24" i="27"/>
  <c r="C101" i="27"/>
  <c r="C98" i="27"/>
  <c r="F199" i="27"/>
  <c r="F196" i="27"/>
  <c r="R33" i="27"/>
  <c r="L150" i="27"/>
  <c r="L46" i="27" s="1"/>
  <c r="L147" i="27"/>
  <c r="R15" i="27"/>
  <c r="E101" i="27"/>
  <c r="E98" i="27"/>
  <c r="M196" i="27"/>
  <c r="M199" i="27"/>
  <c r="C45" i="29"/>
  <c r="H45" i="29"/>
  <c r="H44" i="29" s="1"/>
  <c r="H39" i="29" s="1"/>
  <c r="G44" i="28"/>
  <c r="G39" i="28" s="1"/>
  <c r="M201" i="28"/>
  <c r="F201" i="28"/>
  <c r="E39" i="28"/>
  <c r="K45" i="28"/>
  <c r="K44" i="28" s="1"/>
  <c r="K39" i="28" s="1"/>
  <c r="K48" i="28" s="1"/>
  <c r="D45" i="28"/>
  <c r="D44" i="28" s="1"/>
  <c r="D39" i="28" s="1"/>
  <c r="K152" i="28"/>
  <c r="M103" i="28"/>
  <c r="K201" i="28"/>
  <c r="D103" i="28"/>
  <c r="C152" i="28"/>
  <c r="F194" i="28"/>
  <c r="D16" i="28"/>
  <c r="J96" i="28"/>
  <c r="K145" i="28"/>
  <c r="J16" i="28"/>
  <c r="J41" i="28" s="1"/>
  <c r="C16" i="28"/>
  <c r="I103" i="28"/>
  <c r="E96" i="28"/>
  <c r="F152" i="28"/>
  <c r="C145" i="28"/>
  <c r="F145" i="28"/>
  <c r="D152" i="28"/>
  <c r="K16" i="28"/>
  <c r="L201" i="28"/>
  <c r="E145" i="28"/>
  <c r="K103" i="28"/>
  <c r="M45" i="29"/>
  <c r="M44" i="29" s="1"/>
  <c r="M39" i="29" s="1"/>
  <c r="F44" i="29"/>
  <c r="F39" i="29" s="1"/>
  <c r="F48" i="29" s="1"/>
  <c r="D45" i="29"/>
  <c r="D44" i="29" s="1"/>
  <c r="D39" i="29" s="1"/>
  <c r="D48" i="29" s="1"/>
  <c r="K45" i="29"/>
  <c r="K44" i="29" s="1"/>
  <c r="K39" i="29" s="1"/>
  <c r="F39" i="30"/>
  <c r="M45" i="30"/>
  <c r="M44" i="30" s="1"/>
  <c r="M39" i="30" s="1"/>
  <c r="M152" i="30"/>
  <c r="K45" i="30"/>
  <c r="K44" i="30" s="1"/>
  <c r="K39" i="30" s="1"/>
  <c r="C45" i="30"/>
  <c r="C44" i="30" s="1"/>
  <c r="G39" i="30"/>
  <c r="H45" i="30"/>
  <c r="H44" i="30" s="1"/>
  <c r="H39" i="30" s="1"/>
  <c r="H48" i="30" s="1"/>
  <c r="D39" i="30"/>
  <c r="D48" i="30" s="1"/>
  <c r="K103" i="29"/>
  <c r="K201" i="29"/>
  <c r="L201" i="29"/>
  <c r="H201" i="29"/>
  <c r="G201" i="29"/>
  <c r="E201" i="29"/>
  <c r="E16" i="29"/>
  <c r="E103" i="29"/>
  <c r="J16" i="29"/>
  <c r="J41" i="29" s="1"/>
  <c r="J145" i="29"/>
  <c r="K16" i="29"/>
  <c r="K41" i="29" s="1"/>
  <c r="M16" i="29"/>
  <c r="H16" i="29"/>
  <c r="H41" i="29" s="1"/>
  <c r="H145" i="29"/>
  <c r="I96" i="29"/>
  <c r="H194" i="29"/>
  <c r="G16" i="29"/>
  <c r="G41" i="29" s="1"/>
  <c r="C201" i="29"/>
  <c r="M152" i="29"/>
  <c r="M103" i="29"/>
  <c r="O71" i="29"/>
  <c r="D16" i="29"/>
  <c r="J152" i="29"/>
  <c r="R18" i="29"/>
  <c r="G103" i="29"/>
  <c r="R29" i="29"/>
  <c r="L152" i="29"/>
  <c r="O64" i="29"/>
  <c r="E194" i="29"/>
  <c r="O169" i="29"/>
  <c r="R33" i="29"/>
  <c r="R23" i="29"/>
  <c r="R15" i="29"/>
  <c r="F16" i="29"/>
  <c r="F41" i="29" s="1"/>
  <c r="L41" i="29"/>
  <c r="R38" i="29"/>
  <c r="D41" i="29"/>
  <c r="R40" i="29"/>
  <c r="R30" i="29"/>
  <c r="H103" i="29"/>
  <c r="E16" i="30"/>
  <c r="K145" i="30"/>
  <c r="D16" i="30"/>
  <c r="D41" i="30" s="1"/>
  <c r="F103" i="30"/>
  <c r="F201" i="30"/>
  <c r="E103" i="30"/>
  <c r="G152" i="30"/>
  <c r="M145" i="30"/>
  <c r="G16" i="30"/>
  <c r="G48" i="30" s="1"/>
  <c r="L16" i="30"/>
  <c r="L41" i="30" s="1"/>
  <c r="D103" i="30"/>
  <c r="C145" i="30"/>
  <c r="F96" i="30"/>
  <c r="F194" i="30"/>
  <c r="M16" i="30"/>
  <c r="M41" i="30" s="1"/>
  <c r="O169" i="30"/>
  <c r="E96" i="30"/>
  <c r="R40" i="30"/>
  <c r="G145" i="30"/>
  <c r="F16" i="30"/>
  <c r="I96" i="31"/>
  <c r="G16" i="31"/>
  <c r="J16" i="31"/>
  <c r="I41" i="31"/>
  <c r="O64" i="31"/>
  <c r="J150" i="31"/>
  <c r="J147" i="31"/>
  <c r="E101" i="31"/>
  <c r="E98" i="31"/>
  <c r="E150" i="31"/>
  <c r="E147" i="31"/>
  <c r="J96" i="31"/>
  <c r="M150" i="31"/>
  <c r="M147" i="31"/>
  <c r="E196" i="31"/>
  <c r="E199" i="31"/>
  <c r="R40" i="31"/>
  <c r="L194" i="31"/>
  <c r="D150" i="31"/>
  <c r="D147" i="31"/>
  <c r="F101" i="31"/>
  <c r="F98" i="31"/>
  <c r="E16" i="31"/>
  <c r="E41" i="31" s="1"/>
  <c r="F196" i="31"/>
  <c r="F199" i="31"/>
  <c r="O120" i="31"/>
  <c r="G150" i="31"/>
  <c r="G147" i="31"/>
  <c r="I98" i="31"/>
  <c r="I101" i="31"/>
  <c r="I46" i="31" s="1"/>
  <c r="K196" i="31"/>
  <c r="K199" i="31"/>
  <c r="G98" i="31"/>
  <c r="G101" i="31"/>
  <c r="D100" i="31"/>
  <c r="D97" i="31"/>
  <c r="H98" i="31"/>
  <c r="H101" i="31"/>
  <c r="C98" i="31"/>
  <c r="C101" i="31"/>
  <c r="K98" i="31"/>
  <c r="K101" i="31"/>
  <c r="H196" i="31"/>
  <c r="H199" i="31"/>
  <c r="C194" i="31"/>
  <c r="H147" i="31"/>
  <c r="H150" i="31"/>
  <c r="M199" i="31"/>
  <c r="M196" i="31"/>
  <c r="O71" i="31"/>
  <c r="F150" i="31"/>
  <c r="F147" i="31"/>
  <c r="M101" i="32"/>
  <c r="M98" i="32"/>
  <c r="N38" i="32"/>
  <c r="R29" i="32"/>
  <c r="N40" i="32"/>
  <c r="R40" i="32" s="1"/>
  <c r="N36" i="32"/>
  <c r="R36" i="32" s="1"/>
  <c r="N35" i="32"/>
  <c r="R35" i="32" s="1"/>
  <c r="N33" i="32"/>
  <c r="R33" i="32" s="1"/>
  <c r="M196" i="32"/>
  <c r="M43" i="32" s="1"/>
  <c r="M42" i="32" s="1"/>
  <c r="R30" i="32"/>
  <c r="N37" i="32"/>
  <c r="N32" i="32"/>
  <c r="F199" i="32"/>
  <c r="O51" i="32"/>
  <c r="R25" i="32"/>
  <c r="C96" i="32"/>
  <c r="C98" i="32" s="1"/>
  <c r="C97" i="32" s="1"/>
  <c r="R32" i="32"/>
  <c r="L41" i="32"/>
  <c r="L150" i="32"/>
  <c r="I41" i="32"/>
  <c r="H16" i="32"/>
  <c r="H41" i="32" s="1"/>
  <c r="G147" i="32"/>
  <c r="G149" i="32" s="1"/>
  <c r="G148" i="32" s="1"/>
  <c r="H101" i="32"/>
  <c r="J16" i="32"/>
  <c r="J41" i="32" s="1"/>
  <c r="R5" i="32"/>
  <c r="R17" i="32"/>
  <c r="R38" i="32"/>
  <c r="E41" i="32"/>
  <c r="F41" i="32"/>
  <c r="R24" i="32"/>
  <c r="D16" i="32"/>
  <c r="N47" i="32"/>
  <c r="R47" i="32" s="1"/>
  <c r="R21" i="32"/>
  <c r="R37" i="32"/>
  <c r="R27" i="32"/>
  <c r="R10" i="32"/>
  <c r="R23" i="32"/>
  <c r="G96" i="32"/>
  <c r="G101" i="32" s="1"/>
  <c r="R11" i="32"/>
  <c r="R12" i="32"/>
  <c r="R28" i="32"/>
  <c r="G16" i="32"/>
  <c r="G41" i="32" s="1"/>
  <c r="E46" i="6"/>
  <c r="E47" i="6"/>
  <c r="F39" i="6"/>
  <c r="J39" i="6"/>
  <c r="G202" i="6"/>
  <c r="E39" i="6"/>
  <c r="K101" i="6"/>
  <c r="K47" i="6"/>
  <c r="J46" i="6"/>
  <c r="J47" i="6"/>
  <c r="H101" i="6"/>
  <c r="H47" i="6"/>
  <c r="D101" i="6"/>
  <c r="D47" i="6"/>
  <c r="G104" i="6"/>
  <c r="G39" i="6"/>
  <c r="M52" i="6"/>
  <c r="M35" i="6"/>
  <c r="M19" i="6"/>
  <c r="M44" i="6"/>
  <c r="M20" i="6"/>
  <c r="M34" i="6"/>
  <c r="M18" i="6"/>
  <c r="M43" i="6"/>
  <c r="M33" i="6"/>
  <c r="M17" i="6"/>
  <c r="M42" i="6"/>
  <c r="M32" i="6"/>
  <c r="M16" i="6"/>
  <c r="M41" i="6"/>
  <c r="M31" i="6"/>
  <c r="M15" i="6"/>
  <c r="M40" i="6"/>
  <c r="M30" i="6"/>
  <c r="M14" i="6"/>
  <c r="M29" i="6"/>
  <c r="M13" i="6"/>
  <c r="M28" i="6"/>
  <c r="M12" i="6"/>
  <c r="M27" i="6"/>
  <c r="M11" i="6"/>
  <c r="M37" i="6"/>
  <c r="M26" i="6"/>
  <c r="M10" i="6"/>
  <c r="M21" i="6"/>
  <c r="M45" i="6"/>
  <c r="M25" i="6"/>
  <c r="M9" i="6"/>
  <c r="M8" i="6"/>
  <c r="M24" i="6"/>
  <c r="M23" i="6"/>
  <c r="M48" i="6"/>
  <c r="M46" i="6"/>
  <c r="M36" i="6"/>
  <c r="M38" i="6"/>
  <c r="M22" i="6"/>
  <c r="M47" i="6"/>
  <c r="M199" i="6"/>
  <c r="M195" i="6"/>
  <c r="M202" i="6" s="1"/>
  <c r="I14" i="9"/>
  <c r="G104" i="9"/>
  <c r="M69" i="9"/>
  <c r="H145" i="9"/>
  <c r="K96" i="9"/>
  <c r="M96" i="9" s="1"/>
  <c r="I96" i="9"/>
  <c r="H104" i="9"/>
  <c r="K202" i="7"/>
  <c r="M101" i="8"/>
  <c r="K201" i="10"/>
  <c r="K198" i="10" s="1"/>
  <c r="K209" i="10" s="1"/>
  <c r="P36" i="15"/>
  <c r="H26" i="15"/>
  <c r="P23" i="15"/>
  <c r="G15" i="15"/>
  <c r="G41" i="15" s="1"/>
  <c r="G194" i="15"/>
  <c r="H196" i="32"/>
  <c r="H195" i="32" s="1"/>
  <c r="H199" i="32"/>
  <c r="E199" i="32"/>
  <c r="M41" i="32"/>
  <c r="K16" i="32"/>
  <c r="K41" i="32" s="1"/>
  <c r="R26" i="32"/>
  <c r="F147" i="32"/>
  <c r="F146" i="32" s="1"/>
  <c r="M46" i="32"/>
  <c r="E101" i="32"/>
  <c r="R19" i="32"/>
  <c r="G98" i="32"/>
  <c r="G100" i="32" s="1"/>
  <c r="O145" i="32"/>
  <c r="C150" i="32"/>
  <c r="C147" i="32"/>
  <c r="G146" i="32"/>
  <c r="H147" i="32"/>
  <c r="H43" i="32" s="1"/>
  <c r="H42" i="32" s="1"/>
  <c r="H150" i="32"/>
  <c r="D101" i="32"/>
  <c r="D98" i="32"/>
  <c r="J101" i="32"/>
  <c r="J98" i="32"/>
  <c r="O81" i="32"/>
  <c r="C196" i="32"/>
  <c r="C199" i="32"/>
  <c r="L196" i="32"/>
  <c r="L43" i="32" s="1"/>
  <c r="L42" i="32" s="1"/>
  <c r="L199" i="32"/>
  <c r="L46" i="32" s="1"/>
  <c r="R20" i="32"/>
  <c r="M149" i="32"/>
  <c r="M148" i="32" s="1"/>
  <c r="M146" i="32"/>
  <c r="K150" i="32"/>
  <c r="K147" i="32"/>
  <c r="R14" i="32"/>
  <c r="M195" i="32"/>
  <c r="M198" i="32"/>
  <c r="M197" i="32" s="1"/>
  <c r="D9" i="32"/>
  <c r="D41" i="32" s="1"/>
  <c r="D150" i="32"/>
  <c r="D147" i="32"/>
  <c r="R15" i="32"/>
  <c r="R31" i="32"/>
  <c r="L149" i="32"/>
  <c r="L146" i="32"/>
  <c r="H100" i="32"/>
  <c r="H97" i="32"/>
  <c r="R22" i="32"/>
  <c r="I101" i="32"/>
  <c r="I46" i="32" s="1"/>
  <c r="I98" i="32"/>
  <c r="E150" i="32"/>
  <c r="E147" i="32"/>
  <c r="E43" i="32" s="1"/>
  <c r="E42" i="32" s="1"/>
  <c r="R13" i="32"/>
  <c r="F195" i="32"/>
  <c r="F198" i="32"/>
  <c r="F197" i="32" s="1"/>
  <c r="E100" i="32"/>
  <c r="E97" i="32"/>
  <c r="G199" i="32"/>
  <c r="G196" i="32"/>
  <c r="C16" i="32"/>
  <c r="C41" i="32" s="1"/>
  <c r="J150" i="32"/>
  <c r="J147" i="32"/>
  <c r="K96" i="32"/>
  <c r="M100" i="32"/>
  <c r="M97" i="32"/>
  <c r="K196" i="32"/>
  <c r="K199" i="32"/>
  <c r="F101" i="32"/>
  <c r="F46" i="32" s="1"/>
  <c r="F98" i="32"/>
  <c r="E195" i="32"/>
  <c r="E198" i="32"/>
  <c r="D194" i="32"/>
  <c r="O194" i="32" s="1"/>
  <c r="L41" i="31"/>
  <c r="F16" i="31"/>
  <c r="K145" i="31"/>
  <c r="O113" i="31"/>
  <c r="J41" i="31"/>
  <c r="R47" i="31"/>
  <c r="R35" i="31"/>
  <c r="R25" i="31"/>
  <c r="C145" i="31"/>
  <c r="K41" i="31"/>
  <c r="R27" i="31"/>
  <c r="R36" i="31"/>
  <c r="R14" i="31"/>
  <c r="R29" i="31"/>
  <c r="R22" i="31"/>
  <c r="R5" i="31"/>
  <c r="R12" i="31"/>
  <c r="R20" i="31"/>
  <c r="R19" i="31"/>
  <c r="R24" i="31"/>
  <c r="R10" i="31"/>
  <c r="R33" i="31"/>
  <c r="R28" i="31"/>
  <c r="O51" i="31"/>
  <c r="R31" i="31"/>
  <c r="R21" i="31"/>
  <c r="R15" i="31"/>
  <c r="H16" i="31"/>
  <c r="H41" i="31" s="1"/>
  <c r="R32" i="31"/>
  <c r="R37" i="31"/>
  <c r="R23" i="31"/>
  <c r="G41" i="31"/>
  <c r="R13" i="31"/>
  <c r="R38" i="31"/>
  <c r="R17" i="31"/>
  <c r="D41" i="31"/>
  <c r="M96" i="31"/>
  <c r="D194" i="31"/>
  <c r="O169" i="31"/>
  <c r="C9" i="31"/>
  <c r="G194" i="31"/>
  <c r="M41" i="31"/>
  <c r="C16" i="31"/>
  <c r="O162" i="31"/>
  <c r="L145" i="31"/>
  <c r="R30" i="31"/>
  <c r="K16" i="30"/>
  <c r="K48" i="30" s="1"/>
  <c r="K152" i="30"/>
  <c r="J143" i="30"/>
  <c r="J152" i="30" s="1"/>
  <c r="O120" i="30"/>
  <c r="F152" i="30"/>
  <c r="R31" i="30"/>
  <c r="M96" i="30"/>
  <c r="J96" i="30"/>
  <c r="J103" i="30"/>
  <c r="R26" i="30"/>
  <c r="H41" i="30"/>
  <c r="R30" i="30"/>
  <c r="R38" i="30"/>
  <c r="R15" i="30"/>
  <c r="R28" i="30"/>
  <c r="R36" i="30"/>
  <c r="R10" i="30"/>
  <c r="C96" i="30"/>
  <c r="C201" i="30"/>
  <c r="R20" i="30"/>
  <c r="R5" i="30"/>
  <c r="O51" i="30"/>
  <c r="I41" i="30"/>
  <c r="E145" i="30"/>
  <c r="F41" i="30"/>
  <c r="C16" i="30"/>
  <c r="O64" i="30"/>
  <c r="J41" i="30"/>
  <c r="O71" i="30"/>
  <c r="C152" i="30"/>
  <c r="O113" i="30"/>
  <c r="E41" i="30"/>
  <c r="E48" i="30"/>
  <c r="R47" i="30"/>
  <c r="M103" i="30"/>
  <c r="I48" i="30"/>
  <c r="C194" i="30"/>
  <c r="J48" i="30"/>
  <c r="K103" i="30"/>
  <c r="C94" i="30"/>
  <c r="F48" i="30"/>
  <c r="E152" i="30"/>
  <c r="L48" i="29"/>
  <c r="H143" i="29"/>
  <c r="E48" i="29"/>
  <c r="K96" i="29"/>
  <c r="I41" i="29"/>
  <c r="I48" i="29"/>
  <c r="R11" i="29"/>
  <c r="F201" i="29"/>
  <c r="D152" i="29"/>
  <c r="G48" i="29"/>
  <c r="O51" i="29"/>
  <c r="R5" i="29"/>
  <c r="C44" i="29"/>
  <c r="C145" i="29"/>
  <c r="O120" i="29"/>
  <c r="R19" i="29"/>
  <c r="O113" i="29"/>
  <c r="C152" i="29"/>
  <c r="C41" i="29"/>
  <c r="L145" i="29"/>
  <c r="E41" i="29"/>
  <c r="L39" i="28"/>
  <c r="H201" i="28"/>
  <c r="G16" i="28"/>
  <c r="G41" i="28" s="1"/>
  <c r="E194" i="28"/>
  <c r="O169" i="28"/>
  <c r="D194" i="28"/>
  <c r="O194" i="28" s="1"/>
  <c r="L152" i="28"/>
  <c r="L16" i="28"/>
  <c r="K41" i="28"/>
  <c r="H152" i="28"/>
  <c r="H145" i="28"/>
  <c r="G152" i="28"/>
  <c r="M48" i="28"/>
  <c r="R31" i="28"/>
  <c r="I48" i="28"/>
  <c r="I96" i="28"/>
  <c r="H41" i="28"/>
  <c r="R36" i="28"/>
  <c r="F41" i="28"/>
  <c r="E16" i="28"/>
  <c r="E41" i="28" s="1"/>
  <c r="E103" i="28"/>
  <c r="O71" i="28"/>
  <c r="R20" i="28"/>
  <c r="R37" i="28"/>
  <c r="R17" i="28"/>
  <c r="R13" i="28"/>
  <c r="R24" i="28"/>
  <c r="R47" i="28"/>
  <c r="R29" i="28"/>
  <c r="R26" i="28"/>
  <c r="R21" i="28"/>
  <c r="R33" i="28"/>
  <c r="R30" i="28"/>
  <c r="R10" i="28"/>
  <c r="R18" i="28"/>
  <c r="R12" i="28"/>
  <c r="R14" i="28"/>
  <c r="R35" i="28"/>
  <c r="R15" i="28"/>
  <c r="R38" i="28"/>
  <c r="R32" i="28"/>
  <c r="D96" i="28"/>
  <c r="O64" i="28"/>
  <c r="R22" i="28"/>
  <c r="D48" i="28"/>
  <c r="R25" i="28"/>
  <c r="M41" i="28"/>
  <c r="O120" i="28"/>
  <c r="F48" i="28"/>
  <c r="C96" i="28"/>
  <c r="F103" i="28"/>
  <c r="C201" i="28"/>
  <c r="C94" i="28"/>
  <c r="D41" i="28"/>
  <c r="H48" i="28"/>
  <c r="I41" i="28"/>
  <c r="J103" i="28"/>
  <c r="O51" i="28"/>
  <c r="R5" i="28"/>
  <c r="R40" i="28"/>
  <c r="K96" i="28"/>
  <c r="C9" i="28"/>
  <c r="O162" i="27"/>
  <c r="R31" i="27"/>
  <c r="R34" i="27"/>
  <c r="H41" i="27"/>
  <c r="M41" i="27"/>
  <c r="M96" i="27"/>
  <c r="R11" i="27"/>
  <c r="R34" i="26"/>
  <c r="R35" i="26"/>
  <c r="R38" i="26"/>
  <c r="R32" i="27"/>
  <c r="R27" i="27"/>
  <c r="R23" i="27"/>
  <c r="R28" i="27"/>
  <c r="R21" i="27"/>
  <c r="C41" i="27"/>
  <c r="R17" i="27"/>
  <c r="R22" i="27"/>
  <c r="R29" i="27"/>
  <c r="R5" i="27"/>
  <c r="R19" i="27"/>
  <c r="O120" i="27"/>
  <c r="G194" i="27"/>
  <c r="R20" i="27"/>
  <c r="G9" i="27"/>
  <c r="I96" i="27"/>
  <c r="H96" i="27"/>
  <c r="O64" i="27"/>
  <c r="J145" i="27"/>
  <c r="R12" i="27"/>
  <c r="R10" i="27"/>
  <c r="R14" i="27"/>
  <c r="R36" i="27"/>
  <c r="R47" i="27"/>
  <c r="J145" i="26"/>
  <c r="G16" i="26"/>
  <c r="G41" i="26" s="1"/>
  <c r="E16" i="26"/>
  <c r="E41" i="26" s="1"/>
  <c r="D145" i="26"/>
  <c r="K41" i="26"/>
  <c r="J96" i="26"/>
  <c r="I48" i="26"/>
  <c r="I41" i="26"/>
  <c r="J103" i="26"/>
  <c r="I103" i="26"/>
  <c r="L145" i="26"/>
  <c r="M16" i="26"/>
  <c r="D16" i="26"/>
  <c r="D41" i="26" s="1"/>
  <c r="R33" i="26"/>
  <c r="C16" i="26"/>
  <c r="C96" i="26"/>
  <c r="R28" i="26"/>
  <c r="C145" i="26"/>
  <c r="H96" i="26"/>
  <c r="C9" i="26"/>
  <c r="O51" i="26"/>
  <c r="R5" i="26"/>
  <c r="I96" i="26"/>
  <c r="C194" i="26"/>
  <c r="J152" i="25"/>
  <c r="J145" i="25"/>
  <c r="C145" i="25"/>
  <c r="D103" i="25"/>
  <c r="I103" i="25"/>
  <c r="G103" i="25"/>
  <c r="Q18" i="25"/>
  <c r="N71" i="25"/>
  <c r="I96" i="25"/>
  <c r="J103" i="25"/>
  <c r="E96" i="25"/>
  <c r="D16" i="25"/>
  <c r="K41" i="25"/>
  <c r="H41" i="25"/>
  <c r="G41" i="25"/>
  <c r="F41" i="25"/>
  <c r="L41" i="25"/>
  <c r="C9" i="25"/>
  <c r="D96" i="25"/>
  <c r="D152" i="25"/>
  <c r="N51" i="25"/>
  <c r="Q5" i="25"/>
  <c r="N162" i="25"/>
  <c r="C152" i="25"/>
  <c r="N113" i="25"/>
  <c r="D145" i="25"/>
  <c r="G96" i="25"/>
  <c r="N120" i="25"/>
  <c r="C103" i="25"/>
  <c r="N64" i="25"/>
  <c r="K41" i="24"/>
  <c r="L41" i="24"/>
  <c r="I96" i="24"/>
  <c r="H103" i="24"/>
  <c r="H48" i="24"/>
  <c r="Q11" i="24"/>
  <c r="N64" i="24"/>
  <c r="J41" i="24"/>
  <c r="N120" i="24"/>
  <c r="H41" i="24"/>
  <c r="F41" i="24"/>
  <c r="G96" i="24"/>
  <c r="K152" i="24"/>
  <c r="D9" i="24"/>
  <c r="N113" i="24"/>
  <c r="E41" i="24"/>
  <c r="Q5" i="24"/>
  <c r="Q40" i="24"/>
  <c r="N51" i="24"/>
  <c r="N71" i="24"/>
  <c r="C103" i="24"/>
  <c r="C16" i="24"/>
  <c r="I26" i="24"/>
  <c r="I41" i="24" s="1"/>
  <c r="F96" i="24"/>
  <c r="G41" i="24"/>
  <c r="N130" i="24"/>
  <c r="I145" i="24"/>
  <c r="C194" i="24"/>
  <c r="K145" i="24"/>
  <c r="Q37" i="24"/>
  <c r="I103" i="24"/>
  <c r="I152" i="24"/>
  <c r="J96" i="24"/>
  <c r="H48" i="23"/>
  <c r="H41" i="23"/>
  <c r="Q12" i="23"/>
  <c r="Q21" i="23"/>
  <c r="Q37" i="23"/>
  <c r="Q35" i="23"/>
  <c r="Q14" i="23"/>
  <c r="Q27" i="23"/>
  <c r="Q24" i="23"/>
  <c r="C9" i="23"/>
  <c r="Q11" i="23"/>
  <c r="N113" i="23"/>
  <c r="N169" i="23"/>
  <c r="H103" i="23"/>
  <c r="H96" i="23"/>
  <c r="N120" i="23"/>
  <c r="K145" i="23"/>
  <c r="D152" i="23"/>
  <c r="F201" i="23"/>
  <c r="G201" i="23"/>
  <c r="N71" i="23"/>
  <c r="C152" i="23"/>
  <c r="N64" i="23"/>
  <c r="D16" i="23"/>
  <c r="D48" i="23" s="1"/>
  <c r="C145" i="23"/>
  <c r="G152" i="23"/>
  <c r="K201" i="23"/>
  <c r="J103" i="23"/>
  <c r="L201" i="23"/>
  <c r="C94" i="23"/>
  <c r="J16" i="23"/>
  <c r="J41" i="23" s="1"/>
  <c r="K16" i="23"/>
  <c r="K48" i="23" s="1"/>
  <c r="F103" i="23"/>
  <c r="F152" i="23"/>
  <c r="L103" i="23"/>
  <c r="E152" i="23"/>
  <c r="I152" i="23"/>
  <c r="E201" i="23"/>
  <c r="G103" i="23"/>
  <c r="J201" i="23"/>
  <c r="I16" i="23"/>
  <c r="I48" i="23" s="1"/>
  <c r="L194" i="23"/>
  <c r="D201" i="23"/>
  <c r="E103" i="23"/>
  <c r="G96" i="23"/>
  <c r="I103" i="23"/>
  <c r="F16" i="23"/>
  <c r="L16" i="23"/>
  <c r="L41" i="23" s="1"/>
  <c r="D96" i="23"/>
  <c r="J145" i="23"/>
  <c r="C194" i="23"/>
  <c r="Q38" i="23"/>
  <c r="L96" i="23"/>
  <c r="E96" i="23"/>
  <c r="E16" i="23"/>
  <c r="E41" i="23" s="1"/>
  <c r="J152" i="23"/>
  <c r="F145" i="23"/>
  <c r="G16" i="23"/>
  <c r="G48" i="23" s="1"/>
  <c r="C201" i="23"/>
  <c r="L152" i="23"/>
  <c r="F9" i="23"/>
  <c r="N51" i="23"/>
  <c r="Q5" i="23"/>
  <c r="F96" i="23"/>
  <c r="I96" i="23"/>
  <c r="C44" i="23"/>
  <c r="L145" i="23"/>
  <c r="K152" i="23"/>
  <c r="C16" i="23"/>
  <c r="D103" i="23"/>
  <c r="K15" i="22"/>
  <c r="K41" i="22" s="1"/>
  <c r="P25" i="22"/>
  <c r="G15" i="22"/>
  <c r="M119" i="22"/>
  <c r="E145" i="22"/>
  <c r="I41" i="22"/>
  <c r="P18" i="22"/>
  <c r="H15" i="22"/>
  <c r="M70" i="22"/>
  <c r="P26" i="22"/>
  <c r="D41" i="22"/>
  <c r="M162" i="22"/>
  <c r="L9" i="22" s="1"/>
  <c r="P27" i="22"/>
  <c r="G9" i="22"/>
  <c r="P33" i="22"/>
  <c r="P37" i="22"/>
  <c r="P29" i="22"/>
  <c r="I96" i="22"/>
  <c r="P21" i="22"/>
  <c r="P30" i="22"/>
  <c r="P13" i="22"/>
  <c r="P14" i="22"/>
  <c r="P10" i="22"/>
  <c r="C96" i="22"/>
  <c r="P12" i="22"/>
  <c r="P16" i="22"/>
  <c r="J15" i="18"/>
  <c r="J41" i="18" s="1"/>
  <c r="E194" i="18"/>
  <c r="P25" i="18"/>
  <c r="G41" i="18"/>
  <c r="F15" i="18"/>
  <c r="F41" i="18" s="1"/>
  <c r="E15" i="18"/>
  <c r="E41" i="18" s="1"/>
  <c r="M119" i="18"/>
  <c r="P18" i="18"/>
  <c r="P26" i="18"/>
  <c r="P34" i="18"/>
  <c r="H41" i="18"/>
  <c r="H96" i="18"/>
  <c r="D145" i="17"/>
  <c r="F96" i="18"/>
  <c r="E96" i="18"/>
  <c r="C96" i="18"/>
  <c r="P35" i="18"/>
  <c r="P16" i="18"/>
  <c r="M64" i="18"/>
  <c r="K41" i="18"/>
  <c r="P27" i="18"/>
  <c r="P10" i="18"/>
  <c r="I15" i="18"/>
  <c r="P38" i="18"/>
  <c r="P14" i="18"/>
  <c r="C15" i="18"/>
  <c r="M162" i="18"/>
  <c r="C194" i="18"/>
  <c r="P33" i="18"/>
  <c r="M70" i="18"/>
  <c r="P32" i="18"/>
  <c r="P23" i="18"/>
  <c r="G201" i="17"/>
  <c r="M162" i="17"/>
  <c r="G194" i="17"/>
  <c r="M168" i="17"/>
  <c r="J41" i="17"/>
  <c r="J48" i="17"/>
  <c r="H41" i="17"/>
  <c r="D48" i="17"/>
  <c r="D41" i="17"/>
  <c r="C143" i="17"/>
  <c r="K48" i="17"/>
  <c r="K41" i="17"/>
  <c r="H48" i="17"/>
  <c r="E103" i="17"/>
  <c r="E15" i="17"/>
  <c r="E41" i="17" s="1"/>
  <c r="E96" i="17"/>
  <c r="F48" i="17"/>
  <c r="F41" i="17"/>
  <c r="I41" i="17"/>
  <c r="I48" i="17"/>
  <c r="P18" i="17"/>
  <c r="P38" i="17"/>
  <c r="M119" i="17"/>
  <c r="P22" i="17"/>
  <c r="D152" i="17"/>
  <c r="P31" i="17"/>
  <c r="C44" i="17"/>
  <c r="P5" i="17"/>
  <c r="M51" i="17"/>
  <c r="C41" i="17"/>
  <c r="M70" i="17"/>
  <c r="C94" i="17"/>
  <c r="P47" i="17"/>
  <c r="P37" i="17"/>
  <c r="C201" i="17"/>
  <c r="P23" i="17"/>
  <c r="P25" i="17"/>
  <c r="P36" i="17"/>
  <c r="J145" i="17"/>
  <c r="J152" i="17"/>
  <c r="P13" i="17"/>
  <c r="G201" i="16"/>
  <c r="J194" i="16"/>
  <c r="K41" i="16"/>
  <c r="I48" i="16"/>
  <c r="H145" i="16"/>
  <c r="D41" i="16"/>
  <c r="C94" i="16"/>
  <c r="K48" i="16"/>
  <c r="E152" i="16"/>
  <c r="J48" i="16"/>
  <c r="P19" i="16"/>
  <c r="E194" i="16"/>
  <c r="D152" i="16"/>
  <c r="D145" i="16"/>
  <c r="G15" i="16"/>
  <c r="G41" i="16" s="1"/>
  <c r="C44" i="16"/>
  <c r="M119" i="16"/>
  <c r="P11" i="16"/>
  <c r="P24" i="16"/>
  <c r="P27" i="16"/>
  <c r="P23" i="16"/>
  <c r="H48" i="16"/>
  <c r="P20" i="16"/>
  <c r="P29" i="16"/>
  <c r="P14" i="16"/>
  <c r="P36" i="16"/>
  <c r="M81" i="16"/>
  <c r="H96" i="16"/>
  <c r="D48" i="16"/>
  <c r="P26" i="16"/>
  <c r="P13" i="16"/>
  <c r="M70" i="16"/>
  <c r="C96" i="16"/>
  <c r="P30" i="16"/>
  <c r="P10" i="16"/>
  <c r="P35" i="16"/>
  <c r="P28" i="16"/>
  <c r="P16" i="16"/>
  <c r="P32" i="16"/>
  <c r="P33" i="16"/>
  <c r="P37" i="16"/>
  <c r="H41" i="16"/>
  <c r="P22" i="16"/>
  <c r="E15" i="16"/>
  <c r="E41" i="16" s="1"/>
  <c r="H103" i="16"/>
  <c r="F152" i="16"/>
  <c r="M168" i="16"/>
  <c r="C15" i="16"/>
  <c r="D41" i="15"/>
  <c r="F41" i="15"/>
  <c r="E41" i="15"/>
  <c r="C15" i="15"/>
  <c r="C41" i="15" s="1"/>
  <c r="P19" i="15"/>
  <c r="P29" i="15"/>
  <c r="P35" i="15"/>
  <c r="J194" i="15"/>
  <c r="P32" i="15"/>
  <c r="H96" i="15"/>
  <c r="M81" i="15"/>
  <c r="L26" i="15" s="1"/>
  <c r="M119" i="15"/>
  <c r="E194" i="15"/>
  <c r="K96" i="15"/>
  <c r="M51" i="15"/>
  <c r="P5" i="15"/>
  <c r="P40" i="15"/>
  <c r="D145" i="15"/>
  <c r="P18" i="15"/>
  <c r="P17" i="15"/>
  <c r="P16" i="15"/>
  <c r="I41" i="15"/>
  <c r="M168" i="15"/>
  <c r="P22" i="15"/>
  <c r="M70" i="15"/>
  <c r="C96" i="15"/>
  <c r="D96" i="15"/>
  <c r="I148" i="14"/>
  <c r="H148" i="14"/>
  <c r="M71" i="14"/>
  <c r="D15" i="14"/>
  <c r="H98" i="14"/>
  <c r="G15" i="14"/>
  <c r="E15" i="14"/>
  <c r="E42" i="14" s="1"/>
  <c r="K15" i="14"/>
  <c r="K42" i="14" s="1"/>
  <c r="J198" i="14"/>
  <c r="F15" i="14"/>
  <c r="M171" i="14"/>
  <c r="I15" i="14"/>
  <c r="H42" i="14"/>
  <c r="P18" i="14"/>
  <c r="D42" i="14"/>
  <c r="P41" i="14"/>
  <c r="P40" i="14"/>
  <c r="M52" i="14"/>
  <c r="P5" i="14"/>
  <c r="D148" i="14"/>
  <c r="M121" i="14"/>
  <c r="I42" i="14"/>
  <c r="J42" i="14"/>
  <c r="C148" i="14"/>
  <c r="P13" i="14"/>
  <c r="C42" i="14"/>
  <c r="C198" i="14"/>
  <c r="J155" i="13"/>
  <c r="K155" i="13"/>
  <c r="E198" i="13"/>
  <c r="F15" i="13"/>
  <c r="K105" i="13"/>
  <c r="J15" i="13"/>
  <c r="J42" i="13" s="1"/>
  <c r="I15" i="13"/>
  <c r="I42" i="13" s="1"/>
  <c r="H148" i="13"/>
  <c r="H155" i="13"/>
  <c r="F155" i="13"/>
  <c r="E15" i="13"/>
  <c r="E42" i="13" s="1"/>
  <c r="I105" i="13"/>
  <c r="G105" i="13"/>
  <c r="M121" i="13"/>
  <c r="G155" i="13"/>
  <c r="D15" i="13"/>
  <c r="D42" i="13" s="1"/>
  <c r="I148" i="13"/>
  <c r="M171" i="13"/>
  <c r="C198" i="13"/>
  <c r="G15" i="13"/>
  <c r="G42" i="13" s="1"/>
  <c r="K198" i="13"/>
  <c r="E155" i="13"/>
  <c r="I155" i="13"/>
  <c r="K15" i="13"/>
  <c r="K42" i="13" s="1"/>
  <c r="H105" i="13"/>
  <c r="H42" i="13"/>
  <c r="H49" i="13"/>
  <c r="D105" i="13"/>
  <c r="M71" i="13"/>
  <c r="C105" i="13"/>
  <c r="C15" i="13"/>
  <c r="M132" i="13"/>
  <c r="P5" i="13"/>
  <c r="M52" i="13"/>
  <c r="P40" i="13"/>
  <c r="E41" i="12"/>
  <c r="M119" i="12"/>
  <c r="C145" i="12"/>
  <c r="P38" i="12"/>
  <c r="P30" i="12"/>
  <c r="P26" i="12"/>
  <c r="P32" i="12"/>
  <c r="P9" i="12"/>
  <c r="P36" i="12"/>
  <c r="P23" i="12"/>
  <c r="P37" i="12"/>
  <c r="P35" i="12"/>
  <c r="P27" i="12"/>
  <c r="P34" i="12"/>
  <c r="P14" i="12"/>
  <c r="P31" i="12"/>
  <c r="P47" i="12"/>
  <c r="P16" i="12"/>
  <c r="P29" i="12"/>
  <c r="P10" i="12"/>
  <c r="P12" i="12"/>
  <c r="P20" i="12"/>
  <c r="P24" i="12"/>
  <c r="P21" i="12"/>
  <c r="P11" i="12"/>
  <c r="P19" i="12"/>
  <c r="P13" i="12"/>
  <c r="P28" i="12"/>
  <c r="C15" i="12"/>
  <c r="J41" i="12"/>
  <c r="P25" i="12"/>
  <c r="P10" i="11"/>
  <c r="C15" i="11"/>
  <c r="D194" i="11"/>
  <c r="D15" i="11"/>
  <c r="P24" i="11"/>
  <c r="P37" i="11"/>
  <c r="H15" i="11"/>
  <c r="F96" i="11"/>
  <c r="G15" i="11"/>
  <c r="E15" i="11"/>
  <c r="E41" i="11" s="1"/>
  <c r="I15" i="11"/>
  <c r="I41" i="11" s="1"/>
  <c r="P23" i="11"/>
  <c r="K41" i="11"/>
  <c r="M119" i="11"/>
  <c r="M168" i="11"/>
  <c r="P34" i="11"/>
  <c r="P32" i="11"/>
  <c r="P28" i="11"/>
  <c r="P35" i="11"/>
  <c r="P29" i="11"/>
  <c r="F15" i="11"/>
  <c r="J15" i="11"/>
  <c r="J41" i="11" s="1"/>
  <c r="C145" i="11"/>
  <c r="P12" i="11"/>
  <c r="F145" i="11"/>
  <c r="P9" i="11"/>
  <c r="P47" i="11"/>
  <c r="P33" i="11"/>
  <c r="P31" i="11"/>
  <c r="P11" i="11"/>
  <c r="P27" i="11"/>
  <c r="P22" i="11"/>
  <c r="P26" i="11"/>
  <c r="P16" i="11"/>
  <c r="P38" i="11"/>
  <c r="M51" i="11"/>
  <c r="P25" i="11"/>
  <c r="P20" i="11"/>
  <c r="H145" i="11"/>
  <c r="D96" i="11"/>
  <c r="P17" i="11"/>
  <c r="C194" i="11"/>
  <c r="P13" i="11"/>
  <c r="M70" i="11"/>
  <c r="E96" i="11"/>
  <c r="D260" i="10"/>
  <c r="G251" i="10"/>
  <c r="M251" i="10" s="1"/>
  <c r="G260" i="10"/>
  <c r="K260" i="10"/>
  <c r="I260" i="10"/>
  <c r="F260" i="10"/>
  <c r="E260" i="10"/>
  <c r="C200" i="10"/>
  <c r="I149" i="10"/>
  <c r="K98" i="10"/>
  <c r="D14" i="10"/>
  <c r="D41" i="10" s="1"/>
  <c r="D98" i="10"/>
  <c r="J14" i="10"/>
  <c r="J41" i="10" s="1"/>
  <c r="E98" i="10"/>
  <c r="D149" i="10"/>
  <c r="H14" i="10"/>
  <c r="F14" i="10"/>
  <c r="F41" i="10" s="1"/>
  <c r="C14" i="10"/>
  <c r="C41" i="10" s="1"/>
  <c r="E200" i="10"/>
  <c r="I14" i="10"/>
  <c r="I41" i="10" s="1"/>
  <c r="E14" i="10"/>
  <c r="G14" i="10"/>
  <c r="H98" i="10"/>
  <c r="K14" i="10"/>
  <c r="K41" i="10" s="1"/>
  <c r="M224" i="10"/>
  <c r="F149" i="10"/>
  <c r="M173" i="10"/>
  <c r="M122" i="10"/>
  <c r="E149" i="10"/>
  <c r="M71" i="10"/>
  <c r="M14" i="10" s="1"/>
  <c r="M249" i="10"/>
  <c r="M53" i="10"/>
  <c r="M216" i="9"/>
  <c r="E251" i="9"/>
  <c r="G243" i="9"/>
  <c r="F14" i="9"/>
  <c r="J202" i="9"/>
  <c r="C202" i="9"/>
  <c r="G194" i="9"/>
  <c r="M194" i="9" s="1"/>
  <c r="J194" i="9"/>
  <c r="M167" i="9"/>
  <c r="D14" i="9"/>
  <c r="D41" i="9" s="1"/>
  <c r="J14" i="9"/>
  <c r="J41" i="9" s="1"/>
  <c r="E39" i="9"/>
  <c r="E49" i="9" s="1"/>
  <c r="F39" i="9"/>
  <c r="F49" i="9" s="1"/>
  <c r="K145" i="9"/>
  <c r="D145" i="9"/>
  <c r="M118" i="9"/>
  <c r="C39" i="9"/>
  <c r="C49" i="9" s="1"/>
  <c r="J39" i="9"/>
  <c r="D39" i="9"/>
  <c r="E104" i="9"/>
  <c r="G14" i="9"/>
  <c r="H14" i="9"/>
  <c r="H41" i="9" s="1"/>
  <c r="K14" i="9"/>
  <c r="K41" i="9" s="1"/>
  <c r="I41" i="9"/>
  <c r="H39" i="9"/>
  <c r="C153" i="9"/>
  <c r="E243" i="9"/>
  <c r="E41" i="9"/>
  <c r="C41" i="9"/>
  <c r="C104" i="9"/>
  <c r="C145" i="9"/>
  <c r="M145" i="9" s="1"/>
  <c r="F41" i="9"/>
  <c r="M243" i="8"/>
  <c r="C39" i="8"/>
  <c r="C49" i="8" s="1"/>
  <c r="E39" i="8"/>
  <c r="E49" i="8" s="1"/>
  <c r="E14" i="8"/>
  <c r="E41" i="8" s="1"/>
  <c r="G194" i="8"/>
  <c r="M167" i="8"/>
  <c r="F39" i="8"/>
  <c r="F49" i="8" s="1"/>
  <c r="G39" i="8"/>
  <c r="I14" i="8"/>
  <c r="I41" i="8" s="1"/>
  <c r="I145" i="8"/>
  <c r="K153" i="8"/>
  <c r="G145" i="8"/>
  <c r="H39" i="8"/>
  <c r="F41" i="8"/>
  <c r="K14" i="8"/>
  <c r="J41" i="8"/>
  <c r="G14" i="8"/>
  <c r="M69" i="8"/>
  <c r="D96" i="8"/>
  <c r="H14" i="8"/>
  <c r="C41" i="8"/>
  <c r="M52" i="8"/>
  <c r="C104" i="8"/>
  <c r="D41" i="8"/>
  <c r="M118" i="8"/>
  <c r="C96" i="8"/>
  <c r="E251" i="7"/>
  <c r="I243" i="7"/>
  <c r="M216" i="7"/>
  <c r="K243" i="7"/>
  <c r="H39" i="7"/>
  <c r="J194" i="7"/>
  <c r="M167" i="7"/>
  <c r="I194" i="7"/>
  <c r="C202" i="7"/>
  <c r="I39" i="7"/>
  <c r="J41" i="7"/>
  <c r="K39" i="7"/>
  <c r="J39" i="7"/>
  <c r="J49" i="7" s="1"/>
  <c r="H153" i="7"/>
  <c r="D39" i="7"/>
  <c r="D49" i="7" s="1"/>
  <c r="E14" i="7"/>
  <c r="E41" i="7" s="1"/>
  <c r="E145" i="7"/>
  <c r="M118" i="7"/>
  <c r="F39" i="7"/>
  <c r="F49" i="7" s="1"/>
  <c r="D41" i="7"/>
  <c r="H14" i="7"/>
  <c r="H41" i="7" s="1"/>
  <c r="I14" i="7"/>
  <c r="I41" i="7" s="1"/>
  <c r="D96" i="7"/>
  <c r="E96" i="7"/>
  <c r="G41" i="7"/>
  <c r="F41" i="7"/>
  <c r="K14" i="7"/>
  <c r="K41" i="7" s="1"/>
  <c r="G243" i="7"/>
  <c r="M243" i="7" s="1"/>
  <c r="C14" i="7"/>
  <c r="C41" i="7" s="1"/>
  <c r="M69" i="7"/>
  <c r="C104" i="7"/>
  <c r="C39" i="7"/>
  <c r="I202" i="6"/>
  <c r="I153" i="6"/>
  <c r="M167" i="6"/>
  <c r="G194" i="6"/>
  <c r="G153" i="6"/>
  <c r="F153" i="6"/>
  <c r="E153" i="6"/>
  <c r="K202" i="6"/>
  <c r="J202" i="6"/>
  <c r="J153" i="6"/>
  <c r="J49" i="6" s="1"/>
  <c r="K153" i="6"/>
  <c r="D202" i="6"/>
  <c r="E202" i="6"/>
  <c r="M69" i="6"/>
  <c r="F104" i="6"/>
  <c r="I104" i="6"/>
  <c r="C96" i="6"/>
  <c r="E104" i="6"/>
  <c r="F202" i="6"/>
  <c r="M49" i="6"/>
  <c r="M118" i="6"/>
  <c r="H153" i="6"/>
  <c r="C194" i="6"/>
  <c r="C104" i="6"/>
  <c r="C202" i="6"/>
  <c r="C137" i="5"/>
  <c r="M112" i="5"/>
  <c r="C14" i="5"/>
  <c r="C39" i="5" s="1"/>
  <c r="I14" i="5"/>
  <c r="I39" i="5" s="1"/>
  <c r="C98" i="5"/>
  <c r="F14" i="5"/>
  <c r="F39" i="5" s="1"/>
  <c r="C144" i="5"/>
  <c r="K15" i="5"/>
  <c r="K14" i="5" s="1"/>
  <c r="K39" i="5" s="1"/>
  <c r="G15" i="5"/>
  <c r="D37" i="5"/>
  <c r="D46" i="5" s="1"/>
  <c r="E37" i="5"/>
  <c r="E46" i="5" s="1"/>
  <c r="C37" i="5"/>
  <c r="J37" i="5"/>
  <c r="J46" i="5" s="1"/>
  <c r="G37" i="5"/>
  <c r="K37" i="5"/>
  <c r="F37" i="5"/>
  <c r="I37" i="5"/>
  <c r="J39" i="5"/>
  <c r="D39" i="5"/>
  <c r="K183" i="5"/>
  <c r="E236" i="5"/>
  <c r="K190" i="5"/>
  <c r="E39" i="5"/>
  <c r="F236" i="5"/>
  <c r="M204" i="5"/>
  <c r="F229" i="5"/>
  <c r="M229" i="5" s="1"/>
  <c r="J35" i="4"/>
  <c r="H35" i="4"/>
  <c r="G35" i="4"/>
  <c r="F35" i="4"/>
  <c r="E35" i="4"/>
  <c r="E209" i="4"/>
  <c r="C90" i="4"/>
  <c r="C35" i="4"/>
  <c r="E209" i="3"/>
  <c r="L145" i="3"/>
  <c r="J35" i="3"/>
  <c r="G35" i="3"/>
  <c r="F90" i="3"/>
  <c r="F35" i="3"/>
  <c r="D35" i="3"/>
  <c r="C35" i="3"/>
  <c r="E35" i="3"/>
  <c r="H35" i="3"/>
  <c r="C90" i="3"/>
  <c r="L61" i="3"/>
  <c r="C83" i="3"/>
  <c r="L83" i="3" s="1"/>
  <c r="I35" i="3"/>
  <c r="L103" i="3"/>
  <c r="L46" i="2"/>
  <c r="H36" i="2"/>
  <c r="E36" i="2"/>
  <c r="D36" i="2"/>
  <c r="G36" i="2"/>
  <c r="F36" i="2"/>
  <c r="L62" i="2"/>
  <c r="C14" i="2"/>
  <c r="I36" i="2"/>
  <c r="L84" i="1"/>
  <c r="L42" i="1"/>
  <c r="L43" i="1" s="1"/>
  <c r="E168" i="1"/>
  <c r="L168" i="1" s="1"/>
  <c r="L126" i="1"/>
  <c r="C175" i="1"/>
  <c r="D133" i="1"/>
  <c r="E175" i="1"/>
  <c r="D175" i="1"/>
  <c r="H125" i="1"/>
  <c r="H133" i="1" s="1"/>
  <c r="G191" i="92" l="1"/>
  <c r="G188" i="92" s="1"/>
  <c r="G197" i="92" s="1"/>
  <c r="E193" i="92"/>
  <c r="E188" i="92" s="1"/>
  <c r="E197" i="92" s="1"/>
  <c r="L194" i="92"/>
  <c r="L193" i="92" s="1"/>
  <c r="L188" i="92" s="1"/>
  <c r="L197" i="92" s="1"/>
  <c r="F45" i="92"/>
  <c r="F143" i="92"/>
  <c r="J145" i="92"/>
  <c r="J140" i="92" s="1"/>
  <c r="J149" i="92" s="1"/>
  <c r="N9" i="92"/>
  <c r="R9" i="92" s="1"/>
  <c r="K40" i="92"/>
  <c r="H45" i="92"/>
  <c r="K144" i="92"/>
  <c r="O144" i="92" s="1"/>
  <c r="O142" i="92"/>
  <c r="F140" i="92"/>
  <c r="F149" i="92" s="1"/>
  <c r="M45" i="92"/>
  <c r="N33" i="92"/>
  <c r="R33" i="92" s="1"/>
  <c r="M95" i="92"/>
  <c r="L45" i="92"/>
  <c r="E99" i="92"/>
  <c r="E45" i="92" s="1"/>
  <c r="E96" i="92"/>
  <c r="E95" i="92" s="1"/>
  <c r="G99" i="92"/>
  <c r="G45" i="92" s="1"/>
  <c r="G96" i="92"/>
  <c r="G42" i="92" s="1"/>
  <c r="N16" i="92"/>
  <c r="R16" i="92" s="1"/>
  <c r="L95" i="92"/>
  <c r="L42" i="92"/>
  <c r="O94" i="92"/>
  <c r="R35" i="92"/>
  <c r="C95" i="92"/>
  <c r="C98" i="92"/>
  <c r="C42" i="92"/>
  <c r="K45" i="92"/>
  <c r="D45" i="92"/>
  <c r="K191" i="92"/>
  <c r="K194" i="92"/>
  <c r="K193" i="92" s="1"/>
  <c r="D95" i="92"/>
  <c r="D98" i="92"/>
  <c r="D42" i="92"/>
  <c r="C45" i="92"/>
  <c r="R19" i="92"/>
  <c r="R20" i="92"/>
  <c r="D194" i="92"/>
  <c r="D193" i="92" s="1"/>
  <c r="D191" i="92"/>
  <c r="J191" i="92"/>
  <c r="J194" i="92"/>
  <c r="J193" i="92" s="1"/>
  <c r="D146" i="92"/>
  <c r="D145" i="92" s="1"/>
  <c r="D143" i="92"/>
  <c r="J40" i="92"/>
  <c r="J99" i="92"/>
  <c r="J45" i="92" s="1"/>
  <c r="J96" i="92"/>
  <c r="O147" i="92"/>
  <c r="R24" i="92"/>
  <c r="I40" i="92"/>
  <c r="I99" i="92"/>
  <c r="I45" i="92" s="1"/>
  <c r="I96" i="92"/>
  <c r="C146" i="92"/>
  <c r="C143" i="92"/>
  <c r="H143" i="92"/>
  <c r="H146" i="92"/>
  <c r="H145" i="92" s="1"/>
  <c r="I140" i="92"/>
  <c r="I149" i="92" s="1"/>
  <c r="M146" i="92"/>
  <c r="M145" i="92" s="1"/>
  <c r="M143" i="92"/>
  <c r="E143" i="92"/>
  <c r="E146" i="92"/>
  <c r="E145" i="92" s="1"/>
  <c r="I191" i="92"/>
  <c r="I194" i="92"/>
  <c r="I193" i="92" s="1"/>
  <c r="H194" i="92"/>
  <c r="H193" i="92" s="1"/>
  <c r="H191" i="92"/>
  <c r="L146" i="92"/>
  <c r="L145" i="92" s="1"/>
  <c r="L143" i="92"/>
  <c r="R31" i="92"/>
  <c r="M194" i="92"/>
  <c r="M193" i="92" s="1"/>
  <c r="M191" i="92"/>
  <c r="H98" i="92"/>
  <c r="H42" i="92"/>
  <c r="H95" i="92"/>
  <c r="F98" i="92"/>
  <c r="F42" i="92"/>
  <c r="F95" i="92"/>
  <c r="O192" i="92"/>
  <c r="C191" i="92"/>
  <c r="C194" i="92"/>
  <c r="L97" i="92"/>
  <c r="R30" i="92"/>
  <c r="M42" i="92"/>
  <c r="G143" i="92"/>
  <c r="G146" i="92"/>
  <c r="G145" i="92" s="1"/>
  <c r="R27" i="92"/>
  <c r="M97" i="92"/>
  <c r="M92" i="92" s="1"/>
  <c r="O195" i="92"/>
  <c r="F194" i="92"/>
  <c r="F193" i="92" s="1"/>
  <c r="F191" i="92"/>
  <c r="K95" i="92"/>
  <c r="K98" i="92"/>
  <c r="E40" i="91"/>
  <c r="L45" i="91"/>
  <c r="L146" i="91"/>
  <c r="L145" i="91" s="1"/>
  <c r="L140" i="91" s="1"/>
  <c r="L149" i="91" s="1"/>
  <c r="H40" i="91"/>
  <c r="H144" i="91"/>
  <c r="H143" i="91" s="1"/>
  <c r="M143" i="91"/>
  <c r="M140" i="91" s="1"/>
  <c r="M149" i="91" s="1"/>
  <c r="N16" i="91"/>
  <c r="R16" i="91" s="1"/>
  <c r="J45" i="91"/>
  <c r="J145" i="91"/>
  <c r="J140" i="91" s="1"/>
  <c r="J149" i="91" s="1"/>
  <c r="I144" i="91"/>
  <c r="I146" i="91" s="1"/>
  <c r="I145" i="91" s="1"/>
  <c r="N9" i="91"/>
  <c r="R9" i="91" s="1"/>
  <c r="I40" i="91"/>
  <c r="I99" i="91"/>
  <c r="I45" i="91" s="1"/>
  <c r="I96" i="91"/>
  <c r="K95" i="91"/>
  <c r="O94" i="91"/>
  <c r="D99" i="91"/>
  <c r="D45" i="91" s="1"/>
  <c r="D40" i="91"/>
  <c r="D96" i="91"/>
  <c r="J98" i="91"/>
  <c r="J42" i="91"/>
  <c r="J95" i="91"/>
  <c r="H95" i="91"/>
  <c r="H98" i="91"/>
  <c r="H42" i="91"/>
  <c r="C95" i="91"/>
  <c r="C98" i="91"/>
  <c r="C42" i="91"/>
  <c r="K191" i="91"/>
  <c r="K194" i="91"/>
  <c r="K193" i="91" s="1"/>
  <c r="R35" i="91"/>
  <c r="M194" i="91"/>
  <c r="M193" i="91" s="1"/>
  <c r="M191" i="91"/>
  <c r="D146" i="91"/>
  <c r="D145" i="91" s="1"/>
  <c r="D143" i="91"/>
  <c r="E143" i="91"/>
  <c r="E146" i="91"/>
  <c r="E145" i="91" s="1"/>
  <c r="K97" i="91"/>
  <c r="K144" i="91"/>
  <c r="O144" i="91" s="1"/>
  <c r="K147" i="91"/>
  <c r="K45" i="91" s="1"/>
  <c r="K40" i="91"/>
  <c r="J191" i="91"/>
  <c r="J194" i="91"/>
  <c r="J193" i="91" s="1"/>
  <c r="R20" i="91"/>
  <c r="H194" i="91"/>
  <c r="H193" i="91" s="1"/>
  <c r="H191" i="91"/>
  <c r="F45" i="91"/>
  <c r="E195" i="91"/>
  <c r="O195" i="91" s="1"/>
  <c r="E192" i="91"/>
  <c r="O192" i="91" s="1"/>
  <c r="I191" i="91"/>
  <c r="I194" i="91"/>
  <c r="I193" i="91" s="1"/>
  <c r="F42" i="91"/>
  <c r="F98" i="91"/>
  <c r="F95" i="91"/>
  <c r="R34" i="91"/>
  <c r="N33" i="91"/>
  <c r="L98" i="91"/>
  <c r="L42" i="91"/>
  <c r="L95" i="91"/>
  <c r="C146" i="91"/>
  <c r="C143" i="91"/>
  <c r="R26" i="91"/>
  <c r="E98" i="91"/>
  <c r="E42" i="91"/>
  <c r="E95" i="91"/>
  <c r="O142" i="91"/>
  <c r="R21" i="91"/>
  <c r="F194" i="91"/>
  <c r="F193" i="91" s="1"/>
  <c r="F191" i="91"/>
  <c r="C45" i="91"/>
  <c r="R39" i="91"/>
  <c r="R28" i="91"/>
  <c r="F143" i="91"/>
  <c r="F146" i="91"/>
  <c r="F145" i="91" s="1"/>
  <c r="D194" i="91"/>
  <c r="D193" i="91" s="1"/>
  <c r="D191" i="91"/>
  <c r="L191" i="91"/>
  <c r="L194" i="91"/>
  <c r="L193" i="91" s="1"/>
  <c r="G143" i="91"/>
  <c r="G146" i="91"/>
  <c r="G145" i="91" s="1"/>
  <c r="M98" i="91"/>
  <c r="M42" i="91"/>
  <c r="M95" i="91"/>
  <c r="H45" i="91"/>
  <c r="G96" i="91"/>
  <c r="G40" i="91"/>
  <c r="G99" i="91"/>
  <c r="G45" i="91" s="1"/>
  <c r="M45" i="91"/>
  <c r="G194" i="91"/>
  <c r="G193" i="91" s="1"/>
  <c r="G191" i="91"/>
  <c r="C194" i="91"/>
  <c r="C191" i="91"/>
  <c r="D95" i="90"/>
  <c r="D41" i="90" s="1"/>
  <c r="D98" i="90"/>
  <c r="D44" i="90" s="1"/>
  <c r="G97" i="90"/>
  <c r="G43" i="90" s="1"/>
  <c r="G44" i="90"/>
  <c r="D97" i="90"/>
  <c r="D43" i="90" s="1"/>
  <c r="O192" i="90"/>
  <c r="O144" i="90"/>
  <c r="G191" i="90"/>
  <c r="F193" i="90"/>
  <c r="H194" i="90"/>
  <c r="H193" i="90" s="1"/>
  <c r="H191" i="90"/>
  <c r="E194" i="90"/>
  <c r="E193" i="90" s="1"/>
  <c r="E191" i="90"/>
  <c r="K191" i="90"/>
  <c r="K194" i="90"/>
  <c r="K193" i="90" s="1"/>
  <c r="M191" i="90"/>
  <c r="M194" i="90"/>
  <c r="M193" i="90" s="1"/>
  <c r="I194" i="90"/>
  <c r="I193" i="90" s="1"/>
  <c r="I191" i="90"/>
  <c r="F188" i="90"/>
  <c r="F197" i="90" s="1"/>
  <c r="J191" i="90"/>
  <c r="J194" i="90"/>
  <c r="J193" i="90" s="1"/>
  <c r="L191" i="90"/>
  <c r="L194" i="90"/>
  <c r="L193" i="90" s="1"/>
  <c r="G188" i="90"/>
  <c r="G197" i="90" s="1"/>
  <c r="C194" i="90"/>
  <c r="C191" i="90"/>
  <c r="D188" i="90"/>
  <c r="D197" i="90" s="1"/>
  <c r="G143" i="90"/>
  <c r="G140" i="90" s="1"/>
  <c r="G149" i="90" s="1"/>
  <c r="F143" i="90"/>
  <c r="F140" i="90" s="1"/>
  <c r="F149" i="90" s="1"/>
  <c r="I146" i="90"/>
  <c r="I145" i="90" s="1"/>
  <c r="I143" i="90"/>
  <c r="J143" i="90"/>
  <c r="J146" i="90"/>
  <c r="J145" i="90" s="1"/>
  <c r="K146" i="90"/>
  <c r="K145" i="90" s="1"/>
  <c r="K143" i="90"/>
  <c r="L143" i="90"/>
  <c r="L146" i="90"/>
  <c r="L145" i="90" s="1"/>
  <c r="E143" i="90"/>
  <c r="E146" i="90"/>
  <c r="E145" i="90" s="1"/>
  <c r="M143" i="90"/>
  <c r="M146" i="90"/>
  <c r="M145" i="90" s="1"/>
  <c r="C146" i="90"/>
  <c r="C143" i="90"/>
  <c r="D143" i="90"/>
  <c r="D146" i="90"/>
  <c r="D145" i="90" s="1"/>
  <c r="H140" i="90"/>
  <c r="H149" i="90" s="1"/>
  <c r="J95" i="90"/>
  <c r="J41" i="90" s="1"/>
  <c r="J98" i="90"/>
  <c r="H95" i="90"/>
  <c r="H41" i="90" s="1"/>
  <c r="H98" i="90"/>
  <c r="F96" i="90"/>
  <c r="F42" i="90" s="1"/>
  <c r="F99" i="90"/>
  <c r="F45" i="90" s="1"/>
  <c r="M98" i="90"/>
  <c r="M95" i="90"/>
  <c r="L98" i="90"/>
  <c r="L95" i="90"/>
  <c r="K95" i="90"/>
  <c r="K41" i="90" s="1"/>
  <c r="K98" i="90"/>
  <c r="G92" i="90"/>
  <c r="E98" i="90"/>
  <c r="E95" i="90"/>
  <c r="E41" i="90" s="1"/>
  <c r="D92" i="90"/>
  <c r="I96" i="90"/>
  <c r="I99" i="90"/>
  <c r="I45" i="90" s="1"/>
  <c r="N40" i="90"/>
  <c r="R9" i="90"/>
  <c r="R33" i="90"/>
  <c r="R16" i="90"/>
  <c r="R31" i="90"/>
  <c r="R10" i="90"/>
  <c r="C95" i="90"/>
  <c r="C41" i="90" s="1"/>
  <c r="C98" i="90"/>
  <c r="C44" i="90" s="1"/>
  <c r="R36" i="90"/>
  <c r="R20" i="90"/>
  <c r="R35" i="90"/>
  <c r="R13" i="90"/>
  <c r="F193" i="89"/>
  <c r="E195" i="89"/>
  <c r="D45" i="89"/>
  <c r="L16" i="89"/>
  <c r="F40" i="89"/>
  <c r="I188" i="89"/>
  <c r="I197" i="89" s="1"/>
  <c r="L9" i="89"/>
  <c r="J147" i="89"/>
  <c r="K144" i="89"/>
  <c r="K146" i="89" s="1"/>
  <c r="K145" i="89" s="1"/>
  <c r="E140" i="89"/>
  <c r="E149" i="89" s="1"/>
  <c r="I143" i="89"/>
  <c r="I146" i="89"/>
  <c r="I145" i="89" s="1"/>
  <c r="L33" i="89"/>
  <c r="P33" i="89" s="1"/>
  <c r="C95" i="89"/>
  <c r="I96" i="89"/>
  <c r="I99" i="89"/>
  <c r="I45" i="89" s="1"/>
  <c r="P9" i="89"/>
  <c r="H99" i="89"/>
  <c r="H45" i="89" s="1"/>
  <c r="H96" i="89"/>
  <c r="E99" i="89"/>
  <c r="E96" i="89"/>
  <c r="M94" i="89"/>
  <c r="K143" i="89"/>
  <c r="J192" i="89"/>
  <c r="J195" i="89"/>
  <c r="M195" i="89" s="1"/>
  <c r="G97" i="89"/>
  <c r="G43" i="89" s="1"/>
  <c r="G44" i="89"/>
  <c r="F96" i="89"/>
  <c r="F99" i="89"/>
  <c r="F45" i="89" s="1"/>
  <c r="D95" i="89"/>
  <c r="D42" i="89"/>
  <c r="D41" i="89" s="1"/>
  <c r="D98" i="89"/>
  <c r="P30" i="89"/>
  <c r="P25" i="89"/>
  <c r="K194" i="89"/>
  <c r="K193" i="89" s="1"/>
  <c r="K191" i="89"/>
  <c r="F143" i="89"/>
  <c r="F146" i="89"/>
  <c r="F145" i="89" s="1"/>
  <c r="P26" i="89"/>
  <c r="F188" i="89"/>
  <c r="F197" i="89" s="1"/>
  <c r="J143" i="89"/>
  <c r="J146" i="89"/>
  <c r="G41" i="89"/>
  <c r="C97" i="89"/>
  <c r="M190" i="89"/>
  <c r="P28" i="89"/>
  <c r="P17" i="89"/>
  <c r="P16" i="89"/>
  <c r="P36" i="89"/>
  <c r="H143" i="89"/>
  <c r="H146" i="89"/>
  <c r="H145" i="89" s="1"/>
  <c r="C194" i="89"/>
  <c r="C191" i="89"/>
  <c r="E191" i="89"/>
  <c r="E194" i="89"/>
  <c r="K96" i="89"/>
  <c r="K99" i="89"/>
  <c r="K45" i="89" s="1"/>
  <c r="J95" i="89"/>
  <c r="J98" i="89"/>
  <c r="P23" i="89"/>
  <c r="C144" i="89"/>
  <c r="C147" i="89"/>
  <c r="M142" i="89"/>
  <c r="D191" i="89"/>
  <c r="D194" i="89"/>
  <c r="D193" i="89" s="1"/>
  <c r="K194" i="88"/>
  <c r="K193" i="88" s="1"/>
  <c r="D194" i="88"/>
  <c r="D193" i="88" s="1"/>
  <c r="D191" i="88"/>
  <c r="J193" i="88"/>
  <c r="J188" i="88" s="1"/>
  <c r="J197" i="88" s="1"/>
  <c r="F146" i="88"/>
  <c r="F145" i="88" s="1"/>
  <c r="F140" i="88" s="1"/>
  <c r="F149" i="88" s="1"/>
  <c r="G96" i="88"/>
  <c r="G95" i="88" s="1"/>
  <c r="G99" i="88"/>
  <c r="G45" i="88" s="1"/>
  <c r="J45" i="88"/>
  <c r="J95" i="88"/>
  <c r="J98" i="88"/>
  <c r="J97" i="88" s="1"/>
  <c r="L16" i="88"/>
  <c r="P16" i="88" s="1"/>
  <c r="C40" i="88"/>
  <c r="I194" i="88"/>
  <c r="I193" i="88" s="1"/>
  <c r="I188" i="88" s="1"/>
  <c r="I197" i="88" s="1"/>
  <c r="L33" i="88"/>
  <c r="P33" i="88" s="1"/>
  <c r="D146" i="88"/>
  <c r="D145" i="88" s="1"/>
  <c r="D143" i="88"/>
  <c r="E96" i="88"/>
  <c r="E99" i="88"/>
  <c r="E45" i="88" s="1"/>
  <c r="P14" i="88"/>
  <c r="P15" i="88"/>
  <c r="P17" i="88"/>
  <c r="H146" i="88"/>
  <c r="H145" i="88" s="1"/>
  <c r="H143" i="88"/>
  <c r="J146" i="88"/>
  <c r="J42" i="88"/>
  <c r="J41" i="88" s="1"/>
  <c r="J143" i="88"/>
  <c r="E146" i="88"/>
  <c r="E145" i="88" s="1"/>
  <c r="E143" i="88"/>
  <c r="E140" i="88" s="1"/>
  <c r="E149" i="88" s="1"/>
  <c r="F96" i="88"/>
  <c r="F99" i="88"/>
  <c r="F45" i="88" s="1"/>
  <c r="P11" i="88"/>
  <c r="P10" i="88"/>
  <c r="K99" i="88"/>
  <c r="K45" i="88" s="1"/>
  <c r="K96" i="88"/>
  <c r="E188" i="88"/>
  <c r="E197" i="88" s="1"/>
  <c r="D96" i="88"/>
  <c r="D99" i="88"/>
  <c r="D45" i="88" s="1"/>
  <c r="P25" i="88"/>
  <c r="K188" i="88"/>
  <c r="K197" i="88" s="1"/>
  <c r="P26" i="88"/>
  <c r="P31" i="88"/>
  <c r="I146" i="88"/>
  <c r="I145" i="88" s="1"/>
  <c r="I143" i="88"/>
  <c r="I140" i="88" s="1"/>
  <c r="I149" i="88" s="1"/>
  <c r="K143" i="88"/>
  <c r="K146" i="88"/>
  <c r="K145" i="88" s="1"/>
  <c r="P22" i="88"/>
  <c r="C143" i="88"/>
  <c r="C146" i="88"/>
  <c r="H99" i="88"/>
  <c r="H45" i="88" s="1"/>
  <c r="H96" i="88"/>
  <c r="P9" i="88"/>
  <c r="I99" i="88"/>
  <c r="I45" i="88" s="1"/>
  <c r="I96" i="88"/>
  <c r="C98" i="88"/>
  <c r="C95" i="88"/>
  <c r="P18" i="88"/>
  <c r="P30" i="88"/>
  <c r="P20" i="88"/>
  <c r="P32" i="88"/>
  <c r="F194" i="88"/>
  <c r="F193" i="88" s="1"/>
  <c r="F191" i="88"/>
  <c r="F188" i="88" s="1"/>
  <c r="F197" i="88" s="1"/>
  <c r="C192" i="88"/>
  <c r="C195" i="88"/>
  <c r="G193" i="87"/>
  <c r="G188" i="87" s="1"/>
  <c r="G197" i="87" s="1"/>
  <c r="E45" i="87"/>
  <c r="M9" i="87"/>
  <c r="Q9" i="87" s="1"/>
  <c r="L147" i="87"/>
  <c r="E145" i="87"/>
  <c r="E140" i="87" s="1"/>
  <c r="E149" i="87" s="1"/>
  <c r="D145" i="87"/>
  <c r="D140" i="87" s="1"/>
  <c r="D149" i="87" s="1"/>
  <c r="J143" i="87"/>
  <c r="J140" i="87" s="1"/>
  <c r="J149" i="87" s="1"/>
  <c r="K45" i="87"/>
  <c r="L45" i="87"/>
  <c r="K144" i="87"/>
  <c r="K42" i="87" s="1"/>
  <c r="K41" i="87" s="1"/>
  <c r="I96" i="87"/>
  <c r="I98" i="87" s="1"/>
  <c r="F98" i="87"/>
  <c r="F42" i="87"/>
  <c r="F41" i="87" s="1"/>
  <c r="F99" i="87"/>
  <c r="F45" i="87" s="1"/>
  <c r="N94" i="87"/>
  <c r="G96" i="87"/>
  <c r="G42" i="87" s="1"/>
  <c r="G41" i="87" s="1"/>
  <c r="G99" i="87"/>
  <c r="G45" i="87" s="1"/>
  <c r="M33" i="87"/>
  <c r="Q33" i="87" s="1"/>
  <c r="J95" i="87"/>
  <c r="J98" i="87"/>
  <c r="L143" i="87"/>
  <c r="L146" i="87"/>
  <c r="L145" i="87" s="1"/>
  <c r="F191" i="87"/>
  <c r="F194" i="87"/>
  <c r="F193" i="87" s="1"/>
  <c r="I95" i="87"/>
  <c r="I42" i="87"/>
  <c r="I41" i="87" s="1"/>
  <c r="I45" i="87"/>
  <c r="Q16" i="87"/>
  <c r="L95" i="87"/>
  <c r="L98" i="87"/>
  <c r="L42" i="87"/>
  <c r="L41" i="87" s="1"/>
  <c r="N142" i="87"/>
  <c r="C144" i="87"/>
  <c r="C147" i="87"/>
  <c r="N147" i="87" s="1"/>
  <c r="E42" i="87"/>
  <c r="E41" i="87" s="1"/>
  <c r="E98" i="87"/>
  <c r="E95" i="87"/>
  <c r="L191" i="87"/>
  <c r="L194" i="87"/>
  <c r="L193" i="87" s="1"/>
  <c r="K191" i="87"/>
  <c r="K194" i="87"/>
  <c r="K193" i="87" s="1"/>
  <c r="Q32" i="87"/>
  <c r="G143" i="87"/>
  <c r="G146" i="87"/>
  <c r="G145" i="87" s="1"/>
  <c r="H95" i="87"/>
  <c r="H98" i="87"/>
  <c r="H42" i="87"/>
  <c r="C98" i="87"/>
  <c r="C95" i="87"/>
  <c r="E191" i="87"/>
  <c r="E194" i="87"/>
  <c r="E193" i="87" s="1"/>
  <c r="D96" i="87"/>
  <c r="D99" i="87"/>
  <c r="D45" i="87" s="1"/>
  <c r="F146" i="87"/>
  <c r="F145" i="87" s="1"/>
  <c r="F143" i="87"/>
  <c r="J195" i="87"/>
  <c r="N195" i="87" s="1"/>
  <c r="J192" i="87"/>
  <c r="N192" i="87" s="1"/>
  <c r="C191" i="87"/>
  <c r="C194" i="87"/>
  <c r="Q39" i="87"/>
  <c r="D191" i="87"/>
  <c r="D194" i="87"/>
  <c r="D193" i="87" s="1"/>
  <c r="I143" i="87"/>
  <c r="I146" i="87"/>
  <c r="I145" i="87" s="1"/>
  <c r="D194" i="86"/>
  <c r="D193" i="86" s="1"/>
  <c r="D188" i="86" s="1"/>
  <c r="D197" i="86" s="1"/>
  <c r="K45" i="86"/>
  <c r="K193" i="86"/>
  <c r="J45" i="86"/>
  <c r="M9" i="86"/>
  <c r="I146" i="86"/>
  <c r="F145" i="86"/>
  <c r="C146" i="86"/>
  <c r="C145" i="86" s="1"/>
  <c r="C140" i="86" s="1"/>
  <c r="I147" i="86"/>
  <c r="I145" i="86" s="1"/>
  <c r="I140" i="86" s="1"/>
  <c r="I149" i="86" s="1"/>
  <c r="J42" i="86"/>
  <c r="J41" i="86" s="1"/>
  <c r="L45" i="86"/>
  <c r="L145" i="86"/>
  <c r="L140" i="86" s="1"/>
  <c r="L149" i="86" s="1"/>
  <c r="E45" i="86"/>
  <c r="F140" i="86"/>
  <c r="F149" i="86" s="1"/>
  <c r="M33" i="86"/>
  <c r="Q33" i="86" s="1"/>
  <c r="Q9" i="86"/>
  <c r="K143" i="86"/>
  <c r="K146" i="86"/>
  <c r="K42" i="86"/>
  <c r="K41" i="86" s="1"/>
  <c r="Q18" i="86"/>
  <c r="D96" i="86"/>
  <c r="D99" i="86"/>
  <c r="F195" i="86"/>
  <c r="F45" i="86" s="1"/>
  <c r="F192" i="86"/>
  <c r="G96" i="86"/>
  <c r="G99" i="86"/>
  <c r="G45" i="86" s="1"/>
  <c r="E146" i="86"/>
  <c r="E145" i="86" s="1"/>
  <c r="E143" i="86"/>
  <c r="I99" i="86"/>
  <c r="I96" i="86"/>
  <c r="J97" i="86"/>
  <c r="J92" i="86" s="1"/>
  <c r="Q16" i="86"/>
  <c r="E191" i="86"/>
  <c r="E194" i="86"/>
  <c r="E193" i="86" s="1"/>
  <c r="H95" i="86"/>
  <c r="H42" i="86"/>
  <c r="H98" i="86"/>
  <c r="L95" i="86"/>
  <c r="L98" i="86"/>
  <c r="L42" i="86"/>
  <c r="L41" i="86" s="1"/>
  <c r="E42" i="86"/>
  <c r="E41" i="86" s="1"/>
  <c r="E95" i="86"/>
  <c r="E98" i="86"/>
  <c r="L191" i="86"/>
  <c r="L194" i="86"/>
  <c r="L193" i="86" s="1"/>
  <c r="Q46" i="86"/>
  <c r="C192" i="86"/>
  <c r="C195" i="86"/>
  <c r="C45" i="86" s="1"/>
  <c r="N190" i="86"/>
  <c r="N94" i="86"/>
  <c r="K188" i="86"/>
  <c r="K197" i="86" s="1"/>
  <c r="C98" i="86"/>
  <c r="C95" i="86"/>
  <c r="G143" i="86"/>
  <c r="G146" i="86"/>
  <c r="G145" i="86" s="1"/>
  <c r="F97" i="86"/>
  <c r="F92" i="86" s="1"/>
  <c r="J140" i="86"/>
  <c r="J149" i="86" s="1"/>
  <c r="Q39" i="86"/>
  <c r="D144" i="86"/>
  <c r="D147" i="86"/>
  <c r="N142" i="86"/>
  <c r="J191" i="86"/>
  <c r="J194" i="86"/>
  <c r="J193" i="86" s="1"/>
  <c r="G191" i="86"/>
  <c r="G194" i="86"/>
  <c r="G193" i="86" s="1"/>
  <c r="F194" i="85"/>
  <c r="F193" i="85" s="1"/>
  <c r="F42" i="85"/>
  <c r="F41" i="85" s="1"/>
  <c r="J40" i="85"/>
  <c r="G42" i="85"/>
  <c r="G41" i="85" s="1"/>
  <c r="G194" i="85"/>
  <c r="G193" i="85" s="1"/>
  <c r="G188" i="85" s="1"/>
  <c r="G197" i="85" s="1"/>
  <c r="L42" i="85"/>
  <c r="L41" i="85" s="1"/>
  <c r="F188" i="85"/>
  <c r="F197" i="85" s="1"/>
  <c r="K45" i="85"/>
  <c r="J144" i="85"/>
  <c r="J143" i="85" s="1"/>
  <c r="L45" i="85"/>
  <c r="J45" i="85"/>
  <c r="G145" i="85"/>
  <c r="G140" i="85" s="1"/>
  <c r="G149" i="85" s="1"/>
  <c r="N142" i="85"/>
  <c r="C40" i="85"/>
  <c r="F45" i="85"/>
  <c r="K144" i="85"/>
  <c r="D45" i="85"/>
  <c r="H40" i="85"/>
  <c r="H96" i="85"/>
  <c r="H95" i="85" s="1"/>
  <c r="M33" i="85"/>
  <c r="Q33" i="85" s="1"/>
  <c r="N94" i="85"/>
  <c r="G98" i="85"/>
  <c r="G95" i="85"/>
  <c r="G99" i="85"/>
  <c r="G45" i="85" s="1"/>
  <c r="C98" i="85"/>
  <c r="C42" i="85"/>
  <c r="C41" i="85" s="1"/>
  <c r="C95" i="85"/>
  <c r="D42" i="85"/>
  <c r="D41" i="85" s="1"/>
  <c r="D95" i="85"/>
  <c r="D98" i="85"/>
  <c r="E191" i="85"/>
  <c r="E194" i="85"/>
  <c r="E193" i="85" s="1"/>
  <c r="M9" i="85"/>
  <c r="E95" i="85"/>
  <c r="E98" i="85"/>
  <c r="F146" i="85"/>
  <c r="F145" i="85" s="1"/>
  <c r="F143" i="85"/>
  <c r="D191" i="85"/>
  <c r="D194" i="85"/>
  <c r="D193" i="85" s="1"/>
  <c r="L191" i="85"/>
  <c r="L194" i="85"/>
  <c r="L193" i="85" s="1"/>
  <c r="Q21" i="85"/>
  <c r="E144" i="85"/>
  <c r="E42" i="85" s="1"/>
  <c r="E41" i="85" s="1"/>
  <c r="E147" i="85"/>
  <c r="E45" i="85" s="1"/>
  <c r="N195" i="85"/>
  <c r="F97" i="85"/>
  <c r="F92" i="85" s="1"/>
  <c r="N192" i="85"/>
  <c r="C191" i="85"/>
  <c r="C194" i="85"/>
  <c r="L97" i="85"/>
  <c r="L92" i="85" s="1"/>
  <c r="C146" i="85"/>
  <c r="C143" i="85"/>
  <c r="I99" i="85"/>
  <c r="I96" i="85"/>
  <c r="D146" i="85"/>
  <c r="D145" i="85" s="1"/>
  <c r="D143" i="85"/>
  <c r="Q32" i="85"/>
  <c r="K191" i="85"/>
  <c r="K194" i="85"/>
  <c r="K193" i="85" s="1"/>
  <c r="Q10" i="85"/>
  <c r="H41" i="85"/>
  <c r="L143" i="85"/>
  <c r="L146" i="85"/>
  <c r="L145" i="85" s="1"/>
  <c r="I144" i="85"/>
  <c r="I147" i="85"/>
  <c r="Q46" i="85"/>
  <c r="Q17" i="85"/>
  <c r="J95" i="85"/>
  <c r="J98" i="85"/>
  <c r="Q39" i="85"/>
  <c r="Q31" i="85"/>
  <c r="J191" i="85"/>
  <c r="J194" i="85"/>
  <c r="J193" i="85" s="1"/>
  <c r="C45" i="85"/>
  <c r="J193" i="84"/>
  <c r="J45" i="84"/>
  <c r="L193" i="84"/>
  <c r="L188" i="84" s="1"/>
  <c r="L197" i="84" s="1"/>
  <c r="D188" i="84"/>
  <c r="D197" i="84" s="1"/>
  <c r="N192" i="84"/>
  <c r="N195" i="84"/>
  <c r="F145" i="84"/>
  <c r="F140" i="84" s="1"/>
  <c r="F149" i="84" s="1"/>
  <c r="L145" i="84"/>
  <c r="N142" i="84"/>
  <c r="C42" i="84"/>
  <c r="C41" i="84" s="1"/>
  <c r="C147" i="84"/>
  <c r="C45" i="84" s="1"/>
  <c r="C143" i="84"/>
  <c r="J146" i="84"/>
  <c r="J145" i="84" s="1"/>
  <c r="J140" i="84" s="1"/>
  <c r="J149" i="84" s="1"/>
  <c r="I45" i="84"/>
  <c r="E145" i="84"/>
  <c r="E140" i="84" s="1"/>
  <c r="E149" i="84" s="1"/>
  <c r="M33" i="84"/>
  <c r="Q33" i="84" s="1"/>
  <c r="I146" i="84"/>
  <c r="I145" i="84" s="1"/>
  <c r="I140" i="84" s="1"/>
  <c r="I149" i="84" s="1"/>
  <c r="K147" i="84"/>
  <c r="K144" i="84"/>
  <c r="K143" i="84" s="1"/>
  <c r="L140" i="84"/>
  <c r="L149" i="84" s="1"/>
  <c r="F95" i="84"/>
  <c r="Q35" i="84"/>
  <c r="F42" i="84"/>
  <c r="F41" i="84" s="1"/>
  <c r="L42" i="84"/>
  <c r="L41" i="84" s="1"/>
  <c r="L95" i="84"/>
  <c r="D99" i="84"/>
  <c r="D45" i="84" s="1"/>
  <c r="F99" i="84"/>
  <c r="F45" i="84" s="1"/>
  <c r="M9" i="84"/>
  <c r="Q9" i="84" s="1"/>
  <c r="L99" i="84"/>
  <c r="L45" i="84" s="1"/>
  <c r="G99" i="84"/>
  <c r="G45" i="84" s="1"/>
  <c r="G96" i="84"/>
  <c r="D143" i="84"/>
  <c r="D146" i="84"/>
  <c r="D145" i="84" s="1"/>
  <c r="C193" i="84"/>
  <c r="C188" i="84" s="1"/>
  <c r="F191" i="84"/>
  <c r="F194" i="84"/>
  <c r="F193" i="84" s="1"/>
  <c r="J95" i="84"/>
  <c r="J98" i="84"/>
  <c r="J42" i="84"/>
  <c r="J41" i="84" s="1"/>
  <c r="Q11" i="84"/>
  <c r="I95" i="84"/>
  <c r="I98" i="84"/>
  <c r="I42" i="84"/>
  <c r="I41" i="84" s="1"/>
  <c r="Q18" i="84"/>
  <c r="M16" i="84"/>
  <c r="L44" i="84"/>
  <c r="J188" i="84"/>
  <c r="J197" i="84" s="1"/>
  <c r="E40" i="84"/>
  <c r="E96" i="84"/>
  <c r="E99" i="84"/>
  <c r="G191" i="84"/>
  <c r="G194" i="84"/>
  <c r="G193" i="84" s="1"/>
  <c r="G143" i="84"/>
  <c r="G146" i="84"/>
  <c r="G145" i="84" s="1"/>
  <c r="E191" i="84"/>
  <c r="E194" i="84"/>
  <c r="E193" i="84" s="1"/>
  <c r="K191" i="84"/>
  <c r="K194" i="84"/>
  <c r="K193" i="84" s="1"/>
  <c r="D42" i="84"/>
  <c r="D41" i="84" s="1"/>
  <c r="D95" i="84"/>
  <c r="D98" i="84"/>
  <c r="N94" i="84"/>
  <c r="H95" i="84"/>
  <c r="H98" i="84"/>
  <c r="H42" i="84"/>
  <c r="C44" i="84"/>
  <c r="C97" i="84"/>
  <c r="C92" i="84" s="1"/>
  <c r="G45" i="83"/>
  <c r="C140" i="83"/>
  <c r="E147" i="83"/>
  <c r="E45" i="83" s="1"/>
  <c r="I144" i="83"/>
  <c r="M9" i="83"/>
  <c r="Q9" i="83" s="1"/>
  <c r="M33" i="83"/>
  <c r="H99" i="83"/>
  <c r="H45" i="83" s="1"/>
  <c r="H40" i="83"/>
  <c r="Q16" i="83"/>
  <c r="J194" i="83"/>
  <c r="J193" i="83" s="1"/>
  <c r="J191" i="83"/>
  <c r="J188" i="83" s="1"/>
  <c r="J197" i="83" s="1"/>
  <c r="D98" i="83"/>
  <c r="D95" i="83"/>
  <c r="K194" i="83"/>
  <c r="K193" i="83" s="1"/>
  <c r="K191" i="83"/>
  <c r="K188" i="83" s="1"/>
  <c r="K197" i="83" s="1"/>
  <c r="Q22" i="83"/>
  <c r="K144" i="83"/>
  <c r="K147" i="83"/>
  <c r="K45" i="83" s="1"/>
  <c r="Q11" i="83"/>
  <c r="J98" i="83"/>
  <c r="J42" i="83"/>
  <c r="J41" i="83" s="1"/>
  <c r="J95" i="83"/>
  <c r="Q46" i="83"/>
  <c r="I96" i="83"/>
  <c r="I99" i="83"/>
  <c r="I45" i="83" s="1"/>
  <c r="G143" i="83"/>
  <c r="G146" i="83"/>
  <c r="G145" i="83" s="1"/>
  <c r="C96" i="83"/>
  <c r="C99" i="83"/>
  <c r="N94" i="83"/>
  <c r="H95" i="83"/>
  <c r="H98" i="83"/>
  <c r="H42" i="83"/>
  <c r="Q17" i="83"/>
  <c r="J143" i="83"/>
  <c r="J146" i="83"/>
  <c r="J145" i="83" s="1"/>
  <c r="L98" i="83"/>
  <c r="L42" i="83"/>
  <c r="L41" i="83" s="1"/>
  <c r="L95" i="83"/>
  <c r="E98" i="83"/>
  <c r="E42" i="83"/>
  <c r="E41" i="83" s="1"/>
  <c r="E95" i="83"/>
  <c r="L191" i="83"/>
  <c r="L194" i="83"/>
  <c r="L193" i="83" s="1"/>
  <c r="D194" i="83"/>
  <c r="D193" i="83" s="1"/>
  <c r="D191" i="83"/>
  <c r="D188" i="83" s="1"/>
  <c r="D197" i="83" s="1"/>
  <c r="I143" i="83"/>
  <c r="I146" i="83"/>
  <c r="I145" i="83" s="1"/>
  <c r="G191" i="83"/>
  <c r="G194" i="83"/>
  <c r="G193" i="83" s="1"/>
  <c r="E146" i="83"/>
  <c r="E143" i="83"/>
  <c r="Q25" i="83"/>
  <c r="F143" i="83"/>
  <c r="F146" i="83"/>
  <c r="F145" i="83" s="1"/>
  <c r="L143" i="83"/>
  <c r="L146" i="83"/>
  <c r="L145" i="83" s="1"/>
  <c r="F98" i="83"/>
  <c r="F42" i="83"/>
  <c r="F41" i="83" s="1"/>
  <c r="F95" i="83"/>
  <c r="Q33" i="83"/>
  <c r="Q27" i="83"/>
  <c r="F45" i="83"/>
  <c r="D147" i="83"/>
  <c r="D45" i="83" s="1"/>
  <c r="D144" i="83"/>
  <c r="N142" i="83"/>
  <c r="N195" i="83"/>
  <c r="Q20" i="83"/>
  <c r="C194" i="83"/>
  <c r="N192" i="83"/>
  <c r="C191" i="83"/>
  <c r="G42" i="83"/>
  <c r="G41" i="83" s="1"/>
  <c r="G97" i="83"/>
  <c r="G92" i="83" s="1"/>
  <c r="E194" i="83"/>
  <c r="E193" i="83" s="1"/>
  <c r="E191" i="83"/>
  <c r="E188" i="83" s="1"/>
  <c r="E197" i="83" s="1"/>
  <c r="Q19" i="83"/>
  <c r="J45" i="83"/>
  <c r="Q10" i="83"/>
  <c r="F191" i="83"/>
  <c r="F194" i="83"/>
  <c r="F193" i="83" s="1"/>
  <c r="C149" i="83"/>
  <c r="Q26" i="83"/>
  <c r="L45" i="83"/>
  <c r="Q36" i="83"/>
  <c r="L193" i="82"/>
  <c r="K45" i="82"/>
  <c r="G188" i="82"/>
  <c r="G197" i="82" s="1"/>
  <c r="E45" i="82"/>
  <c r="G45" i="82"/>
  <c r="L146" i="82"/>
  <c r="L145" i="82" s="1"/>
  <c r="L143" i="82"/>
  <c r="I45" i="82"/>
  <c r="C40" i="82"/>
  <c r="Q12" i="82"/>
  <c r="F99" i="82"/>
  <c r="F96" i="82"/>
  <c r="Q23" i="82"/>
  <c r="I146" i="82"/>
  <c r="I145" i="82" s="1"/>
  <c r="I143" i="82"/>
  <c r="I140" i="82" s="1"/>
  <c r="I149" i="82" s="1"/>
  <c r="L188" i="82"/>
  <c r="L197" i="82" s="1"/>
  <c r="Q35" i="82"/>
  <c r="K191" i="82"/>
  <c r="K194" i="82"/>
  <c r="K193" i="82" s="1"/>
  <c r="F191" i="82"/>
  <c r="F194" i="82"/>
  <c r="F193" i="82" s="1"/>
  <c r="J95" i="82"/>
  <c r="J98" i="82"/>
  <c r="J42" i="82"/>
  <c r="J41" i="82" s="1"/>
  <c r="Q32" i="82"/>
  <c r="E98" i="82"/>
  <c r="E95" i="82"/>
  <c r="E42" i="82"/>
  <c r="E41" i="82" s="1"/>
  <c r="F144" i="82"/>
  <c r="F147" i="82"/>
  <c r="Q9" i="82"/>
  <c r="K143" i="82"/>
  <c r="K146" i="82"/>
  <c r="K42" i="82"/>
  <c r="K41" i="82" s="1"/>
  <c r="Q24" i="82"/>
  <c r="J191" i="82"/>
  <c r="J194" i="82"/>
  <c r="J193" i="82" s="1"/>
  <c r="D146" i="82"/>
  <c r="D145" i="82" s="1"/>
  <c r="D143" i="82"/>
  <c r="Q39" i="82"/>
  <c r="D96" i="82"/>
  <c r="D99" i="82"/>
  <c r="D45" i="82" s="1"/>
  <c r="E146" i="82"/>
  <c r="E145" i="82" s="1"/>
  <c r="E143" i="82"/>
  <c r="E140" i="82" s="1"/>
  <c r="E149" i="82" s="1"/>
  <c r="H95" i="82"/>
  <c r="H98" i="82"/>
  <c r="H42" i="82"/>
  <c r="C147" i="82"/>
  <c r="N147" i="82" s="1"/>
  <c r="C144" i="82"/>
  <c r="N142" i="82"/>
  <c r="Q26" i="82"/>
  <c r="I95" i="82"/>
  <c r="I98" i="82"/>
  <c r="I42" i="82"/>
  <c r="I41" i="82" s="1"/>
  <c r="M33" i="82"/>
  <c r="Q34" i="82"/>
  <c r="E191" i="82"/>
  <c r="E194" i="82"/>
  <c r="E193" i="82" s="1"/>
  <c r="Q19" i="82"/>
  <c r="D191" i="82"/>
  <c r="D194" i="82"/>
  <c r="D193" i="82" s="1"/>
  <c r="C192" i="82"/>
  <c r="C195" i="82"/>
  <c r="N195" i="82" s="1"/>
  <c r="N190" i="82"/>
  <c r="Q28" i="82"/>
  <c r="J143" i="82"/>
  <c r="J146" i="82"/>
  <c r="J145" i="82" s="1"/>
  <c r="G95" i="82"/>
  <c r="G98" i="82"/>
  <c r="G42" i="82"/>
  <c r="G41" i="82" s="1"/>
  <c r="Q16" i="82"/>
  <c r="Q14" i="82"/>
  <c r="Q37" i="82"/>
  <c r="G146" i="82"/>
  <c r="G145" i="82" s="1"/>
  <c r="G143" i="82"/>
  <c r="G140" i="82" s="1"/>
  <c r="G149" i="82" s="1"/>
  <c r="J45" i="82"/>
  <c r="Q15" i="82"/>
  <c r="C96" i="82"/>
  <c r="C99" i="82"/>
  <c r="N94" i="82"/>
  <c r="L96" i="82"/>
  <c r="L99" i="82"/>
  <c r="L45" i="82" s="1"/>
  <c r="J193" i="81"/>
  <c r="F192" i="81"/>
  <c r="F195" i="81"/>
  <c r="K191" i="81"/>
  <c r="G140" i="81"/>
  <c r="G149" i="81" s="1"/>
  <c r="J147" i="81"/>
  <c r="J45" i="81" s="1"/>
  <c r="L143" i="81"/>
  <c r="L146" i="81"/>
  <c r="L145" i="81" s="1"/>
  <c r="M16" i="81"/>
  <c r="Q16" i="81" s="1"/>
  <c r="G42" i="81"/>
  <c r="G41" i="81" s="1"/>
  <c r="G95" i="81"/>
  <c r="Q11" i="81"/>
  <c r="G44" i="81"/>
  <c r="G43" i="81" s="1"/>
  <c r="G97" i="81"/>
  <c r="G92" i="81" s="1"/>
  <c r="Q10" i="81"/>
  <c r="D98" i="81"/>
  <c r="D42" i="81"/>
  <c r="D41" i="81" s="1"/>
  <c r="D95" i="81"/>
  <c r="C191" i="81"/>
  <c r="C194" i="81"/>
  <c r="N192" i="81"/>
  <c r="C99" i="81"/>
  <c r="C96" i="81"/>
  <c r="N94" i="81"/>
  <c r="M33" i="81"/>
  <c r="Q34" i="81"/>
  <c r="K144" i="81"/>
  <c r="K147" i="81"/>
  <c r="K45" i="81" s="1"/>
  <c r="J146" i="81"/>
  <c r="J145" i="81" s="1"/>
  <c r="J143" i="81"/>
  <c r="J140" i="81" s="1"/>
  <c r="J149" i="81" s="1"/>
  <c r="Q35" i="81"/>
  <c r="E99" i="81"/>
  <c r="E45" i="81" s="1"/>
  <c r="E96" i="81"/>
  <c r="D191" i="81"/>
  <c r="D194" i="81"/>
  <c r="D193" i="81" s="1"/>
  <c r="H96" i="81"/>
  <c r="H99" i="81"/>
  <c r="H45" i="81" s="1"/>
  <c r="H40" i="81"/>
  <c r="D147" i="81"/>
  <c r="D144" i="81"/>
  <c r="F191" i="81"/>
  <c r="F194" i="81"/>
  <c r="F193" i="81" s="1"/>
  <c r="L188" i="81"/>
  <c r="L197" i="81" s="1"/>
  <c r="J98" i="81"/>
  <c r="J42" i="81"/>
  <c r="J41" i="81" s="1"/>
  <c r="J95" i="81"/>
  <c r="L96" i="81"/>
  <c r="L99" i="81"/>
  <c r="L45" i="81" s="1"/>
  <c r="Q15" i="81"/>
  <c r="Q46" i="81"/>
  <c r="Q29" i="81"/>
  <c r="C146" i="81"/>
  <c r="C143" i="81"/>
  <c r="N142" i="81"/>
  <c r="I95" i="81"/>
  <c r="I98" i="81"/>
  <c r="I42" i="81"/>
  <c r="I41" i="81" s="1"/>
  <c r="Q32" i="81"/>
  <c r="Q13" i="81"/>
  <c r="F96" i="81"/>
  <c r="F99" i="81"/>
  <c r="F45" i="81" s="1"/>
  <c r="N195" i="81"/>
  <c r="I140" i="81"/>
  <c r="I149" i="81" s="1"/>
  <c r="Q39" i="81"/>
  <c r="F146" i="81"/>
  <c r="F145" i="81" s="1"/>
  <c r="F143" i="81"/>
  <c r="E191" i="81"/>
  <c r="E194" i="81"/>
  <c r="E193" i="81" s="1"/>
  <c r="Q24" i="81"/>
  <c r="Q36" i="81"/>
  <c r="E146" i="81"/>
  <c r="E145" i="81" s="1"/>
  <c r="E143" i="81"/>
  <c r="Q37" i="81"/>
  <c r="J188" i="81"/>
  <c r="J197" i="81" s="1"/>
  <c r="K188" i="81"/>
  <c r="K197" i="81" s="1"/>
  <c r="E194" i="80"/>
  <c r="E193" i="80" s="1"/>
  <c r="D194" i="80"/>
  <c r="D193" i="80" s="1"/>
  <c r="D188" i="80" s="1"/>
  <c r="D197" i="80" s="1"/>
  <c r="F194" i="80"/>
  <c r="F193" i="80" s="1"/>
  <c r="F188" i="80" s="1"/>
  <c r="F197" i="80" s="1"/>
  <c r="K45" i="80"/>
  <c r="J144" i="80"/>
  <c r="J143" i="80" s="1"/>
  <c r="K144" i="80"/>
  <c r="K42" i="80" s="1"/>
  <c r="K41" i="80" s="1"/>
  <c r="F45" i="80"/>
  <c r="L45" i="80"/>
  <c r="M9" i="80"/>
  <c r="Q9" i="80" s="1"/>
  <c r="I96" i="80"/>
  <c r="I42" i="80" s="1"/>
  <c r="I41" i="80" s="1"/>
  <c r="L96" i="80"/>
  <c r="D98" i="80"/>
  <c r="D97" i="80" s="1"/>
  <c r="D92" i="80" s="1"/>
  <c r="C96" i="80"/>
  <c r="N94" i="80"/>
  <c r="C99" i="80"/>
  <c r="Q11" i="80"/>
  <c r="L98" i="80"/>
  <c r="L42" i="80"/>
  <c r="L41" i="80" s="1"/>
  <c r="L95" i="80"/>
  <c r="J194" i="80"/>
  <c r="J193" i="80" s="1"/>
  <c r="J191" i="80"/>
  <c r="Q21" i="80"/>
  <c r="Q35" i="80"/>
  <c r="Q14" i="80"/>
  <c r="F143" i="80"/>
  <c r="F146" i="80"/>
  <c r="F145" i="80" s="1"/>
  <c r="Q24" i="80"/>
  <c r="Q27" i="80"/>
  <c r="Q29" i="80"/>
  <c r="E99" i="80"/>
  <c r="E45" i="80" s="1"/>
  <c r="E96" i="80"/>
  <c r="L188" i="80"/>
  <c r="L197" i="80" s="1"/>
  <c r="Q12" i="80"/>
  <c r="G45" i="80"/>
  <c r="G42" i="80"/>
  <c r="G41" i="80" s="1"/>
  <c r="G95" i="80"/>
  <c r="G98" i="80"/>
  <c r="G188" i="80"/>
  <c r="G197" i="80" s="1"/>
  <c r="Q25" i="80"/>
  <c r="I95" i="80"/>
  <c r="I98" i="80"/>
  <c r="Q20" i="80"/>
  <c r="I45" i="80"/>
  <c r="Q31" i="80"/>
  <c r="J98" i="80"/>
  <c r="J95" i="80"/>
  <c r="J42" i="80"/>
  <c r="J41" i="80" s="1"/>
  <c r="Q23" i="80"/>
  <c r="L143" i="80"/>
  <c r="L146" i="80"/>
  <c r="L145" i="80" s="1"/>
  <c r="Q13" i="80"/>
  <c r="E188" i="80"/>
  <c r="E197" i="80" s="1"/>
  <c r="G143" i="80"/>
  <c r="G146" i="80"/>
  <c r="G145" i="80" s="1"/>
  <c r="Q30" i="80"/>
  <c r="C192" i="80"/>
  <c r="C195" i="80"/>
  <c r="N195" i="80" s="1"/>
  <c r="N190" i="80"/>
  <c r="E143" i="80"/>
  <c r="E146" i="80"/>
  <c r="E145" i="80" s="1"/>
  <c r="H95" i="80"/>
  <c r="H98" i="80"/>
  <c r="H42" i="80"/>
  <c r="Q19" i="80"/>
  <c r="M33" i="80"/>
  <c r="Q34" i="80"/>
  <c r="K143" i="80"/>
  <c r="Q28" i="80"/>
  <c r="M16" i="80"/>
  <c r="K191" i="80"/>
  <c r="K194" i="80"/>
  <c r="K193" i="80" s="1"/>
  <c r="J45" i="80"/>
  <c r="I143" i="80"/>
  <c r="I146" i="80"/>
  <c r="I145" i="80" s="1"/>
  <c r="Q22" i="80"/>
  <c r="Q36" i="80"/>
  <c r="D144" i="80"/>
  <c r="D147" i="80"/>
  <c r="D45" i="80" s="1"/>
  <c r="Q37" i="80"/>
  <c r="Q46" i="80"/>
  <c r="Q10" i="80"/>
  <c r="C147" i="80"/>
  <c r="N142" i="80"/>
  <c r="C144" i="80"/>
  <c r="Q32" i="80"/>
  <c r="Q26" i="80"/>
  <c r="Q18" i="80"/>
  <c r="Q17" i="80"/>
  <c r="F95" i="80"/>
  <c r="F42" i="80"/>
  <c r="F41" i="80" s="1"/>
  <c r="F98" i="80"/>
  <c r="J194" i="79"/>
  <c r="J193" i="79" s="1"/>
  <c r="C147" i="79"/>
  <c r="E45" i="79"/>
  <c r="E145" i="79"/>
  <c r="E140" i="79"/>
  <c r="E149" i="79" s="1"/>
  <c r="D40" i="79"/>
  <c r="G140" i="79"/>
  <c r="G149" i="79" s="1"/>
  <c r="M33" i="79"/>
  <c r="Q33" i="79" s="1"/>
  <c r="Q34" i="79"/>
  <c r="M16" i="79"/>
  <c r="H99" i="79"/>
  <c r="H45" i="79" s="1"/>
  <c r="H96" i="79"/>
  <c r="L42" i="79"/>
  <c r="L41" i="79" s="1"/>
  <c r="L95" i="79"/>
  <c r="L98" i="79"/>
  <c r="G195" i="79"/>
  <c r="G45" i="79" s="1"/>
  <c r="G192" i="79"/>
  <c r="G42" i="79" s="1"/>
  <c r="G41" i="79" s="1"/>
  <c r="J188" i="79"/>
  <c r="J197" i="79" s="1"/>
  <c r="H98" i="79"/>
  <c r="H95" i="79"/>
  <c r="H42" i="79"/>
  <c r="L194" i="79"/>
  <c r="L193" i="79" s="1"/>
  <c r="L191" i="79"/>
  <c r="I143" i="79"/>
  <c r="I146" i="79"/>
  <c r="I145" i="79" s="1"/>
  <c r="C193" i="79"/>
  <c r="Q16" i="79"/>
  <c r="C188" i="79"/>
  <c r="C96" i="79"/>
  <c r="N94" i="79"/>
  <c r="C99" i="79"/>
  <c r="E97" i="79"/>
  <c r="E92" i="79" s="1"/>
  <c r="G95" i="79"/>
  <c r="G98" i="79"/>
  <c r="D146" i="79"/>
  <c r="D145" i="79" s="1"/>
  <c r="D143" i="79"/>
  <c r="F191" i="79"/>
  <c r="F194" i="79"/>
  <c r="F193" i="79" s="1"/>
  <c r="E191" i="79"/>
  <c r="E194" i="79"/>
  <c r="E193" i="79" s="1"/>
  <c r="Q19" i="79"/>
  <c r="J143" i="79"/>
  <c r="J146" i="79"/>
  <c r="J145" i="79" s="1"/>
  <c r="Q39" i="79"/>
  <c r="Q9" i="79"/>
  <c r="L146" i="79"/>
  <c r="L145" i="79" s="1"/>
  <c r="L143" i="79"/>
  <c r="D95" i="79"/>
  <c r="D98" i="79"/>
  <c r="J96" i="79"/>
  <c r="J99" i="79"/>
  <c r="J45" i="79" s="1"/>
  <c r="I98" i="79"/>
  <c r="I42" i="79"/>
  <c r="I41" i="79" s="1"/>
  <c r="I95" i="79"/>
  <c r="N144" i="79"/>
  <c r="C143" i="79"/>
  <c r="C146" i="79"/>
  <c r="I45" i="79"/>
  <c r="N147" i="79"/>
  <c r="D195" i="79"/>
  <c r="D192" i="79"/>
  <c r="D42" i="79" s="1"/>
  <c r="D41" i="79" s="1"/>
  <c r="N190" i="79"/>
  <c r="F143" i="79"/>
  <c r="F146" i="79"/>
  <c r="F145" i="79" s="1"/>
  <c r="K146" i="79"/>
  <c r="K42" i="79"/>
  <c r="K41" i="79" s="1"/>
  <c r="K143" i="79"/>
  <c r="F96" i="79"/>
  <c r="F99" i="79"/>
  <c r="F45" i="79" s="1"/>
  <c r="L45" i="79"/>
  <c r="L191" i="78"/>
  <c r="K193" i="78"/>
  <c r="K188" i="78" s="1"/>
  <c r="K197" i="78" s="1"/>
  <c r="D195" i="78"/>
  <c r="D45" i="78" s="1"/>
  <c r="F193" i="78"/>
  <c r="F188" i="78" s="1"/>
  <c r="F197" i="78" s="1"/>
  <c r="J45" i="78"/>
  <c r="D192" i="78"/>
  <c r="D191" i="78" s="1"/>
  <c r="K45" i="78"/>
  <c r="G194" i="78"/>
  <c r="G193" i="78" s="1"/>
  <c r="G188" i="78" s="1"/>
  <c r="G197" i="78" s="1"/>
  <c r="D146" i="78"/>
  <c r="D145" i="78" s="1"/>
  <c r="D140" i="78" s="1"/>
  <c r="D149" i="78" s="1"/>
  <c r="L140" i="78"/>
  <c r="L149" i="78" s="1"/>
  <c r="E145" i="78"/>
  <c r="E140" i="78" s="1"/>
  <c r="E149" i="78" s="1"/>
  <c r="M16" i="78"/>
  <c r="Q16" i="78" s="1"/>
  <c r="L45" i="78"/>
  <c r="G45" i="78"/>
  <c r="M33" i="78"/>
  <c r="Q33" i="78" s="1"/>
  <c r="J97" i="78"/>
  <c r="J92" i="78" s="1"/>
  <c r="I97" i="78"/>
  <c r="I92" i="78" s="1"/>
  <c r="Q9" i="78"/>
  <c r="I101" i="78"/>
  <c r="J101" i="78"/>
  <c r="G143" i="78"/>
  <c r="G146" i="78"/>
  <c r="G145" i="78" s="1"/>
  <c r="Q25" i="78"/>
  <c r="L95" i="78"/>
  <c r="L98" i="78"/>
  <c r="L42" i="78"/>
  <c r="L41" i="78" s="1"/>
  <c r="Q23" i="78"/>
  <c r="F143" i="78"/>
  <c r="F146" i="78"/>
  <c r="F145" i="78" s="1"/>
  <c r="Q17" i="78"/>
  <c r="F95" i="78"/>
  <c r="F98" i="78"/>
  <c r="F42" i="78"/>
  <c r="F41" i="78" s="1"/>
  <c r="D95" i="78"/>
  <c r="D98" i="78"/>
  <c r="H95" i="78"/>
  <c r="H98" i="78"/>
  <c r="H42" i="78"/>
  <c r="F45" i="78"/>
  <c r="L188" i="78"/>
  <c r="L197" i="78" s="1"/>
  <c r="J143" i="78"/>
  <c r="J146" i="78"/>
  <c r="J42" i="78"/>
  <c r="J41" i="78" s="1"/>
  <c r="C145" i="78"/>
  <c r="C140" i="78" s="1"/>
  <c r="K143" i="78"/>
  <c r="K146" i="78"/>
  <c r="K42" i="78"/>
  <c r="K41" i="78" s="1"/>
  <c r="G95" i="78"/>
  <c r="G98" i="78"/>
  <c r="G42" i="78"/>
  <c r="G41" i="78" s="1"/>
  <c r="Q10" i="78"/>
  <c r="I147" i="78"/>
  <c r="I144" i="78"/>
  <c r="Q24" i="78"/>
  <c r="E95" i="78"/>
  <c r="E98" i="78"/>
  <c r="E42" i="78"/>
  <c r="E41" i="78" s="1"/>
  <c r="E45" i="78"/>
  <c r="C191" i="78"/>
  <c r="C194" i="78"/>
  <c r="E191" i="78"/>
  <c r="E194" i="78"/>
  <c r="E193" i="78" s="1"/>
  <c r="M40" i="78"/>
  <c r="C45" i="78"/>
  <c r="N99" i="78"/>
  <c r="J191" i="78"/>
  <c r="J194" i="78"/>
  <c r="J193" i="78" s="1"/>
  <c r="C42" i="78"/>
  <c r="C41" i="78" s="1"/>
  <c r="N96" i="78"/>
  <c r="C95" i="78"/>
  <c r="C98" i="78"/>
  <c r="J191" i="77"/>
  <c r="J188" i="77" s="1"/>
  <c r="J197" i="77" s="1"/>
  <c r="D194" i="77"/>
  <c r="D193" i="77" s="1"/>
  <c r="D188" i="77" s="1"/>
  <c r="D197" i="77" s="1"/>
  <c r="G191" i="77"/>
  <c r="G188" i="77" s="1"/>
  <c r="G197" i="77" s="1"/>
  <c r="L193" i="77"/>
  <c r="L188" i="77" s="1"/>
  <c r="L197" i="77" s="1"/>
  <c r="D145" i="77"/>
  <c r="D140" i="77" s="1"/>
  <c r="D149" i="77" s="1"/>
  <c r="E145" i="77"/>
  <c r="I146" i="77"/>
  <c r="I145" i="77" s="1"/>
  <c r="I140" i="77" s="1"/>
  <c r="I149" i="77" s="1"/>
  <c r="F45" i="77"/>
  <c r="F96" i="77"/>
  <c r="F95" i="77" s="1"/>
  <c r="J97" i="77"/>
  <c r="J92" i="77" s="1"/>
  <c r="J101" i="77" s="1"/>
  <c r="F98" i="77"/>
  <c r="L99" i="77"/>
  <c r="L45" i="77" s="1"/>
  <c r="G99" i="77"/>
  <c r="G45" i="77" s="1"/>
  <c r="G96" i="77"/>
  <c r="C40" i="77"/>
  <c r="E45" i="77"/>
  <c r="L140" i="77"/>
  <c r="L149" i="77" s="1"/>
  <c r="Q9" i="77"/>
  <c r="F191" i="77"/>
  <c r="F194" i="77"/>
  <c r="F193" i="77" s="1"/>
  <c r="F143" i="77"/>
  <c r="F146" i="77"/>
  <c r="F145" i="77" s="1"/>
  <c r="Q16" i="77"/>
  <c r="Q36" i="77"/>
  <c r="E140" i="77"/>
  <c r="E149" i="77" s="1"/>
  <c r="L95" i="77"/>
  <c r="L98" i="77"/>
  <c r="L42" i="77"/>
  <c r="L41" i="77" s="1"/>
  <c r="E191" i="77"/>
  <c r="E194" i="77"/>
  <c r="E193" i="77" s="1"/>
  <c r="C146" i="77"/>
  <c r="C143" i="77"/>
  <c r="M33" i="77"/>
  <c r="J147" i="77"/>
  <c r="J45" i="77" s="1"/>
  <c r="J144" i="77"/>
  <c r="D96" i="77"/>
  <c r="D99" i="77"/>
  <c r="N94" i="77"/>
  <c r="K191" i="77"/>
  <c r="K194" i="77"/>
  <c r="K193" i="77" s="1"/>
  <c r="G143" i="77"/>
  <c r="G146" i="77"/>
  <c r="G145" i="77" s="1"/>
  <c r="I96" i="77"/>
  <c r="I99" i="77"/>
  <c r="I45" i="77" s="1"/>
  <c r="Q24" i="77"/>
  <c r="H97" i="77"/>
  <c r="H43" i="77" s="1"/>
  <c r="H44" i="77"/>
  <c r="K45" i="77"/>
  <c r="C192" i="77"/>
  <c r="C195" i="77"/>
  <c r="N195" i="77" s="1"/>
  <c r="N190" i="77"/>
  <c r="H41" i="77"/>
  <c r="K143" i="77"/>
  <c r="K146" i="77"/>
  <c r="K42" i="77"/>
  <c r="K41" i="77" s="1"/>
  <c r="Q14" i="77"/>
  <c r="E95" i="77"/>
  <c r="E98" i="77"/>
  <c r="E42" i="77"/>
  <c r="E41" i="77" s="1"/>
  <c r="C97" i="77"/>
  <c r="D192" i="76"/>
  <c r="J193" i="76"/>
  <c r="J188" i="76" s="1"/>
  <c r="J197" i="76" s="1"/>
  <c r="G194" i="76"/>
  <c r="G193" i="76" s="1"/>
  <c r="G188" i="76" s="1"/>
  <c r="G197" i="76" s="1"/>
  <c r="K45" i="76"/>
  <c r="M9" i="76"/>
  <c r="Q9" i="76" s="1"/>
  <c r="E40" i="76"/>
  <c r="M33" i="76"/>
  <c r="Q33" i="76" s="1"/>
  <c r="G145" i="76"/>
  <c r="G140" i="76" s="1"/>
  <c r="G149" i="76" s="1"/>
  <c r="D145" i="76"/>
  <c r="D140" i="76" s="1"/>
  <c r="D149" i="76" s="1"/>
  <c r="M16" i="76"/>
  <c r="Q16" i="76" s="1"/>
  <c r="L45" i="76"/>
  <c r="I99" i="76"/>
  <c r="E96" i="76"/>
  <c r="E95" i="76" s="1"/>
  <c r="G99" i="76"/>
  <c r="G45" i="76" s="1"/>
  <c r="L98" i="76"/>
  <c r="L97" i="76" s="1"/>
  <c r="L92" i="76" s="1"/>
  <c r="D96" i="76"/>
  <c r="D99" i="76"/>
  <c r="D45" i="76" s="1"/>
  <c r="L143" i="76"/>
  <c r="L146" i="76"/>
  <c r="L145" i="76" s="1"/>
  <c r="I143" i="76"/>
  <c r="I146" i="76"/>
  <c r="I145" i="76" s="1"/>
  <c r="C146" i="76"/>
  <c r="C143" i="76"/>
  <c r="L42" i="76"/>
  <c r="L41" i="76" s="1"/>
  <c r="Q31" i="76"/>
  <c r="G95" i="76"/>
  <c r="G98" i="76"/>
  <c r="G42" i="76"/>
  <c r="G41" i="76" s="1"/>
  <c r="F143" i="76"/>
  <c r="F146" i="76"/>
  <c r="F145" i="76" s="1"/>
  <c r="Q18" i="76"/>
  <c r="F99" i="76"/>
  <c r="F45" i="76" s="1"/>
  <c r="F96" i="76"/>
  <c r="K191" i="76"/>
  <c r="K194" i="76"/>
  <c r="K193" i="76" s="1"/>
  <c r="E195" i="76"/>
  <c r="N195" i="76" s="1"/>
  <c r="E192" i="76"/>
  <c r="N190" i="76"/>
  <c r="L191" i="76"/>
  <c r="L194" i="76"/>
  <c r="L193" i="76" s="1"/>
  <c r="I45" i="76"/>
  <c r="I95" i="76"/>
  <c r="I98" i="76"/>
  <c r="I42" i="76"/>
  <c r="I41" i="76" s="1"/>
  <c r="J95" i="76"/>
  <c r="J98" i="76"/>
  <c r="D191" i="76"/>
  <c r="D194" i="76"/>
  <c r="D193" i="76" s="1"/>
  <c r="C193" i="76"/>
  <c r="C188" i="76" s="1"/>
  <c r="K42" i="76"/>
  <c r="K41" i="76" s="1"/>
  <c r="H97" i="76"/>
  <c r="H43" i="76" s="1"/>
  <c r="H44" i="76"/>
  <c r="K145" i="76"/>
  <c r="K140" i="76" s="1"/>
  <c r="J147" i="76"/>
  <c r="N147" i="76" s="1"/>
  <c r="J144" i="76"/>
  <c r="J42" i="76" s="1"/>
  <c r="J41" i="76" s="1"/>
  <c r="H41" i="76"/>
  <c r="Q26" i="76"/>
  <c r="Q29" i="76"/>
  <c r="E143" i="76"/>
  <c r="E146" i="76"/>
  <c r="E145" i="76" s="1"/>
  <c r="C96" i="76"/>
  <c r="C99" i="76"/>
  <c r="N94" i="76"/>
  <c r="N142" i="76"/>
  <c r="F191" i="76"/>
  <c r="F194" i="76"/>
  <c r="F193" i="76" s="1"/>
  <c r="K191" i="75"/>
  <c r="K188" i="75" s="1"/>
  <c r="K197" i="75" s="1"/>
  <c r="J191" i="75"/>
  <c r="J188" i="75" s="1"/>
  <c r="J197" i="75" s="1"/>
  <c r="L188" i="75"/>
  <c r="L197" i="75" s="1"/>
  <c r="N142" i="75"/>
  <c r="L147" i="75"/>
  <c r="N147" i="75" s="1"/>
  <c r="E98" i="75"/>
  <c r="E95" i="75"/>
  <c r="I95" i="75"/>
  <c r="I98" i="75"/>
  <c r="E146" i="75"/>
  <c r="E145" i="75" s="1"/>
  <c r="E143" i="75"/>
  <c r="L143" i="75"/>
  <c r="L146" i="75"/>
  <c r="I143" i="75"/>
  <c r="I146" i="75"/>
  <c r="I145" i="75" s="1"/>
  <c r="F146" i="75"/>
  <c r="F145" i="75" s="1"/>
  <c r="F143" i="75"/>
  <c r="E191" i="75"/>
  <c r="E194" i="75"/>
  <c r="E193" i="75" s="1"/>
  <c r="F191" i="75"/>
  <c r="F194" i="75"/>
  <c r="F193" i="75" s="1"/>
  <c r="G146" i="75"/>
  <c r="G145" i="75" s="1"/>
  <c r="G143" i="75"/>
  <c r="H95" i="75"/>
  <c r="H98" i="75"/>
  <c r="N195" i="75"/>
  <c r="G191" i="75"/>
  <c r="G194" i="75"/>
  <c r="G193" i="75" s="1"/>
  <c r="F98" i="75"/>
  <c r="F95" i="75"/>
  <c r="N99" i="75"/>
  <c r="C98" i="75"/>
  <c r="N96" i="75"/>
  <c r="C95" i="75"/>
  <c r="D98" i="75"/>
  <c r="D95" i="75"/>
  <c r="L97" i="75"/>
  <c r="L92" i="75" s="1"/>
  <c r="L101" i="75" s="1"/>
  <c r="N192" i="75"/>
  <c r="C191" i="75"/>
  <c r="C194" i="75"/>
  <c r="J146" i="75"/>
  <c r="J143" i="75"/>
  <c r="C145" i="75"/>
  <c r="C140" i="75" s="1"/>
  <c r="N144" i="75"/>
  <c r="G98" i="75"/>
  <c r="G95" i="75"/>
  <c r="D191" i="75"/>
  <c r="D194" i="75"/>
  <c r="D193" i="75" s="1"/>
  <c r="K143" i="75"/>
  <c r="K146" i="75"/>
  <c r="D193" i="74"/>
  <c r="J188" i="74"/>
  <c r="J197" i="74" s="1"/>
  <c r="F45" i="74"/>
  <c r="L45" i="74"/>
  <c r="M25" i="74"/>
  <c r="M16" i="74"/>
  <c r="M9" i="74"/>
  <c r="G95" i="74"/>
  <c r="G98" i="74"/>
  <c r="G97" i="74" s="1"/>
  <c r="F143" i="74"/>
  <c r="F146" i="74"/>
  <c r="F145" i="74" s="1"/>
  <c r="N99" i="74"/>
  <c r="N96" i="74"/>
  <c r="C95" i="74"/>
  <c r="C98" i="74"/>
  <c r="N195" i="74"/>
  <c r="H95" i="74"/>
  <c r="H98" i="74"/>
  <c r="H42" i="74"/>
  <c r="F97" i="74"/>
  <c r="F92" i="74" s="1"/>
  <c r="F101" i="74" s="1"/>
  <c r="E146" i="74"/>
  <c r="E145" i="74" s="1"/>
  <c r="E143" i="74"/>
  <c r="I42" i="74"/>
  <c r="I41" i="74" s="1"/>
  <c r="I95" i="74"/>
  <c r="I98" i="74"/>
  <c r="D188" i="74"/>
  <c r="D197" i="74" s="1"/>
  <c r="J42" i="74"/>
  <c r="J41" i="74" s="1"/>
  <c r="J98" i="74"/>
  <c r="J95" i="74"/>
  <c r="F42" i="74"/>
  <c r="F41" i="74" s="1"/>
  <c r="K194" i="74"/>
  <c r="K193" i="74" s="1"/>
  <c r="K191" i="74"/>
  <c r="K188" i="74" s="1"/>
  <c r="K197" i="74" s="1"/>
  <c r="K45" i="74"/>
  <c r="D42" i="74"/>
  <c r="D41" i="74" s="1"/>
  <c r="D95" i="74"/>
  <c r="D98" i="74"/>
  <c r="C191" i="74"/>
  <c r="N192" i="74"/>
  <c r="C194" i="74"/>
  <c r="G191" i="74"/>
  <c r="G194" i="74"/>
  <c r="G193" i="74" s="1"/>
  <c r="K42" i="74"/>
  <c r="K41" i="74" s="1"/>
  <c r="K143" i="74"/>
  <c r="K146" i="74"/>
  <c r="M40" i="74"/>
  <c r="L143" i="74"/>
  <c r="L146" i="74"/>
  <c r="L145" i="74" s="1"/>
  <c r="M33" i="74"/>
  <c r="L188" i="74"/>
  <c r="L197" i="74" s="1"/>
  <c r="E191" i="74"/>
  <c r="E194" i="74"/>
  <c r="E193" i="74" s="1"/>
  <c r="L98" i="74"/>
  <c r="L95" i="74"/>
  <c r="L42" i="74"/>
  <c r="L41" i="74" s="1"/>
  <c r="F191" i="74"/>
  <c r="F194" i="74"/>
  <c r="F193" i="74" s="1"/>
  <c r="C147" i="74"/>
  <c r="N147" i="74" s="1"/>
  <c r="N142" i="74"/>
  <c r="C144" i="74"/>
  <c r="C42" i="74" s="1"/>
  <c r="C41" i="74" s="1"/>
  <c r="E42" i="74"/>
  <c r="E41" i="74" s="1"/>
  <c r="E95" i="74"/>
  <c r="E98" i="74"/>
  <c r="E45" i="74"/>
  <c r="G143" i="74"/>
  <c r="G42" i="74"/>
  <c r="G41" i="74" s="1"/>
  <c r="G146" i="74"/>
  <c r="G45" i="74"/>
  <c r="E45" i="73"/>
  <c r="L45" i="73"/>
  <c r="J188" i="73"/>
  <c r="J197" i="73" s="1"/>
  <c r="J146" i="73"/>
  <c r="J145" i="73" s="1"/>
  <c r="J140" i="73" s="1"/>
  <c r="J149" i="73" s="1"/>
  <c r="N142" i="73"/>
  <c r="C144" i="73"/>
  <c r="C42" i="73" s="1"/>
  <c r="C41" i="73" s="1"/>
  <c r="M16" i="73"/>
  <c r="D140" i="73"/>
  <c r="D149" i="73" s="1"/>
  <c r="N147" i="73"/>
  <c r="M25" i="73"/>
  <c r="M33" i="73"/>
  <c r="M9" i="73"/>
  <c r="M30" i="73"/>
  <c r="C92" i="73"/>
  <c r="L143" i="73"/>
  <c r="L146" i="73"/>
  <c r="L145" i="73" s="1"/>
  <c r="F194" i="73"/>
  <c r="F193" i="73" s="1"/>
  <c r="F191" i="73"/>
  <c r="F98" i="73"/>
  <c r="F42" i="73"/>
  <c r="F41" i="73" s="1"/>
  <c r="F95" i="73"/>
  <c r="F45" i="73"/>
  <c r="G140" i="73"/>
  <c r="G149" i="73" s="1"/>
  <c r="D191" i="73"/>
  <c r="D194" i="73"/>
  <c r="D193" i="73" s="1"/>
  <c r="H95" i="73"/>
  <c r="H98" i="73"/>
  <c r="H42" i="73"/>
  <c r="G194" i="73"/>
  <c r="G193" i="73" s="1"/>
  <c r="G191" i="73"/>
  <c r="G188" i="73" s="1"/>
  <c r="G197" i="73" s="1"/>
  <c r="K42" i="73"/>
  <c r="K41" i="73" s="1"/>
  <c r="K146" i="73"/>
  <c r="K143" i="73"/>
  <c r="N195" i="73"/>
  <c r="K191" i="73"/>
  <c r="K194" i="73"/>
  <c r="K193" i="73" s="1"/>
  <c r="E194" i="73"/>
  <c r="E193" i="73" s="1"/>
  <c r="E191" i="73"/>
  <c r="N192" i="73"/>
  <c r="C191" i="73"/>
  <c r="C194" i="73"/>
  <c r="L42" i="73"/>
  <c r="L41" i="73" s="1"/>
  <c r="L191" i="73"/>
  <c r="L194" i="73"/>
  <c r="L193" i="73" s="1"/>
  <c r="E98" i="73"/>
  <c r="E42" i="73"/>
  <c r="E41" i="73" s="1"/>
  <c r="E95" i="73"/>
  <c r="I42" i="73"/>
  <c r="I41" i="73" s="1"/>
  <c r="I95" i="73"/>
  <c r="I98" i="73"/>
  <c r="J97" i="73"/>
  <c r="J92" i="73" s="1"/>
  <c r="J101" i="73" s="1"/>
  <c r="J44" i="73"/>
  <c r="J43" i="73" s="1"/>
  <c r="J38" i="73" s="1"/>
  <c r="J47" i="73" s="1"/>
  <c r="F146" i="73"/>
  <c r="F145" i="73" s="1"/>
  <c r="F143" i="73"/>
  <c r="L97" i="73"/>
  <c r="L92" i="73" s="1"/>
  <c r="L101" i="73" s="1"/>
  <c r="E146" i="73"/>
  <c r="E145" i="73" s="1"/>
  <c r="E143" i="73"/>
  <c r="G45" i="73"/>
  <c r="G42" i="73"/>
  <c r="G41" i="73" s="1"/>
  <c r="G95" i="73"/>
  <c r="G98" i="73"/>
  <c r="I140" i="73"/>
  <c r="I149" i="73" s="1"/>
  <c r="D96" i="73"/>
  <c r="D99" i="73"/>
  <c r="N94" i="73"/>
  <c r="C45" i="73"/>
  <c r="N190" i="72"/>
  <c r="D194" i="72"/>
  <c r="D193" i="72" s="1"/>
  <c r="L188" i="72"/>
  <c r="L197" i="72" s="1"/>
  <c r="F45" i="72"/>
  <c r="J146" i="72"/>
  <c r="J145" i="72" s="1"/>
  <c r="F145" i="72"/>
  <c r="L140" i="72"/>
  <c r="L149" i="72" s="1"/>
  <c r="G140" i="72"/>
  <c r="G149" i="72" s="1"/>
  <c r="F140" i="72"/>
  <c r="F149" i="72" s="1"/>
  <c r="G98" i="72"/>
  <c r="G97" i="72" s="1"/>
  <c r="G92" i="72" s="1"/>
  <c r="G101" i="72" s="1"/>
  <c r="G95" i="72"/>
  <c r="D188" i="72"/>
  <c r="D197" i="72" s="1"/>
  <c r="F191" i="72"/>
  <c r="F194" i="72"/>
  <c r="F193" i="72" s="1"/>
  <c r="C96" i="72"/>
  <c r="C99" i="72"/>
  <c r="N94" i="72"/>
  <c r="M40" i="72" s="1"/>
  <c r="I45" i="72"/>
  <c r="I42" i="72"/>
  <c r="I41" i="72" s="1"/>
  <c r="I95" i="72"/>
  <c r="I98" i="72"/>
  <c r="N147" i="72"/>
  <c r="E42" i="72"/>
  <c r="E41" i="72" s="1"/>
  <c r="E95" i="72"/>
  <c r="E98" i="72"/>
  <c r="C146" i="72"/>
  <c r="N144" i="72"/>
  <c r="C143" i="72"/>
  <c r="H95" i="72"/>
  <c r="H98" i="72"/>
  <c r="H42" i="72"/>
  <c r="E45" i="72"/>
  <c r="E143" i="72"/>
  <c r="E146" i="72"/>
  <c r="E145" i="72" s="1"/>
  <c r="K145" i="72"/>
  <c r="K140" i="72" s="1"/>
  <c r="K149" i="72" s="1"/>
  <c r="J188" i="72"/>
  <c r="J197" i="72" s="1"/>
  <c r="J140" i="72"/>
  <c r="J149" i="72" s="1"/>
  <c r="E191" i="72"/>
  <c r="E194" i="72"/>
  <c r="E193" i="72" s="1"/>
  <c r="F42" i="72"/>
  <c r="F41" i="72" s="1"/>
  <c r="F95" i="72"/>
  <c r="F98" i="72"/>
  <c r="C193" i="72"/>
  <c r="C188" i="72" s="1"/>
  <c r="K192" i="72"/>
  <c r="K195" i="72"/>
  <c r="K45" i="72" s="1"/>
  <c r="D97" i="72"/>
  <c r="D92" i="72" s="1"/>
  <c r="D101" i="72" s="1"/>
  <c r="D44" i="72"/>
  <c r="D43" i="72" s="1"/>
  <c r="D38" i="72" s="1"/>
  <c r="D47" i="72" s="1"/>
  <c r="M30" i="72"/>
  <c r="M16" i="72"/>
  <c r="I143" i="72"/>
  <c r="I146" i="72"/>
  <c r="I145" i="72" s="1"/>
  <c r="J42" i="72"/>
  <c r="J41" i="72" s="1"/>
  <c r="J95" i="72"/>
  <c r="J98" i="72"/>
  <c r="G188" i="72"/>
  <c r="G197" i="72" s="1"/>
  <c r="L97" i="72"/>
  <c r="L92" i="72" s="1"/>
  <c r="L101" i="72" s="1"/>
  <c r="L44" i="72"/>
  <c r="L43" i="72" s="1"/>
  <c r="L38" i="72" s="1"/>
  <c r="L47" i="72" s="1"/>
  <c r="D140" i="72"/>
  <c r="D149" i="72" s="1"/>
  <c r="K193" i="71"/>
  <c r="D194" i="71"/>
  <c r="D193" i="71" s="1"/>
  <c r="K45" i="71"/>
  <c r="K188" i="71"/>
  <c r="K197" i="71" s="1"/>
  <c r="F45" i="71"/>
  <c r="M25" i="71"/>
  <c r="Q25" i="71" s="1"/>
  <c r="D143" i="71"/>
  <c r="J45" i="71"/>
  <c r="D140" i="71"/>
  <c r="D149" i="71" s="1"/>
  <c r="M30" i="71"/>
  <c r="Q30" i="71" s="1"/>
  <c r="G98" i="71"/>
  <c r="G97" i="71" s="1"/>
  <c r="G92" i="71" s="1"/>
  <c r="G101" i="71" s="1"/>
  <c r="F98" i="71"/>
  <c r="M16" i="71"/>
  <c r="Q16" i="71" s="1"/>
  <c r="Q34" i="71"/>
  <c r="M33" i="71"/>
  <c r="Q35" i="71"/>
  <c r="Q20" i="71"/>
  <c r="D188" i="71"/>
  <c r="D197" i="71" s="1"/>
  <c r="C192" i="71"/>
  <c r="C195" i="71"/>
  <c r="N195" i="71" s="1"/>
  <c r="N190" i="71"/>
  <c r="C96" i="71"/>
  <c r="C99" i="71"/>
  <c r="N94" i="71"/>
  <c r="E143" i="71"/>
  <c r="E146" i="71"/>
  <c r="E145" i="71" s="1"/>
  <c r="E95" i="71"/>
  <c r="E98" i="71"/>
  <c r="E42" i="71"/>
  <c r="E41" i="71" s="1"/>
  <c r="F191" i="71"/>
  <c r="F194" i="71"/>
  <c r="F193" i="71" s="1"/>
  <c r="G191" i="71"/>
  <c r="G194" i="71"/>
  <c r="G193" i="71" s="1"/>
  <c r="L143" i="71"/>
  <c r="L146" i="71"/>
  <c r="L145" i="71" s="1"/>
  <c r="E45" i="71"/>
  <c r="C143" i="71"/>
  <c r="C146" i="71"/>
  <c r="J95" i="71"/>
  <c r="J98" i="71"/>
  <c r="J42" i="71"/>
  <c r="J41" i="71" s="1"/>
  <c r="D95" i="71"/>
  <c r="D98" i="71"/>
  <c r="D42" i="71"/>
  <c r="D41" i="71" s="1"/>
  <c r="Q12" i="71"/>
  <c r="L191" i="71"/>
  <c r="L194" i="71"/>
  <c r="L193" i="71" s="1"/>
  <c r="E191" i="71"/>
  <c r="E194" i="71"/>
  <c r="E193" i="71" s="1"/>
  <c r="I96" i="71"/>
  <c r="I99" i="71"/>
  <c r="I45" i="71" s="1"/>
  <c r="F143" i="71"/>
  <c r="F146" i="71"/>
  <c r="F145" i="71" s="1"/>
  <c r="Q28" i="71"/>
  <c r="J188" i="71"/>
  <c r="J197" i="71" s="1"/>
  <c r="J140" i="71"/>
  <c r="J149" i="71" s="1"/>
  <c r="K143" i="71"/>
  <c r="K42" i="71"/>
  <c r="K41" i="71" s="1"/>
  <c r="K146" i="71"/>
  <c r="H97" i="71"/>
  <c r="H43" i="71" s="1"/>
  <c r="H44" i="71"/>
  <c r="F42" i="71"/>
  <c r="F41" i="71" s="1"/>
  <c r="H41" i="71"/>
  <c r="F97" i="71"/>
  <c r="F92" i="71" s="1"/>
  <c r="F101" i="71" s="1"/>
  <c r="L45" i="71"/>
  <c r="I143" i="71"/>
  <c r="I146" i="71"/>
  <c r="I145" i="71" s="1"/>
  <c r="Q10" i="71"/>
  <c r="M9" i="71"/>
  <c r="G147" i="71"/>
  <c r="G45" i="71" s="1"/>
  <c r="G144" i="71"/>
  <c r="N144" i="71" s="1"/>
  <c r="L98" i="71"/>
  <c r="L42" i="71"/>
  <c r="L41" i="71" s="1"/>
  <c r="L95" i="71"/>
  <c r="D193" i="70"/>
  <c r="D188" i="70" s="1"/>
  <c r="D197" i="70" s="1"/>
  <c r="K188" i="70"/>
  <c r="K197" i="70" s="1"/>
  <c r="E45" i="70"/>
  <c r="M9" i="70"/>
  <c r="Q9" i="70" s="1"/>
  <c r="D45" i="70"/>
  <c r="I146" i="70"/>
  <c r="I145" i="70" s="1"/>
  <c r="G143" i="70"/>
  <c r="E145" i="70"/>
  <c r="Q18" i="70"/>
  <c r="D145" i="70"/>
  <c r="L145" i="70"/>
  <c r="L140" i="70" s="1"/>
  <c r="L149" i="70" s="1"/>
  <c r="K144" i="70"/>
  <c r="K143" i="70" s="1"/>
  <c r="J95" i="70"/>
  <c r="N94" i="70"/>
  <c r="L99" i="70"/>
  <c r="L45" i="70" s="1"/>
  <c r="I96" i="70"/>
  <c r="I42" i="70" s="1"/>
  <c r="I41" i="70" s="1"/>
  <c r="G99" i="70"/>
  <c r="G45" i="70" s="1"/>
  <c r="G96" i="70"/>
  <c r="G95" i="70" s="1"/>
  <c r="E140" i="70"/>
  <c r="E149" i="70" s="1"/>
  <c r="I140" i="70"/>
  <c r="I149" i="70" s="1"/>
  <c r="D95" i="70"/>
  <c r="D42" i="70"/>
  <c r="D41" i="70" s="1"/>
  <c r="H98" i="70"/>
  <c r="H97" i="70" s="1"/>
  <c r="H43" i="70" s="1"/>
  <c r="H95" i="70"/>
  <c r="H41" i="70" s="1"/>
  <c r="E42" i="70"/>
  <c r="E41" i="70" s="1"/>
  <c r="E98" i="70"/>
  <c r="E97" i="70" s="1"/>
  <c r="E92" i="70" s="1"/>
  <c r="E101" i="70" s="1"/>
  <c r="Q16" i="70"/>
  <c r="G191" i="70"/>
  <c r="G194" i="70"/>
  <c r="G193" i="70" s="1"/>
  <c r="F95" i="70"/>
  <c r="F98" i="70"/>
  <c r="F42" i="70"/>
  <c r="F41" i="70" s="1"/>
  <c r="F45" i="70"/>
  <c r="C192" i="70"/>
  <c r="C195" i="70"/>
  <c r="N195" i="70" s="1"/>
  <c r="N190" i="70"/>
  <c r="C144" i="70"/>
  <c r="C147" i="70"/>
  <c r="N142" i="70"/>
  <c r="Q30" i="70"/>
  <c r="F143" i="70"/>
  <c r="F146" i="70"/>
  <c r="F145" i="70" s="1"/>
  <c r="J143" i="70"/>
  <c r="J146" i="70"/>
  <c r="J145" i="70" s="1"/>
  <c r="J42" i="70"/>
  <c r="J41" i="70" s="1"/>
  <c r="J97" i="70"/>
  <c r="J92" i="70" s="1"/>
  <c r="J101" i="70" s="1"/>
  <c r="G98" i="70"/>
  <c r="Q33" i="70"/>
  <c r="D44" i="70"/>
  <c r="D97" i="70"/>
  <c r="G140" i="70"/>
  <c r="G149" i="70" s="1"/>
  <c r="J188" i="70"/>
  <c r="J197" i="70" s="1"/>
  <c r="F191" i="70"/>
  <c r="F194" i="70"/>
  <c r="F193" i="70" s="1"/>
  <c r="E40" i="70"/>
  <c r="Q26" i="70"/>
  <c r="M25" i="70"/>
  <c r="L191" i="70"/>
  <c r="L194" i="70"/>
  <c r="L193" i="70" s="1"/>
  <c r="C97" i="70"/>
  <c r="C92" i="70" s="1"/>
  <c r="E191" i="70"/>
  <c r="E194" i="70"/>
  <c r="E193" i="70" s="1"/>
  <c r="L95" i="70"/>
  <c r="L98" i="70"/>
  <c r="L42" i="70"/>
  <c r="L41" i="70" s="1"/>
  <c r="D140" i="70"/>
  <c r="D149" i="70" s="1"/>
  <c r="E194" i="69"/>
  <c r="E193" i="69" s="1"/>
  <c r="E188" i="69" s="1"/>
  <c r="E197" i="69" s="1"/>
  <c r="G42" i="69"/>
  <c r="G41" i="69" s="1"/>
  <c r="G194" i="69"/>
  <c r="G193" i="69" s="1"/>
  <c r="G188" i="69" s="1"/>
  <c r="G197" i="69" s="1"/>
  <c r="D191" i="69"/>
  <c r="D188" i="69" s="1"/>
  <c r="D197" i="69" s="1"/>
  <c r="K45" i="69"/>
  <c r="K193" i="69"/>
  <c r="K188" i="69" s="1"/>
  <c r="K197" i="69" s="1"/>
  <c r="J145" i="69"/>
  <c r="F145" i="69"/>
  <c r="F140" i="69" s="1"/>
  <c r="F149" i="69" s="1"/>
  <c r="J45" i="69"/>
  <c r="G45" i="69"/>
  <c r="E45" i="69"/>
  <c r="M25" i="69"/>
  <c r="Q25" i="69" s="1"/>
  <c r="N94" i="69"/>
  <c r="C99" i="69"/>
  <c r="I42" i="69"/>
  <c r="I41" i="69" s="1"/>
  <c r="I95" i="69"/>
  <c r="M16" i="69"/>
  <c r="Q16" i="69" s="1"/>
  <c r="Q36" i="69"/>
  <c r="L143" i="69"/>
  <c r="L146" i="69"/>
  <c r="L145" i="69" s="1"/>
  <c r="J140" i="69"/>
  <c r="J149" i="69" s="1"/>
  <c r="G97" i="69"/>
  <c r="C192" i="69"/>
  <c r="C42" i="69" s="1"/>
  <c r="C41" i="69" s="1"/>
  <c r="C195" i="69"/>
  <c r="N190" i="69"/>
  <c r="I97" i="69"/>
  <c r="G143" i="69"/>
  <c r="G146" i="69"/>
  <c r="G145" i="69" s="1"/>
  <c r="L97" i="69"/>
  <c r="J97" i="69"/>
  <c r="D143" i="69"/>
  <c r="D146" i="69"/>
  <c r="D145" i="69" s="1"/>
  <c r="E143" i="69"/>
  <c r="E146" i="69"/>
  <c r="E145" i="69" s="1"/>
  <c r="Q22" i="69"/>
  <c r="Q29" i="69"/>
  <c r="Q34" i="69"/>
  <c r="M33" i="69"/>
  <c r="H95" i="69"/>
  <c r="H98" i="69"/>
  <c r="H42" i="69"/>
  <c r="F98" i="69"/>
  <c r="F95" i="69"/>
  <c r="F42" i="69"/>
  <c r="F41" i="69" s="1"/>
  <c r="J191" i="69"/>
  <c r="J194" i="69"/>
  <c r="J193" i="69" s="1"/>
  <c r="Q31" i="69"/>
  <c r="M30" i="69"/>
  <c r="Q14" i="69"/>
  <c r="Q24" i="69"/>
  <c r="Q15" i="69"/>
  <c r="F45" i="69"/>
  <c r="E95" i="69"/>
  <c r="E98" i="69"/>
  <c r="E42" i="69"/>
  <c r="E41" i="69" s="1"/>
  <c r="Q37" i="69"/>
  <c r="I146" i="69"/>
  <c r="I145" i="69" s="1"/>
  <c r="I143" i="69"/>
  <c r="N147" i="69"/>
  <c r="N144" i="69"/>
  <c r="C143" i="69"/>
  <c r="C146" i="69"/>
  <c r="Q20" i="69"/>
  <c r="D45" i="69"/>
  <c r="F191" i="69"/>
  <c r="F194" i="69"/>
  <c r="F193" i="69" s="1"/>
  <c r="D95" i="69"/>
  <c r="D98" i="69"/>
  <c r="D42" i="69"/>
  <c r="D41" i="69" s="1"/>
  <c r="N96" i="69"/>
  <c r="C95" i="69"/>
  <c r="C98" i="69"/>
  <c r="M9" i="69"/>
  <c r="K42" i="69"/>
  <c r="K41" i="69" s="1"/>
  <c r="K143" i="69"/>
  <c r="K146" i="69"/>
  <c r="L192" i="69"/>
  <c r="L195" i="69"/>
  <c r="L45" i="69" s="1"/>
  <c r="Q12" i="69"/>
  <c r="Q35" i="69"/>
  <c r="G193" i="66"/>
  <c r="G188" i="66" s="1"/>
  <c r="G197" i="66" s="1"/>
  <c r="E194" i="66"/>
  <c r="E193" i="66" s="1"/>
  <c r="E188" i="66" s="1"/>
  <c r="E197" i="66" s="1"/>
  <c r="K45" i="66"/>
  <c r="I143" i="66"/>
  <c r="I140" i="66" s="1"/>
  <c r="I149" i="66" s="1"/>
  <c r="J145" i="66"/>
  <c r="J140" i="66" s="1"/>
  <c r="J149" i="66" s="1"/>
  <c r="F147" i="66"/>
  <c r="F45" i="66" s="1"/>
  <c r="F42" i="66"/>
  <c r="F41" i="66" s="1"/>
  <c r="M30" i="66"/>
  <c r="N94" i="66"/>
  <c r="M25" i="66"/>
  <c r="E96" i="66"/>
  <c r="N96" i="66" s="1"/>
  <c r="G45" i="66"/>
  <c r="M16" i="66"/>
  <c r="M9" i="66"/>
  <c r="F98" i="66"/>
  <c r="F97" i="66" s="1"/>
  <c r="F95" i="66"/>
  <c r="C192" i="66"/>
  <c r="C195" i="66"/>
  <c r="N195" i="66" s="1"/>
  <c r="N190" i="66"/>
  <c r="K191" i="66"/>
  <c r="K194" i="66"/>
  <c r="K193" i="66" s="1"/>
  <c r="K145" i="66"/>
  <c r="K140" i="66" s="1"/>
  <c r="K149" i="66" s="1"/>
  <c r="K42" i="66"/>
  <c r="K41" i="66" s="1"/>
  <c r="L191" i="66"/>
  <c r="L194" i="66"/>
  <c r="L193" i="66" s="1"/>
  <c r="H95" i="66"/>
  <c r="H98" i="66"/>
  <c r="E42" i="66"/>
  <c r="E41" i="66" s="1"/>
  <c r="E95" i="66"/>
  <c r="E98" i="66"/>
  <c r="E143" i="66"/>
  <c r="E146" i="66"/>
  <c r="E145" i="66" s="1"/>
  <c r="G143" i="66"/>
  <c r="G146" i="66"/>
  <c r="G145" i="66" s="1"/>
  <c r="E45" i="66"/>
  <c r="J191" i="66"/>
  <c r="J194" i="66"/>
  <c r="J193" i="66" s="1"/>
  <c r="C144" i="66"/>
  <c r="C147" i="66"/>
  <c r="N142" i="66"/>
  <c r="N99" i="66"/>
  <c r="L143" i="66"/>
  <c r="L146" i="66"/>
  <c r="L145" i="66" s="1"/>
  <c r="L45" i="66"/>
  <c r="F191" i="66"/>
  <c r="F194" i="66"/>
  <c r="F193" i="66" s="1"/>
  <c r="C95" i="66"/>
  <c r="C98" i="66"/>
  <c r="L42" i="66"/>
  <c r="L41" i="66" s="1"/>
  <c r="L95" i="66"/>
  <c r="L98" i="66"/>
  <c r="I42" i="66"/>
  <c r="I41" i="66" s="1"/>
  <c r="I95" i="66"/>
  <c r="I98" i="66"/>
  <c r="D191" i="66"/>
  <c r="D194" i="66"/>
  <c r="D193" i="66" s="1"/>
  <c r="J45" i="66"/>
  <c r="M33" i="66"/>
  <c r="J42" i="66"/>
  <c r="J41" i="66" s="1"/>
  <c r="J95" i="66"/>
  <c r="J98" i="66"/>
  <c r="D143" i="66"/>
  <c r="D146" i="66"/>
  <c r="D145" i="66" s="1"/>
  <c r="F143" i="66"/>
  <c r="F146" i="66"/>
  <c r="D45" i="66"/>
  <c r="G97" i="66"/>
  <c r="G92" i="66" s="1"/>
  <c r="G101" i="66" s="1"/>
  <c r="D42" i="66"/>
  <c r="D41" i="66" s="1"/>
  <c r="D98" i="66"/>
  <c r="D95" i="66"/>
  <c r="D193" i="65"/>
  <c r="J191" i="65"/>
  <c r="J188" i="65" s="1"/>
  <c r="J197" i="65" s="1"/>
  <c r="L194" i="65"/>
  <c r="L193" i="65" s="1"/>
  <c r="L188" i="65" s="1"/>
  <c r="L197" i="65" s="1"/>
  <c r="K45" i="65"/>
  <c r="L45" i="65"/>
  <c r="G45" i="65"/>
  <c r="L143" i="65"/>
  <c r="L146" i="65"/>
  <c r="L145" i="65" s="1"/>
  <c r="J45" i="65"/>
  <c r="K42" i="65"/>
  <c r="K41" i="65" s="1"/>
  <c r="K146" i="65"/>
  <c r="K143" i="65"/>
  <c r="J42" i="65"/>
  <c r="J41" i="65" s="1"/>
  <c r="J98" i="65"/>
  <c r="J95" i="65"/>
  <c r="D143" i="65"/>
  <c r="D146" i="65"/>
  <c r="D145" i="65" s="1"/>
  <c r="H95" i="65"/>
  <c r="H98" i="65"/>
  <c r="H97" i="65" s="1"/>
  <c r="C192" i="65"/>
  <c r="C42" i="65" s="1"/>
  <c r="C41" i="65" s="1"/>
  <c r="C195" i="65"/>
  <c r="N190" i="65"/>
  <c r="M40" i="65" s="1"/>
  <c r="G143" i="65"/>
  <c r="G146" i="65"/>
  <c r="G145" i="65" s="1"/>
  <c r="N147" i="65"/>
  <c r="E143" i="65"/>
  <c r="E146" i="65"/>
  <c r="E145" i="65" s="1"/>
  <c r="C146" i="65"/>
  <c r="C143" i="65"/>
  <c r="N144" i="65"/>
  <c r="D188" i="65"/>
  <c r="D197" i="65" s="1"/>
  <c r="M30" i="65"/>
  <c r="F42" i="65"/>
  <c r="F41" i="65" s="1"/>
  <c r="F95" i="65"/>
  <c r="F98" i="65"/>
  <c r="C97" i="65"/>
  <c r="C92" i="65" s="1"/>
  <c r="I45" i="65"/>
  <c r="F45" i="65"/>
  <c r="D45" i="65"/>
  <c r="N96" i="65"/>
  <c r="I42" i="65"/>
  <c r="I41" i="65" s="1"/>
  <c r="I95" i="65"/>
  <c r="I98" i="65"/>
  <c r="E42" i="65"/>
  <c r="E41" i="65" s="1"/>
  <c r="E95" i="65"/>
  <c r="E98" i="65"/>
  <c r="D42" i="65"/>
  <c r="D41" i="65" s="1"/>
  <c r="D95" i="65"/>
  <c r="D98" i="65"/>
  <c r="M25" i="65"/>
  <c r="E45" i="65"/>
  <c r="I143" i="65"/>
  <c r="I146" i="65"/>
  <c r="I145" i="65" s="1"/>
  <c r="M33" i="65"/>
  <c r="M9" i="65"/>
  <c r="H47" i="65"/>
  <c r="N99" i="65"/>
  <c r="J146" i="65"/>
  <c r="J145" i="65" s="1"/>
  <c r="J143" i="65"/>
  <c r="L95" i="65"/>
  <c r="L98" i="65"/>
  <c r="L42" i="65"/>
  <c r="L41" i="65" s="1"/>
  <c r="K191" i="65"/>
  <c r="K194" i="65"/>
  <c r="K193" i="65" s="1"/>
  <c r="F194" i="65"/>
  <c r="F193" i="65" s="1"/>
  <c r="F191" i="65"/>
  <c r="M16" i="65"/>
  <c r="F143" i="65"/>
  <c r="F146" i="65"/>
  <c r="F145" i="65" s="1"/>
  <c r="G191" i="65"/>
  <c r="G194" i="65"/>
  <c r="G193" i="65" s="1"/>
  <c r="G42" i="65"/>
  <c r="G41" i="65" s="1"/>
  <c r="G95" i="65"/>
  <c r="G98" i="65"/>
  <c r="E191" i="65"/>
  <c r="E194" i="65"/>
  <c r="E193" i="65" s="1"/>
  <c r="L45" i="64"/>
  <c r="G45" i="64"/>
  <c r="M9" i="64"/>
  <c r="C96" i="64"/>
  <c r="C99" i="64"/>
  <c r="N94" i="64"/>
  <c r="E42" i="64"/>
  <c r="E41" i="64" s="1"/>
  <c r="E98" i="64"/>
  <c r="E95" i="64"/>
  <c r="D140" i="64"/>
  <c r="D149" i="64" s="1"/>
  <c r="L140" i="64"/>
  <c r="L149" i="64" s="1"/>
  <c r="H95" i="64"/>
  <c r="H98" i="64"/>
  <c r="H97" i="64" s="1"/>
  <c r="C192" i="64"/>
  <c r="C195" i="64"/>
  <c r="N195" i="64" s="1"/>
  <c r="N190" i="64"/>
  <c r="L95" i="64"/>
  <c r="L98" i="64"/>
  <c r="L42" i="64"/>
  <c r="L41" i="64" s="1"/>
  <c r="M16" i="64"/>
  <c r="N144" i="64"/>
  <c r="C146" i="64"/>
  <c r="C143" i="64"/>
  <c r="N147" i="64"/>
  <c r="F191" i="64"/>
  <c r="F194" i="64"/>
  <c r="F193" i="64" s="1"/>
  <c r="J188" i="64"/>
  <c r="J197" i="64" s="1"/>
  <c r="G42" i="64"/>
  <c r="G41" i="64" s="1"/>
  <c r="G98" i="64"/>
  <c r="G95" i="64"/>
  <c r="F146" i="64"/>
  <c r="F145" i="64" s="1"/>
  <c r="F143" i="64"/>
  <c r="F42" i="64"/>
  <c r="F41" i="64" s="1"/>
  <c r="F98" i="64"/>
  <c r="F95" i="64"/>
  <c r="E140" i="64"/>
  <c r="E149" i="64" s="1"/>
  <c r="F45" i="64"/>
  <c r="J97" i="64"/>
  <c r="J92" i="64" s="1"/>
  <c r="J101" i="64" s="1"/>
  <c r="J44" i="64"/>
  <c r="J43" i="64" s="1"/>
  <c r="J38" i="64" s="1"/>
  <c r="J47" i="64" s="1"/>
  <c r="J140" i="64"/>
  <c r="J149" i="64" s="1"/>
  <c r="L191" i="64"/>
  <c r="L194" i="64"/>
  <c r="L193" i="64" s="1"/>
  <c r="G146" i="64"/>
  <c r="G145" i="64" s="1"/>
  <c r="G143" i="64"/>
  <c r="M25" i="64"/>
  <c r="M33" i="64"/>
  <c r="D96" i="64"/>
  <c r="D99" i="64"/>
  <c r="D45" i="64" s="1"/>
  <c r="D194" i="64"/>
  <c r="D193" i="64" s="1"/>
  <c r="D191" i="64"/>
  <c r="D188" i="64" s="1"/>
  <c r="D197" i="64" s="1"/>
  <c r="K188" i="64"/>
  <c r="K197" i="64" s="1"/>
  <c r="G194" i="64"/>
  <c r="G193" i="64" s="1"/>
  <c r="G191" i="64"/>
  <c r="G188" i="64" s="1"/>
  <c r="G197" i="64" s="1"/>
  <c r="I95" i="64"/>
  <c r="I42" i="64"/>
  <c r="I41" i="64" s="1"/>
  <c r="I98" i="64"/>
  <c r="E194" i="64"/>
  <c r="E193" i="64" s="1"/>
  <c r="E191" i="64"/>
  <c r="E188" i="64" s="1"/>
  <c r="E197" i="64" s="1"/>
  <c r="I146" i="64"/>
  <c r="I145" i="64" s="1"/>
  <c r="I143" i="64"/>
  <c r="I140" i="64" s="1"/>
  <c r="I149" i="64" s="1"/>
  <c r="I45" i="64"/>
  <c r="J188" i="63"/>
  <c r="J197" i="63" s="1"/>
  <c r="M40" i="63"/>
  <c r="M9" i="63"/>
  <c r="D95" i="63"/>
  <c r="D42" i="63"/>
  <c r="D41" i="63" s="1"/>
  <c r="L146" i="63"/>
  <c r="L145" i="63" s="1"/>
  <c r="L143" i="63"/>
  <c r="H95" i="63"/>
  <c r="H98" i="63"/>
  <c r="H97" i="63" s="1"/>
  <c r="N147" i="63"/>
  <c r="F194" i="63"/>
  <c r="F193" i="63" s="1"/>
  <c r="F191" i="63"/>
  <c r="F188" i="63" s="1"/>
  <c r="F197" i="63" s="1"/>
  <c r="C45" i="63"/>
  <c r="J45" i="63"/>
  <c r="G95" i="63"/>
  <c r="G98" i="63"/>
  <c r="G42" i="63"/>
  <c r="G41" i="63" s="1"/>
  <c r="L188" i="63"/>
  <c r="L197" i="63" s="1"/>
  <c r="F146" i="63"/>
  <c r="F145" i="63" s="1"/>
  <c r="F143" i="63"/>
  <c r="M33" i="63"/>
  <c r="J146" i="63"/>
  <c r="J145" i="63" s="1"/>
  <c r="J143" i="63"/>
  <c r="N195" i="63"/>
  <c r="M25" i="63"/>
  <c r="C191" i="63"/>
  <c r="C194" i="63"/>
  <c r="N192" i="63"/>
  <c r="D191" i="63"/>
  <c r="D194" i="63"/>
  <c r="D193" i="63" s="1"/>
  <c r="J42" i="63"/>
  <c r="J41" i="63" s="1"/>
  <c r="J98" i="63"/>
  <c r="J95" i="63"/>
  <c r="N144" i="63"/>
  <c r="C143" i="63"/>
  <c r="C146" i="63"/>
  <c r="C98" i="63"/>
  <c r="C42" i="63"/>
  <c r="C41" i="63" s="1"/>
  <c r="C95" i="63"/>
  <c r="K42" i="63"/>
  <c r="K41" i="63" s="1"/>
  <c r="K146" i="63"/>
  <c r="K143" i="63"/>
  <c r="M16" i="63"/>
  <c r="F42" i="63"/>
  <c r="F41" i="63" s="1"/>
  <c r="F95" i="63"/>
  <c r="F98" i="63"/>
  <c r="I96" i="63"/>
  <c r="N96" i="63" s="1"/>
  <c r="I99" i="63"/>
  <c r="I45" i="63" s="1"/>
  <c r="E191" i="63"/>
  <c r="E194" i="63"/>
  <c r="E193" i="63" s="1"/>
  <c r="F45" i="63"/>
  <c r="D97" i="63"/>
  <c r="D92" i="63" s="1"/>
  <c r="D101" i="63" s="1"/>
  <c r="I146" i="63"/>
  <c r="I145" i="63" s="1"/>
  <c r="I143" i="63"/>
  <c r="I140" i="63" s="1"/>
  <c r="I149" i="63" s="1"/>
  <c r="M30" i="63"/>
  <c r="L45" i="63"/>
  <c r="K188" i="63"/>
  <c r="K197" i="63" s="1"/>
  <c r="G146" i="63"/>
  <c r="G145" i="63" s="1"/>
  <c r="G143" i="63"/>
  <c r="G140" i="63" s="1"/>
  <c r="G149" i="63" s="1"/>
  <c r="L95" i="63"/>
  <c r="L42" i="63"/>
  <c r="L41" i="63" s="1"/>
  <c r="L98" i="63"/>
  <c r="E97" i="63"/>
  <c r="E92" i="63" s="1"/>
  <c r="E101" i="63" s="1"/>
  <c r="E44" i="63"/>
  <c r="E43" i="63" s="1"/>
  <c r="E38" i="63" s="1"/>
  <c r="E47" i="63" s="1"/>
  <c r="G194" i="63"/>
  <c r="G193" i="63" s="1"/>
  <c r="G191" i="63"/>
  <c r="C194" i="62"/>
  <c r="M30" i="62"/>
  <c r="L42" i="62"/>
  <c r="L41" i="62" s="1"/>
  <c r="L98" i="62"/>
  <c r="M25" i="62"/>
  <c r="M33" i="62"/>
  <c r="I99" i="62"/>
  <c r="M16" i="62"/>
  <c r="M9" i="62"/>
  <c r="D95" i="62"/>
  <c r="D98" i="62"/>
  <c r="F42" i="62"/>
  <c r="F41" i="62" s="1"/>
  <c r="F95" i="62"/>
  <c r="F98" i="62"/>
  <c r="I143" i="62"/>
  <c r="I146" i="62"/>
  <c r="I145" i="62" s="1"/>
  <c r="G191" i="62"/>
  <c r="G194" i="62"/>
  <c r="G193" i="62" s="1"/>
  <c r="E143" i="62"/>
  <c r="E146" i="62"/>
  <c r="E145" i="62" s="1"/>
  <c r="C144" i="62"/>
  <c r="C147" i="62"/>
  <c r="N142" i="62"/>
  <c r="L140" i="62"/>
  <c r="L149" i="62" s="1"/>
  <c r="D144" i="62"/>
  <c r="D42" i="62" s="1"/>
  <c r="D41" i="62" s="1"/>
  <c r="D147" i="62"/>
  <c r="D45" i="62" s="1"/>
  <c r="F191" i="62"/>
  <c r="F194" i="62"/>
  <c r="F193" i="62" s="1"/>
  <c r="F140" i="62"/>
  <c r="F149" i="62" s="1"/>
  <c r="K42" i="62"/>
  <c r="K41" i="62" s="1"/>
  <c r="K143" i="62"/>
  <c r="K146" i="62"/>
  <c r="C193" i="62"/>
  <c r="C188" i="62" s="1"/>
  <c r="E95" i="62"/>
  <c r="E98" i="62"/>
  <c r="E195" i="62"/>
  <c r="N195" i="62" s="1"/>
  <c r="E192" i="62"/>
  <c r="E42" i="62" s="1"/>
  <c r="E41" i="62" s="1"/>
  <c r="N190" i="62"/>
  <c r="K188" i="62"/>
  <c r="K197" i="62" s="1"/>
  <c r="G98" i="62"/>
  <c r="G95" i="62"/>
  <c r="G42" i="62"/>
  <c r="G41" i="62" s="1"/>
  <c r="L44" i="62"/>
  <c r="L43" i="62" s="1"/>
  <c r="L38" i="62" s="1"/>
  <c r="L47" i="62" s="1"/>
  <c r="L97" i="62"/>
  <c r="L92" i="62" s="1"/>
  <c r="L101" i="62" s="1"/>
  <c r="H47" i="62"/>
  <c r="I42" i="62"/>
  <c r="I41" i="62" s="1"/>
  <c r="I95" i="62"/>
  <c r="I98" i="62"/>
  <c r="C99" i="62"/>
  <c r="C96" i="62"/>
  <c r="N94" i="62"/>
  <c r="J97" i="62"/>
  <c r="J92" i="62" s="1"/>
  <c r="J101" i="62" s="1"/>
  <c r="H95" i="62"/>
  <c r="H98" i="62"/>
  <c r="H97" i="62" s="1"/>
  <c r="J146" i="62"/>
  <c r="J145" i="62" s="1"/>
  <c r="J143" i="62"/>
  <c r="J140" i="62" s="1"/>
  <c r="J149" i="62" s="1"/>
  <c r="G140" i="62"/>
  <c r="G149" i="62" s="1"/>
  <c r="I45" i="62"/>
  <c r="L45" i="61"/>
  <c r="E188" i="61"/>
  <c r="E197" i="61" s="1"/>
  <c r="N195" i="61"/>
  <c r="C45" i="61"/>
  <c r="J45" i="61"/>
  <c r="I45" i="61"/>
  <c r="G45" i="61"/>
  <c r="D145" i="61"/>
  <c r="D140" i="61" s="1"/>
  <c r="D149" i="61" s="1"/>
  <c r="M25" i="61"/>
  <c r="H95" i="61"/>
  <c r="M33" i="61"/>
  <c r="E98" i="61"/>
  <c r="E97" i="61" s="1"/>
  <c r="E92" i="61" s="1"/>
  <c r="E101" i="61" s="1"/>
  <c r="E42" i="61"/>
  <c r="E41" i="61" s="1"/>
  <c r="D99" i="61"/>
  <c r="D45" i="61" s="1"/>
  <c r="M40" i="61"/>
  <c r="D96" i="61"/>
  <c r="N96" i="61" s="1"/>
  <c r="L97" i="61"/>
  <c r="L92" i="61" s="1"/>
  <c r="L101" i="61" s="1"/>
  <c r="L191" i="61"/>
  <c r="L194" i="61"/>
  <c r="L193" i="61" s="1"/>
  <c r="I143" i="61"/>
  <c r="I146" i="61"/>
  <c r="I145" i="61" s="1"/>
  <c r="L143" i="61"/>
  <c r="L146" i="61"/>
  <c r="L145" i="61" s="1"/>
  <c r="H97" i="61"/>
  <c r="H43" i="61" s="1"/>
  <c r="H44" i="61"/>
  <c r="C143" i="61"/>
  <c r="C146" i="61"/>
  <c r="C44" i="61" s="1"/>
  <c r="M30" i="61"/>
  <c r="H41" i="61"/>
  <c r="N192" i="61"/>
  <c r="C191" i="61"/>
  <c r="C194" i="61"/>
  <c r="M16" i="61"/>
  <c r="J191" i="61"/>
  <c r="J188" i="61" s="1"/>
  <c r="J197" i="61" s="1"/>
  <c r="J194" i="61"/>
  <c r="J193" i="61" s="1"/>
  <c r="F143" i="61"/>
  <c r="F146" i="61"/>
  <c r="F145" i="61" s="1"/>
  <c r="J143" i="61"/>
  <c r="J146" i="61"/>
  <c r="J145" i="61" s="1"/>
  <c r="G143" i="61"/>
  <c r="G146" i="61"/>
  <c r="G145" i="61" s="1"/>
  <c r="N99" i="61"/>
  <c r="G42" i="61"/>
  <c r="G41" i="61" s="1"/>
  <c r="G95" i="61"/>
  <c r="G98" i="61"/>
  <c r="M9" i="61"/>
  <c r="F42" i="61"/>
  <c r="F41" i="61" s="1"/>
  <c r="F95" i="61"/>
  <c r="F98" i="61"/>
  <c r="K147" i="61"/>
  <c r="K45" i="61" s="1"/>
  <c r="K144" i="61"/>
  <c r="N144" i="61" s="1"/>
  <c r="C97" i="61"/>
  <c r="F45" i="61"/>
  <c r="C42" i="61"/>
  <c r="C41" i="61" s="1"/>
  <c r="E143" i="61"/>
  <c r="E146" i="61"/>
  <c r="E145" i="61" s="1"/>
  <c r="F191" i="61"/>
  <c r="F188" i="61" s="1"/>
  <c r="F197" i="61" s="1"/>
  <c r="F194" i="61"/>
  <c r="F193" i="61" s="1"/>
  <c r="D191" i="61"/>
  <c r="D194" i="61"/>
  <c r="D193" i="61" s="1"/>
  <c r="K188" i="61"/>
  <c r="K197" i="61" s="1"/>
  <c r="J42" i="61"/>
  <c r="J41" i="61" s="1"/>
  <c r="J95" i="61"/>
  <c r="J98" i="61"/>
  <c r="L42" i="61"/>
  <c r="L41" i="61" s="1"/>
  <c r="I42" i="61"/>
  <c r="I41" i="61" s="1"/>
  <c r="I95" i="61"/>
  <c r="I98" i="61"/>
  <c r="G188" i="60"/>
  <c r="G197" i="60" s="1"/>
  <c r="D192" i="60"/>
  <c r="D194" i="60" s="1"/>
  <c r="D193" i="60" s="1"/>
  <c r="M9" i="60"/>
  <c r="L140" i="60"/>
  <c r="L149" i="60" s="1"/>
  <c r="G146" i="60"/>
  <c r="G145" i="60" s="1"/>
  <c r="G140" i="60" s="1"/>
  <c r="G149" i="60" s="1"/>
  <c r="F45" i="60"/>
  <c r="D145" i="60"/>
  <c r="D140" i="60" s="1"/>
  <c r="D149" i="60" s="1"/>
  <c r="I45" i="60"/>
  <c r="F96" i="60"/>
  <c r="H97" i="60"/>
  <c r="H43" i="60" s="1"/>
  <c r="H44" i="60"/>
  <c r="C96" i="60"/>
  <c r="C99" i="60"/>
  <c r="N94" i="60"/>
  <c r="H41" i="60"/>
  <c r="E195" i="60"/>
  <c r="N195" i="60" s="1"/>
  <c r="E192" i="60"/>
  <c r="E42" i="60" s="1"/>
  <c r="E41" i="60" s="1"/>
  <c r="K191" i="60"/>
  <c r="K194" i="60"/>
  <c r="K193" i="60" s="1"/>
  <c r="K45" i="60"/>
  <c r="J188" i="60"/>
  <c r="J197" i="60" s="1"/>
  <c r="K42" i="60"/>
  <c r="K41" i="60" s="1"/>
  <c r="K143" i="60"/>
  <c r="K146" i="60"/>
  <c r="D191" i="60"/>
  <c r="L97" i="60"/>
  <c r="F42" i="60"/>
  <c r="F41" i="60" s="1"/>
  <c r="F95" i="60"/>
  <c r="F98" i="60"/>
  <c r="J97" i="60"/>
  <c r="J92" i="60" s="1"/>
  <c r="J101" i="60" s="1"/>
  <c r="L92" i="60"/>
  <c r="L101" i="60" s="1"/>
  <c r="C146" i="60"/>
  <c r="C143" i="60"/>
  <c r="L191" i="60"/>
  <c r="L194" i="60"/>
  <c r="L193" i="60" s="1"/>
  <c r="F143" i="60"/>
  <c r="F146" i="60"/>
  <c r="F145" i="60" s="1"/>
  <c r="C193" i="60"/>
  <c r="G42" i="60"/>
  <c r="G41" i="60" s="1"/>
  <c r="G95" i="60"/>
  <c r="G98" i="60"/>
  <c r="M16" i="60"/>
  <c r="J147" i="60"/>
  <c r="J45" i="60" s="1"/>
  <c r="J144" i="60"/>
  <c r="N144" i="60" s="1"/>
  <c r="N190" i="60"/>
  <c r="M33" i="60"/>
  <c r="F188" i="60"/>
  <c r="F197" i="60" s="1"/>
  <c r="I97" i="60"/>
  <c r="I92" i="60" s="1"/>
  <c r="I101" i="60" s="1"/>
  <c r="E143" i="60"/>
  <c r="E146" i="60"/>
  <c r="E145" i="60" s="1"/>
  <c r="D45" i="60"/>
  <c r="E95" i="60"/>
  <c r="E98" i="60"/>
  <c r="I143" i="60"/>
  <c r="I146" i="60"/>
  <c r="I145" i="60" s="1"/>
  <c r="I42" i="60"/>
  <c r="I41" i="60" s="1"/>
  <c r="D95" i="60"/>
  <c r="D98" i="60"/>
  <c r="E191" i="59"/>
  <c r="E194" i="59"/>
  <c r="E193" i="59" s="1"/>
  <c r="N195" i="59"/>
  <c r="C194" i="59"/>
  <c r="C193" i="59" s="1"/>
  <c r="C188" i="59" s="1"/>
  <c r="J45" i="59"/>
  <c r="I146" i="59"/>
  <c r="I145" i="59" s="1"/>
  <c r="I140" i="59" s="1"/>
  <c r="I149" i="59" s="1"/>
  <c r="G45" i="59"/>
  <c r="F145" i="59"/>
  <c r="F140" i="59" s="1"/>
  <c r="F149" i="59" s="1"/>
  <c r="E45" i="59"/>
  <c r="D143" i="59"/>
  <c r="D140" i="59"/>
  <c r="D149" i="59" s="1"/>
  <c r="M25" i="59"/>
  <c r="M30" i="59"/>
  <c r="M9" i="59"/>
  <c r="M16" i="59"/>
  <c r="C146" i="59"/>
  <c r="C143" i="59"/>
  <c r="N144" i="59"/>
  <c r="G143" i="59"/>
  <c r="G146" i="59"/>
  <c r="G145" i="59" s="1"/>
  <c r="L143" i="59"/>
  <c r="L146" i="59"/>
  <c r="L145" i="59" s="1"/>
  <c r="F95" i="59"/>
  <c r="F98" i="59"/>
  <c r="F42" i="59"/>
  <c r="F41" i="59" s="1"/>
  <c r="F45" i="59"/>
  <c r="J188" i="59"/>
  <c r="J197" i="59" s="1"/>
  <c r="G95" i="59"/>
  <c r="G98" i="59"/>
  <c r="G42" i="59"/>
  <c r="G41" i="59" s="1"/>
  <c r="N147" i="59"/>
  <c r="K191" i="59"/>
  <c r="K194" i="59"/>
  <c r="K193" i="59" s="1"/>
  <c r="K45" i="59"/>
  <c r="L194" i="59"/>
  <c r="L193" i="59" s="1"/>
  <c r="L191" i="59"/>
  <c r="H41" i="59"/>
  <c r="H38" i="59" s="1"/>
  <c r="H47" i="59" s="1"/>
  <c r="C96" i="59"/>
  <c r="N94" i="59"/>
  <c r="M40" i="59" s="1"/>
  <c r="C99" i="59"/>
  <c r="M33" i="59"/>
  <c r="N192" i="59"/>
  <c r="K42" i="59"/>
  <c r="K41" i="59" s="1"/>
  <c r="K143" i="59"/>
  <c r="K146" i="59"/>
  <c r="J143" i="59"/>
  <c r="J146" i="59"/>
  <c r="J145" i="59" s="1"/>
  <c r="I98" i="59"/>
  <c r="I95" i="59"/>
  <c r="I42" i="59"/>
  <c r="I41" i="59" s="1"/>
  <c r="L45" i="59"/>
  <c r="H97" i="59"/>
  <c r="H43" i="59" s="1"/>
  <c r="H44" i="59"/>
  <c r="E143" i="59"/>
  <c r="E146" i="59"/>
  <c r="E145" i="59" s="1"/>
  <c r="G194" i="59"/>
  <c r="G193" i="59" s="1"/>
  <c r="G191" i="59"/>
  <c r="L98" i="59"/>
  <c r="L42" i="59"/>
  <c r="L41" i="59" s="1"/>
  <c r="L95" i="59"/>
  <c r="D45" i="59"/>
  <c r="J42" i="59"/>
  <c r="J41" i="59" s="1"/>
  <c r="J98" i="59"/>
  <c r="J95" i="59"/>
  <c r="E95" i="59"/>
  <c r="E98" i="59"/>
  <c r="E42" i="59"/>
  <c r="E41" i="59" s="1"/>
  <c r="F191" i="59"/>
  <c r="F188" i="59" s="1"/>
  <c r="F197" i="59" s="1"/>
  <c r="F194" i="59"/>
  <c r="F193" i="59" s="1"/>
  <c r="D191" i="59"/>
  <c r="D194" i="59"/>
  <c r="D193" i="59" s="1"/>
  <c r="D95" i="59"/>
  <c r="D98" i="59"/>
  <c r="D42" i="59"/>
  <c r="D41" i="59" s="1"/>
  <c r="E45" i="58"/>
  <c r="I45" i="58"/>
  <c r="G45" i="58"/>
  <c r="M30" i="58"/>
  <c r="D95" i="58"/>
  <c r="L188" i="58"/>
  <c r="L197" i="58" s="1"/>
  <c r="M33" i="58"/>
  <c r="C96" i="58"/>
  <c r="C99" i="58"/>
  <c r="N94" i="58"/>
  <c r="M9" i="58"/>
  <c r="J146" i="58"/>
  <c r="J143" i="58"/>
  <c r="J42" i="58"/>
  <c r="J41" i="58" s="1"/>
  <c r="G191" i="58"/>
  <c r="G194" i="58"/>
  <c r="G193" i="58" s="1"/>
  <c r="N195" i="58"/>
  <c r="K42" i="58"/>
  <c r="K41" i="58" s="1"/>
  <c r="K143" i="58"/>
  <c r="K146" i="58"/>
  <c r="G143" i="58"/>
  <c r="G146" i="58"/>
  <c r="G145" i="58" s="1"/>
  <c r="N192" i="58"/>
  <c r="C194" i="58"/>
  <c r="C191" i="58"/>
  <c r="C140" i="58"/>
  <c r="F146" i="58"/>
  <c r="F145" i="58" s="1"/>
  <c r="F143" i="58"/>
  <c r="F140" i="58" s="1"/>
  <c r="F149" i="58" s="1"/>
  <c r="C145" i="58"/>
  <c r="L143" i="58"/>
  <c r="L146" i="58"/>
  <c r="L145" i="58" s="1"/>
  <c r="D97" i="58"/>
  <c r="D92" i="58" s="1"/>
  <c r="D101" i="58" s="1"/>
  <c r="L98" i="58"/>
  <c r="L42" i="58"/>
  <c r="L41" i="58" s="1"/>
  <c r="L95" i="58"/>
  <c r="L45" i="58"/>
  <c r="F191" i="58"/>
  <c r="F194" i="58"/>
  <c r="F193" i="58" s="1"/>
  <c r="I146" i="58"/>
  <c r="I145" i="58" s="1"/>
  <c r="I143" i="58"/>
  <c r="E146" i="58"/>
  <c r="E145" i="58" s="1"/>
  <c r="E143" i="58"/>
  <c r="H95" i="58"/>
  <c r="H98" i="58"/>
  <c r="H42" i="58"/>
  <c r="I95" i="58"/>
  <c r="I98" i="58"/>
  <c r="I42" i="58"/>
  <c r="I41" i="58" s="1"/>
  <c r="G98" i="58"/>
  <c r="G42" i="58"/>
  <c r="G41" i="58" s="1"/>
  <c r="G95" i="58"/>
  <c r="M16" i="58"/>
  <c r="E97" i="58"/>
  <c r="E92" i="58" s="1"/>
  <c r="E101" i="58" s="1"/>
  <c r="D194" i="58"/>
  <c r="D193" i="58" s="1"/>
  <c r="D191" i="58"/>
  <c r="D147" i="58"/>
  <c r="D144" i="58"/>
  <c r="N142" i="58"/>
  <c r="F42" i="58"/>
  <c r="F41" i="58" s="1"/>
  <c r="F98" i="58"/>
  <c r="F95" i="58"/>
  <c r="K194" i="58"/>
  <c r="K193" i="58" s="1"/>
  <c r="K191" i="58"/>
  <c r="K188" i="58" s="1"/>
  <c r="K197" i="58" s="1"/>
  <c r="F45" i="58"/>
  <c r="E194" i="58"/>
  <c r="E193" i="58" s="1"/>
  <c r="E191" i="58"/>
  <c r="E45" i="57"/>
  <c r="D191" i="57"/>
  <c r="D188" i="57" s="1"/>
  <c r="D197" i="57" s="1"/>
  <c r="I45" i="57"/>
  <c r="E143" i="57"/>
  <c r="E140" i="57" s="1"/>
  <c r="E149" i="57" s="1"/>
  <c r="D96" i="57"/>
  <c r="D95" i="57" s="1"/>
  <c r="K191" i="57"/>
  <c r="K188" i="57" s="1"/>
  <c r="K197" i="57" s="1"/>
  <c r="J45" i="57"/>
  <c r="G45" i="57"/>
  <c r="I98" i="57"/>
  <c r="I95" i="57"/>
  <c r="I42" i="57"/>
  <c r="I41" i="57" s="1"/>
  <c r="C144" i="57"/>
  <c r="C147" i="57"/>
  <c r="G194" i="57"/>
  <c r="G193" i="57" s="1"/>
  <c r="G191" i="57"/>
  <c r="G188" i="57" s="1"/>
  <c r="G197" i="57" s="1"/>
  <c r="M16" i="57"/>
  <c r="F194" i="57"/>
  <c r="F193" i="57" s="1"/>
  <c r="F191" i="57"/>
  <c r="E42" i="57"/>
  <c r="E41" i="57" s="1"/>
  <c r="E98" i="57"/>
  <c r="E95" i="57"/>
  <c r="I143" i="57"/>
  <c r="I146" i="57"/>
  <c r="I145" i="57" s="1"/>
  <c r="D42" i="57"/>
  <c r="D41" i="57" s="1"/>
  <c r="D98" i="57"/>
  <c r="J143" i="57"/>
  <c r="J146" i="57"/>
  <c r="J145" i="57" s="1"/>
  <c r="L45" i="57"/>
  <c r="E191" i="57"/>
  <c r="E194" i="57"/>
  <c r="E193" i="57" s="1"/>
  <c r="C96" i="57"/>
  <c r="C99" i="57"/>
  <c r="M9" i="57"/>
  <c r="M25" i="57"/>
  <c r="J42" i="57"/>
  <c r="J41" i="57" s="1"/>
  <c r="J98" i="57"/>
  <c r="J95" i="57"/>
  <c r="F147" i="57"/>
  <c r="F45" i="57" s="1"/>
  <c r="F144" i="57"/>
  <c r="F42" i="57" s="1"/>
  <c r="F41" i="57" s="1"/>
  <c r="G146" i="57"/>
  <c r="G145" i="57" s="1"/>
  <c r="G143" i="57"/>
  <c r="L143" i="57"/>
  <c r="L146" i="57"/>
  <c r="L145" i="57" s="1"/>
  <c r="C194" i="57"/>
  <c r="C191" i="57"/>
  <c r="L194" i="57"/>
  <c r="L193" i="57" s="1"/>
  <c r="L191" i="57"/>
  <c r="M30" i="57"/>
  <c r="J194" i="57"/>
  <c r="J193" i="57" s="1"/>
  <c r="J191" i="57"/>
  <c r="F98" i="57"/>
  <c r="F95" i="57"/>
  <c r="L97" i="57"/>
  <c r="L92" i="57" s="1"/>
  <c r="L101" i="57" s="1"/>
  <c r="L42" i="57"/>
  <c r="L41" i="57" s="1"/>
  <c r="K143" i="57"/>
  <c r="K42" i="57"/>
  <c r="K41" i="57" s="1"/>
  <c r="K146" i="57"/>
  <c r="G98" i="57"/>
  <c r="G95" i="57"/>
  <c r="G42" i="57"/>
  <c r="G41" i="57" s="1"/>
  <c r="H98" i="57"/>
  <c r="H95" i="57"/>
  <c r="H42" i="57"/>
  <c r="J147" i="55"/>
  <c r="J45" i="55" s="1"/>
  <c r="J144" i="55"/>
  <c r="J143" i="55" s="1"/>
  <c r="I97" i="56"/>
  <c r="G188" i="56"/>
  <c r="G197" i="56" s="1"/>
  <c r="L191" i="56"/>
  <c r="L188" i="56" s="1"/>
  <c r="L197" i="56" s="1"/>
  <c r="L194" i="56"/>
  <c r="L193" i="56" s="1"/>
  <c r="J42" i="56"/>
  <c r="J41" i="56" s="1"/>
  <c r="J98" i="56"/>
  <c r="J95" i="56"/>
  <c r="K191" i="56"/>
  <c r="K194" i="56"/>
  <c r="K193" i="56" s="1"/>
  <c r="K42" i="56"/>
  <c r="K41" i="56" s="1"/>
  <c r="K98" i="56"/>
  <c r="K95" i="56"/>
  <c r="H188" i="56"/>
  <c r="H197" i="56" s="1"/>
  <c r="C92" i="56"/>
  <c r="M146" i="56"/>
  <c r="M145" i="56" s="1"/>
  <c r="M143" i="56"/>
  <c r="M140" i="56" s="1"/>
  <c r="M149" i="56" s="1"/>
  <c r="K45" i="56"/>
  <c r="M191" i="56"/>
  <c r="M194" i="56"/>
  <c r="M193" i="56" s="1"/>
  <c r="K140" i="56"/>
  <c r="K149" i="56" s="1"/>
  <c r="C97" i="56"/>
  <c r="E95" i="56"/>
  <c r="E98" i="56"/>
  <c r="E42" i="56"/>
  <c r="E41" i="56" s="1"/>
  <c r="F143" i="56"/>
  <c r="F140" i="56" s="1"/>
  <c r="F149" i="56" s="1"/>
  <c r="F146" i="56"/>
  <c r="F145" i="56" s="1"/>
  <c r="L145" i="56"/>
  <c r="L140" i="56" s="1"/>
  <c r="L149" i="56" s="1"/>
  <c r="L44" i="56"/>
  <c r="L43" i="56" s="1"/>
  <c r="L38" i="56" s="1"/>
  <c r="L47" i="56" s="1"/>
  <c r="H42" i="56"/>
  <c r="H41" i="56" s="1"/>
  <c r="H98" i="56"/>
  <c r="H95" i="56"/>
  <c r="H45" i="56"/>
  <c r="H146" i="56"/>
  <c r="H145" i="56" s="1"/>
  <c r="H143" i="56"/>
  <c r="H140" i="56" s="1"/>
  <c r="H149" i="56" s="1"/>
  <c r="M97" i="56"/>
  <c r="M92" i="56" s="1"/>
  <c r="M101" i="56" s="1"/>
  <c r="O99" i="56"/>
  <c r="D146" i="56"/>
  <c r="D145" i="56" s="1"/>
  <c r="D143" i="56"/>
  <c r="E140" i="56"/>
  <c r="E149" i="56" s="1"/>
  <c r="D194" i="56"/>
  <c r="D193" i="56" s="1"/>
  <c r="D191" i="56"/>
  <c r="D95" i="56"/>
  <c r="D98" i="56"/>
  <c r="O98" i="56" s="1"/>
  <c r="D42" i="56"/>
  <c r="D41" i="56" s="1"/>
  <c r="J146" i="56"/>
  <c r="J145" i="56" s="1"/>
  <c r="J143" i="56"/>
  <c r="J140" i="56" s="1"/>
  <c r="J149" i="56" s="1"/>
  <c r="C146" i="56"/>
  <c r="C143" i="56"/>
  <c r="O144" i="56"/>
  <c r="N42" i="56" s="1"/>
  <c r="D45" i="56"/>
  <c r="O147" i="56"/>
  <c r="G42" i="56"/>
  <c r="G41" i="56" s="1"/>
  <c r="G98" i="56"/>
  <c r="G95" i="56"/>
  <c r="E194" i="56"/>
  <c r="E193" i="56" s="1"/>
  <c r="E191" i="56"/>
  <c r="G45" i="56"/>
  <c r="F191" i="56"/>
  <c r="F194" i="56"/>
  <c r="F193" i="56" s="1"/>
  <c r="O195" i="56"/>
  <c r="G143" i="56"/>
  <c r="G140" i="56" s="1"/>
  <c r="G149" i="56" s="1"/>
  <c r="G146" i="56"/>
  <c r="G145" i="56" s="1"/>
  <c r="C194" i="56"/>
  <c r="O192" i="56"/>
  <c r="C191" i="56"/>
  <c r="G143" i="55"/>
  <c r="G140" i="55"/>
  <c r="G149" i="55" s="1"/>
  <c r="K42" i="55"/>
  <c r="K41" i="55" s="1"/>
  <c r="H188" i="55"/>
  <c r="H197" i="55" s="1"/>
  <c r="O190" i="55"/>
  <c r="E195" i="55"/>
  <c r="O195" i="55" s="1"/>
  <c r="D192" i="55"/>
  <c r="D194" i="55" s="1"/>
  <c r="D193" i="55" s="1"/>
  <c r="M45" i="55"/>
  <c r="K45" i="55"/>
  <c r="N9" i="55"/>
  <c r="H45" i="55"/>
  <c r="N30" i="55"/>
  <c r="N25" i="55"/>
  <c r="N16" i="55"/>
  <c r="E95" i="55"/>
  <c r="E98" i="55"/>
  <c r="E42" i="55"/>
  <c r="E41" i="55" s="1"/>
  <c r="G99" i="55"/>
  <c r="G45" i="55" s="1"/>
  <c r="G96" i="55"/>
  <c r="O96" i="55" s="1"/>
  <c r="L191" i="55"/>
  <c r="L194" i="55"/>
  <c r="L193" i="55" s="1"/>
  <c r="M42" i="55"/>
  <c r="M41" i="55" s="1"/>
  <c r="M98" i="55"/>
  <c r="M95" i="55"/>
  <c r="D146" i="55"/>
  <c r="D145" i="55" s="1"/>
  <c r="D143" i="55"/>
  <c r="O147" i="55"/>
  <c r="K191" i="55"/>
  <c r="K194" i="55"/>
  <c r="K193" i="55" s="1"/>
  <c r="I98" i="55"/>
  <c r="I95" i="55"/>
  <c r="D95" i="55"/>
  <c r="D98" i="55"/>
  <c r="H143" i="55"/>
  <c r="H146" i="55"/>
  <c r="H145" i="55" s="1"/>
  <c r="D45" i="55"/>
  <c r="C146" i="55"/>
  <c r="C143" i="55"/>
  <c r="L45" i="55"/>
  <c r="M146" i="55"/>
  <c r="M145" i="55" s="1"/>
  <c r="M143" i="55"/>
  <c r="F188" i="55"/>
  <c r="F197" i="55" s="1"/>
  <c r="H42" i="55"/>
  <c r="H41" i="55" s="1"/>
  <c r="H98" i="55"/>
  <c r="H95" i="55"/>
  <c r="M191" i="55"/>
  <c r="M194" i="55"/>
  <c r="M193" i="55" s="1"/>
  <c r="F140" i="55"/>
  <c r="F149" i="55" s="1"/>
  <c r="K97" i="55"/>
  <c r="K92" i="55" s="1"/>
  <c r="K101" i="55" s="1"/>
  <c r="N33" i="55"/>
  <c r="L42" i="55"/>
  <c r="L41" i="55" s="1"/>
  <c r="L146" i="55"/>
  <c r="L143" i="55"/>
  <c r="E146" i="55"/>
  <c r="E145" i="55" s="1"/>
  <c r="E143" i="55"/>
  <c r="J98" i="55"/>
  <c r="J95" i="55"/>
  <c r="C98" i="55"/>
  <c r="C95" i="55"/>
  <c r="C42" i="55"/>
  <c r="C41" i="55" s="1"/>
  <c r="K146" i="55"/>
  <c r="K145" i="55" s="1"/>
  <c r="K143" i="55"/>
  <c r="C194" i="55"/>
  <c r="C191" i="55"/>
  <c r="C45" i="55"/>
  <c r="O94" i="55"/>
  <c r="G188" i="55"/>
  <c r="G197" i="55" s="1"/>
  <c r="F95" i="55"/>
  <c r="F92" i="55" s="1"/>
  <c r="F101" i="55" s="1"/>
  <c r="F98" i="55"/>
  <c r="F97" i="55" s="1"/>
  <c r="E194" i="55"/>
  <c r="E191" i="55"/>
  <c r="E193" i="54"/>
  <c r="E188" i="54" s="1"/>
  <c r="E197" i="54" s="1"/>
  <c r="N30" i="54"/>
  <c r="K143" i="54"/>
  <c r="H143" i="54"/>
  <c r="N16" i="54"/>
  <c r="J146" i="54"/>
  <c r="J145" i="54" s="1"/>
  <c r="J140" i="54"/>
  <c r="J149" i="54" s="1"/>
  <c r="E45" i="54"/>
  <c r="N9" i="54"/>
  <c r="K140" i="54"/>
  <c r="K149" i="54" s="1"/>
  <c r="H140" i="54"/>
  <c r="H149" i="54" s="1"/>
  <c r="H96" i="54"/>
  <c r="H42" i="54" s="1"/>
  <c r="H41" i="54" s="1"/>
  <c r="K96" i="54"/>
  <c r="K42" i="54" s="1"/>
  <c r="K41" i="54" s="1"/>
  <c r="H45" i="54"/>
  <c r="M98" i="54"/>
  <c r="M97" i="54" s="1"/>
  <c r="M92" i="54" s="1"/>
  <c r="M101" i="54" s="1"/>
  <c r="H95" i="54"/>
  <c r="F98" i="54"/>
  <c r="F97" i="54" s="1"/>
  <c r="F92" i="54" s="1"/>
  <c r="F101" i="54" s="1"/>
  <c r="K95" i="54"/>
  <c r="H98" i="54"/>
  <c r="H97" i="54" s="1"/>
  <c r="O94" i="54"/>
  <c r="K45" i="54"/>
  <c r="K98" i="54"/>
  <c r="O142" i="54"/>
  <c r="C147" i="54"/>
  <c r="C45" i="54" s="1"/>
  <c r="C144" i="54"/>
  <c r="C42" i="54" s="1"/>
  <c r="C41" i="54" s="1"/>
  <c r="D192" i="54"/>
  <c r="D195" i="54"/>
  <c r="O190" i="54"/>
  <c r="H191" i="54"/>
  <c r="H194" i="54"/>
  <c r="H193" i="54" s="1"/>
  <c r="C193" i="54"/>
  <c r="C188" i="54" s="1"/>
  <c r="G147" i="54"/>
  <c r="G45" i="54" s="1"/>
  <c r="G144" i="54"/>
  <c r="N33" i="54"/>
  <c r="L191" i="54"/>
  <c r="L194" i="54"/>
  <c r="L193" i="54" s="1"/>
  <c r="F143" i="54"/>
  <c r="F146" i="54"/>
  <c r="F145" i="54" s="1"/>
  <c r="G97" i="54"/>
  <c r="G92" i="54" s="1"/>
  <c r="G101" i="54" s="1"/>
  <c r="I98" i="54"/>
  <c r="I97" i="54" s="1"/>
  <c r="I95" i="54"/>
  <c r="F188" i="54"/>
  <c r="F197" i="54" s="1"/>
  <c r="L45" i="54"/>
  <c r="J42" i="54"/>
  <c r="J41" i="54" s="1"/>
  <c r="J98" i="54"/>
  <c r="J95" i="54"/>
  <c r="M192" i="54"/>
  <c r="M195" i="54"/>
  <c r="M45" i="54" s="1"/>
  <c r="M146" i="54"/>
  <c r="M145" i="54" s="1"/>
  <c r="M143" i="54"/>
  <c r="D95" i="54"/>
  <c r="D98" i="54"/>
  <c r="L42" i="54"/>
  <c r="L41" i="54" s="1"/>
  <c r="L146" i="54"/>
  <c r="L143" i="54"/>
  <c r="C98" i="54"/>
  <c r="C95" i="54"/>
  <c r="O96" i="54"/>
  <c r="D45" i="54"/>
  <c r="E42" i="54"/>
  <c r="E41" i="54" s="1"/>
  <c r="E98" i="54"/>
  <c r="E95" i="54"/>
  <c r="O99" i="54"/>
  <c r="E146" i="54"/>
  <c r="E145" i="54" s="1"/>
  <c r="E143" i="54"/>
  <c r="G191" i="54"/>
  <c r="G194" i="54"/>
  <c r="G193" i="54" s="1"/>
  <c r="K191" i="54"/>
  <c r="K194" i="54"/>
  <c r="K193" i="54" s="1"/>
  <c r="D146" i="54"/>
  <c r="D145" i="54" s="1"/>
  <c r="D143" i="54"/>
  <c r="G191" i="53"/>
  <c r="G188" i="53"/>
  <c r="G197" i="53" s="1"/>
  <c r="K191" i="53"/>
  <c r="K188" i="53" s="1"/>
  <c r="K197" i="53" s="1"/>
  <c r="O190" i="53"/>
  <c r="L188" i="53"/>
  <c r="L197" i="53" s="1"/>
  <c r="H188" i="53"/>
  <c r="H197" i="53" s="1"/>
  <c r="N30" i="53"/>
  <c r="K143" i="53"/>
  <c r="G146" i="53"/>
  <c r="G145" i="53" s="1"/>
  <c r="N16" i="53"/>
  <c r="D145" i="53"/>
  <c r="D140" i="53" s="1"/>
  <c r="D149" i="53" s="1"/>
  <c r="E143" i="53"/>
  <c r="E140" i="53" s="1"/>
  <c r="E149" i="53" s="1"/>
  <c r="H45" i="53"/>
  <c r="M143" i="53"/>
  <c r="M140" i="53" s="1"/>
  <c r="M149" i="53" s="1"/>
  <c r="J45" i="53"/>
  <c r="H140" i="53"/>
  <c r="H149" i="53" s="1"/>
  <c r="N33" i="53"/>
  <c r="N25" i="53"/>
  <c r="N9" i="53"/>
  <c r="F191" i="53"/>
  <c r="F194" i="53"/>
  <c r="F193" i="53" s="1"/>
  <c r="H42" i="53"/>
  <c r="H41" i="53" s="1"/>
  <c r="H98" i="53"/>
  <c r="H95" i="53"/>
  <c r="G140" i="53"/>
  <c r="G149" i="53" s="1"/>
  <c r="C194" i="53"/>
  <c r="C191" i="53"/>
  <c r="D95" i="53"/>
  <c r="D98" i="53"/>
  <c r="F95" i="53"/>
  <c r="F98" i="53"/>
  <c r="F97" i="53" s="1"/>
  <c r="I98" i="53"/>
  <c r="I97" i="53" s="1"/>
  <c r="I95" i="53"/>
  <c r="E98" i="53"/>
  <c r="E95" i="53"/>
  <c r="E42" i="53"/>
  <c r="E41" i="53" s="1"/>
  <c r="E45" i="53"/>
  <c r="K140" i="53"/>
  <c r="K149" i="53" s="1"/>
  <c r="M97" i="53"/>
  <c r="M92" i="53" s="1"/>
  <c r="M101" i="53" s="1"/>
  <c r="L42" i="53"/>
  <c r="L41" i="53" s="1"/>
  <c r="L146" i="53"/>
  <c r="L143" i="53"/>
  <c r="F143" i="53"/>
  <c r="F146" i="53"/>
  <c r="F145" i="53" s="1"/>
  <c r="M195" i="53"/>
  <c r="M45" i="53" s="1"/>
  <c r="M192" i="53"/>
  <c r="K42" i="53"/>
  <c r="K41" i="53" s="1"/>
  <c r="K98" i="53"/>
  <c r="K95" i="53"/>
  <c r="C98" i="53"/>
  <c r="C95" i="53"/>
  <c r="O142" i="53"/>
  <c r="C147" i="53"/>
  <c r="O147" i="53" s="1"/>
  <c r="C144" i="53"/>
  <c r="C42" i="53" s="1"/>
  <c r="C41" i="53" s="1"/>
  <c r="G99" i="53"/>
  <c r="G45" i="53" s="1"/>
  <c r="G96" i="53"/>
  <c r="O96" i="53" s="1"/>
  <c r="E194" i="53"/>
  <c r="E193" i="53" s="1"/>
  <c r="E191" i="53"/>
  <c r="O94" i="53"/>
  <c r="D192" i="53"/>
  <c r="D42" i="53" s="1"/>
  <c r="D41" i="53" s="1"/>
  <c r="D195" i="53"/>
  <c r="D45" i="53" s="1"/>
  <c r="J146" i="53"/>
  <c r="J145" i="53" s="1"/>
  <c r="J143" i="53"/>
  <c r="J42" i="53"/>
  <c r="J41" i="53" s="1"/>
  <c r="J98" i="53"/>
  <c r="J95" i="53"/>
  <c r="F193" i="52"/>
  <c r="F188" i="52" s="1"/>
  <c r="F197" i="52" s="1"/>
  <c r="H45" i="52"/>
  <c r="K188" i="52"/>
  <c r="K197" i="52" s="1"/>
  <c r="E45" i="52"/>
  <c r="G188" i="52"/>
  <c r="G197" i="52" s="1"/>
  <c r="N30" i="52"/>
  <c r="L145" i="52"/>
  <c r="L140" i="52" s="1"/>
  <c r="L149" i="52" s="1"/>
  <c r="H146" i="52"/>
  <c r="G146" i="52"/>
  <c r="G145" i="52" s="1"/>
  <c r="L45" i="52"/>
  <c r="K143" i="52"/>
  <c r="K140" i="52" s="1"/>
  <c r="K149" i="52" s="1"/>
  <c r="D143" i="52"/>
  <c r="D140" i="52" s="1"/>
  <c r="D149" i="52" s="1"/>
  <c r="E140" i="52"/>
  <c r="E149" i="52" s="1"/>
  <c r="H145" i="52"/>
  <c r="H140" i="52" s="1"/>
  <c r="H149" i="52" s="1"/>
  <c r="M45" i="52"/>
  <c r="O147" i="52"/>
  <c r="O142" i="52"/>
  <c r="C144" i="52"/>
  <c r="O144" i="52" s="1"/>
  <c r="M143" i="52"/>
  <c r="M146" i="52"/>
  <c r="M145" i="52" s="1"/>
  <c r="N16" i="52"/>
  <c r="J99" i="52"/>
  <c r="J45" i="52" s="1"/>
  <c r="O94" i="52"/>
  <c r="D96" i="52"/>
  <c r="D42" i="52" s="1"/>
  <c r="D41" i="52" s="1"/>
  <c r="D99" i="52"/>
  <c r="D45" i="52" s="1"/>
  <c r="H95" i="52"/>
  <c r="H194" i="52"/>
  <c r="H193" i="52" s="1"/>
  <c r="H191" i="52"/>
  <c r="G98" i="52"/>
  <c r="G95" i="52"/>
  <c r="G42" i="52"/>
  <c r="G41" i="52" s="1"/>
  <c r="C98" i="52"/>
  <c r="C95" i="52"/>
  <c r="C45" i="52"/>
  <c r="L191" i="52"/>
  <c r="L194" i="52"/>
  <c r="L42" i="52"/>
  <c r="L41" i="52" s="1"/>
  <c r="F98" i="52"/>
  <c r="F97" i="52" s="1"/>
  <c r="F95" i="52"/>
  <c r="E191" i="52"/>
  <c r="E194" i="52"/>
  <c r="E193" i="52" s="1"/>
  <c r="K98" i="52"/>
  <c r="K95" i="52"/>
  <c r="K42" i="52"/>
  <c r="K41" i="52" s="1"/>
  <c r="D194" i="52"/>
  <c r="D193" i="52" s="1"/>
  <c r="D191" i="52"/>
  <c r="C194" i="52"/>
  <c r="O192" i="52"/>
  <c r="C191" i="52"/>
  <c r="N25" i="52"/>
  <c r="N33" i="52"/>
  <c r="M42" i="52"/>
  <c r="M41" i="52" s="1"/>
  <c r="M95" i="52"/>
  <c r="M98" i="52"/>
  <c r="F143" i="52"/>
  <c r="F146" i="52"/>
  <c r="F145" i="52" s="1"/>
  <c r="I95" i="52"/>
  <c r="I98" i="52"/>
  <c r="I97" i="52" s="1"/>
  <c r="G140" i="52"/>
  <c r="G149" i="52" s="1"/>
  <c r="N9" i="52"/>
  <c r="J146" i="52"/>
  <c r="J145" i="52" s="1"/>
  <c r="J143" i="52"/>
  <c r="H97" i="52"/>
  <c r="H42" i="52"/>
  <c r="H41" i="52" s="1"/>
  <c r="M194" i="52"/>
  <c r="M193" i="52" s="1"/>
  <c r="M191" i="52"/>
  <c r="E98" i="52"/>
  <c r="E95" i="52"/>
  <c r="E42" i="52"/>
  <c r="E41" i="52" s="1"/>
  <c r="J95" i="52"/>
  <c r="J98" i="52"/>
  <c r="J42" i="52"/>
  <c r="J41" i="52" s="1"/>
  <c r="O195" i="52"/>
  <c r="K45" i="51"/>
  <c r="E42" i="51"/>
  <c r="E41" i="51" s="1"/>
  <c r="E45" i="51"/>
  <c r="C147" i="51"/>
  <c r="C144" i="51"/>
  <c r="G146" i="51"/>
  <c r="G145" i="51" s="1"/>
  <c r="G143" i="51"/>
  <c r="J140" i="51"/>
  <c r="J149" i="51" s="1"/>
  <c r="E97" i="51"/>
  <c r="G97" i="51"/>
  <c r="F194" i="51"/>
  <c r="F193" i="51" s="1"/>
  <c r="F191" i="51"/>
  <c r="F188" i="51" s="1"/>
  <c r="F197" i="51" s="1"/>
  <c r="D45" i="51"/>
  <c r="D95" i="51"/>
  <c r="D42" i="51"/>
  <c r="D41" i="51" s="1"/>
  <c r="D98" i="51"/>
  <c r="J95" i="51"/>
  <c r="J42" i="51"/>
  <c r="J41" i="51" s="1"/>
  <c r="J98" i="51"/>
  <c r="H97" i="51"/>
  <c r="H92" i="51" s="1"/>
  <c r="H101" i="51" s="1"/>
  <c r="F92" i="51"/>
  <c r="F101" i="51" s="1"/>
  <c r="M194" i="51"/>
  <c r="M193" i="51" s="1"/>
  <c r="M191" i="51"/>
  <c r="M146" i="51"/>
  <c r="M145" i="51" s="1"/>
  <c r="M143" i="51"/>
  <c r="G191" i="51"/>
  <c r="G194" i="51"/>
  <c r="G193" i="51" s="1"/>
  <c r="C146" i="51"/>
  <c r="O144" i="51"/>
  <c r="C143" i="51"/>
  <c r="D143" i="51"/>
  <c r="D146" i="51"/>
  <c r="D145" i="51" s="1"/>
  <c r="E92" i="51"/>
  <c r="E101" i="51" s="1"/>
  <c r="N9" i="51"/>
  <c r="O190" i="51"/>
  <c r="C192" i="51"/>
  <c r="C195" i="51"/>
  <c r="O195" i="51" s="1"/>
  <c r="K42" i="51"/>
  <c r="K41" i="51" s="1"/>
  <c r="K98" i="51"/>
  <c r="K95" i="51"/>
  <c r="K140" i="51"/>
  <c r="K149" i="51" s="1"/>
  <c r="L42" i="51"/>
  <c r="L41" i="51" s="1"/>
  <c r="L143" i="51"/>
  <c r="L146" i="51"/>
  <c r="E194" i="51"/>
  <c r="E193" i="51" s="1"/>
  <c r="E191" i="51"/>
  <c r="E188" i="51" s="1"/>
  <c r="E197" i="51" s="1"/>
  <c r="N16" i="51"/>
  <c r="N25" i="51"/>
  <c r="L194" i="51"/>
  <c r="L193" i="51" s="1"/>
  <c r="L191" i="51"/>
  <c r="I95" i="51"/>
  <c r="I98" i="51"/>
  <c r="I97" i="51" s="1"/>
  <c r="H191" i="51"/>
  <c r="H194" i="51"/>
  <c r="H193" i="51" s="1"/>
  <c r="L45" i="51"/>
  <c r="O147" i="51"/>
  <c r="O94" i="51"/>
  <c r="C99" i="51"/>
  <c r="C96" i="51"/>
  <c r="M42" i="51"/>
  <c r="M41" i="51" s="1"/>
  <c r="M98" i="51"/>
  <c r="M95" i="51"/>
  <c r="N33" i="51"/>
  <c r="D194" i="51"/>
  <c r="D193" i="51" s="1"/>
  <c r="D191" i="51"/>
  <c r="N30" i="51"/>
  <c r="G92" i="51"/>
  <c r="G101" i="51" s="1"/>
  <c r="M45" i="51"/>
  <c r="G194" i="50"/>
  <c r="G193" i="50" s="1"/>
  <c r="L45" i="50"/>
  <c r="H45" i="50"/>
  <c r="J140" i="50"/>
  <c r="J149" i="50" s="1"/>
  <c r="N9" i="50"/>
  <c r="N33" i="50"/>
  <c r="K140" i="50"/>
  <c r="K149" i="50" s="1"/>
  <c r="O94" i="50"/>
  <c r="N40" i="50" s="1"/>
  <c r="C96" i="50"/>
  <c r="C99" i="50"/>
  <c r="D194" i="50"/>
  <c r="D193" i="50" s="1"/>
  <c r="D191" i="50"/>
  <c r="D188" i="50" s="1"/>
  <c r="D197" i="50" s="1"/>
  <c r="E146" i="50"/>
  <c r="E145" i="50" s="1"/>
  <c r="E143" i="50"/>
  <c r="E140" i="50" s="1"/>
  <c r="E149" i="50" s="1"/>
  <c r="E45" i="50"/>
  <c r="E98" i="50"/>
  <c r="E95" i="50"/>
  <c r="E42" i="50"/>
  <c r="E41" i="50" s="1"/>
  <c r="O147" i="50"/>
  <c r="D45" i="50"/>
  <c r="O195" i="50"/>
  <c r="D95" i="50"/>
  <c r="D98" i="50"/>
  <c r="D42" i="50"/>
  <c r="D41" i="50" s="1"/>
  <c r="G95" i="50"/>
  <c r="G42" i="50"/>
  <c r="G41" i="50" s="1"/>
  <c r="G98" i="50"/>
  <c r="E191" i="50"/>
  <c r="E194" i="50"/>
  <c r="E193" i="50" s="1"/>
  <c r="K44" i="50"/>
  <c r="K43" i="50" s="1"/>
  <c r="K38" i="50" s="1"/>
  <c r="K47" i="50" s="1"/>
  <c r="K97" i="50"/>
  <c r="K92" i="50" s="1"/>
  <c r="K101" i="50" s="1"/>
  <c r="M143" i="50"/>
  <c r="M146" i="50"/>
  <c r="M145" i="50" s="1"/>
  <c r="N16" i="50"/>
  <c r="M194" i="50"/>
  <c r="M193" i="50" s="1"/>
  <c r="M191" i="50"/>
  <c r="D146" i="50"/>
  <c r="D145" i="50" s="1"/>
  <c r="D143" i="50"/>
  <c r="O144" i="50"/>
  <c r="C146" i="50"/>
  <c r="C143" i="50"/>
  <c r="G188" i="50"/>
  <c r="G197" i="50" s="1"/>
  <c r="F143" i="50"/>
  <c r="F146" i="50"/>
  <c r="F145" i="50" s="1"/>
  <c r="K188" i="50"/>
  <c r="K197" i="50" s="1"/>
  <c r="G143" i="50"/>
  <c r="G146" i="50"/>
  <c r="G145" i="50" s="1"/>
  <c r="J98" i="50"/>
  <c r="J42" i="50"/>
  <c r="J41" i="50" s="1"/>
  <c r="J95" i="50"/>
  <c r="F194" i="50"/>
  <c r="F193" i="50" s="1"/>
  <c r="F191" i="50"/>
  <c r="H191" i="50"/>
  <c r="H194" i="50"/>
  <c r="H193" i="50" s="1"/>
  <c r="C194" i="50"/>
  <c r="O192" i="50"/>
  <c r="C191" i="50"/>
  <c r="G45" i="50"/>
  <c r="I98" i="50"/>
  <c r="I97" i="50" s="1"/>
  <c r="I95" i="50"/>
  <c r="I92" i="50" s="1"/>
  <c r="I101" i="50" s="1"/>
  <c r="L191" i="50"/>
  <c r="L194" i="50"/>
  <c r="L193" i="50" s="1"/>
  <c r="N25" i="50"/>
  <c r="L143" i="50"/>
  <c r="L146" i="50"/>
  <c r="L42" i="50"/>
  <c r="L41" i="50" s="1"/>
  <c r="M42" i="50"/>
  <c r="M41" i="50" s="1"/>
  <c r="M95" i="50"/>
  <c r="M98" i="50"/>
  <c r="H95" i="50"/>
  <c r="H42" i="50"/>
  <c r="H41" i="50" s="1"/>
  <c r="H98" i="50"/>
  <c r="M45" i="50"/>
  <c r="C195" i="49"/>
  <c r="C192" i="49"/>
  <c r="E42" i="49"/>
  <c r="E41" i="49" s="1"/>
  <c r="O195" i="49"/>
  <c r="K45" i="49"/>
  <c r="D143" i="49"/>
  <c r="K145" i="49"/>
  <c r="E146" i="49"/>
  <c r="E145" i="49" s="1"/>
  <c r="E143" i="49"/>
  <c r="D140" i="49"/>
  <c r="D149" i="49" s="1"/>
  <c r="H140" i="49"/>
  <c r="H149" i="49" s="1"/>
  <c r="N25" i="49"/>
  <c r="N16" i="49"/>
  <c r="J96" i="49"/>
  <c r="J98" i="49" s="1"/>
  <c r="E95" i="49"/>
  <c r="N9" i="49"/>
  <c r="J147" i="49"/>
  <c r="O147" i="49" s="1"/>
  <c r="J144" i="49"/>
  <c r="O144" i="49" s="1"/>
  <c r="E194" i="49"/>
  <c r="E193" i="49" s="1"/>
  <c r="E191" i="49"/>
  <c r="D97" i="49"/>
  <c r="D92" i="49" s="1"/>
  <c r="D101" i="49" s="1"/>
  <c r="F98" i="49"/>
  <c r="F97" i="49" s="1"/>
  <c r="F95" i="49"/>
  <c r="F92" i="49" s="1"/>
  <c r="F101" i="49" s="1"/>
  <c r="O94" i="49"/>
  <c r="C99" i="49"/>
  <c r="C96" i="49"/>
  <c r="M98" i="49"/>
  <c r="M42" i="49"/>
  <c r="M41" i="49" s="1"/>
  <c r="M95" i="49"/>
  <c r="G98" i="49"/>
  <c r="G95" i="49"/>
  <c r="G42" i="49"/>
  <c r="G41" i="49" s="1"/>
  <c r="H42" i="49"/>
  <c r="H41" i="49" s="1"/>
  <c r="H98" i="49"/>
  <c r="H95" i="49"/>
  <c r="J42" i="49"/>
  <c r="J41" i="49" s="1"/>
  <c r="J95" i="49"/>
  <c r="C146" i="49"/>
  <c r="C143" i="49"/>
  <c r="G194" i="49"/>
  <c r="G193" i="49" s="1"/>
  <c r="G191" i="49"/>
  <c r="H191" i="49"/>
  <c r="H194" i="49"/>
  <c r="H193" i="49" s="1"/>
  <c r="O142" i="49"/>
  <c r="M146" i="49"/>
  <c r="M145" i="49" s="1"/>
  <c r="M143" i="49"/>
  <c r="M140" i="49" s="1"/>
  <c r="M149" i="49" s="1"/>
  <c r="I98" i="49"/>
  <c r="I97" i="49" s="1"/>
  <c r="I95" i="49"/>
  <c r="G45" i="49"/>
  <c r="C194" i="49"/>
  <c r="C191" i="49"/>
  <c r="O192" i="49"/>
  <c r="K42" i="49"/>
  <c r="K41" i="49" s="1"/>
  <c r="K98" i="49"/>
  <c r="K95" i="49"/>
  <c r="G146" i="49"/>
  <c r="G145" i="49" s="1"/>
  <c r="G143" i="49"/>
  <c r="E97" i="49"/>
  <c r="E92" i="49" s="1"/>
  <c r="E101" i="49" s="1"/>
  <c r="D194" i="49"/>
  <c r="D193" i="49" s="1"/>
  <c r="D191" i="49"/>
  <c r="D188" i="49" s="1"/>
  <c r="D197" i="49" s="1"/>
  <c r="F140" i="49"/>
  <c r="F149" i="49" s="1"/>
  <c r="E140" i="49"/>
  <c r="E149" i="49" s="1"/>
  <c r="K140" i="49"/>
  <c r="K149" i="49" s="1"/>
  <c r="N33" i="49"/>
  <c r="K191" i="49"/>
  <c r="K194" i="49"/>
  <c r="K193" i="49" s="1"/>
  <c r="F194" i="49"/>
  <c r="F193" i="49" s="1"/>
  <c r="F191" i="49"/>
  <c r="M45" i="49"/>
  <c r="D42" i="49"/>
  <c r="D41" i="49" s="1"/>
  <c r="H45" i="49"/>
  <c r="L42" i="49"/>
  <c r="L41" i="49" s="1"/>
  <c r="L146" i="49"/>
  <c r="L143" i="49"/>
  <c r="K193" i="48"/>
  <c r="M45" i="48"/>
  <c r="D195" i="48"/>
  <c r="D45" i="48" s="1"/>
  <c r="H45" i="48"/>
  <c r="M42" i="48"/>
  <c r="M41" i="48" s="1"/>
  <c r="J140" i="48"/>
  <c r="J149" i="48" s="1"/>
  <c r="K98" i="48"/>
  <c r="K97" i="48" s="1"/>
  <c r="K92" i="48" s="1"/>
  <c r="K101" i="48" s="1"/>
  <c r="N9" i="48"/>
  <c r="R9" i="48" s="1"/>
  <c r="C96" i="48"/>
  <c r="O94" i="48"/>
  <c r="C99" i="48"/>
  <c r="R19" i="48"/>
  <c r="G194" i="48"/>
  <c r="G193" i="48" s="1"/>
  <c r="G191" i="48"/>
  <c r="G188" i="48" s="1"/>
  <c r="G197" i="48" s="1"/>
  <c r="E147" i="48"/>
  <c r="E45" i="48" s="1"/>
  <c r="E144" i="48"/>
  <c r="G42" i="48"/>
  <c r="G41" i="48" s="1"/>
  <c r="G95" i="48"/>
  <c r="G98" i="48"/>
  <c r="H191" i="48"/>
  <c r="H194" i="48"/>
  <c r="H193" i="48" s="1"/>
  <c r="M143" i="48"/>
  <c r="M146" i="48"/>
  <c r="M145" i="48" s="1"/>
  <c r="G45" i="48"/>
  <c r="D146" i="48"/>
  <c r="D145" i="48" s="1"/>
  <c r="D143" i="48"/>
  <c r="F194" i="48"/>
  <c r="F193" i="48" s="1"/>
  <c r="F191" i="48"/>
  <c r="F188" i="48" s="1"/>
  <c r="F197" i="48" s="1"/>
  <c r="E98" i="48"/>
  <c r="E95" i="48"/>
  <c r="K143" i="48"/>
  <c r="K146" i="48"/>
  <c r="K42" i="48"/>
  <c r="K41" i="48" s="1"/>
  <c r="O142" i="48"/>
  <c r="M194" i="48"/>
  <c r="M193" i="48" s="1"/>
  <c r="M191" i="48"/>
  <c r="L144" i="48"/>
  <c r="L147" i="48"/>
  <c r="L45" i="48" s="1"/>
  <c r="C143" i="48"/>
  <c r="C146" i="48"/>
  <c r="I92" i="48"/>
  <c r="I101" i="48" s="1"/>
  <c r="O190" i="48"/>
  <c r="C192" i="48"/>
  <c r="C195" i="48"/>
  <c r="O195" i="48" s="1"/>
  <c r="R31" i="48"/>
  <c r="N30" i="48"/>
  <c r="R15" i="48"/>
  <c r="F95" i="48"/>
  <c r="F98" i="48"/>
  <c r="F97" i="48" s="1"/>
  <c r="L191" i="48"/>
  <c r="L194" i="48"/>
  <c r="L193" i="48" s="1"/>
  <c r="R26" i="48"/>
  <c r="N25" i="48"/>
  <c r="D95" i="48"/>
  <c r="D98" i="48"/>
  <c r="D42" i="48"/>
  <c r="D41" i="48" s="1"/>
  <c r="J44" i="48"/>
  <c r="J43" i="48" s="1"/>
  <c r="J38" i="48" s="1"/>
  <c r="J47" i="48" s="1"/>
  <c r="J97" i="48"/>
  <c r="J92" i="48" s="1"/>
  <c r="J101" i="48" s="1"/>
  <c r="D194" i="48"/>
  <c r="D193" i="48" s="1"/>
  <c r="D191" i="48"/>
  <c r="R37" i="48"/>
  <c r="R14" i="48"/>
  <c r="H95" i="48"/>
  <c r="H42" i="48"/>
  <c r="H41" i="48" s="1"/>
  <c r="H98" i="48"/>
  <c r="N16" i="48"/>
  <c r="E194" i="48"/>
  <c r="E193" i="48" s="1"/>
  <c r="E191" i="48"/>
  <c r="F143" i="48"/>
  <c r="F146" i="48"/>
  <c r="F145" i="48" s="1"/>
  <c r="G143" i="48"/>
  <c r="G146" i="48"/>
  <c r="G145" i="48" s="1"/>
  <c r="K188" i="48"/>
  <c r="K197" i="48" s="1"/>
  <c r="H140" i="48"/>
  <c r="H149" i="48" s="1"/>
  <c r="M97" i="48"/>
  <c r="M92" i="48" s="1"/>
  <c r="M101" i="48" s="1"/>
  <c r="N33" i="48"/>
  <c r="R34" i="48"/>
  <c r="R13" i="48"/>
  <c r="G143" i="47"/>
  <c r="G140" i="47"/>
  <c r="G149" i="47" s="1"/>
  <c r="R31" i="47"/>
  <c r="M95" i="47"/>
  <c r="E99" i="47"/>
  <c r="N9" i="47"/>
  <c r="F92" i="47"/>
  <c r="F101" i="47" s="1"/>
  <c r="L145" i="47"/>
  <c r="R13" i="47"/>
  <c r="D143" i="47"/>
  <c r="D146" i="47"/>
  <c r="D145" i="47" s="1"/>
  <c r="D45" i="47"/>
  <c r="K191" i="47"/>
  <c r="K194" i="47"/>
  <c r="K193" i="47" s="1"/>
  <c r="O147" i="47"/>
  <c r="F140" i="47"/>
  <c r="F149" i="47" s="1"/>
  <c r="R12" i="47"/>
  <c r="R30" i="47"/>
  <c r="N25" i="47"/>
  <c r="R26" i="47"/>
  <c r="C194" i="47"/>
  <c r="C191" i="47"/>
  <c r="O192" i="47"/>
  <c r="C146" i="47"/>
  <c r="C143" i="47"/>
  <c r="O144" i="47"/>
  <c r="K140" i="47"/>
  <c r="K149" i="47" s="1"/>
  <c r="O195" i="47"/>
  <c r="R35" i="47"/>
  <c r="E45" i="47"/>
  <c r="E42" i="47"/>
  <c r="E41" i="47" s="1"/>
  <c r="E98" i="47"/>
  <c r="E95" i="47"/>
  <c r="L191" i="47"/>
  <c r="L194" i="47"/>
  <c r="L193" i="47" s="1"/>
  <c r="G98" i="47"/>
  <c r="G97" i="47" s="1"/>
  <c r="G95" i="47"/>
  <c r="I95" i="47"/>
  <c r="I98" i="47"/>
  <c r="I97" i="47" s="1"/>
  <c r="M97" i="47"/>
  <c r="M92" i="47" s="1"/>
  <c r="M101" i="47" s="1"/>
  <c r="R23" i="47"/>
  <c r="R11" i="47"/>
  <c r="R15" i="47"/>
  <c r="L140" i="47"/>
  <c r="L149" i="47" s="1"/>
  <c r="E191" i="47"/>
  <c r="E194" i="47"/>
  <c r="E193" i="47" s="1"/>
  <c r="K42" i="47"/>
  <c r="K41" i="47" s="1"/>
  <c r="K98" i="47"/>
  <c r="K95" i="47"/>
  <c r="R27" i="47"/>
  <c r="F191" i="47"/>
  <c r="F194" i="47"/>
  <c r="F193" i="47" s="1"/>
  <c r="G191" i="47"/>
  <c r="G194" i="47"/>
  <c r="G193" i="47" s="1"/>
  <c r="O94" i="47"/>
  <c r="N40" i="47" s="1"/>
  <c r="C96" i="47"/>
  <c r="C99" i="47"/>
  <c r="R36" i="47"/>
  <c r="M194" i="47"/>
  <c r="M193" i="47" s="1"/>
  <c r="M191" i="47"/>
  <c r="M188" i="47" s="1"/>
  <c r="M197" i="47" s="1"/>
  <c r="H143" i="47"/>
  <c r="H146" i="47"/>
  <c r="H145" i="47" s="1"/>
  <c r="H194" i="47"/>
  <c r="H193" i="47" s="1"/>
  <c r="H191" i="47"/>
  <c r="N33" i="47"/>
  <c r="M143" i="47"/>
  <c r="M146" i="47"/>
  <c r="M145" i="47" s="1"/>
  <c r="H98" i="47"/>
  <c r="H42" i="47"/>
  <c r="H41" i="47" s="1"/>
  <c r="H95" i="47"/>
  <c r="D194" i="47"/>
  <c r="D193" i="47" s="1"/>
  <c r="D191" i="47"/>
  <c r="M45" i="47"/>
  <c r="H45" i="47"/>
  <c r="J143" i="47"/>
  <c r="J146" i="47"/>
  <c r="J145" i="47" s="1"/>
  <c r="J45" i="47"/>
  <c r="E146" i="47"/>
  <c r="E145" i="47" s="1"/>
  <c r="E143" i="47"/>
  <c r="R9" i="47"/>
  <c r="D95" i="47"/>
  <c r="D98" i="47"/>
  <c r="D42" i="47"/>
  <c r="D41" i="47" s="1"/>
  <c r="M42" i="47"/>
  <c r="M41" i="47" s="1"/>
  <c r="J42" i="47"/>
  <c r="J41" i="47" s="1"/>
  <c r="J95" i="47"/>
  <c r="J98" i="47"/>
  <c r="N16" i="47"/>
  <c r="R17" i="47"/>
  <c r="G97" i="46"/>
  <c r="C96" i="46"/>
  <c r="C42" i="46" s="1"/>
  <c r="C41" i="46" s="1"/>
  <c r="O94" i="46"/>
  <c r="N40" i="46" s="1"/>
  <c r="G92" i="46"/>
  <c r="G101" i="46" s="1"/>
  <c r="R9" i="46"/>
  <c r="R40" i="46"/>
  <c r="R25" i="46"/>
  <c r="R32" i="46"/>
  <c r="K194" i="46"/>
  <c r="K191" i="46"/>
  <c r="R28" i="46"/>
  <c r="N33" i="46"/>
  <c r="R34" i="46"/>
  <c r="K42" i="46"/>
  <c r="K41" i="46" s="1"/>
  <c r="C98" i="46"/>
  <c r="C95" i="46"/>
  <c r="M191" i="46"/>
  <c r="M194" i="46"/>
  <c r="M193" i="46" s="1"/>
  <c r="F188" i="46"/>
  <c r="F197" i="46" s="1"/>
  <c r="G191" i="46"/>
  <c r="G194" i="46"/>
  <c r="G193" i="46" s="1"/>
  <c r="D44" i="46"/>
  <c r="D43" i="46" s="1"/>
  <c r="D38" i="46" s="1"/>
  <c r="D47" i="46" s="1"/>
  <c r="D97" i="46"/>
  <c r="D92" i="46" s="1"/>
  <c r="D101" i="46" s="1"/>
  <c r="E44" i="46"/>
  <c r="E43" i="46" s="1"/>
  <c r="E38" i="46" s="1"/>
  <c r="E47" i="46" s="1"/>
  <c r="E97" i="46"/>
  <c r="E92" i="46" s="1"/>
  <c r="E101" i="46" s="1"/>
  <c r="C45" i="46"/>
  <c r="N16" i="46"/>
  <c r="R17" i="46"/>
  <c r="N30" i="46"/>
  <c r="R23" i="46"/>
  <c r="R15" i="46"/>
  <c r="H44" i="46"/>
  <c r="H43" i="46" s="1"/>
  <c r="H38" i="46" s="1"/>
  <c r="H47" i="46" s="1"/>
  <c r="H97" i="46"/>
  <c r="H92" i="46" s="1"/>
  <c r="H101" i="46" s="1"/>
  <c r="E146" i="46"/>
  <c r="E145" i="46" s="1"/>
  <c r="E143" i="46"/>
  <c r="E140" i="46" s="1"/>
  <c r="E149" i="46" s="1"/>
  <c r="M45" i="46"/>
  <c r="O147" i="46"/>
  <c r="L194" i="46"/>
  <c r="L193" i="46" s="1"/>
  <c r="L191" i="46"/>
  <c r="L188" i="46" s="1"/>
  <c r="L197" i="46" s="1"/>
  <c r="M95" i="46"/>
  <c r="M42" i="46"/>
  <c r="M41" i="46" s="1"/>
  <c r="M98" i="46"/>
  <c r="R39" i="46"/>
  <c r="R12" i="46"/>
  <c r="E194" i="46"/>
  <c r="E193" i="46" s="1"/>
  <c r="E191" i="46"/>
  <c r="E188" i="46" s="1"/>
  <c r="E197" i="46" s="1"/>
  <c r="M146" i="46"/>
  <c r="M145" i="46" s="1"/>
  <c r="M143" i="46"/>
  <c r="M140" i="46" s="1"/>
  <c r="M149" i="46" s="1"/>
  <c r="J99" i="46"/>
  <c r="J45" i="46" s="1"/>
  <c r="J96" i="46"/>
  <c r="O96" i="46" s="1"/>
  <c r="N42" i="46" s="1"/>
  <c r="C194" i="46"/>
  <c r="O192" i="46"/>
  <c r="C191" i="46"/>
  <c r="I95" i="46"/>
  <c r="I98" i="46"/>
  <c r="I97" i="46" s="1"/>
  <c r="R27" i="46"/>
  <c r="C143" i="46"/>
  <c r="C146" i="46"/>
  <c r="O144" i="46"/>
  <c r="F140" i="46"/>
  <c r="F149" i="46" s="1"/>
  <c r="O195" i="46"/>
  <c r="L143" i="46"/>
  <c r="L146" i="46"/>
  <c r="L42" i="46"/>
  <c r="L41" i="46" s="1"/>
  <c r="D194" i="46"/>
  <c r="D193" i="46" s="1"/>
  <c r="D191" i="46"/>
  <c r="D188" i="46" s="1"/>
  <c r="D197" i="46" s="1"/>
  <c r="R20" i="46"/>
  <c r="J140" i="46"/>
  <c r="J149" i="46" s="1"/>
  <c r="R11" i="46"/>
  <c r="G140" i="46"/>
  <c r="G149" i="46" s="1"/>
  <c r="H191" i="46"/>
  <c r="H194" i="46"/>
  <c r="H193" i="46" s="1"/>
  <c r="L45" i="45"/>
  <c r="L195" i="45"/>
  <c r="G45" i="45"/>
  <c r="O190" i="45"/>
  <c r="G193" i="45"/>
  <c r="G188" i="45" s="1"/>
  <c r="G197" i="45" s="1"/>
  <c r="F193" i="45"/>
  <c r="F188" i="45" s="1"/>
  <c r="F197" i="45" s="1"/>
  <c r="C192" i="45"/>
  <c r="C194" i="45" s="1"/>
  <c r="D42" i="45"/>
  <c r="D41" i="45" s="1"/>
  <c r="D143" i="45"/>
  <c r="D140" i="45" s="1"/>
  <c r="D149" i="45" s="1"/>
  <c r="C143" i="45"/>
  <c r="M45" i="45"/>
  <c r="N33" i="45"/>
  <c r="N25" i="45"/>
  <c r="G42" i="45"/>
  <c r="G41" i="45" s="1"/>
  <c r="G95" i="45"/>
  <c r="F95" i="45"/>
  <c r="F92" i="45" s="1"/>
  <c r="F101" i="45" s="1"/>
  <c r="N16" i="45"/>
  <c r="J95" i="45"/>
  <c r="N9" i="45"/>
  <c r="I97" i="45"/>
  <c r="I92" i="45" s="1"/>
  <c r="I101" i="45" s="1"/>
  <c r="E191" i="45"/>
  <c r="E194" i="45"/>
  <c r="E193" i="45" s="1"/>
  <c r="C145" i="45"/>
  <c r="L191" i="45"/>
  <c r="L194" i="45"/>
  <c r="L193" i="45" s="1"/>
  <c r="K146" i="45"/>
  <c r="K145" i="45" s="1"/>
  <c r="K143" i="45"/>
  <c r="F146" i="45"/>
  <c r="F145" i="45" s="1"/>
  <c r="F143" i="45"/>
  <c r="K42" i="45"/>
  <c r="K41" i="45" s="1"/>
  <c r="K98" i="45"/>
  <c r="K95" i="45"/>
  <c r="O195" i="45"/>
  <c r="D188" i="45"/>
  <c r="D197" i="45" s="1"/>
  <c r="K45" i="45"/>
  <c r="E143" i="45"/>
  <c r="E146" i="45"/>
  <c r="E145" i="45" s="1"/>
  <c r="M42" i="45"/>
  <c r="M41" i="45" s="1"/>
  <c r="M98" i="45"/>
  <c r="M95" i="45"/>
  <c r="O94" i="45"/>
  <c r="C99" i="45"/>
  <c r="C96" i="45"/>
  <c r="L42" i="45"/>
  <c r="L41" i="45" s="1"/>
  <c r="L146" i="45"/>
  <c r="L143" i="45"/>
  <c r="H147" i="45"/>
  <c r="H45" i="45" s="1"/>
  <c r="H144" i="45"/>
  <c r="O142" i="45"/>
  <c r="E42" i="45"/>
  <c r="E41" i="45" s="1"/>
  <c r="E98" i="45"/>
  <c r="E95" i="45"/>
  <c r="M146" i="45"/>
  <c r="M145" i="45" s="1"/>
  <c r="M143" i="45"/>
  <c r="E45" i="45"/>
  <c r="J97" i="45"/>
  <c r="H98" i="45"/>
  <c r="H95" i="45"/>
  <c r="G146" i="45"/>
  <c r="G145" i="45" s="1"/>
  <c r="G143" i="45"/>
  <c r="J146" i="45"/>
  <c r="J145" i="45" s="1"/>
  <c r="J143" i="45"/>
  <c r="J42" i="45"/>
  <c r="J41" i="45" s="1"/>
  <c r="G97" i="45"/>
  <c r="K191" i="45"/>
  <c r="K194" i="45"/>
  <c r="K193" i="45" s="1"/>
  <c r="D44" i="45"/>
  <c r="D43" i="45" s="1"/>
  <c r="D97" i="45"/>
  <c r="D92" i="45" s="1"/>
  <c r="D101" i="45" s="1"/>
  <c r="M191" i="45"/>
  <c r="M194" i="45"/>
  <c r="M193" i="45" s="1"/>
  <c r="H191" i="45"/>
  <c r="H194" i="45"/>
  <c r="H193" i="45" s="1"/>
  <c r="E194" i="44"/>
  <c r="E193" i="44" s="1"/>
  <c r="E188" i="44" s="1"/>
  <c r="E197" i="44" s="1"/>
  <c r="O190" i="44"/>
  <c r="G194" i="44"/>
  <c r="G193" i="44" s="1"/>
  <c r="G188" i="44" s="1"/>
  <c r="G197" i="44" s="1"/>
  <c r="M193" i="44"/>
  <c r="M188" i="44" s="1"/>
  <c r="M197" i="44" s="1"/>
  <c r="E45" i="44"/>
  <c r="F193" i="44"/>
  <c r="F188" i="44" s="1"/>
  <c r="F197" i="44" s="1"/>
  <c r="L45" i="44"/>
  <c r="L193" i="44"/>
  <c r="L188" i="44" s="1"/>
  <c r="L197" i="44" s="1"/>
  <c r="D45" i="44"/>
  <c r="O195" i="44"/>
  <c r="H45" i="44"/>
  <c r="M146" i="44"/>
  <c r="M145" i="44" s="1"/>
  <c r="M140" i="44" s="1"/>
  <c r="M149" i="44" s="1"/>
  <c r="M42" i="44"/>
  <c r="M41" i="44" s="1"/>
  <c r="H143" i="44"/>
  <c r="E42" i="44"/>
  <c r="E41" i="44" s="1"/>
  <c r="F146" i="44"/>
  <c r="F145" i="44" s="1"/>
  <c r="N16" i="44"/>
  <c r="G140" i="44"/>
  <c r="G149" i="44" s="1"/>
  <c r="N30" i="44"/>
  <c r="M98" i="44"/>
  <c r="I97" i="44"/>
  <c r="I92" i="44" s="1"/>
  <c r="I101" i="44" s="1"/>
  <c r="M95" i="44"/>
  <c r="D98" i="44"/>
  <c r="E95" i="44"/>
  <c r="E98" i="44"/>
  <c r="E97" i="44" s="1"/>
  <c r="O94" i="44"/>
  <c r="C99" i="44"/>
  <c r="C96" i="44"/>
  <c r="J146" i="44"/>
  <c r="J145" i="44" s="1"/>
  <c r="J143" i="44"/>
  <c r="C146" i="44"/>
  <c r="C143" i="44"/>
  <c r="N25" i="44"/>
  <c r="D146" i="44"/>
  <c r="D145" i="44" s="1"/>
  <c r="D143" i="44"/>
  <c r="H191" i="44"/>
  <c r="H194" i="44"/>
  <c r="H193" i="44" s="1"/>
  <c r="D97" i="44"/>
  <c r="D92" i="44" s="1"/>
  <c r="D101" i="44" s="1"/>
  <c r="K97" i="44"/>
  <c r="K92" i="44" s="1"/>
  <c r="K101" i="44" s="1"/>
  <c r="C194" i="44"/>
  <c r="O192" i="44"/>
  <c r="C191" i="44"/>
  <c r="D42" i="44"/>
  <c r="D41" i="44" s="1"/>
  <c r="H140" i="44"/>
  <c r="H149" i="44" s="1"/>
  <c r="G42" i="44"/>
  <c r="G41" i="44" s="1"/>
  <c r="G98" i="44"/>
  <c r="G95" i="44"/>
  <c r="K147" i="44"/>
  <c r="K45" i="44" s="1"/>
  <c r="K144" i="44"/>
  <c r="L145" i="44"/>
  <c r="L140" i="44" s="1"/>
  <c r="L149" i="44" s="1"/>
  <c r="L44" i="44"/>
  <c r="D194" i="44"/>
  <c r="D193" i="44" s="1"/>
  <c r="D191" i="44"/>
  <c r="J99" i="44"/>
  <c r="J45" i="44" s="1"/>
  <c r="J96" i="44"/>
  <c r="K191" i="44"/>
  <c r="K194" i="44"/>
  <c r="K193" i="44" s="1"/>
  <c r="E146" i="44"/>
  <c r="E145" i="44" s="1"/>
  <c r="E143" i="44"/>
  <c r="H42" i="44"/>
  <c r="H41" i="44" s="1"/>
  <c r="H98" i="44"/>
  <c r="H95" i="44"/>
  <c r="F140" i="44"/>
  <c r="F149" i="44" s="1"/>
  <c r="F98" i="44"/>
  <c r="F97" i="44" s="1"/>
  <c r="F95" i="44"/>
  <c r="N9" i="44"/>
  <c r="M97" i="44"/>
  <c r="M92" i="44" s="1"/>
  <c r="M101" i="44" s="1"/>
  <c r="M44" i="44"/>
  <c r="M43" i="44" s="1"/>
  <c r="K45" i="43"/>
  <c r="E42" i="43"/>
  <c r="E41" i="43" s="1"/>
  <c r="H188" i="43"/>
  <c r="H197" i="43" s="1"/>
  <c r="L45" i="43"/>
  <c r="G45" i="43"/>
  <c r="D143" i="43"/>
  <c r="G145" i="43"/>
  <c r="G140" i="43" s="1"/>
  <c r="G149" i="43" s="1"/>
  <c r="H146" i="43"/>
  <c r="H145" i="43" s="1"/>
  <c r="H140" i="43" s="1"/>
  <c r="H149" i="43" s="1"/>
  <c r="H42" i="43"/>
  <c r="H41" i="43" s="1"/>
  <c r="E45" i="43"/>
  <c r="E145" i="43"/>
  <c r="E140" i="43" s="1"/>
  <c r="E149" i="43" s="1"/>
  <c r="K143" i="43"/>
  <c r="J45" i="43"/>
  <c r="F98" i="43"/>
  <c r="E95" i="43"/>
  <c r="F97" i="43"/>
  <c r="E98" i="43"/>
  <c r="E97" i="43" s="1"/>
  <c r="E92" i="43" s="1"/>
  <c r="E101" i="43" s="1"/>
  <c r="H98" i="43"/>
  <c r="H95" i="43"/>
  <c r="I97" i="43"/>
  <c r="G95" i="43"/>
  <c r="G98" i="43"/>
  <c r="G44" i="43" s="1"/>
  <c r="M191" i="43"/>
  <c r="M194" i="43"/>
  <c r="M193" i="43" s="1"/>
  <c r="M146" i="43"/>
  <c r="M145" i="43" s="1"/>
  <c r="M143" i="43"/>
  <c r="E194" i="43"/>
  <c r="E193" i="43" s="1"/>
  <c r="E191" i="43"/>
  <c r="K191" i="43"/>
  <c r="K194" i="43"/>
  <c r="K193" i="43" s="1"/>
  <c r="J42" i="43"/>
  <c r="J41" i="43" s="1"/>
  <c r="J98" i="43"/>
  <c r="J95" i="43"/>
  <c r="N30" i="43"/>
  <c r="K140" i="43"/>
  <c r="K149" i="43" s="1"/>
  <c r="L191" i="43"/>
  <c r="L194" i="43"/>
  <c r="L193" i="43" s="1"/>
  <c r="D140" i="43"/>
  <c r="D149" i="43" s="1"/>
  <c r="L145" i="43"/>
  <c r="L140" i="43" s="1"/>
  <c r="L149" i="43" s="1"/>
  <c r="D95" i="43"/>
  <c r="D98" i="43"/>
  <c r="F92" i="43"/>
  <c r="F101" i="43" s="1"/>
  <c r="G188" i="43"/>
  <c r="G197" i="43" s="1"/>
  <c r="N33" i="43"/>
  <c r="J146" i="43"/>
  <c r="J145" i="43" s="1"/>
  <c r="J143" i="43"/>
  <c r="F191" i="43"/>
  <c r="F194" i="43"/>
  <c r="F193" i="43" s="1"/>
  <c r="I92" i="43"/>
  <c r="I101" i="43" s="1"/>
  <c r="N9" i="43"/>
  <c r="K42" i="43"/>
  <c r="K41" i="43" s="1"/>
  <c r="K98" i="43"/>
  <c r="K95" i="43"/>
  <c r="D192" i="43"/>
  <c r="D42" i="43" s="1"/>
  <c r="D41" i="43" s="1"/>
  <c r="D195" i="43"/>
  <c r="D45" i="43" s="1"/>
  <c r="N25" i="43"/>
  <c r="M42" i="43"/>
  <c r="M41" i="43" s="1"/>
  <c r="M98" i="43"/>
  <c r="M95" i="43"/>
  <c r="F143" i="43"/>
  <c r="F146" i="43"/>
  <c r="F145" i="43" s="1"/>
  <c r="M45" i="43"/>
  <c r="N16" i="43"/>
  <c r="O142" i="43"/>
  <c r="C147" i="43"/>
  <c r="O147" i="43" s="1"/>
  <c r="C144" i="43"/>
  <c r="O94" i="43"/>
  <c r="C99" i="43"/>
  <c r="C96" i="43"/>
  <c r="C194" i="43"/>
  <c r="C191" i="43"/>
  <c r="E45" i="42"/>
  <c r="E194" i="42"/>
  <c r="E193" i="42" s="1"/>
  <c r="G192" i="42"/>
  <c r="G191" i="42" s="1"/>
  <c r="O190" i="42"/>
  <c r="K194" i="42"/>
  <c r="K193" i="42" s="1"/>
  <c r="K188" i="42" s="1"/>
  <c r="K197" i="42" s="1"/>
  <c r="L45" i="42"/>
  <c r="E188" i="42"/>
  <c r="E197" i="42" s="1"/>
  <c r="F188" i="42"/>
  <c r="F197" i="42" s="1"/>
  <c r="M143" i="42"/>
  <c r="N16" i="42"/>
  <c r="M140" i="42"/>
  <c r="M149" i="42" s="1"/>
  <c r="J45" i="42"/>
  <c r="G146" i="42"/>
  <c r="G145" i="42" s="1"/>
  <c r="G140" i="42" s="1"/>
  <c r="G149" i="42" s="1"/>
  <c r="E42" i="42"/>
  <c r="E41" i="42" s="1"/>
  <c r="N30" i="42"/>
  <c r="M45" i="42"/>
  <c r="M95" i="42"/>
  <c r="J98" i="42"/>
  <c r="J97" i="42" s="1"/>
  <c r="J92" i="42" s="1"/>
  <c r="J101" i="42" s="1"/>
  <c r="G98" i="42"/>
  <c r="G97" i="42" s="1"/>
  <c r="J42" i="42"/>
  <c r="J41" i="42" s="1"/>
  <c r="G95" i="42"/>
  <c r="K98" i="42"/>
  <c r="K97" i="42" s="1"/>
  <c r="K92" i="42" s="1"/>
  <c r="K101" i="42" s="1"/>
  <c r="H45" i="42"/>
  <c r="E98" i="42"/>
  <c r="E97" i="42" s="1"/>
  <c r="E95" i="42"/>
  <c r="H146" i="42"/>
  <c r="H145" i="42" s="1"/>
  <c r="H143" i="42"/>
  <c r="L145" i="42"/>
  <c r="L140" i="42" s="1"/>
  <c r="L149" i="42" s="1"/>
  <c r="O142" i="42"/>
  <c r="C147" i="42"/>
  <c r="O147" i="42" s="1"/>
  <c r="C144" i="42"/>
  <c r="H191" i="42"/>
  <c r="H194" i="42"/>
  <c r="H193" i="42" s="1"/>
  <c r="H97" i="42"/>
  <c r="H92" i="42" s="1"/>
  <c r="H101" i="42" s="1"/>
  <c r="H42" i="42"/>
  <c r="H41" i="42" s="1"/>
  <c r="N25" i="42"/>
  <c r="D146" i="42"/>
  <c r="D145" i="42" s="1"/>
  <c r="D143" i="42"/>
  <c r="K146" i="42"/>
  <c r="K145" i="42" s="1"/>
  <c r="K143" i="42"/>
  <c r="I98" i="42"/>
  <c r="I97" i="42" s="1"/>
  <c r="I95" i="42"/>
  <c r="O94" i="42"/>
  <c r="C99" i="42"/>
  <c r="C96" i="42"/>
  <c r="M191" i="42"/>
  <c r="M194" i="42"/>
  <c r="M193" i="42" s="1"/>
  <c r="M97" i="42"/>
  <c r="M92" i="42" s="1"/>
  <c r="M101" i="42" s="1"/>
  <c r="J146" i="42"/>
  <c r="J145" i="42" s="1"/>
  <c r="J143" i="42"/>
  <c r="M42" i="42"/>
  <c r="M41" i="42" s="1"/>
  <c r="D95" i="42"/>
  <c r="D42" i="42"/>
  <c r="D41" i="42" s="1"/>
  <c r="D98" i="42"/>
  <c r="D194" i="42"/>
  <c r="D193" i="42" s="1"/>
  <c r="D191" i="42"/>
  <c r="K42" i="42"/>
  <c r="K41" i="42" s="1"/>
  <c r="L191" i="42"/>
  <c r="L194" i="42"/>
  <c r="L193" i="42" s="1"/>
  <c r="D45" i="42"/>
  <c r="F98" i="42"/>
  <c r="F97" i="42" s="1"/>
  <c r="F95" i="42"/>
  <c r="O195" i="42"/>
  <c r="E146" i="42"/>
  <c r="E145" i="42" s="1"/>
  <c r="E143" i="42"/>
  <c r="F143" i="42"/>
  <c r="F146" i="42"/>
  <c r="F145" i="42" s="1"/>
  <c r="N33" i="42"/>
  <c r="C194" i="42"/>
  <c r="C191" i="42"/>
  <c r="N9" i="42"/>
  <c r="F192" i="36"/>
  <c r="F201" i="36" s="1"/>
  <c r="F146" i="36"/>
  <c r="F143" i="36" s="1"/>
  <c r="F152" i="36" s="1"/>
  <c r="O190" i="41"/>
  <c r="K192" i="41"/>
  <c r="K42" i="41" s="1"/>
  <c r="K41" i="41" s="1"/>
  <c r="F193" i="41"/>
  <c r="E194" i="41"/>
  <c r="E193" i="41" s="1"/>
  <c r="E188" i="41" s="1"/>
  <c r="E197" i="41" s="1"/>
  <c r="L45" i="41"/>
  <c r="G146" i="41"/>
  <c r="G145" i="41" s="1"/>
  <c r="K45" i="41"/>
  <c r="H42" i="41"/>
  <c r="H41" i="41" s="1"/>
  <c r="M143" i="41"/>
  <c r="M140" i="41" s="1"/>
  <c r="M149" i="41" s="1"/>
  <c r="H143" i="41"/>
  <c r="H140" i="41" s="1"/>
  <c r="H149" i="41" s="1"/>
  <c r="E45" i="41"/>
  <c r="N25" i="41"/>
  <c r="N33" i="41"/>
  <c r="N30" i="41"/>
  <c r="N16" i="41"/>
  <c r="J98" i="41"/>
  <c r="J42" i="41"/>
  <c r="J41" i="41" s="1"/>
  <c r="M96" i="41"/>
  <c r="M98" i="41" s="1"/>
  <c r="N9" i="41"/>
  <c r="D146" i="41"/>
  <c r="D145" i="41" s="1"/>
  <c r="D143" i="41"/>
  <c r="J97" i="41"/>
  <c r="J92" i="41" s="1"/>
  <c r="J101" i="41" s="1"/>
  <c r="K98" i="41"/>
  <c r="K95" i="41"/>
  <c r="G42" i="41"/>
  <c r="G41" i="41" s="1"/>
  <c r="G98" i="41"/>
  <c r="G95" i="41"/>
  <c r="G45" i="41"/>
  <c r="G191" i="41"/>
  <c r="G194" i="41"/>
  <c r="G193" i="41" s="1"/>
  <c r="L191" i="41"/>
  <c r="L194" i="41"/>
  <c r="L193" i="41" s="1"/>
  <c r="G140" i="41"/>
  <c r="G149" i="41" s="1"/>
  <c r="O195" i="41"/>
  <c r="D194" i="41"/>
  <c r="D193" i="41" s="1"/>
  <c r="D191" i="41"/>
  <c r="C194" i="41"/>
  <c r="C191" i="41"/>
  <c r="M191" i="41"/>
  <c r="M194" i="41"/>
  <c r="M193" i="41" s="1"/>
  <c r="I98" i="41"/>
  <c r="I95" i="41"/>
  <c r="F143" i="41"/>
  <c r="F146" i="41"/>
  <c r="F145" i="41" s="1"/>
  <c r="H97" i="41"/>
  <c r="H92" i="41" s="1"/>
  <c r="H101" i="41" s="1"/>
  <c r="H44" i="41"/>
  <c r="H43" i="41" s="1"/>
  <c r="L42" i="41"/>
  <c r="L41" i="41" s="1"/>
  <c r="L146" i="41"/>
  <c r="L143" i="41"/>
  <c r="O94" i="41"/>
  <c r="C99" i="41"/>
  <c r="C96" i="41"/>
  <c r="M42" i="41"/>
  <c r="M41" i="41" s="1"/>
  <c r="H188" i="41"/>
  <c r="H197" i="41" s="1"/>
  <c r="E95" i="41"/>
  <c r="E42" i="41"/>
  <c r="E41" i="41" s="1"/>
  <c r="E98" i="41"/>
  <c r="F97" i="41"/>
  <c r="F92" i="41" s="1"/>
  <c r="F101" i="41" s="1"/>
  <c r="M45" i="41"/>
  <c r="D95" i="41"/>
  <c r="D98" i="41"/>
  <c r="D42" i="41"/>
  <c r="D41" i="41" s="1"/>
  <c r="K146" i="41"/>
  <c r="K145" i="41" s="1"/>
  <c r="K143" i="41"/>
  <c r="J146" i="41"/>
  <c r="J145" i="41" s="1"/>
  <c r="J143" i="41"/>
  <c r="D45" i="41"/>
  <c r="O142" i="41"/>
  <c r="C147" i="41"/>
  <c r="O147" i="41" s="1"/>
  <c r="C144" i="41"/>
  <c r="E146" i="41"/>
  <c r="E145" i="41" s="1"/>
  <c r="E143" i="41"/>
  <c r="F188" i="41"/>
  <c r="F197" i="41" s="1"/>
  <c r="G45" i="40"/>
  <c r="O190" i="40"/>
  <c r="G192" i="40"/>
  <c r="G191" i="40" s="1"/>
  <c r="D193" i="40"/>
  <c r="D188" i="40" s="1"/>
  <c r="D197" i="40" s="1"/>
  <c r="C194" i="40"/>
  <c r="C193" i="40" s="1"/>
  <c r="C188" i="40" s="1"/>
  <c r="H45" i="40"/>
  <c r="G194" i="40"/>
  <c r="G193" i="40" s="1"/>
  <c r="G188" i="40" s="1"/>
  <c r="G197" i="40" s="1"/>
  <c r="O195" i="40"/>
  <c r="E193" i="40"/>
  <c r="E188" i="40" s="1"/>
  <c r="E197" i="40" s="1"/>
  <c r="O192" i="40"/>
  <c r="L188" i="40"/>
  <c r="L197" i="40" s="1"/>
  <c r="M188" i="40"/>
  <c r="M197" i="40" s="1"/>
  <c r="F193" i="40"/>
  <c r="F188" i="40" s="1"/>
  <c r="F197" i="40" s="1"/>
  <c r="D145" i="40"/>
  <c r="D45" i="40"/>
  <c r="G42" i="40"/>
  <c r="G41" i="40" s="1"/>
  <c r="G143" i="40"/>
  <c r="D140" i="40"/>
  <c r="D149" i="40" s="1"/>
  <c r="G140" i="40"/>
  <c r="G149" i="40" s="1"/>
  <c r="N30" i="40"/>
  <c r="E98" i="40"/>
  <c r="N25" i="40"/>
  <c r="R25" i="40" s="1"/>
  <c r="K95" i="40"/>
  <c r="H95" i="40"/>
  <c r="N33" i="40"/>
  <c r="R33" i="40" s="1"/>
  <c r="R17" i="40"/>
  <c r="N16" i="40"/>
  <c r="C146" i="40"/>
  <c r="C143" i="40"/>
  <c r="H97" i="40"/>
  <c r="K191" i="40"/>
  <c r="K194" i="40"/>
  <c r="K193" i="40" s="1"/>
  <c r="N9" i="40"/>
  <c r="R10" i="40"/>
  <c r="F143" i="40"/>
  <c r="F146" i="40"/>
  <c r="F145" i="40" s="1"/>
  <c r="R30" i="40"/>
  <c r="E144" i="40"/>
  <c r="E147" i="40"/>
  <c r="E45" i="40" s="1"/>
  <c r="O142" i="40"/>
  <c r="I98" i="40"/>
  <c r="I95" i="40"/>
  <c r="M140" i="40"/>
  <c r="M149" i="40" s="1"/>
  <c r="J146" i="40"/>
  <c r="J145" i="40" s="1"/>
  <c r="J143" i="40"/>
  <c r="R15" i="40"/>
  <c r="R32" i="40"/>
  <c r="G97" i="40"/>
  <c r="G92" i="40" s="1"/>
  <c r="G101" i="40" s="1"/>
  <c r="R36" i="40"/>
  <c r="R22" i="40"/>
  <c r="H146" i="40"/>
  <c r="H145" i="40" s="1"/>
  <c r="H143" i="40"/>
  <c r="F98" i="40"/>
  <c r="F95" i="40"/>
  <c r="M42" i="40"/>
  <c r="M41" i="40" s="1"/>
  <c r="M98" i="40"/>
  <c r="M95" i="40"/>
  <c r="J95" i="40"/>
  <c r="J98" i="40"/>
  <c r="J42" i="40"/>
  <c r="J41" i="40" s="1"/>
  <c r="K42" i="40"/>
  <c r="K41" i="40" s="1"/>
  <c r="R23" i="40"/>
  <c r="H191" i="40"/>
  <c r="H194" i="40"/>
  <c r="H193" i="40" s="1"/>
  <c r="J45" i="40"/>
  <c r="K140" i="40"/>
  <c r="K149" i="40" s="1"/>
  <c r="E97" i="40"/>
  <c r="E92" i="40" s="1"/>
  <c r="E101" i="40" s="1"/>
  <c r="K97" i="40"/>
  <c r="L146" i="40"/>
  <c r="L143" i="40"/>
  <c r="L42" i="40"/>
  <c r="L41" i="40" s="1"/>
  <c r="O94" i="40"/>
  <c r="C96" i="40"/>
  <c r="C99" i="40"/>
  <c r="H42" i="40"/>
  <c r="H41" i="40" s="1"/>
  <c r="R13" i="40"/>
  <c r="D95" i="40"/>
  <c r="D42" i="40"/>
  <c r="D41" i="40" s="1"/>
  <c r="D98" i="40"/>
  <c r="E193" i="39"/>
  <c r="E188" i="39" s="1"/>
  <c r="E197" i="39" s="1"/>
  <c r="L45" i="39"/>
  <c r="K45" i="39"/>
  <c r="H45" i="39"/>
  <c r="N30" i="39"/>
  <c r="H143" i="39"/>
  <c r="H140" i="39" s="1"/>
  <c r="H149" i="39" s="1"/>
  <c r="E45" i="39"/>
  <c r="J45" i="39"/>
  <c r="R31" i="39"/>
  <c r="N33" i="39"/>
  <c r="R33" i="39" s="1"/>
  <c r="O94" i="39"/>
  <c r="N16" i="39"/>
  <c r="R16" i="39" s="1"/>
  <c r="K191" i="39"/>
  <c r="K194" i="39"/>
  <c r="K193" i="39" s="1"/>
  <c r="K42" i="39"/>
  <c r="K41" i="39" s="1"/>
  <c r="J98" i="39"/>
  <c r="J95" i="39"/>
  <c r="J42" i="39"/>
  <c r="J41" i="39" s="1"/>
  <c r="G97" i="39"/>
  <c r="G92" i="39" s="1"/>
  <c r="G101" i="39" s="1"/>
  <c r="G191" i="39"/>
  <c r="G194" i="39"/>
  <c r="G193" i="39" s="1"/>
  <c r="L146" i="39"/>
  <c r="L143" i="39"/>
  <c r="L42" i="39"/>
  <c r="L41" i="39" s="1"/>
  <c r="D194" i="39"/>
  <c r="D193" i="39" s="1"/>
  <c r="D191" i="39"/>
  <c r="H191" i="39"/>
  <c r="H194" i="39"/>
  <c r="H193" i="39" s="1"/>
  <c r="J146" i="39"/>
  <c r="J145" i="39" s="1"/>
  <c r="J143" i="39"/>
  <c r="G143" i="39"/>
  <c r="G146" i="39"/>
  <c r="G145" i="39" s="1"/>
  <c r="K97" i="39"/>
  <c r="K92" i="39" s="1"/>
  <c r="K101" i="39" s="1"/>
  <c r="R22" i="39"/>
  <c r="D146" i="39"/>
  <c r="D145" i="39" s="1"/>
  <c r="D143" i="39"/>
  <c r="C98" i="39"/>
  <c r="C95" i="39"/>
  <c r="O96" i="39"/>
  <c r="O99" i="39"/>
  <c r="H98" i="39"/>
  <c r="H95" i="39"/>
  <c r="H42" i="39"/>
  <c r="H41" i="39" s="1"/>
  <c r="R30" i="39"/>
  <c r="F191" i="39"/>
  <c r="F194" i="39"/>
  <c r="F193" i="39" s="1"/>
  <c r="O195" i="39"/>
  <c r="M191" i="39"/>
  <c r="M194" i="39"/>
  <c r="M193" i="39" s="1"/>
  <c r="R10" i="39"/>
  <c r="N9" i="39"/>
  <c r="M98" i="39"/>
  <c r="M95" i="39"/>
  <c r="M42" i="39"/>
  <c r="M41" i="39" s="1"/>
  <c r="C194" i="39"/>
  <c r="C191" i="39"/>
  <c r="O192" i="39"/>
  <c r="L191" i="39"/>
  <c r="L194" i="39"/>
  <c r="L193" i="39" s="1"/>
  <c r="E42" i="39"/>
  <c r="E41" i="39" s="1"/>
  <c r="E95" i="39"/>
  <c r="E98" i="39"/>
  <c r="O142" i="39"/>
  <c r="C147" i="39"/>
  <c r="O147" i="39" s="1"/>
  <c r="C144" i="39"/>
  <c r="M140" i="39"/>
  <c r="M149" i="39" s="1"/>
  <c r="F97" i="39"/>
  <c r="F92" i="39" s="1"/>
  <c r="F101" i="39" s="1"/>
  <c r="R20" i="39"/>
  <c r="M45" i="39"/>
  <c r="R35" i="39"/>
  <c r="F143" i="39"/>
  <c r="F146" i="39"/>
  <c r="F145" i="39" s="1"/>
  <c r="R26" i="39"/>
  <c r="N25" i="39"/>
  <c r="R15" i="39"/>
  <c r="R39" i="39"/>
  <c r="R27" i="39"/>
  <c r="D95" i="39"/>
  <c r="D42" i="39"/>
  <c r="D41" i="39" s="1"/>
  <c r="D98" i="39"/>
  <c r="R14" i="39"/>
  <c r="K146" i="39"/>
  <c r="K145" i="39" s="1"/>
  <c r="K143" i="39"/>
  <c r="D45" i="39"/>
  <c r="E146" i="39"/>
  <c r="E145" i="39" s="1"/>
  <c r="E143" i="39"/>
  <c r="I98" i="39"/>
  <c r="I95" i="39"/>
  <c r="J99" i="38"/>
  <c r="L194" i="38"/>
  <c r="L193" i="38" s="1"/>
  <c r="L188" i="38" s="1"/>
  <c r="L197" i="38" s="1"/>
  <c r="M45" i="38"/>
  <c r="L45" i="38"/>
  <c r="D195" i="38"/>
  <c r="O195" i="38" s="1"/>
  <c r="K194" i="38"/>
  <c r="K193" i="38" s="1"/>
  <c r="K188" i="38" s="1"/>
  <c r="K197" i="38" s="1"/>
  <c r="F145" i="38"/>
  <c r="F140" i="38" s="1"/>
  <c r="F149" i="38" s="1"/>
  <c r="C143" i="38"/>
  <c r="D192" i="38"/>
  <c r="D194" i="38" s="1"/>
  <c r="J45" i="38"/>
  <c r="K146" i="38"/>
  <c r="K145" i="38" s="1"/>
  <c r="K140" i="38" s="1"/>
  <c r="K149" i="38" s="1"/>
  <c r="E45" i="38"/>
  <c r="N33" i="38"/>
  <c r="R33" i="38" s="1"/>
  <c r="E96" i="38"/>
  <c r="E42" i="38" s="1"/>
  <c r="E41" i="38" s="1"/>
  <c r="K96" i="38"/>
  <c r="K42" i="38" s="1"/>
  <c r="K41" i="38" s="1"/>
  <c r="H145" i="38"/>
  <c r="H140" i="38" s="1"/>
  <c r="H149" i="38" s="1"/>
  <c r="I99" i="38"/>
  <c r="D98" i="38"/>
  <c r="D97" i="38" s="1"/>
  <c r="D92" i="38" s="1"/>
  <c r="D101" i="38" s="1"/>
  <c r="O94" i="38"/>
  <c r="M42" i="38"/>
  <c r="M41" i="38" s="1"/>
  <c r="M95" i="38"/>
  <c r="N16" i="38"/>
  <c r="R16" i="38" s="1"/>
  <c r="R34" i="38"/>
  <c r="R46" i="38"/>
  <c r="G146" i="38"/>
  <c r="G145" i="38" s="1"/>
  <c r="G143" i="38"/>
  <c r="D147" i="38"/>
  <c r="D144" i="38"/>
  <c r="O142" i="38"/>
  <c r="L146" i="38"/>
  <c r="L143" i="38"/>
  <c r="L42" i="38"/>
  <c r="L41" i="38" s="1"/>
  <c r="E146" i="38"/>
  <c r="E145" i="38" s="1"/>
  <c r="E143" i="38"/>
  <c r="R37" i="38"/>
  <c r="H99" i="38"/>
  <c r="H45" i="38" s="1"/>
  <c r="H96" i="38"/>
  <c r="M191" i="38"/>
  <c r="M194" i="38"/>
  <c r="M193" i="38" s="1"/>
  <c r="C194" i="38"/>
  <c r="C191" i="38"/>
  <c r="R14" i="38"/>
  <c r="J146" i="38"/>
  <c r="J145" i="38" s="1"/>
  <c r="J143" i="38"/>
  <c r="R26" i="38"/>
  <c r="N25" i="38"/>
  <c r="C98" i="38"/>
  <c r="C95" i="38"/>
  <c r="C42" i="38"/>
  <c r="C41" i="38" s="1"/>
  <c r="G98" i="38"/>
  <c r="G95" i="38"/>
  <c r="C45" i="38"/>
  <c r="R32" i="38"/>
  <c r="J98" i="38"/>
  <c r="J95" i="38"/>
  <c r="J42" i="38"/>
  <c r="J41" i="38" s="1"/>
  <c r="C145" i="38"/>
  <c r="M97" i="38"/>
  <c r="K95" i="38"/>
  <c r="F97" i="38"/>
  <c r="F92" i="38" s="1"/>
  <c r="F101" i="38" s="1"/>
  <c r="R31" i="38"/>
  <c r="N30" i="38"/>
  <c r="M146" i="38"/>
  <c r="M145" i="38" s="1"/>
  <c r="M143" i="38"/>
  <c r="G191" i="38"/>
  <c r="G194" i="38"/>
  <c r="G193" i="38" s="1"/>
  <c r="N9" i="38"/>
  <c r="E191" i="38"/>
  <c r="E194" i="38"/>
  <c r="E193" i="38" s="1"/>
  <c r="H191" i="38"/>
  <c r="H194" i="38"/>
  <c r="H193" i="38" s="1"/>
  <c r="R19" i="38"/>
  <c r="I98" i="38"/>
  <c r="I95" i="38"/>
  <c r="F191" i="38"/>
  <c r="F194" i="38"/>
  <c r="F193" i="38" s="1"/>
  <c r="H197" i="37"/>
  <c r="L198" i="37"/>
  <c r="L197" i="37" s="1"/>
  <c r="L192" i="37" s="1"/>
  <c r="L201" i="37" s="1"/>
  <c r="F197" i="37"/>
  <c r="F192" i="37" s="1"/>
  <c r="F201" i="37" s="1"/>
  <c r="E198" i="37"/>
  <c r="E197" i="37" s="1"/>
  <c r="E192" i="37" s="1"/>
  <c r="E201" i="37" s="1"/>
  <c r="K195" i="37"/>
  <c r="K192" i="37" s="1"/>
  <c r="K201" i="37" s="1"/>
  <c r="H192" i="37"/>
  <c r="H201" i="37" s="1"/>
  <c r="D46" i="37"/>
  <c r="M46" i="37"/>
  <c r="E148" i="37"/>
  <c r="J148" i="37"/>
  <c r="C147" i="37"/>
  <c r="C149" i="37" s="1"/>
  <c r="L149" i="37"/>
  <c r="L45" i="37" s="1"/>
  <c r="L44" i="37" s="1"/>
  <c r="D149" i="37"/>
  <c r="D148" i="37" s="1"/>
  <c r="D143" i="37" s="1"/>
  <c r="D152" i="37" s="1"/>
  <c r="O145" i="37"/>
  <c r="L43" i="37"/>
  <c r="L42" i="37" s="1"/>
  <c r="K147" i="37"/>
  <c r="K150" i="37"/>
  <c r="K46" i="37" s="1"/>
  <c r="N9" i="37"/>
  <c r="R9" i="37" s="1"/>
  <c r="M146" i="37"/>
  <c r="M143" i="37" s="1"/>
  <c r="M152" i="37" s="1"/>
  <c r="E143" i="37"/>
  <c r="E152" i="37" s="1"/>
  <c r="R12" i="37"/>
  <c r="N31" i="37"/>
  <c r="R31" i="37" s="1"/>
  <c r="J100" i="37"/>
  <c r="J99" i="37" s="1"/>
  <c r="G97" i="37"/>
  <c r="J97" i="37"/>
  <c r="N16" i="37"/>
  <c r="R16" i="37" s="1"/>
  <c r="K97" i="37"/>
  <c r="N26" i="37"/>
  <c r="R26" i="37" s="1"/>
  <c r="R38" i="37"/>
  <c r="G149" i="37"/>
  <c r="G148" i="37" s="1"/>
  <c r="G146" i="37"/>
  <c r="O194" i="37"/>
  <c r="C196" i="37"/>
  <c r="C199" i="37"/>
  <c r="O199" i="37" s="1"/>
  <c r="I99" i="37"/>
  <c r="I94" i="37" s="1"/>
  <c r="I103" i="37" s="1"/>
  <c r="F146" i="37"/>
  <c r="F149" i="37"/>
  <c r="F148" i="37" s="1"/>
  <c r="C100" i="37"/>
  <c r="C97" i="37"/>
  <c r="D97" i="37"/>
  <c r="D43" i="37"/>
  <c r="D42" i="37" s="1"/>
  <c r="D100" i="37"/>
  <c r="R36" i="37"/>
  <c r="D198" i="37"/>
  <c r="D197" i="37" s="1"/>
  <c r="D195" i="37"/>
  <c r="F100" i="37"/>
  <c r="F97" i="37"/>
  <c r="J45" i="37"/>
  <c r="J44" i="37" s="1"/>
  <c r="J39" i="37" s="1"/>
  <c r="J48" i="37" s="1"/>
  <c r="H149" i="37"/>
  <c r="H148" i="37" s="1"/>
  <c r="H146" i="37"/>
  <c r="N34" i="37"/>
  <c r="J143" i="37"/>
  <c r="J152" i="37" s="1"/>
  <c r="K99" i="37"/>
  <c r="G99" i="37"/>
  <c r="G94" i="37" s="1"/>
  <c r="G103" i="37" s="1"/>
  <c r="R40" i="37"/>
  <c r="R33" i="37"/>
  <c r="H101" i="37"/>
  <c r="H46" i="37" s="1"/>
  <c r="H98" i="37"/>
  <c r="E43" i="37"/>
  <c r="E42" i="37" s="1"/>
  <c r="E100" i="37"/>
  <c r="E97" i="37"/>
  <c r="G195" i="37"/>
  <c r="G198" i="37"/>
  <c r="G197" i="37" s="1"/>
  <c r="M195" i="37"/>
  <c r="M198" i="37"/>
  <c r="M197" i="37" s="1"/>
  <c r="M100" i="37"/>
  <c r="M97" i="37"/>
  <c r="M43" i="37"/>
  <c r="M42" i="37" s="1"/>
  <c r="G46" i="36"/>
  <c r="E143" i="36"/>
  <c r="E152" i="36" s="1"/>
  <c r="E46" i="36"/>
  <c r="N34" i="36"/>
  <c r="R34" i="36" s="1"/>
  <c r="O96" i="36"/>
  <c r="N41" i="36" s="1"/>
  <c r="R41" i="36" s="1"/>
  <c r="M146" i="36"/>
  <c r="M149" i="36"/>
  <c r="M148" i="36" s="1"/>
  <c r="R18" i="36"/>
  <c r="R19" i="36"/>
  <c r="L198" i="36"/>
  <c r="L197" i="36" s="1"/>
  <c r="L195" i="36"/>
  <c r="L192" i="36" s="1"/>
  <c r="L201" i="36" s="1"/>
  <c r="R15" i="36"/>
  <c r="I98" i="36"/>
  <c r="I101" i="36"/>
  <c r="I46" i="36" s="1"/>
  <c r="R47" i="36"/>
  <c r="K46" i="36"/>
  <c r="D198" i="36"/>
  <c r="D197" i="36" s="1"/>
  <c r="D195" i="36"/>
  <c r="R38" i="36"/>
  <c r="R10" i="36"/>
  <c r="N9" i="36"/>
  <c r="D46" i="36"/>
  <c r="N16" i="36"/>
  <c r="R17" i="36"/>
  <c r="O199" i="36"/>
  <c r="G149" i="36"/>
  <c r="G148" i="36" s="1"/>
  <c r="G146" i="36"/>
  <c r="G143" i="36" s="1"/>
  <c r="G152" i="36" s="1"/>
  <c r="D97" i="36"/>
  <c r="D43" i="36"/>
  <c r="D42" i="36" s="1"/>
  <c r="D100" i="36"/>
  <c r="N31" i="36"/>
  <c r="R32" i="36"/>
  <c r="C198" i="36"/>
  <c r="O196" i="36"/>
  <c r="C195" i="36"/>
  <c r="L146" i="36"/>
  <c r="L149" i="36"/>
  <c r="L43" i="36"/>
  <c r="L42" i="36" s="1"/>
  <c r="M198" i="36"/>
  <c r="M197" i="36" s="1"/>
  <c r="M195" i="36"/>
  <c r="M192" i="36" s="1"/>
  <c r="M201" i="36" s="1"/>
  <c r="R23" i="36"/>
  <c r="H146" i="36"/>
  <c r="H149" i="36"/>
  <c r="H148" i="36" s="1"/>
  <c r="H198" i="36"/>
  <c r="H197" i="36" s="1"/>
  <c r="H195" i="36"/>
  <c r="H192" i="36" s="1"/>
  <c r="H201" i="36" s="1"/>
  <c r="K198" i="36"/>
  <c r="K197" i="36" s="1"/>
  <c r="K195" i="36"/>
  <c r="K192" i="36" s="1"/>
  <c r="K201" i="36" s="1"/>
  <c r="M43" i="36"/>
  <c r="M42" i="36" s="1"/>
  <c r="M100" i="36"/>
  <c r="M97" i="36"/>
  <c r="R24" i="36"/>
  <c r="G99" i="36"/>
  <c r="G94" i="36" s="1"/>
  <c r="G103" i="36" s="1"/>
  <c r="E99" i="36"/>
  <c r="E94" i="36" s="1"/>
  <c r="E103" i="36" s="1"/>
  <c r="R36" i="36"/>
  <c r="R25" i="36"/>
  <c r="O150" i="36"/>
  <c r="F97" i="36"/>
  <c r="F100" i="36"/>
  <c r="E195" i="36"/>
  <c r="E198" i="36"/>
  <c r="E197" i="36" s="1"/>
  <c r="C100" i="36"/>
  <c r="C97" i="36"/>
  <c r="C43" i="36"/>
  <c r="C42" i="36" s="1"/>
  <c r="N26" i="36"/>
  <c r="R27" i="36"/>
  <c r="M46" i="36"/>
  <c r="R20" i="36"/>
  <c r="K143" i="36"/>
  <c r="K152" i="36" s="1"/>
  <c r="R37" i="36"/>
  <c r="R28" i="36"/>
  <c r="R14" i="36"/>
  <c r="H43" i="36"/>
  <c r="H42" i="36" s="1"/>
  <c r="H97" i="36"/>
  <c r="H100" i="36"/>
  <c r="R40" i="36"/>
  <c r="J143" i="36"/>
  <c r="J152" i="36" s="1"/>
  <c r="R30" i="36"/>
  <c r="R33" i="36"/>
  <c r="K97" i="36"/>
  <c r="K100" i="36"/>
  <c r="K43" i="36"/>
  <c r="K42" i="36" s="1"/>
  <c r="R12" i="36"/>
  <c r="R11" i="36"/>
  <c r="R29" i="36"/>
  <c r="L46" i="36"/>
  <c r="G198" i="36"/>
  <c r="G197" i="36" s="1"/>
  <c r="G195" i="36"/>
  <c r="G192" i="36" s="1"/>
  <c r="G201" i="36" s="1"/>
  <c r="C146" i="36"/>
  <c r="C149" i="36"/>
  <c r="O147" i="36"/>
  <c r="H46" i="36"/>
  <c r="J101" i="36"/>
  <c r="J46" i="36" s="1"/>
  <c r="J98" i="36"/>
  <c r="C46" i="36"/>
  <c r="O101" i="36"/>
  <c r="N31" i="35"/>
  <c r="H46" i="35"/>
  <c r="K46" i="35"/>
  <c r="J146" i="35"/>
  <c r="J143" i="35" s="1"/>
  <c r="J152" i="35" s="1"/>
  <c r="G143" i="35"/>
  <c r="G152" i="35" s="1"/>
  <c r="H143" i="35"/>
  <c r="H152" i="35" s="1"/>
  <c r="E46" i="35"/>
  <c r="R33" i="35"/>
  <c r="N26" i="35"/>
  <c r="R26" i="35" s="1"/>
  <c r="N16" i="35"/>
  <c r="R16" i="35"/>
  <c r="F198" i="35"/>
  <c r="F197" i="35" s="1"/>
  <c r="F195" i="35"/>
  <c r="E100" i="35"/>
  <c r="E97" i="35"/>
  <c r="E43" i="35"/>
  <c r="E42" i="35" s="1"/>
  <c r="M46" i="35"/>
  <c r="L46" i="35"/>
  <c r="L146" i="35"/>
  <c r="L43" i="35"/>
  <c r="L42" i="35" s="1"/>
  <c r="L149" i="35"/>
  <c r="F100" i="35"/>
  <c r="F97" i="35"/>
  <c r="F43" i="35"/>
  <c r="F42" i="35" s="1"/>
  <c r="G43" i="35"/>
  <c r="G42" i="35" s="1"/>
  <c r="G97" i="35"/>
  <c r="G100" i="35"/>
  <c r="M146" i="35"/>
  <c r="M149" i="35"/>
  <c r="M148" i="35" s="1"/>
  <c r="C198" i="35"/>
  <c r="O196" i="35"/>
  <c r="C195" i="35"/>
  <c r="D149" i="35"/>
  <c r="D148" i="35" s="1"/>
  <c r="D146" i="35"/>
  <c r="M97" i="35"/>
  <c r="M100" i="35"/>
  <c r="M43" i="35"/>
  <c r="M42" i="35" s="1"/>
  <c r="F146" i="35"/>
  <c r="F149" i="35"/>
  <c r="F148" i="35" s="1"/>
  <c r="E198" i="35"/>
  <c r="E197" i="35" s="1"/>
  <c r="E195" i="35"/>
  <c r="E192" i="35" s="1"/>
  <c r="E201" i="35" s="1"/>
  <c r="H198" i="35"/>
  <c r="H197" i="35" s="1"/>
  <c r="H195" i="35"/>
  <c r="R36" i="35"/>
  <c r="F46" i="35"/>
  <c r="G46" i="35"/>
  <c r="M198" i="35"/>
  <c r="M197" i="35" s="1"/>
  <c r="M195" i="35"/>
  <c r="M192" i="35" s="1"/>
  <c r="M201" i="35" s="1"/>
  <c r="R35" i="35"/>
  <c r="N34" i="35"/>
  <c r="D198" i="35"/>
  <c r="D197" i="35" s="1"/>
  <c r="D195" i="35"/>
  <c r="L198" i="35"/>
  <c r="L197" i="35" s="1"/>
  <c r="L195" i="35"/>
  <c r="G198" i="35"/>
  <c r="G197" i="35" s="1"/>
  <c r="G195" i="35"/>
  <c r="I43" i="35"/>
  <c r="I42" i="35" s="1"/>
  <c r="I97" i="35"/>
  <c r="I100" i="35"/>
  <c r="R19" i="35"/>
  <c r="J101" i="35"/>
  <c r="J46" i="35" s="1"/>
  <c r="J98" i="35"/>
  <c r="C100" i="35"/>
  <c r="C97" i="35"/>
  <c r="O98" i="35"/>
  <c r="O101" i="35"/>
  <c r="O96" i="35"/>
  <c r="E149" i="35"/>
  <c r="E148" i="35" s="1"/>
  <c r="E146" i="35"/>
  <c r="R31" i="35"/>
  <c r="R11" i="35"/>
  <c r="N9" i="35"/>
  <c r="D97" i="35"/>
  <c r="D43" i="35"/>
  <c r="D42" i="35" s="1"/>
  <c r="D100" i="35"/>
  <c r="C147" i="35"/>
  <c r="C43" i="35" s="1"/>
  <c r="C42" i="35" s="1"/>
  <c r="C150" i="35"/>
  <c r="O150" i="35" s="1"/>
  <c r="O145" i="35"/>
  <c r="H43" i="35"/>
  <c r="H42" i="35" s="1"/>
  <c r="H100" i="35"/>
  <c r="H97" i="35"/>
  <c r="R18" i="35"/>
  <c r="K143" i="35"/>
  <c r="K152" i="35" s="1"/>
  <c r="K97" i="35"/>
  <c r="K100" i="35"/>
  <c r="K43" i="35"/>
  <c r="K42" i="35" s="1"/>
  <c r="D46" i="35"/>
  <c r="O199" i="35"/>
  <c r="H46" i="34"/>
  <c r="H43" i="34"/>
  <c r="H42" i="34" s="1"/>
  <c r="E46" i="34"/>
  <c r="G46" i="34"/>
  <c r="G97" i="34"/>
  <c r="K101" i="34"/>
  <c r="K46" i="34" s="1"/>
  <c r="M98" i="34"/>
  <c r="O98" i="34" s="1"/>
  <c r="O96" i="34"/>
  <c r="N9" i="34"/>
  <c r="R9" i="34" s="1"/>
  <c r="E198" i="34"/>
  <c r="E197" i="34" s="1"/>
  <c r="E195" i="34"/>
  <c r="E192" i="34" s="1"/>
  <c r="E201" i="34" s="1"/>
  <c r="M198" i="34"/>
  <c r="M197" i="34" s="1"/>
  <c r="M195" i="34"/>
  <c r="M192" i="34" s="1"/>
  <c r="M201" i="34" s="1"/>
  <c r="H99" i="34"/>
  <c r="H94" i="34" s="1"/>
  <c r="H103" i="34" s="1"/>
  <c r="R12" i="34"/>
  <c r="F46" i="34"/>
  <c r="M97" i="34"/>
  <c r="M43" i="34"/>
  <c r="M42" i="34" s="1"/>
  <c r="M100" i="34"/>
  <c r="M46" i="34"/>
  <c r="K97" i="34"/>
  <c r="K43" i="34"/>
  <c r="K42" i="34" s="1"/>
  <c r="K100" i="34"/>
  <c r="R47" i="34"/>
  <c r="C100" i="34"/>
  <c r="C97" i="34"/>
  <c r="K198" i="34"/>
  <c r="K197" i="34" s="1"/>
  <c r="K195" i="34"/>
  <c r="K192" i="34" s="1"/>
  <c r="K201" i="34" s="1"/>
  <c r="R31" i="34"/>
  <c r="E149" i="34"/>
  <c r="E148" i="34" s="1"/>
  <c r="E146" i="34"/>
  <c r="E143" i="34" s="1"/>
  <c r="E152" i="34" s="1"/>
  <c r="F100" i="34"/>
  <c r="F43" i="34"/>
  <c r="F42" i="34" s="1"/>
  <c r="F97" i="34"/>
  <c r="R18" i="34"/>
  <c r="J100" i="34"/>
  <c r="J97" i="34"/>
  <c r="J43" i="34"/>
  <c r="J42" i="34" s="1"/>
  <c r="J149" i="34"/>
  <c r="J148" i="34" s="1"/>
  <c r="J146" i="34"/>
  <c r="G99" i="34"/>
  <c r="G94" i="34" s="1"/>
  <c r="G103" i="34" s="1"/>
  <c r="O101" i="34"/>
  <c r="G149" i="34"/>
  <c r="G148" i="34" s="1"/>
  <c r="G146" i="34"/>
  <c r="G143" i="34" s="1"/>
  <c r="G152" i="34" s="1"/>
  <c r="M146" i="34"/>
  <c r="M149" i="34"/>
  <c r="M148" i="34" s="1"/>
  <c r="R35" i="34"/>
  <c r="N34" i="34"/>
  <c r="O194" i="34"/>
  <c r="C196" i="34"/>
  <c r="C199" i="34"/>
  <c r="O199" i="34" s="1"/>
  <c r="H198" i="34"/>
  <c r="H197" i="34" s="1"/>
  <c r="H195" i="34"/>
  <c r="E100" i="34"/>
  <c r="E97" i="34"/>
  <c r="E43" i="34"/>
  <c r="E42" i="34" s="1"/>
  <c r="R16" i="34"/>
  <c r="G195" i="34"/>
  <c r="G198" i="34"/>
  <c r="G197" i="34" s="1"/>
  <c r="D97" i="34"/>
  <c r="D43" i="34"/>
  <c r="D42" i="34" s="1"/>
  <c r="D100" i="34"/>
  <c r="F195" i="34"/>
  <c r="F198" i="34"/>
  <c r="F197" i="34" s="1"/>
  <c r="I43" i="34"/>
  <c r="I42" i="34" s="1"/>
  <c r="I97" i="34"/>
  <c r="I100" i="34"/>
  <c r="N26" i="34"/>
  <c r="R27" i="34"/>
  <c r="K149" i="34"/>
  <c r="K148" i="34" s="1"/>
  <c r="K146" i="34"/>
  <c r="H149" i="34"/>
  <c r="H148" i="34" s="1"/>
  <c r="H146" i="34"/>
  <c r="H143" i="34" s="1"/>
  <c r="H152" i="34" s="1"/>
  <c r="R25" i="34"/>
  <c r="L46" i="34"/>
  <c r="R21" i="34"/>
  <c r="L43" i="34"/>
  <c r="L42" i="34" s="1"/>
  <c r="L149" i="34"/>
  <c r="L146" i="34"/>
  <c r="O145" i="34"/>
  <c r="C147" i="34"/>
  <c r="C150" i="34"/>
  <c r="O150" i="34" s="1"/>
  <c r="F146" i="34"/>
  <c r="F149" i="34"/>
  <c r="F148" i="34" s="1"/>
  <c r="L198" i="34"/>
  <c r="L197" i="34" s="1"/>
  <c r="L195" i="34"/>
  <c r="G43" i="34"/>
  <c r="G42" i="34" s="1"/>
  <c r="N26" i="33"/>
  <c r="F195" i="33"/>
  <c r="H198" i="33"/>
  <c r="H197" i="33" s="1"/>
  <c r="H192" i="33" s="1"/>
  <c r="C199" i="33"/>
  <c r="K195" i="33"/>
  <c r="K192" i="33" s="1"/>
  <c r="L46" i="33"/>
  <c r="E198" i="33"/>
  <c r="E197" i="33" s="1"/>
  <c r="E195" i="33"/>
  <c r="M148" i="33"/>
  <c r="J46" i="33"/>
  <c r="K46" i="33"/>
  <c r="H46" i="33"/>
  <c r="H146" i="33"/>
  <c r="H149" i="33"/>
  <c r="H148" i="33" s="1"/>
  <c r="J149" i="33"/>
  <c r="J148" i="33" s="1"/>
  <c r="J146" i="33"/>
  <c r="J143" i="33" s="1"/>
  <c r="K149" i="33"/>
  <c r="K148" i="33" s="1"/>
  <c r="K146" i="33"/>
  <c r="N34" i="33"/>
  <c r="R34" i="33" s="1"/>
  <c r="G192" i="33"/>
  <c r="L43" i="33"/>
  <c r="L42" i="33" s="1"/>
  <c r="L149" i="33"/>
  <c r="L146" i="33"/>
  <c r="F97" i="33"/>
  <c r="F100" i="33"/>
  <c r="F43" i="33"/>
  <c r="F42" i="33" s="1"/>
  <c r="R13" i="33"/>
  <c r="C198" i="33"/>
  <c r="C197" i="33" s="1"/>
  <c r="C195" i="33"/>
  <c r="J99" i="33"/>
  <c r="J94" i="33" s="1"/>
  <c r="R30" i="33"/>
  <c r="H100" i="33"/>
  <c r="H97" i="33"/>
  <c r="H43" i="33"/>
  <c r="H42" i="33" s="1"/>
  <c r="D149" i="33"/>
  <c r="D148" i="33" s="1"/>
  <c r="D146" i="33"/>
  <c r="D143" i="33" s="1"/>
  <c r="D100" i="33"/>
  <c r="D43" i="33"/>
  <c r="D42" i="33" s="1"/>
  <c r="D97" i="33"/>
  <c r="I97" i="33"/>
  <c r="I43" i="33"/>
  <c r="I42" i="33" s="1"/>
  <c r="I100" i="33"/>
  <c r="R12" i="33"/>
  <c r="D46" i="33"/>
  <c r="R15" i="33"/>
  <c r="L195" i="33"/>
  <c r="L198" i="33"/>
  <c r="L197" i="33" s="1"/>
  <c r="R25" i="33"/>
  <c r="G100" i="33"/>
  <c r="G97" i="33"/>
  <c r="G43" i="33"/>
  <c r="G42" i="33" s="1"/>
  <c r="M143" i="33"/>
  <c r="G46" i="33"/>
  <c r="M192" i="33"/>
  <c r="R14" i="33"/>
  <c r="F192" i="33"/>
  <c r="F46" i="33"/>
  <c r="C97" i="33"/>
  <c r="C100" i="33"/>
  <c r="D198" i="33"/>
  <c r="D197" i="33" s="1"/>
  <c r="D195" i="33"/>
  <c r="N16" i="33"/>
  <c r="R17" i="33"/>
  <c r="R18" i="33"/>
  <c r="R19" i="33"/>
  <c r="G149" i="33"/>
  <c r="G148" i="33" s="1"/>
  <c r="G146" i="33"/>
  <c r="G143" i="33" s="1"/>
  <c r="F146" i="33"/>
  <c r="F149" i="33"/>
  <c r="F148" i="33" s="1"/>
  <c r="R40" i="33"/>
  <c r="M43" i="33"/>
  <c r="M42" i="33" s="1"/>
  <c r="M100" i="33"/>
  <c r="M97" i="33"/>
  <c r="R26" i="33"/>
  <c r="R10" i="33"/>
  <c r="N9" i="33"/>
  <c r="R28" i="33"/>
  <c r="E100" i="33"/>
  <c r="E97" i="33"/>
  <c r="E43" i="33"/>
  <c r="E42" i="33" s="1"/>
  <c r="K43" i="33"/>
  <c r="K42" i="33" s="1"/>
  <c r="K97" i="33"/>
  <c r="K100" i="33"/>
  <c r="E46" i="33"/>
  <c r="C147" i="33"/>
  <c r="C150" i="33"/>
  <c r="E146" i="33"/>
  <c r="E149" i="33"/>
  <c r="E148" i="33" s="1"/>
  <c r="R32" i="33"/>
  <c r="N31" i="33"/>
  <c r="L89" i="1"/>
  <c r="L88" i="1" s="1"/>
  <c r="L87" i="1"/>
  <c r="L86" i="1"/>
  <c r="L85" i="1" s="1"/>
  <c r="L210" i="1"/>
  <c r="L208" i="1" s="1"/>
  <c r="L216" i="1" s="1"/>
  <c r="M210" i="1" s="1"/>
  <c r="F85" i="2"/>
  <c r="H208" i="2"/>
  <c r="H217" i="2" s="1"/>
  <c r="F127" i="2"/>
  <c r="F124" i="2" s="1"/>
  <c r="F133" i="2" s="1"/>
  <c r="G85" i="2"/>
  <c r="G82" i="2" s="1"/>
  <c r="G91" i="2" s="1"/>
  <c r="D85" i="2"/>
  <c r="F38" i="2"/>
  <c r="F37" i="2" s="1"/>
  <c r="D88" i="2"/>
  <c r="F42" i="2"/>
  <c r="E85" i="2"/>
  <c r="E82" i="2" s="1"/>
  <c r="E91" i="2" s="1"/>
  <c r="G39" i="2"/>
  <c r="J130" i="2"/>
  <c r="G42" i="2"/>
  <c r="I42" i="2"/>
  <c r="I130" i="2"/>
  <c r="L90" i="2"/>
  <c r="L89" i="2"/>
  <c r="L88" i="2" s="1"/>
  <c r="L87" i="2"/>
  <c r="L86" i="2"/>
  <c r="L85" i="2" s="1"/>
  <c r="J85" i="2"/>
  <c r="J82" i="2" s="1"/>
  <c r="J91" i="2" s="1"/>
  <c r="H42" i="2"/>
  <c r="D127" i="2"/>
  <c r="E39" i="2"/>
  <c r="C88" i="2"/>
  <c r="C82" i="2" s="1"/>
  <c r="C91" i="2" s="1"/>
  <c r="F208" i="2"/>
  <c r="F217" i="2" s="1"/>
  <c r="H127" i="2"/>
  <c r="F88" i="2"/>
  <c r="E130" i="2"/>
  <c r="D39" i="2"/>
  <c r="G130" i="2"/>
  <c r="G124" i="2" s="1"/>
  <c r="G133" i="2" s="1"/>
  <c r="J127" i="2"/>
  <c r="J124" i="2" s="1"/>
  <c r="J133" i="2" s="1"/>
  <c r="H169" i="2"/>
  <c r="I39" i="2"/>
  <c r="I127" i="2"/>
  <c r="H38" i="2"/>
  <c r="H37" i="2" s="1"/>
  <c r="L128" i="2"/>
  <c r="L129" i="2"/>
  <c r="L131" i="2"/>
  <c r="L132" i="2"/>
  <c r="H130" i="2"/>
  <c r="H124" i="2" s="1"/>
  <c r="H133" i="2" s="1"/>
  <c r="G208" i="2"/>
  <c r="G217" i="2" s="1"/>
  <c r="F169" i="2"/>
  <c r="E127" i="2"/>
  <c r="E124" i="2" s="1"/>
  <c r="E133" i="2" s="1"/>
  <c r="D130" i="2"/>
  <c r="D124" i="2" s="1"/>
  <c r="D133" i="2" s="1"/>
  <c r="D169" i="2"/>
  <c r="D38" i="2"/>
  <c r="D37" i="2" s="1"/>
  <c r="I169" i="2"/>
  <c r="I38" i="2"/>
  <c r="H172" i="2"/>
  <c r="H41" i="2"/>
  <c r="I172" i="2"/>
  <c r="I41" i="2"/>
  <c r="G38" i="2"/>
  <c r="J37" i="2"/>
  <c r="E169" i="2"/>
  <c r="J169" i="2"/>
  <c r="C38" i="2"/>
  <c r="C37" i="2" s="1"/>
  <c r="C169" i="2"/>
  <c r="J172" i="2"/>
  <c r="J41" i="2"/>
  <c r="F172" i="2"/>
  <c r="F166" i="2" s="1"/>
  <c r="F175" i="2" s="1"/>
  <c r="F41" i="2"/>
  <c r="F34" i="2" s="1"/>
  <c r="F43" i="2" s="1"/>
  <c r="E38" i="2"/>
  <c r="E37" i="2" s="1"/>
  <c r="D172" i="2"/>
  <c r="D41" i="2"/>
  <c r="L174" i="2"/>
  <c r="L173" i="2"/>
  <c r="L172" i="2" s="1"/>
  <c r="L171" i="2"/>
  <c r="L170" i="2"/>
  <c r="L169" i="2" s="1"/>
  <c r="L166" i="2" s="1"/>
  <c r="L175" i="2" s="1"/>
  <c r="E172" i="2"/>
  <c r="E41" i="2"/>
  <c r="C41" i="2"/>
  <c r="C172" i="2"/>
  <c r="E208" i="2"/>
  <c r="E217" i="2" s="1"/>
  <c r="G172" i="2"/>
  <c r="G166" i="2" s="1"/>
  <c r="G175" i="2" s="1"/>
  <c r="G41" i="2"/>
  <c r="L208" i="2"/>
  <c r="J208" i="2"/>
  <c r="J217" i="2" s="1"/>
  <c r="G126" i="3"/>
  <c r="G123" i="3" s="1"/>
  <c r="G132" i="3" s="1"/>
  <c r="C129" i="3"/>
  <c r="C126" i="3"/>
  <c r="C123" i="3" s="1"/>
  <c r="C132" i="3" s="1"/>
  <c r="J168" i="3"/>
  <c r="D123" i="3"/>
  <c r="D132" i="3" s="1"/>
  <c r="D129" i="3"/>
  <c r="G129" i="3"/>
  <c r="C41" i="3"/>
  <c r="I126" i="3"/>
  <c r="I123" i="3" s="1"/>
  <c r="I132" i="3" s="1"/>
  <c r="H37" i="3"/>
  <c r="E126" i="3"/>
  <c r="E123" i="3" s="1"/>
  <c r="E132" i="3" s="1"/>
  <c r="G38" i="3"/>
  <c r="L89" i="3"/>
  <c r="L88" i="3"/>
  <c r="L86" i="3"/>
  <c r="L85" i="3"/>
  <c r="L84" i="3" s="1"/>
  <c r="D41" i="3"/>
  <c r="J129" i="3"/>
  <c r="D38" i="3"/>
  <c r="J126" i="3"/>
  <c r="J123" i="3" s="1"/>
  <c r="J132" i="3" s="1"/>
  <c r="H129" i="3"/>
  <c r="H123" i="3" s="1"/>
  <c r="H132" i="3" s="1"/>
  <c r="F38" i="3"/>
  <c r="E171" i="3"/>
  <c r="E40" i="3"/>
  <c r="G168" i="3"/>
  <c r="G171" i="3"/>
  <c r="G40" i="3"/>
  <c r="I37" i="3"/>
  <c r="I36" i="3" s="1"/>
  <c r="I168" i="3"/>
  <c r="I171" i="3"/>
  <c r="I40" i="3"/>
  <c r="I39" i="3" s="1"/>
  <c r="J171" i="3"/>
  <c r="J40" i="3"/>
  <c r="H168" i="3"/>
  <c r="C37" i="3"/>
  <c r="C36" i="3" s="1"/>
  <c r="C168" i="3"/>
  <c r="C40" i="3"/>
  <c r="C171" i="3"/>
  <c r="L127" i="3"/>
  <c r="L131" i="3"/>
  <c r="L130" i="3"/>
  <c r="L129" i="3" s="1"/>
  <c r="L128" i="3"/>
  <c r="L173" i="3"/>
  <c r="L172" i="3"/>
  <c r="L170" i="3"/>
  <c r="L169" i="3"/>
  <c r="L168" i="3" s="1"/>
  <c r="F168" i="3"/>
  <c r="H171" i="3"/>
  <c r="H40" i="3"/>
  <c r="F171" i="3"/>
  <c r="F40" i="3"/>
  <c r="D168" i="3"/>
  <c r="D37" i="3"/>
  <c r="D171" i="3"/>
  <c r="D40" i="3"/>
  <c r="D39" i="3" s="1"/>
  <c r="E168" i="3"/>
  <c r="L209" i="3"/>
  <c r="E211" i="3"/>
  <c r="E215" i="3"/>
  <c r="E212" i="3"/>
  <c r="E38" i="3" s="1"/>
  <c r="F213" i="3"/>
  <c r="F41" i="3"/>
  <c r="F210" i="3"/>
  <c r="F207" i="3" s="1"/>
  <c r="F216" i="3" s="1"/>
  <c r="F37" i="3"/>
  <c r="J213" i="3"/>
  <c r="J41" i="3"/>
  <c r="J39" i="3" s="1"/>
  <c r="H210" i="3"/>
  <c r="H38" i="3"/>
  <c r="H213" i="3"/>
  <c r="H41" i="3"/>
  <c r="J210" i="3"/>
  <c r="J38" i="3"/>
  <c r="J36" i="3" s="1"/>
  <c r="G213" i="3"/>
  <c r="G41" i="3"/>
  <c r="G210" i="3"/>
  <c r="G207" i="3" s="1"/>
  <c r="G216" i="3" s="1"/>
  <c r="G37" i="3"/>
  <c r="G36" i="3" s="1"/>
  <c r="L89" i="4"/>
  <c r="L88" i="4"/>
  <c r="L87" i="4" s="1"/>
  <c r="L86" i="4"/>
  <c r="L85" i="4"/>
  <c r="L84" i="4" s="1"/>
  <c r="C126" i="4"/>
  <c r="C123" i="4" s="1"/>
  <c r="C132" i="4" s="1"/>
  <c r="C38" i="4"/>
  <c r="C40" i="4"/>
  <c r="C39" i="4" s="1"/>
  <c r="I126" i="4"/>
  <c r="H126" i="4"/>
  <c r="F38" i="4"/>
  <c r="I129" i="4"/>
  <c r="H129" i="4"/>
  <c r="H38" i="4"/>
  <c r="F126" i="4"/>
  <c r="F123" i="4" s="1"/>
  <c r="F132" i="4" s="1"/>
  <c r="J168" i="4"/>
  <c r="F129" i="4"/>
  <c r="F40" i="4"/>
  <c r="E168" i="4"/>
  <c r="I38" i="4"/>
  <c r="I41" i="4"/>
  <c r="F171" i="4"/>
  <c r="F165" i="4" s="1"/>
  <c r="F174" i="4" s="1"/>
  <c r="J126" i="4"/>
  <c r="J123" i="4" s="1"/>
  <c r="J132" i="4" s="1"/>
  <c r="G126" i="4"/>
  <c r="C36" i="4"/>
  <c r="G38" i="4"/>
  <c r="G129" i="4"/>
  <c r="E40" i="4"/>
  <c r="E171" i="4"/>
  <c r="E165" i="4" s="1"/>
  <c r="E174" i="4" s="1"/>
  <c r="I37" i="4"/>
  <c r="I36" i="4" s="1"/>
  <c r="I168" i="4"/>
  <c r="I165" i="4" s="1"/>
  <c r="I174" i="4" s="1"/>
  <c r="I171" i="4"/>
  <c r="I40" i="4"/>
  <c r="L172" i="4"/>
  <c r="L170" i="4"/>
  <c r="L169" i="4"/>
  <c r="L168" i="4" s="1"/>
  <c r="L173" i="4"/>
  <c r="L171" i="4" s="1"/>
  <c r="D37" i="4"/>
  <c r="D36" i="4" s="1"/>
  <c r="D168" i="4"/>
  <c r="J171" i="4"/>
  <c r="J40" i="4"/>
  <c r="D40" i="4"/>
  <c r="D171" i="4"/>
  <c r="G168" i="4"/>
  <c r="G171" i="4"/>
  <c r="G40" i="4"/>
  <c r="H168" i="4"/>
  <c r="H165" i="4" s="1"/>
  <c r="H174" i="4" s="1"/>
  <c r="L131" i="4"/>
  <c r="L130" i="4"/>
  <c r="L128" i="4"/>
  <c r="L127" i="4"/>
  <c r="C165" i="4"/>
  <c r="C174" i="4" s="1"/>
  <c r="H40" i="4"/>
  <c r="H171" i="4"/>
  <c r="G210" i="4"/>
  <c r="G37" i="4"/>
  <c r="J41" i="4"/>
  <c r="J213" i="4"/>
  <c r="J210" i="4"/>
  <c r="J207" i="4" s="1"/>
  <c r="J216" i="4" s="1"/>
  <c r="J37" i="4"/>
  <c r="J36" i="4" s="1"/>
  <c r="F41" i="4"/>
  <c r="F39" i="4" s="1"/>
  <c r="F213" i="4"/>
  <c r="F210" i="4"/>
  <c r="F37" i="4"/>
  <c r="H213" i="4"/>
  <c r="H41" i="4"/>
  <c r="H37" i="4"/>
  <c r="H210" i="4"/>
  <c r="H207" i="4" s="1"/>
  <c r="H216" i="4" s="1"/>
  <c r="L209" i="4"/>
  <c r="E212" i="4"/>
  <c r="E38" i="4" s="1"/>
  <c r="E211" i="4"/>
  <c r="E215" i="4"/>
  <c r="G213" i="4"/>
  <c r="G41" i="4"/>
  <c r="M247" i="7"/>
  <c r="M246" i="7"/>
  <c r="M245" i="7"/>
  <c r="M250" i="7"/>
  <c r="M248" i="7" s="1"/>
  <c r="J39" i="8"/>
  <c r="J49" i="8" s="1"/>
  <c r="G202" i="8"/>
  <c r="M244" i="8"/>
  <c r="K241" i="8"/>
  <c r="K251" i="8" s="1"/>
  <c r="K43" i="8"/>
  <c r="K42" i="8" s="1"/>
  <c r="K39" i="8" s="1"/>
  <c r="K49" i="8" s="1"/>
  <c r="K43" i="9"/>
  <c r="I44" i="9"/>
  <c r="I42" i="9" s="1"/>
  <c r="I39" i="9" s="1"/>
  <c r="I49" i="9" s="1"/>
  <c r="K44" i="9"/>
  <c r="M245" i="9"/>
  <c r="I241" i="9"/>
  <c r="I251" i="9" s="1"/>
  <c r="K241" i="9"/>
  <c r="K251" i="9" s="1"/>
  <c r="M49" i="9" s="1"/>
  <c r="G201" i="10"/>
  <c r="G206" i="10"/>
  <c r="G205" i="10" s="1"/>
  <c r="G198" i="10" s="1"/>
  <c r="G209" i="10" s="1"/>
  <c r="E204" i="10"/>
  <c r="E207" i="10"/>
  <c r="M200" i="10"/>
  <c r="M204" i="10" s="1"/>
  <c r="C204" i="10"/>
  <c r="C207" i="10"/>
  <c r="G45" i="10"/>
  <c r="G104" i="10"/>
  <c r="G99" i="10"/>
  <c r="I153" i="10"/>
  <c r="I156" i="10"/>
  <c r="I48" i="10" s="1"/>
  <c r="I104" i="10"/>
  <c r="G150" i="10"/>
  <c r="G155" i="10"/>
  <c r="G154" i="10" s="1"/>
  <c r="E153" i="10"/>
  <c r="E156" i="10"/>
  <c r="M258" i="10"/>
  <c r="M255" i="10"/>
  <c r="E102" i="10"/>
  <c r="E105" i="10"/>
  <c r="E48" i="10" s="1"/>
  <c r="K150" i="10"/>
  <c r="K155" i="10"/>
  <c r="K154" i="10" s="1"/>
  <c r="C104" i="10"/>
  <c r="C45" i="10"/>
  <c r="C42" i="10" s="1"/>
  <c r="C99" i="10"/>
  <c r="M149" i="10"/>
  <c r="D153" i="10"/>
  <c r="D156" i="10"/>
  <c r="F206" i="10"/>
  <c r="F205" i="10" s="1"/>
  <c r="F201" i="10"/>
  <c r="F153" i="10"/>
  <c r="F156" i="10"/>
  <c r="F48" i="10" s="1"/>
  <c r="M98" i="10"/>
  <c r="D105" i="10"/>
  <c r="D48" i="10" s="1"/>
  <c r="D102" i="10"/>
  <c r="D206" i="10"/>
  <c r="D205" i="10" s="1"/>
  <c r="D201" i="10"/>
  <c r="D198" i="10" s="1"/>
  <c r="D209" i="10" s="1"/>
  <c r="C48" i="10"/>
  <c r="C155" i="10"/>
  <c r="C154" i="10" s="1"/>
  <c r="C150" i="10"/>
  <c r="I206" i="10"/>
  <c r="I205" i="10" s="1"/>
  <c r="I201" i="10"/>
  <c r="J206" i="10"/>
  <c r="J205" i="10" s="1"/>
  <c r="J201" i="10"/>
  <c r="J198" i="10" s="1"/>
  <c r="J209" i="10" s="1"/>
  <c r="H102" i="10"/>
  <c r="H105" i="10"/>
  <c r="H48" i="10" s="1"/>
  <c r="J150" i="10"/>
  <c r="J45" i="10"/>
  <c r="J155" i="10"/>
  <c r="K102" i="10"/>
  <c r="K105" i="10"/>
  <c r="K48" i="10" s="1"/>
  <c r="G42" i="10"/>
  <c r="F45" i="10"/>
  <c r="F42" i="10" s="1"/>
  <c r="F104" i="10"/>
  <c r="H155" i="10"/>
  <c r="H154" i="10" s="1"/>
  <c r="H150" i="10"/>
  <c r="K44" i="10"/>
  <c r="K43" i="10"/>
  <c r="J44" i="10"/>
  <c r="I43" i="10"/>
  <c r="I44" i="10"/>
  <c r="J43" i="10"/>
  <c r="J42" i="10" s="1"/>
  <c r="M100" i="10"/>
  <c r="M156" i="10"/>
  <c r="M153" i="10"/>
  <c r="M207" i="10"/>
  <c r="K46" i="11"/>
  <c r="K198" i="11"/>
  <c r="K197" i="11" s="1"/>
  <c r="K195" i="11"/>
  <c r="K192" i="11" s="1"/>
  <c r="K201" i="11" s="1"/>
  <c r="C196" i="11"/>
  <c r="M194" i="11"/>
  <c r="C199" i="11"/>
  <c r="E146" i="11"/>
  <c r="E149" i="11"/>
  <c r="E148" i="11" s="1"/>
  <c r="C97" i="11"/>
  <c r="C100" i="11"/>
  <c r="D98" i="11"/>
  <c r="D101" i="11"/>
  <c r="M96" i="11"/>
  <c r="G97" i="11"/>
  <c r="G100" i="11"/>
  <c r="G43" i="11"/>
  <c r="G42" i="11" s="1"/>
  <c r="D149" i="11"/>
  <c r="D148" i="11" s="1"/>
  <c r="D146" i="11"/>
  <c r="D143" i="11" s="1"/>
  <c r="D152" i="11" s="1"/>
  <c r="H150" i="11"/>
  <c r="H46" i="11" s="1"/>
  <c r="H147" i="11"/>
  <c r="H43" i="11" s="1"/>
  <c r="H42" i="11" s="1"/>
  <c r="I198" i="11"/>
  <c r="I197" i="11" s="1"/>
  <c r="I195" i="11"/>
  <c r="I192" i="11" s="1"/>
  <c r="I201" i="11" s="1"/>
  <c r="I97" i="11"/>
  <c r="I100" i="11"/>
  <c r="I43" i="11"/>
  <c r="I42" i="11" s="1"/>
  <c r="J198" i="11"/>
  <c r="J197" i="11" s="1"/>
  <c r="J195" i="11"/>
  <c r="J192" i="11" s="1"/>
  <c r="J201" i="11" s="1"/>
  <c r="F98" i="11"/>
  <c r="F101" i="11"/>
  <c r="F46" i="11" s="1"/>
  <c r="D196" i="11"/>
  <c r="D199" i="11"/>
  <c r="G195" i="11"/>
  <c r="G198" i="11"/>
  <c r="G197" i="11" s="1"/>
  <c r="G192" i="11" s="1"/>
  <c r="G201" i="11" s="1"/>
  <c r="G146" i="11"/>
  <c r="G149" i="11"/>
  <c r="G148" i="11" s="1"/>
  <c r="E195" i="11"/>
  <c r="E198" i="11"/>
  <c r="E197" i="11" s="1"/>
  <c r="F150" i="11"/>
  <c r="F147" i="11"/>
  <c r="J146" i="11"/>
  <c r="J43" i="11"/>
  <c r="J42" i="11" s="1"/>
  <c r="J149" i="11"/>
  <c r="C147" i="11"/>
  <c r="C150" i="11"/>
  <c r="C46" i="11" s="1"/>
  <c r="M145" i="11"/>
  <c r="K146" i="11"/>
  <c r="K149" i="11"/>
  <c r="K148" i="11" s="1"/>
  <c r="J46" i="11"/>
  <c r="H97" i="11"/>
  <c r="H100" i="11"/>
  <c r="F198" i="11"/>
  <c r="F197" i="11" s="1"/>
  <c r="F195" i="11"/>
  <c r="F192" i="11" s="1"/>
  <c r="F201" i="11" s="1"/>
  <c r="I146" i="11"/>
  <c r="I143" i="11" s="1"/>
  <c r="I152" i="11" s="1"/>
  <c r="I149" i="11"/>
  <c r="I148" i="11" s="1"/>
  <c r="E98" i="11"/>
  <c r="E101" i="11"/>
  <c r="E46" i="11" s="1"/>
  <c r="K43" i="11"/>
  <c r="K42" i="11" s="1"/>
  <c r="K100" i="11"/>
  <c r="K97" i="11"/>
  <c r="E198" i="12"/>
  <c r="E197" i="12" s="1"/>
  <c r="E195" i="12"/>
  <c r="E192" i="12" s="1"/>
  <c r="E201" i="12" s="1"/>
  <c r="I195" i="12"/>
  <c r="I198" i="12"/>
  <c r="I197" i="12" s="1"/>
  <c r="H146" i="12"/>
  <c r="H143" i="12" s="1"/>
  <c r="H152" i="12" s="1"/>
  <c r="H149" i="12"/>
  <c r="H148" i="12" s="1"/>
  <c r="J43" i="12"/>
  <c r="J42" i="12" s="1"/>
  <c r="J149" i="12"/>
  <c r="J146" i="12"/>
  <c r="I43" i="12"/>
  <c r="I42" i="12" s="1"/>
  <c r="I149" i="12"/>
  <c r="I148" i="12" s="1"/>
  <c r="I146" i="12"/>
  <c r="I143" i="12" s="1"/>
  <c r="I152" i="12" s="1"/>
  <c r="G97" i="12"/>
  <c r="G100" i="12"/>
  <c r="G43" i="12"/>
  <c r="G42" i="12" s="1"/>
  <c r="F100" i="12"/>
  <c r="F43" i="12"/>
  <c r="F42" i="12" s="1"/>
  <c r="F97" i="12"/>
  <c r="E100" i="12"/>
  <c r="E97" i="12"/>
  <c r="E43" i="12"/>
  <c r="E42" i="12" s="1"/>
  <c r="H101" i="12"/>
  <c r="H98" i="12"/>
  <c r="C150" i="12"/>
  <c r="C46" i="12" s="1"/>
  <c r="C147" i="12"/>
  <c r="M145" i="12"/>
  <c r="F146" i="12"/>
  <c r="F149" i="12"/>
  <c r="F148" i="12" s="1"/>
  <c r="F143" i="12" s="1"/>
  <c r="F152" i="12" s="1"/>
  <c r="M96" i="12"/>
  <c r="F198" i="12"/>
  <c r="F197" i="12" s="1"/>
  <c r="F195" i="12"/>
  <c r="F192" i="12" s="1"/>
  <c r="F201" i="12" s="1"/>
  <c r="C97" i="12"/>
  <c r="C43" i="12"/>
  <c r="C42" i="12" s="1"/>
  <c r="C100" i="12"/>
  <c r="I97" i="12"/>
  <c r="I100" i="12"/>
  <c r="G146" i="12"/>
  <c r="G149" i="12"/>
  <c r="G148" i="12" s="1"/>
  <c r="G143" i="12" s="1"/>
  <c r="G152" i="12" s="1"/>
  <c r="I46" i="12"/>
  <c r="J195" i="12"/>
  <c r="J192" i="12" s="1"/>
  <c r="J201" i="12" s="1"/>
  <c r="J198" i="12"/>
  <c r="J197" i="12" s="1"/>
  <c r="C195" i="12"/>
  <c r="C198" i="12"/>
  <c r="C197" i="12" s="1"/>
  <c r="D46" i="12"/>
  <c r="D149" i="12"/>
  <c r="D148" i="12" s="1"/>
  <c r="D143" i="12" s="1"/>
  <c r="D152" i="12" s="1"/>
  <c r="D146" i="12"/>
  <c r="M199" i="12"/>
  <c r="M196" i="12"/>
  <c r="D97" i="12"/>
  <c r="D100" i="12"/>
  <c r="D43" i="12"/>
  <c r="D42" i="12" s="1"/>
  <c r="K195" i="12"/>
  <c r="K198" i="12"/>
  <c r="K197" i="12" s="1"/>
  <c r="D195" i="12"/>
  <c r="D192" i="12" s="1"/>
  <c r="D201" i="12" s="1"/>
  <c r="D198" i="12"/>
  <c r="D197" i="12" s="1"/>
  <c r="K149" i="12"/>
  <c r="K146" i="12"/>
  <c r="K43" i="12"/>
  <c r="K42" i="12" s="1"/>
  <c r="M105" i="13"/>
  <c r="K203" i="13"/>
  <c r="K200" i="13"/>
  <c r="C200" i="13"/>
  <c r="C203" i="13"/>
  <c r="E200" i="13"/>
  <c r="E203" i="13"/>
  <c r="G199" i="13"/>
  <c r="G202" i="13"/>
  <c r="G201" i="13" s="1"/>
  <c r="J202" i="13"/>
  <c r="J201" i="13" s="1"/>
  <c r="J199" i="13"/>
  <c r="D202" i="13"/>
  <c r="D201" i="13" s="1"/>
  <c r="D199" i="13"/>
  <c r="F199" i="13"/>
  <c r="F202" i="13"/>
  <c r="F201" i="13" s="1"/>
  <c r="I199" i="13"/>
  <c r="I202" i="13"/>
  <c r="I201" i="13" s="1"/>
  <c r="F199" i="14"/>
  <c r="F202" i="14"/>
  <c r="F201" i="14" s="1"/>
  <c r="F195" i="14" s="1"/>
  <c r="F205" i="14" s="1"/>
  <c r="I199" i="14"/>
  <c r="I195" i="14" s="1"/>
  <c r="I205" i="14" s="1"/>
  <c r="I202" i="14"/>
  <c r="I201" i="14" s="1"/>
  <c r="F152" i="14"/>
  <c r="F151" i="14" s="1"/>
  <c r="F149" i="14"/>
  <c r="I153" i="14"/>
  <c r="I47" i="14" s="1"/>
  <c r="I150" i="14"/>
  <c r="E199" i="14"/>
  <c r="E202" i="14"/>
  <c r="E201" i="14" s="1"/>
  <c r="D202" i="14"/>
  <c r="D201" i="14" s="1"/>
  <c r="D199" i="14"/>
  <c r="J200" i="14"/>
  <c r="J203" i="14"/>
  <c r="J47" i="14" s="1"/>
  <c r="J152" i="14"/>
  <c r="J149" i="14"/>
  <c r="K199" i="14"/>
  <c r="K195" i="14" s="1"/>
  <c r="K205" i="14" s="1"/>
  <c r="K202" i="14"/>
  <c r="K201" i="14" s="1"/>
  <c r="I99" i="14"/>
  <c r="I44" i="14"/>
  <c r="I43" i="14" s="1"/>
  <c r="I102" i="14"/>
  <c r="K99" i="14"/>
  <c r="K102" i="14"/>
  <c r="K44" i="14"/>
  <c r="K43" i="14" s="1"/>
  <c r="E102" i="14"/>
  <c r="E44" i="14"/>
  <c r="E43" i="14" s="1"/>
  <c r="E99" i="14"/>
  <c r="K47" i="14"/>
  <c r="D47" i="14"/>
  <c r="C102" i="14"/>
  <c r="C99" i="14"/>
  <c r="C200" i="14"/>
  <c r="C203" i="14"/>
  <c r="D153" i="14"/>
  <c r="D150" i="14"/>
  <c r="H100" i="14"/>
  <c r="H103" i="14"/>
  <c r="H47" i="14" s="1"/>
  <c r="D99" i="14"/>
  <c r="D44" i="14"/>
  <c r="D43" i="14" s="1"/>
  <c r="D102" i="14"/>
  <c r="E149" i="14"/>
  <c r="E152" i="14"/>
  <c r="E151" i="14" s="1"/>
  <c r="G149" i="14"/>
  <c r="G152" i="14"/>
  <c r="G151" i="14" s="1"/>
  <c r="G145" i="14" s="1"/>
  <c r="G155" i="14" s="1"/>
  <c r="G199" i="14"/>
  <c r="G202" i="14"/>
  <c r="G201" i="14" s="1"/>
  <c r="K152" i="14"/>
  <c r="K151" i="14" s="1"/>
  <c r="K149" i="14"/>
  <c r="K145" i="14" s="1"/>
  <c r="K155" i="14" s="1"/>
  <c r="F47" i="14"/>
  <c r="G47" i="14"/>
  <c r="C153" i="14"/>
  <c r="C47" i="14" s="1"/>
  <c r="C150" i="14"/>
  <c r="C44" i="14" s="1"/>
  <c r="C43" i="14" s="1"/>
  <c r="H153" i="14"/>
  <c r="H150" i="14"/>
  <c r="F102" i="14"/>
  <c r="F44" i="14"/>
  <c r="F43" i="14" s="1"/>
  <c r="F99" i="14"/>
  <c r="G99" i="14"/>
  <c r="G102" i="14"/>
  <c r="G44" i="14"/>
  <c r="G43" i="14" s="1"/>
  <c r="L15" i="15"/>
  <c r="H41" i="15"/>
  <c r="J199" i="15"/>
  <c r="J46" i="15" s="1"/>
  <c r="J196" i="15"/>
  <c r="J43" i="15" s="1"/>
  <c r="J42" i="15" s="1"/>
  <c r="I149" i="15"/>
  <c r="I148" i="15" s="1"/>
  <c r="I146" i="15"/>
  <c r="J149" i="15"/>
  <c r="J146" i="15"/>
  <c r="H149" i="15"/>
  <c r="H148" i="15" s="1"/>
  <c r="H146" i="15"/>
  <c r="C198" i="15"/>
  <c r="C197" i="15" s="1"/>
  <c r="C195" i="15"/>
  <c r="M194" i="15"/>
  <c r="G199" i="15"/>
  <c r="G46" i="15" s="1"/>
  <c r="G196" i="15"/>
  <c r="G43" i="15" s="1"/>
  <c r="G42" i="15" s="1"/>
  <c r="G149" i="15"/>
  <c r="G148" i="15" s="1"/>
  <c r="G146" i="15"/>
  <c r="F195" i="15"/>
  <c r="F198" i="15"/>
  <c r="F197" i="15" s="1"/>
  <c r="G97" i="15"/>
  <c r="G100" i="15"/>
  <c r="E46" i="15"/>
  <c r="K101" i="15"/>
  <c r="K46" i="15" s="1"/>
  <c r="K98" i="15"/>
  <c r="C149" i="15"/>
  <c r="C148" i="15" s="1"/>
  <c r="C146" i="15"/>
  <c r="E146" i="15"/>
  <c r="E149" i="15"/>
  <c r="E148" i="15" s="1"/>
  <c r="E97" i="15"/>
  <c r="E100" i="15"/>
  <c r="E199" i="15"/>
  <c r="E196" i="15"/>
  <c r="F149" i="15"/>
  <c r="F148" i="15" s="1"/>
  <c r="F146" i="15"/>
  <c r="D198" i="15"/>
  <c r="D197" i="15" s="1"/>
  <c r="D195" i="15"/>
  <c r="I97" i="15"/>
  <c r="I43" i="15"/>
  <c r="I42" i="15" s="1"/>
  <c r="I100" i="15"/>
  <c r="D98" i="15"/>
  <c r="D101" i="15"/>
  <c r="I46" i="15"/>
  <c r="F46" i="15"/>
  <c r="K149" i="15"/>
  <c r="K148" i="15" s="1"/>
  <c r="K146" i="15"/>
  <c r="F100" i="15"/>
  <c r="F43" i="15"/>
  <c r="F42" i="15" s="1"/>
  <c r="F97" i="15"/>
  <c r="H98" i="15"/>
  <c r="H101" i="15"/>
  <c r="H46" i="15" s="1"/>
  <c r="I195" i="15"/>
  <c r="I198" i="15"/>
  <c r="I197" i="15" s="1"/>
  <c r="M96" i="15"/>
  <c r="C98" i="15"/>
  <c r="C101" i="15"/>
  <c r="C46" i="15" s="1"/>
  <c r="M145" i="15"/>
  <c r="D147" i="15"/>
  <c r="D150" i="15"/>
  <c r="K198" i="15"/>
  <c r="K197" i="15" s="1"/>
  <c r="K195" i="15"/>
  <c r="L39" i="16"/>
  <c r="M194" i="16"/>
  <c r="F41" i="16"/>
  <c r="M96" i="16"/>
  <c r="M145" i="16"/>
  <c r="C103" i="16"/>
  <c r="M96" i="17"/>
  <c r="G41" i="17"/>
  <c r="M194" i="17"/>
  <c r="E48" i="17"/>
  <c r="E196" i="18"/>
  <c r="E199" i="18"/>
  <c r="H101" i="18"/>
  <c r="H46" i="18" s="1"/>
  <c r="H98" i="18"/>
  <c r="J147" i="18"/>
  <c r="J150" i="18"/>
  <c r="J46" i="18" s="1"/>
  <c r="K100" i="18"/>
  <c r="K97" i="18"/>
  <c r="K43" i="18"/>
  <c r="K42" i="18" s="1"/>
  <c r="E149" i="18"/>
  <c r="E148" i="18" s="1"/>
  <c r="E146" i="18"/>
  <c r="K46" i="18"/>
  <c r="J195" i="18"/>
  <c r="J198" i="18"/>
  <c r="J197" i="18" s="1"/>
  <c r="M145" i="18"/>
  <c r="D147" i="18"/>
  <c r="D150" i="18"/>
  <c r="K146" i="18"/>
  <c r="K143" i="18" s="1"/>
  <c r="K152" i="18" s="1"/>
  <c r="K149" i="18"/>
  <c r="K148" i="18" s="1"/>
  <c r="H146" i="18"/>
  <c r="H149" i="18"/>
  <c r="H148" i="18" s="1"/>
  <c r="G146" i="18"/>
  <c r="G149" i="18"/>
  <c r="G148" i="18" s="1"/>
  <c r="D46" i="18"/>
  <c r="C149" i="18"/>
  <c r="C148" i="18" s="1"/>
  <c r="C146" i="18"/>
  <c r="C143" i="18" s="1"/>
  <c r="D100" i="18"/>
  <c r="D43" i="18"/>
  <c r="D42" i="18" s="1"/>
  <c r="D97" i="18"/>
  <c r="C98" i="18"/>
  <c r="C101" i="18"/>
  <c r="D198" i="18"/>
  <c r="D197" i="18" s="1"/>
  <c r="D195" i="18"/>
  <c r="D192" i="18" s="1"/>
  <c r="D201" i="18" s="1"/>
  <c r="F149" i="18"/>
  <c r="F148" i="18" s="1"/>
  <c r="F146" i="18"/>
  <c r="I46" i="18"/>
  <c r="I146" i="18"/>
  <c r="I149" i="18"/>
  <c r="I148" i="18" s="1"/>
  <c r="E98" i="18"/>
  <c r="E101" i="18"/>
  <c r="E46" i="18" s="1"/>
  <c r="I100" i="18"/>
  <c r="I97" i="18"/>
  <c r="I43" i="18"/>
  <c r="I42" i="18" s="1"/>
  <c r="C196" i="18"/>
  <c r="C199" i="18"/>
  <c r="F98" i="18"/>
  <c r="F101" i="18"/>
  <c r="G100" i="18"/>
  <c r="G97" i="18"/>
  <c r="G43" i="18"/>
  <c r="G42" i="18" s="1"/>
  <c r="K195" i="18"/>
  <c r="K198" i="18"/>
  <c r="K197" i="18" s="1"/>
  <c r="G195" i="18"/>
  <c r="G198" i="18"/>
  <c r="G197" i="18" s="1"/>
  <c r="I195" i="18"/>
  <c r="I198" i="18"/>
  <c r="I197" i="18" s="1"/>
  <c r="F195" i="18"/>
  <c r="F198" i="18"/>
  <c r="F197" i="18" s="1"/>
  <c r="D41" i="18"/>
  <c r="I41" i="18"/>
  <c r="M194" i="18"/>
  <c r="M96" i="18"/>
  <c r="J195" i="22"/>
  <c r="J198" i="22"/>
  <c r="I149" i="22"/>
  <c r="I148" i="22" s="1"/>
  <c r="I146" i="22"/>
  <c r="I143" i="22" s="1"/>
  <c r="I152" i="22" s="1"/>
  <c r="C41" i="22"/>
  <c r="I195" i="22"/>
  <c r="I192" i="22" s="1"/>
  <c r="I201" i="22" s="1"/>
  <c r="I198" i="22"/>
  <c r="I197" i="22" s="1"/>
  <c r="G149" i="22"/>
  <c r="G148" i="22" s="1"/>
  <c r="G146" i="22"/>
  <c r="G143" i="22" s="1"/>
  <c r="G152" i="22" s="1"/>
  <c r="J197" i="22"/>
  <c r="F97" i="22"/>
  <c r="F100" i="22"/>
  <c r="F43" i="22"/>
  <c r="F42" i="22" s="1"/>
  <c r="C150" i="22"/>
  <c r="C147" i="22"/>
  <c r="J46" i="22"/>
  <c r="D100" i="22"/>
  <c r="D97" i="22"/>
  <c r="D43" i="22"/>
  <c r="D42" i="22" s="1"/>
  <c r="I98" i="22"/>
  <c r="I101" i="22"/>
  <c r="I46" i="22" s="1"/>
  <c r="F146" i="22"/>
  <c r="F143" i="22" s="1"/>
  <c r="F152" i="22" s="1"/>
  <c r="F149" i="22"/>
  <c r="F148" i="22" s="1"/>
  <c r="J146" i="22"/>
  <c r="J43" i="22"/>
  <c r="J42" i="22" s="1"/>
  <c r="J149" i="22"/>
  <c r="K100" i="22"/>
  <c r="K97" i="22"/>
  <c r="K43" i="22"/>
  <c r="K42" i="22" s="1"/>
  <c r="P15" i="22"/>
  <c r="K195" i="22"/>
  <c r="K198" i="22"/>
  <c r="K197" i="22" s="1"/>
  <c r="K149" i="22"/>
  <c r="K148" i="22" s="1"/>
  <c r="K146" i="22"/>
  <c r="K143" i="22" s="1"/>
  <c r="K152" i="22" s="1"/>
  <c r="D46" i="22"/>
  <c r="H150" i="22"/>
  <c r="H147" i="22"/>
  <c r="D195" i="22"/>
  <c r="D198" i="22"/>
  <c r="D197" i="22" s="1"/>
  <c r="G195" i="22"/>
  <c r="G192" i="22" s="1"/>
  <c r="G201" i="22" s="1"/>
  <c r="G198" i="22"/>
  <c r="G197" i="22" s="1"/>
  <c r="C98" i="22"/>
  <c r="C101" i="22"/>
  <c r="F198" i="22"/>
  <c r="F197" i="22" s="1"/>
  <c r="F195" i="22"/>
  <c r="G46" i="22"/>
  <c r="G97" i="22"/>
  <c r="G100" i="22"/>
  <c r="G43" i="22"/>
  <c r="G42" i="22" s="1"/>
  <c r="M145" i="22"/>
  <c r="E150" i="22"/>
  <c r="E46" i="22" s="1"/>
  <c r="E147" i="22"/>
  <c r="M194" i="22"/>
  <c r="M199" i="22" s="1"/>
  <c r="C199" i="22"/>
  <c r="C196" i="22"/>
  <c r="E100" i="22"/>
  <c r="E97" i="22"/>
  <c r="E43" i="22"/>
  <c r="E42" i="22" s="1"/>
  <c r="H100" i="22"/>
  <c r="H97" i="22"/>
  <c r="E195" i="22"/>
  <c r="E198" i="22"/>
  <c r="E197" i="22" s="1"/>
  <c r="D149" i="22"/>
  <c r="D148" i="22" s="1"/>
  <c r="D146" i="22"/>
  <c r="D143" i="22" s="1"/>
  <c r="D152" i="22" s="1"/>
  <c r="H46" i="22"/>
  <c r="M96" i="22"/>
  <c r="L41" i="22" s="1"/>
  <c r="N145" i="23"/>
  <c r="N96" i="23"/>
  <c r="N194" i="23"/>
  <c r="N101" i="24"/>
  <c r="N145" i="24"/>
  <c r="N147" i="24"/>
  <c r="N150" i="24"/>
  <c r="F195" i="24"/>
  <c r="F43" i="24"/>
  <c r="F42" i="24" s="1"/>
  <c r="F198" i="24"/>
  <c r="E198" i="24"/>
  <c r="E195" i="24"/>
  <c r="E43" i="24"/>
  <c r="E42" i="24" s="1"/>
  <c r="G195" i="24"/>
  <c r="G43" i="24"/>
  <c r="G42" i="24" s="1"/>
  <c r="G198" i="24"/>
  <c r="C199" i="24"/>
  <c r="C46" i="24" s="1"/>
  <c r="C196" i="24"/>
  <c r="N194" i="24"/>
  <c r="L195" i="24"/>
  <c r="L43" i="24"/>
  <c r="L42" i="24" s="1"/>
  <c r="L198" i="24"/>
  <c r="D199" i="24"/>
  <c r="D46" i="24" s="1"/>
  <c r="D196" i="24"/>
  <c r="K195" i="24"/>
  <c r="K43" i="24"/>
  <c r="K42" i="24" s="1"/>
  <c r="K198" i="24"/>
  <c r="J195" i="24"/>
  <c r="J43" i="24"/>
  <c r="J42" i="24" s="1"/>
  <c r="J198" i="24"/>
  <c r="J48" i="25"/>
  <c r="C46" i="25"/>
  <c r="I48" i="25"/>
  <c r="F43" i="25"/>
  <c r="F42" i="25" s="1"/>
  <c r="K43" i="25"/>
  <c r="K42" i="25" s="1"/>
  <c r="L43" i="25"/>
  <c r="L42" i="25" s="1"/>
  <c r="D46" i="25"/>
  <c r="E43" i="25"/>
  <c r="E42" i="25" s="1"/>
  <c r="G43" i="25"/>
  <c r="G42" i="25" s="1"/>
  <c r="N194" i="25"/>
  <c r="N96" i="25"/>
  <c r="N101" i="25"/>
  <c r="N98" i="25"/>
  <c r="N199" i="25"/>
  <c r="N196" i="25"/>
  <c r="N145" i="25"/>
  <c r="J48" i="26"/>
  <c r="E46" i="26"/>
  <c r="D198" i="26"/>
  <c r="D197" i="26" s="1"/>
  <c r="D195" i="26"/>
  <c r="L147" i="26"/>
  <c r="L150" i="26"/>
  <c r="L46" i="26" s="1"/>
  <c r="D147" i="26"/>
  <c r="D150" i="26"/>
  <c r="D46" i="26" s="1"/>
  <c r="H198" i="26"/>
  <c r="H197" i="26" s="1"/>
  <c r="H195" i="26"/>
  <c r="E97" i="26"/>
  <c r="E43" i="26"/>
  <c r="E42" i="26" s="1"/>
  <c r="E100" i="26"/>
  <c r="H101" i="26"/>
  <c r="H46" i="26" s="1"/>
  <c r="H98" i="26"/>
  <c r="M195" i="26"/>
  <c r="M198" i="26"/>
  <c r="M197" i="26" s="1"/>
  <c r="K198" i="26"/>
  <c r="K197" i="26" s="1"/>
  <c r="K195" i="26"/>
  <c r="K192" i="26" s="1"/>
  <c r="K201" i="26" s="1"/>
  <c r="G46" i="26"/>
  <c r="F149" i="26"/>
  <c r="F148" i="26" s="1"/>
  <c r="F146" i="26"/>
  <c r="G146" i="26"/>
  <c r="G149" i="26"/>
  <c r="G148" i="26" s="1"/>
  <c r="G97" i="26"/>
  <c r="G43" i="26"/>
  <c r="G42" i="26" s="1"/>
  <c r="G100" i="26"/>
  <c r="E198" i="26"/>
  <c r="E197" i="26" s="1"/>
  <c r="E195" i="26"/>
  <c r="K97" i="26"/>
  <c r="K43" i="26"/>
  <c r="K42" i="26" s="1"/>
  <c r="K100" i="26"/>
  <c r="L195" i="26"/>
  <c r="L198" i="26"/>
  <c r="L197" i="26" s="1"/>
  <c r="K46" i="26"/>
  <c r="F198" i="26"/>
  <c r="F197" i="26" s="1"/>
  <c r="F195" i="26"/>
  <c r="C150" i="26"/>
  <c r="O145" i="26"/>
  <c r="C147" i="26"/>
  <c r="D97" i="26"/>
  <c r="D43" i="26"/>
  <c r="D42" i="26" s="1"/>
  <c r="D100" i="26"/>
  <c r="E149" i="26"/>
  <c r="E148" i="26" s="1"/>
  <c r="E146" i="26"/>
  <c r="E143" i="26" s="1"/>
  <c r="E152" i="26" s="1"/>
  <c r="M43" i="26"/>
  <c r="M42" i="26" s="1"/>
  <c r="M97" i="26"/>
  <c r="M100" i="26"/>
  <c r="K146" i="26"/>
  <c r="K149" i="26"/>
  <c r="K148" i="26" s="1"/>
  <c r="M46" i="26"/>
  <c r="C196" i="26"/>
  <c r="C199" i="26"/>
  <c r="O194" i="26"/>
  <c r="O96" i="26"/>
  <c r="N41" i="26" s="1"/>
  <c r="C98" i="26"/>
  <c r="C101" i="26"/>
  <c r="F46" i="26"/>
  <c r="R16" i="26"/>
  <c r="G195" i="26"/>
  <c r="G198" i="26"/>
  <c r="G197" i="26" s="1"/>
  <c r="F97" i="26"/>
  <c r="F43" i="26"/>
  <c r="F42" i="26" s="1"/>
  <c r="F100" i="26"/>
  <c r="R40" i="26"/>
  <c r="H146" i="26"/>
  <c r="H149" i="26"/>
  <c r="H148" i="26" s="1"/>
  <c r="M146" i="26"/>
  <c r="M149" i="26"/>
  <c r="M148" i="26" s="1"/>
  <c r="O96" i="27"/>
  <c r="J98" i="27"/>
  <c r="D46" i="27"/>
  <c r="M101" i="27"/>
  <c r="M46" i="27" s="1"/>
  <c r="M98" i="27"/>
  <c r="E97" i="27"/>
  <c r="E100" i="27"/>
  <c r="E43" i="27"/>
  <c r="E42" i="27" s="1"/>
  <c r="C196" i="27"/>
  <c r="C43" i="27" s="1"/>
  <c r="C42" i="27" s="1"/>
  <c r="C199" i="27"/>
  <c r="C46" i="27" s="1"/>
  <c r="O194" i="27"/>
  <c r="E46" i="27"/>
  <c r="D195" i="27"/>
  <c r="D198" i="27"/>
  <c r="D197" i="27" s="1"/>
  <c r="D146" i="27"/>
  <c r="D149" i="27"/>
  <c r="D148" i="27" s="1"/>
  <c r="K149" i="27"/>
  <c r="K148" i="27" s="1"/>
  <c r="K146" i="27"/>
  <c r="G100" i="27"/>
  <c r="G97" i="27"/>
  <c r="J147" i="27"/>
  <c r="J150" i="27"/>
  <c r="L149" i="27"/>
  <c r="L146" i="27"/>
  <c r="L43" i="27"/>
  <c r="L42" i="27" s="1"/>
  <c r="G196" i="27"/>
  <c r="G199" i="27"/>
  <c r="G46" i="27" s="1"/>
  <c r="H149" i="27"/>
  <c r="H148" i="27" s="1"/>
  <c r="H146" i="27"/>
  <c r="H101" i="27"/>
  <c r="H46" i="27" s="1"/>
  <c r="H98" i="27"/>
  <c r="K195" i="27"/>
  <c r="K198" i="27"/>
  <c r="K197" i="27" s="1"/>
  <c r="O145" i="27"/>
  <c r="F198" i="27"/>
  <c r="F197" i="27" s="1"/>
  <c r="F195" i="27"/>
  <c r="F192" i="27" s="1"/>
  <c r="F201" i="27" s="1"/>
  <c r="K97" i="27"/>
  <c r="K100" i="27"/>
  <c r="K43" i="27"/>
  <c r="K42" i="27" s="1"/>
  <c r="K46" i="27"/>
  <c r="C146" i="27"/>
  <c r="C149" i="27"/>
  <c r="C148" i="27" s="1"/>
  <c r="C100" i="27"/>
  <c r="C97" i="27"/>
  <c r="H195" i="27"/>
  <c r="H198" i="27"/>
  <c r="H197" i="27" s="1"/>
  <c r="F101" i="27"/>
  <c r="F46" i="27" s="1"/>
  <c r="F98" i="27"/>
  <c r="J100" i="27"/>
  <c r="J97" i="27"/>
  <c r="J43" i="27"/>
  <c r="J42" i="27" s="1"/>
  <c r="O98" i="27"/>
  <c r="O101" i="27"/>
  <c r="J46" i="27"/>
  <c r="I101" i="27"/>
  <c r="I46" i="27" s="1"/>
  <c r="I98" i="27"/>
  <c r="M149" i="27"/>
  <c r="M148" i="27" s="1"/>
  <c r="M146" i="27"/>
  <c r="G146" i="27"/>
  <c r="G149" i="27"/>
  <c r="G148" i="27" s="1"/>
  <c r="D97" i="27"/>
  <c r="D43" i="27"/>
  <c r="D42" i="27" s="1"/>
  <c r="D100" i="27"/>
  <c r="E198" i="27"/>
  <c r="E197" i="27" s="1"/>
  <c r="E195" i="27"/>
  <c r="E149" i="27"/>
  <c r="E148" i="27" s="1"/>
  <c r="E146" i="27"/>
  <c r="E143" i="27" s="1"/>
  <c r="E152" i="27" s="1"/>
  <c r="M195" i="27"/>
  <c r="M198" i="27"/>
  <c r="M197" i="27" s="1"/>
  <c r="F149" i="27"/>
  <c r="F148" i="27" s="1"/>
  <c r="F146" i="27"/>
  <c r="F143" i="27" s="1"/>
  <c r="F152" i="27" s="1"/>
  <c r="R39" i="28"/>
  <c r="M48" i="29"/>
  <c r="J48" i="28"/>
  <c r="L48" i="28"/>
  <c r="O96" i="28"/>
  <c r="G48" i="28"/>
  <c r="O196" i="28"/>
  <c r="O199" i="28"/>
  <c r="O145" i="28"/>
  <c r="N41" i="28" s="1"/>
  <c r="H48" i="29"/>
  <c r="K48" i="29"/>
  <c r="M41" i="29"/>
  <c r="J48" i="29"/>
  <c r="O96" i="29"/>
  <c r="O194" i="29"/>
  <c r="O196" i="29" s="1"/>
  <c r="H152" i="29"/>
  <c r="O98" i="29"/>
  <c r="O101" i="29"/>
  <c r="O199" i="29"/>
  <c r="O145" i="29"/>
  <c r="N41" i="29" s="1"/>
  <c r="O145" i="30"/>
  <c r="L48" i="30"/>
  <c r="G41" i="30"/>
  <c r="K41" i="30"/>
  <c r="O194" i="30"/>
  <c r="M48" i="30"/>
  <c r="O96" i="30"/>
  <c r="O150" i="30"/>
  <c r="O147" i="30"/>
  <c r="O199" i="30"/>
  <c r="O196" i="30"/>
  <c r="C103" i="30"/>
  <c r="O101" i="30"/>
  <c r="O98" i="30"/>
  <c r="D99" i="31"/>
  <c r="M101" i="31"/>
  <c r="M46" i="31" s="1"/>
  <c r="M98" i="31"/>
  <c r="M43" i="31" s="1"/>
  <c r="M42" i="31" s="1"/>
  <c r="C147" i="31"/>
  <c r="C150" i="31"/>
  <c r="O145" i="31"/>
  <c r="M195" i="31"/>
  <c r="M198" i="31"/>
  <c r="M197" i="31" s="1"/>
  <c r="L199" i="31"/>
  <c r="L196" i="31"/>
  <c r="G100" i="31"/>
  <c r="G97" i="31"/>
  <c r="G196" i="31"/>
  <c r="G199" i="31"/>
  <c r="G46" i="31" s="1"/>
  <c r="H149" i="31"/>
  <c r="H148" i="31" s="1"/>
  <c r="H146" i="31"/>
  <c r="K195" i="31"/>
  <c r="K198" i="31"/>
  <c r="K197" i="31" s="1"/>
  <c r="E198" i="31"/>
  <c r="E197" i="31" s="1"/>
  <c r="E195" i="31"/>
  <c r="O194" i="31"/>
  <c r="C199" i="31"/>
  <c r="C196" i="31"/>
  <c r="M149" i="31"/>
  <c r="M148" i="31" s="1"/>
  <c r="M146" i="31"/>
  <c r="M143" i="31" s="1"/>
  <c r="M152" i="31" s="1"/>
  <c r="I97" i="31"/>
  <c r="I100" i="31"/>
  <c r="I43" i="31"/>
  <c r="I42" i="31" s="1"/>
  <c r="H198" i="31"/>
  <c r="H197" i="31" s="1"/>
  <c r="H195" i="31"/>
  <c r="G149" i="31"/>
  <c r="G148" i="31" s="1"/>
  <c r="G146" i="31"/>
  <c r="J101" i="31"/>
  <c r="J98" i="31"/>
  <c r="E146" i="31"/>
  <c r="E149" i="31"/>
  <c r="E148" i="31" s="1"/>
  <c r="E143" i="31" s="1"/>
  <c r="E152" i="31" s="1"/>
  <c r="L147" i="31"/>
  <c r="L150" i="31"/>
  <c r="K147" i="31"/>
  <c r="K43" i="31" s="1"/>
  <c r="K42" i="31" s="1"/>
  <c r="K150" i="31"/>
  <c r="K46" i="31" s="1"/>
  <c r="K100" i="31"/>
  <c r="K97" i="31"/>
  <c r="E43" i="31"/>
  <c r="E42" i="31" s="1"/>
  <c r="E97" i="31"/>
  <c r="E100" i="31"/>
  <c r="O96" i="31"/>
  <c r="F198" i="31"/>
  <c r="F197" i="31" s="1"/>
  <c r="F195" i="31"/>
  <c r="E46" i="31"/>
  <c r="D199" i="31"/>
  <c r="D46" i="31" s="1"/>
  <c r="D196" i="31"/>
  <c r="C100" i="31"/>
  <c r="C97" i="31"/>
  <c r="H46" i="31"/>
  <c r="F97" i="31"/>
  <c r="F100" i="31"/>
  <c r="F43" i="31"/>
  <c r="F42" i="31" s="1"/>
  <c r="F146" i="31"/>
  <c r="F149" i="31"/>
  <c r="F148" i="31" s="1"/>
  <c r="F143" i="31" s="1"/>
  <c r="F152" i="31" s="1"/>
  <c r="H97" i="31"/>
  <c r="H100" i="31"/>
  <c r="H43" i="31"/>
  <c r="H42" i="31" s="1"/>
  <c r="F46" i="31"/>
  <c r="J149" i="31"/>
  <c r="J148" i="31" s="1"/>
  <c r="J146" i="31"/>
  <c r="D94" i="31"/>
  <c r="D103" i="31" s="1"/>
  <c r="D146" i="31"/>
  <c r="D149" i="31"/>
  <c r="D148" i="31" s="1"/>
  <c r="J46" i="31"/>
  <c r="C101" i="32"/>
  <c r="H198" i="32"/>
  <c r="H197" i="32" s="1"/>
  <c r="O96" i="32"/>
  <c r="G46" i="32"/>
  <c r="E197" i="32"/>
  <c r="F149" i="32"/>
  <c r="F148" i="32" s="1"/>
  <c r="F143" i="32" s="1"/>
  <c r="F152" i="32" s="1"/>
  <c r="G97" i="32"/>
  <c r="E46" i="32"/>
  <c r="N41" i="32"/>
  <c r="H46" i="32"/>
  <c r="E49" i="6"/>
  <c r="C49" i="6"/>
  <c r="F49" i="6"/>
  <c r="G49" i="6"/>
  <c r="I49" i="6"/>
  <c r="D46" i="6"/>
  <c r="D94" i="6"/>
  <c r="H46" i="6"/>
  <c r="H94" i="6"/>
  <c r="K46" i="6"/>
  <c r="K94" i="6"/>
  <c r="M201" i="9"/>
  <c r="M198" i="9"/>
  <c r="M103" i="9"/>
  <c r="M152" i="9"/>
  <c r="M149" i="9"/>
  <c r="E192" i="32"/>
  <c r="E201" i="32" s="1"/>
  <c r="G143" i="32"/>
  <c r="G152" i="32" s="1"/>
  <c r="C46" i="32"/>
  <c r="C43" i="32"/>
  <c r="C42" i="32" s="1"/>
  <c r="C100" i="32"/>
  <c r="C99" i="32" s="1"/>
  <c r="C94" i="32" s="1"/>
  <c r="O101" i="32"/>
  <c r="O98" i="32"/>
  <c r="O196" i="32"/>
  <c r="O199" i="32"/>
  <c r="F100" i="32"/>
  <c r="F97" i="32"/>
  <c r="F43" i="32"/>
  <c r="F42" i="32" s="1"/>
  <c r="E99" i="32"/>
  <c r="E94" i="32" s="1"/>
  <c r="E103" i="32" s="1"/>
  <c r="K195" i="32"/>
  <c r="K198" i="32"/>
  <c r="K197" i="32" s="1"/>
  <c r="J100" i="32"/>
  <c r="J97" i="32"/>
  <c r="J43" i="32"/>
  <c r="J42" i="32" s="1"/>
  <c r="J46" i="32"/>
  <c r="D100" i="32"/>
  <c r="D97" i="32"/>
  <c r="G195" i="32"/>
  <c r="G198" i="32"/>
  <c r="G197" i="32" s="1"/>
  <c r="M45" i="32"/>
  <c r="M44" i="32" s="1"/>
  <c r="M39" i="32" s="1"/>
  <c r="M48" i="32" s="1"/>
  <c r="M99" i="32"/>
  <c r="M94" i="32" s="1"/>
  <c r="M103" i="32" s="1"/>
  <c r="H192" i="32"/>
  <c r="H201" i="32" s="1"/>
  <c r="G99" i="32"/>
  <c r="G94" i="32" s="1"/>
  <c r="G103" i="32" s="1"/>
  <c r="L195" i="32"/>
  <c r="L198" i="32"/>
  <c r="L197" i="32" s="1"/>
  <c r="H99" i="32"/>
  <c r="H94" i="32" s="1"/>
  <c r="H103" i="32" s="1"/>
  <c r="K149" i="32"/>
  <c r="K148" i="32" s="1"/>
  <c r="K146" i="32"/>
  <c r="K143" i="32" s="1"/>
  <c r="K152" i="32" s="1"/>
  <c r="C195" i="32"/>
  <c r="C198" i="32"/>
  <c r="C197" i="32" s="1"/>
  <c r="K101" i="32"/>
  <c r="K46" i="32" s="1"/>
  <c r="K98" i="32"/>
  <c r="F192" i="32"/>
  <c r="F201" i="32" s="1"/>
  <c r="J149" i="32"/>
  <c r="J148" i="32" s="1"/>
  <c r="J146" i="32"/>
  <c r="J143" i="32" s="1"/>
  <c r="J152" i="32" s="1"/>
  <c r="D149" i="32"/>
  <c r="D148" i="32" s="1"/>
  <c r="D146" i="32"/>
  <c r="M143" i="32"/>
  <c r="M152" i="32" s="1"/>
  <c r="R18" i="32"/>
  <c r="D196" i="32"/>
  <c r="D199" i="32"/>
  <c r="D46" i="32" s="1"/>
  <c r="L148" i="32"/>
  <c r="L143" i="32" s="1"/>
  <c r="L152" i="32" s="1"/>
  <c r="H149" i="32"/>
  <c r="H148" i="32" s="1"/>
  <c r="H146" i="32"/>
  <c r="H143" i="32" s="1"/>
  <c r="H152" i="32" s="1"/>
  <c r="E149" i="32"/>
  <c r="E148" i="32" s="1"/>
  <c r="E146" i="32"/>
  <c r="C146" i="32"/>
  <c r="C149" i="32"/>
  <c r="C148" i="32" s="1"/>
  <c r="I100" i="32"/>
  <c r="I97" i="32"/>
  <c r="I43" i="32"/>
  <c r="I42" i="32" s="1"/>
  <c r="R34" i="32"/>
  <c r="M201" i="32"/>
  <c r="G43" i="32"/>
  <c r="G42" i="32" s="1"/>
  <c r="O150" i="32"/>
  <c r="O147" i="32"/>
  <c r="F41" i="31"/>
  <c r="R18" i="31"/>
  <c r="R26" i="31"/>
  <c r="R11" i="31"/>
  <c r="C41" i="31"/>
  <c r="R34" i="31"/>
  <c r="C41" i="30"/>
  <c r="C39" i="30"/>
  <c r="R34" i="30"/>
  <c r="R33" i="30"/>
  <c r="R9" i="30"/>
  <c r="R18" i="30"/>
  <c r="R19" i="30"/>
  <c r="R35" i="30"/>
  <c r="R37" i="30"/>
  <c r="R32" i="30"/>
  <c r="R14" i="30"/>
  <c r="R17" i="30"/>
  <c r="R27" i="30"/>
  <c r="R25" i="30"/>
  <c r="R12" i="30"/>
  <c r="R21" i="30"/>
  <c r="R11" i="30"/>
  <c r="R29" i="30"/>
  <c r="R22" i="30"/>
  <c r="R16" i="30"/>
  <c r="R23" i="30"/>
  <c r="R13" i="30"/>
  <c r="R24" i="30"/>
  <c r="R13" i="29"/>
  <c r="R12" i="29"/>
  <c r="R32" i="29"/>
  <c r="R17" i="29"/>
  <c r="R22" i="29"/>
  <c r="R9" i="29"/>
  <c r="R36" i="29"/>
  <c r="C39" i="29"/>
  <c r="R20" i="29"/>
  <c r="R47" i="29"/>
  <c r="R35" i="29"/>
  <c r="R25" i="29"/>
  <c r="R31" i="29"/>
  <c r="R24" i="29"/>
  <c r="R21" i="29"/>
  <c r="R14" i="29"/>
  <c r="R26" i="29"/>
  <c r="R28" i="29"/>
  <c r="R34" i="29"/>
  <c r="R10" i="29"/>
  <c r="R16" i="29"/>
  <c r="R37" i="29"/>
  <c r="R27" i="29"/>
  <c r="L41" i="28"/>
  <c r="R16" i="28"/>
  <c r="E48" i="28"/>
  <c r="R19" i="28"/>
  <c r="R23" i="28"/>
  <c r="R28" i="28"/>
  <c r="R27" i="28"/>
  <c r="R11" i="28"/>
  <c r="C48" i="28"/>
  <c r="C103" i="28"/>
  <c r="R34" i="28"/>
  <c r="C41" i="28"/>
  <c r="R18" i="27"/>
  <c r="G41" i="27"/>
  <c r="R16" i="27"/>
  <c r="M41" i="26"/>
  <c r="R36" i="26"/>
  <c r="R14" i="26"/>
  <c r="R22" i="26"/>
  <c r="R11" i="26"/>
  <c r="R26" i="26"/>
  <c r="R15" i="26"/>
  <c r="R37" i="26"/>
  <c r="C41" i="26"/>
  <c r="R17" i="26"/>
  <c r="R24" i="26"/>
  <c r="R31" i="26"/>
  <c r="R10" i="26"/>
  <c r="R13" i="26"/>
  <c r="R21" i="26"/>
  <c r="R12" i="26"/>
  <c r="R18" i="26"/>
  <c r="R30" i="26"/>
  <c r="R25" i="26"/>
  <c r="R29" i="26"/>
  <c r="R20" i="26"/>
  <c r="R23" i="26"/>
  <c r="R19" i="26"/>
  <c r="R27" i="26"/>
  <c r="Q16" i="25"/>
  <c r="D41" i="25"/>
  <c r="Q27" i="25"/>
  <c r="Q25" i="25"/>
  <c r="Q26" i="25"/>
  <c r="Q34" i="25"/>
  <c r="Q32" i="25"/>
  <c r="Q31" i="25"/>
  <c r="Q15" i="25"/>
  <c r="Q17" i="25"/>
  <c r="Q47" i="25"/>
  <c r="Q13" i="25"/>
  <c r="Q20" i="25"/>
  <c r="Q30" i="25"/>
  <c r="Q21" i="25"/>
  <c r="Q28" i="25"/>
  <c r="Q35" i="25"/>
  <c r="C41" i="25"/>
  <c r="Q11" i="25"/>
  <c r="Q33" i="25"/>
  <c r="Q37" i="25"/>
  <c r="Q22" i="25"/>
  <c r="Q24" i="25"/>
  <c r="Q29" i="25"/>
  <c r="Q12" i="25"/>
  <c r="Q10" i="25"/>
  <c r="Q23" i="25"/>
  <c r="Q38" i="25"/>
  <c r="Q36" i="25"/>
  <c r="Q9" i="24"/>
  <c r="D41" i="24"/>
  <c r="Q16" i="24"/>
  <c r="Q33" i="24"/>
  <c r="Q26" i="24"/>
  <c r="Q25" i="24"/>
  <c r="Q47" i="24"/>
  <c r="C41" i="24"/>
  <c r="Q27" i="24"/>
  <c r="Q30" i="24"/>
  <c r="Q29" i="24"/>
  <c r="I48" i="24"/>
  <c r="Q22" i="24"/>
  <c r="Q36" i="24"/>
  <c r="Q35" i="24"/>
  <c r="Q20" i="24"/>
  <c r="Q12" i="24"/>
  <c r="Q10" i="24"/>
  <c r="Q17" i="24"/>
  <c r="Q28" i="24"/>
  <c r="Q18" i="24"/>
  <c r="Q32" i="24"/>
  <c r="Q13" i="24"/>
  <c r="Q19" i="24"/>
  <c r="Q31" i="24"/>
  <c r="Q14" i="24"/>
  <c r="Q38" i="24"/>
  <c r="Q34" i="24"/>
  <c r="Q23" i="24"/>
  <c r="Q15" i="24"/>
  <c r="Q21" i="24"/>
  <c r="Q24" i="24"/>
  <c r="Q9" i="23"/>
  <c r="C103" i="23"/>
  <c r="K41" i="23"/>
  <c r="D41" i="23"/>
  <c r="J48" i="23"/>
  <c r="I41" i="23"/>
  <c r="E48" i="23"/>
  <c r="F48" i="23"/>
  <c r="L48" i="23"/>
  <c r="G41" i="23"/>
  <c r="F41" i="23"/>
  <c r="Q32" i="23"/>
  <c r="Q47" i="23"/>
  <c r="Q25" i="23"/>
  <c r="Q15" i="23"/>
  <c r="Q20" i="23"/>
  <c r="Q29" i="23"/>
  <c r="Q13" i="23"/>
  <c r="Q19" i="23"/>
  <c r="Q17" i="23"/>
  <c r="Q33" i="23"/>
  <c r="Q26" i="23"/>
  <c r="C41" i="23"/>
  <c r="Q30" i="23"/>
  <c r="Q28" i="23"/>
  <c r="Q22" i="23"/>
  <c r="Q31" i="23"/>
  <c r="C39" i="23"/>
  <c r="Q23" i="23"/>
  <c r="Q18" i="23"/>
  <c r="Q36" i="23"/>
  <c r="Q34" i="23"/>
  <c r="H41" i="22"/>
  <c r="P17" i="22"/>
  <c r="G41" i="22"/>
  <c r="P17" i="18"/>
  <c r="P11" i="18"/>
  <c r="C41" i="18"/>
  <c r="P9" i="18"/>
  <c r="P15" i="17"/>
  <c r="C152" i="17"/>
  <c r="C103" i="17"/>
  <c r="P24" i="17"/>
  <c r="P27" i="17"/>
  <c r="P11" i="17"/>
  <c r="P30" i="17"/>
  <c r="P14" i="17"/>
  <c r="P10" i="17"/>
  <c r="P26" i="17"/>
  <c r="P29" i="17"/>
  <c r="P19" i="17"/>
  <c r="P16" i="17"/>
  <c r="P12" i="17"/>
  <c r="P21" i="17"/>
  <c r="P35" i="17"/>
  <c r="P17" i="17"/>
  <c r="P32" i="17"/>
  <c r="C39" i="17"/>
  <c r="P34" i="17"/>
  <c r="P9" i="17"/>
  <c r="P33" i="17"/>
  <c r="G48" i="16"/>
  <c r="P9" i="16"/>
  <c r="P25" i="16"/>
  <c r="P18" i="16"/>
  <c r="P34" i="16"/>
  <c r="E48" i="16"/>
  <c r="C41" i="16"/>
  <c r="P17" i="16"/>
  <c r="C39" i="16"/>
  <c r="P26" i="15"/>
  <c r="P25" i="15"/>
  <c r="P34" i="15"/>
  <c r="P20" i="15"/>
  <c r="P10" i="15"/>
  <c r="P9" i="15"/>
  <c r="G42" i="14"/>
  <c r="F42" i="14"/>
  <c r="P15" i="14"/>
  <c r="P25" i="14"/>
  <c r="P36" i="14"/>
  <c r="P26" i="14"/>
  <c r="P19" i="14"/>
  <c r="P20" i="14"/>
  <c r="P28" i="14"/>
  <c r="P30" i="14"/>
  <c r="P12" i="14"/>
  <c r="P33" i="14"/>
  <c r="P34" i="14"/>
  <c r="P32" i="14"/>
  <c r="P17" i="14"/>
  <c r="P16" i="14"/>
  <c r="P21" i="14"/>
  <c r="P10" i="14"/>
  <c r="P23" i="14"/>
  <c r="P27" i="14"/>
  <c r="P22" i="14"/>
  <c r="P9" i="14"/>
  <c r="P31" i="14"/>
  <c r="P11" i="14"/>
  <c r="P29" i="14"/>
  <c r="P37" i="14"/>
  <c r="P14" i="14"/>
  <c r="P48" i="14"/>
  <c r="P38" i="14"/>
  <c r="P35" i="14"/>
  <c r="P24" i="14"/>
  <c r="F42" i="13"/>
  <c r="P15" i="13"/>
  <c r="C42" i="13"/>
  <c r="P11" i="13"/>
  <c r="P24" i="13"/>
  <c r="P34" i="13"/>
  <c r="P19" i="13"/>
  <c r="P18" i="13"/>
  <c r="P38" i="13"/>
  <c r="P16" i="13"/>
  <c r="P33" i="13"/>
  <c r="P36" i="13"/>
  <c r="P26" i="13"/>
  <c r="P22" i="13"/>
  <c r="P28" i="13"/>
  <c r="P14" i="13"/>
  <c r="P27" i="13"/>
  <c r="P32" i="13"/>
  <c r="P25" i="13"/>
  <c r="P10" i="13"/>
  <c r="P29" i="13"/>
  <c r="P13" i="13"/>
  <c r="P31" i="13"/>
  <c r="P20" i="13"/>
  <c r="P37" i="13"/>
  <c r="P9" i="13"/>
  <c r="P30" i="13"/>
  <c r="P23" i="13"/>
  <c r="P21" i="13"/>
  <c r="P12" i="13"/>
  <c r="P35" i="13"/>
  <c r="P17" i="13"/>
  <c r="P18" i="12"/>
  <c r="C41" i="12"/>
  <c r="P17" i="12"/>
  <c r="D41" i="11"/>
  <c r="H41" i="11"/>
  <c r="G41" i="11"/>
  <c r="F41" i="11"/>
  <c r="P15" i="11"/>
  <c r="C41" i="11"/>
  <c r="H41" i="10"/>
  <c r="E41" i="10"/>
  <c r="G41" i="10"/>
  <c r="M243" i="9"/>
  <c r="J49" i="9"/>
  <c r="D49" i="9"/>
  <c r="H49" i="9"/>
  <c r="G49" i="9"/>
  <c r="G41" i="9"/>
  <c r="G49" i="8"/>
  <c r="H49" i="8"/>
  <c r="K41" i="8"/>
  <c r="G41" i="8"/>
  <c r="H41" i="8"/>
  <c r="I49" i="8"/>
  <c r="E49" i="7"/>
  <c r="I49" i="7"/>
  <c r="H49" i="7"/>
  <c r="K49" i="7"/>
  <c r="C49" i="7"/>
  <c r="C46" i="5"/>
  <c r="F46" i="5"/>
  <c r="G14" i="5"/>
  <c r="K46" i="5"/>
  <c r="I46" i="5"/>
  <c r="C36" i="2"/>
  <c r="M190" i="1"/>
  <c r="M208" i="1"/>
  <c r="M192" i="1"/>
  <c r="M107" i="1"/>
  <c r="M129" i="1"/>
  <c r="M118" i="1"/>
  <c r="M126" i="1"/>
  <c r="M212" i="1"/>
  <c r="M214" i="1"/>
  <c r="M207" i="1"/>
  <c r="M196" i="1"/>
  <c r="M200" i="1"/>
  <c r="M197" i="1"/>
  <c r="M183" i="1"/>
  <c r="M203" i="1"/>
  <c r="M193" i="1"/>
  <c r="M186" i="1"/>
  <c r="M189" i="1"/>
  <c r="M194" i="1"/>
  <c r="M199" i="1"/>
  <c r="M213" i="1"/>
  <c r="M185" i="1"/>
  <c r="M202" i="1"/>
  <c r="M187" i="1"/>
  <c r="M128" i="1"/>
  <c r="M209" i="1"/>
  <c r="M205" i="1"/>
  <c r="M108" i="1"/>
  <c r="M188" i="92" l="1"/>
  <c r="M197" i="92" s="1"/>
  <c r="H188" i="92"/>
  <c r="H197" i="92" s="1"/>
  <c r="D188" i="92"/>
  <c r="D197" i="92" s="1"/>
  <c r="J188" i="92"/>
  <c r="J197" i="92" s="1"/>
  <c r="K146" i="92"/>
  <c r="K145" i="92" s="1"/>
  <c r="K42" i="92"/>
  <c r="K143" i="92"/>
  <c r="K41" i="92" s="1"/>
  <c r="L41" i="92"/>
  <c r="E140" i="92"/>
  <c r="E149" i="92" s="1"/>
  <c r="G140" i="92"/>
  <c r="G149" i="92" s="1"/>
  <c r="H140" i="92"/>
  <c r="H149" i="92" s="1"/>
  <c r="N40" i="92"/>
  <c r="R40" i="92" s="1"/>
  <c r="M140" i="92"/>
  <c r="M149" i="92" s="1"/>
  <c r="D140" i="92"/>
  <c r="D149" i="92" s="1"/>
  <c r="E42" i="92"/>
  <c r="G98" i="92"/>
  <c r="G44" i="92" s="1"/>
  <c r="E98" i="92"/>
  <c r="E97" i="92" s="1"/>
  <c r="E43" i="92" s="1"/>
  <c r="G95" i="92"/>
  <c r="L92" i="92"/>
  <c r="L101" i="92" s="1"/>
  <c r="O96" i="92"/>
  <c r="N42" i="92" s="1"/>
  <c r="F188" i="92"/>
  <c r="F197" i="92" s="1"/>
  <c r="H41" i="92"/>
  <c r="D41" i="92"/>
  <c r="L44" i="92"/>
  <c r="L43" i="92"/>
  <c r="H97" i="92"/>
  <c r="H43" i="92" s="1"/>
  <c r="H44" i="92"/>
  <c r="K188" i="92"/>
  <c r="K197" i="92" s="1"/>
  <c r="M43" i="92"/>
  <c r="C193" i="92"/>
  <c r="O193" i="92" s="1"/>
  <c r="O194" i="92"/>
  <c r="M44" i="92"/>
  <c r="O191" i="92"/>
  <c r="G41" i="92"/>
  <c r="M41" i="92"/>
  <c r="M101" i="92"/>
  <c r="G97" i="92"/>
  <c r="G43" i="92" s="1"/>
  <c r="F41" i="92"/>
  <c r="C145" i="92"/>
  <c r="O145" i="92" s="1"/>
  <c r="E41" i="92"/>
  <c r="L140" i="92"/>
  <c r="L149" i="92" s="1"/>
  <c r="I42" i="92"/>
  <c r="I98" i="92"/>
  <c r="I95" i="92"/>
  <c r="C44" i="92"/>
  <c r="C97" i="92"/>
  <c r="C92" i="92" s="1"/>
  <c r="F97" i="92"/>
  <c r="F43" i="92" s="1"/>
  <c r="F44" i="92"/>
  <c r="C41" i="92"/>
  <c r="O99" i="92"/>
  <c r="N45" i="92" s="1"/>
  <c r="K97" i="92"/>
  <c r="K44" i="92"/>
  <c r="I188" i="92"/>
  <c r="I197" i="92" s="1"/>
  <c r="J98" i="92"/>
  <c r="J42" i="92"/>
  <c r="J95" i="92"/>
  <c r="D44" i="92"/>
  <c r="D97" i="92"/>
  <c r="D43" i="92" s="1"/>
  <c r="L188" i="91"/>
  <c r="L197" i="91" s="1"/>
  <c r="H188" i="91"/>
  <c r="H197" i="91" s="1"/>
  <c r="E45" i="91"/>
  <c r="D188" i="91"/>
  <c r="D197" i="91" s="1"/>
  <c r="G188" i="91"/>
  <c r="G197" i="91" s="1"/>
  <c r="H146" i="91"/>
  <c r="H145" i="91" s="1"/>
  <c r="H140" i="91" s="1"/>
  <c r="H149" i="91" s="1"/>
  <c r="E140" i="91"/>
  <c r="E149" i="91" s="1"/>
  <c r="D140" i="91"/>
  <c r="D149" i="91" s="1"/>
  <c r="I143" i="91"/>
  <c r="I140" i="91" s="1"/>
  <c r="I149" i="91" s="1"/>
  <c r="G140" i="91"/>
  <c r="G149" i="91" s="1"/>
  <c r="F140" i="91"/>
  <c r="F149" i="91" s="1"/>
  <c r="N40" i="91"/>
  <c r="R40" i="91" s="1"/>
  <c r="I98" i="91"/>
  <c r="I42" i="91"/>
  <c r="I95" i="91"/>
  <c r="O96" i="91"/>
  <c r="N42" i="91" s="1"/>
  <c r="R42" i="91" s="1"/>
  <c r="C44" i="91"/>
  <c r="C97" i="91"/>
  <c r="M41" i="91"/>
  <c r="O99" i="91"/>
  <c r="C145" i="91"/>
  <c r="C41" i="91"/>
  <c r="L41" i="91"/>
  <c r="M44" i="91"/>
  <c r="M97" i="91"/>
  <c r="M43" i="91" s="1"/>
  <c r="F188" i="91"/>
  <c r="F197" i="91" s="1"/>
  <c r="K92" i="91"/>
  <c r="H97" i="91"/>
  <c r="H43" i="91" s="1"/>
  <c r="H44" i="91"/>
  <c r="F41" i="91"/>
  <c r="L97" i="91"/>
  <c r="L43" i="91" s="1"/>
  <c r="L44" i="91"/>
  <c r="M188" i="91"/>
  <c r="M197" i="91" s="1"/>
  <c r="H41" i="91"/>
  <c r="R33" i="91"/>
  <c r="J41" i="91"/>
  <c r="D95" i="91"/>
  <c r="D98" i="91"/>
  <c r="D42" i="91"/>
  <c r="C193" i="91"/>
  <c r="J97" i="91"/>
  <c r="J43" i="91" s="1"/>
  <c r="J44" i="91"/>
  <c r="F97" i="91"/>
  <c r="F43" i="91" s="1"/>
  <c r="F44" i="91"/>
  <c r="J188" i="91"/>
  <c r="J197" i="91" s="1"/>
  <c r="E97" i="91"/>
  <c r="I188" i="91"/>
  <c r="I197" i="91" s="1"/>
  <c r="G98" i="91"/>
  <c r="G42" i="91"/>
  <c r="G95" i="91"/>
  <c r="E194" i="91"/>
  <c r="E193" i="91" s="1"/>
  <c r="E191" i="91"/>
  <c r="K146" i="91"/>
  <c r="K143" i="91"/>
  <c r="K42" i="91"/>
  <c r="K188" i="91"/>
  <c r="K197" i="91" s="1"/>
  <c r="O147" i="91"/>
  <c r="N42" i="90"/>
  <c r="R42" i="90" s="1"/>
  <c r="I42" i="90"/>
  <c r="D101" i="90"/>
  <c r="D47" i="90" s="1"/>
  <c r="D38" i="90"/>
  <c r="E97" i="90"/>
  <c r="E43" i="90" s="1"/>
  <c r="E44" i="90"/>
  <c r="J97" i="90"/>
  <c r="J44" i="90"/>
  <c r="G101" i="90"/>
  <c r="G47" i="90" s="1"/>
  <c r="G38" i="90"/>
  <c r="K97" i="90"/>
  <c r="K43" i="90" s="1"/>
  <c r="K44" i="90"/>
  <c r="L41" i="90"/>
  <c r="L97" i="90"/>
  <c r="L43" i="90" s="1"/>
  <c r="L44" i="90"/>
  <c r="M41" i="90"/>
  <c r="M97" i="90"/>
  <c r="M43" i="90" s="1"/>
  <c r="M44" i="90"/>
  <c r="H97" i="90"/>
  <c r="H43" i="90" s="1"/>
  <c r="H44" i="90"/>
  <c r="O143" i="90"/>
  <c r="O146" i="90"/>
  <c r="O191" i="90"/>
  <c r="C193" i="90"/>
  <c r="O193" i="90" s="1"/>
  <c r="O194" i="90"/>
  <c r="E188" i="90"/>
  <c r="E197" i="90" s="1"/>
  <c r="H188" i="90"/>
  <c r="H197" i="90" s="1"/>
  <c r="I188" i="90"/>
  <c r="I197" i="90" s="1"/>
  <c r="K188" i="90"/>
  <c r="K197" i="90" s="1"/>
  <c r="L188" i="90"/>
  <c r="L197" i="90" s="1"/>
  <c r="M188" i="90"/>
  <c r="M197" i="90" s="1"/>
  <c r="J188" i="90"/>
  <c r="J197" i="90" s="1"/>
  <c r="I140" i="90"/>
  <c r="I149" i="90" s="1"/>
  <c r="D140" i="90"/>
  <c r="D149" i="90" s="1"/>
  <c r="C145" i="90"/>
  <c r="O145" i="90" s="1"/>
  <c r="M140" i="90"/>
  <c r="M149" i="90" s="1"/>
  <c r="E140" i="90"/>
  <c r="E149" i="90" s="1"/>
  <c r="L140" i="90"/>
  <c r="L149" i="90" s="1"/>
  <c r="K140" i="90"/>
  <c r="K149" i="90" s="1"/>
  <c r="J140" i="90"/>
  <c r="J149" i="90" s="1"/>
  <c r="E92" i="90"/>
  <c r="F98" i="90"/>
  <c r="F95" i="90"/>
  <c r="F41" i="90" s="1"/>
  <c r="R40" i="90"/>
  <c r="I98" i="90"/>
  <c r="I95" i="90"/>
  <c r="I41" i="90" s="1"/>
  <c r="C97" i="90"/>
  <c r="N45" i="90"/>
  <c r="E193" i="89"/>
  <c r="K188" i="89"/>
  <c r="K197" i="89" s="1"/>
  <c r="J45" i="89"/>
  <c r="J145" i="89"/>
  <c r="I140" i="89"/>
  <c r="I149" i="89" s="1"/>
  <c r="I42" i="89"/>
  <c r="I41" i="89" s="1"/>
  <c r="I95" i="89"/>
  <c r="I98" i="89"/>
  <c r="G92" i="89"/>
  <c r="J140" i="89"/>
  <c r="J149" i="89" s="1"/>
  <c r="C92" i="89"/>
  <c r="F140" i="89"/>
  <c r="F149" i="89" s="1"/>
  <c r="J194" i="89"/>
  <c r="J193" i="89" s="1"/>
  <c r="J191" i="89"/>
  <c r="J188" i="89" s="1"/>
  <c r="J197" i="89" s="1"/>
  <c r="M191" i="89"/>
  <c r="L40" i="89"/>
  <c r="D188" i="89"/>
  <c r="D197" i="89" s="1"/>
  <c r="C193" i="89"/>
  <c r="E95" i="89"/>
  <c r="E42" i="89"/>
  <c r="E41" i="89" s="1"/>
  <c r="E98" i="89"/>
  <c r="E45" i="89"/>
  <c r="M99" i="89"/>
  <c r="H42" i="89"/>
  <c r="H41" i="89" s="1"/>
  <c r="H98" i="89"/>
  <c r="H95" i="89"/>
  <c r="D44" i="89"/>
  <c r="D43" i="89" s="1"/>
  <c r="D97" i="89"/>
  <c r="J42" i="89"/>
  <c r="J41" i="89" s="1"/>
  <c r="D92" i="89"/>
  <c r="H140" i="89"/>
  <c r="H149" i="89" s="1"/>
  <c r="M96" i="89"/>
  <c r="L42" i="89" s="1"/>
  <c r="J97" i="89"/>
  <c r="J92" i="89" s="1"/>
  <c r="K95" i="89"/>
  <c r="K42" i="89"/>
  <c r="K41" i="89" s="1"/>
  <c r="K98" i="89"/>
  <c r="E188" i="89"/>
  <c r="E197" i="89" s="1"/>
  <c r="K140" i="89"/>
  <c r="K149" i="89" s="1"/>
  <c r="M192" i="89"/>
  <c r="M147" i="89"/>
  <c r="C45" i="89"/>
  <c r="C146" i="89"/>
  <c r="C143" i="89"/>
  <c r="M144" i="89"/>
  <c r="C42" i="89"/>
  <c r="C41" i="89" s="1"/>
  <c r="F95" i="89"/>
  <c r="F98" i="89"/>
  <c r="F42" i="89"/>
  <c r="F41" i="89" s="1"/>
  <c r="D188" i="88"/>
  <c r="D197" i="88" s="1"/>
  <c r="C45" i="88"/>
  <c r="H140" i="88"/>
  <c r="H149" i="88" s="1"/>
  <c r="G98" i="88"/>
  <c r="G42" i="88"/>
  <c r="D140" i="88"/>
  <c r="D149" i="88" s="1"/>
  <c r="L40" i="88"/>
  <c r="P40" i="88" s="1"/>
  <c r="J92" i="88"/>
  <c r="J101" i="88" s="1"/>
  <c r="J44" i="88"/>
  <c r="J43" i="88" s="1"/>
  <c r="J145" i="88"/>
  <c r="G44" i="88"/>
  <c r="G97" i="88"/>
  <c r="G43" i="88" s="1"/>
  <c r="C145" i="88"/>
  <c r="C140" i="88"/>
  <c r="K140" i="88"/>
  <c r="K149" i="88" s="1"/>
  <c r="G41" i="88"/>
  <c r="C97" i="88"/>
  <c r="E42" i="88"/>
  <c r="E41" i="88" s="1"/>
  <c r="E95" i="88"/>
  <c r="E98" i="88"/>
  <c r="L45" i="88"/>
  <c r="H98" i="88"/>
  <c r="H95" i="88"/>
  <c r="H42" i="88"/>
  <c r="H41" i="88" s="1"/>
  <c r="C92" i="88"/>
  <c r="C194" i="88"/>
  <c r="C44" i="88" s="1"/>
  <c r="C43" i="88" s="1"/>
  <c r="C191" i="88"/>
  <c r="L42" i="88"/>
  <c r="F42" i="88"/>
  <c r="F41" i="88" s="1"/>
  <c r="F95" i="88"/>
  <c r="F98" i="88"/>
  <c r="I98" i="88"/>
  <c r="I95" i="88"/>
  <c r="I42" i="88"/>
  <c r="I41" i="88" s="1"/>
  <c r="D42" i="88"/>
  <c r="D41" i="88" s="1"/>
  <c r="D95" i="88"/>
  <c r="D98" i="88"/>
  <c r="K42" i="88"/>
  <c r="K41" i="88" s="1"/>
  <c r="K98" i="88"/>
  <c r="K95" i="88"/>
  <c r="C42" i="88"/>
  <c r="C41" i="88" s="1"/>
  <c r="J140" i="88"/>
  <c r="K188" i="87"/>
  <c r="K197" i="87" s="1"/>
  <c r="J45" i="87"/>
  <c r="L188" i="87"/>
  <c r="L197" i="87" s="1"/>
  <c r="K146" i="87"/>
  <c r="K143" i="87"/>
  <c r="I140" i="87"/>
  <c r="I149" i="87" s="1"/>
  <c r="M40" i="87"/>
  <c r="Q40" i="87" s="1"/>
  <c r="F97" i="87"/>
  <c r="F92" i="87" s="1"/>
  <c r="F101" i="87" s="1"/>
  <c r="G95" i="87"/>
  <c r="G98" i="87"/>
  <c r="G97" i="87" s="1"/>
  <c r="F140" i="87"/>
  <c r="F149" i="87" s="1"/>
  <c r="N99" i="87"/>
  <c r="M45" i="87" s="1"/>
  <c r="C45" i="87"/>
  <c r="F44" i="87"/>
  <c r="F43" i="87" s="1"/>
  <c r="H97" i="87"/>
  <c r="H43" i="87" s="1"/>
  <c r="H44" i="87"/>
  <c r="I44" i="87"/>
  <c r="I43" i="87" s="1"/>
  <c r="I97" i="87"/>
  <c r="I92" i="87" s="1"/>
  <c r="H41" i="87"/>
  <c r="E44" i="87"/>
  <c r="E43" i="87" s="1"/>
  <c r="E97" i="87"/>
  <c r="E92" i="87" s="1"/>
  <c r="D42" i="87"/>
  <c r="D41" i="87" s="1"/>
  <c r="D98" i="87"/>
  <c r="N98" i="87" s="1"/>
  <c r="D95" i="87"/>
  <c r="G140" i="87"/>
  <c r="G149" i="87" s="1"/>
  <c r="D188" i="87"/>
  <c r="D197" i="87" s="1"/>
  <c r="C146" i="87"/>
  <c r="C44" i="87" s="1"/>
  <c r="C143" i="87"/>
  <c r="N144" i="87"/>
  <c r="E188" i="87"/>
  <c r="E197" i="87" s="1"/>
  <c r="F188" i="87"/>
  <c r="F197" i="87" s="1"/>
  <c r="C193" i="87"/>
  <c r="C188" i="87" s="1"/>
  <c r="L97" i="87"/>
  <c r="L92" i="87" s="1"/>
  <c r="L44" i="87"/>
  <c r="L43" i="87" s="1"/>
  <c r="L140" i="87"/>
  <c r="L149" i="87" s="1"/>
  <c r="J42" i="87"/>
  <c r="J41" i="87" s="1"/>
  <c r="N96" i="87"/>
  <c r="J97" i="87"/>
  <c r="J92" i="87" s="1"/>
  <c r="C42" i="87"/>
  <c r="C41" i="87" s="1"/>
  <c r="J191" i="87"/>
  <c r="J194" i="87"/>
  <c r="J193" i="87" s="1"/>
  <c r="C97" i="87"/>
  <c r="C92" i="87" s="1"/>
  <c r="I45" i="86"/>
  <c r="N147" i="86"/>
  <c r="M40" i="86"/>
  <c r="Q40" i="86" s="1"/>
  <c r="D45" i="86"/>
  <c r="E140" i="86"/>
  <c r="E149" i="86" s="1"/>
  <c r="F101" i="86"/>
  <c r="C149" i="86"/>
  <c r="D146" i="86"/>
  <c r="D143" i="86"/>
  <c r="N144" i="86"/>
  <c r="N99" i="86"/>
  <c r="H44" i="86"/>
  <c r="H97" i="86"/>
  <c r="H43" i="86" s="1"/>
  <c r="H41" i="86"/>
  <c r="N195" i="86"/>
  <c r="E188" i="86"/>
  <c r="E197" i="86" s="1"/>
  <c r="G42" i="86"/>
  <c r="G41" i="86" s="1"/>
  <c r="G95" i="86"/>
  <c r="G98" i="86"/>
  <c r="N192" i="86"/>
  <c r="C191" i="86"/>
  <c r="C194" i="86"/>
  <c r="C44" i="86" s="1"/>
  <c r="C43" i="86" s="1"/>
  <c r="F191" i="86"/>
  <c r="F194" i="86"/>
  <c r="F42" i="86"/>
  <c r="F41" i="86" s="1"/>
  <c r="J101" i="86"/>
  <c r="G140" i="86"/>
  <c r="G149" i="86" s="1"/>
  <c r="D42" i="86"/>
  <c r="D41" i="86" s="1"/>
  <c r="D98" i="86"/>
  <c r="D95" i="86"/>
  <c r="L188" i="86"/>
  <c r="L197" i="86" s="1"/>
  <c r="N96" i="86"/>
  <c r="E44" i="86"/>
  <c r="E43" i="86" s="1"/>
  <c r="E97" i="86"/>
  <c r="E92" i="86" s="1"/>
  <c r="G188" i="86"/>
  <c r="G197" i="86" s="1"/>
  <c r="C42" i="86"/>
  <c r="C41" i="86" s="1"/>
  <c r="J44" i="86"/>
  <c r="J43" i="86" s="1"/>
  <c r="C97" i="86"/>
  <c r="I95" i="86"/>
  <c r="I98" i="86"/>
  <c r="I42" i="86"/>
  <c r="I41" i="86" s="1"/>
  <c r="K44" i="86"/>
  <c r="K43" i="86" s="1"/>
  <c r="K145" i="86"/>
  <c r="K140" i="86" s="1"/>
  <c r="J188" i="86"/>
  <c r="J197" i="86" s="1"/>
  <c r="L97" i="86"/>
  <c r="L92" i="86" s="1"/>
  <c r="L44" i="86"/>
  <c r="L43" i="86" s="1"/>
  <c r="G44" i="85"/>
  <c r="G43" i="85" s="1"/>
  <c r="J146" i="85"/>
  <c r="J145" i="85" s="1"/>
  <c r="J140" i="85" s="1"/>
  <c r="J149" i="85" s="1"/>
  <c r="J42" i="85"/>
  <c r="J41" i="85" s="1"/>
  <c r="M40" i="85"/>
  <c r="Q40" i="85" s="1"/>
  <c r="K42" i="85"/>
  <c r="K41" i="85" s="1"/>
  <c r="K146" i="85"/>
  <c r="K143" i="85"/>
  <c r="N144" i="85"/>
  <c r="N147" i="85"/>
  <c r="F140" i="85"/>
  <c r="F149" i="85" s="1"/>
  <c r="F44" i="85"/>
  <c r="F43" i="85" s="1"/>
  <c r="H98" i="85"/>
  <c r="H44" i="85" s="1"/>
  <c r="H42" i="85"/>
  <c r="G97" i="85"/>
  <c r="G92" i="85" s="1"/>
  <c r="G101" i="85" s="1"/>
  <c r="G47" i="85" s="1"/>
  <c r="N99" i="85"/>
  <c r="H97" i="85"/>
  <c r="H43" i="85" s="1"/>
  <c r="L101" i="85"/>
  <c r="F101" i="85"/>
  <c r="N194" i="85"/>
  <c r="C193" i="85"/>
  <c r="N193" i="85" s="1"/>
  <c r="K188" i="85"/>
  <c r="K197" i="85" s="1"/>
  <c r="N191" i="85"/>
  <c r="E97" i="85"/>
  <c r="E92" i="85" s="1"/>
  <c r="J188" i="85"/>
  <c r="J197" i="85" s="1"/>
  <c r="I143" i="85"/>
  <c r="I146" i="85"/>
  <c r="I145" i="85" s="1"/>
  <c r="D140" i="85"/>
  <c r="D149" i="85" s="1"/>
  <c r="Q9" i="85"/>
  <c r="I95" i="85"/>
  <c r="N95" i="85" s="1"/>
  <c r="I98" i="85"/>
  <c r="I42" i="85"/>
  <c r="I41" i="85" s="1"/>
  <c r="L140" i="85"/>
  <c r="L149" i="85" s="1"/>
  <c r="I45" i="85"/>
  <c r="E188" i="85"/>
  <c r="E197" i="85" s="1"/>
  <c r="E143" i="85"/>
  <c r="E146" i="85"/>
  <c r="E145" i="85" s="1"/>
  <c r="D44" i="85"/>
  <c r="D43" i="85" s="1"/>
  <c r="D97" i="85"/>
  <c r="D92" i="85" s="1"/>
  <c r="J44" i="85"/>
  <c r="J43" i="85" s="1"/>
  <c r="J97" i="85"/>
  <c r="J92" i="85" s="1"/>
  <c r="C145" i="85"/>
  <c r="C140" i="85" s="1"/>
  <c r="L188" i="85"/>
  <c r="L197" i="85" s="1"/>
  <c r="N96" i="85"/>
  <c r="L44" i="85"/>
  <c r="L43" i="85" s="1"/>
  <c r="D188" i="85"/>
  <c r="D197" i="85" s="1"/>
  <c r="C44" i="85"/>
  <c r="C43" i="85" s="1"/>
  <c r="C97" i="85"/>
  <c r="C92" i="85" s="1"/>
  <c r="G39" i="3"/>
  <c r="D36" i="3"/>
  <c r="H36" i="3"/>
  <c r="M40" i="84"/>
  <c r="Q40" i="84" s="1"/>
  <c r="N147" i="84"/>
  <c r="C145" i="84"/>
  <c r="C140" i="84" s="1"/>
  <c r="C149" i="84" s="1"/>
  <c r="C43" i="84"/>
  <c r="N144" i="84"/>
  <c r="D140" i="84"/>
  <c r="D149" i="84" s="1"/>
  <c r="K42" i="84"/>
  <c r="K41" i="84" s="1"/>
  <c r="K146" i="84"/>
  <c r="K145" i="84" s="1"/>
  <c r="N145" i="84" s="1"/>
  <c r="G188" i="84"/>
  <c r="G197" i="84" s="1"/>
  <c r="E188" i="84"/>
  <c r="E197" i="84" s="1"/>
  <c r="K45" i="84"/>
  <c r="L97" i="84"/>
  <c r="L92" i="84" s="1"/>
  <c r="L101" i="84" s="1"/>
  <c r="L47" i="84" s="1"/>
  <c r="L43" i="84"/>
  <c r="F97" i="84"/>
  <c r="F92" i="84" s="1"/>
  <c r="F101" i="84" s="1"/>
  <c r="G95" i="84"/>
  <c r="G98" i="84"/>
  <c r="G42" i="84"/>
  <c r="G41" i="84" s="1"/>
  <c r="H97" i="84"/>
  <c r="H43" i="84" s="1"/>
  <c r="H44" i="84"/>
  <c r="H41" i="84"/>
  <c r="G140" i="84"/>
  <c r="G149" i="84" s="1"/>
  <c r="D44" i="84"/>
  <c r="D43" i="84" s="1"/>
  <c r="D97" i="84"/>
  <c r="D92" i="84" s="1"/>
  <c r="Q16" i="84"/>
  <c r="J97" i="84"/>
  <c r="J92" i="84" s="1"/>
  <c r="J44" i="84"/>
  <c r="J43" i="84" s="1"/>
  <c r="E45" i="84"/>
  <c r="N99" i="84"/>
  <c r="M45" i="84" s="1"/>
  <c r="C197" i="84"/>
  <c r="E95" i="84"/>
  <c r="E98" i="84"/>
  <c r="E42" i="84"/>
  <c r="E41" i="84" s="1"/>
  <c r="N96" i="84"/>
  <c r="N143" i="84"/>
  <c r="N191" i="84"/>
  <c r="F44" i="84"/>
  <c r="F43" i="84" s="1"/>
  <c r="I97" i="84"/>
  <c r="I92" i="84" s="1"/>
  <c r="I44" i="84"/>
  <c r="I43" i="84" s="1"/>
  <c r="F188" i="84"/>
  <c r="F197" i="84" s="1"/>
  <c r="N193" i="84"/>
  <c r="C101" i="84"/>
  <c r="K188" i="84"/>
  <c r="K197" i="84" s="1"/>
  <c r="N194" i="84"/>
  <c r="E145" i="83"/>
  <c r="E140" i="83" s="1"/>
  <c r="E149" i="83" s="1"/>
  <c r="G44" i="83"/>
  <c r="G43" i="83" s="1"/>
  <c r="M40" i="83"/>
  <c r="Q40" i="83" s="1"/>
  <c r="G101" i="83"/>
  <c r="H97" i="83"/>
  <c r="H43" i="83" s="1"/>
  <c r="H44" i="83"/>
  <c r="H41" i="83"/>
  <c r="C45" i="83"/>
  <c r="N99" i="83"/>
  <c r="G140" i="83"/>
  <c r="G149" i="83" s="1"/>
  <c r="I95" i="83"/>
  <c r="I98" i="83"/>
  <c r="I42" i="83"/>
  <c r="I41" i="83" s="1"/>
  <c r="J140" i="83"/>
  <c r="J149" i="83" s="1"/>
  <c r="E97" i="83"/>
  <c r="E92" i="83" s="1"/>
  <c r="E44" i="83"/>
  <c r="E43" i="83" s="1"/>
  <c r="L97" i="83"/>
  <c r="L92" i="83" s="1"/>
  <c r="L44" i="83"/>
  <c r="L43" i="83" s="1"/>
  <c r="J97" i="83"/>
  <c r="J92" i="83" s="1"/>
  <c r="J44" i="83"/>
  <c r="J43" i="83" s="1"/>
  <c r="I140" i="83"/>
  <c r="I149" i="83" s="1"/>
  <c r="N191" i="83"/>
  <c r="F44" i="83"/>
  <c r="F43" i="83" s="1"/>
  <c r="F97" i="83"/>
  <c r="F92" i="83" s="1"/>
  <c r="K143" i="83"/>
  <c r="K146" i="83"/>
  <c r="K42" i="83"/>
  <c r="K41" i="83" s="1"/>
  <c r="N194" i="83"/>
  <c r="C193" i="83"/>
  <c r="N193" i="83" s="1"/>
  <c r="L188" i="83"/>
  <c r="L197" i="83" s="1"/>
  <c r="L140" i="83"/>
  <c r="L149" i="83" s="1"/>
  <c r="C42" i="83"/>
  <c r="C41" i="83" s="1"/>
  <c r="C95" i="83"/>
  <c r="C98" i="83"/>
  <c r="N96" i="83"/>
  <c r="F188" i="83"/>
  <c r="F197" i="83" s="1"/>
  <c r="F140" i="83"/>
  <c r="F149" i="83" s="1"/>
  <c r="D97" i="83"/>
  <c r="D92" i="83" s="1"/>
  <c r="D143" i="83"/>
  <c r="D146" i="83"/>
  <c r="D44" i="83" s="1"/>
  <c r="D43" i="83" s="1"/>
  <c r="N144" i="83"/>
  <c r="D42" i="83"/>
  <c r="D41" i="83" s="1"/>
  <c r="N147" i="83"/>
  <c r="G188" i="83"/>
  <c r="G197" i="83" s="1"/>
  <c r="D140" i="82"/>
  <c r="D149" i="82" s="1"/>
  <c r="L140" i="82"/>
  <c r="L149" i="82" s="1"/>
  <c r="L98" i="82"/>
  <c r="L42" i="82"/>
  <c r="L41" i="82" s="1"/>
  <c r="L95" i="82"/>
  <c r="G44" i="82"/>
  <c r="G43" i="82" s="1"/>
  <c r="G97" i="82"/>
  <c r="G92" i="82" s="1"/>
  <c r="D98" i="82"/>
  <c r="D95" i="82"/>
  <c r="D42" i="82"/>
  <c r="D41" i="82" s="1"/>
  <c r="N192" i="82"/>
  <c r="C194" i="82"/>
  <c r="C191" i="82"/>
  <c r="D188" i="82"/>
  <c r="D197" i="82" s="1"/>
  <c r="H97" i="82"/>
  <c r="H43" i="82" s="1"/>
  <c r="H44" i="82"/>
  <c r="H41" i="82"/>
  <c r="F146" i="82"/>
  <c r="F145" i="82" s="1"/>
  <c r="F143" i="82"/>
  <c r="M40" i="82"/>
  <c r="Q33" i="82"/>
  <c r="F188" i="82"/>
  <c r="F197" i="82" s="1"/>
  <c r="K145" i="82"/>
  <c r="K140" i="82" s="1"/>
  <c r="K44" i="82"/>
  <c r="K43" i="82" s="1"/>
  <c r="K188" i="82"/>
  <c r="K197" i="82" s="1"/>
  <c r="C45" i="82"/>
  <c r="N99" i="82"/>
  <c r="M45" i="82" s="1"/>
  <c r="C42" i="82"/>
  <c r="C41" i="82" s="1"/>
  <c r="C95" i="82"/>
  <c r="C98" i="82"/>
  <c r="N96" i="82"/>
  <c r="J140" i="82"/>
  <c r="J149" i="82" s="1"/>
  <c r="I97" i="82"/>
  <c r="I92" i="82" s="1"/>
  <c r="I44" i="82"/>
  <c r="I43" i="82" s="1"/>
  <c r="F98" i="82"/>
  <c r="F95" i="82"/>
  <c r="C146" i="82"/>
  <c r="C143" i="82"/>
  <c r="N144" i="82"/>
  <c r="E188" i="82"/>
  <c r="E197" i="82" s="1"/>
  <c r="E44" i="82"/>
  <c r="E43" i="82" s="1"/>
  <c r="E97" i="82"/>
  <c r="E92" i="82" s="1"/>
  <c r="J188" i="82"/>
  <c r="J197" i="82" s="1"/>
  <c r="J97" i="82"/>
  <c r="J92" i="82" s="1"/>
  <c r="J44" i="82"/>
  <c r="J43" i="82" s="1"/>
  <c r="N144" i="81"/>
  <c r="F140" i="81"/>
  <c r="F149" i="81" s="1"/>
  <c r="E140" i="81"/>
  <c r="E149" i="81" s="1"/>
  <c r="M40" i="81"/>
  <c r="Q40" i="81" s="1"/>
  <c r="N147" i="81"/>
  <c r="L140" i="81"/>
  <c r="L149" i="81" s="1"/>
  <c r="H95" i="81"/>
  <c r="H98" i="81"/>
  <c r="H42" i="81"/>
  <c r="D188" i="81"/>
  <c r="D197" i="81" s="1"/>
  <c r="E95" i="81"/>
  <c r="E98" i="81"/>
  <c r="E42" i="81"/>
  <c r="E41" i="81" s="1"/>
  <c r="K143" i="81"/>
  <c r="K42" i="81"/>
  <c r="K41" i="81" s="1"/>
  <c r="K146" i="81"/>
  <c r="D45" i="81"/>
  <c r="C42" i="81"/>
  <c r="C41" i="81" s="1"/>
  <c r="C98" i="81"/>
  <c r="N96" i="81"/>
  <c r="M42" i="81" s="1"/>
  <c r="C95" i="81"/>
  <c r="C45" i="81"/>
  <c r="N99" i="81"/>
  <c r="G101" i="81"/>
  <c r="G47" i="81" s="1"/>
  <c r="G38" i="81"/>
  <c r="N194" i="81"/>
  <c r="C193" i="81"/>
  <c r="N193" i="81" s="1"/>
  <c r="L98" i="81"/>
  <c r="L95" i="81"/>
  <c r="L42" i="81"/>
  <c r="L41" i="81" s="1"/>
  <c r="N191" i="81"/>
  <c r="E188" i="81"/>
  <c r="E197" i="81" s="1"/>
  <c r="I44" i="81"/>
  <c r="I43" i="81" s="1"/>
  <c r="I97" i="81"/>
  <c r="I92" i="81" s="1"/>
  <c r="D97" i="81"/>
  <c r="D92" i="81" s="1"/>
  <c r="C145" i="81"/>
  <c r="F188" i="81"/>
  <c r="F197" i="81" s="1"/>
  <c r="J44" i="81"/>
  <c r="J43" i="81" s="1"/>
  <c r="J97" i="81"/>
  <c r="J92" i="81" s="1"/>
  <c r="F95" i="81"/>
  <c r="F98" i="81"/>
  <c r="F42" i="81"/>
  <c r="F41" i="81" s="1"/>
  <c r="D146" i="81"/>
  <c r="D145" i="81" s="1"/>
  <c r="D143" i="81"/>
  <c r="Q33" i="81"/>
  <c r="J188" i="80"/>
  <c r="J197" i="80" s="1"/>
  <c r="K188" i="80"/>
  <c r="K197" i="80" s="1"/>
  <c r="J146" i="80"/>
  <c r="J145" i="80" s="1"/>
  <c r="K146" i="80"/>
  <c r="K145" i="80" s="1"/>
  <c r="K140" i="80" s="1"/>
  <c r="E140" i="80"/>
  <c r="E149" i="80" s="1"/>
  <c r="F140" i="80"/>
  <c r="F149" i="80" s="1"/>
  <c r="D101" i="80"/>
  <c r="N192" i="80"/>
  <c r="C191" i="80"/>
  <c r="C194" i="80"/>
  <c r="J140" i="80"/>
  <c r="J149" i="80" s="1"/>
  <c r="C143" i="80"/>
  <c r="C146" i="80"/>
  <c r="N144" i="80"/>
  <c r="I140" i="80"/>
  <c r="I149" i="80" s="1"/>
  <c r="H97" i="80"/>
  <c r="H43" i="80" s="1"/>
  <c r="H44" i="80"/>
  <c r="L44" i="80"/>
  <c r="L43" i="80" s="1"/>
  <c r="L97" i="80"/>
  <c r="L92" i="80" s="1"/>
  <c r="H92" i="80"/>
  <c r="H41" i="80"/>
  <c r="L140" i="80"/>
  <c r="L149" i="80" s="1"/>
  <c r="I97" i="80"/>
  <c r="I44" i="80"/>
  <c r="I43" i="80" s="1"/>
  <c r="N147" i="80"/>
  <c r="G44" i="80"/>
  <c r="G43" i="80" s="1"/>
  <c r="G97" i="80"/>
  <c r="E95" i="80"/>
  <c r="E42" i="80"/>
  <c r="E41" i="80" s="1"/>
  <c r="E98" i="80"/>
  <c r="G140" i="80"/>
  <c r="G149" i="80" s="1"/>
  <c r="F44" i="80"/>
  <c r="F43" i="80" s="1"/>
  <c r="F97" i="80"/>
  <c r="F92" i="80" s="1"/>
  <c r="G92" i="80"/>
  <c r="C45" i="80"/>
  <c r="N99" i="80"/>
  <c r="Q16" i="80"/>
  <c r="M40" i="80"/>
  <c r="J97" i="80"/>
  <c r="D143" i="80"/>
  <c r="D146" i="80"/>
  <c r="D42" i="80"/>
  <c r="D41" i="80" s="1"/>
  <c r="Q33" i="80"/>
  <c r="I92" i="80"/>
  <c r="J92" i="80"/>
  <c r="C42" i="80"/>
  <c r="C41" i="80" s="1"/>
  <c r="C95" i="80"/>
  <c r="C98" i="80"/>
  <c r="N96" i="80"/>
  <c r="L188" i="79"/>
  <c r="L197" i="79" s="1"/>
  <c r="N195" i="79"/>
  <c r="E44" i="79"/>
  <c r="E43" i="79" s="1"/>
  <c r="L140" i="79"/>
  <c r="L149" i="79" s="1"/>
  <c r="G97" i="79"/>
  <c r="G92" i="79" s="1"/>
  <c r="N143" i="79"/>
  <c r="H41" i="79"/>
  <c r="H97" i="79"/>
  <c r="H43" i="79" s="1"/>
  <c r="H44" i="79"/>
  <c r="J140" i="79"/>
  <c r="J149" i="79" s="1"/>
  <c r="N99" i="79"/>
  <c r="M45" i="79" s="1"/>
  <c r="C45" i="79"/>
  <c r="M40" i="79"/>
  <c r="G194" i="79"/>
  <c r="G193" i="79" s="1"/>
  <c r="G191" i="79"/>
  <c r="G188" i="79" s="1"/>
  <c r="G197" i="79" s="1"/>
  <c r="D45" i="79"/>
  <c r="I97" i="79"/>
  <c r="I92" i="79" s="1"/>
  <c r="I44" i="79"/>
  <c r="I43" i="79" s="1"/>
  <c r="N96" i="79"/>
  <c r="C98" i="79"/>
  <c r="C95" i="79"/>
  <c r="C42" i="79"/>
  <c r="C41" i="79" s="1"/>
  <c r="J42" i="79"/>
  <c r="J41" i="79" s="1"/>
  <c r="J98" i="79"/>
  <c r="J95" i="79"/>
  <c r="E188" i="79"/>
  <c r="E197" i="79" s="1"/>
  <c r="K44" i="79"/>
  <c r="K43" i="79" s="1"/>
  <c r="K145" i="79"/>
  <c r="K140" i="79" s="1"/>
  <c r="L97" i="79"/>
  <c r="L92" i="79" s="1"/>
  <c r="L44" i="79"/>
  <c r="L43" i="79" s="1"/>
  <c r="C145" i="79"/>
  <c r="N145" i="79" s="1"/>
  <c r="N146" i="79"/>
  <c r="F95" i="79"/>
  <c r="F98" i="79"/>
  <c r="F42" i="79"/>
  <c r="F41" i="79" s="1"/>
  <c r="C197" i="79"/>
  <c r="D97" i="79"/>
  <c r="D92" i="79" s="1"/>
  <c r="F188" i="79"/>
  <c r="F197" i="79" s="1"/>
  <c r="D191" i="79"/>
  <c r="D194" i="79"/>
  <c r="N192" i="79"/>
  <c r="I140" i="79"/>
  <c r="I149" i="79" s="1"/>
  <c r="E38" i="79"/>
  <c r="E101" i="79"/>
  <c r="F140" i="79"/>
  <c r="F149" i="79" s="1"/>
  <c r="D140" i="79"/>
  <c r="D149" i="79" s="1"/>
  <c r="N195" i="78"/>
  <c r="D194" i="78"/>
  <c r="N194" i="78" s="1"/>
  <c r="D193" i="78"/>
  <c r="N192" i="78"/>
  <c r="D42" i="78"/>
  <c r="D41" i="78" s="1"/>
  <c r="E188" i="78"/>
  <c r="E197" i="78" s="1"/>
  <c r="Q40" i="78"/>
  <c r="N147" i="78"/>
  <c r="M45" i="78" s="1"/>
  <c r="I45" i="78"/>
  <c r="F140" i="78"/>
  <c r="F149" i="78" s="1"/>
  <c r="C149" i="78"/>
  <c r="L97" i="78"/>
  <c r="L92" i="78" s="1"/>
  <c r="L44" i="78"/>
  <c r="L43" i="78" s="1"/>
  <c r="N98" i="78"/>
  <c r="C44" i="78"/>
  <c r="C43" i="78" s="1"/>
  <c r="C97" i="78"/>
  <c r="C92" i="78" s="1"/>
  <c r="C193" i="78"/>
  <c r="H97" i="78"/>
  <c r="H43" i="78" s="1"/>
  <c r="H44" i="78"/>
  <c r="N95" i="78"/>
  <c r="N191" i="78"/>
  <c r="G44" i="78"/>
  <c r="G43" i="78" s="1"/>
  <c r="G97" i="78"/>
  <c r="G92" i="78" s="1"/>
  <c r="H41" i="78"/>
  <c r="D44" i="78"/>
  <c r="D43" i="78" s="1"/>
  <c r="D97" i="78"/>
  <c r="D92" i="78" s="1"/>
  <c r="K145" i="78"/>
  <c r="K140" i="78" s="1"/>
  <c r="K44" i="78"/>
  <c r="K43" i="78" s="1"/>
  <c r="G140" i="78"/>
  <c r="G149" i="78" s="1"/>
  <c r="J188" i="78"/>
  <c r="J197" i="78" s="1"/>
  <c r="E44" i="78"/>
  <c r="E43" i="78" s="1"/>
  <c r="E97" i="78"/>
  <c r="E92" i="78" s="1"/>
  <c r="F44" i="78"/>
  <c r="F43" i="78" s="1"/>
  <c r="F97" i="78"/>
  <c r="F92" i="78" s="1"/>
  <c r="D188" i="78"/>
  <c r="D197" i="78" s="1"/>
  <c r="J145" i="78"/>
  <c r="J140" i="78" s="1"/>
  <c r="J44" i="78"/>
  <c r="J43" i="78" s="1"/>
  <c r="I143" i="78"/>
  <c r="I146" i="78"/>
  <c r="N146" i="78" s="1"/>
  <c r="I42" i="78"/>
  <c r="I41" i="78" s="1"/>
  <c r="N144" i="78"/>
  <c r="F44" i="77"/>
  <c r="F43" i="77" s="1"/>
  <c r="N147" i="77"/>
  <c r="F140" i="77"/>
  <c r="F149" i="77" s="1"/>
  <c r="F97" i="77"/>
  <c r="F92" i="77" s="1"/>
  <c r="F101" i="77" s="1"/>
  <c r="F42" i="77"/>
  <c r="F41" i="77" s="1"/>
  <c r="G95" i="77"/>
  <c r="G98" i="77"/>
  <c r="G97" i="77" s="1"/>
  <c r="G42" i="77"/>
  <c r="G41" i="77" s="1"/>
  <c r="H92" i="77"/>
  <c r="H38" i="77" s="1"/>
  <c r="I95" i="77"/>
  <c r="I98" i="77"/>
  <c r="I42" i="77"/>
  <c r="I41" i="77" s="1"/>
  <c r="E188" i="77"/>
  <c r="E197" i="77" s="1"/>
  <c r="G140" i="77"/>
  <c r="G149" i="77" s="1"/>
  <c r="G44" i="77"/>
  <c r="G43" i="77" s="1"/>
  <c r="K145" i="77"/>
  <c r="K140" i="77" s="1"/>
  <c r="K44" i="77"/>
  <c r="K43" i="77" s="1"/>
  <c r="K188" i="77"/>
  <c r="K197" i="77" s="1"/>
  <c r="L97" i="77"/>
  <c r="L92" i="77" s="1"/>
  <c r="L44" i="77"/>
  <c r="L43" i="77" s="1"/>
  <c r="M40" i="77"/>
  <c r="D45" i="77"/>
  <c r="N99" i="77"/>
  <c r="M45" i="77" s="1"/>
  <c r="F188" i="77"/>
  <c r="F197" i="77" s="1"/>
  <c r="J143" i="77"/>
  <c r="N143" i="77" s="1"/>
  <c r="J146" i="77"/>
  <c r="N146" i="77" s="1"/>
  <c r="J42" i="77"/>
  <c r="J41" i="77" s="1"/>
  <c r="N192" i="77"/>
  <c r="C191" i="77"/>
  <c r="C194" i="77"/>
  <c r="D95" i="77"/>
  <c r="D98" i="77"/>
  <c r="D42" i="77"/>
  <c r="D41" i="77" s="1"/>
  <c r="N96" i="77"/>
  <c r="C45" i="77"/>
  <c r="Q33" i="77"/>
  <c r="C92" i="77"/>
  <c r="N144" i="77"/>
  <c r="E44" i="77"/>
  <c r="E43" i="77" s="1"/>
  <c r="E97" i="77"/>
  <c r="E92" i="77" s="1"/>
  <c r="C145" i="77"/>
  <c r="C140" i="77" s="1"/>
  <c r="C42" i="77"/>
  <c r="C41" i="77" s="1"/>
  <c r="K44" i="76"/>
  <c r="K43" i="76" s="1"/>
  <c r="D188" i="76"/>
  <c r="D197" i="76" s="1"/>
  <c r="K188" i="76"/>
  <c r="K197" i="76" s="1"/>
  <c r="F140" i="76"/>
  <c r="F149" i="76" s="1"/>
  <c r="N144" i="76"/>
  <c r="J45" i="76"/>
  <c r="M40" i="76"/>
  <c r="Q40" i="76" s="1"/>
  <c r="E98" i="76"/>
  <c r="D95" i="76"/>
  <c r="D98" i="76"/>
  <c r="D42" i="76"/>
  <c r="D41" i="76" s="1"/>
  <c r="C197" i="76"/>
  <c r="K149" i="76"/>
  <c r="C45" i="76"/>
  <c r="N99" i="76"/>
  <c r="M45" i="76" s="1"/>
  <c r="G44" i="76"/>
  <c r="G43" i="76" s="1"/>
  <c r="G97" i="76"/>
  <c r="G92" i="76" s="1"/>
  <c r="C42" i="76"/>
  <c r="C41" i="76" s="1"/>
  <c r="N96" i="76"/>
  <c r="C95" i="76"/>
  <c r="C98" i="76"/>
  <c r="E191" i="76"/>
  <c r="E194" i="76"/>
  <c r="E44" i="76" s="1"/>
  <c r="E140" i="76"/>
  <c r="E149" i="76" s="1"/>
  <c r="N192" i="76"/>
  <c r="I97" i="76"/>
  <c r="I92" i="76" s="1"/>
  <c r="I44" i="76"/>
  <c r="I43" i="76" s="1"/>
  <c r="L101" i="76"/>
  <c r="F95" i="76"/>
  <c r="F98" i="76"/>
  <c r="F42" i="76"/>
  <c r="F41" i="76" s="1"/>
  <c r="C145" i="76"/>
  <c r="C140" i="76" s="1"/>
  <c r="E45" i="76"/>
  <c r="I140" i="76"/>
  <c r="I149" i="76" s="1"/>
  <c r="H92" i="76"/>
  <c r="L188" i="76"/>
  <c r="L197" i="76" s="1"/>
  <c r="F188" i="76"/>
  <c r="F197" i="76" s="1"/>
  <c r="J143" i="76"/>
  <c r="N143" i="76" s="1"/>
  <c r="J146" i="76"/>
  <c r="J145" i="76" s="1"/>
  <c r="J97" i="76"/>
  <c r="J92" i="76" s="1"/>
  <c r="E42" i="76"/>
  <c r="E41" i="76" s="1"/>
  <c r="L44" i="76"/>
  <c r="L43" i="76" s="1"/>
  <c r="E97" i="76"/>
  <c r="E92" i="76" s="1"/>
  <c r="L140" i="76"/>
  <c r="L149" i="76" s="1"/>
  <c r="E188" i="75"/>
  <c r="E197" i="75" s="1"/>
  <c r="L145" i="75"/>
  <c r="E140" i="75"/>
  <c r="E149" i="75" s="1"/>
  <c r="G140" i="75"/>
  <c r="G149" i="75" s="1"/>
  <c r="F140" i="75"/>
  <c r="F149" i="75" s="1"/>
  <c r="C149" i="75"/>
  <c r="F97" i="75"/>
  <c r="F92" i="75" s="1"/>
  <c r="F101" i="75" s="1"/>
  <c r="G97" i="75"/>
  <c r="G92" i="75" s="1"/>
  <c r="G101" i="75" s="1"/>
  <c r="I97" i="75"/>
  <c r="I92" i="75"/>
  <c r="I101" i="75" s="1"/>
  <c r="D92" i="75"/>
  <c r="G188" i="75"/>
  <c r="G197" i="75" s="1"/>
  <c r="K145" i="75"/>
  <c r="K140" i="75" s="1"/>
  <c r="K149" i="75" s="1"/>
  <c r="J145" i="75"/>
  <c r="J140" i="75" s="1"/>
  <c r="J149" i="75" s="1"/>
  <c r="I140" i="75"/>
  <c r="I149" i="75" s="1"/>
  <c r="L140" i="75"/>
  <c r="L149" i="75" s="1"/>
  <c r="N194" i="75"/>
  <c r="C193" i="75"/>
  <c r="N193" i="75" s="1"/>
  <c r="D188" i="75"/>
  <c r="D197" i="75" s="1"/>
  <c r="N191" i="75"/>
  <c r="F188" i="75"/>
  <c r="F197" i="75" s="1"/>
  <c r="D97" i="75"/>
  <c r="E97" i="75"/>
  <c r="E92" i="75" s="1"/>
  <c r="E101" i="75" s="1"/>
  <c r="N143" i="75"/>
  <c r="N98" i="75"/>
  <c r="C97" i="75"/>
  <c r="N146" i="75"/>
  <c r="C92" i="75"/>
  <c r="N95" i="75"/>
  <c r="H97" i="75"/>
  <c r="E140" i="74"/>
  <c r="E149" i="74" s="1"/>
  <c r="F44" i="74"/>
  <c r="F43" i="74" s="1"/>
  <c r="F38" i="74" s="1"/>
  <c r="F47" i="74" s="1"/>
  <c r="G92" i="74"/>
  <c r="G101" i="74" s="1"/>
  <c r="E97" i="74"/>
  <c r="E44" i="74"/>
  <c r="E43" i="74" s="1"/>
  <c r="E38" i="74" s="1"/>
  <c r="E47" i="74" s="1"/>
  <c r="F188" i="74"/>
  <c r="F197" i="74" s="1"/>
  <c r="C97" i="74"/>
  <c r="N98" i="74"/>
  <c r="L140" i="74"/>
  <c r="L149" i="74" s="1"/>
  <c r="H97" i="74"/>
  <c r="H43" i="74" s="1"/>
  <c r="H44" i="74"/>
  <c r="H92" i="74"/>
  <c r="H101" i="74" s="1"/>
  <c r="H41" i="74"/>
  <c r="H38" i="74" s="1"/>
  <c r="H47" i="74" s="1"/>
  <c r="L38" i="74"/>
  <c r="L47" i="74" s="1"/>
  <c r="G188" i="74"/>
  <c r="G197" i="74" s="1"/>
  <c r="J97" i="74"/>
  <c r="J92" i="74" s="1"/>
  <c r="J101" i="74" s="1"/>
  <c r="J44" i="74"/>
  <c r="J43" i="74" s="1"/>
  <c r="J38" i="74" s="1"/>
  <c r="J47" i="74" s="1"/>
  <c r="N95" i="74"/>
  <c r="D97" i="74"/>
  <c r="D92" i="74" s="1"/>
  <c r="D101" i="74" s="1"/>
  <c r="D44" i="74"/>
  <c r="D43" i="74" s="1"/>
  <c r="D38" i="74" s="1"/>
  <c r="D47" i="74" s="1"/>
  <c r="N144" i="74"/>
  <c r="M42" i="74" s="1"/>
  <c r="C146" i="74"/>
  <c r="C44" i="74" s="1"/>
  <c r="C143" i="74"/>
  <c r="I97" i="74"/>
  <c r="I92" i="74" s="1"/>
  <c r="I101" i="74" s="1"/>
  <c r="I44" i="74"/>
  <c r="I43" i="74" s="1"/>
  <c r="I38" i="74" s="1"/>
  <c r="I47" i="74" s="1"/>
  <c r="E188" i="74"/>
  <c r="E197" i="74" s="1"/>
  <c r="N191" i="74"/>
  <c r="C188" i="74"/>
  <c r="C45" i="74"/>
  <c r="E92" i="74"/>
  <c r="E101" i="74" s="1"/>
  <c r="K145" i="74"/>
  <c r="K140" i="74" s="1"/>
  <c r="K149" i="74" s="1"/>
  <c r="K44" i="74"/>
  <c r="K43" i="74" s="1"/>
  <c r="K38" i="74" s="1"/>
  <c r="K47" i="74" s="1"/>
  <c r="G145" i="74"/>
  <c r="G140" i="74" s="1"/>
  <c r="G149" i="74" s="1"/>
  <c r="G44" i="74"/>
  <c r="G43" i="74" s="1"/>
  <c r="G38" i="74" s="1"/>
  <c r="G47" i="74" s="1"/>
  <c r="L44" i="74"/>
  <c r="L43" i="74" s="1"/>
  <c r="L97" i="74"/>
  <c r="L92" i="74" s="1"/>
  <c r="L101" i="74" s="1"/>
  <c r="M45" i="74"/>
  <c r="N194" i="74"/>
  <c r="C193" i="74"/>
  <c r="N193" i="74" s="1"/>
  <c r="F140" i="74"/>
  <c r="F149" i="74" s="1"/>
  <c r="E188" i="73"/>
  <c r="E197" i="73" s="1"/>
  <c r="D188" i="73"/>
  <c r="D197" i="73" s="1"/>
  <c r="F188" i="73"/>
  <c r="F197" i="73" s="1"/>
  <c r="C143" i="73"/>
  <c r="C146" i="73"/>
  <c r="C145" i="73" s="1"/>
  <c r="F140" i="73"/>
  <c r="F149" i="73" s="1"/>
  <c r="N144" i="73"/>
  <c r="M40" i="73"/>
  <c r="E140" i="73"/>
  <c r="E149" i="73" s="1"/>
  <c r="L44" i="73"/>
  <c r="L43" i="73" s="1"/>
  <c r="L38" i="73" s="1"/>
  <c r="L47" i="73" s="1"/>
  <c r="G97" i="73"/>
  <c r="G44" i="73"/>
  <c r="G43" i="73" s="1"/>
  <c r="G38" i="73" s="1"/>
  <c r="G47" i="73" s="1"/>
  <c r="G92" i="73"/>
  <c r="G101" i="73" s="1"/>
  <c r="I97" i="73"/>
  <c r="I92" i="73" s="1"/>
  <c r="I101" i="73" s="1"/>
  <c r="I44" i="73"/>
  <c r="I43" i="73" s="1"/>
  <c r="I38" i="73" s="1"/>
  <c r="I47" i="73" s="1"/>
  <c r="K188" i="73"/>
  <c r="K197" i="73" s="1"/>
  <c r="F97" i="73"/>
  <c r="F92" i="73" s="1"/>
  <c r="F101" i="73" s="1"/>
  <c r="F44" i="73"/>
  <c r="F43" i="73" s="1"/>
  <c r="F38" i="73" s="1"/>
  <c r="F47" i="73" s="1"/>
  <c r="K145" i="73"/>
  <c r="K140" i="73" s="1"/>
  <c r="K149" i="73" s="1"/>
  <c r="K44" i="73"/>
  <c r="K43" i="73" s="1"/>
  <c r="K38" i="73" s="1"/>
  <c r="K47" i="73" s="1"/>
  <c r="E44" i="73"/>
  <c r="E43" i="73" s="1"/>
  <c r="E38" i="73" s="1"/>
  <c r="E47" i="73" s="1"/>
  <c r="E97" i="73"/>
  <c r="E92" i="73" s="1"/>
  <c r="E101" i="73" s="1"/>
  <c r="L140" i="73"/>
  <c r="L149" i="73" s="1"/>
  <c r="L188" i="73"/>
  <c r="L197" i="73" s="1"/>
  <c r="D45" i="73"/>
  <c r="N99" i="73"/>
  <c r="M45" i="73" s="1"/>
  <c r="H97" i="73"/>
  <c r="H43" i="73" s="1"/>
  <c r="H44" i="73"/>
  <c r="C101" i="73"/>
  <c r="D95" i="73"/>
  <c r="D98" i="73"/>
  <c r="D42" i="73"/>
  <c r="D41" i="73" s="1"/>
  <c r="N96" i="73"/>
  <c r="M42" i="73" s="1"/>
  <c r="N143" i="73"/>
  <c r="N194" i="73"/>
  <c r="C193" i="73"/>
  <c r="N193" i="73" s="1"/>
  <c r="H41" i="73"/>
  <c r="C44" i="73"/>
  <c r="C43" i="73" s="1"/>
  <c r="C38" i="73" s="1"/>
  <c r="C47" i="73" s="1"/>
  <c r="N191" i="73"/>
  <c r="G44" i="72"/>
  <c r="G43" i="72" s="1"/>
  <c r="G38" i="72" s="1"/>
  <c r="G47" i="72" s="1"/>
  <c r="C197" i="72"/>
  <c r="E97" i="72"/>
  <c r="E92" i="72" s="1"/>
  <c r="E101" i="72" s="1"/>
  <c r="E44" i="72"/>
  <c r="E43" i="72" s="1"/>
  <c r="E38" i="72" s="1"/>
  <c r="E47" i="72" s="1"/>
  <c r="J97" i="72"/>
  <c r="J92" i="72" s="1"/>
  <c r="J101" i="72" s="1"/>
  <c r="J44" i="72"/>
  <c r="J43" i="72" s="1"/>
  <c r="J38" i="72" s="1"/>
  <c r="J47" i="72" s="1"/>
  <c r="I97" i="72"/>
  <c r="I92" i="72" s="1"/>
  <c r="I101" i="72" s="1"/>
  <c r="I44" i="72"/>
  <c r="I43" i="72" s="1"/>
  <c r="I38" i="72" s="1"/>
  <c r="I47" i="72" s="1"/>
  <c r="K191" i="72"/>
  <c r="K194" i="72"/>
  <c r="N194" i="72" s="1"/>
  <c r="K42" i="72"/>
  <c r="K41" i="72" s="1"/>
  <c r="E140" i="72"/>
  <c r="E149" i="72" s="1"/>
  <c r="I140" i="72"/>
  <c r="I149" i="72" s="1"/>
  <c r="C45" i="72"/>
  <c r="N99" i="72"/>
  <c r="F97" i="72"/>
  <c r="F92" i="72" s="1"/>
  <c r="F101" i="72" s="1"/>
  <c r="F44" i="72"/>
  <c r="F43" i="72" s="1"/>
  <c r="F38" i="72" s="1"/>
  <c r="F47" i="72" s="1"/>
  <c r="H97" i="72"/>
  <c r="H43" i="72" s="1"/>
  <c r="H44" i="72"/>
  <c r="N96" i="72"/>
  <c r="C42" i="72"/>
  <c r="C41" i="72" s="1"/>
  <c r="C95" i="72"/>
  <c r="C98" i="72"/>
  <c r="N143" i="72"/>
  <c r="F188" i="72"/>
  <c r="F197" i="72" s="1"/>
  <c r="H41" i="72"/>
  <c r="N192" i="72"/>
  <c r="E188" i="72"/>
  <c r="E197" i="72" s="1"/>
  <c r="N146" i="72"/>
  <c r="C145" i="72"/>
  <c r="N145" i="72" s="1"/>
  <c r="N195" i="72"/>
  <c r="L188" i="71"/>
  <c r="L197" i="71" s="1"/>
  <c r="N147" i="71"/>
  <c r="L140" i="71"/>
  <c r="L149" i="71" s="1"/>
  <c r="H38" i="71"/>
  <c r="H47" i="71" s="1"/>
  <c r="G143" i="71"/>
  <c r="N143" i="71" s="1"/>
  <c r="G146" i="71"/>
  <c r="N146" i="71" s="1"/>
  <c r="G42" i="71"/>
  <c r="G41" i="71" s="1"/>
  <c r="E188" i="71"/>
  <c r="E197" i="71" s="1"/>
  <c r="N96" i="71"/>
  <c r="C95" i="71"/>
  <c r="C98" i="71"/>
  <c r="C42" i="71"/>
  <c r="C41" i="71" s="1"/>
  <c r="C45" i="71"/>
  <c r="N99" i="71"/>
  <c r="K145" i="71"/>
  <c r="K140" i="71" s="1"/>
  <c r="K149" i="71" s="1"/>
  <c r="K44" i="71"/>
  <c r="K43" i="71" s="1"/>
  <c r="K38" i="71" s="1"/>
  <c r="K47" i="71" s="1"/>
  <c r="Q9" i="71"/>
  <c r="N192" i="71"/>
  <c r="C191" i="71"/>
  <c r="C194" i="71"/>
  <c r="I140" i="71"/>
  <c r="I149" i="71" s="1"/>
  <c r="G188" i="71"/>
  <c r="G197" i="71" s="1"/>
  <c r="F188" i="71"/>
  <c r="F197" i="71" s="1"/>
  <c r="F44" i="71"/>
  <c r="F43" i="71" s="1"/>
  <c r="F38" i="71" s="1"/>
  <c r="F47" i="71" s="1"/>
  <c r="E44" i="71"/>
  <c r="E43" i="71" s="1"/>
  <c r="E38" i="71" s="1"/>
  <c r="E47" i="71" s="1"/>
  <c r="E97" i="71"/>
  <c r="E92" i="71" s="1"/>
  <c r="E101" i="71" s="1"/>
  <c r="Q33" i="71"/>
  <c r="J97" i="71"/>
  <c r="J92" i="71" s="1"/>
  <c r="J101" i="71" s="1"/>
  <c r="J44" i="71"/>
  <c r="J43" i="71" s="1"/>
  <c r="J38" i="71" s="1"/>
  <c r="J47" i="71" s="1"/>
  <c r="D44" i="71"/>
  <c r="D43" i="71" s="1"/>
  <c r="D38" i="71" s="1"/>
  <c r="D47" i="71" s="1"/>
  <c r="D97" i="71"/>
  <c r="D92" i="71" s="1"/>
  <c r="D101" i="71" s="1"/>
  <c r="H92" i="71"/>
  <c r="H101" i="71" s="1"/>
  <c r="C145" i="71"/>
  <c r="E140" i="71"/>
  <c r="E149" i="71" s="1"/>
  <c r="F140" i="71"/>
  <c r="F149" i="71" s="1"/>
  <c r="L44" i="71"/>
  <c r="L43" i="71" s="1"/>
  <c r="L38" i="71" s="1"/>
  <c r="L47" i="71" s="1"/>
  <c r="L97" i="71"/>
  <c r="L92" i="71" s="1"/>
  <c r="L101" i="71" s="1"/>
  <c r="I95" i="71"/>
  <c r="I98" i="71"/>
  <c r="I42" i="71"/>
  <c r="I41" i="71" s="1"/>
  <c r="M40" i="71"/>
  <c r="D43" i="70"/>
  <c r="G188" i="70"/>
  <c r="G197" i="70" s="1"/>
  <c r="L188" i="70"/>
  <c r="L197" i="70" s="1"/>
  <c r="K146" i="70"/>
  <c r="K44" i="70" s="1"/>
  <c r="K43" i="70" s="1"/>
  <c r="K42" i="70"/>
  <c r="K41" i="70" s="1"/>
  <c r="I98" i="70"/>
  <c r="I97" i="70" s="1"/>
  <c r="I95" i="70"/>
  <c r="N95" i="70" s="1"/>
  <c r="N96" i="70"/>
  <c r="G42" i="70"/>
  <c r="G41" i="70" s="1"/>
  <c r="M40" i="70"/>
  <c r="Q40" i="70" s="1"/>
  <c r="N99" i="70"/>
  <c r="D92" i="70"/>
  <c r="D101" i="70" s="1"/>
  <c r="J44" i="70"/>
  <c r="J43" i="70" s="1"/>
  <c r="J38" i="70" s="1"/>
  <c r="J47" i="70" s="1"/>
  <c r="J140" i="70"/>
  <c r="J149" i="70" s="1"/>
  <c r="F140" i="70"/>
  <c r="F149" i="70" s="1"/>
  <c r="D38" i="70"/>
  <c r="D47" i="70" s="1"/>
  <c r="H44" i="70"/>
  <c r="H38" i="70"/>
  <c r="H47" i="70" s="1"/>
  <c r="H92" i="70"/>
  <c r="H101" i="70" s="1"/>
  <c r="K145" i="70"/>
  <c r="K140" i="70" s="1"/>
  <c r="K149" i="70" s="1"/>
  <c r="N192" i="70"/>
  <c r="C191" i="70"/>
  <c r="C194" i="70"/>
  <c r="E188" i="70"/>
  <c r="E197" i="70" s="1"/>
  <c r="F97" i="70"/>
  <c r="F92" i="70" s="1"/>
  <c r="F44" i="70"/>
  <c r="F43" i="70" s="1"/>
  <c r="F38" i="70" s="1"/>
  <c r="F47" i="70" s="1"/>
  <c r="E44" i="70"/>
  <c r="E43" i="70" s="1"/>
  <c r="E38" i="70" s="1"/>
  <c r="E47" i="70" s="1"/>
  <c r="C101" i="70"/>
  <c r="Q25" i="70"/>
  <c r="G97" i="70"/>
  <c r="G92" i="70" s="1"/>
  <c r="G101" i="70" s="1"/>
  <c r="G44" i="70"/>
  <c r="G43" i="70" s="1"/>
  <c r="N147" i="70"/>
  <c r="C45" i="70"/>
  <c r="N144" i="70"/>
  <c r="C146" i="70"/>
  <c r="C143" i="70"/>
  <c r="C42" i="70"/>
  <c r="C41" i="70" s="1"/>
  <c r="L44" i="70"/>
  <c r="L43" i="70" s="1"/>
  <c r="L38" i="70" s="1"/>
  <c r="L47" i="70" s="1"/>
  <c r="L97" i="70"/>
  <c r="L92" i="70" s="1"/>
  <c r="L101" i="70" s="1"/>
  <c r="F188" i="70"/>
  <c r="F197" i="70" s="1"/>
  <c r="C45" i="69"/>
  <c r="F188" i="69"/>
  <c r="F197" i="69" s="1"/>
  <c r="M40" i="69"/>
  <c r="Q40" i="69" s="1"/>
  <c r="G44" i="69"/>
  <c r="G43" i="69" s="1"/>
  <c r="G38" i="69" s="1"/>
  <c r="G47" i="69" s="1"/>
  <c r="E140" i="69"/>
  <c r="E149" i="69" s="1"/>
  <c r="D140" i="69"/>
  <c r="D149" i="69" s="1"/>
  <c r="G140" i="69"/>
  <c r="G149" i="69" s="1"/>
  <c r="I92" i="69"/>
  <c r="G92" i="69"/>
  <c r="G101" i="69" s="1"/>
  <c r="J92" i="69"/>
  <c r="J101" i="69" s="1"/>
  <c r="L92" i="69"/>
  <c r="L101" i="69" s="1"/>
  <c r="N99" i="69"/>
  <c r="I101" i="69"/>
  <c r="N192" i="69"/>
  <c r="M42" i="69" s="1"/>
  <c r="C191" i="69"/>
  <c r="C194" i="69"/>
  <c r="C44" i="69" s="1"/>
  <c r="L191" i="69"/>
  <c r="L194" i="69"/>
  <c r="L193" i="69" s="1"/>
  <c r="L42" i="69"/>
  <c r="L41" i="69" s="1"/>
  <c r="E44" i="69"/>
  <c r="E43" i="69" s="1"/>
  <c r="E38" i="69" s="1"/>
  <c r="E47" i="69" s="1"/>
  <c r="E97" i="69"/>
  <c r="F44" i="69"/>
  <c r="F43" i="69" s="1"/>
  <c r="F38" i="69" s="1"/>
  <c r="F47" i="69" s="1"/>
  <c r="F97" i="69"/>
  <c r="F92" i="69" s="1"/>
  <c r="K145" i="69"/>
  <c r="K140" i="69" s="1"/>
  <c r="K149" i="69" s="1"/>
  <c r="K44" i="69"/>
  <c r="K43" i="69" s="1"/>
  <c r="K38" i="69" s="1"/>
  <c r="K47" i="69" s="1"/>
  <c r="J44" i="69"/>
  <c r="J43" i="69" s="1"/>
  <c r="J38" i="69" s="1"/>
  <c r="J47" i="69" s="1"/>
  <c r="H41" i="69"/>
  <c r="H97" i="69"/>
  <c r="H43" i="69" s="1"/>
  <c r="H44" i="69"/>
  <c r="L140" i="69"/>
  <c r="L149" i="69" s="1"/>
  <c r="Q33" i="69"/>
  <c r="N146" i="69"/>
  <c r="C145" i="69"/>
  <c r="N98" i="69"/>
  <c r="C97" i="69"/>
  <c r="C92" i="69" s="1"/>
  <c r="N143" i="69"/>
  <c r="N95" i="69"/>
  <c r="Q30" i="69"/>
  <c r="I140" i="69"/>
  <c r="I149" i="69" s="1"/>
  <c r="I44" i="69"/>
  <c r="I43" i="69" s="1"/>
  <c r="I38" i="69" s="1"/>
  <c r="I47" i="69" s="1"/>
  <c r="D44" i="69"/>
  <c r="D43" i="69" s="1"/>
  <c r="D38" i="69" s="1"/>
  <c r="D47" i="69" s="1"/>
  <c r="D97" i="69"/>
  <c r="J188" i="69"/>
  <c r="J197" i="69" s="1"/>
  <c r="N195" i="69"/>
  <c r="D188" i="66"/>
  <c r="D197" i="66" s="1"/>
  <c r="L188" i="66"/>
  <c r="L197" i="66" s="1"/>
  <c r="K44" i="66"/>
  <c r="K43" i="66" s="1"/>
  <c r="K38" i="66" s="1"/>
  <c r="K47" i="66" s="1"/>
  <c r="K188" i="66"/>
  <c r="K197" i="66" s="1"/>
  <c r="M40" i="66"/>
  <c r="G44" i="66"/>
  <c r="G43" i="66" s="1"/>
  <c r="G38" i="66" s="1"/>
  <c r="G47" i="66" s="1"/>
  <c r="N147" i="66"/>
  <c r="M45" i="66" s="1"/>
  <c r="C42" i="66"/>
  <c r="C41" i="66" s="1"/>
  <c r="F145" i="66"/>
  <c r="F140" i="66" s="1"/>
  <c r="F149" i="66" s="1"/>
  <c r="L140" i="66"/>
  <c r="L149" i="66" s="1"/>
  <c r="F44" i="66"/>
  <c r="F43" i="66" s="1"/>
  <c r="F38" i="66" s="1"/>
  <c r="F47" i="66" s="1"/>
  <c r="F92" i="66"/>
  <c r="F101" i="66" s="1"/>
  <c r="H97" i="66"/>
  <c r="H43" i="66" s="1"/>
  <c r="H44" i="66"/>
  <c r="H41" i="66"/>
  <c r="D140" i="66"/>
  <c r="D149" i="66" s="1"/>
  <c r="N98" i="66"/>
  <c r="C97" i="66"/>
  <c r="C92" i="66" s="1"/>
  <c r="J97" i="66"/>
  <c r="J92" i="66" s="1"/>
  <c r="J101" i="66" s="1"/>
  <c r="J44" i="66"/>
  <c r="J43" i="66" s="1"/>
  <c r="J38" i="66" s="1"/>
  <c r="J47" i="66" s="1"/>
  <c r="N95" i="66"/>
  <c r="J188" i="66"/>
  <c r="J197" i="66" s="1"/>
  <c r="D97" i="66"/>
  <c r="D92" i="66" s="1"/>
  <c r="D101" i="66" s="1"/>
  <c r="D44" i="66"/>
  <c r="D43" i="66" s="1"/>
  <c r="D38" i="66" s="1"/>
  <c r="D47" i="66" s="1"/>
  <c r="G140" i="66"/>
  <c r="G149" i="66" s="1"/>
  <c r="F188" i="66"/>
  <c r="F197" i="66" s="1"/>
  <c r="E140" i="66"/>
  <c r="E149" i="66" s="1"/>
  <c r="E97" i="66"/>
  <c r="E92" i="66" s="1"/>
  <c r="E101" i="66" s="1"/>
  <c r="E44" i="66"/>
  <c r="E43" i="66" s="1"/>
  <c r="E38" i="66" s="1"/>
  <c r="E47" i="66" s="1"/>
  <c r="I97" i="66"/>
  <c r="I92" i="66" s="1"/>
  <c r="I101" i="66" s="1"/>
  <c r="I44" i="66"/>
  <c r="I43" i="66" s="1"/>
  <c r="I38" i="66" s="1"/>
  <c r="I47" i="66" s="1"/>
  <c r="C45" i="66"/>
  <c r="N192" i="66"/>
  <c r="C191" i="66"/>
  <c r="C194" i="66"/>
  <c r="L44" i="66"/>
  <c r="L43" i="66" s="1"/>
  <c r="L38" i="66" s="1"/>
  <c r="L47" i="66" s="1"/>
  <c r="L97" i="66"/>
  <c r="L92" i="66" s="1"/>
  <c r="L101" i="66" s="1"/>
  <c r="N144" i="66"/>
  <c r="C143" i="66"/>
  <c r="C146" i="66"/>
  <c r="G188" i="65"/>
  <c r="G197" i="65" s="1"/>
  <c r="F188" i="65"/>
  <c r="F197" i="65" s="1"/>
  <c r="L140" i="65"/>
  <c r="L149" i="65" s="1"/>
  <c r="C101" i="65"/>
  <c r="N195" i="65"/>
  <c r="M45" i="65" s="1"/>
  <c r="C45" i="65"/>
  <c r="C194" i="65"/>
  <c r="N192" i="65"/>
  <c r="M42" i="65" s="1"/>
  <c r="C191" i="65"/>
  <c r="E188" i="65"/>
  <c r="E197" i="65" s="1"/>
  <c r="H92" i="65"/>
  <c r="H101" i="65" s="1"/>
  <c r="G97" i="65"/>
  <c r="G92" i="65" s="1"/>
  <c r="G101" i="65" s="1"/>
  <c r="G44" i="65"/>
  <c r="G43" i="65" s="1"/>
  <c r="G38" i="65" s="1"/>
  <c r="G47" i="65" s="1"/>
  <c r="K188" i="65"/>
  <c r="K197" i="65" s="1"/>
  <c r="D140" i="65"/>
  <c r="D149" i="65" s="1"/>
  <c r="L44" i="65"/>
  <c r="L43" i="65" s="1"/>
  <c r="L38" i="65" s="1"/>
  <c r="L47" i="65" s="1"/>
  <c r="L97" i="65"/>
  <c r="L92" i="65" s="1"/>
  <c r="L101" i="65" s="1"/>
  <c r="I140" i="65"/>
  <c r="I149" i="65" s="1"/>
  <c r="N143" i="65"/>
  <c r="C145" i="65"/>
  <c r="C140" i="65" s="1"/>
  <c r="N146" i="65"/>
  <c r="J97" i="65"/>
  <c r="J92" i="65" s="1"/>
  <c r="J101" i="65" s="1"/>
  <c r="J44" i="65"/>
  <c r="J43" i="65" s="1"/>
  <c r="J38" i="65" s="1"/>
  <c r="J47" i="65" s="1"/>
  <c r="E97" i="65"/>
  <c r="E92" i="65" s="1"/>
  <c r="E101" i="65" s="1"/>
  <c r="E44" i="65"/>
  <c r="E43" i="65" s="1"/>
  <c r="E38" i="65" s="1"/>
  <c r="E47" i="65" s="1"/>
  <c r="I97" i="65"/>
  <c r="I44" i="65"/>
  <c r="I43" i="65" s="1"/>
  <c r="I38" i="65" s="1"/>
  <c r="I47" i="65" s="1"/>
  <c r="I92" i="65"/>
  <c r="I101" i="65" s="1"/>
  <c r="N95" i="65"/>
  <c r="J140" i="65"/>
  <c r="J149" i="65" s="1"/>
  <c r="E140" i="65"/>
  <c r="E149" i="65" s="1"/>
  <c r="K145" i="65"/>
  <c r="K140" i="65" s="1"/>
  <c r="K149" i="65" s="1"/>
  <c r="K44" i="65"/>
  <c r="K43" i="65" s="1"/>
  <c r="K38" i="65" s="1"/>
  <c r="K47" i="65" s="1"/>
  <c r="N98" i="65"/>
  <c r="G140" i="65"/>
  <c r="G149" i="65" s="1"/>
  <c r="F97" i="65"/>
  <c r="F92" i="65" s="1"/>
  <c r="F101" i="65" s="1"/>
  <c r="F44" i="65"/>
  <c r="F43" i="65" s="1"/>
  <c r="F38" i="65" s="1"/>
  <c r="F47" i="65" s="1"/>
  <c r="F140" i="65"/>
  <c r="F149" i="65" s="1"/>
  <c r="D44" i="65"/>
  <c r="D43" i="65" s="1"/>
  <c r="D38" i="65" s="1"/>
  <c r="D47" i="65" s="1"/>
  <c r="D97" i="65"/>
  <c r="D92" i="65" s="1"/>
  <c r="D101" i="65" s="1"/>
  <c r="C194" i="64"/>
  <c r="C191" i="64"/>
  <c r="N192" i="64"/>
  <c r="H92" i="64"/>
  <c r="H101" i="64" s="1"/>
  <c r="N143" i="64"/>
  <c r="M40" i="64"/>
  <c r="I97" i="64"/>
  <c r="I92" i="64" s="1"/>
  <c r="I101" i="64" s="1"/>
  <c r="I44" i="64"/>
  <c r="I43" i="64" s="1"/>
  <c r="I38" i="64" s="1"/>
  <c r="I47" i="64" s="1"/>
  <c r="G97" i="64"/>
  <c r="G92" i="64" s="1"/>
  <c r="G101" i="64" s="1"/>
  <c r="G44" i="64"/>
  <c r="G43" i="64" s="1"/>
  <c r="G38" i="64" s="1"/>
  <c r="G47" i="64" s="1"/>
  <c r="F188" i="64"/>
  <c r="F197" i="64" s="1"/>
  <c r="E97" i="64"/>
  <c r="E92" i="64" s="1"/>
  <c r="E101" i="64" s="1"/>
  <c r="E44" i="64"/>
  <c r="E43" i="64" s="1"/>
  <c r="E38" i="64"/>
  <c r="E47" i="64" s="1"/>
  <c r="F140" i="64"/>
  <c r="F149" i="64" s="1"/>
  <c r="C45" i="64"/>
  <c r="N99" i="64"/>
  <c r="M45" i="64" s="1"/>
  <c r="C145" i="64"/>
  <c r="N145" i="64" s="1"/>
  <c r="N146" i="64"/>
  <c r="N96" i="64"/>
  <c r="M42" i="64" s="1"/>
  <c r="C42" i="64"/>
  <c r="C41" i="64" s="1"/>
  <c r="C98" i="64"/>
  <c r="C95" i="64"/>
  <c r="L188" i="64"/>
  <c r="L197" i="64" s="1"/>
  <c r="D42" i="64"/>
  <c r="D41" i="64" s="1"/>
  <c r="D98" i="64"/>
  <c r="D95" i="64"/>
  <c r="F97" i="64"/>
  <c r="F92" i="64" s="1"/>
  <c r="F101" i="64" s="1"/>
  <c r="F44" i="64"/>
  <c r="F43" i="64" s="1"/>
  <c r="F38" i="64" s="1"/>
  <c r="F47" i="64" s="1"/>
  <c r="G140" i="64"/>
  <c r="G149" i="64" s="1"/>
  <c r="L44" i="64"/>
  <c r="L43" i="64" s="1"/>
  <c r="L38" i="64" s="1"/>
  <c r="L47" i="64" s="1"/>
  <c r="L97" i="64"/>
  <c r="L92" i="64" s="1"/>
  <c r="L101" i="64" s="1"/>
  <c r="G188" i="63"/>
  <c r="G197" i="63" s="1"/>
  <c r="M42" i="63"/>
  <c r="J140" i="63"/>
  <c r="J149" i="63" s="1"/>
  <c r="N99" i="63"/>
  <c r="M45" i="63" s="1"/>
  <c r="C44" i="63"/>
  <c r="C43" i="63" s="1"/>
  <c r="C38" i="63" s="1"/>
  <c r="C47" i="63" s="1"/>
  <c r="C97" i="63"/>
  <c r="N143" i="63"/>
  <c r="J97" i="63"/>
  <c r="J92" i="63" s="1"/>
  <c r="J101" i="63" s="1"/>
  <c r="J44" i="63"/>
  <c r="J43" i="63" s="1"/>
  <c r="J38" i="63" s="1"/>
  <c r="J47" i="63" s="1"/>
  <c r="H92" i="63"/>
  <c r="H101" i="63" s="1"/>
  <c r="F140" i="63"/>
  <c r="F149" i="63" s="1"/>
  <c r="L140" i="63"/>
  <c r="L149" i="63" s="1"/>
  <c r="G97" i="63"/>
  <c r="G92" i="63" s="1"/>
  <c r="G101" i="63" s="1"/>
  <c r="G44" i="63"/>
  <c r="G43" i="63" s="1"/>
  <c r="G38" i="63" s="1"/>
  <c r="G47" i="63" s="1"/>
  <c r="L97" i="63"/>
  <c r="L92" i="63" s="1"/>
  <c r="L101" i="63" s="1"/>
  <c r="L44" i="63"/>
  <c r="L43" i="63" s="1"/>
  <c r="L38" i="63" s="1"/>
  <c r="L47" i="63" s="1"/>
  <c r="F97" i="63"/>
  <c r="F92" i="63" s="1"/>
  <c r="F101" i="63" s="1"/>
  <c r="F44" i="63"/>
  <c r="F43" i="63" s="1"/>
  <c r="F38" i="63" s="1"/>
  <c r="F47" i="63" s="1"/>
  <c r="K145" i="63"/>
  <c r="K140" i="63" s="1"/>
  <c r="K149" i="63" s="1"/>
  <c r="K44" i="63"/>
  <c r="K43" i="63" s="1"/>
  <c r="K38" i="63" s="1"/>
  <c r="K47" i="63" s="1"/>
  <c r="D188" i="63"/>
  <c r="D197" i="63" s="1"/>
  <c r="N191" i="63"/>
  <c r="E188" i="63"/>
  <c r="E197" i="63" s="1"/>
  <c r="I42" i="63"/>
  <c r="I41" i="63" s="1"/>
  <c r="I95" i="63"/>
  <c r="I98" i="63"/>
  <c r="N98" i="63" s="1"/>
  <c r="N146" i="63"/>
  <c r="C145" i="63"/>
  <c r="C140" i="63" s="1"/>
  <c r="D44" i="63"/>
  <c r="D43" i="63" s="1"/>
  <c r="D38" i="63" s="1"/>
  <c r="D47" i="63" s="1"/>
  <c r="N194" i="63"/>
  <c r="C193" i="63"/>
  <c r="N193" i="63" s="1"/>
  <c r="E45" i="62"/>
  <c r="J44" i="62"/>
  <c r="J43" i="62" s="1"/>
  <c r="J38" i="62" s="1"/>
  <c r="J47" i="62" s="1"/>
  <c r="N147" i="62"/>
  <c r="C197" i="62"/>
  <c r="N144" i="62"/>
  <c r="C143" i="62"/>
  <c r="C146" i="62"/>
  <c r="G188" i="62"/>
  <c r="G197" i="62" s="1"/>
  <c r="I97" i="62"/>
  <c r="I92" i="62" s="1"/>
  <c r="I101" i="62" s="1"/>
  <c r="I44" i="62"/>
  <c r="I43" i="62" s="1"/>
  <c r="I38" i="62" s="1"/>
  <c r="I47" i="62" s="1"/>
  <c r="I140" i="62"/>
  <c r="I149" i="62" s="1"/>
  <c r="F188" i="62"/>
  <c r="F197" i="62" s="1"/>
  <c r="C45" i="62"/>
  <c r="N99" i="62"/>
  <c r="E97" i="62"/>
  <c r="E92" i="62" s="1"/>
  <c r="E101" i="62" s="1"/>
  <c r="E44" i="62"/>
  <c r="E43" i="62" s="1"/>
  <c r="E38" i="62" s="1"/>
  <c r="E47" i="62" s="1"/>
  <c r="F44" i="62"/>
  <c r="F43" i="62" s="1"/>
  <c r="F38" i="62" s="1"/>
  <c r="F47" i="62" s="1"/>
  <c r="F97" i="62"/>
  <c r="F92" i="62" s="1"/>
  <c r="F101" i="62" s="1"/>
  <c r="G97" i="62"/>
  <c r="G92" i="62" s="1"/>
  <c r="G101" i="62" s="1"/>
  <c r="G44" i="62"/>
  <c r="G43" i="62" s="1"/>
  <c r="G38" i="62" s="1"/>
  <c r="G47" i="62" s="1"/>
  <c r="D143" i="62"/>
  <c r="D146" i="62"/>
  <c r="D145" i="62" s="1"/>
  <c r="H92" i="62"/>
  <c r="H101" i="62" s="1"/>
  <c r="M40" i="62"/>
  <c r="N96" i="62"/>
  <c r="C42" i="62"/>
  <c r="C41" i="62" s="1"/>
  <c r="C95" i="62"/>
  <c r="C98" i="62"/>
  <c r="E191" i="62"/>
  <c r="E194" i="62"/>
  <c r="N192" i="62"/>
  <c r="E140" i="62"/>
  <c r="E149" i="62" s="1"/>
  <c r="D97" i="62"/>
  <c r="D92" i="62" s="1"/>
  <c r="D101" i="62" s="1"/>
  <c r="K145" i="62"/>
  <c r="K140" i="62" s="1"/>
  <c r="K149" i="62" s="1"/>
  <c r="K44" i="62"/>
  <c r="K43" i="62" s="1"/>
  <c r="K38" i="62" s="1"/>
  <c r="K47" i="62" s="1"/>
  <c r="L188" i="61"/>
  <c r="L197" i="61" s="1"/>
  <c r="C43" i="61"/>
  <c r="C38" i="61" s="1"/>
  <c r="C47" i="61" s="1"/>
  <c r="J140" i="61"/>
  <c r="J149" i="61" s="1"/>
  <c r="I140" i="61"/>
  <c r="I149" i="61" s="1"/>
  <c r="E140" i="61"/>
  <c r="E149" i="61" s="1"/>
  <c r="H38" i="61"/>
  <c r="H47" i="61" s="1"/>
  <c r="H92" i="61"/>
  <c r="H101" i="61" s="1"/>
  <c r="D42" i="61"/>
  <c r="D41" i="61" s="1"/>
  <c r="D98" i="61"/>
  <c r="D44" i="61" s="1"/>
  <c r="D43" i="61" s="1"/>
  <c r="D95" i="61"/>
  <c r="N95" i="61" s="1"/>
  <c r="D97" i="61"/>
  <c r="G97" i="61"/>
  <c r="G44" i="61"/>
  <c r="G43" i="61" s="1"/>
  <c r="G38" i="61" s="1"/>
  <c r="G47" i="61" s="1"/>
  <c r="J97" i="61"/>
  <c r="J92" i="61" s="1"/>
  <c r="J101" i="61" s="1"/>
  <c r="J44" i="61"/>
  <c r="J43" i="61" s="1"/>
  <c r="J38" i="61" s="1"/>
  <c r="J47" i="61" s="1"/>
  <c r="N147" i="61"/>
  <c r="M45" i="61" s="1"/>
  <c r="N194" i="61"/>
  <c r="C193" i="61"/>
  <c r="N193" i="61" s="1"/>
  <c r="L140" i="61"/>
  <c r="L149" i="61" s="1"/>
  <c r="N191" i="61"/>
  <c r="D188" i="61"/>
  <c r="D197" i="61" s="1"/>
  <c r="N98" i="61"/>
  <c r="G140" i="61"/>
  <c r="G149" i="61" s="1"/>
  <c r="K42" i="61"/>
  <c r="K41" i="61" s="1"/>
  <c r="K143" i="61"/>
  <c r="N143" i="61" s="1"/>
  <c r="K146" i="61"/>
  <c r="N146" i="61" s="1"/>
  <c r="C145" i="61"/>
  <c r="M42" i="61"/>
  <c r="F97" i="61"/>
  <c r="F92" i="61" s="1"/>
  <c r="F101" i="61" s="1"/>
  <c r="F44" i="61"/>
  <c r="F43" i="61" s="1"/>
  <c r="F38" i="61" s="1"/>
  <c r="F47" i="61" s="1"/>
  <c r="C140" i="61"/>
  <c r="F140" i="61"/>
  <c r="F149" i="61" s="1"/>
  <c r="I97" i="61"/>
  <c r="I92" i="61" s="1"/>
  <c r="I101" i="61" s="1"/>
  <c r="I44" i="61"/>
  <c r="I43" i="61" s="1"/>
  <c r="I38" i="61" s="1"/>
  <c r="I47" i="61" s="1"/>
  <c r="E44" i="61"/>
  <c r="E43" i="61" s="1"/>
  <c r="E38" i="61" s="1"/>
  <c r="E47" i="61" s="1"/>
  <c r="L44" i="61"/>
  <c r="L43" i="61" s="1"/>
  <c r="L38" i="61" s="1"/>
  <c r="L47" i="61" s="1"/>
  <c r="C92" i="61"/>
  <c r="D42" i="60"/>
  <c r="D41" i="60" s="1"/>
  <c r="F140" i="60"/>
  <c r="F149" i="60" s="1"/>
  <c r="E140" i="60"/>
  <c r="E149" i="60" s="1"/>
  <c r="G97" i="60"/>
  <c r="G92" i="60" s="1"/>
  <c r="G101" i="60" s="1"/>
  <c r="G44" i="60"/>
  <c r="G43" i="60" s="1"/>
  <c r="G38" i="60" s="1"/>
  <c r="G47" i="60" s="1"/>
  <c r="K188" i="60"/>
  <c r="K197" i="60" s="1"/>
  <c r="E191" i="60"/>
  <c r="E194" i="60"/>
  <c r="E193" i="60" s="1"/>
  <c r="N193" i="60" s="1"/>
  <c r="N192" i="60"/>
  <c r="E45" i="60"/>
  <c r="I44" i="60"/>
  <c r="I43" i="60" s="1"/>
  <c r="I38" i="60" s="1"/>
  <c r="I47" i="60" s="1"/>
  <c r="D97" i="60"/>
  <c r="D92" i="60" s="1"/>
  <c r="D101" i="60" s="1"/>
  <c r="D44" i="60"/>
  <c r="D43" i="60" s="1"/>
  <c r="D38" i="60" s="1"/>
  <c r="D47" i="60" s="1"/>
  <c r="N147" i="60"/>
  <c r="H38" i="60"/>
  <c r="H47" i="60" s="1"/>
  <c r="L44" i="60"/>
  <c r="L43" i="60" s="1"/>
  <c r="L38" i="60" s="1"/>
  <c r="L47" i="60" s="1"/>
  <c r="H92" i="60"/>
  <c r="H101" i="60" s="1"/>
  <c r="C145" i="60"/>
  <c r="F97" i="60"/>
  <c r="F92" i="60" s="1"/>
  <c r="F101" i="60" s="1"/>
  <c r="F44" i="60"/>
  <c r="F43" i="60" s="1"/>
  <c r="F38" i="60" s="1"/>
  <c r="F47" i="60" s="1"/>
  <c r="M40" i="60"/>
  <c r="L188" i="60"/>
  <c r="L197" i="60" s="1"/>
  <c r="C45" i="60"/>
  <c r="N99" i="60"/>
  <c r="N96" i="60"/>
  <c r="C42" i="60"/>
  <c r="C41" i="60" s="1"/>
  <c r="C95" i="60"/>
  <c r="C98" i="60"/>
  <c r="I140" i="60"/>
  <c r="I149" i="60" s="1"/>
  <c r="J143" i="60"/>
  <c r="N143" i="60" s="1"/>
  <c r="J146" i="60"/>
  <c r="J42" i="60"/>
  <c r="J41" i="60" s="1"/>
  <c r="D188" i="60"/>
  <c r="D197" i="60" s="1"/>
  <c r="K145" i="60"/>
  <c r="K140" i="60" s="1"/>
  <c r="K149" i="60" s="1"/>
  <c r="K44" i="60"/>
  <c r="K43" i="60" s="1"/>
  <c r="K38" i="60" s="1"/>
  <c r="K47" i="60" s="1"/>
  <c r="E97" i="60"/>
  <c r="E92" i="60" s="1"/>
  <c r="E101" i="60" s="1"/>
  <c r="C188" i="60"/>
  <c r="C140" i="60"/>
  <c r="L188" i="59"/>
  <c r="L197" i="59" s="1"/>
  <c r="E188" i="59"/>
  <c r="E197" i="59" s="1"/>
  <c r="H92" i="59"/>
  <c r="H101" i="59" s="1"/>
  <c r="L97" i="59"/>
  <c r="L92" i="59" s="1"/>
  <c r="L101" i="59" s="1"/>
  <c r="L44" i="59"/>
  <c r="L43" i="59" s="1"/>
  <c r="L38" i="59" s="1"/>
  <c r="L47" i="59" s="1"/>
  <c r="L140" i="59"/>
  <c r="L149" i="59" s="1"/>
  <c r="C197" i="59"/>
  <c r="K145" i="59"/>
  <c r="K140" i="59" s="1"/>
  <c r="K149" i="59" s="1"/>
  <c r="K44" i="59"/>
  <c r="K43" i="59" s="1"/>
  <c r="K38" i="59" s="1"/>
  <c r="K47" i="59" s="1"/>
  <c r="N194" i="59"/>
  <c r="D188" i="59"/>
  <c r="D197" i="59" s="1"/>
  <c r="N191" i="59"/>
  <c r="N193" i="59"/>
  <c r="F92" i="59"/>
  <c r="F101" i="59" s="1"/>
  <c r="D44" i="59"/>
  <c r="D43" i="59" s="1"/>
  <c r="D38" i="59" s="1"/>
  <c r="D47" i="59" s="1"/>
  <c r="D97" i="59"/>
  <c r="D92" i="59" s="1"/>
  <c r="J140" i="59"/>
  <c r="J149" i="59" s="1"/>
  <c r="K188" i="59"/>
  <c r="K197" i="59" s="1"/>
  <c r="G188" i="59"/>
  <c r="G197" i="59" s="1"/>
  <c r="J97" i="59"/>
  <c r="J92" i="59" s="1"/>
  <c r="J101" i="59" s="1"/>
  <c r="J44" i="59"/>
  <c r="J43" i="59" s="1"/>
  <c r="J38" i="59" s="1"/>
  <c r="J47" i="59" s="1"/>
  <c r="F44" i="59"/>
  <c r="F43" i="59" s="1"/>
  <c r="F38" i="59" s="1"/>
  <c r="F47" i="59" s="1"/>
  <c r="F97" i="59"/>
  <c r="I97" i="59"/>
  <c r="I92" i="59" s="1"/>
  <c r="I101" i="59" s="1"/>
  <c r="I44" i="59"/>
  <c r="I43" i="59" s="1"/>
  <c r="I38" i="59" s="1"/>
  <c r="I47" i="59" s="1"/>
  <c r="G140" i="59"/>
  <c r="G149" i="59" s="1"/>
  <c r="E44" i="59"/>
  <c r="E43" i="59" s="1"/>
  <c r="E38" i="59" s="1"/>
  <c r="E47" i="59" s="1"/>
  <c r="E97" i="59"/>
  <c r="C45" i="59"/>
  <c r="N99" i="59"/>
  <c r="M45" i="59" s="1"/>
  <c r="E92" i="59"/>
  <c r="E101" i="59" s="1"/>
  <c r="C140" i="59"/>
  <c r="N143" i="59"/>
  <c r="G44" i="59"/>
  <c r="G43" i="59" s="1"/>
  <c r="G38" i="59" s="1"/>
  <c r="G47" i="59" s="1"/>
  <c r="G97" i="59"/>
  <c r="G92" i="59" s="1"/>
  <c r="G101" i="59" s="1"/>
  <c r="E140" i="59"/>
  <c r="E149" i="59" s="1"/>
  <c r="N96" i="59"/>
  <c r="M42" i="59" s="1"/>
  <c r="C95" i="59"/>
  <c r="C98" i="59"/>
  <c r="C42" i="59"/>
  <c r="C41" i="59" s="1"/>
  <c r="N146" i="59"/>
  <c r="C145" i="59"/>
  <c r="D188" i="58"/>
  <c r="D197" i="58" s="1"/>
  <c r="I140" i="58"/>
  <c r="I149" i="58" s="1"/>
  <c r="E140" i="58"/>
  <c r="E149" i="58" s="1"/>
  <c r="M40" i="58"/>
  <c r="F97" i="58"/>
  <c r="F44" i="58"/>
  <c r="F43" i="58" s="1"/>
  <c r="F38" i="58" s="1"/>
  <c r="F47" i="58" s="1"/>
  <c r="N191" i="58"/>
  <c r="C45" i="58"/>
  <c r="N99" i="58"/>
  <c r="K140" i="58"/>
  <c r="K149" i="58" s="1"/>
  <c r="G97" i="58"/>
  <c r="G92" i="58" s="1"/>
  <c r="G101" i="58" s="1"/>
  <c r="G44" i="58"/>
  <c r="G43" i="58" s="1"/>
  <c r="G38" i="58" s="1"/>
  <c r="G47" i="58" s="1"/>
  <c r="I97" i="58"/>
  <c r="I92" i="58" s="1"/>
  <c r="I101" i="58" s="1"/>
  <c r="I44" i="58"/>
  <c r="I43" i="58" s="1"/>
  <c r="I38" i="58" s="1"/>
  <c r="I47" i="58" s="1"/>
  <c r="G140" i="58"/>
  <c r="G149" i="58" s="1"/>
  <c r="G188" i="58"/>
  <c r="G197" i="58" s="1"/>
  <c r="J145" i="58"/>
  <c r="J140" i="58" s="1"/>
  <c r="J149" i="58" s="1"/>
  <c r="J44" i="58"/>
  <c r="J43" i="58" s="1"/>
  <c r="J38" i="58" s="1"/>
  <c r="J47" i="58" s="1"/>
  <c r="F92" i="58"/>
  <c r="F101" i="58" s="1"/>
  <c r="C149" i="58"/>
  <c r="N194" i="58"/>
  <c r="C193" i="58"/>
  <c r="N193" i="58" s="1"/>
  <c r="D143" i="58"/>
  <c r="D146" i="58"/>
  <c r="N144" i="58"/>
  <c r="D42" i="58"/>
  <c r="D41" i="58" s="1"/>
  <c r="C42" i="58"/>
  <c r="C41" i="58" s="1"/>
  <c r="C95" i="58"/>
  <c r="C98" i="58"/>
  <c r="N96" i="58"/>
  <c r="M42" i="58" s="1"/>
  <c r="D45" i="58"/>
  <c r="N147" i="58"/>
  <c r="K44" i="58"/>
  <c r="K43" i="58" s="1"/>
  <c r="K38" i="58" s="1"/>
  <c r="K47" i="58" s="1"/>
  <c r="K145" i="58"/>
  <c r="H97" i="58"/>
  <c r="H43" i="58" s="1"/>
  <c r="H44" i="58"/>
  <c r="L140" i="58"/>
  <c r="L149" i="58" s="1"/>
  <c r="F188" i="58"/>
  <c r="F197" i="58" s="1"/>
  <c r="L44" i="58"/>
  <c r="L43" i="58" s="1"/>
  <c r="L38" i="58" s="1"/>
  <c r="L47" i="58" s="1"/>
  <c r="L97" i="58"/>
  <c r="L92" i="58" s="1"/>
  <c r="L101" i="58" s="1"/>
  <c r="E188" i="58"/>
  <c r="E197" i="58" s="1"/>
  <c r="E44" i="58"/>
  <c r="E43" i="58" s="1"/>
  <c r="E38" i="58" s="1"/>
  <c r="E47" i="58" s="1"/>
  <c r="H41" i="58"/>
  <c r="L188" i="57"/>
  <c r="L197" i="57" s="1"/>
  <c r="G140" i="57"/>
  <c r="G149" i="57" s="1"/>
  <c r="J188" i="57"/>
  <c r="J197" i="57" s="1"/>
  <c r="F188" i="57"/>
  <c r="F197" i="57" s="1"/>
  <c r="G44" i="57"/>
  <c r="G43" i="57" s="1"/>
  <c r="G97" i="57"/>
  <c r="G92" i="57" s="1"/>
  <c r="G101" i="57" s="1"/>
  <c r="J97" i="57"/>
  <c r="J92" i="57" s="1"/>
  <c r="J101" i="57" s="1"/>
  <c r="J44" i="57"/>
  <c r="J43" i="57" s="1"/>
  <c r="K145" i="57"/>
  <c r="K140" i="57" s="1"/>
  <c r="K149" i="57" s="1"/>
  <c r="K44" i="57"/>
  <c r="K43" i="57" s="1"/>
  <c r="J38" i="57"/>
  <c r="J47" i="57" s="1"/>
  <c r="K38" i="57"/>
  <c r="K47" i="57" s="1"/>
  <c r="C146" i="57"/>
  <c r="C143" i="57"/>
  <c r="E44" i="57"/>
  <c r="E43" i="57" s="1"/>
  <c r="E38" i="57" s="1"/>
  <c r="E47" i="57" s="1"/>
  <c r="E97" i="57"/>
  <c r="E92" i="57" s="1"/>
  <c r="E101" i="57" s="1"/>
  <c r="L140" i="57"/>
  <c r="L149" i="57" s="1"/>
  <c r="E188" i="57"/>
  <c r="E197" i="57" s="1"/>
  <c r="C98" i="57"/>
  <c r="C95" i="57"/>
  <c r="C42" i="57"/>
  <c r="C41" i="57" s="1"/>
  <c r="I97" i="57"/>
  <c r="I92" i="57" s="1"/>
  <c r="I101" i="57" s="1"/>
  <c r="I44" i="57"/>
  <c r="I43" i="57" s="1"/>
  <c r="H41" i="57"/>
  <c r="H97" i="57"/>
  <c r="H43" i="57" s="1"/>
  <c r="H44" i="57"/>
  <c r="F143" i="57"/>
  <c r="F146" i="57"/>
  <c r="F145" i="57" s="1"/>
  <c r="G38" i="57"/>
  <c r="G47" i="57" s="1"/>
  <c r="J140" i="57"/>
  <c r="J149" i="57" s="1"/>
  <c r="D44" i="57"/>
  <c r="D43" i="57" s="1"/>
  <c r="D38" i="57" s="1"/>
  <c r="D47" i="57" s="1"/>
  <c r="D97" i="57"/>
  <c r="D92" i="57" s="1"/>
  <c r="D101" i="57" s="1"/>
  <c r="I140" i="57"/>
  <c r="I149" i="57" s="1"/>
  <c r="C45" i="57"/>
  <c r="L44" i="57"/>
  <c r="L43" i="57" s="1"/>
  <c r="L38" i="57" s="1"/>
  <c r="L47" i="57" s="1"/>
  <c r="C193" i="57"/>
  <c r="M40" i="57"/>
  <c r="I38" i="57"/>
  <c r="I47" i="57" s="1"/>
  <c r="F97" i="57"/>
  <c r="F92" i="57" s="1"/>
  <c r="F101" i="57" s="1"/>
  <c r="J146" i="55"/>
  <c r="J145" i="55"/>
  <c r="O144" i="55"/>
  <c r="J42" i="55"/>
  <c r="J41" i="55" s="1"/>
  <c r="K97" i="56"/>
  <c r="K92" i="56" s="1"/>
  <c r="K101" i="56" s="1"/>
  <c r="K44" i="56"/>
  <c r="K43" i="56" s="1"/>
  <c r="O143" i="56"/>
  <c r="C140" i="56"/>
  <c r="K38" i="56"/>
  <c r="K47" i="56" s="1"/>
  <c r="I92" i="56"/>
  <c r="O146" i="56"/>
  <c r="N44" i="56" s="1"/>
  <c r="C145" i="56"/>
  <c r="O145" i="56" s="1"/>
  <c r="C44" i="56"/>
  <c r="C43" i="56" s="1"/>
  <c r="C38" i="56" s="1"/>
  <c r="C47" i="56" s="1"/>
  <c r="K188" i="56"/>
  <c r="K197" i="56" s="1"/>
  <c r="F188" i="56"/>
  <c r="F197" i="56" s="1"/>
  <c r="D38" i="56"/>
  <c r="D47" i="56" s="1"/>
  <c r="J92" i="56"/>
  <c r="J101" i="56" s="1"/>
  <c r="J97" i="56"/>
  <c r="J44" i="56"/>
  <c r="J43" i="56" s="1"/>
  <c r="J38" i="56" s="1"/>
  <c r="J47" i="56" s="1"/>
  <c r="D92" i="56"/>
  <c r="D101" i="56" s="1"/>
  <c r="H97" i="56"/>
  <c r="H92" i="56" s="1"/>
  <c r="H101" i="56" s="1"/>
  <c r="H44" i="56"/>
  <c r="H43" i="56" s="1"/>
  <c r="H38" i="56" s="1"/>
  <c r="H47" i="56" s="1"/>
  <c r="M188" i="56"/>
  <c r="M197" i="56" s="1"/>
  <c r="D44" i="56"/>
  <c r="D43" i="56" s="1"/>
  <c r="D97" i="56"/>
  <c r="E188" i="56"/>
  <c r="E197" i="56" s="1"/>
  <c r="D188" i="56"/>
  <c r="D197" i="56" s="1"/>
  <c r="G92" i="56"/>
  <c r="G101" i="56" s="1"/>
  <c r="D140" i="56"/>
  <c r="D149" i="56" s="1"/>
  <c r="O191" i="56"/>
  <c r="G97" i="56"/>
  <c r="G44" i="56"/>
  <c r="G43" i="56" s="1"/>
  <c r="C101" i="56"/>
  <c r="G38" i="56"/>
  <c r="G47" i="56" s="1"/>
  <c r="E38" i="56"/>
  <c r="E47" i="56" s="1"/>
  <c r="O95" i="56"/>
  <c r="N41" i="56" s="1"/>
  <c r="O194" i="56"/>
  <c r="C193" i="56"/>
  <c r="O193" i="56" s="1"/>
  <c r="N45" i="56"/>
  <c r="E44" i="56"/>
  <c r="E43" i="56" s="1"/>
  <c r="E97" i="56"/>
  <c r="O97" i="56" s="1"/>
  <c r="N43" i="56" s="1"/>
  <c r="M44" i="56"/>
  <c r="M43" i="56" s="1"/>
  <c r="M38" i="56" s="1"/>
  <c r="M47" i="56" s="1"/>
  <c r="E92" i="56"/>
  <c r="E101" i="56" s="1"/>
  <c r="O192" i="55"/>
  <c r="D42" i="55"/>
  <c r="D41" i="55" s="1"/>
  <c r="D191" i="55"/>
  <c r="D188" i="55" s="1"/>
  <c r="D197" i="55" s="1"/>
  <c r="E140" i="55"/>
  <c r="E149" i="55" s="1"/>
  <c r="E193" i="55"/>
  <c r="E188" i="55" s="1"/>
  <c r="E197" i="55" s="1"/>
  <c r="N40" i="55"/>
  <c r="E45" i="55"/>
  <c r="K140" i="55"/>
  <c r="K149" i="55" s="1"/>
  <c r="D140" i="55"/>
  <c r="D149" i="55" s="1"/>
  <c r="I97" i="55"/>
  <c r="O99" i="55"/>
  <c r="N45" i="55" s="1"/>
  <c r="O143" i="55"/>
  <c r="C140" i="55"/>
  <c r="K44" i="55"/>
  <c r="K43" i="55" s="1"/>
  <c r="K38" i="55" s="1"/>
  <c r="K47" i="55" s="1"/>
  <c r="O146" i="55"/>
  <c r="C145" i="55"/>
  <c r="M97" i="55"/>
  <c r="M92" i="55" s="1"/>
  <c r="M101" i="55" s="1"/>
  <c r="M44" i="55"/>
  <c r="M43" i="55" s="1"/>
  <c r="M38" i="55" s="1"/>
  <c r="M47" i="55" s="1"/>
  <c r="H140" i="55"/>
  <c r="H149" i="55" s="1"/>
  <c r="L188" i="55"/>
  <c r="L197" i="55" s="1"/>
  <c r="J140" i="55"/>
  <c r="J149" i="55" s="1"/>
  <c r="J97" i="55"/>
  <c r="J92" i="55" s="1"/>
  <c r="J101" i="55" s="1"/>
  <c r="J44" i="55"/>
  <c r="J43" i="55" s="1"/>
  <c r="J38" i="55" s="1"/>
  <c r="J47" i="55" s="1"/>
  <c r="M188" i="55"/>
  <c r="M197" i="55" s="1"/>
  <c r="D44" i="55"/>
  <c r="D43" i="55" s="1"/>
  <c r="D97" i="55"/>
  <c r="D92" i="55" s="1"/>
  <c r="D101" i="55" s="1"/>
  <c r="G42" i="55"/>
  <c r="G41" i="55" s="1"/>
  <c r="G98" i="55"/>
  <c r="O98" i="55" s="1"/>
  <c r="G95" i="55"/>
  <c r="O95" i="55" s="1"/>
  <c r="H97" i="55"/>
  <c r="H92" i="55" s="1"/>
  <c r="H101" i="55" s="1"/>
  <c r="H44" i="55"/>
  <c r="H43" i="55" s="1"/>
  <c r="H38" i="55" s="1"/>
  <c r="H47" i="55" s="1"/>
  <c r="C44" i="55"/>
  <c r="C43" i="55" s="1"/>
  <c r="C38" i="55" s="1"/>
  <c r="C47" i="55" s="1"/>
  <c r="C97" i="55"/>
  <c r="C92" i="55" s="1"/>
  <c r="E44" i="55"/>
  <c r="E97" i="55"/>
  <c r="E92" i="55" s="1"/>
  <c r="E101" i="55" s="1"/>
  <c r="O194" i="55"/>
  <c r="C193" i="55"/>
  <c r="L145" i="55"/>
  <c r="L140" i="55" s="1"/>
  <c r="L149" i="55" s="1"/>
  <c r="L44" i="55"/>
  <c r="L43" i="55" s="1"/>
  <c r="L38" i="55" s="1"/>
  <c r="L47" i="55" s="1"/>
  <c r="M140" i="55"/>
  <c r="M149" i="55" s="1"/>
  <c r="K188" i="55"/>
  <c r="K197" i="55" s="1"/>
  <c r="K44" i="54"/>
  <c r="K43" i="54" s="1"/>
  <c r="K38" i="54" s="1"/>
  <c r="K47" i="54" s="1"/>
  <c r="E140" i="54"/>
  <c r="E149" i="54" s="1"/>
  <c r="M140" i="54"/>
  <c r="M149" i="54" s="1"/>
  <c r="D140" i="54"/>
  <c r="D149" i="54" s="1"/>
  <c r="H92" i="54"/>
  <c r="H101" i="54" s="1"/>
  <c r="N40" i="54"/>
  <c r="K97" i="54"/>
  <c r="K92" i="54" s="1"/>
  <c r="K101" i="54" s="1"/>
  <c r="I92" i="54"/>
  <c r="I101" i="54" s="1"/>
  <c r="E44" i="54"/>
  <c r="E43" i="54" s="1"/>
  <c r="E38" i="54" s="1"/>
  <c r="E47" i="54" s="1"/>
  <c r="E97" i="54"/>
  <c r="E92" i="54" s="1"/>
  <c r="E101" i="54" s="1"/>
  <c r="M191" i="54"/>
  <c r="M194" i="54"/>
  <c r="M42" i="54"/>
  <c r="M41" i="54" s="1"/>
  <c r="F140" i="54"/>
  <c r="F149" i="54" s="1"/>
  <c r="H188" i="54"/>
  <c r="H197" i="54" s="1"/>
  <c r="H44" i="54"/>
  <c r="H43" i="54" s="1"/>
  <c r="H38" i="54" s="1"/>
  <c r="H47" i="54" s="1"/>
  <c r="J97" i="54"/>
  <c r="J92" i="54" s="1"/>
  <c r="J101" i="54" s="1"/>
  <c r="J44" i="54"/>
  <c r="J43" i="54" s="1"/>
  <c r="J38" i="54" s="1"/>
  <c r="J47" i="54" s="1"/>
  <c r="L188" i="54"/>
  <c r="L197" i="54" s="1"/>
  <c r="C197" i="54"/>
  <c r="K188" i="54"/>
  <c r="K197" i="54" s="1"/>
  <c r="O95" i="54"/>
  <c r="O195" i="54"/>
  <c r="O98" i="54"/>
  <c r="C97" i="54"/>
  <c r="C92" i="54" s="1"/>
  <c r="G188" i="54"/>
  <c r="G197" i="54" s="1"/>
  <c r="G143" i="54"/>
  <c r="G146" i="54"/>
  <c r="G42" i="54"/>
  <c r="G41" i="54" s="1"/>
  <c r="C146" i="54"/>
  <c r="C44" i="54" s="1"/>
  <c r="C43" i="54" s="1"/>
  <c r="C38" i="54" s="1"/>
  <c r="C47" i="54" s="1"/>
  <c r="C143" i="54"/>
  <c r="O144" i="54"/>
  <c r="D194" i="54"/>
  <c r="D44" i="54" s="1"/>
  <c r="D43" i="54" s="1"/>
  <c r="D191" i="54"/>
  <c r="O192" i="54"/>
  <c r="L145" i="54"/>
  <c r="L140" i="54" s="1"/>
  <c r="L149" i="54" s="1"/>
  <c r="L44" i="54"/>
  <c r="L43" i="54" s="1"/>
  <c r="L38" i="54" s="1"/>
  <c r="L47" i="54" s="1"/>
  <c r="O147" i="54"/>
  <c r="D42" i="54"/>
  <c r="D41" i="54" s="1"/>
  <c r="D97" i="54"/>
  <c r="D92" i="54" s="1"/>
  <c r="D101" i="54" s="1"/>
  <c r="F188" i="53"/>
  <c r="F197" i="53" s="1"/>
  <c r="O192" i="53"/>
  <c r="E188" i="53"/>
  <c r="E197" i="53" s="1"/>
  <c r="N40" i="53"/>
  <c r="J97" i="53"/>
  <c r="J92" i="53" s="1"/>
  <c r="J101" i="53" s="1"/>
  <c r="J44" i="53"/>
  <c r="J43" i="53" s="1"/>
  <c r="J38" i="53" s="1"/>
  <c r="J47" i="53" s="1"/>
  <c r="F92" i="53"/>
  <c r="F101" i="53" s="1"/>
  <c r="J140" i="53"/>
  <c r="J149" i="53" s="1"/>
  <c r="D97" i="53"/>
  <c r="D92" i="53" s="1"/>
  <c r="D101" i="53" s="1"/>
  <c r="D194" i="53"/>
  <c r="D193" i="53" s="1"/>
  <c r="D191" i="53"/>
  <c r="C97" i="53"/>
  <c r="K97" i="53"/>
  <c r="K92" i="53" s="1"/>
  <c r="K101" i="53" s="1"/>
  <c r="K44" i="53"/>
  <c r="K43" i="53" s="1"/>
  <c r="K38" i="53" s="1"/>
  <c r="K47" i="53" s="1"/>
  <c r="C193" i="53"/>
  <c r="C188" i="53" s="1"/>
  <c r="G42" i="53"/>
  <c r="G41" i="53" s="1"/>
  <c r="G98" i="53"/>
  <c r="O98" i="53" s="1"/>
  <c r="G95" i="53"/>
  <c r="O95" i="53" s="1"/>
  <c r="M191" i="53"/>
  <c r="M194" i="53"/>
  <c r="M42" i="53"/>
  <c r="M41" i="53" s="1"/>
  <c r="O195" i="53"/>
  <c r="E44" i="53"/>
  <c r="E43" i="53" s="1"/>
  <c r="E38" i="53" s="1"/>
  <c r="E47" i="53" s="1"/>
  <c r="E97" i="53"/>
  <c r="E92" i="53" s="1"/>
  <c r="E101" i="53" s="1"/>
  <c r="O99" i="53"/>
  <c r="H97" i="53"/>
  <c r="H92" i="53" s="1"/>
  <c r="H101" i="53" s="1"/>
  <c r="H44" i="53"/>
  <c r="H43" i="53" s="1"/>
  <c r="H38" i="53" s="1"/>
  <c r="H47" i="53" s="1"/>
  <c r="C45" i="53"/>
  <c r="F140" i="53"/>
  <c r="F149" i="53" s="1"/>
  <c r="I92" i="53"/>
  <c r="I101" i="53" s="1"/>
  <c r="C146" i="53"/>
  <c r="C44" i="53" s="1"/>
  <c r="C143" i="53"/>
  <c r="O144" i="53"/>
  <c r="L145" i="53"/>
  <c r="L140" i="53" s="1"/>
  <c r="L149" i="53" s="1"/>
  <c r="L44" i="53"/>
  <c r="L43" i="53" s="1"/>
  <c r="L38" i="53" s="1"/>
  <c r="L47" i="53" s="1"/>
  <c r="M188" i="52"/>
  <c r="M197" i="52" s="1"/>
  <c r="H44" i="52"/>
  <c r="H43" i="52" s="1"/>
  <c r="H38" i="52" s="1"/>
  <c r="H47" i="52" s="1"/>
  <c r="D188" i="52"/>
  <c r="D197" i="52" s="1"/>
  <c r="H188" i="52"/>
  <c r="H197" i="52" s="1"/>
  <c r="J140" i="52"/>
  <c r="J149" i="52" s="1"/>
  <c r="N40" i="52"/>
  <c r="C42" i="52"/>
  <c r="C41" i="52" s="1"/>
  <c r="C143" i="52"/>
  <c r="O143" i="52" s="1"/>
  <c r="M140" i="52"/>
  <c r="M149" i="52" s="1"/>
  <c r="C146" i="52"/>
  <c r="C44" i="52" s="1"/>
  <c r="C43" i="52" s="1"/>
  <c r="D95" i="52"/>
  <c r="H92" i="52"/>
  <c r="H101" i="52" s="1"/>
  <c r="O99" i="52"/>
  <c r="N45" i="52" s="1"/>
  <c r="O96" i="52"/>
  <c r="N42" i="52" s="1"/>
  <c r="D98" i="52"/>
  <c r="D44" i="52" s="1"/>
  <c r="D43" i="52" s="1"/>
  <c r="D38" i="52" s="1"/>
  <c r="D47" i="52" s="1"/>
  <c r="F92" i="52"/>
  <c r="F101" i="52" s="1"/>
  <c r="I92" i="52"/>
  <c r="I101" i="52" s="1"/>
  <c r="O191" i="52"/>
  <c r="J97" i="52"/>
  <c r="J92" i="52" s="1"/>
  <c r="J101" i="52" s="1"/>
  <c r="J44" i="52"/>
  <c r="J43" i="52" s="1"/>
  <c r="J38" i="52" s="1"/>
  <c r="J47" i="52" s="1"/>
  <c r="E44" i="52"/>
  <c r="E43" i="52" s="1"/>
  <c r="E38" i="52" s="1"/>
  <c r="E47" i="52" s="1"/>
  <c r="E97" i="52"/>
  <c r="E92" i="52" s="1"/>
  <c r="E101" i="52" s="1"/>
  <c r="C97" i="52"/>
  <c r="E188" i="52"/>
  <c r="E197" i="52" s="1"/>
  <c r="L193" i="52"/>
  <c r="L188" i="52" s="1"/>
  <c r="L197" i="52" s="1"/>
  <c r="L44" i="52"/>
  <c r="L43" i="52" s="1"/>
  <c r="L38" i="52" s="1"/>
  <c r="L47" i="52" s="1"/>
  <c r="F140" i="52"/>
  <c r="F149" i="52" s="1"/>
  <c r="M44" i="52"/>
  <c r="M43" i="52" s="1"/>
  <c r="M38" i="52" s="1"/>
  <c r="M47" i="52" s="1"/>
  <c r="M97" i="52"/>
  <c r="M92" i="52" s="1"/>
  <c r="M101" i="52" s="1"/>
  <c r="K44" i="52"/>
  <c r="K43" i="52" s="1"/>
  <c r="K38" i="52" s="1"/>
  <c r="K47" i="52" s="1"/>
  <c r="K97" i="52"/>
  <c r="K92" i="52" s="1"/>
  <c r="K101" i="52" s="1"/>
  <c r="O95" i="52"/>
  <c r="C193" i="52"/>
  <c r="O194" i="52"/>
  <c r="G44" i="52"/>
  <c r="G43" i="52" s="1"/>
  <c r="G38" i="52" s="1"/>
  <c r="G47" i="52" s="1"/>
  <c r="G97" i="52"/>
  <c r="G92" i="52" s="1"/>
  <c r="G101" i="52" s="1"/>
  <c r="M188" i="51"/>
  <c r="M197" i="51" s="1"/>
  <c r="L188" i="51"/>
  <c r="L197" i="51" s="1"/>
  <c r="H44" i="51"/>
  <c r="H43" i="51" s="1"/>
  <c r="H38" i="51" s="1"/>
  <c r="H47" i="51" s="1"/>
  <c r="M140" i="51"/>
  <c r="M149" i="51" s="1"/>
  <c r="G140" i="51"/>
  <c r="G149" i="51" s="1"/>
  <c r="I92" i="51"/>
  <c r="I101" i="51" s="1"/>
  <c r="D44" i="51"/>
  <c r="D43" i="51" s="1"/>
  <c r="D38" i="51" s="1"/>
  <c r="D47" i="51" s="1"/>
  <c r="D97" i="51"/>
  <c r="D92" i="51" s="1"/>
  <c r="D101" i="51" s="1"/>
  <c r="G188" i="51"/>
  <c r="G197" i="51" s="1"/>
  <c r="C98" i="51"/>
  <c r="C95" i="51"/>
  <c r="O96" i="51"/>
  <c r="C42" i="51"/>
  <c r="C41" i="51" s="1"/>
  <c r="O146" i="51"/>
  <c r="C145" i="51"/>
  <c r="O145" i="51" s="1"/>
  <c r="K97" i="51"/>
  <c r="K92" i="51" s="1"/>
  <c r="K101" i="51" s="1"/>
  <c r="K44" i="51"/>
  <c r="K43" i="51" s="1"/>
  <c r="K38" i="51" s="1"/>
  <c r="K47" i="51" s="1"/>
  <c r="C194" i="51"/>
  <c r="O192" i="51"/>
  <c r="C191" i="51"/>
  <c r="G44" i="51"/>
  <c r="G43" i="51" s="1"/>
  <c r="G38" i="51" s="1"/>
  <c r="G47" i="51" s="1"/>
  <c r="M97" i="51"/>
  <c r="M92" i="51" s="1"/>
  <c r="M101" i="51" s="1"/>
  <c r="M44" i="51"/>
  <c r="M43" i="51" s="1"/>
  <c r="M38" i="51" s="1"/>
  <c r="M47" i="51" s="1"/>
  <c r="O99" i="51"/>
  <c r="N45" i="51" s="1"/>
  <c r="C45" i="51"/>
  <c r="N40" i="51"/>
  <c r="D188" i="51"/>
  <c r="D197" i="51" s="1"/>
  <c r="H188" i="51"/>
  <c r="H197" i="51" s="1"/>
  <c r="L145" i="51"/>
  <c r="L140" i="51" s="1"/>
  <c r="L149" i="51" s="1"/>
  <c r="L44" i="51"/>
  <c r="L43" i="51" s="1"/>
  <c r="L38" i="51" s="1"/>
  <c r="L47" i="51" s="1"/>
  <c r="D140" i="51"/>
  <c r="D149" i="51" s="1"/>
  <c r="J97" i="51"/>
  <c r="J92" i="51" s="1"/>
  <c r="J101" i="51" s="1"/>
  <c r="J44" i="51"/>
  <c r="J43" i="51" s="1"/>
  <c r="J38" i="51" s="1"/>
  <c r="J47" i="51" s="1"/>
  <c r="O143" i="51"/>
  <c r="E44" i="51"/>
  <c r="E43" i="51" s="1"/>
  <c r="E38" i="51" s="1"/>
  <c r="E47" i="51" s="1"/>
  <c r="F188" i="50"/>
  <c r="F197" i="50" s="1"/>
  <c r="M188" i="50"/>
  <c r="M197" i="50" s="1"/>
  <c r="L188" i="50"/>
  <c r="L197" i="50" s="1"/>
  <c r="D140" i="50"/>
  <c r="D149" i="50" s="1"/>
  <c r="F140" i="50"/>
  <c r="F149" i="50" s="1"/>
  <c r="C193" i="50"/>
  <c r="O193" i="50" s="1"/>
  <c r="O194" i="50"/>
  <c r="E188" i="50"/>
  <c r="E197" i="50" s="1"/>
  <c r="H188" i="50"/>
  <c r="H197" i="50" s="1"/>
  <c r="O143" i="50"/>
  <c r="G97" i="50"/>
  <c r="G44" i="50"/>
  <c r="G43" i="50" s="1"/>
  <c r="O146" i="50"/>
  <c r="C145" i="50"/>
  <c r="G38" i="50"/>
  <c r="G47" i="50" s="1"/>
  <c r="O99" i="50"/>
  <c r="N45" i="50" s="1"/>
  <c r="C45" i="50"/>
  <c r="L44" i="50"/>
  <c r="L43" i="50" s="1"/>
  <c r="L38" i="50" s="1"/>
  <c r="L47" i="50" s="1"/>
  <c r="L145" i="50"/>
  <c r="L140" i="50" s="1"/>
  <c r="L149" i="50" s="1"/>
  <c r="G92" i="50"/>
  <c r="G101" i="50" s="1"/>
  <c r="C98" i="50"/>
  <c r="C95" i="50"/>
  <c r="C42" i="50"/>
  <c r="C41" i="50" s="1"/>
  <c r="O96" i="50"/>
  <c r="N42" i="50" s="1"/>
  <c r="M140" i="50"/>
  <c r="M149" i="50" s="1"/>
  <c r="O191" i="50"/>
  <c r="M97" i="50"/>
  <c r="M92" i="50" s="1"/>
  <c r="M101" i="50" s="1"/>
  <c r="M44" i="50"/>
  <c r="M43" i="50" s="1"/>
  <c r="M38" i="50" s="1"/>
  <c r="M47" i="50" s="1"/>
  <c r="H38" i="50"/>
  <c r="H47" i="50" s="1"/>
  <c r="E44" i="50"/>
  <c r="E43" i="50" s="1"/>
  <c r="E38" i="50" s="1"/>
  <c r="E47" i="50" s="1"/>
  <c r="E97" i="50"/>
  <c r="E92" i="50" s="1"/>
  <c r="E101" i="50" s="1"/>
  <c r="D44" i="50"/>
  <c r="D43" i="50" s="1"/>
  <c r="D38" i="50" s="1"/>
  <c r="D47" i="50" s="1"/>
  <c r="D97" i="50"/>
  <c r="D92" i="50" s="1"/>
  <c r="D101" i="50" s="1"/>
  <c r="J44" i="50"/>
  <c r="J43" i="50" s="1"/>
  <c r="J38" i="50" s="1"/>
  <c r="J47" i="50" s="1"/>
  <c r="J97" i="50"/>
  <c r="J92" i="50" s="1"/>
  <c r="J101" i="50" s="1"/>
  <c r="H97" i="50"/>
  <c r="H92" i="50" s="1"/>
  <c r="H101" i="50" s="1"/>
  <c r="H44" i="50"/>
  <c r="H43" i="50" s="1"/>
  <c r="G140" i="50"/>
  <c r="G149" i="50" s="1"/>
  <c r="F188" i="49"/>
  <c r="F197" i="49" s="1"/>
  <c r="E188" i="49"/>
  <c r="E197" i="49" s="1"/>
  <c r="J45" i="49"/>
  <c r="N40" i="49"/>
  <c r="E44" i="49"/>
  <c r="E43" i="49" s="1"/>
  <c r="E38" i="49" s="1"/>
  <c r="E47" i="49" s="1"/>
  <c r="G140" i="49"/>
  <c r="G149" i="49" s="1"/>
  <c r="I92" i="49"/>
  <c r="I101" i="49" s="1"/>
  <c r="C193" i="49"/>
  <c r="O193" i="49" s="1"/>
  <c r="O194" i="49"/>
  <c r="C145" i="49"/>
  <c r="M97" i="49"/>
  <c r="M92" i="49" s="1"/>
  <c r="M101" i="49" s="1"/>
  <c r="M44" i="49"/>
  <c r="M43" i="49" s="1"/>
  <c r="M38" i="49" s="1"/>
  <c r="M47" i="49" s="1"/>
  <c r="L145" i="49"/>
  <c r="L140" i="49" s="1"/>
  <c r="L149" i="49" s="1"/>
  <c r="L44" i="49"/>
  <c r="L43" i="49" s="1"/>
  <c r="L38" i="49"/>
  <c r="L47" i="49" s="1"/>
  <c r="J44" i="49"/>
  <c r="J43" i="49" s="1"/>
  <c r="J38" i="49" s="1"/>
  <c r="J47" i="49" s="1"/>
  <c r="J97" i="49"/>
  <c r="J92" i="49" s="1"/>
  <c r="J101" i="49" s="1"/>
  <c r="H97" i="49"/>
  <c r="H92" i="49" s="1"/>
  <c r="H101" i="49" s="1"/>
  <c r="H44" i="49"/>
  <c r="H43" i="49" s="1"/>
  <c r="H38" i="49" s="1"/>
  <c r="H47" i="49" s="1"/>
  <c r="K188" i="49"/>
  <c r="K197" i="49" s="1"/>
  <c r="J146" i="49"/>
  <c r="J145" i="49" s="1"/>
  <c r="J143" i="49"/>
  <c r="O191" i="49"/>
  <c r="C95" i="49"/>
  <c r="C42" i="49"/>
  <c r="C41" i="49" s="1"/>
  <c r="O96" i="49"/>
  <c r="N42" i="49" s="1"/>
  <c r="C98" i="49"/>
  <c r="C45" i="49"/>
  <c r="O99" i="49"/>
  <c r="N45" i="49" s="1"/>
  <c r="D44" i="49"/>
  <c r="D43" i="49" s="1"/>
  <c r="D38" i="49" s="1"/>
  <c r="D47" i="49" s="1"/>
  <c r="H188" i="49"/>
  <c r="H197" i="49" s="1"/>
  <c r="K97" i="49"/>
  <c r="K92" i="49" s="1"/>
  <c r="K101" i="49" s="1"/>
  <c r="K44" i="49"/>
  <c r="K43" i="49" s="1"/>
  <c r="K38" i="49" s="1"/>
  <c r="K47" i="49" s="1"/>
  <c r="G188" i="49"/>
  <c r="G197" i="49" s="1"/>
  <c r="G97" i="49"/>
  <c r="G92" i="49" s="1"/>
  <c r="G101" i="49" s="1"/>
  <c r="G44" i="49"/>
  <c r="G43" i="49" s="1"/>
  <c r="G38" i="49" s="1"/>
  <c r="G47" i="49" s="1"/>
  <c r="E188" i="48"/>
  <c r="E197" i="48" s="1"/>
  <c r="O147" i="48"/>
  <c r="H188" i="48"/>
  <c r="H197" i="48" s="1"/>
  <c r="K145" i="48"/>
  <c r="K44" i="48"/>
  <c r="K43" i="48" s="1"/>
  <c r="K38" i="48" s="1"/>
  <c r="K47" i="48" s="1"/>
  <c r="F140" i="48"/>
  <c r="F149" i="48" s="1"/>
  <c r="H44" i="48"/>
  <c r="H43" i="48" s="1"/>
  <c r="H38" i="48" s="1"/>
  <c r="H47" i="48" s="1"/>
  <c r="H97" i="48"/>
  <c r="R25" i="48"/>
  <c r="R33" i="48"/>
  <c r="H92" i="48"/>
  <c r="H101" i="48" s="1"/>
  <c r="C145" i="48"/>
  <c r="C140" i="48" s="1"/>
  <c r="D140" i="48"/>
  <c r="D149" i="48" s="1"/>
  <c r="G44" i="48"/>
  <c r="G43" i="48" s="1"/>
  <c r="G97" i="48"/>
  <c r="G92" i="48"/>
  <c r="G101" i="48" s="1"/>
  <c r="D97" i="48"/>
  <c r="D92" i="48" s="1"/>
  <c r="D101" i="48" s="1"/>
  <c r="D44" i="48"/>
  <c r="D43" i="48" s="1"/>
  <c r="D38" i="48" s="1"/>
  <c r="D47" i="48" s="1"/>
  <c r="R16" i="48"/>
  <c r="O99" i="48"/>
  <c r="N45" i="48" s="1"/>
  <c r="C45" i="48"/>
  <c r="L188" i="48"/>
  <c r="L197" i="48" s="1"/>
  <c r="N40" i="48"/>
  <c r="M44" i="48"/>
  <c r="M43" i="48" s="1"/>
  <c r="M38" i="48" s="1"/>
  <c r="M47" i="48" s="1"/>
  <c r="C98" i="48"/>
  <c r="C95" i="48"/>
  <c r="O96" i="48"/>
  <c r="C42" i="48"/>
  <c r="C41" i="48" s="1"/>
  <c r="G140" i="48"/>
  <c r="G149" i="48" s="1"/>
  <c r="K140" i="48"/>
  <c r="K149" i="48" s="1"/>
  <c r="E146" i="48"/>
  <c r="E145" i="48" s="1"/>
  <c r="E143" i="48"/>
  <c r="C194" i="48"/>
  <c r="C191" i="48"/>
  <c r="O192" i="48"/>
  <c r="F92" i="48"/>
  <c r="F101" i="48" s="1"/>
  <c r="L143" i="48"/>
  <c r="L42" i="48"/>
  <c r="L41" i="48" s="1"/>
  <c r="L146" i="48"/>
  <c r="R30" i="48"/>
  <c r="G38" i="48"/>
  <c r="G47" i="48" s="1"/>
  <c r="E42" i="48"/>
  <c r="E41" i="48" s="1"/>
  <c r="E97" i="48"/>
  <c r="E92" i="48" s="1"/>
  <c r="E101" i="48" s="1"/>
  <c r="O144" i="48"/>
  <c r="D188" i="48"/>
  <c r="D197" i="48" s="1"/>
  <c r="M188" i="48"/>
  <c r="M197" i="48" s="1"/>
  <c r="M140" i="48"/>
  <c r="M149" i="48" s="1"/>
  <c r="D188" i="47"/>
  <c r="D197" i="47" s="1"/>
  <c r="E188" i="47"/>
  <c r="E197" i="47" s="1"/>
  <c r="D140" i="47"/>
  <c r="D149" i="47" s="1"/>
  <c r="G92" i="47"/>
  <c r="G101" i="47" s="1"/>
  <c r="I92" i="47"/>
  <c r="I101" i="47" s="1"/>
  <c r="R33" i="47"/>
  <c r="O143" i="47"/>
  <c r="C45" i="47"/>
  <c r="O99" i="47"/>
  <c r="N45" i="47" s="1"/>
  <c r="R40" i="47"/>
  <c r="D44" i="47"/>
  <c r="D43" i="47" s="1"/>
  <c r="D38" i="47" s="1"/>
  <c r="D47" i="47" s="1"/>
  <c r="D97" i="47"/>
  <c r="D92" i="47" s="1"/>
  <c r="D101" i="47" s="1"/>
  <c r="H44" i="47"/>
  <c r="H43" i="47" s="1"/>
  <c r="H38" i="47" s="1"/>
  <c r="H47" i="47" s="1"/>
  <c r="H97" i="47"/>
  <c r="H92" i="47" s="1"/>
  <c r="H101" i="47" s="1"/>
  <c r="G188" i="47"/>
  <c r="G197" i="47" s="1"/>
  <c r="M140" i="47"/>
  <c r="M149" i="47" s="1"/>
  <c r="F188" i="47"/>
  <c r="F197" i="47" s="1"/>
  <c r="M44" i="47"/>
  <c r="M43" i="47" s="1"/>
  <c r="M38" i="47" s="1"/>
  <c r="M47" i="47" s="1"/>
  <c r="K188" i="47"/>
  <c r="K197" i="47" s="1"/>
  <c r="E140" i="47"/>
  <c r="E149" i="47" s="1"/>
  <c r="H188" i="47"/>
  <c r="H197" i="47" s="1"/>
  <c r="O146" i="47"/>
  <c r="C145" i="47"/>
  <c r="O145" i="47" s="1"/>
  <c r="R25" i="47"/>
  <c r="E44" i="47"/>
  <c r="E43" i="47" s="1"/>
  <c r="E38" i="47" s="1"/>
  <c r="E47" i="47" s="1"/>
  <c r="E97" i="47"/>
  <c r="E92" i="47" s="1"/>
  <c r="E101" i="47" s="1"/>
  <c r="H140" i="47"/>
  <c r="H149" i="47" s="1"/>
  <c r="O194" i="47"/>
  <c r="C193" i="47"/>
  <c r="O193" i="47" s="1"/>
  <c r="J44" i="47"/>
  <c r="J43" i="47" s="1"/>
  <c r="J38" i="47" s="1"/>
  <c r="J47" i="47" s="1"/>
  <c r="J97" i="47"/>
  <c r="J92" i="47" s="1"/>
  <c r="J101" i="47" s="1"/>
  <c r="J140" i="47"/>
  <c r="J149" i="47" s="1"/>
  <c r="L44" i="47"/>
  <c r="L43" i="47" s="1"/>
  <c r="L38" i="47" s="1"/>
  <c r="L47" i="47" s="1"/>
  <c r="C98" i="47"/>
  <c r="C95" i="47"/>
  <c r="C42" i="47"/>
  <c r="C41" i="47" s="1"/>
  <c r="O96" i="47"/>
  <c r="N42" i="47" s="1"/>
  <c r="K97" i="47"/>
  <c r="K92" i="47" s="1"/>
  <c r="K101" i="47" s="1"/>
  <c r="K44" i="47"/>
  <c r="K43" i="47" s="1"/>
  <c r="K38" i="47" s="1"/>
  <c r="K47" i="47" s="1"/>
  <c r="O191" i="47"/>
  <c r="R16" i="47"/>
  <c r="L188" i="47"/>
  <c r="L197" i="47" s="1"/>
  <c r="I92" i="46"/>
  <c r="I101" i="46" s="1"/>
  <c r="R42" i="46"/>
  <c r="L44" i="46"/>
  <c r="L43" i="46" s="1"/>
  <c r="L38" i="46" s="1"/>
  <c r="L47" i="46" s="1"/>
  <c r="L145" i="46"/>
  <c r="L140" i="46" s="1"/>
  <c r="L149" i="46" s="1"/>
  <c r="R33" i="46"/>
  <c r="K193" i="46"/>
  <c r="K188" i="46" s="1"/>
  <c r="K197" i="46" s="1"/>
  <c r="K44" i="46"/>
  <c r="K43" i="46" s="1"/>
  <c r="H188" i="46"/>
  <c r="H197" i="46" s="1"/>
  <c r="M97" i="46"/>
  <c r="M92" i="46" s="1"/>
  <c r="M101" i="46" s="1"/>
  <c r="M44" i="46"/>
  <c r="M43" i="46" s="1"/>
  <c r="M38" i="46" s="1"/>
  <c r="M47" i="46" s="1"/>
  <c r="R30" i="46"/>
  <c r="M188" i="46"/>
  <c r="M197" i="46" s="1"/>
  <c r="G188" i="46"/>
  <c r="G197" i="46" s="1"/>
  <c r="O146" i="46"/>
  <c r="C145" i="46"/>
  <c r="C140" i="46"/>
  <c r="O143" i="46"/>
  <c r="R16" i="46"/>
  <c r="O191" i="46"/>
  <c r="O99" i="46"/>
  <c r="N45" i="46" s="1"/>
  <c r="C44" i="46"/>
  <c r="C43" i="46" s="1"/>
  <c r="C38" i="46" s="1"/>
  <c r="C47" i="46" s="1"/>
  <c r="C97" i="46"/>
  <c r="C193" i="46"/>
  <c r="O193" i="46" s="1"/>
  <c r="O194" i="46"/>
  <c r="K38" i="46"/>
  <c r="K47" i="46" s="1"/>
  <c r="J95" i="46"/>
  <c r="O95" i="46" s="1"/>
  <c r="J42" i="46"/>
  <c r="J41" i="46" s="1"/>
  <c r="J98" i="46"/>
  <c r="O98" i="46" s="1"/>
  <c r="C191" i="45"/>
  <c r="O192" i="45"/>
  <c r="D38" i="45"/>
  <c r="D47" i="45" s="1"/>
  <c r="E140" i="45"/>
  <c r="E149" i="45" s="1"/>
  <c r="K140" i="45"/>
  <c r="K149" i="45" s="1"/>
  <c r="J140" i="45"/>
  <c r="J149" i="45" s="1"/>
  <c r="F140" i="45"/>
  <c r="F149" i="45" s="1"/>
  <c r="G92" i="45"/>
  <c r="G101" i="45" s="1"/>
  <c r="J92" i="45"/>
  <c r="J101" i="45" s="1"/>
  <c r="M188" i="45"/>
  <c r="M197" i="45" s="1"/>
  <c r="K97" i="45"/>
  <c r="K92" i="45" s="1"/>
  <c r="K101" i="45" s="1"/>
  <c r="K44" i="45"/>
  <c r="K43" i="45" s="1"/>
  <c r="K38" i="45" s="1"/>
  <c r="K47" i="45" s="1"/>
  <c r="K188" i="45"/>
  <c r="K197" i="45" s="1"/>
  <c r="M140" i="45"/>
  <c r="M149" i="45" s="1"/>
  <c r="C45" i="45"/>
  <c r="O99" i="45"/>
  <c r="C95" i="45"/>
  <c r="O96" i="45"/>
  <c r="C42" i="45"/>
  <c r="C41" i="45" s="1"/>
  <c r="C98" i="45"/>
  <c r="G44" i="45"/>
  <c r="G43" i="45" s="1"/>
  <c r="G38" i="45" s="1"/>
  <c r="G47" i="45" s="1"/>
  <c r="N40" i="45"/>
  <c r="H146" i="45"/>
  <c r="H145" i="45" s="1"/>
  <c r="H143" i="45"/>
  <c r="O143" i="45" s="1"/>
  <c r="O147" i="45"/>
  <c r="M97" i="45"/>
  <c r="M92" i="45" s="1"/>
  <c r="M101" i="45" s="1"/>
  <c r="M44" i="45"/>
  <c r="M43" i="45" s="1"/>
  <c r="M38" i="45" s="1"/>
  <c r="M47" i="45" s="1"/>
  <c r="O191" i="45"/>
  <c r="H188" i="45"/>
  <c r="H197" i="45" s="1"/>
  <c r="E44" i="45"/>
  <c r="E43" i="45" s="1"/>
  <c r="E38" i="45" s="1"/>
  <c r="E47" i="45" s="1"/>
  <c r="E97" i="45"/>
  <c r="E92" i="45" s="1"/>
  <c r="E101" i="45" s="1"/>
  <c r="L188" i="45"/>
  <c r="L197" i="45" s="1"/>
  <c r="O194" i="45"/>
  <c r="C193" i="45"/>
  <c r="O193" i="45" s="1"/>
  <c r="G140" i="45"/>
  <c r="G149" i="45" s="1"/>
  <c r="J44" i="45"/>
  <c r="J43" i="45" s="1"/>
  <c r="J38" i="45" s="1"/>
  <c r="J47" i="45" s="1"/>
  <c r="L145" i="45"/>
  <c r="L140" i="45" s="1"/>
  <c r="L149" i="45" s="1"/>
  <c r="L44" i="45"/>
  <c r="L43" i="45" s="1"/>
  <c r="L38" i="45" s="1"/>
  <c r="L47" i="45" s="1"/>
  <c r="E188" i="45"/>
  <c r="E197" i="45" s="1"/>
  <c r="C140" i="45"/>
  <c r="H97" i="45"/>
  <c r="H92" i="45" s="1"/>
  <c r="H101" i="45" s="1"/>
  <c r="H42" i="45"/>
  <c r="H41" i="45" s="1"/>
  <c r="O144" i="45"/>
  <c r="N40" i="44"/>
  <c r="L43" i="44"/>
  <c r="L38" i="44" s="1"/>
  <c r="L47" i="44" s="1"/>
  <c r="M38" i="44"/>
  <c r="M47" i="44" s="1"/>
  <c r="J140" i="44"/>
  <c r="J149" i="44" s="1"/>
  <c r="O147" i="44"/>
  <c r="D44" i="44"/>
  <c r="D43" i="44" s="1"/>
  <c r="D38" i="44" s="1"/>
  <c r="D47" i="44" s="1"/>
  <c r="D140" i="44"/>
  <c r="D149" i="44" s="1"/>
  <c r="E92" i="44"/>
  <c r="E101" i="44" s="1"/>
  <c r="F92" i="44"/>
  <c r="F101" i="44" s="1"/>
  <c r="G44" i="44"/>
  <c r="G43" i="44" s="1"/>
  <c r="G38" i="44" s="1"/>
  <c r="G47" i="44" s="1"/>
  <c r="G97" i="44"/>
  <c r="G92" i="44" s="1"/>
  <c r="G101" i="44" s="1"/>
  <c r="H188" i="44"/>
  <c r="H197" i="44" s="1"/>
  <c r="K146" i="44"/>
  <c r="O146" i="44" s="1"/>
  <c r="K143" i="44"/>
  <c r="K42" i="44"/>
  <c r="K41" i="44" s="1"/>
  <c r="K188" i="44"/>
  <c r="K197" i="44" s="1"/>
  <c r="J98" i="44"/>
  <c r="J95" i="44"/>
  <c r="J42" i="44"/>
  <c r="J41" i="44" s="1"/>
  <c r="O144" i="44"/>
  <c r="H97" i="44"/>
  <c r="H92" i="44" s="1"/>
  <c r="H101" i="44" s="1"/>
  <c r="H44" i="44"/>
  <c r="H43" i="44" s="1"/>
  <c r="H38" i="44" s="1"/>
  <c r="H47" i="44" s="1"/>
  <c r="O191" i="44"/>
  <c r="C145" i="44"/>
  <c r="D188" i="44"/>
  <c r="D197" i="44" s="1"/>
  <c r="O194" i="44"/>
  <c r="C193" i="44"/>
  <c r="O193" i="44" s="1"/>
  <c r="C98" i="44"/>
  <c r="C95" i="44"/>
  <c r="O96" i="44"/>
  <c r="C42" i="44"/>
  <c r="C41" i="44" s="1"/>
  <c r="E44" i="44"/>
  <c r="E43" i="44" s="1"/>
  <c r="E38" i="44" s="1"/>
  <c r="E47" i="44" s="1"/>
  <c r="C45" i="44"/>
  <c r="O99" i="44"/>
  <c r="E140" i="44"/>
  <c r="E149" i="44" s="1"/>
  <c r="E188" i="43"/>
  <c r="E197" i="43" s="1"/>
  <c r="O195" i="43"/>
  <c r="H44" i="43"/>
  <c r="H43" i="43" s="1"/>
  <c r="H38" i="43" s="1"/>
  <c r="H47" i="43" s="1"/>
  <c r="G43" i="43"/>
  <c r="G38" i="43" s="1"/>
  <c r="G47" i="43" s="1"/>
  <c r="M140" i="43"/>
  <c r="M149" i="43" s="1"/>
  <c r="F140" i="43"/>
  <c r="F149" i="43" s="1"/>
  <c r="H97" i="43"/>
  <c r="H92" i="43" s="1"/>
  <c r="H101" i="43" s="1"/>
  <c r="G97" i="43"/>
  <c r="G92" i="43" s="1"/>
  <c r="G101" i="43" s="1"/>
  <c r="C193" i="43"/>
  <c r="C188" i="43" s="1"/>
  <c r="C98" i="43"/>
  <c r="C42" i="43"/>
  <c r="C41" i="43" s="1"/>
  <c r="C95" i="43"/>
  <c r="O96" i="43"/>
  <c r="F188" i="43"/>
  <c r="F197" i="43" s="1"/>
  <c r="D97" i="43"/>
  <c r="D92" i="43" s="1"/>
  <c r="D101" i="43" s="1"/>
  <c r="C45" i="43"/>
  <c r="O99" i="43"/>
  <c r="D194" i="43"/>
  <c r="D193" i="43" s="1"/>
  <c r="D191" i="43"/>
  <c r="J140" i="43"/>
  <c r="J149" i="43" s="1"/>
  <c r="N40" i="43"/>
  <c r="C146" i="43"/>
  <c r="C143" i="43"/>
  <c r="O144" i="43"/>
  <c r="L44" i="43"/>
  <c r="L43" i="43" s="1"/>
  <c r="L38" i="43" s="1"/>
  <c r="L47" i="43" s="1"/>
  <c r="J97" i="43"/>
  <c r="J92" i="43" s="1"/>
  <c r="J101" i="43" s="1"/>
  <c r="J44" i="43"/>
  <c r="J43" i="43" s="1"/>
  <c r="J38" i="43" s="1"/>
  <c r="J47" i="43" s="1"/>
  <c r="K97" i="43"/>
  <c r="K92" i="43" s="1"/>
  <c r="K101" i="43" s="1"/>
  <c r="K44" i="43"/>
  <c r="K43" i="43" s="1"/>
  <c r="K38" i="43" s="1"/>
  <c r="K47" i="43" s="1"/>
  <c r="K188" i="43"/>
  <c r="K197" i="43" s="1"/>
  <c r="L188" i="43"/>
  <c r="L197" i="43" s="1"/>
  <c r="M97" i="43"/>
  <c r="M92" i="43" s="1"/>
  <c r="M101" i="43" s="1"/>
  <c r="M44" i="43"/>
  <c r="M43" i="43" s="1"/>
  <c r="M38" i="43" s="1"/>
  <c r="M47" i="43" s="1"/>
  <c r="E44" i="43"/>
  <c r="E43" i="43" s="1"/>
  <c r="E38" i="43" s="1"/>
  <c r="E47" i="43" s="1"/>
  <c r="O192" i="43"/>
  <c r="M188" i="43"/>
  <c r="M197" i="43" s="1"/>
  <c r="O192" i="42"/>
  <c r="G42" i="42"/>
  <c r="G41" i="42" s="1"/>
  <c r="G194" i="42"/>
  <c r="G193" i="42" s="1"/>
  <c r="L44" i="42"/>
  <c r="L43" i="42" s="1"/>
  <c r="L38" i="42" s="1"/>
  <c r="L47" i="42" s="1"/>
  <c r="D140" i="42"/>
  <c r="D149" i="42" s="1"/>
  <c r="H44" i="42"/>
  <c r="H43" i="42" s="1"/>
  <c r="H38" i="42" s="1"/>
  <c r="H47" i="42" s="1"/>
  <c r="K140" i="42"/>
  <c r="K149" i="42" s="1"/>
  <c r="F140" i="42"/>
  <c r="F149" i="42" s="1"/>
  <c r="J140" i="42"/>
  <c r="J149" i="42" s="1"/>
  <c r="G92" i="42"/>
  <c r="G101" i="42" s="1"/>
  <c r="K44" i="42"/>
  <c r="K43" i="42" s="1"/>
  <c r="K38" i="42" s="1"/>
  <c r="K47" i="42" s="1"/>
  <c r="E92" i="42"/>
  <c r="E101" i="42" s="1"/>
  <c r="F92" i="42"/>
  <c r="F101" i="42" s="1"/>
  <c r="C146" i="42"/>
  <c r="C143" i="42"/>
  <c r="O144" i="42"/>
  <c r="D44" i="42"/>
  <c r="D43" i="42" s="1"/>
  <c r="D38" i="42" s="1"/>
  <c r="D47" i="42" s="1"/>
  <c r="D97" i="42"/>
  <c r="D92" i="42" s="1"/>
  <c r="D101" i="42" s="1"/>
  <c r="C98" i="42"/>
  <c r="C95" i="42"/>
  <c r="O96" i="42"/>
  <c r="C42" i="42"/>
  <c r="C41" i="42" s="1"/>
  <c r="C45" i="42"/>
  <c r="O99" i="42"/>
  <c r="N45" i="42" s="1"/>
  <c r="E140" i="42"/>
  <c r="E149" i="42" s="1"/>
  <c r="N40" i="42"/>
  <c r="I92" i="42"/>
  <c r="I101" i="42" s="1"/>
  <c r="G188" i="42"/>
  <c r="G197" i="42" s="1"/>
  <c r="G44" i="42"/>
  <c r="G43" i="42" s="1"/>
  <c r="G38" i="42" s="1"/>
  <c r="G47" i="42" s="1"/>
  <c r="M44" i="42"/>
  <c r="M43" i="42" s="1"/>
  <c r="M38" i="42" s="1"/>
  <c r="M47" i="42" s="1"/>
  <c r="O191" i="42"/>
  <c r="J44" i="42"/>
  <c r="J43" i="42" s="1"/>
  <c r="J38" i="42" s="1"/>
  <c r="J47" i="42" s="1"/>
  <c r="L188" i="42"/>
  <c r="L197" i="42" s="1"/>
  <c r="H188" i="42"/>
  <c r="H197" i="42" s="1"/>
  <c r="H140" i="42"/>
  <c r="H149" i="42" s="1"/>
  <c r="O194" i="42"/>
  <c r="C193" i="42"/>
  <c r="M188" i="42"/>
  <c r="M197" i="42" s="1"/>
  <c r="D188" i="42"/>
  <c r="D197" i="42" s="1"/>
  <c r="E44" i="42"/>
  <c r="E43" i="42" s="1"/>
  <c r="E38" i="42" s="1"/>
  <c r="E47" i="42" s="1"/>
  <c r="O192" i="41"/>
  <c r="K191" i="41"/>
  <c r="K194" i="41"/>
  <c r="K193" i="41" s="1"/>
  <c r="M188" i="41"/>
  <c r="M197" i="41" s="1"/>
  <c r="H38" i="41"/>
  <c r="H47" i="41" s="1"/>
  <c r="J140" i="41"/>
  <c r="J149" i="41" s="1"/>
  <c r="D140" i="41"/>
  <c r="D149" i="41" s="1"/>
  <c r="K140" i="41"/>
  <c r="K149" i="41" s="1"/>
  <c r="N40" i="41"/>
  <c r="M95" i="41"/>
  <c r="M97" i="41"/>
  <c r="M92" i="41" s="1"/>
  <c r="M101" i="41" s="1"/>
  <c r="M44" i="41"/>
  <c r="M43" i="41" s="1"/>
  <c r="M38" i="41" s="1"/>
  <c r="M47" i="41" s="1"/>
  <c r="D44" i="41"/>
  <c r="D43" i="41" s="1"/>
  <c r="D38" i="41" s="1"/>
  <c r="D47" i="41" s="1"/>
  <c r="D97" i="41"/>
  <c r="D92" i="41" s="1"/>
  <c r="D101" i="41" s="1"/>
  <c r="O191" i="41"/>
  <c r="L145" i="41"/>
  <c r="L140" i="41" s="1"/>
  <c r="L149" i="41" s="1"/>
  <c r="L44" i="41"/>
  <c r="L43" i="41" s="1"/>
  <c r="L38" i="41" s="1"/>
  <c r="L47" i="41" s="1"/>
  <c r="O194" i="41"/>
  <c r="C193" i="41"/>
  <c r="O193" i="41" s="1"/>
  <c r="E140" i="41"/>
  <c r="E149" i="41" s="1"/>
  <c r="D188" i="41"/>
  <c r="D197" i="41" s="1"/>
  <c r="G97" i="41"/>
  <c r="G92" i="41" s="1"/>
  <c r="G101" i="41" s="1"/>
  <c r="G44" i="41"/>
  <c r="G43" i="41" s="1"/>
  <c r="G38" i="41" s="1"/>
  <c r="G47" i="41" s="1"/>
  <c r="E44" i="41"/>
  <c r="E43" i="41" s="1"/>
  <c r="E38" i="41" s="1"/>
  <c r="E47" i="41" s="1"/>
  <c r="E97" i="41"/>
  <c r="E92" i="41" s="1"/>
  <c r="E101" i="41" s="1"/>
  <c r="C146" i="41"/>
  <c r="C143" i="41"/>
  <c r="O144" i="41"/>
  <c r="K97" i="41"/>
  <c r="K92" i="41" s="1"/>
  <c r="K101" i="41" s="1"/>
  <c r="K44" i="41"/>
  <c r="K43" i="41" s="1"/>
  <c r="K38" i="41" s="1"/>
  <c r="K47" i="41" s="1"/>
  <c r="I97" i="41"/>
  <c r="I92" i="41" s="1"/>
  <c r="I101" i="41" s="1"/>
  <c r="L188" i="41"/>
  <c r="L197" i="41" s="1"/>
  <c r="F140" i="41"/>
  <c r="F149" i="41" s="1"/>
  <c r="C98" i="41"/>
  <c r="C95" i="41"/>
  <c r="O96" i="41"/>
  <c r="C42" i="41"/>
  <c r="C41" i="41" s="1"/>
  <c r="J44" i="41"/>
  <c r="J43" i="41" s="1"/>
  <c r="J38" i="41" s="1"/>
  <c r="J47" i="41" s="1"/>
  <c r="C45" i="41"/>
  <c r="O99" i="41"/>
  <c r="N45" i="41" s="1"/>
  <c r="G188" i="41"/>
  <c r="G197" i="41" s="1"/>
  <c r="G44" i="40"/>
  <c r="G43" i="40" s="1"/>
  <c r="G38" i="40" s="1"/>
  <c r="G47" i="40" s="1"/>
  <c r="O191" i="40"/>
  <c r="H140" i="40"/>
  <c r="H149" i="40" s="1"/>
  <c r="F140" i="40"/>
  <c r="F149" i="40" s="1"/>
  <c r="N40" i="40"/>
  <c r="R40" i="40" s="1"/>
  <c r="H92" i="40"/>
  <c r="H101" i="40" s="1"/>
  <c r="K92" i="40"/>
  <c r="K101" i="40" s="1"/>
  <c r="E146" i="40"/>
  <c r="O146" i="40" s="1"/>
  <c r="E143" i="40"/>
  <c r="O143" i="40" s="1"/>
  <c r="E42" i="40"/>
  <c r="E41" i="40" s="1"/>
  <c r="F97" i="40"/>
  <c r="H188" i="40"/>
  <c r="H197" i="40" s="1"/>
  <c r="C45" i="40"/>
  <c r="O99" i="40"/>
  <c r="C98" i="40"/>
  <c r="C95" i="40"/>
  <c r="C42" i="40"/>
  <c r="C41" i="40" s="1"/>
  <c r="O96" i="40"/>
  <c r="J140" i="40"/>
  <c r="J149" i="40" s="1"/>
  <c r="R9" i="40"/>
  <c r="K44" i="40"/>
  <c r="K43" i="40" s="1"/>
  <c r="K38" i="40" s="1"/>
  <c r="K47" i="40" s="1"/>
  <c r="J97" i="40"/>
  <c r="J92" i="40" s="1"/>
  <c r="J101" i="40" s="1"/>
  <c r="J44" i="40"/>
  <c r="J43" i="40" s="1"/>
  <c r="J38" i="40" s="1"/>
  <c r="J47" i="40" s="1"/>
  <c r="C197" i="40"/>
  <c r="K188" i="40"/>
  <c r="K197" i="40" s="1"/>
  <c r="L145" i="40"/>
  <c r="L140" i="40" s="1"/>
  <c r="L149" i="40" s="1"/>
  <c r="L44" i="40"/>
  <c r="L43" i="40" s="1"/>
  <c r="L38" i="40" s="1"/>
  <c r="L47" i="40" s="1"/>
  <c r="O193" i="40"/>
  <c r="I97" i="40"/>
  <c r="I92" i="40" s="1"/>
  <c r="I101" i="40" s="1"/>
  <c r="H44" i="40"/>
  <c r="H43" i="40" s="1"/>
  <c r="H38" i="40" s="1"/>
  <c r="H47" i="40" s="1"/>
  <c r="O194" i="40"/>
  <c r="O144" i="40"/>
  <c r="D97" i="40"/>
  <c r="D92" i="40" s="1"/>
  <c r="D101" i="40" s="1"/>
  <c r="D44" i="40"/>
  <c r="D43" i="40" s="1"/>
  <c r="D38" i="40" s="1"/>
  <c r="D47" i="40" s="1"/>
  <c r="M97" i="40"/>
  <c r="M92" i="40" s="1"/>
  <c r="M101" i="40" s="1"/>
  <c r="M44" i="40"/>
  <c r="M43" i="40" s="1"/>
  <c r="M38" i="40" s="1"/>
  <c r="M47" i="40" s="1"/>
  <c r="O147" i="40"/>
  <c r="C145" i="40"/>
  <c r="C140" i="40" s="1"/>
  <c r="R16" i="40"/>
  <c r="F92" i="40"/>
  <c r="F101" i="40" s="1"/>
  <c r="D188" i="39"/>
  <c r="D197" i="39" s="1"/>
  <c r="L188" i="39"/>
  <c r="L197" i="39" s="1"/>
  <c r="G188" i="39"/>
  <c r="G197" i="39" s="1"/>
  <c r="F140" i="39"/>
  <c r="F149" i="39" s="1"/>
  <c r="G140" i="39"/>
  <c r="G149" i="39" s="1"/>
  <c r="E140" i="39"/>
  <c r="E149" i="39" s="1"/>
  <c r="D140" i="39"/>
  <c r="D149" i="39" s="1"/>
  <c r="N45" i="39"/>
  <c r="R45" i="39" s="1"/>
  <c r="N40" i="39"/>
  <c r="R40" i="39" s="1"/>
  <c r="L145" i="39"/>
  <c r="L140" i="39" s="1"/>
  <c r="L149" i="39" s="1"/>
  <c r="L44" i="39"/>
  <c r="L43" i="39" s="1"/>
  <c r="L38" i="39" s="1"/>
  <c r="L47" i="39" s="1"/>
  <c r="I97" i="39"/>
  <c r="I92" i="39" s="1"/>
  <c r="I101" i="39" s="1"/>
  <c r="D44" i="39"/>
  <c r="D43" i="39" s="1"/>
  <c r="D38" i="39" s="1"/>
  <c r="D47" i="39" s="1"/>
  <c r="D97" i="39"/>
  <c r="D92" i="39" s="1"/>
  <c r="D101" i="39" s="1"/>
  <c r="O191" i="39"/>
  <c r="F188" i="39"/>
  <c r="F197" i="39" s="1"/>
  <c r="J97" i="39"/>
  <c r="J92" i="39" s="1"/>
  <c r="J101" i="39" s="1"/>
  <c r="J44" i="39"/>
  <c r="J43" i="39" s="1"/>
  <c r="J38" i="39" s="1"/>
  <c r="J47" i="39" s="1"/>
  <c r="O194" i="39"/>
  <c r="C193" i="39"/>
  <c r="O193" i="39" s="1"/>
  <c r="K44" i="39"/>
  <c r="K43" i="39" s="1"/>
  <c r="K38" i="39" s="1"/>
  <c r="K47" i="39" s="1"/>
  <c r="M97" i="39"/>
  <c r="M92" i="39" s="1"/>
  <c r="M101" i="39" s="1"/>
  <c r="M44" i="39"/>
  <c r="M43" i="39" s="1"/>
  <c r="M38" i="39" s="1"/>
  <c r="M47" i="39" s="1"/>
  <c r="R9" i="39"/>
  <c r="H44" i="39"/>
  <c r="H43" i="39" s="1"/>
  <c r="H38" i="39" s="1"/>
  <c r="H47" i="39" s="1"/>
  <c r="H97" i="39"/>
  <c r="H92" i="39" s="1"/>
  <c r="H101" i="39" s="1"/>
  <c r="J140" i="39"/>
  <c r="J149" i="39" s="1"/>
  <c r="C146" i="39"/>
  <c r="C143" i="39"/>
  <c r="O144" i="39"/>
  <c r="N42" i="39" s="1"/>
  <c r="C45" i="39"/>
  <c r="C42" i="39"/>
  <c r="C41" i="39" s="1"/>
  <c r="E44" i="39"/>
  <c r="E43" i="39" s="1"/>
  <c r="E38" i="39" s="1"/>
  <c r="E47" i="39" s="1"/>
  <c r="E97" i="39"/>
  <c r="E92" i="39" s="1"/>
  <c r="E101" i="39" s="1"/>
  <c r="O95" i="39"/>
  <c r="K188" i="39"/>
  <c r="K197" i="39" s="1"/>
  <c r="H188" i="39"/>
  <c r="H197" i="39" s="1"/>
  <c r="O98" i="39"/>
  <c r="C97" i="39"/>
  <c r="C92" i="39" s="1"/>
  <c r="R25" i="39"/>
  <c r="K140" i="39"/>
  <c r="K149" i="39" s="1"/>
  <c r="M188" i="39"/>
  <c r="M197" i="39" s="1"/>
  <c r="K98" i="38"/>
  <c r="K44" i="38" s="1"/>
  <c r="K43" i="38" s="1"/>
  <c r="K38" i="38" s="1"/>
  <c r="K47" i="38" s="1"/>
  <c r="C140" i="38"/>
  <c r="D193" i="38"/>
  <c r="O192" i="38"/>
  <c r="E95" i="38"/>
  <c r="E98" i="38"/>
  <c r="E97" i="38" s="1"/>
  <c r="E92" i="38" s="1"/>
  <c r="E101" i="38" s="1"/>
  <c r="D191" i="38"/>
  <c r="D188" i="38" s="1"/>
  <c r="D197" i="38" s="1"/>
  <c r="O96" i="38"/>
  <c r="G140" i="38"/>
  <c r="G149" i="38" s="1"/>
  <c r="M92" i="38"/>
  <c r="M101" i="38" s="1"/>
  <c r="N40" i="38"/>
  <c r="R40" i="38" s="1"/>
  <c r="C149" i="38"/>
  <c r="E188" i="38"/>
  <c r="E197" i="38" s="1"/>
  <c r="J140" i="38"/>
  <c r="J149" i="38" s="1"/>
  <c r="R9" i="38"/>
  <c r="K97" i="38"/>
  <c r="K92" i="38" s="1"/>
  <c r="K101" i="38" s="1"/>
  <c r="L145" i="38"/>
  <c r="L140" i="38" s="1"/>
  <c r="L149" i="38" s="1"/>
  <c r="L44" i="38"/>
  <c r="L43" i="38" s="1"/>
  <c r="L38" i="38" s="1"/>
  <c r="L47" i="38" s="1"/>
  <c r="G188" i="38"/>
  <c r="G197" i="38" s="1"/>
  <c r="F188" i="38"/>
  <c r="F197" i="38" s="1"/>
  <c r="M140" i="38"/>
  <c r="M149" i="38" s="1"/>
  <c r="M44" i="38"/>
  <c r="M43" i="38" s="1"/>
  <c r="M38" i="38" s="1"/>
  <c r="M47" i="38" s="1"/>
  <c r="O99" i="38"/>
  <c r="E44" i="38"/>
  <c r="E43" i="38" s="1"/>
  <c r="E38" i="38" s="1"/>
  <c r="E47" i="38" s="1"/>
  <c r="O194" i="38"/>
  <c r="C193" i="38"/>
  <c r="G97" i="38"/>
  <c r="G92" i="38" s="1"/>
  <c r="G101" i="38" s="1"/>
  <c r="D146" i="38"/>
  <c r="D143" i="38"/>
  <c r="D42" i="38"/>
  <c r="D41" i="38" s="1"/>
  <c r="O144" i="38"/>
  <c r="I97" i="38"/>
  <c r="I92" i="38" s="1"/>
  <c r="I101" i="38" s="1"/>
  <c r="R30" i="38"/>
  <c r="M188" i="38"/>
  <c r="M197" i="38" s="1"/>
  <c r="D45" i="38"/>
  <c r="O147" i="38"/>
  <c r="H98" i="38"/>
  <c r="H95" i="38"/>
  <c r="O95" i="38" s="1"/>
  <c r="H42" i="38"/>
  <c r="H41" i="38" s="1"/>
  <c r="J97" i="38"/>
  <c r="J92" i="38" s="1"/>
  <c r="J101" i="38" s="1"/>
  <c r="J44" i="38"/>
  <c r="J43" i="38" s="1"/>
  <c r="J38" i="38" s="1"/>
  <c r="J47" i="38" s="1"/>
  <c r="R25" i="38"/>
  <c r="C44" i="38"/>
  <c r="C43" i="38" s="1"/>
  <c r="C38" i="38" s="1"/>
  <c r="C47" i="38" s="1"/>
  <c r="C97" i="38"/>
  <c r="C92" i="38" s="1"/>
  <c r="H188" i="38"/>
  <c r="H197" i="38" s="1"/>
  <c r="E140" i="38"/>
  <c r="E149" i="38" s="1"/>
  <c r="G192" i="37"/>
  <c r="G201" i="37" s="1"/>
  <c r="L148" i="37"/>
  <c r="L143" i="37" s="1"/>
  <c r="L152" i="37" s="1"/>
  <c r="O147" i="37"/>
  <c r="C146" i="37"/>
  <c r="O150" i="37"/>
  <c r="N41" i="37"/>
  <c r="R41" i="37" s="1"/>
  <c r="K146" i="37"/>
  <c r="K149" i="37"/>
  <c r="K148" i="37" s="1"/>
  <c r="K43" i="37"/>
  <c r="K42" i="37" s="1"/>
  <c r="L39" i="37"/>
  <c r="L48" i="37" s="1"/>
  <c r="G143" i="37"/>
  <c r="G152" i="37" s="1"/>
  <c r="H143" i="37"/>
  <c r="H152" i="37" s="1"/>
  <c r="F143" i="37"/>
  <c r="F152" i="37" s="1"/>
  <c r="K94" i="37"/>
  <c r="K103" i="37" s="1"/>
  <c r="J94" i="37"/>
  <c r="J103" i="37" s="1"/>
  <c r="H43" i="37"/>
  <c r="H42" i="37" s="1"/>
  <c r="H100" i="37"/>
  <c r="O100" i="37" s="1"/>
  <c r="H97" i="37"/>
  <c r="O97" i="37" s="1"/>
  <c r="M99" i="37"/>
  <c r="M94" i="37" s="1"/>
  <c r="M103" i="37" s="1"/>
  <c r="M45" i="37"/>
  <c r="M44" i="37" s="1"/>
  <c r="M39" i="37" s="1"/>
  <c r="M48" i="37" s="1"/>
  <c r="D192" i="37"/>
  <c r="D201" i="37" s="1"/>
  <c r="M192" i="37"/>
  <c r="M201" i="37" s="1"/>
  <c r="C148" i="37"/>
  <c r="O101" i="37"/>
  <c r="D45" i="37"/>
  <c r="D44" i="37" s="1"/>
  <c r="D39" i="37" s="1"/>
  <c r="D48" i="37" s="1"/>
  <c r="D99" i="37"/>
  <c r="D94" i="37" s="1"/>
  <c r="D103" i="37" s="1"/>
  <c r="C46" i="37"/>
  <c r="R34" i="37"/>
  <c r="E45" i="37"/>
  <c r="E44" i="37" s="1"/>
  <c r="E39" i="37" s="1"/>
  <c r="E48" i="37" s="1"/>
  <c r="E99" i="37"/>
  <c r="E94" i="37" s="1"/>
  <c r="E103" i="37" s="1"/>
  <c r="C198" i="37"/>
  <c r="O196" i="37"/>
  <c r="C195" i="37"/>
  <c r="O98" i="37"/>
  <c r="C43" i="37"/>
  <c r="C42" i="37" s="1"/>
  <c r="F99" i="37"/>
  <c r="F94" i="37" s="1"/>
  <c r="F103" i="37" s="1"/>
  <c r="C99" i="37"/>
  <c r="C94" i="37" s="1"/>
  <c r="D192" i="36"/>
  <c r="D201" i="36" s="1"/>
  <c r="N46" i="36"/>
  <c r="R46" i="36" s="1"/>
  <c r="G45" i="36"/>
  <c r="G44" i="36" s="1"/>
  <c r="G39" i="36" s="1"/>
  <c r="G48" i="36" s="1"/>
  <c r="C45" i="36"/>
  <c r="C44" i="36" s="1"/>
  <c r="C39" i="36" s="1"/>
  <c r="C48" i="36" s="1"/>
  <c r="C99" i="36"/>
  <c r="C94" i="36" s="1"/>
  <c r="R31" i="36"/>
  <c r="J97" i="36"/>
  <c r="J43" i="36"/>
  <c r="J42" i="36" s="1"/>
  <c r="J100" i="36"/>
  <c r="E192" i="36"/>
  <c r="E201" i="36" s="1"/>
  <c r="L45" i="36"/>
  <c r="L44" i="36" s="1"/>
  <c r="L39" i="36" s="1"/>
  <c r="L48" i="36" s="1"/>
  <c r="L148" i="36"/>
  <c r="L143" i="36" s="1"/>
  <c r="L152" i="36" s="1"/>
  <c r="H45" i="36"/>
  <c r="H44" i="36" s="1"/>
  <c r="H39" i="36" s="1"/>
  <c r="H48" i="36" s="1"/>
  <c r="H99" i="36"/>
  <c r="H94" i="36" s="1"/>
  <c r="H103" i="36" s="1"/>
  <c r="R26" i="36"/>
  <c r="D45" i="36"/>
  <c r="D44" i="36" s="1"/>
  <c r="D39" i="36" s="1"/>
  <c r="D48" i="36" s="1"/>
  <c r="D99" i="36"/>
  <c r="D94" i="36" s="1"/>
  <c r="D103" i="36" s="1"/>
  <c r="M143" i="36"/>
  <c r="M152" i="36" s="1"/>
  <c r="I43" i="36"/>
  <c r="I42" i="36" s="1"/>
  <c r="I97" i="36"/>
  <c r="I100" i="36"/>
  <c r="F99" i="36"/>
  <c r="F94" i="36" s="1"/>
  <c r="F103" i="36" s="1"/>
  <c r="R9" i="36"/>
  <c r="O146" i="36"/>
  <c r="O98" i="36"/>
  <c r="N43" i="36" s="1"/>
  <c r="E45" i="36"/>
  <c r="E44" i="36" s="1"/>
  <c r="E39" i="36" s="1"/>
  <c r="E48" i="36" s="1"/>
  <c r="K45" i="36"/>
  <c r="K44" i="36" s="1"/>
  <c r="K39" i="36" s="1"/>
  <c r="K48" i="36" s="1"/>
  <c r="K99" i="36"/>
  <c r="K94" i="36" s="1"/>
  <c r="K103" i="36" s="1"/>
  <c r="R16" i="36"/>
  <c r="M99" i="36"/>
  <c r="M94" i="36" s="1"/>
  <c r="M103" i="36" s="1"/>
  <c r="M45" i="36"/>
  <c r="M44" i="36" s="1"/>
  <c r="M39" i="36" s="1"/>
  <c r="M48" i="36" s="1"/>
  <c r="C148" i="36"/>
  <c r="O149" i="36"/>
  <c r="O195" i="36"/>
  <c r="O198" i="36"/>
  <c r="C197" i="36"/>
  <c r="O197" i="36" s="1"/>
  <c r="H143" i="36"/>
  <c r="H152" i="36" s="1"/>
  <c r="D192" i="35"/>
  <c r="D201" i="35" s="1"/>
  <c r="L192" i="35"/>
  <c r="L201" i="35" s="1"/>
  <c r="D143" i="35"/>
  <c r="D152" i="35" s="1"/>
  <c r="N46" i="35"/>
  <c r="R46" i="35" s="1"/>
  <c r="C46" i="35"/>
  <c r="M143" i="35"/>
  <c r="M152" i="35" s="1"/>
  <c r="N41" i="35"/>
  <c r="R41" i="35" s="1"/>
  <c r="F143" i="35"/>
  <c r="F152" i="35" s="1"/>
  <c r="M99" i="35"/>
  <c r="M94" i="35" s="1"/>
  <c r="M103" i="35" s="1"/>
  <c r="M45" i="35"/>
  <c r="M44" i="35" s="1"/>
  <c r="M39" i="35" s="1"/>
  <c r="M48" i="35" s="1"/>
  <c r="D45" i="35"/>
  <c r="D44" i="35" s="1"/>
  <c r="D39" i="35" s="1"/>
  <c r="D48" i="35" s="1"/>
  <c r="D99" i="35"/>
  <c r="D94" i="35" s="1"/>
  <c r="D103" i="35" s="1"/>
  <c r="C192" i="35"/>
  <c r="O195" i="35"/>
  <c r="R9" i="35"/>
  <c r="F45" i="35"/>
  <c r="F44" i="35" s="1"/>
  <c r="F39" i="35" s="1"/>
  <c r="F48" i="35" s="1"/>
  <c r="F99" i="35"/>
  <c r="F94" i="35" s="1"/>
  <c r="F103" i="35" s="1"/>
  <c r="C149" i="35"/>
  <c r="C45" i="35" s="1"/>
  <c r="O147" i="35"/>
  <c r="N43" i="35" s="1"/>
  <c r="C146" i="35"/>
  <c r="R34" i="35"/>
  <c r="C99" i="35"/>
  <c r="J97" i="35"/>
  <c r="O97" i="35" s="1"/>
  <c r="J100" i="35"/>
  <c r="O100" i="35" s="1"/>
  <c r="J43" i="35"/>
  <c r="J42" i="35" s="1"/>
  <c r="O198" i="35"/>
  <c r="C197" i="35"/>
  <c r="O197" i="35" s="1"/>
  <c r="E45" i="35"/>
  <c r="E44" i="35" s="1"/>
  <c r="E39" i="35" s="1"/>
  <c r="E48" i="35" s="1"/>
  <c r="E99" i="35"/>
  <c r="E94" i="35" s="1"/>
  <c r="E103" i="35" s="1"/>
  <c r="K45" i="35"/>
  <c r="K44" i="35" s="1"/>
  <c r="K39" i="35" s="1"/>
  <c r="K48" i="35" s="1"/>
  <c r="K99" i="35"/>
  <c r="K94" i="35" s="1"/>
  <c r="K103" i="35" s="1"/>
  <c r="I45" i="35"/>
  <c r="I44" i="35" s="1"/>
  <c r="I39" i="35" s="1"/>
  <c r="I48" i="35" s="1"/>
  <c r="I99" i="35"/>
  <c r="I94" i="35" s="1"/>
  <c r="I103" i="35" s="1"/>
  <c r="F192" i="35"/>
  <c r="F201" i="35" s="1"/>
  <c r="L148" i="35"/>
  <c r="L143" i="35" s="1"/>
  <c r="L152" i="35" s="1"/>
  <c r="L45" i="35"/>
  <c r="L44" i="35" s="1"/>
  <c r="L39" i="35" s="1"/>
  <c r="L48" i="35" s="1"/>
  <c r="H192" i="35"/>
  <c r="H201" i="35" s="1"/>
  <c r="G45" i="35"/>
  <c r="G44" i="35" s="1"/>
  <c r="G39" i="35" s="1"/>
  <c r="G48" i="35" s="1"/>
  <c r="G99" i="35"/>
  <c r="G94" i="35" s="1"/>
  <c r="G103" i="35" s="1"/>
  <c r="H99" i="35"/>
  <c r="H94" i="35" s="1"/>
  <c r="H103" i="35" s="1"/>
  <c r="H45" i="35"/>
  <c r="H44" i="35" s="1"/>
  <c r="H39" i="35" s="1"/>
  <c r="H48" i="35" s="1"/>
  <c r="E143" i="35"/>
  <c r="E152" i="35" s="1"/>
  <c r="G192" i="35"/>
  <c r="G201" i="35" s="1"/>
  <c r="C46" i="34"/>
  <c r="N46" i="34"/>
  <c r="H192" i="34"/>
  <c r="H201" i="34" s="1"/>
  <c r="C43" i="34"/>
  <c r="C42" i="34" s="1"/>
  <c r="L192" i="34"/>
  <c r="L201" i="34" s="1"/>
  <c r="N41" i="34"/>
  <c r="R41" i="34" s="1"/>
  <c r="J143" i="34"/>
  <c r="J152" i="34" s="1"/>
  <c r="G45" i="34"/>
  <c r="G44" i="34" s="1"/>
  <c r="G39" i="34" s="1"/>
  <c r="G48" i="34" s="1"/>
  <c r="D45" i="34"/>
  <c r="D44" i="34" s="1"/>
  <c r="D39" i="34" s="1"/>
  <c r="D48" i="34" s="1"/>
  <c r="D99" i="34"/>
  <c r="O100" i="34"/>
  <c r="C99" i="34"/>
  <c r="H45" i="34"/>
  <c r="H44" i="34" s="1"/>
  <c r="H39" i="34" s="1"/>
  <c r="H48" i="34" s="1"/>
  <c r="R34" i="34"/>
  <c r="R26" i="34"/>
  <c r="I99" i="34"/>
  <c r="I94" i="34" s="1"/>
  <c r="I103" i="34" s="1"/>
  <c r="I45" i="34"/>
  <c r="I44" i="34" s="1"/>
  <c r="I39" i="34" s="1"/>
  <c r="I48" i="34" s="1"/>
  <c r="C198" i="34"/>
  <c r="C195" i="34"/>
  <c r="O196" i="34"/>
  <c r="J39" i="34"/>
  <c r="J48" i="34" s="1"/>
  <c r="O97" i="34"/>
  <c r="G192" i="34"/>
  <c r="G201" i="34" s="1"/>
  <c r="M143" i="34"/>
  <c r="M152" i="34" s="1"/>
  <c r="E45" i="34"/>
  <c r="E44" i="34" s="1"/>
  <c r="E39" i="34" s="1"/>
  <c r="E48" i="34" s="1"/>
  <c r="E99" i="34"/>
  <c r="E94" i="34" s="1"/>
  <c r="E103" i="34" s="1"/>
  <c r="K45" i="34"/>
  <c r="K44" i="34" s="1"/>
  <c r="K39" i="34" s="1"/>
  <c r="K48" i="34" s="1"/>
  <c r="K99" i="34"/>
  <c r="K94" i="34" s="1"/>
  <c r="K103" i="34" s="1"/>
  <c r="F143" i="34"/>
  <c r="F152" i="34" s="1"/>
  <c r="R46" i="34"/>
  <c r="M99" i="34"/>
  <c r="M94" i="34" s="1"/>
  <c r="M103" i="34" s="1"/>
  <c r="M45" i="34"/>
  <c r="M44" i="34" s="1"/>
  <c r="M39" i="34" s="1"/>
  <c r="M48" i="34" s="1"/>
  <c r="C146" i="34"/>
  <c r="O147" i="34"/>
  <c r="C149" i="34"/>
  <c r="C45" i="34" s="1"/>
  <c r="C44" i="34" s="1"/>
  <c r="L148" i="34"/>
  <c r="L143" i="34" s="1"/>
  <c r="L152" i="34" s="1"/>
  <c r="L45" i="34"/>
  <c r="L44" i="34" s="1"/>
  <c r="L39" i="34" s="1"/>
  <c r="L48" i="34" s="1"/>
  <c r="F192" i="34"/>
  <c r="F201" i="34" s="1"/>
  <c r="J45" i="34"/>
  <c r="J44" i="34" s="1"/>
  <c r="J99" i="34"/>
  <c r="J94" i="34" s="1"/>
  <c r="J103" i="34" s="1"/>
  <c r="D94" i="34"/>
  <c r="D103" i="34" s="1"/>
  <c r="K143" i="34"/>
  <c r="K152" i="34" s="1"/>
  <c r="F45" i="34"/>
  <c r="F44" i="34" s="1"/>
  <c r="F39" i="34" s="1"/>
  <c r="F48" i="34" s="1"/>
  <c r="F99" i="34"/>
  <c r="F94" i="34" s="1"/>
  <c r="F103" i="34" s="1"/>
  <c r="C46" i="33"/>
  <c r="E192" i="33"/>
  <c r="D192" i="33"/>
  <c r="C192" i="33"/>
  <c r="K143" i="33"/>
  <c r="J45" i="33"/>
  <c r="J44" i="33" s="1"/>
  <c r="J39" i="33" s="1"/>
  <c r="J48" i="33" s="1"/>
  <c r="H143" i="33"/>
  <c r="I99" i="33"/>
  <c r="I94" i="33" s="1"/>
  <c r="I45" i="33"/>
  <c r="I44" i="33" s="1"/>
  <c r="I39" i="33" s="1"/>
  <c r="I48" i="33" s="1"/>
  <c r="N46" i="33"/>
  <c r="N43" i="33"/>
  <c r="M45" i="33"/>
  <c r="M44" i="33" s="1"/>
  <c r="M39" i="33" s="1"/>
  <c r="M48" i="33" s="1"/>
  <c r="M99" i="33"/>
  <c r="M94" i="33" s="1"/>
  <c r="N41" i="33"/>
  <c r="G99" i="33"/>
  <c r="G94" i="33" s="1"/>
  <c r="G45" i="33"/>
  <c r="G44" i="33" s="1"/>
  <c r="G39" i="33" s="1"/>
  <c r="G48" i="33" s="1"/>
  <c r="K45" i="33"/>
  <c r="K44" i="33" s="1"/>
  <c r="K39" i="33" s="1"/>
  <c r="K48" i="33" s="1"/>
  <c r="K99" i="33"/>
  <c r="K94" i="33" s="1"/>
  <c r="C99" i="33"/>
  <c r="C94" i="33" s="1"/>
  <c r="L192" i="33"/>
  <c r="H99" i="33"/>
  <c r="H94" i="33" s="1"/>
  <c r="H45" i="33"/>
  <c r="H44" i="33" s="1"/>
  <c r="H39" i="33" s="1"/>
  <c r="H48" i="33" s="1"/>
  <c r="F45" i="33"/>
  <c r="F44" i="33" s="1"/>
  <c r="F39" i="33" s="1"/>
  <c r="F48" i="33" s="1"/>
  <c r="F99" i="33"/>
  <c r="F94" i="33" s="1"/>
  <c r="E143" i="33"/>
  <c r="C149" i="33"/>
  <c r="C148" i="33" s="1"/>
  <c r="C146" i="33"/>
  <c r="C143" i="33" s="1"/>
  <c r="R16" i="33"/>
  <c r="D99" i="33"/>
  <c r="D94" i="33" s="1"/>
  <c r="D45" i="33"/>
  <c r="D44" i="33" s="1"/>
  <c r="D39" i="33" s="1"/>
  <c r="D48" i="33" s="1"/>
  <c r="R31" i="33"/>
  <c r="C43" i="33"/>
  <c r="C42" i="33" s="1"/>
  <c r="E45" i="33"/>
  <c r="E44" i="33" s="1"/>
  <c r="E39" i="33" s="1"/>
  <c r="E48" i="33" s="1"/>
  <c r="E99" i="33"/>
  <c r="E94" i="33" s="1"/>
  <c r="F143" i="33"/>
  <c r="L148" i="33"/>
  <c r="L143" i="33" s="1"/>
  <c r="L45" i="33"/>
  <c r="L44" i="33" s="1"/>
  <c r="L39" i="33" s="1"/>
  <c r="L48" i="33" s="1"/>
  <c r="R9" i="33"/>
  <c r="M198" i="1"/>
  <c r="M195" i="1"/>
  <c r="M204" i="1"/>
  <c r="M188" i="1"/>
  <c r="M184" i="1"/>
  <c r="M215" i="1"/>
  <c r="M191" i="1"/>
  <c r="M201" i="1"/>
  <c r="M211" i="1"/>
  <c r="M206" i="1"/>
  <c r="M216" i="1"/>
  <c r="D83" i="1"/>
  <c r="D91" i="1" s="1"/>
  <c r="M120" i="1"/>
  <c r="M105" i="1"/>
  <c r="M122" i="1"/>
  <c r="M103" i="1"/>
  <c r="M104" i="1"/>
  <c r="C83" i="1"/>
  <c r="M133" i="1"/>
  <c r="G37" i="2"/>
  <c r="G34" i="2" s="1"/>
  <c r="G43" i="2" s="1"/>
  <c r="D82" i="2"/>
  <c r="D91" i="2" s="1"/>
  <c r="I124" i="2"/>
  <c r="I133" i="2" s="1"/>
  <c r="L82" i="2"/>
  <c r="L91" i="2" s="1"/>
  <c r="F82" i="2"/>
  <c r="F91" i="2" s="1"/>
  <c r="L130" i="2"/>
  <c r="H166" i="2"/>
  <c r="H175" i="2" s="1"/>
  <c r="I37" i="2"/>
  <c r="L127" i="2"/>
  <c r="L124" i="2" s="1"/>
  <c r="L133" i="2" s="1"/>
  <c r="J166" i="2"/>
  <c r="J175" i="2" s="1"/>
  <c r="J34" i="2"/>
  <c r="J43" i="2" s="1"/>
  <c r="E34" i="2"/>
  <c r="E43" i="2" s="1"/>
  <c r="E166" i="2"/>
  <c r="E175" i="2" s="1"/>
  <c r="I166" i="2"/>
  <c r="I175" i="2" s="1"/>
  <c r="H34" i="2"/>
  <c r="H43" i="2" s="1"/>
  <c r="D34" i="2"/>
  <c r="D43" i="2" s="1"/>
  <c r="C166" i="2"/>
  <c r="C175" i="2" s="1"/>
  <c r="D166" i="2"/>
  <c r="D175" i="2" s="1"/>
  <c r="I165" i="3"/>
  <c r="I174" i="3" s="1"/>
  <c r="L87" i="3"/>
  <c r="G165" i="3"/>
  <c r="G174" i="3" s="1"/>
  <c r="E165" i="3"/>
  <c r="E174" i="3" s="1"/>
  <c r="L126" i="3"/>
  <c r="L123" i="3" s="1"/>
  <c r="L132" i="3" s="1"/>
  <c r="C165" i="3"/>
  <c r="C174" i="3" s="1"/>
  <c r="J165" i="3"/>
  <c r="J174" i="3" s="1"/>
  <c r="L81" i="3"/>
  <c r="F36" i="3"/>
  <c r="F33" i="3" s="1"/>
  <c r="F42" i="3" s="1"/>
  <c r="H165" i="3"/>
  <c r="H174" i="3" s="1"/>
  <c r="F165" i="3"/>
  <c r="F174" i="3" s="1"/>
  <c r="F39" i="3"/>
  <c r="L165" i="3"/>
  <c r="L174" i="3" s="1"/>
  <c r="L171" i="3"/>
  <c r="I33" i="3"/>
  <c r="I42" i="3" s="1"/>
  <c r="H39" i="3"/>
  <c r="H33" i="3" s="1"/>
  <c r="H42" i="3" s="1"/>
  <c r="D33" i="3"/>
  <c r="D42" i="3" s="1"/>
  <c r="D165" i="3"/>
  <c r="D174" i="3" s="1"/>
  <c r="C39" i="3"/>
  <c r="C33" i="3" s="1"/>
  <c r="C42" i="3" s="1"/>
  <c r="J33" i="3"/>
  <c r="J42" i="3" s="1"/>
  <c r="G33" i="3"/>
  <c r="G42" i="3" s="1"/>
  <c r="H207" i="3"/>
  <c r="H216" i="3" s="1"/>
  <c r="E213" i="3"/>
  <c r="E41" i="3"/>
  <c r="E210" i="3"/>
  <c r="E37" i="3"/>
  <c r="J207" i="3"/>
  <c r="J216" i="3" s="1"/>
  <c r="L215" i="3"/>
  <c r="L213" i="3" s="1"/>
  <c r="L212" i="3"/>
  <c r="L210" i="3" s="1"/>
  <c r="L207" i="3" s="1"/>
  <c r="L216" i="3" s="1"/>
  <c r="L211" i="3"/>
  <c r="C33" i="4"/>
  <c r="C42" i="4" s="1"/>
  <c r="F207" i="4"/>
  <c r="F216" i="4" s="1"/>
  <c r="H123" i="4"/>
  <c r="H132" i="4" s="1"/>
  <c r="G36" i="4"/>
  <c r="J165" i="4"/>
  <c r="J174" i="4" s="1"/>
  <c r="G123" i="4"/>
  <c r="G132" i="4" s="1"/>
  <c r="I123" i="4"/>
  <c r="I132" i="4" s="1"/>
  <c r="G207" i="4"/>
  <c r="G216" i="4" s="1"/>
  <c r="D165" i="4"/>
  <c r="D174" i="4" s="1"/>
  <c r="L81" i="4"/>
  <c r="H36" i="4"/>
  <c r="I39" i="4"/>
  <c r="I33" i="4" s="1"/>
  <c r="I42" i="4" s="1"/>
  <c r="F36" i="4"/>
  <c r="F33" i="4" s="1"/>
  <c r="F42" i="4" s="1"/>
  <c r="L129" i="4"/>
  <c r="L126" i="4"/>
  <c r="H39" i="4"/>
  <c r="L165" i="4"/>
  <c r="L174" i="4" s="1"/>
  <c r="G165" i="4"/>
  <c r="G174" i="4" s="1"/>
  <c r="G39" i="4"/>
  <c r="J39" i="4"/>
  <c r="J33" i="4" s="1"/>
  <c r="J42" i="4" s="1"/>
  <c r="D39" i="4"/>
  <c r="D33" i="4" s="1"/>
  <c r="D42" i="4" s="1"/>
  <c r="L215" i="4"/>
  <c r="L213" i="4" s="1"/>
  <c r="L212" i="4"/>
  <c r="L211" i="4"/>
  <c r="E37" i="4"/>
  <c r="E210" i="4"/>
  <c r="E213" i="4"/>
  <c r="E41" i="4"/>
  <c r="M244" i="7"/>
  <c r="M54" i="8"/>
  <c r="K42" i="9"/>
  <c r="K39" i="9" s="1"/>
  <c r="K49" i="9" s="1"/>
  <c r="M43" i="9"/>
  <c r="M246" i="9"/>
  <c r="M44" i="9" s="1"/>
  <c r="I155" i="10"/>
  <c r="I154" i="10" s="1"/>
  <c r="I150" i="10"/>
  <c r="I147" i="10" s="1"/>
  <c r="I158" i="10" s="1"/>
  <c r="F47" i="10"/>
  <c r="F46" i="10" s="1"/>
  <c r="F39" i="10" s="1"/>
  <c r="F50" i="10" s="1"/>
  <c r="C147" i="10"/>
  <c r="C158" i="10" s="1"/>
  <c r="C39" i="10"/>
  <c r="K147" i="10"/>
  <c r="K158" i="10" s="1"/>
  <c r="G103" i="10"/>
  <c r="G96" i="10" s="1"/>
  <c r="G107" i="10" s="1"/>
  <c r="G47" i="10"/>
  <c r="G46" i="10" s="1"/>
  <c r="G39" i="10" s="1"/>
  <c r="G50" i="10" s="1"/>
  <c r="C103" i="10"/>
  <c r="C96" i="10" s="1"/>
  <c r="C107" i="10" s="1"/>
  <c r="C47" i="10"/>
  <c r="C46" i="10" s="1"/>
  <c r="K104" i="10"/>
  <c r="K99" i="10"/>
  <c r="K45" i="10"/>
  <c r="D104" i="10"/>
  <c r="D45" i="10"/>
  <c r="D42" i="10" s="1"/>
  <c r="D99" i="10"/>
  <c r="E104" i="10"/>
  <c r="E99" i="10"/>
  <c r="E45" i="10"/>
  <c r="E42" i="10" s="1"/>
  <c r="F103" i="10"/>
  <c r="F96" i="10" s="1"/>
  <c r="F107" i="10" s="1"/>
  <c r="J154" i="10"/>
  <c r="J147" i="10" s="1"/>
  <c r="J158" i="10" s="1"/>
  <c r="J47" i="10"/>
  <c r="J46" i="10" s="1"/>
  <c r="J39" i="10" s="1"/>
  <c r="J50" i="10" s="1"/>
  <c r="C206" i="10"/>
  <c r="C205" i="10" s="1"/>
  <c r="C201" i="10"/>
  <c r="C198" i="10" s="1"/>
  <c r="C209" i="10" s="1"/>
  <c r="K42" i="10"/>
  <c r="F155" i="10"/>
  <c r="F154" i="10" s="1"/>
  <c r="F150" i="10"/>
  <c r="F147" i="10" s="1"/>
  <c r="F158" i="10" s="1"/>
  <c r="F198" i="10"/>
  <c r="F209" i="10" s="1"/>
  <c r="E155" i="10"/>
  <c r="E154" i="10" s="1"/>
  <c r="E150" i="10"/>
  <c r="E206" i="10"/>
  <c r="E205" i="10" s="1"/>
  <c r="E201" i="10"/>
  <c r="E198" i="10" s="1"/>
  <c r="E209" i="10" s="1"/>
  <c r="M102" i="10"/>
  <c r="G147" i="10"/>
  <c r="G158" i="10" s="1"/>
  <c r="M105" i="10"/>
  <c r="D155" i="10"/>
  <c r="D154" i="10" s="1"/>
  <c r="D150" i="10"/>
  <c r="D147" i="10" s="1"/>
  <c r="D158" i="10" s="1"/>
  <c r="I45" i="10"/>
  <c r="I42" i="10" s="1"/>
  <c r="I39" i="10" s="1"/>
  <c r="I50" i="10" s="1"/>
  <c r="H104" i="10"/>
  <c r="H45" i="10"/>
  <c r="H42" i="10" s="1"/>
  <c r="H99" i="10"/>
  <c r="H147" i="10"/>
  <c r="H158" i="10" s="1"/>
  <c r="I198" i="10"/>
  <c r="I209" i="10" s="1"/>
  <c r="I103" i="10"/>
  <c r="I96" i="10" s="1"/>
  <c r="I107" i="10" s="1"/>
  <c r="I47" i="10"/>
  <c r="I46" i="10" s="1"/>
  <c r="M101" i="10"/>
  <c r="M206" i="10"/>
  <c r="M205" i="10" s="1"/>
  <c r="M201" i="10"/>
  <c r="M155" i="10"/>
  <c r="M154" i="10" s="1"/>
  <c r="M150" i="10"/>
  <c r="K99" i="11"/>
  <c r="K94" i="11" s="1"/>
  <c r="K103" i="11" s="1"/>
  <c r="K45" i="11"/>
  <c r="K44" i="11" s="1"/>
  <c r="C149" i="11"/>
  <c r="C148" i="11" s="1"/>
  <c r="C146" i="11"/>
  <c r="C143" i="11" s="1"/>
  <c r="F100" i="11"/>
  <c r="F43" i="11"/>
  <c r="F42" i="11" s="1"/>
  <c r="F97" i="11"/>
  <c r="D46" i="11"/>
  <c r="P41" i="11"/>
  <c r="M101" i="11"/>
  <c r="P46" i="11" s="1"/>
  <c r="M98" i="11"/>
  <c r="K48" i="11"/>
  <c r="J45" i="11"/>
  <c r="J44" i="11" s="1"/>
  <c r="J39" i="11" s="1"/>
  <c r="J48" i="11" s="1"/>
  <c r="J148" i="11"/>
  <c r="J143" i="11" s="1"/>
  <c r="J152" i="11" s="1"/>
  <c r="D97" i="11"/>
  <c r="D43" i="11"/>
  <c r="D42" i="11" s="1"/>
  <c r="D100" i="11"/>
  <c r="C99" i="11"/>
  <c r="C45" i="11"/>
  <c r="C44" i="11" s="1"/>
  <c r="E100" i="11"/>
  <c r="E43" i="11"/>
  <c r="E42" i="11" s="1"/>
  <c r="E97" i="11"/>
  <c r="C43" i="11"/>
  <c r="C42" i="11" s="1"/>
  <c r="C39" i="11" s="1"/>
  <c r="C48" i="11" s="1"/>
  <c r="F146" i="11"/>
  <c r="F143" i="11" s="1"/>
  <c r="F152" i="11" s="1"/>
  <c r="F149" i="11"/>
  <c r="F148" i="11" s="1"/>
  <c r="I99" i="11"/>
  <c r="I94" i="11" s="1"/>
  <c r="I103" i="11" s="1"/>
  <c r="I45" i="11"/>
  <c r="I44" i="11" s="1"/>
  <c r="I39" i="11" s="1"/>
  <c r="I48" i="11" s="1"/>
  <c r="C94" i="11"/>
  <c r="E143" i="11"/>
  <c r="E152" i="11" s="1"/>
  <c r="E192" i="11"/>
  <c r="E201" i="11" s="1"/>
  <c r="M196" i="11"/>
  <c r="M199" i="11"/>
  <c r="G143" i="11"/>
  <c r="G152" i="11" s="1"/>
  <c r="C198" i="11"/>
  <c r="C197" i="11" s="1"/>
  <c r="C195" i="11"/>
  <c r="C192" i="11" s="1"/>
  <c r="H94" i="11"/>
  <c r="H103" i="11" s="1"/>
  <c r="H99" i="11"/>
  <c r="H45" i="11"/>
  <c r="H44" i="11" s="1"/>
  <c r="H39" i="11" s="1"/>
  <c r="H48" i="11" s="1"/>
  <c r="H149" i="11"/>
  <c r="H148" i="11" s="1"/>
  <c r="H146" i="11"/>
  <c r="D197" i="11"/>
  <c r="G39" i="11"/>
  <c r="G48" i="11" s="1"/>
  <c r="K143" i="11"/>
  <c r="K152" i="11" s="1"/>
  <c r="D198" i="11"/>
  <c r="D195" i="11"/>
  <c r="G99" i="11"/>
  <c r="G45" i="11"/>
  <c r="G44" i="11" s="1"/>
  <c r="M147" i="11"/>
  <c r="M150" i="11"/>
  <c r="G94" i="11"/>
  <c r="G103" i="11" s="1"/>
  <c r="F99" i="12"/>
  <c r="F45" i="12"/>
  <c r="F44" i="12" s="1"/>
  <c r="F39" i="12" s="1"/>
  <c r="F48" i="12" s="1"/>
  <c r="G99" i="12"/>
  <c r="G45" i="12"/>
  <c r="G44" i="12" s="1"/>
  <c r="G39" i="12" s="1"/>
  <c r="G48" i="12" s="1"/>
  <c r="M101" i="12"/>
  <c r="M98" i="12"/>
  <c r="G94" i="12"/>
  <c r="G103" i="12" s="1"/>
  <c r="P46" i="12"/>
  <c r="C192" i="12"/>
  <c r="K148" i="12"/>
  <c r="K143" i="12" s="1"/>
  <c r="K152" i="12" s="1"/>
  <c r="K45" i="12"/>
  <c r="K44" i="12" s="1"/>
  <c r="K39" i="12" s="1"/>
  <c r="K48" i="12" s="1"/>
  <c r="M147" i="12"/>
  <c r="M150" i="12"/>
  <c r="C146" i="12"/>
  <c r="C149" i="12"/>
  <c r="C148" i="12" s="1"/>
  <c r="H97" i="12"/>
  <c r="H100" i="12"/>
  <c r="H45" i="12" s="1"/>
  <c r="H43" i="12"/>
  <c r="H42" i="12" s="1"/>
  <c r="J148" i="12"/>
  <c r="J143" i="12" s="1"/>
  <c r="J152" i="12" s="1"/>
  <c r="J45" i="12"/>
  <c r="J44" i="12" s="1"/>
  <c r="J39" i="12" s="1"/>
  <c r="J48" i="12" s="1"/>
  <c r="K192" i="12"/>
  <c r="K201" i="12" s="1"/>
  <c r="H99" i="12"/>
  <c r="H94" i="12" s="1"/>
  <c r="H103" i="12" s="1"/>
  <c r="H46" i="12"/>
  <c r="I99" i="12"/>
  <c r="I45" i="12"/>
  <c r="I44" i="12" s="1"/>
  <c r="I39" i="12" s="1"/>
  <c r="I48" i="12" s="1"/>
  <c r="D99" i="12"/>
  <c r="D94" i="12" s="1"/>
  <c r="D103" i="12" s="1"/>
  <c r="D45" i="12"/>
  <c r="D44" i="12" s="1"/>
  <c r="D39" i="12" s="1"/>
  <c r="D48" i="12" s="1"/>
  <c r="I94" i="12"/>
  <c r="I103" i="12" s="1"/>
  <c r="E94" i="12"/>
  <c r="E103" i="12" s="1"/>
  <c r="C99" i="12"/>
  <c r="C94" i="12" s="1"/>
  <c r="C45" i="12"/>
  <c r="C44" i="12" s="1"/>
  <c r="C39" i="12" s="1"/>
  <c r="E99" i="12"/>
  <c r="E45" i="12"/>
  <c r="E44" i="12" s="1"/>
  <c r="E39" i="12" s="1"/>
  <c r="E48" i="12" s="1"/>
  <c r="I192" i="12"/>
  <c r="I201" i="12" s="1"/>
  <c r="F94" i="12"/>
  <c r="F103" i="12" s="1"/>
  <c r="M198" i="12"/>
  <c r="M197" i="12" s="1"/>
  <c r="M195" i="12"/>
  <c r="M203" i="13"/>
  <c r="M200" i="13"/>
  <c r="C202" i="13"/>
  <c r="C201" i="13" s="1"/>
  <c r="C199" i="13"/>
  <c r="M155" i="13"/>
  <c r="K199" i="13"/>
  <c r="K202" i="13"/>
  <c r="K201" i="13" s="1"/>
  <c r="E199" i="13"/>
  <c r="E202" i="13"/>
  <c r="E201" i="13" s="1"/>
  <c r="P47" i="14"/>
  <c r="M153" i="14"/>
  <c r="M150" i="14"/>
  <c r="E101" i="14"/>
  <c r="E46" i="14"/>
  <c r="E45" i="14" s="1"/>
  <c r="E39" i="14" s="1"/>
  <c r="E49" i="14" s="1"/>
  <c r="E95" i="14"/>
  <c r="E105" i="14" s="1"/>
  <c r="D195" i="14"/>
  <c r="D205" i="14" s="1"/>
  <c r="H44" i="14"/>
  <c r="H43" i="14" s="1"/>
  <c r="H99" i="14"/>
  <c r="H102" i="14"/>
  <c r="K101" i="14"/>
  <c r="K95" i="14" s="1"/>
  <c r="K105" i="14" s="1"/>
  <c r="K46" i="14"/>
  <c r="K45" i="14" s="1"/>
  <c r="K39" i="14" s="1"/>
  <c r="K49" i="14" s="1"/>
  <c r="E195" i="14"/>
  <c r="E205" i="14" s="1"/>
  <c r="D152" i="14"/>
  <c r="D151" i="14" s="1"/>
  <c r="D149" i="14"/>
  <c r="I101" i="14"/>
  <c r="D101" i="14"/>
  <c r="D95" i="14" s="1"/>
  <c r="D105" i="14" s="1"/>
  <c r="I152" i="14"/>
  <c r="I151" i="14" s="1"/>
  <c r="I149" i="14"/>
  <c r="M200" i="14"/>
  <c r="M203" i="14"/>
  <c r="I95" i="14"/>
  <c r="I105" i="14" s="1"/>
  <c r="G101" i="14"/>
  <c r="G95" i="14" s="1"/>
  <c r="G105" i="14" s="1"/>
  <c r="G46" i="14"/>
  <c r="G45" i="14" s="1"/>
  <c r="G39" i="14" s="1"/>
  <c r="G49" i="14" s="1"/>
  <c r="G195" i="14"/>
  <c r="G205" i="14" s="1"/>
  <c r="C202" i="14"/>
  <c r="C201" i="14" s="1"/>
  <c r="C195" i="14" s="1"/>
  <c r="C199" i="14"/>
  <c r="F145" i="14"/>
  <c r="F155" i="14" s="1"/>
  <c r="F95" i="14"/>
  <c r="F105" i="14" s="1"/>
  <c r="F39" i="14"/>
  <c r="F49" i="14" s="1"/>
  <c r="C101" i="14"/>
  <c r="C95" i="14" s="1"/>
  <c r="H152" i="14"/>
  <c r="H151" i="14" s="1"/>
  <c r="H149" i="14"/>
  <c r="H145" i="14" s="1"/>
  <c r="H155" i="14" s="1"/>
  <c r="E145" i="14"/>
  <c r="E155" i="14" s="1"/>
  <c r="J151" i="14"/>
  <c r="J145" i="14" s="1"/>
  <c r="J155" i="14" s="1"/>
  <c r="J46" i="14"/>
  <c r="J45" i="14" s="1"/>
  <c r="J39" i="14" s="1"/>
  <c r="J49" i="14" s="1"/>
  <c r="C152" i="14"/>
  <c r="C151" i="14" s="1"/>
  <c r="C149" i="14"/>
  <c r="J202" i="14"/>
  <c r="J201" i="14" s="1"/>
  <c r="J199" i="14"/>
  <c r="J195" i="14" s="1"/>
  <c r="J205" i="14" s="1"/>
  <c r="F101" i="14"/>
  <c r="F46" i="14"/>
  <c r="F45" i="14" s="1"/>
  <c r="M103" i="14"/>
  <c r="M100" i="14"/>
  <c r="J44" i="14"/>
  <c r="J43" i="14" s="1"/>
  <c r="M101" i="15"/>
  <c r="P41" i="15"/>
  <c r="D46" i="15"/>
  <c r="I143" i="15"/>
  <c r="I152" i="15" s="1"/>
  <c r="C192" i="15"/>
  <c r="C201" i="15" s="1"/>
  <c r="H143" i="15"/>
  <c r="H152" i="15" s="1"/>
  <c r="I192" i="15"/>
  <c r="I201" i="15" s="1"/>
  <c r="F143" i="15"/>
  <c r="F152" i="15" s="1"/>
  <c r="G143" i="15"/>
  <c r="G152" i="15" s="1"/>
  <c r="K192" i="15"/>
  <c r="K201" i="15" s="1"/>
  <c r="E143" i="15"/>
  <c r="E152" i="15" s="1"/>
  <c r="C143" i="15"/>
  <c r="C152" i="15" s="1"/>
  <c r="D149" i="15"/>
  <c r="D148" i="15" s="1"/>
  <c r="D146" i="15"/>
  <c r="D143" i="15" s="1"/>
  <c r="D152" i="15" s="1"/>
  <c r="M150" i="15"/>
  <c r="M147" i="15"/>
  <c r="D97" i="15"/>
  <c r="D43" i="15"/>
  <c r="D42" i="15" s="1"/>
  <c r="D100" i="15"/>
  <c r="M196" i="15"/>
  <c r="M199" i="15"/>
  <c r="I99" i="15"/>
  <c r="I94" i="15" s="1"/>
  <c r="I103" i="15" s="1"/>
  <c r="I45" i="15"/>
  <c r="I44" i="15" s="1"/>
  <c r="I39" i="15" s="1"/>
  <c r="I48" i="15" s="1"/>
  <c r="C100" i="15"/>
  <c r="C43" i="15"/>
  <c r="C42" i="15" s="1"/>
  <c r="C97" i="15"/>
  <c r="K97" i="15"/>
  <c r="K100" i="15"/>
  <c r="K43" i="15"/>
  <c r="K42" i="15" s="1"/>
  <c r="D192" i="15"/>
  <c r="G99" i="15"/>
  <c r="G94" i="15" s="1"/>
  <c r="G103" i="15" s="1"/>
  <c r="F94" i="15"/>
  <c r="F103" i="15" s="1"/>
  <c r="F192" i="15"/>
  <c r="F201" i="15" s="1"/>
  <c r="M98" i="15"/>
  <c r="F99" i="15"/>
  <c r="F45" i="15"/>
  <c r="F44" i="15" s="1"/>
  <c r="F39" i="15" s="1"/>
  <c r="F48" i="15" s="1"/>
  <c r="E99" i="15"/>
  <c r="E94" i="15" s="1"/>
  <c r="E103" i="15" s="1"/>
  <c r="J198" i="15"/>
  <c r="J197" i="15" s="1"/>
  <c r="J195" i="15"/>
  <c r="E195" i="15"/>
  <c r="E198" i="15"/>
  <c r="E197" i="15" s="1"/>
  <c r="K143" i="15"/>
  <c r="K152" i="15" s="1"/>
  <c r="E43" i="15"/>
  <c r="E42" i="15" s="1"/>
  <c r="H97" i="15"/>
  <c r="H43" i="15"/>
  <c r="H42" i="15" s="1"/>
  <c r="H100" i="15"/>
  <c r="J148" i="15"/>
  <c r="J143" i="15" s="1"/>
  <c r="J45" i="15"/>
  <c r="J44" i="15" s="1"/>
  <c r="J39" i="15" s="1"/>
  <c r="J48" i="15" s="1"/>
  <c r="G195" i="15"/>
  <c r="G198" i="15"/>
  <c r="G197" i="15" s="1"/>
  <c r="P46" i="16"/>
  <c r="M101" i="17"/>
  <c r="M98" i="17"/>
  <c r="P46" i="17"/>
  <c r="F46" i="18"/>
  <c r="C46" i="18"/>
  <c r="M147" i="18"/>
  <c r="M150" i="18"/>
  <c r="M98" i="18"/>
  <c r="M101" i="18"/>
  <c r="F100" i="18"/>
  <c r="F45" i="18" s="1"/>
  <c r="F44" i="18" s="1"/>
  <c r="F39" i="18" s="1"/>
  <c r="F48" i="18" s="1"/>
  <c r="F97" i="18"/>
  <c r="F43" i="18"/>
  <c r="F42" i="18" s="1"/>
  <c r="C100" i="18"/>
  <c r="C43" i="18"/>
  <c r="C42" i="18" s="1"/>
  <c r="C97" i="18"/>
  <c r="E100" i="18"/>
  <c r="E97" i="18"/>
  <c r="E43" i="18"/>
  <c r="E42" i="18" s="1"/>
  <c r="M196" i="18"/>
  <c r="M199" i="18"/>
  <c r="D94" i="18"/>
  <c r="D103" i="18" s="1"/>
  <c r="J192" i="18"/>
  <c r="J201" i="18" s="1"/>
  <c r="C198" i="18"/>
  <c r="C197" i="18" s="1"/>
  <c r="C195" i="18"/>
  <c r="C192" i="18" s="1"/>
  <c r="D99" i="18"/>
  <c r="E143" i="18"/>
  <c r="E152" i="18" s="1"/>
  <c r="C152" i="18"/>
  <c r="F192" i="18"/>
  <c r="F201" i="18" s="1"/>
  <c r="I99" i="18"/>
  <c r="I94" i="18" s="1"/>
  <c r="I103" i="18" s="1"/>
  <c r="I45" i="18"/>
  <c r="I44" i="18" s="1"/>
  <c r="I39" i="18" s="1"/>
  <c r="I48" i="18" s="1"/>
  <c r="G192" i="18"/>
  <c r="G201" i="18" s="1"/>
  <c r="I143" i="18"/>
  <c r="I152" i="18" s="1"/>
  <c r="J146" i="18"/>
  <c r="J43" i="18"/>
  <c r="J42" i="18" s="1"/>
  <c r="J149" i="18"/>
  <c r="H143" i="18"/>
  <c r="H152" i="18" s="1"/>
  <c r="H100" i="18"/>
  <c r="H43" i="18"/>
  <c r="H42" i="18" s="1"/>
  <c r="H97" i="18"/>
  <c r="K192" i="18"/>
  <c r="K201" i="18" s="1"/>
  <c r="F143" i="18"/>
  <c r="F152" i="18" s="1"/>
  <c r="I192" i="18"/>
  <c r="I201" i="18" s="1"/>
  <c r="G94" i="18"/>
  <c r="G103" i="18" s="1"/>
  <c r="K99" i="18"/>
  <c r="K94" i="18" s="1"/>
  <c r="K103" i="18" s="1"/>
  <c r="K45" i="18"/>
  <c r="K44" i="18" s="1"/>
  <c r="K39" i="18" s="1"/>
  <c r="K48" i="18" s="1"/>
  <c r="G143" i="18"/>
  <c r="G152" i="18" s="1"/>
  <c r="G99" i="18"/>
  <c r="G45" i="18"/>
  <c r="G44" i="18" s="1"/>
  <c r="G39" i="18" s="1"/>
  <c r="G48" i="18" s="1"/>
  <c r="D149" i="18"/>
  <c r="D148" i="18" s="1"/>
  <c r="D146" i="18"/>
  <c r="E195" i="18"/>
  <c r="E198" i="18"/>
  <c r="E197" i="18" s="1"/>
  <c r="P46" i="18"/>
  <c r="C149" i="22"/>
  <c r="C148" i="22" s="1"/>
  <c r="C146" i="22"/>
  <c r="C143" i="22" s="1"/>
  <c r="C152" i="22" s="1"/>
  <c r="H99" i="22"/>
  <c r="F192" i="22"/>
  <c r="F201" i="22" s="1"/>
  <c r="H94" i="22"/>
  <c r="H103" i="22" s="1"/>
  <c r="C46" i="22"/>
  <c r="K94" i="22"/>
  <c r="K103" i="22" s="1"/>
  <c r="F99" i="22"/>
  <c r="F94" i="22" s="1"/>
  <c r="F103" i="22" s="1"/>
  <c r="F45" i="22"/>
  <c r="F44" i="22" s="1"/>
  <c r="F39" i="22" s="1"/>
  <c r="F48" i="22" s="1"/>
  <c r="E99" i="22"/>
  <c r="E94" i="22" s="1"/>
  <c r="E103" i="22" s="1"/>
  <c r="E45" i="22"/>
  <c r="E44" i="22" s="1"/>
  <c r="E39" i="22" s="1"/>
  <c r="E48" i="22" s="1"/>
  <c r="C100" i="22"/>
  <c r="C43" i="22"/>
  <c r="C42" i="22" s="1"/>
  <c r="C97" i="22"/>
  <c r="K99" i="22"/>
  <c r="K45" i="22"/>
  <c r="K44" i="22" s="1"/>
  <c r="K39" i="22" s="1"/>
  <c r="K48" i="22" s="1"/>
  <c r="C198" i="22"/>
  <c r="C197" i="22" s="1"/>
  <c r="C195" i="22"/>
  <c r="C192" i="22" s="1"/>
  <c r="J148" i="22"/>
  <c r="J45" i="22"/>
  <c r="J44" i="22" s="1"/>
  <c r="J39" i="22" s="1"/>
  <c r="J48" i="22" s="1"/>
  <c r="M196" i="22"/>
  <c r="M195" i="22" s="1"/>
  <c r="E146" i="22"/>
  <c r="E149" i="22"/>
  <c r="E148" i="22" s="1"/>
  <c r="D192" i="22"/>
  <c r="D201" i="22" s="1"/>
  <c r="H149" i="22"/>
  <c r="H148" i="22" s="1"/>
  <c r="H146" i="22"/>
  <c r="H143" i="22" s="1"/>
  <c r="H152" i="22" s="1"/>
  <c r="M147" i="22"/>
  <c r="M150" i="22"/>
  <c r="I97" i="22"/>
  <c r="I100" i="22"/>
  <c r="I43" i="22"/>
  <c r="I42" i="22" s="1"/>
  <c r="G99" i="22"/>
  <c r="G45" i="22"/>
  <c r="G44" i="22" s="1"/>
  <c r="G39" i="22" s="1"/>
  <c r="G48" i="22" s="1"/>
  <c r="E192" i="22"/>
  <c r="E201" i="22" s="1"/>
  <c r="G94" i="22"/>
  <c r="G103" i="22" s="1"/>
  <c r="D99" i="22"/>
  <c r="D94" i="22" s="1"/>
  <c r="D103" i="22" s="1"/>
  <c r="D45" i="22"/>
  <c r="D44" i="22" s="1"/>
  <c r="D39" i="22" s="1"/>
  <c r="D48" i="22" s="1"/>
  <c r="J192" i="22"/>
  <c r="J201" i="22" s="1"/>
  <c r="J143" i="22"/>
  <c r="H43" i="22"/>
  <c r="H42" i="22" s="1"/>
  <c r="K192" i="22"/>
  <c r="K201" i="22" s="1"/>
  <c r="M101" i="22"/>
  <c r="L46" i="22" s="1"/>
  <c r="M98" i="22"/>
  <c r="L43" i="22" s="1"/>
  <c r="Q46" i="24"/>
  <c r="N98" i="24"/>
  <c r="N196" i="24"/>
  <c r="N199" i="24"/>
  <c r="C198" i="24"/>
  <c r="C195" i="24"/>
  <c r="C43" i="24"/>
  <c r="C42" i="24" s="1"/>
  <c r="J197" i="24"/>
  <c r="J192" i="24" s="1"/>
  <c r="J201" i="24" s="1"/>
  <c r="J45" i="24"/>
  <c r="J44" i="24" s="1"/>
  <c r="J39" i="24" s="1"/>
  <c r="J48" i="24" s="1"/>
  <c r="G197" i="24"/>
  <c r="G192" i="24" s="1"/>
  <c r="G201" i="24" s="1"/>
  <c r="G45" i="24"/>
  <c r="G44" i="24" s="1"/>
  <c r="G39" i="24" s="1"/>
  <c r="G48" i="24" s="1"/>
  <c r="K197" i="24"/>
  <c r="K192" i="24" s="1"/>
  <c r="K201" i="24" s="1"/>
  <c r="K45" i="24"/>
  <c r="K44" i="24" s="1"/>
  <c r="K39" i="24" s="1"/>
  <c r="K48" i="24" s="1"/>
  <c r="E197" i="24"/>
  <c r="E192" i="24" s="1"/>
  <c r="E201" i="24" s="1"/>
  <c r="E45" i="24"/>
  <c r="E44" i="24" s="1"/>
  <c r="E39" i="24" s="1"/>
  <c r="E48" i="24" s="1"/>
  <c r="F197" i="24"/>
  <c r="F192" i="24" s="1"/>
  <c r="F201" i="24" s="1"/>
  <c r="F45" i="24"/>
  <c r="F44" i="24" s="1"/>
  <c r="F39" i="24" s="1"/>
  <c r="F48" i="24" s="1"/>
  <c r="L197" i="24"/>
  <c r="L45" i="24"/>
  <c r="L44" i="24" s="1"/>
  <c r="L39" i="24" s="1"/>
  <c r="L48" i="24" s="1"/>
  <c r="D198" i="24"/>
  <c r="D195" i="24"/>
  <c r="D43" i="24"/>
  <c r="D42" i="24" s="1"/>
  <c r="N149" i="24"/>
  <c r="N148" i="24" s="1"/>
  <c r="N146" i="24"/>
  <c r="L192" i="24"/>
  <c r="L201" i="24" s="1"/>
  <c r="N100" i="24"/>
  <c r="N99" i="24" s="1"/>
  <c r="N97" i="24"/>
  <c r="L45" i="25"/>
  <c r="L44" i="25" s="1"/>
  <c r="L39" i="25" s="1"/>
  <c r="L48" i="25" s="1"/>
  <c r="L192" i="25"/>
  <c r="L201" i="25" s="1"/>
  <c r="K45" i="25"/>
  <c r="K44" i="25" s="1"/>
  <c r="K39" i="25" s="1"/>
  <c r="K48" i="25" s="1"/>
  <c r="K192" i="25"/>
  <c r="K201" i="25" s="1"/>
  <c r="D43" i="25"/>
  <c r="D42" i="25" s="1"/>
  <c r="F192" i="25"/>
  <c r="F201" i="25" s="1"/>
  <c r="F45" i="25"/>
  <c r="F44" i="25" s="1"/>
  <c r="F39" i="25" s="1"/>
  <c r="F48" i="25" s="1"/>
  <c r="G192" i="25"/>
  <c r="G201" i="25" s="1"/>
  <c r="G45" i="25"/>
  <c r="G44" i="25" s="1"/>
  <c r="G39" i="25" s="1"/>
  <c r="G48" i="25" s="1"/>
  <c r="E192" i="25"/>
  <c r="E201" i="25" s="1"/>
  <c r="E45" i="25"/>
  <c r="E44" i="25" s="1"/>
  <c r="E39" i="25" s="1"/>
  <c r="E48" i="25" s="1"/>
  <c r="C43" i="25"/>
  <c r="C42" i="25" s="1"/>
  <c r="Q46" i="25"/>
  <c r="N198" i="25"/>
  <c r="N197" i="25" s="1"/>
  <c r="N195" i="25"/>
  <c r="N100" i="25"/>
  <c r="N99" i="25" s="1"/>
  <c r="N97" i="25"/>
  <c r="N150" i="25"/>
  <c r="N147" i="25"/>
  <c r="C46" i="26"/>
  <c r="D192" i="26"/>
  <c r="D201" i="26" s="1"/>
  <c r="M45" i="26"/>
  <c r="M44" i="26" s="1"/>
  <c r="M39" i="26" s="1"/>
  <c r="M48" i="26" s="1"/>
  <c r="L192" i="26"/>
  <c r="L201" i="26" s="1"/>
  <c r="G192" i="26"/>
  <c r="G201" i="26" s="1"/>
  <c r="E192" i="26"/>
  <c r="E201" i="26" s="1"/>
  <c r="G143" i="26"/>
  <c r="G152" i="26" s="1"/>
  <c r="M143" i="26"/>
  <c r="M152" i="26" s="1"/>
  <c r="K99" i="26"/>
  <c r="K94" i="26" s="1"/>
  <c r="K103" i="26" s="1"/>
  <c r="K45" i="26"/>
  <c r="K44" i="26" s="1"/>
  <c r="K39" i="26" s="1"/>
  <c r="K48" i="26" s="1"/>
  <c r="M192" i="26"/>
  <c r="M201" i="26" s="1"/>
  <c r="H97" i="26"/>
  <c r="H43" i="26"/>
  <c r="H42" i="26" s="1"/>
  <c r="H100" i="26"/>
  <c r="E99" i="26"/>
  <c r="E94" i="26" s="1"/>
  <c r="E103" i="26" s="1"/>
  <c r="E45" i="26"/>
  <c r="E44" i="26" s="1"/>
  <c r="E39" i="26" s="1"/>
  <c r="E48" i="26" s="1"/>
  <c r="D99" i="26"/>
  <c r="D94" i="26" s="1"/>
  <c r="D103" i="26" s="1"/>
  <c r="C100" i="26"/>
  <c r="C43" i="26"/>
  <c r="C42" i="26" s="1"/>
  <c r="C97" i="26"/>
  <c r="G99" i="26"/>
  <c r="G45" i="26"/>
  <c r="G44" i="26" s="1"/>
  <c r="G39" i="26" s="1"/>
  <c r="G48" i="26" s="1"/>
  <c r="O98" i="26"/>
  <c r="N43" i="26" s="1"/>
  <c r="O101" i="26"/>
  <c r="N46" i="26" s="1"/>
  <c r="R46" i="26" s="1"/>
  <c r="H192" i="26"/>
  <c r="H201" i="26" s="1"/>
  <c r="O196" i="26"/>
  <c r="O199" i="26"/>
  <c r="G94" i="26"/>
  <c r="G103" i="26" s="1"/>
  <c r="C149" i="26"/>
  <c r="C148" i="26" s="1"/>
  <c r="C146" i="26"/>
  <c r="C198" i="26"/>
  <c r="C197" i="26" s="1"/>
  <c r="C195" i="26"/>
  <c r="O147" i="26"/>
  <c r="O150" i="26"/>
  <c r="D149" i="26"/>
  <c r="D148" i="26" s="1"/>
  <c r="D146" i="26"/>
  <c r="D143" i="26" s="1"/>
  <c r="D152" i="26" s="1"/>
  <c r="H143" i="26"/>
  <c r="H152" i="26" s="1"/>
  <c r="F192" i="26"/>
  <c r="F201" i="26" s="1"/>
  <c r="F143" i="26"/>
  <c r="F152" i="26" s="1"/>
  <c r="L146" i="26"/>
  <c r="L149" i="26"/>
  <c r="L43" i="26"/>
  <c r="L42" i="26" s="1"/>
  <c r="M99" i="26"/>
  <c r="M94" i="26" s="1"/>
  <c r="M103" i="26" s="1"/>
  <c r="F45" i="26"/>
  <c r="F44" i="26" s="1"/>
  <c r="F39" i="26" s="1"/>
  <c r="F48" i="26" s="1"/>
  <c r="F99" i="26"/>
  <c r="F94" i="26" s="1"/>
  <c r="F103" i="26" s="1"/>
  <c r="K143" i="26"/>
  <c r="K152" i="26" s="1"/>
  <c r="M143" i="27"/>
  <c r="M152" i="27" s="1"/>
  <c r="H143" i="27"/>
  <c r="H152" i="27" s="1"/>
  <c r="C143" i="27"/>
  <c r="C152" i="27" s="1"/>
  <c r="D143" i="27"/>
  <c r="D152" i="27" s="1"/>
  <c r="G143" i="27"/>
  <c r="G152" i="27" s="1"/>
  <c r="K143" i="27"/>
  <c r="K152" i="27" s="1"/>
  <c r="H43" i="27"/>
  <c r="H42" i="27" s="1"/>
  <c r="H100" i="27"/>
  <c r="H97" i="27"/>
  <c r="H192" i="27"/>
  <c r="H201" i="27" s="1"/>
  <c r="C99" i="27"/>
  <c r="C94" i="27" s="1"/>
  <c r="D192" i="27"/>
  <c r="D201" i="27" s="1"/>
  <c r="I100" i="27"/>
  <c r="I97" i="27"/>
  <c r="I43" i="27"/>
  <c r="I42" i="27" s="1"/>
  <c r="G195" i="27"/>
  <c r="G198" i="27"/>
  <c r="G197" i="27" s="1"/>
  <c r="O196" i="27"/>
  <c r="O199" i="27"/>
  <c r="M192" i="27"/>
  <c r="M201" i="27" s="1"/>
  <c r="C195" i="27"/>
  <c r="C198" i="27"/>
  <c r="C197" i="27" s="1"/>
  <c r="O100" i="27"/>
  <c r="O99" i="27" s="1"/>
  <c r="O97" i="27"/>
  <c r="E99" i="27"/>
  <c r="E94" i="27" s="1"/>
  <c r="E103" i="27" s="1"/>
  <c r="E45" i="27"/>
  <c r="E44" i="27" s="1"/>
  <c r="E39" i="27" s="1"/>
  <c r="E48" i="27" s="1"/>
  <c r="L148" i="27"/>
  <c r="L143" i="27" s="1"/>
  <c r="L152" i="27" s="1"/>
  <c r="L45" i="27"/>
  <c r="L44" i="27" s="1"/>
  <c r="L39" i="27" s="1"/>
  <c r="L48" i="27" s="1"/>
  <c r="J149" i="27"/>
  <c r="J148" i="27" s="1"/>
  <c r="J146" i="27"/>
  <c r="K99" i="27"/>
  <c r="K94" i="27" s="1"/>
  <c r="K103" i="27" s="1"/>
  <c r="K45" i="27"/>
  <c r="K44" i="27" s="1"/>
  <c r="K39" i="27" s="1"/>
  <c r="K48" i="27" s="1"/>
  <c r="E192" i="27"/>
  <c r="E201" i="27" s="1"/>
  <c r="J99" i="27"/>
  <c r="J94" i="27" s="1"/>
  <c r="J103" i="27" s="1"/>
  <c r="O147" i="27"/>
  <c r="O150" i="27"/>
  <c r="G99" i="27"/>
  <c r="G94" i="27" s="1"/>
  <c r="G103" i="27" s="1"/>
  <c r="M97" i="27"/>
  <c r="M100" i="27"/>
  <c r="M43" i="27"/>
  <c r="M42" i="27" s="1"/>
  <c r="D99" i="27"/>
  <c r="D94" i="27" s="1"/>
  <c r="D103" i="27" s="1"/>
  <c r="D45" i="27"/>
  <c r="D44" i="27" s="1"/>
  <c r="D39" i="27" s="1"/>
  <c r="D48" i="27" s="1"/>
  <c r="F100" i="27"/>
  <c r="F43" i="27"/>
  <c r="F42" i="27" s="1"/>
  <c r="F97" i="27"/>
  <c r="K192" i="27"/>
  <c r="K201" i="27" s="1"/>
  <c r="G43" i="27"/>
  <c r="G42" i="27" s="1"/>
  <c r="O150" i="28"/>
  <c r="N46" i="28" s="1"/>
  <c r="R46" i="28" s="1"/>
  <c r="O147" i="28"/>
  <c r="N43" i="28" s="1"/>
  <c r="O98" i="28"/>
  <c r="O101" i="28"/>
  <c r="O198" i="28"/>
  <c r="O197" i="28" s="1"/>
  <c r="O195" i="28"/>
  <c r="R39" i="30"/>
  <c r="O147" i="29"/>
  <c r="N43" i="29" s="1"/>
  <c r="O150" i="29"/>
  <c r="N46" i="29" s="1"/>
  <c r="O198" i="29"/>
  <c r="O197" i="29" s="1"/>
  <c r="O195" i="29"/>
  <c r="O201" i="29" s="1"/>
  <c r="R46" i="29"/>
  <c r="O97" i="29"/>
  <c r="O100" i="29"/>
  <c r="O99" i="29" s="1"/>
  <c r="R46" i="30"/>
  <c r="C48" i="30"/>
  <c r="O198" i="30"/>
  <c r="O197" i="30" s="1"/>
  <c r="O195" i="30"/>
  <c r="O201" i="30" s="1"/>
  <c r="O149" i="30"/>
  <c r="O148" i="30" s="1"/>
  <c r="O146" i="30"/>
  <c r="O100" i="30"/>
  <c r="O99" i="30" s="1"/>
  <c r="O97" i="30"/>
  <c r="H192" i="31"/>
  <c r="H201" i="31" s="1"/>
  <c r="C46" i="31"/>
  <c r="J143" i="31"/>
  <c r="J152" i="31" s="1"/>
  <c r="C43" i="31"/>
  <c r="C42" i="31" s="1"/>
  <c r="F192" i="31"/>
  <c r="F201" i="31" s="1"/>
  <c r="G143" i="31"/>
  <c r="G152" i="31" s="1"/>
  <c r="L46" i="31"/>
  <c r="R46" i="31"/>
  <c r="F99" i="31"/>
  <c r="F94" i="31" s="1"/>
  <c r="F103" i="31" s="1"/>
  <c r="F45" i="31"/>
  <c r="F44" i="31" s="1"/>
  <c r="F39" i="31" s="1"/>
  <c r="F48" i="31" s="1"/>
  <c r="I99" i="31"/>
  <c r="I94" i="31" s="1"/>
  <c r="I103" i="31" s="1"/>
  <c r="I45" i="31"/>
  <c r="I44" i="31" s="1"/>
  <c r="I39" i="31" s="1"/>
  <c r="I48" i="31" s="1"/>
  <c r="G99" i="31"/>
  <c r="G94" i="31" s="1"/>
  <c r="G103" i="31" s="1"/>
  <c r="K99" i="31"/>
  <c r="K94" i="31" s="1"/>
  <c r="K103" i="31" s="1"/>
  <c r="L198" i="31"/>
  <c r="L197" i="31" s="1"/>
  <c r="L195" i="31"/>
  <c r="L192" i="31" s="1"/>
  <c r="L201" i="31" s="1"/>
  <c r="K149" i="31"/>
  <c r="K148" i="31" s="1"/>
  <c r="K146" i="31"/>
  <c r="D143" i="31"/>
  <c r="D152" i="31" s="1"/>
  <c r="C99" i="31"/>
  <c r="C94" i="31" s="1"/>
  <c r="C195" i="31"/>
  <c r="C198" i="31"/>
  <c r="C197" i="31" s="1"/>
  <c r="D43" i="31"/>
  <c r="D42" i="31" s="1"/>
  <c r="D198" i="31"/>
  <c r="D197" i="31" s="1"/>
  <c r="D195" i="31"/>
  <c r="L149" i="31"/>
  <c r="L43" i="31"/>
  <c r="L42" i="31" s="1"/>
  <c r="L146" i="31"/>
  <c r="M192" i="31"/>
  <c r="M201" i="31" s="1"/>
  <c r="E192" i="31"/>
  <c r="E201" i="31" s="1"/>
  <c r="J97" i="31"/>
  <c r="J43" i="31"/>
  <c r="J42" i="31" s="1"/>
  <c r="J100" i="31"/>
  <c r="H99" i="31"/>
  <c r="H94" i="31" s="1"/>
  <c r="H103" i="31" s="1"/>
  <c r="H45" i="31"/>
  <c r="H44" i="31" s="1"/>
  <c r="H39" i="31" s="1"/>
  <c r="H48" i="31" s="1"/>
  <c r="M100" i="31"/>
  <c r="M97" i="31"/>
  <c r="E99" i="31"/>
  <c r="E94" i="31" s="1"/>
  <c r="E103" i="31" s="1"/>
  <c r="E45" i="31"/>
  <c r="E44" i="31" s="1"/>
  <c r="E39" i="31" s="1"/>
  <c r="E48" i="31" s="1"/>
  <c r="H143" i="31"/>
  <c r="H152" i="31" s="1"/>
  <c r="O199" i="31"/>
  <c r="O196" i="31"/>
  <c r="O147" i="31"/>
  <c r="O150" i="31"/>
  <c r="D45" i="31"/>
  <c r="D44" i="31" s="1"/>
  <c r="D39" i="31" s="1"/>
  <c r="D48" i="31" s="1"/>
  <c r="C149" i="31"/>
  <c r="C148" i="31" s="1"/>
  <c r="C146" i="31"/>
  <c r="C143" i="31" s="1"/>
  <c r="K192" i="31"/>
  <c r="K201" i="31" s="1"/>
  <c r="O101" i="31"/>
  <c r="O98" i="31"/>
  <c r="G43" i="31"/>
  <c r="G42" i="31" s="1"/>
  <c r="G198" i="31"/>
  <c r="G197" i="31" s="1"/>
  <c r="G195" i="31"/>
  <c r="E143" i="32"/>
  <c r="E152" i="32" s="1"/>
  <c r="H45" i="32"/>
  <c r="H44" i="32" s="1"/>
  <c r="H39" i="32" s="1"/>
  <c r="H48" i="32" s="1"/>
  <c r="N46" i="32"/>
  <c r="N43" i="32"/>
  <c r="K39" i="6"/>
  <c r="K104" i="6"/>
  <c r="K49" i="6" s="1"/>
  <c r="H104" i="6"/>
  <c r="H49" i="6" s="1"/>
  <c r="H39" i="6"/>
  <c r="D39" i="6"/>
  <c r="D104" i="6"/>
  <c r="D49" i="6" s="1"/>
  <c r="M39" i="6"/>
  <c r="M151" i="9"/>
  <c r="M150" i="9" s="1"/>
  <c r="M146" i="9"/>
  <c r="M143" i="9" s="1"/>
  <c r="M102" i="9"/>
  <c r="M101" i="9" s="1"/>
  <c r="M97" i="9"/>
  <c r="M94" i="9" s="1"/>
  <c r="M200" i="9"/>
  <c r="M199" i="9" s="1"/>
  <c r="M195" i="9"/>
  <c r="M192" i="9" s="1"/>
  <c r="C192" i="32"/>
  <c r="C201" i="32" s="1"/>
  <c r="E45" i="32"/>
  <c r="E44" i="32" s="1"/>
  <c r="E39" i="32" s="1"/>
  <c r="E48" i="32" s="1"/>
  <c r="C103" i="32"/>
  <c r="D99" i="32"/>
  <c r="D94" i="32" s="1"/>
  <c r="G192" i="32"/>
  <c r="G201" i="32" s="1"/>
  <c r="D195" i="32"/>
  <c r="D198" i="32"/>
  <c r="D197" i="32" s="1"/>
  <c r="I99" i="32"/>
  <c r="I94" i="32" s="1"/>
  <c r="I103" i="32" s="1"/>
  <c r="I45" i="32"/>
  <c r="I44" i="32" s="1"/>
  <c r="I39" i="32" s="1"/>
  <c r="I48" i="32" s="1"/>
  <c r="D43" i="32"/>
  <c r="D42" i="32" s="1"/>
  <c r="F45" i="32"/>
  <c r="F44" i="32" s="1"/>
  <c r="F39" i="32" s="1"/>
  <c r="F48" i="32" s="1"/>
  <c r="F99" i="32"/>
  <c r="F94" i="32" s="1"/>
  <c r="F103" i="32" s="1"/>
  <c r="R16" i="32"/>
  <c r="D143" i="32"/>
  <c r="D152" i="32" s="1"/>
  <c r="L192" i="32"/>
  <c r="L201" i="32" s="1"/>
  <c r="C143" i="32"/>
  <c r="G45" i="32"/>
  <c r="G44" i="32" s="1"/>
  <c r="G39" i="32" s="1"/>
  <c r="G48" i="32" s="1"/>
  <c r="R9" i="32"/>
  <c r="O100" i="32"/>
  <c r="O97" i="32"/>
  <c r="C45" i="32"/>
  <c r="C44" i="32" s="1"/>
  <c r="C39" i="32" s="1"/>
  <c r="R41" i="32"/>
  <c r="O195" i="32"/>
  <c r="O198" i="32"/>
  <c r="O197" i="32" s="1"/>
  <c r="O149" i="32"/>
  <c r="O148" i="32" s="1"/>
  <c r="O146" i="32"/>
  <c r="J99" i="32"/>
  <c r="J94" i="32" s="1"/>
  <c r="J103" i="32" s="1"/>
  <c r="J45" i="32"/>
  <c r="J44" i="32" s="1"/>
  <c r="J39" i="32" s="1"/>
  <c r="J48" i="32" s="1"/>
  <c r="K100" i="32"/>
  <c r="K97" i="32"/>
  <c r="K43" i="32"/>
  <c r="K42" i="32" s="1"/>
  <c r="L45" i="32"/>
  <c r="L44" i="32" s="1"/>
  <c r="L39" i="32" s="1"/>
  <c r="L48" i="32" s="1"/>
  <c r="K192" i="32"/>
  <c r="K201" i="32" s="1"/>
  <c r="R9" i="31"/>
  <c r="R16" i="31"/>
  <c r="R41" i="30"/>
  <c r="R41" i="29"/>
  <c r="C48" i="29"/>
  <c r="R41" i="28"/>
  <c r="R9" i="28"/>
  <c r="R9" i="27"/>
  <c r="R41" i="26"/>
  <c r="R9" i="26"/>
  <c r="Q41" i="25"/>
  <c r="Q9" i="25"/>
  <c r="Q41" i="23"/>
  <c r="C48" i="23"/>
  <c r="Q39" i="23"/>
  <c r="Q16" i="23"/>
  <c r="P9" i="22"/>
  <c r="P41" i="18"/>
  <c r="P15" i="18"/>
  <c r="C48" i="17"/>
  <c r="P41" i="17"/>
  <c r="C48" i="16"/>
  <c r="P39" i="16"/>
  <c r="P15" i="16"/>
  <c r="P41" i="16"/>
  <c r="P15" i="15"/>
  <c r="P42" i="14"/>
  <c r="P15" i="12"/>
  <c r="P41" i="12"/>
  <c r="M54" i="7"/>
  <c r="M54" i="6"/>
  <c r="G39" i="5"/>
  <c r="G46" i="5"/>
  <c r="M51" i="5" s="1"/>
  <c r="M132" i="1"/>
  <c r="M113" i="1"/>
  <c r="M102" i="1"/>
  <c r="M110" i="1"/>
  <c r="M111" i="1"/>
  <c r="M109" i="1"/>
  <c r="M127" i="1"/>
  <c r="M124" i="1"/>
  <c r="M116" i="1"/>
  <c r="M112" i="1"/>
  <c r="M101" i="1"/>
  <c r="M117" i="1"/>
  <c r="M115" i="1"/>
  <c r="M130" i="1"/>
  <c r="M121" i="1"/>
  <c r="M106" i="1"/>
  <c r="M131" i="1"/>
  <c r="M114" i="1"/>
  <c r="M123" i="1"/>
  <c r="M100" i="1"/>
  <c r="M119" i="1"/>
  <c r="M125" i="1"/>
  <c r="M175" i="1"/>
  <c r="M143" i="1"/>
  <c r="M149" i="1"/>
  <c r="M148" i="1"/>
  <c r="M156" i="1"/>
  <c r="M144" i="1"/>
  <c r="M160" i="1"/>
  <c r="M172" i="1"/>
  <c r="M168" i="1"/>
  <c r="M142" i="1"/>
  <c r="M161" i="1"/>
  <c r="M169" i="1"/>
  <c r="M158" i="1"/>
  <c r="M153" i="1"/>
  <c r="M173" i="1"/>
  <c r="M166" i="1"/>
  <c r="M165" i="1"/>
  <c r="M150" i="1"/>
  <c r="M167" i="1"/>
  <c r="M155" i="1"/>
  <c r="M164" i="1"/>
  <c r="M147" i="1"/>
  <c r="M154" i="1"/>
  <c r="M171" i="1"/>
  <c r="M152" i="1"/>
  <c r="M170" i="1"/>
  <c r="M174" i="1"/>
  <c r="M145" i="1"/>
  <c r="M162" i="1"/>
  <c r="M151" i="1"/>
  <c r="M157" i="1"/>
  <c r="M146" i="1"/>
  <c r="M159" i="1"/>
  <c r="M163" i="1"/>
  <c r="K43" i="92" l="1"/>
  <c r="O146" i="92"/>
  <c r="O143" i="92"/>
  <c r="K140" i="92"/>
  <c r="K149" i="92" s="1"/>
  <c r="M47" i="92"/>
  <c r="M38" i="92"/>
  <c r="L47" i="92"/>
  <c r="E44" i="92"/>
  <c r="L38" i="92"/>
  <c r="K92" i="92"/>
  <c r="E92" i="92"/>
  <c r="E38" i="92" s="1"/>
  <c r="F92" i="92"/>
  <c r="F38" i="92" s="1"/>
  <c r="D92" i="92"/>
  <c r="D101" i="92" s="1"/>
  <c r="D47" i="92" s="1"/>
  <c r="H92" i="92"/>
  <c r="H101" i="92" s="1"/>
  <c r="H47" i="92" s="1"/>
  <c r="O98" i="92"/>
  <c r="O95" i="92"/>
  <c r="C188" i="92"/>
  <c r="R42" i="92"/>
  <c r="J41" i="92"/>
  <c r="C101" i="92"/>
  <c r="J97" i="92"/>
  <c r="J43" i="92" s="1"/>
  <c r="J44" i="92"/>
  <c r="C43" i="92"/>
  <c r="C140" i="92"/>
  <c r="I41" i="92"/>
  <c r="I97" i="92"/>
  <c r="I43" i="92" s="1"/>
  <c r="I44" i="92"/>
  <c r="R45" i="92"/>
  <c r="G92" i="92"/>
  <c r="I41" i="91"/>
  <c r="N45" i="91"/>
  <c r="R45" i="91" s="1"/>
  <c r="I97" i="91"/>
  <c r="I44" i="91"/>
  <c r="O98" i="91"/>
  <c r="J92" i="91"/>
  <c r="J38" i="91" s="1"/>
  <c r="K41" i="91"/>
  <c r="K145" i="91"/>
  <c r="K43" i="91" s="1"/>
  <c r="K44" i="91"/>
  <c r="O146" i="91"/>
  <c r="E188" i="91"/>
  <c r="E197" i="91" s="1"/>
  <c r="G41" i="91"/>
  <c r="O193" i="91"/>
  <c r="F92" i="91"/>
  <c r="M92" i="91"/>
  <c r="G97" i="91"/>
  <c r="G43" i="91" s="1"/>
  <c r="G44" i="91"/>
  <c r="D44" i="91"/>
  <c r="D97" i="91"/>
  <c r="D43" i="91" s="1"/>
  <c r="C140" i="91"/>
  <c r="D92" i="91"/>
  <c r="D41" i="91"/>
  <c r="K101" i="91"/>
  <c r="O143" i="91"/>
  <c r="O194" i="91"/>
  <c r="C43" i="91"/>
  <c r="E44" i="91"/>
  <c r="E43" i="91"/>
  <c r="O191" i="91"/>
  <c r="L92" i="91"/>
  <c r="E41" i="91"/>
  <c r="C188" i="91"/>
  <c r="E92" i="91"/>
  <c r="C92" i="91"/>
  <c r="H92" i="91"/>
  <c r="O95" i="91"/>
  <c r="H92" i="90"/>
  <c r="H101" i="90" s="1"/>
  <c r="H47" i="90" s="1"/>
  <c r="K92" i="90"/>
  <c r="K101" i="90" s="1"/>
  <c r="K47" i="90" s="1"/>
  <c r="F97" i="90"/>
  <c r="F43" i="90" s="1"/>
  <c r="F44" i="90"/>
  <c r="L92" i="90"/>
  <c r="E101" i="90"/>
  <c r="E47" i="90" s="1"/>
  <c r="E38" i="90"/>
  <c r="J92" i="90"/>
  <c r="J43" i="90"/>
  <c r="C92" i="90"/>
  <c r="C38" i="90" s="1"/>
  <c r="C43" i="90"/>
  <c r="I97" i="90"/>
  <c r="I43" i="90" s="1"/>
  <c r="I44" i="90"/>
  <c r="M92" i="90"/>
  <c r="C188" i="90"/>
  <c r="C140" i="90"/>
  <c r="R45" i="90"/>
  <c r="N41" i="90"/>
  <c r="N44" i="90"/>
  <c r="M194" i="89"/>
  <c r="J44" i="89"/>
  <c r="J43" i="89" s="1"/>
  <c r="M193" i="89"/>
  <c r="I97" i="89"/>
  <c r="I92" i="89" s="1"/>
  <c r="I44" i="89"/>
  <c r="I43" i="89" s="1"/>
  <c r="J101" i="89"/>
  <c r="J47" i="89" s="1"/>
  <c r="J38" i="89"/>
  <c r="F97" i="89"/>
  <c r="F92" i="89" s="1"/>
  <c r="F44" i="89"/>
  <c r="F43" i="89" s="1"/>
  <c r="P42" i="89"/>
  <c r="M143" i="89"/>
  <c r="M146" i="89"/>
  <c r="C145" i="89"/>
  <c r="M145" i="89" s="1"/>
  <c r="C44" i="89"/>
  <c r="C43" i="89" s="1"/>
  <c r="L45" i="89"/>
  <c r="G101" i="89"/>
  <c r="G47" i="89" s="1"/>
  <c r="G38" i="89"/>
  <c r="P40" i="89"/>
  <c r="D38" i="89"/>
  <c r="D101" i="89"/>
  <c r="D47" i="89" s="1"/>
  <c r="H97" i="89"/>
  <c r="H92" i="89" s="1"/>
  <c r="H44" i="89"/>
  <c r="H43" i="89" s="1"/>
  <c r="K97" i="89"/>
  <c r="K92" i="89" s="1"/>
  <c r="K44" i="89"/>
  <c r="K43" i="89" s="1"/>
  <c r="E97" i="89"/>
  <c r="E44" i="89"/>
  <c r="E43" i="89" s="1"/>
  <c r="M98" i="89"/>
  <c r="E92" i="89"/>
  <c r="M95" i="89"/>
  <c r="L41" i="89" s="1"/>
  <c r="C188" i="89"/>
  <c r="C101" i="89"/>
  <c r="G92" i="88"/>
  <c r="P42" i="88"/>
  <c r="I97" i="88"/>
  <c r="I92" i="88" s="1"/>
  <c r="I44" i="88"/>
  <c r="I43" i="88" s="1"/>
  <c r="J149" i="88"/>
  <c r="J47" i="88" s="1"/>
  <c r="J38" i="88"/>
  <c r="C101" i="88"/>
  <c r="K97" i="88"/>
  <c r="K92" i="88" s="1"/>
  <c r="K44" i="88"/>
  <c r="K43" i="88" s="1"/>
  <c r="H44" i="88"/>
  <c r="H43" i="88" s="1"/>
  <c r="H97" i="88"/>
  <c r="H92" i="88" s="1"/>
  <c r="D92" i="88"/>
  <c r="F44" i="88"/>
  <c r="F43" i="88" s="1"/>
  <c r="F97" i="88"/>
  <c r="F92" i="88" s="1"/>
  <c r="G101" i="88"/>
  <c r="G47" i="88" s="1"/>
  <c r="G38" i="88"/>
  <c r="L41" i="88"/>
  <c r="C193" i="88"/>
  <c r="C149" i="88"/>
  <c r="D97" i="88"/>
  <c r="D44" i="88"/>
  <c r="D43" i="88" s="1"/>
  <c r="P45" i="88"/>
  <c r="E97" i="88"/>
  <c r="E92" i="88" s="1"/>
  <c r="E44" i="88"/>
  <c r="E43" i="88" s="1"/>
  <c r="N194" i="87"/>
  <c r="J188" i="87"/>
  <c r="J197" i="87" s="1"/>
  <c r="N191" i="87"/>
  <c r="K44" i="87"/>
  <c r="K43" i="87" s="1"/>
  <c r="K145" i="87"/>
  <c r="K140" i="87" s="1"/>
  <c r="M42" i="87"/>
  <c r="Q42" i="87" s="1"/>
  <c r="G44" i="87"/>
  <c r="G43" i="87" s="1"/>
  <c r="N95" i="87"/>
  <c r="G92" i="87"/>
  <c r="H92" i="87"/>
  <c r="H101" i="87" s="1"/>
  <c r="H47" i="87" s="1"/>
  <c r="C43" i="87"/>
  <c r="J101" i="87"/>
  <c r="E101" i="87"/>
  <c r="E47" i="87" s="1"/>
  <c r="E38" i="87"/>
  <c r="J44" i="87"/>
  <c r="J43" i="87" s="1"/>
  <c r="F38" i="87"/>
  <c r="F47" i="87"/>
  <c r="N143" i="87"/>
  <c r="N146" i="87"/>
  <c r="C145" i="87"/>
  <c r="L101" i="87"/>
  <c r="L47" i="87" s="1"/>
  <c r="L38" i="87"/>
  <c r="C101" i="87"/>
  <c r="C197" i="87"/>
  <c r="D44" i="87"/>
  <c r="D43" i="87" s="1"/>
  <c r="D97" i="87"/>
  <c r="D92" i="87" s="1"/>
  <c r="Q45" i="87"/>
  <c r="I101" i="87"/>
  <c r="I47" i="87" s="1"/>
  <c r="I38" i="87"/>
  <c r="N193" i="87"/>
  <c r="J47" i="86"/>
  <c r="M45" i="86"/>
  <c r="Q45" i="86" s="1"/>
  <c r="M42" i="86"/>
  <c r="Q42" i="86" s="1"/>
  <c r="N98" i="86"/>
  <c r="L101" i="86"/>
  <c r="L47" i="86" s="1"/>
  <c r="L38" i="86"/>
  <c r="I44" i="86"/>
  <c r="I43" i="86" s="1"/>
  <c r="I97" i="86"/>
  <c r="I92" i="86" s="1"/>
  <c r="D44" i="86"/>
  <c r="D43" i="86" s="1"/>
  <c r="D97" i="86"/>
  <c r="H92" i="86"/>
  <c r="J38" i="86"/>
  <c r="E101" i="86"/>
  <c r="E47" i="86" s="1"/>
  <c r="E38" i="86"/>
  <c r="F193" i="86"/>
  <c r="F188" i="86" s="1"/>
  <c r="F44" i="86"/>
  <c r="F43" i="86" s="1"/>
  <c r="N194" i="86"/>
  <c r="C193" i="86"/>
  <c r="N143" i="86"/>
  <c r="N191" i="86"/>
  <c r="D145" i="86"/>
  <c r="N145" i="86" s="1"/>
  <c r="N146" i="86"/>
  <c r="K149" i="86"/>
  <c r="K47" i="86" s="1"/>
  <c r="K38" i="86"/>
  <c r="G44" i="86"/>
  <c r="G43" i="86" s="1"/>
  <c r="G97" i="86"/>
  <c r="G92" i="86" s="1"/>
  <c r="N95" i="86"/>
  <c r="C92" i="86"/>
  <c r="M45" i="85"/>
  <c r="Q45" i="85" s="1"/>
  <c r="K44" i="85"/>
  <c r="K43" i="85" s="1"/>
  <c r="K145" i="85"/>
  <c r="K140" i="85" s="1"/>
  <c r="M42" i="85"/>
  <c r="Q42" i="85" s="1"/>
  <c r="F38" i="85"/>
  <c r="F47" i="85"/>
  <c r="G38" i="85"/>
  <c r="H92" i="85"/>
  <c r="J101" i="85"/>
  <c r="J47" i="85" s="1"/>
  <c r="J38" i="85"/>
  <c r="D101" i="85"/>
  <c r="D47" i="85" s="1"/>
  <c r="D38" i="85"/>
  <c r="C101" i="85"/>
  <c r="E101" i="85"/>
  <c r="I140" i="85"/>
  <c r="I149" i="85" s="1"/>
  <c r="E140" i="85"/>
  <c r="E149" i="85" s="1"/>
  <c r="E44" i="85"/>
  <c r="E43" i="85" s="1"/>
  <c r="C188" i="85"/>
  <c r="C38" i="85" s="1"/>
  <c r="N146" i="85"/>
  <c r="I44" i="85"/>
  <c r="I43" i="85" s="1"/>
  <c r="I97" i="85"/>
  <c r="I92" i="85" s="1"/>
  <c r="N143" i="85"/>
  <c r="M41" i="85" s="1"/>
  <c r="C149" i="85"/>
  <c r="N98" i="85"/>
  <c r="L38" i="85"/>
  <c r="L47" i="85"/>
  <c r="C38" i="84"/>
  <c r="M42" i="84"/>
  <c r="Q42" i="84" s="1"/>
  <c r="N146" i="84"/>
  <c r="K44" i="84"/>
  <c r="K43" i="84" s="1"/>
  <c r="L38" i="84"/>
  <c r="N95" i="84"/>
  <c r="M41" i="84" s="1"/>
  <c r="G44" i="84"/>
  <c r="G43" i="84" s="1"/>
  <c r="G97" i="84"/>
  <c r="G92" i="84" s="1"/>
  <c r="J101" i="84"/>
  <c r="J47" i="84" s="1"/>
  <c r="J38" i="84"/>
  <c r="E44" i="84"/>
  <c r="E43" i="84" s="1"/>
  <c r="E97" i="84"/>
  <c r="N98" i="84"/>
  <c r="C47" i="84"/>
  <c r="N197" i="84"/>
  <c r="K140" i="84"/>
  <c r="N140" i="84" s="1"/>
  <c r="N188" i="84"/>
  <c r="Q45" i="84"/>
  <c r="I101" i="84"/>
  <c r="I47" i="84" s="1"/>
  <c r="I38" i="84"/>
  <c r="H92" i="84"/>
  <c r="D101" i="84"/>
  <c r="D47" i="84" s="1"/>
  <c r="D38" i="84"/>
  <c r="F38" i="84"/>
  <c r="F47" i="84"/>
  <c r="C188" i="83"/>
  <c r="N188" i="83" s="1"/>
  <c r="M45" i="83"/>
  <c r="Q45" i="83" s="1"/>
  <c r="M42" i="83"/>
  <c r="Q42" i="83" s="1"/>
  <c r="H92" i="83"/>
  <c r="F101" i="83"/>
  <c r="F47" i="83" s="1"/>
  <c r="F38" i="83"/>
  <c r="J101" i="83"/>
  <c r="J47" i="83" s="1"/>
  <c r="J38" i="83"/>
  <c r="E101" i="83"/>
  <c r="E47" i="83" s="1"/>
  <c r="E38" i="83"/>
  <c r="D101" i="83"/>
  <c r="K44" i="83"/>
  <c r="K43" i="83" s="1"/>
  <c r="K145" i="83"/>
  <c r="K140" i="83" s="1"/>
  <c r="I97" i="83"/>
  <c r="I92" i="83" s="1"/>
  <c r="I44" i="83"/>
  <c r="I43" i="83" s="1"/>
  <c r="N143" i="83"/>
  <c r="L38" i="83"/>
  <c r="L101" i="83"/>
  <c r="L47" i="83" s="1"/>
  <c r="N98" i="83"/>
  <c r="C97" i="83"/>
  <c r="C44" i="83"/>
  <c r="C43" i="83" s="1"/>
  <c r="H101" i="83"/>
  <c r="H47" i="83" s="1"/>
  <c r="H38" i="83"/>
  <c r="G38" i="83"/>
  <c r="C92" i="83"/>
  <c r="N95" i="83"/>
  <c r="M41" i="83" s="1"/>
  <c r="D145" i="83"/>
  <c r="D140" i="83" s="1"/>
  <c r="N146" i="83"/>
  <c r="G47" i="83"/>
  <c r="F140" i="82"/>
  <c r="F149" i="82" s="1"/>
  <c r="J101" i="82"/>
  <c r="J47" i="82" s="1"/>
  <c r="J38" i="82"/>
  <c r="K38" i="82"/>
  <c r="K149" i="82"/>
  <c r="K47" i="82" s="1"/>
  <c r="G101" i="82"/>
  <c r="G47" i="82" s="1"/>
  <c r="G38" i="82"/>
  <c r="Q45" i="82"/>
  <c r="N191" i="82"/>
  <c r="F97" i="82"/>
  <c r="F92" i="82" s="1"/>
  <c r="N194" i="82"/>
  <c r="C193" i="82"/>
  <c r="N193" i="82" s="1"/>
  <c r="I101" i="82"/>
  <c r="I47" i="82" s="1"/>
  <c r="I38" i="82"/>
  <c r="E101" i="82"/>
  <c r="E47" i="82" s="1"/>
  <c r="E38" i="82"/>
  <c r="D97" i="82"/>
  <c r="D92" i="82" s="1"/>
  <c r="D44" i="82"/>
  <c r="D43" i="82" s="1"/>
  <c r="N146" i="82"/>
  <c r="C145" i="82"/>
  <c r="N145" i="82" s="1"/>
  <c r="Q40" i="82"/>
  <c r="M42" i="82"/>
  <c r="L97" i="82"/>
  <c r="L44" i="82"/>
  <c r="L43" i="82" s="1"/>
  <c r="N143" i="82"/>
  <c r="L92" i="82"/>
  <c r="N98" i="82"/>
  <c r="C44" i="82"/>
  <c r="C43" i="82" s="1"/>
  <c r="C97" i="82"/>
  <c r="C92" i="82"/>
  <c r="N95" i="82"/>
  <c r="H92" i="82"/>
  <c r="C188" i="81"/>
  <c r="D140" i="81"/>
  <c r="D149" i="81" s="1"/>
  <c r="M45" i="81"/>
  <c r="D101" i="81"/>
  <c r="D38" i="81"/>
  <c r="I101" i="81"/>
  <c r="I47" i="81" s="1"/>
  <c r="I38" i="81"/>
  <c r="J101" i="81"/>
  <c r="J47" i="81" s="1"/>
  <c r="J38" i="81"/>
  <c r="C44" i="81"/>
  <c r="C43" i="81" s="1"/>
  <c r="C97" i="81"/>
  <c r="N98" i="81"/>
  <c r="F97" i="81"/>
  <c r="F92" i="81" s="1"/>
  <c r="F44" i="81"/>
  <c r="F43" i="81" s="1"/>
  <c r="K44" i="81"/>
  <c r="K43" i="81" s="1"/>
  <c r="K145" i="81"/>
  <c r="N145" i="81" s="1"/>
  <c r="K140" i="81"/>
  <c r="N143" i="81"/>
  <c r="E97" i="81"/>
  <c r="E92" i="81" s="1"/>
  <c r="E44" i="81"/>
  <c r="E43" i="81" s="1"/>
  <c r="D44" i="81"/>
  <c r="D43" i="81" s="1"/>
  <c r="N146" i="81"/>
  <c r="C140" i="81"/>
  <c r="N95" i="81"/>
  <c r="H97" i="81"/>
  <c r="H43" i="81" s="1"/>
  <c r="H44" i="81"/>
  <c r="N188" i="81"/>
  <c r="C197" i="81"/>
  <c r="N197" i="81" s="1"/>
  <c r="L44" i="81"/>
  <c r="L43" i="81" s="1"/>
  <c r="L97" i="81"/>
  <c r="L92" i="81" s="1"/>
  <c r="Q45" i="81"/>
  <c r="Q42" i="81"/>
  <c r="H41" i="81"/>
  <c r="K44" i="80"/>
  <c r="K43" i="80" s="1"/>
  <c r="J44" i="80"/>
  <c r="J43" i="80" s="1"/>
  <c r="M45" i="80"/>
  <c r="Q45" i="80" s="1"/>
  <c r="L38" i="80"/>
  <c r="L101" i="80"/>
  <c r="L47" i="80" s="1"/>
  <c r="G38" i="80"/>
  <c r="G101" i="80"/>
  <c r="G47" i="80" s="1"/>
  <c r="E44" i="80"/>
  <c r="E43" i="80" s="1"/>
  <c r="E97" i="80"/>
  <c r="E92" i="80" s="1"/>
  <c r="K38" i="80"/>
  <c r="K149" i="80"/>
  <c r="K47" i="80" s="1"/>
  <c r="N194" i="80"/>
  <c r="C193" i="80"/>
  <c r="N193" i="80" s="1"/>
  <c r="C140" i="80"/>
  <c r="N143" i="80"/>
  <c r="M42" i="80"/>
  <c r="N191" i="80"/>
  <c r="H38" i="80"/>
  <c r="H101" i="80"/>
  <c r="H47" i="80" s="1"/>
  <c r="N146" i="80"/>
  <c r="C145" i="80"/>
  <c r="C97" i="80"/>
  <c r="C92" i="80" s="1"/>
  <c r="C44" i="80"/>
  <c r="C43" i="80" s="1"/>
  <c r="N98" i="80"/>
  <c r="Q40" i="80"/>
  <c r="N95" i="80"/>
  <c r="J101" i="80"/>
  <c r="J47" i="80" s="1"/>
  <c r="J38" i="80"/>
  <c r="F101" i="80"/>
  <c r="F47" i="80" s="1"/>
  <c r="F38" i="80"/>
  <c r="I101" i="80"/>
  <c r="I47" i="80" s="1"/>
  <c r="I38" i="80"/>
  <c r="D145" i="80"/>
  <c r="D140" i="80" s="1"/>
  <c r="D44" i="80"/>
  <c r="D43" i="80" s="1"/>
  <c r="D101" i="79"/>
  <c r="L38" i="79"/>
  <c r="L101" i="79"/>
  <c r="L47" i="79" s="1"/>
  <c r="K38" i="79"/>
  <c r="K149" i="79"/>
  <c r="K47" i="79" s="1"/>
  <c r="Q45" i="79"/>
  <c r="J97" i="79"/>
  <c r="J44" i="79"/>
  <c r="J43" i="79" s="1"/>
  <c r="C97" i="79"/>
  <c r="C44" i="79"/>
  <c r="C43" i="79" s="1"/>
  <c r="N98" i="79"/>
  <c r="M44" i="79" s="1"/>
  <c r="Q40" i="79"/>
  <c r="J92" i="79"/>
  <c r="I101" i="79"/>
  <c r="I47" i="79" s="1"/>
  <c r="I38" i="79"/>
  <c r="H92" i="79"/>
  <c r="F44" i="79"/>
  <c r="F43" i="79" s="1"/>
  <c r="F97" i="79"/>
  <c r="M42" i="79"/>
  <c r="C140" i="79"/>
  <c r="D193" i="79"/>
  <c r="N193" i="79" s="1"/>
  <c r="N194" i="79"/>
  <c r="D44" i="79"/>
  <c r="D43" i="79" s="1"/>
  <c r="N95" i="79"/>
  <c r="F92" i="79"/>
  <c r="G38" i="79"/>
  <c r="G101" i="79"/>
  <c r="G47" i="79" s="1"/>
  <c r="N191" i="79"/>
  <c r="E47" i="79"/>
  <c r="G44" i="79"/>
  <c r="G43" i="79" s="1"/>
  <c r="M42" i="78"/>
  <c r="N193" i="78"/>
  <c r="C188" i="78"/>
  <c r="N188" i="78" s="1"/>
  <c r="E101" i="78"/>
  <c r="E47" i="78" s="1"/>
  <c r="E38" i="78"/>
  <c r="Q42" i="78"/>
  <c r="D101" i="78"/>
  <c r="D47" i="78" s="1"/>
  <c r="D38" i="78"/>
  <c r="Q45" i="78"/>
  <c r="F101" i="78"/>
  <c r="F47" i="78" s="1"/>
  <c r="F38" i="78"/>
  <c r="N97" i="78"/>
  <c r="G101" i="78"/>
  <c r="G47" i="78" s="1"/>
  <c r="G38" i="78"/>
  <c r="M44" i="78"/>
  <c r="H92" i="78"/>
  <c r="I145" i="78"/>
  <c r="N145" i="78" s="1"/>
  <c r="I44" i="78"/>
  <c r="I43" i="78" s="1"/>
  <c r="J149" i="78"/>
  <c r="J47" i="78" s="1"/>
  <c r="J38" i="78"/>
  <c r="K38" i="78"/>
  <c r="K149" i="78"/>
  <c r="K47" i="78" s="1"/>
  <c r="C101" i="78"/>
  <c r="L101" i="78"/>
  <c r="L47" i="78" s="1"/>
  <c r="L38" i="78"/>
  <c r="N143" i="78"/>
  <c r="M41" i="78" s="1"/>
  <c r="G92" i="77"/>
  <c r="G101" i="77" s="1"/>
  <c r="G47" i="77" s="1"/>
  <c r="H101" i="77"/>
  <c r="H47" i="77" s="1"/>
  <c r="L101" i="77"/>
  <c r="L47" i="77" s="1"/>
  <c r="L38" i="77"/>
  <c r="E101" i="77"/>
  <c r="E47" i="77" s="1"/>
  <c r="E38" i="77"/>
  <c r="N95" i="77"/>
  <c r="N194" i="77"/>
  <c r="C193" i="77"/>
  <c r="N193" i="77" s="1"/>
  <c r="C44" i="77"/>
  <c r="C43" i="77" s="1"/>
  <c r="K38" i="77"/>
  <c r="K149" i="77"/>
  <c r="K47" i="77" s="1"/>
  <c r="D44" i="77"/>
  <c r="D43" i="77" s="1"/>
  <c r="D97" i="77"/>
  <c r="D92" i="77" s="1"/>
  <c r="N98" i="77"/>
  <c r="N191" i="77"/>
  <c r="C101" i="77"/>
  <c r="J145" i="77"/>
  <c r="J140" i="77" s="1"/>
  <c r="N140" i="77" s="1"/>
  <c r="J44" i="77"/>
  <c r="J43" i="77" s="1"/>
  <c r="F38" i="77"/>
  <c r="Q45" i="77"/>
  <c r="C149" i="77"/>
  <c r="F47" i="77"/>
  <c r="I97" i="77"/>
  <c r="I92" i="77" s="1"/>
  <c r="I44" i="77"/>
  <c r="I43" i="77" s="1"/>
  <c r="M42" i="77"/>
  <c r="Q40" i="77"/>
  <c r="G38" i="77"/>
  <c r="K47" i="76"/>
  <c r="K38" i="76"/>
  <c r="J44" i="76"/>
  <c r="J43" i="76" s="1"/>
  <c r="M42" i="76"/>
  <c r="Q42" i="76" s="1"/>
  <c r="L38" i="76"/>
  <c r="L47" i="76"/>
  <c r="D44" i="76"/>
  <c r="D43" i="76" s="1"/>
  <c r="D97" i="76"/>
  <c r="D92" i="76" s="1"/>
  <c r="E43" i="76"/>
  <c r="G101" i="76"/>
  <c r="G47" i="76" s="1"/>
  <c r="G38" i="76"/>
  <c r="J101" i="76"/>
  <c r="F44" i="76"/>
  <c r="F43" i="76" s="1"/>
  <c r="F97" i="76"/>
  <c r="F92" i="76" s="1"/>
  <c r="N98" i="76"/>
  <c r="C44" i="76"/>
  <c r="C43" i="76" s="1"/>
  <c r="C97" i="76"/>
  <c r="C92" i="76" s="1"/>
  <c r="N95" i="76"/>
  <c r="C149" i="76"/>
  <c r="N191" i="76"/>
  <c r="Q45" i="76"/>
  <c r="H101" i="76"/>
  <c r="H47" i="76" s="1"/>
  <c r="H38" i="76"/>
  <c r="I101" i="76"/>
  <c r="I47" i="76" s="1"/>
  <c r="I38" i="76"/>
  <c r="N145" i="76"/>
  <c r="N146" i="76"/>
  <c r="J140" i="76"/>
  <c r="J149" i="76" s="1"/>
  <c r="E101" i="76"/>
  <c r="E193" i="76"/>
  <c r="N193" i="76" s="1"/>
  <c r="N194" i="76"/>
  <c r="N145" i="75"/>
  <c r="C101" i="75"/>
  <c r="N97" i="75"/>
  <c r="H92" i="75"/>
  <c r="H101" i="75" s="1"/>
  <c r="C188" i="75"/>
  <c r="N140" i="75"/>
  <c r="N149" i="75"/>
  <c r="C43" i="74"/>
  <c r="C38" i="74" s="1"/>
  <c r="C47" i="74" s="1"/>
  <c r="N188" i="74"/>
  <c r="C197" i="74"/>
  <c r="N197" i="74" s="1"/>
  <c r="N97" i="74"/>
  <c r="C92" i="74"/>
  <c r="N146" i="74"/>
  <c r="M44" i="74" s="1"/>
  <c r="C145" i="74"/>
  <c r="N145" i="74" s="1"/>
  <c r="N143" i="74"/>
  <c r="M41" i="74" s="1"/>
  <c r="C188" i="73"/>
  <c r="N146" i="73"/>
  <c r="N145" i="73"/>
  <c r="C197" i="73"/>
  <c r="N197" i="73" s="1"/>
  <c r="N188" i="73"/>
  <c r="H38" i="73"/>
  <c r="H47" i="73" s="1"/>
  <c r="D44" i="73"/>
  <c r="D43" i="73" s="1"/>
  <c r="D38" i="73" s="1"/>
  <c r="D47" i="73" s="1"/>
  <c r="D97" i="73"/>
  <c r="N97" i="73" s="1"/>
  <c r="N98" i="73"/>
  <c r="H92" i="73"/>
  <c r="H101" i="73" s="1"/>
  <c r="C140" i="73"/>
  <c r="N95" i="73"/>
  <c r="M41" i="73" s="1"/>
  <c r="M45" i="72"/>
  <c r="C140" i="72"/>
  <c r="H38" i="72"/>
  <c r="H47" i="72" s="1"/>
  <c r="H92" i="72"/>
  <c r="H101" i="72" s="1"/>
  <c r="N95" i="72"/>
  <c r="N191" i="72"/>
  <c r="M42" i="72"/>
  <c r="C149" i="72"/>
  <c r="N149" i="72" s="1"/>
  <c r="N140" i="72"/>
  <c r="N98" i="72"/>
  <c r="M44" i="72" s="1"/>
  <c r="C97" i="72"/>
  <c r="N97" i="72" s="1"/>
  <c r="C44" i="72"/>
  <c r="C43" i="72" s="1"/>
  <c r="C38" i="72" s="1"/>
  <c r="C47" i="72" s="1"/>
  <c r="K193" i="72"/>
  <c r="N193" i="72" s="1"/>
  <c r="K44" i="72"/>
  <c r="K43" i="72" s="1"/>
  <c r="K38" i="72" s="1"/>
  <c r="K47" i="72" s="1"/>
  <c r="M45" i="71"/>
  <c r="Q45" i="71" s="1"/>
  <c r="C44" i="71"/>
  <c r="C43" i="71" s="1"/>
  <c r="C38" i="71" s="1"/>
  <c r="C47" i="71" s="1"/>
  <c r="N98" i="71"/>
  <c r="C97" i="71"/>
  <c r="C92" i="71" s="1"/>
  <c r="N95" i="71"/>
  <c r="Q40" i="71"/>
  <c r="M42" i="71"/>
  <c r="C140" i="71"/>
  <c r="N194" i="71"/>
  <c r="C193" i="71"/>
  <c r="N193" i="71" s="1"/>
  <c r="G145" i="71"/>
  <c r="N145" i="71" s="1"/>
  <c r="G44" i="71"/>
  <c r="G43" i="71" s="1"/>
  <c r="G38" i="71" s="1"/>
  <c r="G47" i="71" s="1"/>
  <c r="I97" i="71"/>
  <c r="I92" i="71" s="1"/>
  <c r="I101" i="71" s="1"/>
  <c r="I44" i="71"/>
  <c r="I43" i="71" s="1"/>
  <c r="I38" i="71" s="1"/>
  <c r="I47" i="71" s="1"/>
  <c r="N191" i="71"/>
  <c r="K38" i="70"/>
  <c r="K47" i="70" s="1"/>
  <c r="I92" i="70"/>
  <c r="I101" i="70" s="1"/>
  <c r="N98" i="70"/>
  <c r="I44" i="70"/>
  <c r="I43" i="70" s="1"/>
  <c r="I38" i="70" s="1"/>
  <c r="I47" i="70" s="1"/>
  <c r="G38" i="70"/>
  <c r="G47" i="70" s="1"/>
  <c r="M42" i="70"/>
  <c r="Q42" i="70" s="1"/>
  <c r="M45" i="70"/>
  <c r="Q45" i="70" s="1"/>
  <c r="F101" i="70"/>
  <c r="N101" i="70" s="1"/>
  <c r="N92" i="70"/>
  <c r="N97" i="70"/>
  <c r="N194" i="70"/>
  <c r="C193" i="70"/>
  <c r="N193" i="70" s="1"/>
  <c r="N191" i="70"/>
  <c r="N143" i="70"/>
  <c r="N146" i="70"/>
  <c r="C145" i="70"/>
  <c r="N145" i="70" s="1"/>
  <c r="C44" i="70"/>
  <c r="C43" i="70" s="1"/>
  <c r="C38" i="70" s="1"/>
  <c r="C47" i="70" s="1"/>
  <c r="L44" i="69"/>
  <c r="L43" i="69" s="1"/>
  <c r="L38" i="69" s="1"/>
  <c r="L47" i="69" s="1"/>
  <c r="C43" i="69"/>
  <c r="C38" i="69" s="1"/>
  <c r="C47" i="69" s="1"/>
  <c r="L188" i="69"/>
  <c r="L197" i="69" s="1"/>
  <c r="N145" i="69"/>
  <c r="C140" i="69"/>
  <c r="N140" i="69" s="1"/>
  <c r="H92" i="69"/>
  <c r="F101" i="69"/>
  <c r="D92" i="69"/>
  <c r="D101" i="69" s="1"/>
  <c r="M45" i="69"/>
  <c r="Q45" i="69" s="1"/>
  <c r="E92" i="69"/>
  <c r="E101" i="69" s="1"/>
  <c r="H101" i="69"/>
  <c r="Q42" i="69"/>
  <c r="C193" i="69"/>
  <c r="N193" i="69" s="1"/>
  <c r="N194" i="69"/>
  <c r="M44" i="69" s="1"/>
  <c r="N191" i="69"/>
  <c r="M41" i="69" s="1"/>
  <c r="C101" i="69"/>
  <c r="H38" i="69"/>
  <c r="H47" i="69" s="1"/>
  <c r="N97" i="69"/>
  <c r="C44" i="66"/>
  <c r="C43" i="66" s="1"/>
  <c r="C38" i="66" s="1"/>
  <c r="C47" i="66" s="1"/>
  <c r="M42" i="66"/>
  <c r="H92" i="66"/>
  <c r="H101" i="66" s="1"/>
  <c r="H38" i="66"/>
  <c r="H47" i="66" s="1"/>
  <c r="C101" i="66"/>
  <c r="N92" i="66"/>
  <c r="N191" i="66"/>
  <c r="N146" i="66"/>
  <c r="C145" i="66"/>
  <c r="N145" i="66" s="1"/>
  <c r="N143" i="66"/>
  <c r="N97" i="66"/>
  <c r="N194" i="66"/>
  <c r="C193" i="66"/>
  <c r="N193" i="66" s="1"/>
  <c r="N97" i="65"/>
  <c r="C149" i="65"/>
  <c r="N149" i="65" s="1"/>
  <c r="N140" i="65"/>
  <c r="N191" i="65"/>
  <c r="M41" i="65" s="1"/>
  <c r="N194" i="65"/>
  <c r="M44" i="65" s="1"/>
  <c r="C193" i="65"/>
  <c r="N193" i="65" s="1"/>
  <c r="C44" i="65"/>
  <c r="C43" i="65" s="1"/>
  <c r="C38" i="65" s="1"/>
  <c r="C47" i="65" s="1"/>
  <c r="N145" i="65"/>
  <c r="N101" i="65"/>
  <c r="N92" i="65"/>
  <c r="C140" i="64"/>
  <c r="D97" i="64"/>
  <c r="D92" i="64" s="1"/>
  <c r="D101" i="64" s="1"/>
  <c r="D44" i="64"/>
  <c r="D43" i="64" s="1"/>
  <c r="D38" i="64" s="1"/>
  <c r="D47" i="64" s="1"/>
  <c r="N191" i="64"/>
  <c r="N98" i="64"/>
  <c r="C97" i="64"/>
  <c r="C44" i="64"/>
  <c r="C43" i="64" s="1"/>
  <c r="C38" i="64" s="1"/>
  <c r="C47" i="64" s="1"/>
  <c r="C92" i="64"/>
  <c r="N95" i="64"/>
  <c r="N194" i="64"/>
  <c r="C193" i="64"/>
  <c r="N193" i="64" s="1"/>
  <c r="M44" i="63"/>
  <c r="C149" i="63"/>
  <c r="N149" i="63" s="1"/>
  <c r="N140" i="63"/>
  <c r="N145" i="63"/>
  <c r="I97" i="63"/>
  <c r="N97" i="63" s="1"/>
  <c r="I44" i="63"/>
  <c r="I43" i="63" s="1"/>
  <c r="I38" i="63" s="1"/>
  <c r="I47" i="63" s="1"/>
  <c r="C188" i="63"/>
  <c r="N95" i="63"/>
  <c r="M41" i="63" s="1"/>
  <c r="C92" i="63"/>
  <c r="D44" i="62"/>
  <c r="D43" i="62" s="1"/>
  <c r="D38" i="62" s="1"/>
  <c r="D47" i="62" s="1"/>
  <c r="M45" i="62"/>
  <c r="M42" i="62"/>
  <c r="C44" i="62"/>
  <c r="C43" i="62" s="1"/>
  <c r="C38" i="62" s="1"/>
  <c r="C47" i="62" s="1"/>
  <c r="C97" i="62"/>
  <c r="N97" i="62" s="1"/>
  <c r="N98" i="62"/>
  <c r="D140" i="62"/>
  <c r="D149" i="62" s="1"/>
  <c r="N146" i="62"/>
  <c r="C145" i="62"/>
  <c r="N145" i="62" s="1"/>
  <c r="E193" i="62"/>
  <c r="N193" i="62" s="1"/>
  <c r="N194" i="62"/>
  <c r="C92" i="62"/>
  <c r="N95" i="62"/>
  <c r="C140" i="62"/>
  <c r="N143" i="62"/>
  <c r="E188" i="62"/>
  <c r="N191" i="62"/>
  <c r="D38" i="61"/>
  <c r="D47" i="61" s="1"/>
  <c r="D92" i="61"/>
  <c r="D101" i="61" s="1"/>
  <c r="N97" i="61"/>
  <c r="C101" i="61"/>
  <c r="M41" i="61"/>
  <c r="G92" i="61"/>
  <c r="G101" i="61" s="1"/>
  <c r="K145" i="61"/>
  <c r="K140" i="61" s="1"/>
  <c r="K44" i="61"/>
  <c r="K43" i="61" s="1"/>
  <c r="K38" i="61" s="1"/>
  <c r="K47" i="61" s="1"/>
  <c r="M44" i="61"/>
  <c r="C149" i="61"/>
  <c r="C188" i="61"/>
  <c r="N194" i="60"/>
  <c r="E188" i="60"/>
  <c r="E197" i="60" s="1"/>
  <c r="N191" i="60"/>
  <c r="J145" i="60"/>
  <c r="N145" i="60" s="1"/>
  <c r="J44" i="60"/>
  <c r="J43" i="60" s="1"/>
  <c r="J38" i="60" s="1"/>
  <c r="J47" i="60" s="1"/>
  <c r="N146" i="60"/>
  <c r="N95" i="60"/>
  <c r="M42" i="60"/>
  <c r="M45" i="60"/>
  <c r="C149" i="60"/>
  <c r="C197" i="60"/>
  <c r="N98" i="60"/>
  <c r="C97" i="60"/>
  <c r="N97" i="60" s="1"/>
  <c r="C44" i="60"/>
  <c r="C43" i="60" s="1"/>
  <c r="C38" i="60" s="1"/>
  <c r="C47" i="60" s="1"/>
  <c r="E44" i="60"/>
  <c r="E43" i="60" s="1"/>
  <c r="E38" i="60" s="1"/>
  <c r="E47" i="60" s="1"/>
  <c r="N197" i="59"/>
  <c r="N145" i="59"/>
  <c r="N188" i="59"/>
  <c r="C97" i="59"/>
  <c r="N97" i="59" s="1"/>
  <c r="C44" i="59"/>
  <c r="C43" i="59" s="1"/>
  <c r="C38" i="59" s="1"/>
  <c r="C47" i="59" s="1"/>
  <c r="N98" i="59"/>
  <c r="M44" i="59" s="1"/>
  <c r="C92" i="59"/>
  <c r="N95" i="59"/>
  <c r="M41" i="59" s="1"/>
  <c r="N140" i="59"/>
  <c r="C149" i="59"/>
  <c r="N149" i="59" s="1"/>
  <c r="H38" i="58"/>
  <c r="H47" i="58" s="1"/>
  <c r="H92" i="58"/>
  <c r="H101" i="58" s="1"/>
  <c r="C44" i="58"/>
  <c r="C43" i="58" s="1"/>
  <c r="C38" i="58" s="1"/>
  <c r="C47" i="58" s="1"/>
  <c r="N98" i="58"/>
  <c r="C97" i="58"/>
  <c r="N97" i="58" s="1"/>
  <c r="C188" i="58"/>
  <c r="C92" i="58"/>
  <c r="N95" i="58"/>
  <c r="M45" i="58"/>
  <c r="D145" i="58"/>
  <c r="N145" i="58" s="1"/>
  <c r="D44" i="58"/>
  <c r="D43" i="58" s="1"/>
  <c r="D38" i="58" s="1"/>
  <c r="D47" i="58" s="1"/>
  <c r="N146" i="58"/>
  <c r="N143" i="58"/>
  <c r="F44" i="57"/>
  <c r="F43" i="57" s="1"/>
  <c r="F38" i="57" s="1"/>
  <c r="F47" i="57" s="1"/>
  <c r="M42" i="57"/>
  <c r="M45" i="57"/>
  <c r="H92" i="57"/>
  <c r="H101" i="57" s="1"/>
  <c r="C188" i="57"/>
  <c r="H38" i="57"/>
  <c r="H47" i="57" s="1"/>
  <c r="C145" i="57"/>
  <c r="M44" i="57"/>
  <c r="C44" i="57"/>
  <c r="C43" i="57" s="1"/>
  <c r="C38" i="57" s="1"/>
  <c r="C47" i="57" s="1"/>
  <c r="C97" i="57"/>
  <c r="M43" i="57" s="1"/>
  <c r="F140" i="57"/>
  <c r="F149" i="57" s="1"/>
  <c r="N42" i="55"/>
  <c r="O140" i="56"/>
  <c r="C149" i="56"/>
  <c r="O149" i="56" s="1"/>
  <c r="I101" i="56"/>
  <c r="O92" i="56"/>
  <c r="C188" i="56"/>
  <c r="O191" i="55"/>
  <c r="N41" i="55" s="1"/>
  <c r="D38" i="55"/>
  <c r="D47" i="55" s="1"/>
  <c r="E43" i="55"/>
  <c r="E38" i="55" s="1"/>
  <c r="E47" i="55" s="1"/>
  <c r="O193" i="55"/>
  <c r="O145" i="55"/>
  <c r="N44" i="55"/>
  <c r="I92" i="55"/>
  <c r="C101" i="55"/>
  <c r="C188" i="55"/>
  <c r="G97" i="55"/>
  <c r="O97" i="55" s="1"/>
  <c r="G44" i="55"/>
  <c r="G43" i="55" s="1"/>
  <c r="G38" i="55" s="1"/>
  <c r="G47" i="55" s="1"/>
  <c r="O140" i="55"/>
  <c r="C149" i="55"/>
  <c r="O149" i="55" s="1"/>
  <c r="N42" i="54"/>
  <c r="N45" i="54"/>
  <c r="C101" i="54"/>
  <c r="O101" i="54" s="1"/>
  <c r="O92" i="54"/>
  <c r="D38" i="54"/>
  <c r="D47" i="54" s="1"/>
  <c r="O97" i="54"/>
  <c r="D193" i="54"/>
  <c r="O194" i="54"/>
  <c r="M193" i="54"/>
  <c r="M188" i="54" s="1"/>
  <c r="M197" i="54" s="1"/>
  <c r="M44" i="54"/>
  <c r="M43" i="54" s="1"/>
  <c r="M38" i="54" s="1"/>
  <c r="M47" i="54" s="1"/>
  <c r="O191" i="54"/>
  <c r="O143" i="54"/>
  <c r="O146" i="54"/>
  <c r="C145" i="54"/>
  <c r="C140" i="54" s="1"/>
  <c r="G145" i="54"/>
  <c r="G140" i="54" s="1"/>
  <c r="G149" i="54" s="1"/>
  <c r="G44" i="54"/>
  <c r="G43" i="54" s="1"/>
  <c r="G38" i="54" s="1"/>
  <c r="G47" i="54" s="1"/>
  <c r="D188" i="53"/>
  <c r="D197" i="53" s="1"/>
  <c r="N42" i="53"/>
  <c r="N45" i="53"/>
  <c r="C43" i="53"/>
  <c r="C38" i="53" s="1"/>
  <c r="C47" i="53" s="1"/>
  <c r="G97" i="53"/>
  <c r="G92" i="53" s="1"/>
  <c r="G101" i="53" s="1"/>
  <c r="G44" i="53"/>
  <c r="G43" i="53" s="1"/>
  <c r="G38" i="53" s="1"/>
  <c r="G47" i="53" s="1"/>
  <c r="O143" i="53"/>
  <c r="O146" i="53"/>
  <c r="C145" i="53"/>
  <c r="O145" i="53" s="1"/>
  <c r="D44" i="53"/>
  <c r="D43" i="53" s="1"/>
  <c r="D38" i="53" s="1"/>
  <c r="D47" i="53" s="1"/>
  <c r="M193" i="53"/>
  <c r="M188" i="53" s="1"/>
  <c r="M44" i="53"/>
  <c r="M43" i="53" s="1"/>
  <c r="M38" i="53" s="1"/>
  <c r="M47" i="53" s="1"/>
  <c r="O194" i="53"/>
  <c r="C92" i="53"/>
  <c r="C197" i="53"/>
  <c r="O191" i="53"/>
  <c r="N41" i="53" s="1"/>
  <c r="O193" i="52"/>
  <c r="C38" i="52"/>
  <c r="C47" i="52" s="1"/>
  <c r="O146" i="52"/>
  <c r="C145" i="52"/>
  <c r="O145" i="52" s="1"/>
  <c r="O98" i="52"/>
  <c r="D97" i="52"/>
  <c r="D92" i="52" s="1"/>
  <c r="D101" i="52" s="1"/>
  <c r="N41" i="52"/>
  <c r="C140" i="52"/>
  <c r="C188" i="52"/>
  <c r="C92" i="52"/>
  <c r="C140" i="51"/>
  <c r="O95" i="51"/>
  <c r="C44" i="51"/>
  <c r="C43" i="51" s="1"/>
  <c r="C38" i="51" s="1"/>
  <c r="C47" i="51" s="1"/>
  <c r="O98" i="51"/>
  <c r="C97" i="51"/>
  <c r="O97" i="51" s="1"/>
  <c r="N42" i="51"/>
  <c r="O191" i="51"/>
  <c r="C193" i="51"/>
  <c r="O193" i="51" s="1"/>
  <c r="O194" i="51"/>
  <c r="C188" i="50"/>
  <c r="C197" i="50" s="1"/>
  <c r="O197" i="50" s="1"/>
  <c r="O145" i="50"/>
  <c r="O95" i="50"/>
  <c r="N41" i="50" s="1"/>
  <c r="C140" i="50"/>
  <c r="C97" i="50"/>
  <c r="O97" i="50" s="1"/>
  <c r="C44" i="50"/>
  <c r="C43" i="50" s="1"/>
  <c r="C38" i="50" s="1"/>
  <c r="C47" i="50" s="1"/>
  <c r="O98" i="50"/>
  <c r="N44" i="50" s="1"/>
  <c r="C188" i="49"/>
  <c r="O188" i="49" s="1"/>
  <c r="J140" i="49"/>
  <c r="J149" i="49" s="1"/>
  <c r="O146" i="49"/>
  <c r="O145" i="49"/>
  <c r="O143" i="49"/>
  <c r="O95" i="49"/>
  <c r="N41" i="49" s="1"/>
  <c r="C44" i="49"/>
  <c r="C43" i="49" s="1"/>
  <c r="C38" i="49" s="1"/>
  <c r="C47" i="49" s="1"/>
  <c r="O98" i="49"/>
  <c r="C97" i="49"/>
  <c r="O97" i="49" s="1"/>
  <c r="C140" i="49"/>
  <c r="C149" i="48"/>
  <c r="O95" i="48"/>
  <c r="L145" i="48"/>
  <c r="O145" i="48" s="1"/>
  <c r="L44" i="48"/>
  <c r="L43" i="48" s="1"/>
  <c r="L38" i="48" s="1"/>
  <c r="L47" i="48" s="1"/>
  <c r="O191" i="48"/>
  <c r="O194" i="48"/>
  <c r="C193" i="48"/>
  <c r="O193" i="48" s="1"/>
  <c r="E140" i="48"/>
  <c r="E149" i="48" s="1"/>
  <c r="C97" i="48"/>
  <c r="O97" i="48" s="1"/>
  <c r="O98" i="48"/>
  <c r="C44" i="48"/>
  <c r="C43" i="48" s="1"/>
  <c r="C38" i="48" s="1"/>
  <c r="C47" i="48" s="1"/>
  <c r="R40" i="48"/>
  <c r="O143" i="48"/>
  <c r="O146" i="48"/>
  <c r="R45" i="48"/>
  <c r="E44" i="48"/>
  <c r="E43" i="48" s="1"/>
  <c r="E38" i="48" s="1"/>
  <c r="E47" i="48" s="1"/>
  <c r="N42" i="48"/>
  <c r="R42" i="47"/>
  <c r="C44" i="47"/>
  <c r="C43" i="47" s="1"/>
  <c r="C38" i="47" s="1"/>
  <c r="C47" i="47" s="1"/>
  <c r="O98" i="47"/>
  <c r="N44" i="47" s="1"/>
  <c r="C97" i="47"/>
  <c r="O97" i="47" s="1"/>
  <c r="N43" i="47" s="1"/>
  <c r="R45" i="47"/>
  <c r="O95" i="47"/>
  <c r="N41" i="47" s="1"/>
  <c r="C140" i="47"/>
  <c r="C188" i="47"/>
  <c r="O140" i="46"/>
  <c r="C149" i="46"/>
  <c r="O149" i="46" s="1"/>
  <c r="N44" i="46"/>
  <c r="R45" i="46"/>
  <c r="J44" i="46"/>
  <c r="J43" i="46" s="1"/>
  <c r="J38" i="46" s="1"/>
  <c r="J47" i="46" s="1"/>
  <c r="J97" i="46"/>
  <c r="O145" i="46"/>
  <c r="O97" i="46"/>
  <c r="N43" i="46" s="1"/>
  <c r="C92" i="46"/>
  <c r="C188" i="46"/>
  <c r="N41" i="46"/>
  <c r="J92" i="46"/>
  <c r="J101" i="46" s="1"/>
  <c r="C188" i="45"/>
  <c r="C197" i="45" s="1"/>
  <c r="O197" i="45" s="1"/>
  <c r="O145" i="45"/>
  <c r="N45" i="45"/>
  <c r="N42" i="45"/>
  <c r="H140" i="45"/>
  <c r="H149" i="45" s="1"/>
  <c r="C149" i="45"/>
  <c r="O188" i="45"/>
  <c r="H44" i="45"/>
  <c r="H43" i="45" s="1"/>
  <c r="H38" i="45" s="1"/>
  <c r="H47" i="45" s="1"/>
  <c r="C44" i="45"/>
  <c r="C43" i="45" s="1"/>
  <c r="C38" i="45" s="1"/>
  <c r="C47" i="45" s="1"/>
  <c r="O98" i="45"/>
  <c r="C97" i="45"/>
  <c r="O97" i="45" s="1"/>
  <c r="O95" i="45"/>
  <c r="N41" i="45" s="1"/>
  <c r="O146" i="45"/>
  <c r="C188" i="44"/>
  <c r="C197" i="44" s="1"/>
  <c r="O197" i="44" s="1"/>
  <c r="N45" i="44"/>
  <c r="N42" i="44"/>
  <c r="O95" i="44"/>
  <c r="C44" i="44"/>
  <c r="C43" i="44" s="1"/>
  <c r="O98" i="44"/>
  <c r="N44" i="44" s="1"/>
  <c r="C97" i="44"/>
  <c r="J97" i="44"/>
  <c r="J92" i="44" s="1"/>
  <c r="J101" i="44" s="1"/>
  <c r="J44" i="44"/>
  <c r="J43" i="44" s="1"/>
  <c r="J38" i="44" s="1"/>
  <c r="J47" i="44" s="1"/>
  <c r="K145" i="44"/>
  <c r="K140" i="44" s="1"/>
  <c r="K149" i="44" s="1"/>
  <c r="K44" i="44"/>
  <c r="K43" i="44" s="1"/>
  <c r="K38" i="44" s="1"/>
  <c r="K47" i="44" s="1"/>
  <c r="C140" i="44"/>
  <c r="O143" i="44"/>
  <c r="C38" i="44"/>
  <c r="C47" i="44" s="1"/>
  <c r="O194" i="43"/>
  <c r="D44" i="43"/>
  <c r="D43" i="43" s="1"/>
  <c r="D38" i="43" s="1"/>
  <c r="D47" i="43" s="1"/>
  <c r="O193" i="43"/>
  <c r="D188" i="43"/>
  <c r="D197" i="43" s="1"/>
  <c r="N45" i="43"/>
  <c r="N42" i="43"/>
  <c r="C44" i="43"/>
  <c r="C43" i="43" s="1"/>
  <c r="O98" i="43"/>
  <c r="C97" i="43"/>
  <c r="O97" i="43" s="1"/>
  <c r="O95" i="43"/>
  <c r="O146" i="43"/>
  <c r="C145" i="43"/>
  <c r="O145" i="43" s="1"/>
  <c r="C38" i="43"/>
  <c r="C47" i="43" s="1"/>
  <c r="O143" i="43"/>
  <c r="C197" i="43"/>
  <c r="O191" i="43"/>
  <c r="O193" i="42"/>
  <c r="C188" i="42"/>
  <c r="N42" i="42"/>
  <c r="O95" i="42"/>
  <c r="C44" i="42"/>
  <c r="C43" i="42" s="1"/>
  <c r="C38" i="42" s="1"/>
  <c r="C47" i="42" s="1"/>
  <c r="O98" i="42"/>
  <c r="C97" i="42"/>
  <c r="O97" i="42" s="1"/>
  <c r="C197" i="42"/>
  <c r="O197" i="42" s="1"/>
  <c r="O188" i="42"/>
  <c r="O143" i="42"/>
  <c r="O146" i="42"/>
  <c r="C145" i="42"/>
  <c r="O145" i="42" s="1"/>
  <c r="K188" i="41"/>
  <c r="K197" i="41" s="1"/>
  <c r="N42" i="41"/>
  <c r="O143" i="41"/>
  <c r="O146" i="41"/>
  <c r="C145" i="41"/>
  <c r="O145" i="41" s="1"/>
  <c r="C188" i="41"/>
  <c r="O95" i="41"/>
  <c r="N41" i="41" s="1"/>
  <c r="C44" i="41"/>
  <c r="C43" i="41" s="1"/>
  <c r="C38" i="41" s="1"/>
  <c r="C47" i="41" s="1"/>
  <c r="O98" i="41"/>
  <c r="C97" i="41"/>
  <c r="O97" i="41" s="1"/>
  <c r="N45" i="40"/>
  <c r="R45" i="40" s="1"/>
  <c r="N42" i="40"/>
  <c r="C149" i="40"/>
  <c r="O188" i="40"/>
  <c r="O95" i="40"/>
  <c r="N41" i="40" s="1"/>
  <c r="O197" i="40"/>
  <c r="O98" i="40"/>
  <c r="N44" i="40" s="1"/>
  <c r="C44" i="40"/>
  <c r="C43" i="40" s="1"/>
  <c r="C38" i="40" s="1"/>
  <c r="C47" i="40" s="1"/>
  <c r="C97" i="40"/>
  <c r="O97" i="40" s="1"/>
  <c r="E145" i="40"/>
  <c r="O145" i="40" s="1"/>
  <c r="E44" i="40"/>
  <c r="E43" i="40" s="1"/>
  <c r="E38" i="40" s="1"/>
  <c r="E47" i="40" s="1"/>
  <c r="C188" i="39"/>
  <c r="C101" i="39"/>
  <c r="O101" i="39" s="1"/>
  <c r="O92" i="39"/>
  <c r="R42" i="39"/>
  <c r="O146" i="39"/>
  <c r="C145" i="39"/>
  <c r="O145" i="39" s="1"/>
  <c r="C197" i="39"/>
  <c r="O197" i="39" s="1"/>
  <c r="O188" i="39"/>
  <c r="O143" i="39"/>
  <c r="N41" i="39" s="1"/>
  <c r="C44" i="39"/>
  <c r="C43" i="39" s="1"/>
  <c r="C38" i="39" s="1"/>
  <c r="C47" i="39" s="1"/>
  <c r="N44" i="39"/>
  <c r="O97" i="39"/>
  <c r="O193" i="38"/>
  <c r="O98" i="38"/>
  <c r="O191" i="38"/>
  <c r="N42" i="38"/>
  <c r="N45" i="38"/>
  <c r="R45" i="38" s="1"/>
  <c r="C188" i="38"/>
  <c r="C197" i="38" s="1"/>
  <c r="O197" i="38" s="1"/>
  <c r="R42" i="38"/>
  <c r="O143" i="38"/>
  <c r="N41" i="38" s="1"/>
  <c r="C101" i="38"/>
  <c r="O188" i="38"/>
  <c r="D145" i="38"/>
  <c r="O145" i="38" s="1"/>
  <c r="O146" i="38"/>
  <c r="N44" i="38" s="1"/>
  <c r="D44" i="38"/>
  <c r="D43" i="38" s="1"/>
  <c r="D38" i="38" s="1"/>
  <c r="D47" i="38" s="1"/>
  <c r="H44" i="38"/>
  <c r="H43" i="38" s="1"/>
  <c r="H38" i="38" s="1"/>
  <c r="H47" i="38" s="1"/>
  <c r="H97" i="38"/>
  <c r="O97" i="38" s="1"/>
  <c r="N43" i="37"/>
  <c r="R43" i="37" s="1"/>
  <c r="O146" i="37"/>
  <c r="K45" i="37"/>
  <c r="K44" i="37" s="1"/>
  <c r="K39" i="37" s="1"/>
  <c r="K48" i="37" s="1"/>
  <c r="N46" i="37"/>
  <c r="R46" i="37" s="1"/>
  <c r="O148" i="37"/>
  <c r="O149" i="37"/>
  <c r="K143" i="37"/>
  <c r="K152" i="37" s="1"/>
  <c r="C143" i="37"/>
  <c r="C103" i="37"/>
  <c r="O143" i="37"/>
  <c r="C152" i="37"/>
  <c r="O152" i="37" s="1"/>
  <c r="O195" i="37"/>
  <c r="N42" i="37" s="1"/>
  <c r="H45" i="37"/>
  <c r="H44" i="37" s="1"/>
  <c r="H39" i="37" s="1"/>
  <c r="H48" i="37" s="1"/>
  <c r="H99" i="37"/>
  <c r="H94" i="37" s="1"/>
  <c r="O198" i="37"/>
  <c r="C197" i="37"/>
  <c r="O197" i="37" s="1"/>
  <c r="C45" i="37"/>
  <c r="C44" i="37" s="1"/>
  <c r="C39" i="37" s="1"/>
  <c r="C48" i="37" s="1"/>
  <c r="O100" i="36"/>
  <c r="N45" i="36" s="1"/>
  <c r="R45" i="36" s="1"/>
  <c r="R43" i="36"/>
  <c r="J45" i="36"/>
  <c r="J44" i="36" s="1"/>
  <c r="J39" i="36" s="1"/>
  <c r="J48" i="36" s="1"/>
  <c r="J99" i="36"/>
  <c r="J94" i="36" s="1"/>
  <c r="J103" i="36" s="1"/>
  <c r="C103" i="36"/>
  <c r="O97" i="36"/>
  <c r="N42" i="36" s="1"/>
  <c r="O148" i="36"/>
  <c r="I45" i="36"/>
  <c r="I44" i="36" s="1"/>
  <c r="I39" i="36" s="1"/>
  <c r="I48" i="36" s="1"/>
  <c r="I99" i="36"/>
  <c r="I94" i="36" s="1"/>
  <c r="C192" i="36"/>
  <c r="C143" i="36"/>
  <c r="C44" i="35"/>
  <c r="C39" i="35" s="1"/>
  <c r="C48" i="35" s="1"/>
  <c r="C201" i="35"/>
  <c r="O201" i="35" s="1"/>
  <c r="O192" i="35"/>
  <c r="C94" i="35"/>
  <c r="O146" i="35"/>
  <c r="N42" i="35" s="1"/>
  <c r="O149" i="35"/>
  <c r="N45" i="35" s="1"/>
  <c r="C148" i="35"/>
  <c r="O148" i="35" s="1"/>
  <c r="J45" i="35"/>
  <c r="J44" i="35" s="1"/>
  <c r="J39" i="35" s="1"/>
  <c r="J48" i="35" s="1"/>
  <c r="J99" i="35"/>
  <c r="O99" i="35" s="1"/>
  <c r="N44" i="35" s="1"/>
  <c r="J94" i="35"/>
  <c r="J103" i="35" s="1"/>
  <c r="R43" i="35"/>
  <c r="C39" i="34"/>
  <c r="C48" i="34" s="1"/>
  <c r="N43" i="34"/>
  <c r="R43" i="34"/>
  <c r="O99" i="34"/>
  <c r="O195" i="34"/>
  <c r="O146" i="34"/>
  <c r="C197" i="34"/>
  <c r="O197" i="34" s="1"/>
  <c r="O198" i="34"/>
  <c r="O149" i="34"/>
  <c r="N45" i="34" s="1"/>
  <c r="C148" i="34"/>
  <c r="O148" i="34" s="1"/>
  <c r="C94" i="34"/>
  <c r="C45" i="33"/>
  <c r="C44" i="33" s="1"/>
  <c r="C39" i="33" s="1"/>
  <c r="C48" i="33" s="1"/>
  <c r="N44" i="33"/>
  <c r="N42" i="33"/>
  <c r="R46" i="33"/>
  <c r="R43" i="33"/>
  <c r="R41" i="33"/>
  <c r="C91" i="1"/>
  <c r="M85" i="1" s="1"/>
  <c r="I34" i="2"/>
  <c r="I43" i="2" s="1"/>
  <c r="C43" i="2"/>
  <c r="L48" i="2" s="1"/>
  <c r="E207" i="3"/>
  <c r="E216" i="3" s="1"/>
  <c r="E36" i="3"/>
  <c r="E39" i="3"/>
  <c r="G33" i="4"/>
  <c r="L123" i="4"/>
  <c r="L132" i="4" s="1"/>
  <c r="H33" i="4"/>
  <c r="H42" i="4" s="1"/>
  <c r="G42" i="4"/>
  <c r="E39" i="4"/>
  <c r="E207" i="4"/>
  <c r="E216" i="4" s="1"/>
  <c r="L210" i="4"/>
  <c r="L207" i="4" s="1"/>
  <c r="L216" i="4" s="1"/>
  <c r="E36" i="4"/>
  <c r="M244" i="9"/>
  <c r="K103" i="10"/>
  <c r="K47" i="10"/>
  <c r="K46" i="10" s="1"/>
  <c r="K39" i="10" s="1"/>
  <c r="K50" i="10" s="1"/>
  <c r="H103" i="10"/>
  <c r="H96" i="10" s="1"/>
  <c r="H107" i="10" s="1"/>
  <c r="H47" i="10"/>
  <c r="H46" i="10" s="1"/>
  <c r="H39" i="10" s="1"/>
  <c r="H50" i="10" s="1"/>
  <c r="M104" i="10"/>
  <c r="M103" i="10" s="1"/>
  <c r="M209" i="10"/>
  <c r="M198" i="10"/>
  <c r="M158" i="10"/>
  <c r="M147" i="10"/>
  <c r="M99" i="10"/>
  <c r="E39" i="10"/>
  <c r="E50" i="10" s="1"/>
  <c r="C50" i="10"/>
  <c r="E96" i="10"/>
  <c r="E107" i="10" s="1"/>
  <c r="E147" i="10"/>
  <c r="E158" i="10" s="1"/>
  <c r="E103" i="10"/>
  <c r="E47" i="10"/>
  <c r="E46" i="10" s="1"/>
  <c r="D103" i="10"/>
  <c r="D96" i="10" s="1"/>
  <c r="D107" i="10" s="1"/>
  <c r="D47" i="10"/>
  <c r="D46" i="10" s="1"/>
  <c r="D39" i="10" s="1"/>
  <c r="K96" i="10"/>
  <c r="K107" i="10" s="1"/>
  <c r="C103" i="11"/>
  <c r="H143" i="11"/>
  <c r="H152" i="11" s="1"/>
  <c r="M97" i="11"/>
  <c r="P42" i="11" s="1"/>
  <c r="P43" i="11"/>
  <c r="M100" i="11"/>
  <c r="C201" i="11"/>
  <c r="E99" i="11"/>
  <c r="E94" i="11" s="1"/>
  <c r="E103" i="11" s="1"/>
  <c r="E45" i="11"/>
  <c r="E44" i="11" s="1"/>
  <c r="E39" i="11" s="1"/>
  <c r="E48" i="11" s="1"/>
  <c r="F99" i="11"/>
  <c r="F94" i="11" s="1"/>
  <c r="F103" i="11" s="1"/>
  <c r="F45" i="11"/>
  <c r="F44" i="11" s="1"/>
  <c r="F39" i="11" s="1"/>
  <c r="F48" i="11" s="1"/>
  <c r="M195" i="11"/>
  <c r="M198" i="11"/>
  <c r="M197" i="11" s="1"/>
  <c r="M146" i="11"/>
  <c r="M149" i="11"/>
  <c r="M148" i="11" s="1"/>
  <c r="C152" i="11"/>
  <c r="D192" i="11"/>
  <c r="D201" i="11" s="1"/>
  <c r="D99" i="11"/>
  <c r="D94" i="11" s="1"/>
  <c r="D45" i="11"/>
  <c r="D44" i="11" s="1"/>
  <c r="D39" i="11"/>
  <c r="D48" i="11" s="1"/>
  <c r="M146" i="12"/>
  <c r="M149" i="12"/>
  <c r="M148" i="12" s="1"/>
  <c r="M152" i="12" s="1"/>
  <c r="C201" i="12"/>
  <c r="P43" i="12"/>
  <c r="M201" i="12"/>
  <c r="M100" i="12"/>
  <c r="M99" i="12" s="1"/>
  <c r="M97" i="12"/>
  <c r="M103" i="12" s="1"/>
  <c r="H44" i="12"/>
  <c r="H39" i="12" s="1"/>
  <c r="H48" i="12" s="1"/>
  <c r="C48" i="12"/>
  <c r="C103" i="12"/>
  <c r="C143" i="12"/>
  <c r="P47" i="13"/>
  <c r="M199" i="13"/>
  <c r="M202" i="13"/>
  <c r="M201" i="13" s="1"/>
  <c r="P42" i="13"/>
  <c r="C105" i="14"/>
  <c r="C145" i="14"/>
  <c r="C205" i="14"/>
  <c r="H101" i="14"/>
  <c r="H46" i="14"/>
  <c r="H45" i="14" s="1"/>
  <c r="H39" i="14" s="1"/>
  <c r="H49" i="14" s="1"/>
  <c r="H95" i="14"/>
  <c r="H105" i="14" s="1"/>
  <c r="M199" i="14"/>
  <c r="M202" i="14"/>
  <c r="M201" i="14" s="1"/>
  <c r="M205" i="14" s="1"/>
  <c r="C46" i="14"/>
  <c r="C45" i="14" s="1"/>
  <c r="C39" i="14" s="1"/>
  <c r="I145" i="14"/>
  <c r="I155" i="14" s="1"/>
  <c r="M99" i="14"/>
  <c r="M102" i="14"/>
  <c r="M101" i="14" s="1"/>
  <c r="M105" i="14" s="1"/>
  <c r="D46" i="14"/>
  <c r="D45" i="14" s="1"/>
  <c r="D39" i="14" s="1"/>
  <c r="D49" i="14" s="1"/>
  <c r="M152" i="14"/>
  <c r="M151" i="14" s="1"/>
  <c r="M155" i="14" s="1"/>
  <c r="M156" i="14" s="1"/>
  <c r="M149" i="14"/>
  <c r="I46" i="14"/>
  <c r="I45" i="14" s="1"/>
  <c r="I39" i="14" s="1"/>
  <c r="I49" i="14" s="1"/>
  <c r="P44" i="14"/>
  <c r="D145" i="14"/>
  <c r="D155" i="14" s="1"/>
  <c r="M97" i="15"/>
  <c r="P43" i="15"/>
  <c r="P46" i="15"/>
  <c r="E45" i="15"/>
  <c r="E44" i="15" s="1"/>
  <c r="E39" i="15" s="1"/>
  <c r="E48" i="15" s="1"/>
  <c r="J152" i="15"/>
  <c r="C99" i="15"/>
  <c r="C94" i="15" s="1"/>
  <c r="C45" i="15"/>
  <c r="C44" i="15" s="1"/>
  <c r="C39" i="15" s="1"/>
  <c r="G192" i="15"/>
  <c r="G201" i="15" s="1"/>
  <c r="E192" i="15"/>
  <c r="E201" i="15" s="1"/>
  <c r="D201" i="15"/>
  <c r="H99" i="15"/>
  <c r="H94" i="15" s="1"/>
  <c r="H103" i="15" s="1"/>
  <c r="H45" i="15"/>
  <c r="H44" i="15" s="1"/>
  <c r="H39" i="15" s="1"/>
  <c r="H48" i="15" s="1"/>
  <c r="D99" i="15"/>
  <c r="D94" i="15" s="1"/>
  <c r="D103" i="15" s="1"/>
  <c r="D45" i="15"/>
  <c r="D44" i="15" s="1"/>
  <c r="D39" i="15" s="1"/>
  <c r="D48" i="15" s="1"/>
  <c r="M100" i="15"/>
  <c r="J192" i="15"/>
  <c r="J201" i="15" s="1"/>
  <c r="K99" i="15"/>
  <c r="K94" i="15" s="1"/>
  <c r="K103" i="15" s="1"/>
  <c r="K45" i="15"/>
  <c r="K44" i="15" s="1"/>
  <c r="K39" i="15" s="1"/>
  <c r="K48" i="15" s="1"/>
  <c r="M195" i="15"/>
  <c r="M198" i="15"/>
  <c r="M197" i="15" s="1"/>
  <c r="G45" i="15"/>
  <c r="G44" i="15" s="1"/>
  <c r="G39" i="15" s="1"/>
  <c r="G48" i="15" s="1"/>
  <c r="M146" i="15"/>
  <c r="M149" i="15"/>
  <c r="M148" i="15" s="1"/>
  <c r="M201" i="16"/>
  <c r="P43" i="16"/>
  <c r="M103" i="16"/>
  <c r="M97" i="17"/>
  <c r="M100" i="17"/>
  <c r="M99" i="17" s="1"/>
  <c r="M103" i="17" s="1"/>
  <c r="M152" i="17"/>
  <c r="M201" i="17"/>
  <c r="P43" i="17"/>
  <c r="E99" i="18"/>
  <c r="E94" i="18" s="1"/>
  <c r="E103" i="18" s="1"/>
  <c r="E45" i="18"/>
  <c r="E44" i="18" s="1"/>
  <c r="E39" i="18" s="1"/>
  <c r="E48" i="18" s="1"/>
  <c r="C99" i="18"/>
  <c r="C94" i="18" s="1"/>
  <c r="C45" i="18"/>
  <c r="C44" i="18" s="1"/>
  <c r="C39" i="18" s="1"/>
  <c r="D45" i="18"/>
  <c r="D44" i="18" s="1"/>
  <c r="D39" i="18" s="1"/>
  <c r="D48" i="18" s="1"/>
  <c r="H99" i="18"/>
  <c r="H45" i="18"/>
  <c r="H44" i="18" s="1"/>
  <c r="H39" i="18" s="1"/>
  <c r="H48" i="18" s="1"/>
  <c r="H94" i="18"/>
  <c r="H103" i="18" s="1"/>
  <c r="C201" i="18"/>
  <c r="M100" i="18"/>
  <c r="M99" i="18" s="1"/>
  <c r="M97" i="18"/>
  <c r="M103" i="18" s="1"/>
  <c r="E192" i="18"/>
  <c r="E201" i="18" s="1"/>
  <c r="D143" i="18"/>
  <c r="J148" i="18"/>
  <c r="J45" i="18"/>
  <c r="J44" i="18" s="1"/>
  <c r="J39" i="18" s="1"/>
  <c r="J48" i="18" s="1"/>
  <c r="M149" i="18"/>
  <c r="M148" i="18" s="1"/>
  <c r="M146" i="18"/>
  <c r="J143" i="18"/>
  <c r="J152" i="18" s="1"/>
  <c r="M195" i="18"/>
  <c r="M198" i="18"/>
  <c r="M197" i="18" s="1"/>
  <c r="F99" i="18"/>
  <c r="F94" i="18" s="1"/>
  <c r="F103" i="18" s="1"/>
  <c r="M201" i="18"/>
  <c r="M152" i="18"/>
  <c r="P43" i="18"/>
  <c r="P46" i="22"/>
  <c r="J152" i="22"/>
  <c r="E143" i="22"/>
  <c r="E152" i="22" s="1"/>
  <c r="M149" i="22"/>
  <c r="M148" i="22" s="1"/>
  <c r="M146" i="22"/>
  <c r="M152" i="22" s="1"/>
  <c r="C99" i="22"/>
  <c r="C94" i="22" s="1"/>
  <c r="C45" i="22"/>
  <c r="C44" i="22" s="1"/>
  <c r="C39" i="22" s="1"/>
  <c r="C201" i="22"/>
  <c r="H45" i="22"/>
  <c r="H44" i="22" s="1"/>
  <c r="H39" i="22" s="1"/>
  <c r="H48" i="22" s="1"/>
  <c r="M198" i="22"/>
  <c r="M197" i="22" s="1"/>
  <c r="M201" i="22" s="1"/>
  <c r="I99" i="22"/>
  <c r="I94" i="22" s="1"/>
  <c r="I103" i="22" s="1"/>
  <c r="I45" i="22"/>
  <c r="I44" i="22" s="1"/>
  <c r="I39" i="22" s="1"/>
  <c r="I48" i="22" s="1"/>
  <c r="M97" i="22"/>
  <c r="M100" i="22"/>
  <c r="P43" i="22"/>
  <c r="N103" i="23"/>
  <c r="N152" i="23"/>
  <c r="Q46" i="23"/>
  <c r="N201" i="23"/>
  <c r="N152" i="24"/>
  <c r="Q41" i="24"/>
  <c r="N103" i="24"/>
  <c r="N198" i="24"/>
  <c r="N197" i="24" s="1"/>
  <c r="N195" i="24"/>
  <c r="D197" i="24"/>
  <c r="D192" i="24" s="1"/>
  <c r="D201" i="24" s="1"/>
  <c r="D45" i="24"/>
  <c r="D44" i="24" s="1"/>
  <c r="D39" i="24" s="1"/>
  <c r="D48" i="24" s="1"/>
  <c r="C197" i="24"/>
  <c r="C192" i="24" s="1"/>
  <c r="C45" i="24"/>
  <c r="C44" i="24" s="1"/>
  <c r="C39" i="24" s="1"/>
  <c r="Q43" i="24"/>
  <c r="D192" i="25"/>
  <c r="D201" i="25" s="1"/>
  <c r="D45" i="25"/>
  <c r="D44" i="25" s="1"/>
  <c r="D39" i="25" s="1"/>
  <c r="D48" i="25" s="1"/>
  <c r="C192" i="25"/>
  <c r="C45" i="25"/>
  <c r="C44" i="25" s="1"/>
  <c r="C39" i="25" s="1"/>
  <c r="N201" i="25"/>
  <c r="N103" i="25"/>
  <c r="Q43" i="25"/>
  <c r="N149" i="25"/>
  <c r="N148" i="25" s="1"/>
  <c r="N146" i="25"/>
  <c r="C143" i="26"/>
  <c r="D45" i="26"/>
  <c r="D44" i="26" s="1"/>
  <c r="D39" i="26" s="1"/>
  <c r="D48" i="26" s="1"/>
  <c r="O149" i="26"/>
  <c r="O148" i="26" s="1"/>
  <c r="O146" i="26"/>
  <c r="C192" i="26"/>
  <c r="C99" i="26"/>
  <c r="C94" i="26" s="1"/>
  <c r="C45" i="26"/>
  <c r="C44" i="26" s="1"/>
  <c r="C39" i="26" s="1"/>
  <c r="C152" i="26"/>
  <c r="H99" i="26"/>
  <c r="H94" i="26" s="1"/>
  <c r="H103" i="26" s="1"/>
  <c r="H45" i="26"/>
  <c r="H44" i="26" s="1"/>
  <c r="H39" i="26" s="1"/>
  <c r="H48" i="26" s="1"/>
  <c r="O198" i="26"/>
  <c r="O197" i="26" s="1"/>
  <c r="O195" i="26"/>
  <c r="L148" i="26"/>
  <c r="L143" i="26" s="1"/>
  <c r="L45" i="26"/>
  <c r="L44" i="26" s="1"/>
  <c r="L39" i="26" s="1"/>
  <c r="L48" i="26" s="1"/>
  <c r="O100" i="26"/>
  <c r="O97" i="26"/>
  <c r="N42" i="26" s="1"/>
  <c r="R43" i="26"/>
  <c r="G192" i="27"/>
  <c r="G201" i="27" s="1"/>
  <c r="G45" i="27"/>
  <c r="G44" i="27" s="1"/>
  <c r="G39" i="27" s="1"/>
  <c r="G48" i="27" s="1"/>
  <c r="J45" i="27"/>
  <c r="J44" i="27" s="1"/>
  <c r="J39" i="27" s="1"/>
  <c r="J48" i="27" s="1"/>
  <c r="C192" i="27"/>
  <c r="M99" i="27"/>
  <c r="M94" i="27" s="1"/>
  <c r="M103" i="27" s="1"/>
  <c r="M45" i="27"/>
  <c r="M44" i="27" s="1"/>
  <c r="M39" i="27" s="1"/>
  <c r="M48" i="27" s="1"/>
  <c r="I99" i="27"/>
  <c r="I94" i="27" s="1"/>
  <c r="I103" i="27" s="1"/>
  <c r="I45" i="27"/>
  <c r="I44" i="27" s="1"/>
  <c r="I39" i="27" s="1"/>
  <c r="I48" i="27" s="1"/>
  <c r="O149" i="27"/>
  <c r="O148" i="27" s="1"/>
  <c r="O146" i="27"/>
  <c r="C45" i="27"/>
  <c r="C44" i="27" s="1"/>
  <c r="C39" i="27" s="1"/>
  <c r="O103" i="27"/>
  <c r="C103" i="27"/>
  <c r="C201" i="27"/>
  <c r="H94" i="27"/>
  <c r="H103" i="27" s="1"/>
  <c r="H99" i="27"/>
  <c r="H45" i="27"/>
  <c r="H44" i="27" s="1"/>
  <c r="H39" i="27" s="1"/>
  <c r="H48" i="27" s="1"/>
  <c r="F99" i="27"/>
  <c r="F94" i="27" s="1"/>
  <c r="F103" i="27" s="1"/>
  <c r="F45" i="27"/>
  <c r="F44" i="27" s="1"/>
  <c r="F39" i="27" s="1"/>
  <c r="F48" i="27" s="1"/>
  <c r="O198" i="27"/>
  <c r="O197" i="27" s="1"/>
  <c r="O195" i="27"/>
  <c r="J143" i="27"/>
  <c r="O149" i="28"/>
  <c r="O146" i="28"/>
  <c r="N42" i="28" s="1"/>
  <c r="O100" i="28"/>
  <c r="O99" i="28" s="1"/>
  <c r="O97" i="28"/>
  <c r="R43" i="28"/>
  <c r="O103" i="29"/>
  <c r="R43" i="29"/>
  <c r="O149" i="29"/>
  <c r="O146" i="29"/>
  <c r="O103" i="30"/>
  <c r="O152" i="30"/>
  <c r="O153" i="30" s="1"/>
  <c r="R43" i="30"/>
  <c r="R41" i="31"/>
  <c r="D192" i="31"/>
  <c r="D201" i="31" s="1"/>
  <c r="K45" i="31"/>
  <c r="K44" i="31" s="1"/>
  <c r="K39" i="31" s="1"/>
  <c r="K48" i="31" s="1"/>
  <c r="G192" i="31"/>
  <c r="G201" i="31" s="1"/>
  <c r="J99" i="31"/>
  <c r="J94" i="31" s="1"/>
  <c r="J103" i="31" s="1"/>
  <c r="J45" i="31"/>
  <c r="J44" i="31" s="1"/>
  <c r="J39" i="31" s="1"/>
  <c r="J48" i="31" s="1"/>
  <c r="K143" i="31"/>
  <c r="K152" i="31" s="1"/>
  <c r="O146" i="31"/>
  <c r="O149" i="31"/>
  <c r="O148" i="31" s="1"/>
  <c r="C103" i="31"/>
  <c r="O198" i="31"/>
  <c r="O197" i="31" s="1"/>
  <c r="O195" i="31"/>
  <c r="O201" i="31" s="1"/>
  <c r="C192" i="31"/>
  <c r="R43" i="31"/>
  <c r="M99" i="31"/>
  <c r="M94" i="31" s="1"/>
  <c r="M103" i="31" s="1"/>
  <c r="M45" i="31"/>
  <c r="M44" i="31" s="1"/>
  <c r="M39" i="31" s="1"/>
  <c r="M48" i="31" s="1"/>
  <c r="C45" i="31"/>
  <c r="C44" i="31" s="1"/>
  <c r="C39" i="31" s="1"/>
  <c r="G45" i="31"/>
  <c r="G44" i="31" s="1"/>
  <c r="G39" i="31" s="1"/>
  <c r="G48" i="31" s="1"/>
  <c r="O97" i="31"/>
  <c r="O100" i="31"/>
  <c r="O99" i="31" s="1"/>
  <c r="O103" i="31" s="1"/>
  <c r="C152" i="31"/>
  <c r="L45" i="31"/>
  <c r="L44" i="31" s="1"/>
  <c r="L39" i="31" s="1"/>
  <c r="L48" i="31" s="1"/>
  <c r="L148" i="31"/>
  <c r="L143" i="31" s="1"/>
  <c r="L152" i="31" s="1"/>
  <c r="O99" i="32"/>
  <c r="N44" i="32" s="1"/>
  <c r="N45" i="32"/>
  <c r="N42" i="32"/>
  <c r="M104" i="9"/>
  <c r="M202" i="9"/>
  <c r="M153" i="9"/>
  <c r="D45" i="32"/>
  <c r="D44" i="32" s="1"/>
  <c r="D39" i="32" s="1"/>
  <c r="D48" i="32" s="1"/>
  <c r="D192" i="32"/>
  <c r="D201" i="32" s="1"/>
  <c r="D103" i="32"/>
  <c r="K45" i="32"/>
  <c r="K44" i="32" s="1"/>
  <c r="K39" i="32" s="1"/>
  <c r="K48" i="32" s="1"/>
  <c r="K99" i="32"/>
  <c r="K94" i="32" s="1"/>
  <c r="O152" i="32"/>
  <c r="R46" i="32"/>
  <c r="C152" i="32"/>
  <c r="R43" i="32"/>
  <c r="C48" i="32"/>
  <c r="R39" i="29"/>
  <c r="P41" i="22"/>
  <c r="P39" i="17"/>
  <c r="C38" i="92" l="1"/>
  <c r="N44" i="92"/>
  <c r="R44" i="92" s="1"/>
  <c r="K38" i="92"/>
  <c r="N41" i="92"/>
  <c r="R41" i="92" s="1"/>
  <c r="E101" i="92"/>
  <c r="E47" i="92" s="1"/>
  <c r="H38" i="92"/>
  <c r="K101" i="92"/>
  <c r="K47" i="92" s="1"/>
  <c r="F101" i="92"/>
  <c r="F47" i="92" s="1"/>
  <c r="D38" i="92"/>
  <c r="J92" i="92"/>
  <c r="J38" i="92" s="1"/>
  <c r="I92" i="92"/>
  <c r="I101" i="92" s="1"/>
  <c r="I47" i="92" s="1"/>
  <c r="O188" i="92"/>
  <c r="C197" i="92"/>
  <c r="O197" i="92" s="1"/>
  <c r="O97" i="92"/>
  <c r="N43" i="92" s="1"/>
  <c r="G101" i="92"/>
  <c r="G47" i="92" s="1"/>
  <c r="G38" i="92"/>
  <c r="O140" i="92"/>
  <c r="C149" i="92"/>
  <c r="O149" i="92" s="1"/>
  <c r="J101" i="91"/>
  <c r="J47" i="91" s="1"/>
  <c r="I43" i="91"/>
  <c r="I92" i="91"/>
  <c r="N44" i="91"/>
  <c r="R44" i="91" s="1"/>
  <c r="G92" i="91"/>
  <c r="G101" i="91" s="1"/>
  <c r="G47" i="91" s="1"/>
  <c r="O97" i="91"/>
  <c r="F101" i="91"/>
  <c r="F47" i="91" s="1"/>
  <c r="F38" i="91"/>
  <c r="M38" i="91"/>
  <c r="M101" i="91"/>
  <c r="M47" i="91" s="1"/>
  <c r="N41" i="91"/>
  <c r="H38" i="91"/>
  <c r="H101" i="91"/>
  <c r="H47" i="91" s="1"/>
  <c r="C101" i="91"/>
  <c r="C38" i="91"/>
  <c r="E101" i="91"/>
  <c r="E47" i="91" s="1"/>
  <c r="E38" i="91"/>
  <c r="C149" i="91"/>
  <c r="D101" i="91"/>
  <c r="D47" i="91" s="1"/>
  <c r="D38" i="91"/>
  <c r="O188" i="91"/>
  <c r="C197" i="91"/>
  <c r="O197" i="91" s="1"/>
  <c r="L38" i="91"/>
  <c r="L101" i="91"/>
  <c r="L47" i="91" s="1"/>
  <c r="O145" i="91"/>
  <c r="K140" i="91"/>
  <c r="O140" i="91" s="1"/>
  <c r="K38" i="90"/>
  <c r="H38" i="90"/>
  <c r="F92" i="90"/>
  <c r="F101" i="90" s="1"/>
  <c r="F47" i="90" s="1"/>
  <c r="N43" i="90"/>
  <c r="M101" i="90"/>
  <c r="M47" i="90" s="1"/>
  <c r="M38" i="90"/>
  <c r="J101" i="90"/>
  <c r="J47" i="90" s="1"/>
  <c r="J38" i="90"/>
  <c r="C101" i="90"/>
  <c r="C47" i="90" s="1"/>
  <c r="I92" i="90"/>
  <c r="L101" i="90"/>
  <c r="L47" i="90" s="1"/>
  <c r="L38" i="90"/>
  <c r="O140" i="90"/>
  <c r="C197" i="90"/>
  <c r="O197" i="90" s="1"/>
  <c r="O188" i="90"/>
  <c r="C149" i="90"/>
  <c r="O149" i="90" s="1"/>
  <c r="R44" i="90"/>
  <c r="R41" i="90"/>
  <c r="L44" i="89"/>
  <c r="M97" i="89"/>
  <c r="L43" i="89" s="1"/>
  <c r="P43" i="89" s="1"/>
  <c r="I101" i="89"/>
  <c r="I47" i="89" s="1"/>
  <c r="I38" i="89"/>
  <c r="H101" i="89"/>
  <c r="H47" i="89" s="1"/>
  <c r="H38" i="89"/>
  <c r="K101" i="89"/>
  <c r="K47" i="89" s="1"/>
  <c r="K38" i="89"/>
  <c r="F38" i="89"/>
  <c r="F101" i="89"/>
  <c r="F47" i="89" s="1"/>
  <c r="C197" i="89"/>
  <c r="M197" i="89" s="1"/>
  <c r="M188" i="89"/>
  <c r="P41" i="89"/>
  <c r="E38" i="89"/>
  <c r="E101" i="89"/>
  <c r="E47" i="89" s="1"/>
  <c r="C140" i="89"/>
  <c r="P44" i="89"/>
  <c r="P45" i="89"/>
  <c r="M92" i="89"/>
  <c r="L44" i="88"/>
  <c r="P44" i="88" s="1"/>
  <c r="K101" i="88"/>
  <c r="K47" i="88" s="1"/>
  <c r="K38" i="88"/>
  <c r="H38" i="88"/>
  <c r="H101" i="88"/>
  <c r="H47" i="88" s="1"/>
  <c r="I101" i="88"/>
  <c r="I47" i="88" s="1"/>
  <c r="I38" i="88"/>
  <c r="D38" i="88"/>
  <c r="D101" i="88"/>
  <c r="D47" i="88" s="1"/>
  <c r="L43" i="88"/>
  <c r="F101" i="88"/>
  <c r="F47" i="88" s="1"/>
  <c r="F38" i="88"/>
  <c r="E38" i="88"/>
  <c r="E101" i="88"/>
  <c r="E47" i="88" s="1"/>
  <c r="C188" i="88"/>
  <c r="P41" i="88"/>
  <c r="M44" i="87"/>
  <c r="J38" i="87"/>
  <c r="J47" i="87"/>
  <c r="N197" i="87"/>
  <c r="N188" i="87"/>
  <c r="N145" i="87"/>
  <c r="K38" i="87"/>
  <c r="K149" i="87"/>
  <c r="K47" i="87" s="1"/>
  <c r="C140" i="87"/>
  <c r="C38" i="87" s="1"/>
  <c r="M41" i="87"/>
  <c r="Q41" i="87" s="1"/>
  <c r="H38" i="87"/>
  <c r="G101" i="87"/>
  <c r="G47" i="87" s="1"/>
  <c r="G38" i="87"/>
  <c r="N97" i="87"/>
  <c r="Q44" i="87"/>
  <c r="D101" i="87"/>
  <c r="D47" i="87" s="1"/>
  <c r="D38" i="87"/>
  <c r="N92" i="87"/>
  <c r="N193" i="86"/>
  <c r="M41" i="86"/>
  <c r="Q41" i="86" s="1"/>
  <c r="M44" i="86"/>
  <c r="Q44" i="86" s="1"/>
  <c r="N97" i="86"/>
  <c r="M43" i="86" s="1"/>
  <c r="Q43" i="86" s="1"/>
  <c r="D92" i="86"/>
  <c r="F197" i="86"/>
  <c r="F47" i="86" s="1"/>
  <c r="F38" i="86"/>
  <c r="I38" i="86"/>
  <c r="I101" i="86"/>
  <c r="I47" i="86" s="1"/>
  <c r="H101" i="86"/>
  <c r="H47" i="86" s="1"/>
  <c r="H38" i="86"/>
  <c r="C188" i="86"/>
  <c r="C38" i="86" s="1"/>
  <c r="D140" i="86"/>
  <c r="C101" i="86"/>
  <c r="N92" i="86"/>
  <c r="G101" i="86"/>
  <c r="G47" i="86" s="1"/>
  <c r="G38" i="86"/>
  <c r="D101" i="86"/>
  <c r="N145" i="85"/>
  <c r="K149" i="85"/>
  <c r="K47" i="85" s="1"/>
  <c r="K38" i="85"/>
  <c r="E38" i="85"/>
  <c r="E47" i="85"/>
  <c r="H38" i="85"/>
  <c r="H101" i="85"/>
  <c r="H47" i="85" s="1"/>
  <c r="N97" i="85"/>
  <c r="Q41" i="85"/>
  <c r="I101" i="85"/>
  <c r="I47" i="85" s="1"/>
  <c r="I38" i="85"/>
  <c r="M44" i="85"/>
  <c r="N140" i="85"/>
  <c r="N92" i="85"/>
  <c r="N188" i="85"/>
  <c r="C197" i="85"/>
  <c r="N197" i="85" s="1"/>
  <c r="M99" i="22"/>
  <c r="L45" i="22"/>
  <c r="L42" i="22"/>
  <c r="M94" i="22"/>
  <c r="L39" i="22" s="1"/>
  <c r="P39" i="22" s="1"/>
  <c r="M44" i="84"/>
  <c r="Q44" i="84" s="1"/>
  <c r="G101" i="84"/>
  <c r="G47" i="84" s="1"/>
  <c r="G38" i="84"/>
  <c r="N97" i="84"/>
  <c r="M43" i="84" s="1"/>
  <c r="Q43" i="84" s="1"/>
  <c r="K38" i="84"/>
  <c r="K149" i="84"/>
  <c r="E92" i="84"/>
  <c r="H101" i="84"/>
  <c r="H47" i="84" s="1"/>
  <c r="H38" i="84"/>
  <c r="Q41" i="84"/>
  <c r="C197" i="83"/>
  <c r="N197" i="83" s="1"/>
  <c r="M44" i="83"/>
  <c r="Q44" i="83" s="1"/>
  <c r="I38" i="83"/>
  <c r="I101" i="83"/>
  <c r="I47" i="83" s="1"/>
  <c r="K38" i="83"/>
  <c r="K149" i="83"/>
  <c r="K47" i="83" s="1"/>
  <c r="Q41" i="83"/>
  <c r="D149" i="83"/>
  <c r="N140" i="83"/>
  <c r="N97" i="83"/>
  <c r="D38" i="83"/>
  <c r="N92" i="83"/>
  <c r="M38" i="83" s="1"/>
  <c r="C38" i="83"/>
  <c r="C101" i="83"/>
  <c r="N145" i="83"/>
  <c r="C140" i="82"/>
  <c r="F101" i="82"/>
  <c r="L101" i="82"/>
  <c r="L47" i="82" s="1"/>
  <c r="L38" i="82"/>
  <c r="D101" i="82"/>
  <c r="D47" i="82" s="1"/>
  <c r="D38" i="82"/>
  <c r="C188" i="82"/>
  <c r="C101" i="82"/>
  <c r="N92" i="82"/>
  <c r="Q42" i="82"/>
  <c r="N97" i="82"/>
  <c r="M43" i="82" s="1"/>
  <c r="H101" i="82"/>
  <c r="H47" i="82" s="1"/>
  <c r="H38" i="82"/>
  <c r="M41" i="82"/>
  <c r="M44" i="82"/>
  <c r="D47" i="81"/>
  <c r="M44" i="81"/>
  <c r="Q44" i="81" s="1"/>
  <c r="L101" i="81"/>
  <c r="L47" i="81" s="1"/>
  <c r="L38" i="81"/>
  <c r="F101" i="81"/>
  <c r="F47" i="81" s="1"/>
  <c r="F38" i="81"/>
  <c r="H92" i="81"/>
  <c r="E101" i="81"/>
  <c r="E47" i="81" s="1"/>
  <c r="E38" i="81"/>
  <c r="K149" i="81"/>
  <c r="K47" i="81" s="1"/>
  <c r="K38" i="81"/>
  <c r="M41" i="81"/>
  <c r="N97" i="81"/>
  <c r="M43" i="81" s="1"/>
  <c r="N140" i="81"/>
  <c r="C149" i="81"/>
  <c r="N149" i="81" s="1"/>
  <c r="C92" i="81"/>
  <c r="N97" i="80"/>
  <c r="E101" i="80"/>
  <c r="E47" i="80" s="1"/>
  <c r="E38" i="80"/>
  <c r="C101" i="80"/>
  <c r="N92" i="80"/>
  <c r="N145" i="80"/>
  <c r="Q42" i="80"/>
  <c r="M41" i="80"/>
  <c r="D149" i="80"/>
  <c r="D47" i="80" s="1"/>
  <c r="D38" i="80"/>
  <c r="M44" i="80"/>
  <c r="N140" i="80"/>
  <c r="C149" i="80"/>
  <c r="N149" i="80" s="1"/>
  <c r="C188" i="80"/>
  <c r="D188" i="79"/>
  <c r="D38" i="79" s="1"/>
  <c r="M41" i="79"/>
  <c r="Q41" i="79" s="1"/>
  <c r="N97" i="79"/>
  <c r="M43" i="79" s="1"/>
  <c r="Q43" i="79" s="1"/>
  <c r="C92" i="79"/>
  <c r="N92" i="79" s="1"/>
  <c r="C149" i="79"/>
  <c r="N149" i="79" s="1"/>
  <c r="N140" i="79"/>
  <c r="Q42" i="79"/>
  <c r="J101" i="79"/>
  <c r="J47" i="79" s="1"/>
  <c r="J38" i="79"/>
  <c r="Q44" i="79"/>
  <c r="H38" i="79"/>
  <c r="H101" i="79"/>
  <c r="H47" i="79" s="1"/>
  <c r="F38" i="79"/>
  <c r="F101" i="79"/>
  <c r="F47" i="79" s="1"/>
  <c r="C197" i="78"/>
  <c r="N197" i="78" s="1"/>
  <c r="C38" i="78"/>
  <c r="I140" i="78"/>
  <c r="I149" i="78" s="1"/>
  <c r="M43" i="78"/>
  <c r="Q43" i="78" s="1"/>
  <c r="H101" i="78"/>
  <c r="H47" i="78" s="1"/>
  <c r="H38" i="78"/>
  <c r="Q44" i="78"/>
  <c r="N92" i="78"/>
  <c r="Q41" i="78"/>
  <c r="M41" i="77"/>
  <c r="Q41" i="77" s="1"/>
  <c r="N145" i="77"/>
  <c r="N92" i="77"/>
  <c r="I101" i="77"/>
  <c r="I47" i="77" s="1"/>
  <c r="I38" i="77"/>
  <c r="M44" i="77"/>
  <c r="N97" i="77"/>
  <c r="J149" i="77"/>
  <c r="J47" i="77" s="1"/>
  <c r="J38" i="77"/>
  <c r="D101" i="77"/>
  <c r="D47" i="77" s="1"/>
  <c r="D38" i="77"/>
  <c r="Q42" i="77"/>
  <c r="C188" i="77"/>
  <c r="M41" i="76"/>
  <c r="Q41" i="76" s="1"/>
  <c r="J38" i="76"/>
  <c r="N140" i="76"/>
  <c r="N149" i="76"/>
  <c r="N97" i="76"/>
  <c r="M43" i="76" s="1"/>
  <c r="Q43" i="76" s="1"/>
  <c r="D101" i="76"/>
  <c r="D47" i="76" s="1"/>
  <c r="D38" i="76"/>
  <c r="F101" i="76"/>
  <c r="F47" i="76" s="1"/>
  <c r="F38" i="76"/>
  <c r="M44" i="76"/>
  <c r="C101" i="76"/>
  <c r="N92" i="76"/>
  <c r="C38" i="76"/>
  <c r="J47" i="76"/>
  <c r="E188" i="76"/>
  <c r="N188" i="75"/>
  <c r="C197" i="75"/>
  <c r="N197" i="75" s="1"/>
  <c r="N101" i="75"/>
  <c r="N92" i="75"/>
  <c r="C140" i="74"/>
  <c r="N140" i="74" s="1"/>
  <c r="M43" i="74"/>
  <c r="C101" i="74"/>
  <c r="N101" i="74" s="1"/>
  <c r="N92" i="74"/>
  <c r="M44" i="73"/>
  <c r="M43" i="73"/>
  <c r="D92" i="73"/>
  <c r="D101" i="73" s="1"/>
  <c r="N101" i="73" s="1"/>
  <c r="C149" i="73"/>
  <c r="N149" i="73" s="1"/>
  <c r="N140" i="73"/>
  <c r="M43" i="72"/>
  <c r="K188" i="72"/>
  <c r="M41" i="72"/>
  <c r="C92" i="72"/>
  <c r="C188" i="71"/>
  <c r="C197" i="71" s="1"/>
  <c r="N197" i="71" s="1"/>
  <c r="M41" i="71"/>
  <c r="M44" i="71"/>
  <c r="Q44" i="71" s="1"/>
  <c r="G140" i="71"/>
  <c r="G149" i="71" s="1"/>
  <c r="N97" i="71"/>
  <c r="M43" i="71" s="1"/>
  <c r="Q43" i="71" s="1"/>
  <c r="Q41" i="71"/>
  <c r="C149" i="71"/>
  <c r="N188" i="71"/>
  <c r="Q42" i="71"/>
  <c r="C101" i="71"/>
  <c r="N101" i="71" s="1"/>
  <c r="N92" i="71"/>
  <c r="M41" i="70"/>
  <c r="M44" i="70"/>
  <c r="Q41" i="70"/>
  <c r="C140" i="70"/>
  <c r="Q44" i="70"/>
  <c r="C188" i="70"/>
  <c r="M43" i="70"/>
  <c r="C188" i="69"/>
  <c r="N188" i="69" s="1"/>
  <c r="M38" i="69" s="1"/>
  <c r="C149" i="69"/>
  <c r="N149" i="69" s="1"/>
  <c r="N92" i="69"/>
  <c r="N101" i="69"/>
  <c r="Q41" i="69"/>
  <c r="Q44" i="69"/>
  <c r="M43" i="69"/>
  <c r="M44" i="66"/>
  <c r="C188" i="66"/>
  <c r="N188" i="66" s="1"/>
  <c r="M41" i="66"/>
  <c r="C140" i="66"/>
  <c r="N101" i="66"/>
  <c r="M43" i="66"/>
  <c r="N140" i="66"/>
  <c r="C149" i="66"/>
  <c r="N149" i="66" s="1"/>
  <c r="M43" i="65"/>
  <c r="C188" i="65"/>
  <c r="M44" i="64"/>
  <c r="C188" i="64"/>
  <c r="N188" i="64" s="1"/>
  <c r="N97" i="64"/>
  <c r="M43" i="64" s="1"/>
  <c r="M41" i="64"/>
  <c r="N92" i="64"/>
  <c r="C101" i="64"/>
  <c r="N101" i="64" s="1"/>
  <c r="N140" i="64"/>
  <c r="C149" i="64"/>
  <c r="N149" i="64" s="1"/>
  <c r="M43" i="63"/>
  <c r="I92" i="63"/>
  <c r="I101" i="63" s="1"/>
  <c r="C101" i="63"/>
  <c r="N188" i="63"/>
  <c r="C197" i="63"/>
  <c r="N197" i="63" s="1"/>
  <c r="M43" i="62"/>
  <c r="C101" i="62"/>
  <c r="N101" i="62" s="1"/>
  <c r="N92" i="62"/>
  <c r="E197" i="62"/>
  <c r="N197" i="62" s="1"/>
  <c r="N188" i="62"/>
  <c r="C149" i="62"/>
  <c r="N149" i="62" s="1"/>
  <c r="N140" i="62"/>
  <c r="M44" i="62"/>
  <c r="M41" i="62"/>
  <c r="N145" i="61"/>
  <c r="M43" i="61" s="1"/>
  <c r="N92" i="61"/>
  <c r="N101" i="61"/>
  <c r="K149" i="61"/>
  <c r="N149" i="61" s="1"/>
  <c r="N140" i="61"/>
  <c r="N188" i="61"/>
  <c r="C197" i="61"/>
  <c r="N197" i="61" s="1"/>
  <c r="N197" i="60"/>
  <c r="N188" i="60"/>
  <c r="M41" i="60"/>
  <c r="J140" i="60"/>
  <c r="J149" i="60" s="1"/>
  <c r="N149" i="60" s="1"/>
  <c r="C92" i="60"/>
  <c r="M43" i="60"/>
  <c r="M44" i="60"/>
  <c r="M43" i="59"/>
  <c r="C101" i="59"/>
  <c r="N101" i="59" s="1"/>
  <c r="N150" i="59" s="1"/>
  <c r="N92" i="59"/>
  <c r="M38" i="59" s="1"/>
  <c r="M41" i="58"/>
  <c r="C101" i="58"/>
  <c r="N101" i="58" s="1"/>
  <c r="N92" i="58"/>
  <c r="N188" i="58"/>
  <c r="C197" i="58"/>
  <c r="N197" i="58" s="1"/>
  <c r="M43" i="58"/>
  <c r="M44" i="58"/>
  <c r="D140" i="58"/>
  <c r="M41" i="57"/>
  <c r="C92" i="57"/>
  <c r="C197" i="57"/>
  <c r="C140" i="57"/>
  <c r="C197" i="56"/>
  <c r="O197" i="56" s="1"/>
  <c r="O188" i="56"/>
  <c r="N38" i="56" s="1"/>
  <c r="O101" i="56"/>
  <c r="O150" i="56"/>
  <c r="N43" i="55"/>
  <c r="I101" i="55"/>
  <c r="G92" i="55"/>
  <c r="G101" i="55" s="1"/>
  <c r="C197" i="55"/>
  <c r="O197" i="55" s="1"/>
  <c r="O188" i="55"/>
  <c r="N41" i="54"/>
  <c r="N44" i="54"/>
  <c r="O140" i="54"/>
  <c r="C149" i="54"/>
  <c r="O149" i="54" s="1"/>
  <c r="O193" i="54"/>
  <c r="O145" i="54"/>
  <c r="N43" i="54" s="1"/>
  <c r="D188" i="54"/>
  <c r="O193" i="53"/>
  <c r="N44" i="53"/>
  <c r="O97" i="53"/>
  <c r="M197" i="53"/>
  <c r="O197" i="53" s="1"/>
  <c r="O188" i="53"/>
  <c r="C140" i="53"/>
  <c r="C101" i="53"/>
  <c r="O101" i="53" s="1"/>
  <c r="O92" i="53"/>
  <c r="N44" i="52"/>
  <c r="O97" i="52"/>
  <c r="N43" i="52" s="1"/>
  <c r="O92" i="52"/>
  <c r="C101" i="52"/>
  <c r="O101" i="52" s="1"/>
  <c r="O188" i="52"/>
  <c r="C197" i="52"/>
  <c r="O197" i="52" s="1"/>
  <c r="O140" i="52"/>
  <c r="C149" i="52"/>
  <c r="O149" i="52" s="1"/>
  <c r="N41" i="51"/>
  <c r="C92" i="51"/>
  <c r="C101" i="51" s="1"/>
  <c r="O101" i="51" s="1"/>
  <c r="N43" i="51"/>
  <c r="N44" i="51"/>
  <c r="C188" i="51"/>
  <c r="O92" i="51"/>
  <c r="O140" i="51"/>
  <c r="C149" i="51"/>
  <c r="O149" i="51" s="1"/>
  <c r="O188" i="50"/>
  <c r="N43" i="50"/>
  <c r="C92" i="50"/>
  <c r="O92" i="50" s="1"/>
  <c r="O140" i="50"/>
  <c r="C149" i="50"/>
  <c r="O149" i="50" s="1"/>
  <c r="C197" i="49"/>
  <c r="O197" i="49" s="1"/>
  <c r="N44" i="49"/>
  <c r="N43" i="49"/>
  <c r="O140" i="49"/>
  <c r="C149" i="49"/>
  <c r="O149" i="49" s="1"/>
  <c r="C92" i="49"/>
  <c r="L140" i="48"/>
  <c r="L149" i="48" s="1"/>
  <c r="O149" i="48" s="1"/>
  <c r="N44" i="48"/>
  <c r="R44" i="48" s="1"/>
  <c r="N43" i="48"/>
  <c r="R42" i="48"/>
  <c r="C188" i="48"/>
  <c r="C92" i="48"/>
  <c r="N41" i="48"/>
  <c r="C92" i="47"/>
  <c r="O92" i="47" s="1"/>
  <c r="C197" i="47"/>
  <c r="O197" i="47" s="1"/>
  <c r="O188" i="47"/>
  <c r="R41" i="47"/>
  <c r="R44" i="47"/>
  <c r="O140" i="47"/>
  <c r="C149" i="47"/>
  <c r="O149" i="47" s="1"/>
  <c r="R43" i="47"/>
  <c r="R41" i="46"/>
  <c r="R43" i="46"/>
  <c r="O188" i="46"/>
  <c r="C197" i="46"/>
  <c r="O197" i="46" s="1"/>
  <c r="C101" i="46"/>
  <c r="O101" i="46" s="1"/>
  <c r="O150" i="46" s="1"/>
  <c r="O92" i="46"/>
  <c r="R44" i="46"/>
  <c r="N43" i="45"/>
  <c r="O140" i="45"/>
  <c r="O149" i="45"/>
  <c r="N44" i="45"/>
  <c r="C92" i="45"/>
  <c r="C101" i="45" s="1"/>
  <c r="O101" i="45" s="1"/>
  <c r="O92" i="45"/>
  <c r="N38" i="45" s="1"/>
  <c r="O188" i="44"/>
  <c r="O97" i="44"/>
  <c r="O145" i="44"/>
  <c r="O140" i="44"/>
  <c r="C149" i="44"/>
  <c r="O149" i="44" s="1"/>
  <c r="N41" i="44"/>
  <c r="C92" i="44"/>
  <c r="O197" i="43"/>
  <c r="O188" i="43"/>
  <c r="C92" i="43"/>
  <c r="C101" i="43" s="1"/>
  <c r="O101" i="43" s="1"/>
  <c r="C140" i="43"/>
  <c r="O92" i="43"/>
  <c r="N41" i="43"/>
  <c r="N44" i="43"/>
  <c r="N43" i="43"/>
  <c r="C140" i="42"/>
  <c r="N44" i="42"/>
  <c r="C92" i="42"/>
  <c r="N43" i="42"/>
  <c r="N41" i="42"/>
  <c r="N44" i="41"/>
  <c r="N43" i="41"/>
  <c r="C197" i="41"/>
  <c r="O197" i="41" s="1"/>
  <c r="O188" i="41"/>
  <c r="C140" i="41"/>
  <c r="C92" i="41"/>
  <c r="E140" i="40"/>
  <c r="E149" i="40" s="1"/>
  <c r="O149" i="40" s="1"/>
  <c r="R42" i="40"/>
  <c r="N43" i="40"/>
  <c r="R41" i="40"/>
  <c r="R44" i="40"/>
  <c r="C92" i="40"/>
  <c r="N43" i="39"/>
  <c r="R43" i="39" s="1"/>
  <c r="C140" i="39"/>
  <c r="O140" i="39" s="1"/>
  <c r="N38" i="39" s="1"/>
  <c r="R41" i="39"/>
  <c r="R44" i="39"/>
  <c r="H92" i="38"/>
  <c r="H101" i="38" s="1"/>
  <c r="O92" i="38"/>
  <c r="O101" i="38"/>
  <c r="R44" i="38"/>
  <c r="R41" i="38"/>
  <c r="D140" i="38"/>
  <c r="N43" i="38"/>
  <c r="C192" i="37"/>
  <c r="C201" i="37" s="1"/>
  <c r="O201" i="37" s="1"/>
  <c r="N45" i="37"/>
  <c r="R45" i="37" s="1"/>
  <c r="H103" i="37"/>
  <c r="O94" i="37"/>
  <c r="R42" i="37"/>
  <c r="O99" i="37"/>
  <c r="N44" i="37" s="1"/>
  <c r="O103" i="37"/>
  <c r="I103" i="36"/>
  <c r="O103" i="36" s="1"/>
  <c r="O94" i="36"/>
  <c r="O99" i="36"/>
  <c r="N44" i="36" s="1"/>
  <c r="R42" i="36"/>
  <c r="O143" i="36"/>
  <c r="C152" i="36"/>
  <c r="O152" i="36" s="1"/>
  <c r="C201" i="36"/>
  <c r="O201" i="36" s="1"/>
  <c r="O192" i="36"/>
  <c r="R44" i="35"/>
  <c r="R42" i="35"/>
  <c r="C143" i="35"/>
  <c r="R45" i="35"/>
  <c r="O103" i="35"/>
  <c r="O94" i="35"/>
  <c r="N42" i="34"/>
  <c r="R42" i="34"/>
  <c r="R45" i="34"/>
  <c r="C143" i="34"/>
  <c r="C192" i="34"/>
  <c r="C103" i="34"/>
  <c r="O103" i="34" s="1"/>
  <c r="O94" i="34"/>
  <c r="N44" i="34"/>
  <c r="N45" i="33"/>
  <c r="R45" i="33" s="1"/>
  <c r="R44" i="33"/>
  <c r="R42" i="33"/>
  <c r="O202" i="33"/>
  <c r="M60" i="1"/>
  <c r="M84" i="1"/>
  <c r="M76" i="1"/>
  <c r="M78" i="1"/>
  <c r="M86" i="1"/>
  <c r="M88" i="1"/>
  <c r="M69" i="1"/>
  <c r="M70" i="1"/>
  <c r="M61" i="1"/>
  <c r="M77" i="1"/>
  <c r="M62" i="1"/>
  <c r="M71" i="1"/>
  <c r="M65" i="1"/>
  <c r="M58" i="1"/>
  <c r="M74" i="1"/>
  <c r="M81" i="1"/>
  <c r="M59" i="1"/>
  <c r="M67" i="1"/>
  <c r="M68" i="1"/>
  <c r="M79" i="1"/>
  <c r="M72" i="1"/>
  <c r="M66" i="1"/>
  <c r="M63" i="1"/>
  <c r="M87" i="1"/>
  <c r="M64" i="1"/>
  <c r="M82" i="1"/>
  <c r="M75" i="1"/>
  <c r="M91" i="1"/>
  <c r="M73" i="1"/>
  <c r="M80" i="1"/>
  <c r="M90" i="1"/>
  <c r="M89" i="1"/>
  <c r="M83" i="1"/>
  <c r="E33" i="3"/>
  <c r="E33" i="4"/>
  <c r="M42" i="9"/>
  <c r="M241" i="9"/>
  <c r="M39" i="9" s="1"/>
  <c r="D50" i="10"/>
  <c r="M107" i="10"/>
  <c r="M96" i="10"/>
  <c r="N32" i="10"/>
  <c r="N39" i="10"/>
  <c r="N40" i="10"/>
  <c r="M55" i="10"/>
  <c r="O8" i="10" s="1"/>
  <c r="D103" i="11"/>
  <c r="M99" i="11"/>
  <c r="M103" i="11" s="1"/>
  <c r="P45" i="11"/>
  <c r="M152" i="11"/>
  <c r="M201" i="11"/>
  <c r="P39" i="12"/>
  <c r="M153" i="12"/>
  <c r="M104" i="12"/>
  <c r="P45" i="12"/>
  <c r="M202" i="12"/>
  <c r="P42" i="12"/>
  <c r="C152" i="12"/>
  <c r="P43" i="13"/>
  <c r="P44" i="13"/>
  <c r="M106" i="14"/>
  <c r="C49" i="14"/>
  <c r="M206" i="14"/>
  <c r="P46" i="14"/>
  <c r="C155" i="14"/>
  <c r="P43" i="14"/>
  <c r="N43" i="14"/>
  <c r="M99" i="15"/>
  <c r="P45" i="15"/>
  <c r="M152" i="15"/>
  <c r="C103" i="15"/>
  <c r="L39" i="15"/>
  <c r="P39" i="15" s="1"/>
  <c r="C48" i="15"/>
  <c r="M201" i="15"/>
  <c r="M152" i="16"/>
  <c r="M153" i="16" s="1"/>
  <c r="P42" i="16"/>
  <c r="P45" i="16"/>
  <c r="M202" i="17"/>
  <c r="P42" i="17"/>
  <c r="P45" i="17"/>
  <c r="M104" i="17"/>
  <c r="M153" i="17"/>
  <c r="C103" i="18"/>
  <c r="P39" i="18"/>
  <c r="C48" i="18"/>
  <c r="D152" i="18"/>
  <c r="P42" i="18"/>
  <c r="P45" i="18"/>
  <c r="M202" i="18"/>
  <c r="M104" i="18"/>
  <c r="M153" i="18"/>
  <c r="C48" i="22"/>
  <c r="C103" i="22"/>
  <c r="P42" i="22"/>
  <c r="P45" i="22"/>
  <c r="N202" i="23"/>
  <c r="Q43" i="23"/>
  <c r="N104" i="23"/>
  <c r="N153" i="23"/>
  <c r="N201" i="24"/>
  <c r="N202" i="24" s="1"/>
  <c r="C48" i="24"/>
  <c r="C201" i="24"/>
  <c r="Q45" i="24"/>
  <c r="Q42" i="24"/>
  <c r="O45" i="24"/>
  <c r="Q39" i="25"/>
  <c r="C48" i="25"/>
  <c r="C201" i="25"/>
  <c r="N152" i="25"/>
  <c r="N153" i="25" s="1"/>
  <c r="Q45" i="25"/>
  <c r="Q42" i="25"/>
  <c r="O45" i="25"/>
  <c r="O42" i="25"/>
  <c r="O99" i="26"/>
  <c r="N44" i="26" s="1"/>
  <c r="N45" i="26"/>
  <c r="O201" i="26"/>
  <c r="O152" i="26"/>
  <c r="L152" i="26"/>
  <c r="C48" i="26"/>
  <c r="C103" i="26"/>
  <c r="R42" i="26"/>
  <c r="R45" i="26"/>
  <c r="C201" i="26"/>
  <c r="O152" i="27"/>
  <c r="C48" i="27"/>
  <c r="J152" i="27"/>
  <c r="O201" i="27"/>
  <c r="O202" i="27" s="1"/>
  <c r="O148" i="28"/>
  <c r="N44" i="28" s="1"/>
  <c r="N45" i="28"/>
  <c r="N42" i="29"/>
  <c r="O148" i="29"/>
  <c r="N44" i="29" s="1"/>
  <c r="N45" i="29"/>
  <c r="N48" i="28"/>
  <c r="R42" i="28"/>
  <c r="O103" i="28"/>
  <c r="O153" i="28"/>
  <c r="R45" i="28"/>
  <c r="R42" i="29"/>
  <c r="R45" i="29"/>
  <c r="O202" i="30"/>
  <c r="R42" i="30"/>
  <c r="R45" i="30"/>
  <c r="O104" i="30"/>
  <c r="C48" i="31"/>
  <c r="R45" i="31"/>
  <c r="P42" i="31"/>
  <c r="R42" i="31"/>
  <c r="C201" i="31"/>
  <c r="O153" i="31"/>
  <c r="N48" i="32"/>
  <c r="M54" i="9"/>
  <c r="K103" i="32"/>
  <c r="R42" i="32"/>
  <c r="O202" i="32"/>
  <c r="O104" i="32"/>
  <c r="R45" i="32"/>
  <c r="I38" i="92" l="1"/>
  <c r="J101" i="92"/>
  <c r="J47" i="92" s="1"/>
  <c r="O92" i="92"/>
  <c r="N38" i="92" s="1"/>
  <c r="R38" i="92" s="1"/>
  <c r="R43" i="92"/>
  <c r="C47" i="92"/>
  <c r="G38" i="91"/>
  <c r="O92" i="91"/>
  <c r="N38" i="91" s="1"/>
  <c r="I38" i="91"/>
  <c r="I101" i="91"/>
  <c r="I47" i="91" s="1"/>
  <c r="N43" i="91"/>
  <c r="R43" i="91" s="1"/>
  <c r="K149" i="91"/>
  <c r="K47" i="91" s="1"/>
  <c r="K38" i="91"/>
  <c r="C47" i="91"/>
  <c r="R41" i="91"/>
  <c r="F38" i="90"/>
  <c r="I101" i="90"/>
  <c r="I47" i="90" s="1"/>
  <c r="I38" i="90"/>
  <c r="N38" i="90"/>
  <c r="R38" i="90" s="1"/>
  <c r="R43" i="90"/>
  <c r="M140" i="89"/>
  <c r="L38" i="89" s="1"/>
  <c r="C149" i="89"/>
  <c r="C38" i="89"/>
  <c r="M101" i="89"/>
  <c r="P43" i="88"/>
  <c r="C197" i="88"/>
  <c r="L38" i="88"/>
  <c r="C38" i="88"/>
  <c r="N140" i="87"/>
  <c r="M38" i="87" s="1"/>
  <c r="Q38" i="87" s="1"/>
  <c r="C149" i="87"/>
  <c r="N149" i="87" s="1"/>
  <c r="M43" i="87"/>
  <c r="Q43" i="87" s="1"/>
  <c r="N101" i="87"/>
  <c r="D38" i="86"/>
  <c r="N101" i="86"/>
  <c r="D149" i="86"/>
  <c r="N149" i="86" s="1"/>
  <c r="N140" i="86"/>
  <c r="N188" i="86"/>
  <c r="C197" i="86"/>
  <c r="N197" i="86" s="1"/>
  <c r="C47" i="85"/>
  <c r="M43" i="85"/>
  <c r="Q43" i="85" s="1"/>
  <c r="N149" i="85"/>
  <c r="N101" i="85"/>
  <c r="N198" i="85" s="1"/>
  <c r="M38" i="85"/>
  <c r="Q44" i="85"/>
  <c r="L44" i="22"/>
  <c r="M103" i="22"/>
  <c r="K47" i="84"/>
  <c r="N149" i="84"/>
  <c r="E101" i="84"/>
  <c r="E38" i="84"/>
  <c r="N92" i="84"/>
  <c r="M38" i="84" s="1"/>
  <c r="M43" i="83"/>
  <c r="Q43" i="83" s="1"/>
  <c r="N149" i="83"/>
  <c r="C47" i="83"/>
  <c r="N101" i="83"/>
  <c r="Q38" i="83"/>
  <c r="D47" i="83"/>
  <c r="C38" i="82"/>
  <c r="N140" i="82"/>
  <c r="C149" i="82"/>
  <c r="N149" i="82" s="1"/>
  <c r="N101" i="82"/>
  <c r="N188" i="82"/>
  <c r="C197" i="82"/>
  <c r="N197" i="82" s="1"/>
  <c r="Q41" i="82"/>
  <c r="Q43" i="82"/>
  <c r="Q44" i="82"/>
  <c r="Q43" i="81"/>
  <c r="Q41" i="81"/>
  <c r="H38" i="81"/>
  <c r="H101" i="81"/>
  <c r="H47" i="81" s="1"/>
  <c r="C101" i="81"/>
  <c r="N92" i="81"/>
  <c r="M38" i="81" s="1"/>
  <c r="C38" i="81"/>
  <c r="M43" i="80"/>
  <c r="Q43" i="80" s="1"/>
  <c r="N188" i="80"/>
  <c r="M38" i="80" s="1"/>
  <c r="C197" i="80"/>
  <c r="N197" i="80" s="1"/>
  <c r="C38" i="80"/>
  <c r="Q44" i="80"/>
  <c r="Q41" i="80"/>
  <c r="N101" i="80"/>
  <c r="N188" i="79"/>
  <c r="M38" i="79" s="1"/>
  <c r="D197" i="79"/>
  <c r="N197" i="79" s="1"/>
  <c r="C101" i="79"/>
  <c r="N101" i="79" s="1"/>
  <c r="C38" i="79"/>
  <c r="C47" i="78"/>
  <c r="N140" i="78"/>
  <c r="I38" i="78"/>
  <c r="N101" i="78"/>
  <c r="M38" i="78"/>
  <c r="I47" i="78"/>
  <c r="N149" i="78"/>
  <c r="N102" i="78" s="1"/>
  <c r="M43" i="77"/>
  <c r="N101" i="77"/>
  <c r="N188" i="77"/>
  <c r="M38" i="77" s="1"/>
  <c r="C197" i="77"/>
  <c r="C38" i="77"/>
  <c r="N149" i="77"/>
  <c r="Q43" i="77"/>
  <c r="Q44" i="77"/>
  <c r="E197" i="76"/>
  <c r="N188" i="76"/>
  <c r="M38" i="76" s="1"/>
  <c r="E38" i="76"/>
  <c r="Q44" i="76"/>
  <c r="C47" i="76"/>
  <c r="N101" i="76"/>
  <c r="N198" i="75"/>
  <c r="N102" i="75"/>
  <c r="N150" i="75"/>
  <c r="C149" i="74"/>
  <c r="N149" i="74" s="1"/>
  <c r="M47" i="74" s="1"/>
  <c r="M38" i="74"/>
  <c r="N198" i="73"/>
  <c r="N92" i="73"/>
  <c r="M38" i="73" s="1"/>
  <c r="N150" i="73"/>
  <c r="N102" i="73"/>
  <c r="M47" i="73"/>
  <c r="C101" i="72"/>
  <c r="N101" i="72" s="1"/>
  <c r="N92" i="72"/>
  <c r="K197" i="72"/>
  <c r="N197" i="72" s="1"/>
  <c r="N198" i="72" s="1"/>
  <c r="N188" i="72"/>
  <c r="N140" i="71"/>
  <c r="M38" i="71" s="1"/>
  <c r="N149" i="71"/>
  <c r="N102" i="71" s="1"/>
  <c r="Q43" i="70"/>
  <c r="N188" i="70"/>
  <c r="C197" i="70"/>
  <c r="N197" i="70" s="1"/>
  <c r="C149" i="70"/>
  <c r="N149" i="70" s="1"/>
  <c r="N140" i="70"/>
  <c r="M38" i="70" s="1"/>
  <c r="C197" i="69"/>
  <c r="N197" i="69" s="1"/>
  <c r="N102" i="69" s="1"/>
  <c r="Q38" i="69"/>
  <c r="Q43" i="69"/>
  <c r="C197" i="66"/>
  <c r="N197" i="66" s="1"/>
  <c r="N198" i="66" s="1"/>
  <c r="M38" i="66"/>
  <c r="N102" i="66"/>
  <c r="M47" i="66"/>
  <c r="O43" i="66" s="1"/>
  <c r="N150" i="66"/>
  <c r="C197" i="65"/>
  <c r="N197" i="65" s="1"/>
  <c r="N188" i="65"/>
  <c r="M38" i="65" s="1"/>
  <c r="C197" i="64"/>
  <c r="N197" i="64" s="1"/>
  <c r="N102" i="64" s="1"/>
  <c r="N198" i="64"/>
  <c r="N150" i="64"/>
  <c r="M38" i="64"/>
  <c r="M47" i="64"/>
  <c r="O41" i="64" s="1"/>
  <c r="P41" i="64" s="1"/>
  <c r="N92" i="63"/>
  <c r="M38" i="63" s="1"/>
  <c r="N101" i="63"/>
  <c r="N150" i="63" s="1"/>
  <c r="N150" i="62"/>
  <c r="M38" i="62"/>
  <c r="N198" i="62"/>
  <c r="M47" i="62"/>
  <c r="N102" i="62"/>
  <c r="M38" i="61"/>
  <c r="N150" i="61"/>
  <c r="M47" i="61"/>
  <c r="N102" i="61"/>
  <c r="N198" i="61"/>
  <c r="N140" i="60"/>
  <c r="C101" i="60"/>
  <c r="N101" i="60" s="1"/>
  <c r="N150" i="60" s="1"/>
  <c r="N92" i="60"/>
  <c r="N198" i="59"/>
  <c r="N102" i="59"/>
  <c r="M47" i="59"/>
  <c r="D149" i="58"/>
  <c r="N149" i="58" s="1"/>
  <c r="N150" i="58" s="1"/>
  <c r="N140" i="58"/>
  <c r="M38" i="58" s="1"/>
  <c r="M38" i="57"/>
  <c r="C149" i="57"/>
  <c r="N102" i="57" s="1"/>
  <c r="C101" i="57"/>
  <c r="O102" i="56"/>
  <c r="N47" i="56"/>
  <c r="O198" i="56"/>
  <c r="O101" i="55"/>
  <c r="O102" i="55" s="1"/>
  <c r="O92" i="55"/>
  <c r="N38" i="55" s="1"/>
  <c r="D197" i="54"/>
  <c r="O197" i="54" s="1"/>
  <c r="O150" i="54" s="1"/>
  <c r="O188" i="54"/>
  <c r="N38" i="54" s="1"/>
  <c r="N43" i="53"/>
  <c r="O140" i="53"/>
  <c r="N38" i="53" s="1"/>
  <c r="C149" i="53"/>
  <c r="O149" i="53" s="1"/>
  <c r="O150" i="53" s="1"/>
  <c r="O198" i="52"/>
  <c r="O150" i="52"/>
  <c r="N47" i="52"/>
  <c r="O102" i="52"/>
  <c r="N38" i="52"/>
  <c r="O188" i="51"/>
  <c r="N38" i="51" s="1"/>
  <c r="C197" i="51"/>
  <c r="O197" i="51" s="1"/>
  <c r="O198" i="51" s="1"/>
  <c r="C101" i="50"/>
  <c r="O101" i="50" s="1"/>
  <c r="O198" i="50" s="1"/>
  <c r="O150" i="50"/>
  <c r="N47" i="50"/>
  <c r="O102" i="50"/>
  <c r="N38" i="50"/>
  <c r="C101" i="49"/>
  <c r="O101" i="49" s="1"/>
  <c r="O150" i="49" s="1"/>
  <c r="O92" i="49"/>
  <c r="N38" i="49" s="1"/>
  <c r="O140" i="48"/>
  <c r="R41" i="48"/>
  <c r="O92" i="48"/>
  <c r="C101" i="48"/>
  <c r="O101" i="48" s="1"/>
  <c r="O188" i="48"/>
  <c r="C197" i="48"/>
  <c r="O197" i="48" s="1"/>
  <c r="R43" i="48"/>
  <c r="N38" i="47"/>
  <c r="R38" i="47" s="1"/>
  <c r="C101" i="47"/>
  <c r="O101" i="47" s="1"/>
  <c r="N47" i="47" s="1"/>
  <c r="N38" i="46"/>
  <c r="O102" i="46"/>
  <c r="N47" i="46"/>
  <c r="O198" i="46"/>
  <c r="O198" i="45"/>
  <c r="O150" i="45"/>
  <c r="O102" i="45"/>
  <c r="N47" i="45"/>
  <c r="N43" i="44"/>
  <c r="C101" i="44"/>
  <c r="O101" i="44" s="1"/>
  <c r="O92" i="44"/>
  <c r="N38" i="44" s="1"/>
  <c r="O150" i="44"/>
  <c r="O140" i="43"/>
  <c r="N38" i="43" s="1"/>
  <c r="C149" i="43"/>
  <c r="O149" i="43" s="1"/>
  <c r="O150" i="43" s="1"/>
  <c r="C101" i="42"/>
  <c r="O101" i="42" s="1"/>
  <c r="O92" i="42"/>
  <c r="O140" i="42"/>
  <c r="C149" i="42"/>
  <c r="O149" i="42" s="1"/>
  <c r="C101" i="41"/>
  <c r="O101" i="41" s="1"/>
  <c r="O92" i="41"/>
  <c r="O140" i="41"/>
  <c r="C149" i="41"/>
  <c r="O149" i="41" s="1"/>
  <c r="O140" i="40"/>
  <c r="R43" i="40"/>
  <c r="C101" i="40"/>
  <c r="O101" i="40" s="1"/>
  <c r="O150" i="40" s="1"/>
  <c r="O92" i="40"/>
  <c r="C149" i="39"/>
  <c r="O149" i="39" s="1"/>
  <c r="O150" i="39" s="1"/>
  <c r="R38" i="39"/>
  <c r="R43" i="38"/>
  <c r="D149" i="38"/>
  <c r="O149" i="38" s="1"/>
  <c r="O140" i="38"/>
  <c r="N38" i="38" s="1"/>
  <c r="O192" i="37"/>
  <c r="N39" i="37" s="1"/>
  <c r="N48" i="37"/>
  <c r="P44" i="37" s="1"/>
  <c r="O104" i="37"/>
  <c r="O202" i="37"/>
  <c r="O153" i="37"/>
  <c r="R44" i="37"/>
  <c r="O202" i="36"/>
  <c r="N39" i="36"/>
  <c r="R39" i="36" s="1"/>
  <c r="O153" i="36"/>
  <c r="O104" i="36"/>
  <c r="N48" i="36"/>
  <c r="P44" i="36" s="1"/>
  <c r="R44" i="36"/>
  <c r="O143" i="35"/>
  <c r="N39" i="35" s="1"/>
  <c r="C152" i="35"/>
  <c r="O152" i="35" s="1"/>
  <c r="C201" i="34"/>
  <c r="O201" i="34" s="1"/>
  <c r="O192" i="34"/>
  <c r="R44" i="34"/>
  <c r="O143" i="34"/>
  <c r="N39" i="34" s="1"/>
  <c r="C152" i="34"/>
  <c r="O152" i="34" s="1"/>
  <c r="O153" i="33"/>
  <c r="N39" i="33"/>
  <c r="O104" i="33"/>
  <c r="N48" i="33"/>
  <c r="M34" i="1"/>
  <c r="L46" i="1"/>
  <c r="L49" i="1" s="1"/>
  <c r="M22" i="1"/>
  <c r="M38" i="1"/>
  <c r="M12" i="1"/>
  <c r="M42" i="1"/>
  <c r="M10" i="1"/>
  <c r="M27" i="1"/>
  <c r="M15" i="1"/>
  <c r="M31" i="1"/>
  <c r="M29" i="1"/>
  <c r="M16" i="1"/>
  <c r="M40" i="1"/>
  <c r="M26" i="1"/>
  <c r="M11" i="1"/>
  <c r="M23" i="1"/>
  <c r="M19" i="1"/>
  <c r="M13" i="1"/>
  <c r="M33" i="1"/>
  <c r="M9" i="1"/>
  <c r="M21" i="1"/>
  <c r="M28" i="1"/>
  <c r="M35" i="1"/>
  <c r="M20" i="1"/>
  <c r="M14" i="1"/>
  <c r="M18" i="1"/>
  <c r="M43" i="1"/>
  <c r="M24" i="1"/>
  <c r="M32" i="1"/>
  <c r="M39" i="1"/>
  <c r="M30" i="1"/>
  <c r="M25" i="1"/>
  <c r="M17" i="1"/>
  <c r="M37" i="1"/>
  <c r="M36" i="1"/>
  <c r="E42" i="3"/>
  <c r="L47" i="3" s="1"/>
  <c r="E42" i="4"/>
  <c r="L47" i="4" s="1"/>
  <c r="N35" i="10"/>
  <c r="N48" i="10"/>
  <c r="N25" i="10"/>
  <c r="O25" i="10" s="1"/>
  <c r="N18" i="10"/>
  <c r="O18" i="10" s="1"/>
  <c r="N27" i="10"/>
  <c r="O27" i="10" s="1"/>
  <c r="N37" i="10"/>
  <c r="N42" i="10"/>
  <c r="O42" i="10" s="1"/>
  <c r="N45" i="10"/>
  <c r="O45" i="10" s="1"/>
  <c r="N11" i="10"/>
  <c r="N14" i="10"/>
  <c r="N36" i="10"/>
  <c r="O36" i="10" s="1"/>
  <c r="N31" i="10"/>
  <c r="O31" i="10" s="1"/>
  <c r="N29" i="10"/>
  <c r="O29" i="10" s="1"/>
  <c r="N12" i="10"/>
  <c r="O12" i="10" s="1"/>
  <c r="N22" i="10"/>
  <c r="O22" i="10" s="1"/>
  <c r="N49" i="10"/>
  <c r="O49" i="10" s="1"/>
  <c r="N24" i="10"/>
  <c r="N30" i="10"/>
  <c r="N38" i="10"/>
  <c r="N43" i="10"/>
  <c r="O43" i="10" s="1"/>
  <c r="N23" i="10"/>
  <c r="O23" i="10" s="1"/>
  <c r="N46" i="10"/>
  <c r="O46" i="10" s="1"/>
  <c r="N13" i="10"/>
  <c r="O13" i="10" s="1"/>
  <c r="N15" i="10"/>
  <c r="O15" i="10" s="1"/>
  <c r="N34" i="10"/>
  <c r="O34" i="10" s="1"/>
  <c r="N44" i="10"/>
  <c r="O44" i="10" s="1"/>
  <c r="N9" i="10"/>
  <c r="O9" i="10" s="1"/>
  <c r="N50" i="10"/>
  <c r="O50" i="10" s="1"/>
  <c r="N19" i="10"/>
  <c r="O19" i="10" s="1"/>
  <c r="N16" i="10"/>
  <c r="O16" i="10" s="1"/>
  <c r="N47" i="10"/>
  <c r="O47" i="10" s="1"/>
  <c r="N10" i="10"/>
  <c r="O10" i="10" s="1"/>
  <c r="N17" i="10"/>
  <c r="N26" i="10"/>
  <c r="N20" i="10"/>
  <c r="O20" i="10" s="1"/>
  <c r="N28" i="10"/>
  <c r="N21" i="10"/>
  <c r="O21" i="10" s="1"/>
  <c r="N33" i="10"/>
  <c r="O33" i="10" s="1"/>
  <c r="N41" i="10"/>
  <c r="O41" i="10" s="1"/>
  <c r="O30" i="10"/>
  <c r="O11" i="10"/>
  <c r="O14" i="10"/>
  <c r="O38" i="10"/>
  <c r="O28" i="10"/>
  <c r="O24" i="10"/>
  <c r="O26" i="10"/>
  <c r="O39" i="10"/>
  <c r="O32" i="10"/>
  <c r="O40" i="10"/>
  <c r="O17" i="10"/>
  <c r="O35" i="10"/>
  <c r="O37" i="10"/>
  <c r="O48" i="10"/>
  <c r="M153" i="11"/>
  <c r="P44" i="11"/>
  <c r="P39" i="11"/>
  <c r="N39" i="11"/>
  <c r="M202" i="11"/>
  <c r="M104" i="11"/>
  <c r="N15" i="12"/>
  <c r="N36" i="12"/>
  <c r="N24" i="12"/>
  <c r="N19" i="12"/>
  <c r="N17" i="12"/>
  <c r="N26" i="12"/>
  <c r="N16" i="12"/>
  <c r="P48" i="12"/>
  <c r="N30" i="12"/>
  <c r="N47" i="12"/>
  <c r="N21" i="12"/>
  <c r="N12" i="12"/>
  <c r="N22" i="12"/>
  <c r="N10" i="12"/>
  <c r="N41" i="12"/>
  <c r="O41" i="12" s="1"/>
  <c r="N23" i="12"/>
  <c r="O23" i="12" s="1"/>
  <c r="N34" i="12"/>
  <c r="N25" i="12"/>
  <c r="N37" i="12"/>
  <c r="N14" i="12"/>
  <c r="N13" i="12"/>
  <c r="N20" i="12"/>
  <c r="N27" i="12"/>
  <c r="N31" i="12"/>
  <c r="N29" i="12"/>
  <c r="N40" i="12"/>
  <c r="N28" i="12"/>
  <c r="N32" i="12"/>
  <c r="M53" i="12"/>
  <c r="N35" i="12"/>
  <c r="N18" i="12"/>
  <c r="O18" i="12" s="1"/>
  <c r="N48" i="12"/>
  <c r="O48" i="12" s="1"/>
  <c r="N33" i="12"/>
  <c r="N38" i="12"/>
  <c r="N9" i="12"/>
  <c r="N11" i="12"/>
  <c r="N46" i="12"/>
  <c r="N43" i="12"/>
  <c r="P44" i="12"/>
  <c r="N44" i="12"/>
  <c r="N39" i="12"/>
  <c r="N42" i="12"/>
  <c r="N45" i="12"/>
  <c r="P45" i="13"/>
  <c r="P46" i="13"/>
  <c r="P39" i="14"/>
  <c r="N39" i="14"/>
  <c r="N25" i="14"/>
  <c r="N30" i="14"/>
  <c r="N33" i="14"/>
  <c r="N48" i="14"/>
  <c r="N38" i="14"/>
  <c r="N11" i="14"/>
  <c r="N27" i="14"/>
  <c r="N20" i="14"/>
  <c r="N17" i="14"/>
  <c r="N44" i="14"/>
  <c r="N26" i="14"/>
  <c r="N10" i="14"/>
  <c r="N34" i="14"/>
  <c r="N12" i="14"/>
  <c r="O12" i="14" s="1"/>
  <c r="N14" i="14"/>
  <c r="N23" i="14"/>
  <c r="N46" i="14"/>
  <c r="N15" i="14"/>
  <c r="N16" i="14"/>
  <c r="N28" i="14"/>
  <c r="N42" i="14"/>
  <c r="N37" i="14"/>
  <c r="N13" i="14"/>
  <c r="N47" i="14"/>
  <c r="N9" i="14"/>
  <c r="N29" i="14"/>
  <c r="N32" i="14"/>
  <c r="N19" i="14"/>
  <c r="M54" i="14"/>
  <c r="N24" i="14"/>
  <c r="O24" i="14" s="1"/>
  <c r="N21" i="14"/>
  <c r="N40" i="14"/>
  <c r="N41" i="14"/>
  <c r="N22" i="14"/>
  <c r="N18" i="14"/>
  <c r="P49" i="14"/>
  <c r="N36" i="14"/>
  <c r="N35" i="14"/>
  <c r="N49" i="14"/>
  <c r="N31" i="14"/>
  <c r="P45" i="14"/>
  <c r="N45" i="14"/>
  <c r="P42" i="15"/>
  <c r="M103" i="15"/>
  <c r="M104" i="15"/>
  <c r="M202" i="15"/>
  <c r="M153" i="15"/>
  <c r="M202" i="16"/>
  <c r="M104" i="16"/>
  <c r="P44" i="16"/>
  <c r="P44" i="17"/>
  <c r="N44" i="17"/>
  <c r="N47" i="18"/>
  <c r="N22" i="18"/>
  <c r="N31" i="18"/>
  <c r="N18" i="18"/>
  <c r="N45" i="18"/>
  <c r="N32" i="18"/>
  <c r="O32" i="18" s="1"/>
  <c r="N26" i="18"/>
  <c r="O26" i="18" s="1"/>
  <c r="N14" i="18"/>
  <c r="O14" i="18" s="1"/>
  <c r="N40" i="18"/>
  <c r="O40" i="18" s="1"/>
  <c r="N30" i="18"/>
  <c r="O30" i="18" s="1"/>
  <c r="N33" i="18"/>
  <c r="O33" i="18" s="1"/>
  <c r="P48" i="18"/>
  <c r="N17" i="18"/>
  <c r="O17" i="18" s="1"/>
  <c r="N48" i="18"/>
  <c r="O48" i="18" s="1"/>
  <c r="N11" i="18"/>
  <c r="O11" i="18" s="1"/>
  <c r="N20" i="18"/>
  <c r="O20" i="18" s="1"/>
  <c r="N21" i="18"/>
  <c r="N37" i="18"/>
  <c r="N12" i="18"/>
  <c r="N36" i="18"/>
  <c r="M53" i="18"/>
  <c r="N34" i="18"/>
  <c r="O34" i="18" s="1"/>
  <c r="N38" i="18"/>
  <c r="O38" i="18" s="1"/>
  <c r="N25" i="18"/>
  <c r="O25" i="18" s="1"/>
  <c r="N39" i="18"/>
  <c r="O39" i="18" s="1"/>
  <c r="N15" i="18"/>
  <c r="O15" i="18" s="1"/>
  <c r="N43" i="18"/>
  <c r="O43" i="18" s="1"/>
  <c r="N9" i="18"/>
  <c r="O9" i="18" s="1"/>
  <c r="N46" i="18"/>
  <c r="O46" i="18" s="1"/>
  <c r="N23" i="18"/>
  <c r="O23" i="18" s="1"/>
  <c r="N13" i="18"/>
  <c r="O13" i="18" s="1"/>
  <c r="N27" i="18"/>
  <c r="O27" i="18" s="1"/>
  <c r="N41" i="18"/>
  <c r="N35" i="18"/>
  <c r="N19" i="18"/>
  <c r="N42" i="18"/>
  <c r="N29" i="18"/>
  <c r="N24" i="18"/>
  <c r="O24" i="18" s="1"/>
  <c r="N16" i="18"/>
  <c r="O16" i="18" s="1"/>
  <c r="N28" i="18"/>
  <c r="O28" i="18" s="1"/>
  <c r="N10" i="18"/>
  <c r="O10" i="18" s="1"/>
  <c r="P44" i="18"/>
  <c r="N44" i="18"/>
  <c r="O44" i="18" s="1"/>
  <c r="P44" i="22"/>
  <c r="Q42" i="23"/>
  <c r="Q45" i="23"/>
  <c r="N153" i="24"/>
  <c r="N104" i="24"/>
  <c r="Q44" i="24"/>
  <c r="O44" i="24"/>
  <c r="O38" i="24"/>
  <c r="O46" i="24"/>
  <c r="O18" i="24"/>
  <c r="O15" i="24"/>
  <c r="O24" i="24"/>
  <c r="Q48" i="24"/>
  <c r="O32" i="24"/>
  <c r="O10" i="24"/>
  <c r="N53" i="24"/>
  <c r="P45" i="24" s="1"/>
  <c r="O43" i="24"/>
  <c r="O14" i="24"/>
  <c r="O26" i="24"/>
  <c r="O22" i="24"/>
  <c r="O13" i="24"/>
  <c r="O31" i="24"/>
  <c r="O20" i="24"/>
  <c r="O11" i="24"/>
  <c r="O48" i="24"/>
  <c r="O42" i="24"/>
  <c r="O23" i="24"/>
  <c r="O28" i="24"/>
  <c r="O25" i="24"/>
  <c r="O29" i="24"/>
  <c r="O47" i="24"/>
  <c r="O27" i="24"/>
  <c r="O41" i="24"/>
  <c r="O40" i="24"/>
  <c r="O36" i="24"/>
  <c r="O35" i="24"/>
  <c r="O37" i="24"/>
  <c r="O12" i="24"/>
  <c r="O16" i="24"/>
  <c r="O30" i="24"/>
  <c r="O9" i="24"/>
  <c r="O21" i="24"/>
  <c r="O34" i="24"/>
  <c r="O17" i="24"/>
  <c r="O33" i="24"/>
  <c r="O19" i="24"/>
  <c r="Q39" i="24"/>
  <c r="O39" i="24"/>
  <c r="N202" i="25"/>
  <c r="N104" i="25"/>
  <c r="O27" i="25"/>
  <c r="O43" i="25"/>
  <c r="O36" i="25"/>
  <c r="O38" i="25"/>
  <c r="O34" i="25"/>
  <c r="O26" i="25"/>
  <c r="O19" i="25"/>
  <c r="O39" i="25"/>
  <c r="O28" i="25"/>
  <c r="P28" i="25" s="1"/>
  <c r="O25" i="25"/>
  <c r="P25" i="25" s="1"/>
  <c r="O32" i="25"/>
  <c r="P32" i="25" s="1"/>
  <c r="O29" i="25"/>
  <c r="P29" i="25" s="1"/>
  <c r="O11" i="25"/>
  <c r="P11" i="25" s="1"/>
  <c r="O37" i="25"/>
  <c r="P37" i="25" s="1"/>
  <c r="O12" i="25"/>
  <c r="O15" i="25"/>
  <c r="O13" i="25"/>
  <c r="O41" i="25"/>
  <c r="O16" i="25"/>
  <c r="O9" i="25"/>
  <c r="O17" i="25"/>
  <c r="O31" i="25"/>
  <c r="O22" i="25"/>
  <c r="O30" i="25"/>
  <c r="P30" i="25" s="1"/>
  <c r="O48" i="25"/>
  <c r="P48" i="25" s="1"/>
  <c r="O23" i="25"/>
  <c r="P23" i="25" s="1"/>
  <c r="Q48" i="25"/>
  <c r="O35" i="25"/>
  <c r="P35" i="25" s="1"/>
  <c r="O10" i="25"/>
  <c r="P10" i="25" s="1"/>
  <c r="O40" i="25"/>
  <c r="O46" i="25"/>
  <c r="O47" i="25"/>
  <c r="O14" i="25"/>
  <c r="O24" i="25"/>
  <c r="O21" i="25"/>
  <c r="O18" i="25"/>
  <c r="O20" i="25"/>
  <c r="O33" i="25"/>
  <c r="Q44" i="25"/>
  <c r="O44" i="25"/>
  <c r="P44" i="25" s="1"/>
  <c r="O103" i="26"/>
  <c r="N48" i="26" s="1"/>
  <c r="R39" i="26"/>
  <c r="O104" i="26"/>
  <c r="O153" i="26"/>
  <c r="R44" i="26"/>
  <c r="P44" i="26"/>
  <c r="O202" i="26"/>
  <c r="R40" i="27"/>
  <c r="O153" i="27"/>
  <c r="O104" i="27"/>
  <c r="R39" i="27"/>
  <c r="O152" i="29"/>
  <c r="R44" i="28"/>
  <c r="O104" i="28"/>
  <c r="O202" i="28"/>
  <c r="P44" i="28"/>
  <c r="R44" i="29"/>
  <c r="R44" i="30"/>
  <c r="O104" i="31"/>
  <c r="O202" i="31"/>
  <c r="P38" i="31"/>
  <c r="P13" i="31"/>
  <c r="P40" i="31"/>
  <c r="P41" i="31"/>
  <c r="P34" i="31"/>
  <c r="P25" i="31"/>
  <c r="P33" i="31"/>
  <c r="P27" i="31"/>
  <c r="P12" i="31"/>
  <c r="P48" i="31"/>
  <c r="P32" i="31"/>
  <c r="P9" i="31"/>
  <c r="P19" i="31"/>
  <c r="P14" i="31"/>
  <c r="P24" i="31"/>
  <c r="P28" i="31"/>
  <c r="P22" i="31"/>
  <c r="R48" i="31"/>
  <c r="P43" i="31"/>
  <c r="P47" i="31"/>
  <c r="P15" i="31"/>
  <c r="P11" i="31"/>
  <c r="P23" i="31"/>
  <c r="P30" i="31"/>
  <c r="P37" i="31"/>
  <c r="P29" i="31"/>
  <c r="P26" i="31"/>
  <c r="P46" i="31"/>
  <c r="P45" i="31"/>
  <c r="O53" i="31"/>
  <c r="Q42" i="31" s="1"/>
  <c r="P17" i="31"/>
  <c r="P10" i="31"/>
  <c r="P31" i="31"/>
  <c r="P16" i="31"/>
  <c r="P36" i="31"/>
  <c r="P18" i="31"/>
  <c r="P21" i="31"/>
  <c r="P35" i="31"/>
  <c r="P20" i="31"/>
  <c r="R44" i="31"/>
  <c r="P44" i="31"/>
  <c r="R39" i="31"/>
  <c r="P39" i="31"/>
  <c r="O153" i="32"/>
  <c r="R44" i="32"/>
  <c r="R39" i="32"/>
  <c r="O101" i="92" l="1"/>
  <c r="O150" i="92" s="1"/>
  <c r="N47" i="92"/>
  <c r="O198" i="92"/>
  <c r="O101" i="91"/>
  <c r="O149" i="91"/>
  <c r="R38" i="91"/>
  <c r="N47" i="90"/>
  <c r="O102" i="90"/>
  <c r="O52" i="90"/>
  <c r="O198" i="90"/>
  <c r="O150" i="90"/>
  <c r="P38" i="89"/>
  <c r="M149" i="89"/>
  <c r="M150" i="89" s="1"/>
  <c r="C47" i="89"/>
  <c r="P38" i="88"/>
  <c r="C47" i="88"/>
  <c r="C47" i="87"/>
  <c r="N150" i="87"/>
  <c r="N198" i="87"/>
  <c r="N102" i="87"/>
  <c r="M47" i="87"/>
  <c r="O21" i="87" s="1"/>
  <c r="M38" i="86"/>
  <c r="D47" i="86"/>
  <c r="N198" i="86"/>
  <c r="Q38" i="86"/>
  <c r="N150" i="86"/>
  <c r="C47" i="86"/>
  <c r="N102" i="86"/>
  <c r="M47" i="86"/>
  <c r="N150" i="85"/>
  <c r="M47" i="85"/>
  <c r="O27" i="85" s="1"/>
  <c r="N102" i="85"/>
  <c r="Q38" i="85"/>
  <c r="L48" i="22"/>
  <c r="N44" i="22" s="1"/>
  <c r="M153" i="22"/>
  <c r="M104" i="22"/>
  <c r="M202" i="22"/>
  <c r="E47" i="84"/>
  <c r="N101" i="84"/>
  <c r="N150" i="84" s="1"/>
  <c r="Q38" i="84"/>
  <c r="M47" i="83"/>
  <c r="N102" i="83"/>
  <c r="N198" i="83"/>
  <c r="N150" i="83"/>
  <c r="M38" i="82"/>
  <c r="Q38" i="82" s="1"/>
  <c r="N198" i="82"/>
  <c r="N150" i="82"/>
  <c r="C47" i="82"/>
  <c r="M47" i="82"/>
  <c r="N102" i="82"/>
  <c r="Q38" i="81"/>
  <c r="N101" i="81"/>
  <c r="C47" i="81"/>
  <c r="N150" i="80"/>
  <c r="Q38" i="80"/>
  <c r="M47" i="80"/>
  <c r="N102" i="80"/>
  <c r="C47" i="80"/>
  <c r="N198" i="80"/>
  <c r="D47" i="79"/>
  <c r="N150" i="79"/>
  <c r="C47" i="79"/>
  <c r="N198" i="79"/>
  <c r="Q38" i="79"/>
  <c r="N102" i="79"/>
  <c r="M47" i="79"/>
  <c r="Q38" i="78"/>
  <c r="N150" i="78"/>
  <c r="N198" i="78"/>
  <c r="M47" i="78"/>
  <c r="Q38" i="77"/>
  <c r="N197" i="77"/>
  <c r="N198" i="77" s="1"/>
  <c r="C47" i="77"/>
  <c r="Q38" i="76"/>
  <c r="N197" i="76"/>
  <c r="N198" i="76" s="1"/>
  <c r="E47" i="76"/>
  <c r="Q47" i="75"/>
  <c r="N52" i="75"/>
  <c r="O47" i="75"/>
  <c r="P47" i="75" s="1"/>
  <c r="O10" i="75"/>
  <c r="P10" i="75" s="1"/>
  <c r="O36" i="75"/>
  <c r="P36" i="75" s="1"/>
  <c r="O18" i="75"/>
  <c r="O22" i="75"/>
  <c r="O20" i="75"/>
  <c r="O32" i="75"/>
  <c r="O17" i="75"/>
  <c r="O19" i="75"/>
  <c r="P19" i="75" s="1"/>
  <c r="O23" i="75"/>
  <c r="P23" i="75" s="1"/>
  <c r="O39" i="75"/>
  <c r="P39" i="75" s="1"/>
  <c r="O27" i="75"/>
  <c r="P27" i="75" s="1"/>
  <c r="O35" i="75"/>
  <c r="P35" i="75" s="1"/>
  <c r="O14" i="75"/>
  <c r="P14" i="75" s="1"/>
  <c r="O15" i="75"/>
  <c r="O24" i="75"/>
  <c r="P24" i="75" s="1"/>
  <c r="O37" i="75"/>
  <c r="P37" i="75" s="1"/>
  <c r="O34" i="75"/>
  <c r="P34" i="75" s="1"/>
  <c r="O28" i="75"/>
  <c r="P28" i="75" s="1"/>
  <c r="O21" i="75"/>
  <c r="O11" i="75"/>
  <c r="O31" i="75"/>
  <c r="O40" i="75"/>
  <c r="O13" i="75"/>
  <c r="O12" i="75"/>
  <c r="P12" i="75" s="1"/>
  <c r="O26" i="75"/>
  <c r="P26" i="75" s="1"/>
  <c r="O46" i="75"/>
  <c r="P46" i="75" s="1"/>
  <c r="O16" i="75"/>
  <c r="P16" i="75" s="1"/>
  <c r="O29" i="75"/>
  <c r="P29" i="75" s="1"/>
  <c r="O45" i="75"/>
  <c r="P45" i="75" s="1"/>
  <c r="O9" i="75"/>
  <c r="O42" i="75"/>
  <c r="P42" i="75" s="1"/>
  <c r="O30" i="75"/>
  <c r="P30" i="75" s="1"/>
  <c r="O33" i="75"/>
  <c r="P33" i="75" s="1"/>
  <c r="O25" i="75"/>
  <c r="P25" i="75" s="1"/>
  <c r="O44" i="75"/>
  <c r="O43" i="75"/>
  <c r="O41" i="75"/>
  <c r="O38" i="75"/>
  <c r="N150" i="74"/>
  <c r="N102" i="74"/>
  <c r="N198" i="74"/>
  <c r="O38" i="74"/>
  <c r="P38" i="74" s="1"/>
  <c r="O47" i="74"/>
  <c r="P47" i="74" s="1"/>
  <c r="O37" i="74"/>
  <c r="P37" i="74" s="1"/>
  <c r="O28" i="74"/>
  <c r="P28" i="74" s="1"/>
  <c r="O20" i="74"/>
  <c r="P20" i="74" s="1"/>
  <c r="O13" i="74"/>
  <c r="P13" i="74" s="1"/>
  <c r="O32" i="74"/>
  <c r="P32" i="74" s="1"/>
  <c r="O12" i="74"/>
  <c r="P12" i="74" s="1"/>
  <c r="O29" i="74"/>
  <c r="P29" i="74" s="1"/>
  <c r="O46" i="74"/>
  <c r="P46" i="74" s="1"/>
  <c r="O15" i="74"/>
  <c r="P15" i="74" s="1"/>
  <c r="O23" i="74"/>
  <c r="P23" i="74" s="1"/>
  <c r="O31" i="74"/>
  <c r="P31" i="74" s="1"/>
  <c r="O22" i="74"/>
  <c r="P22" i="74" s="1"/>
  <c r="O35" i="74"/>
  <c r="P35" i="74" s="1"/>
  <c r="O10" i="74"/>
  <c r="P10" i="74" s="1"/>
  <c r="O24" i="74"/>
  <c r="P24" i="74" s="1"/>
  <c r="O17" i="74"/>
  <c r="P17" i="74" s="1"/>
  <c r="O26" i="74"/>
  <c r="P26" i="74" s="1"/>
  <c r="O27" i="74"/>
  <c r="P27" i="74" s="1"/>
  <c r="O21" i="74"/>
  <c r="P21" i="74" s="1"/>
  <c r="O14" i="74"/>
  <c r="P14" i="74" s="1"/>
  <c r="O25" i="74"/>
  <c r="P25" i="74" s="1"/>
  <c r="O30" i="74"/>
  <c r="P30" i="74" s="1"/>
  <c r="O39" i="74"/>
  <c r="P39" i="74" s="1"/>
  <c r="O34" i="74"/>
  <c r="P34" i="74" s="1"/>
  <c r="O9" i="74"/>
  <c r="P9" i="74" s="1"/>
  <c r="O11" i="74"/>
  <c r="P11" i="74" s="1"/>
  <c r="O18" i="74"/>
  <c r="P18" i="74" s="1"/>
  <c r="O19" i="74"/>
  <c r="P19" i="74" s="1"/>
  <c r="O16" i="74"/>
  <c r="P16" i="74" s="1"/>
  <c r="O36" i="74"/>
  <c r="P36" i="74" s="1"/>
  <c r="O40" i="74"/>
  <c r="P40" i="74" s="1"/>
  <c r="O33" i="74"/>
  <c r="P33" i="74" s="1"/>
  <c r="O42" i="74"/>
  <c r="P42" i="74" s="1"/>
  <c r="O45" i="74"/>
  <c r="P45" i="74" s="1"/>
  <c r="O41" i="74"/>
  <c r="P41" i="74" s="1"/>
  <c r="O44" i="74"/>
  <c r="P44" i="74" s="1"/>
  <c r="O43" i="74"/>
  <c r="P43" i="74" s="1"/>
  <c r="O47" i="73"/>
  <c r="P47" i="73" s="1"/>
  <c r="O21" i="73"/>
  <c r="P21" i="73" s="1"/>
  <c r="O17" i="73"/>
  <c r="P17" i="73" s="1"/>
  <c r="O39" i="73"/>
  <c r="P39" i="73" s="1"/>
  <c r="O18" i="73"/>
  <c r="P18" i="73" s="1"/>
  <c r="O11" i="73"/>
  <c r="P11" i="73" s="1"/>
  <c r="O32" i="73"/>
  <c r="P32" i="73" s="1"/>
  <c r="O29" i="73"/>
  <c r="P29" i="73" s="1"/>
  <c r="O12" i="73"/>
  <c r="P12" i="73" s="1"/>
  <c r="O35" i="73"/>
  <c r="P35" i="73" s="1"/>
  <c r="O31" i="73"/>
  <c r="P31" i="73" s="1"/>
  <c r="O24" i="73"/>
  <c r="P24" i="73" s="1"/>
  <c r="O26" i="73"/>
  <c r="P26" i="73" s="1"/>
  <c r="O13" i="73"/>
  <c r="P13" i="73" s="1"/>
  <c r="O36" i="73"/>
  <c r="P36" i="73" s="1"/>
  <c r="O28" i="73"/>
  <c r="P28" i="73" s="1"/>
  <c r="O34" i="73"/>
  <c r="P34" i="73" s="1"/>
  <c r="O46" i="73"/>
  <c r="P46" i="73" s="1"/>
  <c r="O22" i="73"/>
  <c r="P22" i="73" s="1"/>
  <c r="O19" i="73"/>
  <c r="P19" i="73" s="1"/>
  <c r="O37" i="73"/>
  <c r="P37" i="73" s="1"/>
  <c r="O23" i="73"/>
  <c r="P23" i="73" s="1"/>
  <c r="O20" i="73"/>
  <c r="P20" i="73" s="1"/>
  <c r="O15" i="73"/>
  <c r="P15" i="73" s="1"/>
  <c r="O10" i="73"/>
  <c r="P10" i="73" s="1"/>
  <c r="O25" i="73"/>
  <c r="P25" i="73" s="1"/>
  <c r="O33" i="73"/>
  <c r="P33" i="73" s="1"/>
  <c r="O27" i="73"/>
  <c r="P27" i="73" s="1"/>
  <c r="O30" i="73"/>
  <c r="P30" i="73" s="1"/>
  <c r="O9" i="73"/>
  <c r="P9" i="73" s="1"/>
  <c r="O14" i="73"/>
  <c r="P14" i="73" s="1"/>
  <c r="O16" i="73"/>
  <c r="P16" i="73" s="1"/>
  <c r="O40" i="73"/>
  <c r="P40" i="73" s="1"/>
  <c r="O45" i="73"/>
  <c r="P45" i="73" s="1"/>
  <c r="O42" i="73"/>
  <c r="P42" i="73" s="1"/>
  <c r="O41" i="73"/>
  <c r="P41" i="73" s="1"/>
  <c r="O44" i="73"/>
  <c r="P44" i="73" s="1"/>
  <c r="O43" i="73"/>
  <c r="P43" i="73" s="1"/>
  <c r="O38" i="73"/>
  <c r="P38" i="73" s="1"/>
  <c r="M38" i="72"/>
  <c r="N102" i="72"/>
  <c r="M47" i="72"/>
  <c r="N150" i="72"/>
  <c r="Q38" i="71"/>
  <c r="N150" i="71"/>
  <c r="N198" i="71"/>
  <c r="M47" i="71"/>
  <c r="O21" i="71" s="1"/>
  <c r="P21" i="71" s="1"/>
  <c r="Q38" i="70"/>
  <c r="N198" i="70"/>
  <c r="N150" i="70"/>
  <c r="M47" i="70"/>
  <c r="N102" i="70"/>
  <c r="N150" i="69"/>
  <c r="M47" i="69"/>
  <c r="O15" i="69" s="1"/>
  <c r="N198" i="69"/>
  <c r="O31" i="69"/>
  <c r="O22" i="69"/>
  <c r="O18" i="69"/>
  <c r="N52" i="66"/>
  <c r="P43" i="66" s="1"/>
  <c r="O47" i="66"/>
  <c r="O24" i="66"/>
  <c r="O26" i="66"/>
  <c r="O19" i="66"/>
  <c r="O37" i="66"/>
  <c r="O29" i="66"/>
  <c r="O17" i="66"/>
  <c r="O12" i="66"/>
  <c r="O14" i="66"/>
  <c r="O20" i="66"/>
  <c r="O39" i="66"/>
  <c r="O31" i="66"/>
  <c r="O13" i="66"/>
  <c r="O32" i="66"/>
  <c r="O18" i="66"/>
  <c r="O35" i="66"/>
  <c r="P35" i="66" s="1"/>
  <c r="O21" i="66"/>
  <c r="O28" i="66"/>
  <c r="O11" i="66"/>
  <c r="O15" i="66"/>
  <c r="O36" i="66"/>
  <c r="O23" i="66"/>
  <c r="O10" i="66"/>
  <c r="O25" i="66"/>
  <c r="O30" i="66"/>
  <c r="O22" i="66"/>
  <c r="O16" i="66"/>
  <c r="O46" i="66"/>
  <c r="O34" i="66"/>
  <c r="O9" i="66"/>
  <c r="O27" i="66"/>
  <c r="O40" i="66"/>
  <c r="P40" i="66" s="1"/>
  <c r="O33" i="66"/>
  <c r="O42" i="66"/>
  <c r="O45" i="66"/>
  <c r="O41" i="66"/>
  <c r="O44" i="66"/>
  <c r="O38" i="66"/>
  <c r="N198" i="65"/>
  <c r="M47" i="65"/>
  <c r="O38" i="65" s="1"/>
  <c r="P38" i="65" s="1"/>
  <c r="N150" i="65"/>
  <c r="N102" i="65"/>
  <c r="O47" i="64"/>
  <c r="P47" i="64" s="1"/>
  <c r="O46" i="64"/>
  <c r="P46" i="64" s="1"/>
  <c r="O15" i="64"/>
  <c r="P15" i="64" s="1"/>
  <c r="O19" i="64"/>
  <c r="P19" i="64" s="1"/>
  <c r="O23" i="64"/>
  <c r="P23" i="64" s="1"/>
  <c r="O27" i="64"/>
  <c r="P27" i="64" s="1"/>
  <c r="O26" i="64"/>
  <c r="P26" i="64" s="1"/>
  <c r="O10" i="64"/>
  <c r="P10" i="64" s="1"/>
  <c r="O18" i="64"/>
  <c r="P18" i="64" s="1"/>
  <c r="O14" i="64"/>
  <c r="P14" i="64" s="1"/>
  <c r="O24" i="64"/>
  <c r="P24" i="64" s="1"/>
  <c r="O22" i="64"/>
  <c r="P22" i="64" s="1"/>
  <c r="O31" i="64"/>
  <c r="P31" i="64" s="1"/>
  <c r="O32" i="64"/>
  <c r="P32" i="64" s="1"/>
  <c r="O11" i="64"/>
  <c r="P11" i="64" s="1"/>
  <c r="O39" i="64"/>
  <c r="P39" i="64" s="1"/>
  <c r="O9" i="64"/>
  <c r="P9" i="64" s="1"/>
  <c r="O35" i="64"/>
  <c r="P35" i="64" s="1"/>
  <c r="O37" i="64"/>
  <c r="P37" i="64" s="1"/>
  <c r="O21" i="64"/>
  <c r="P21" i="64" s="1"/>
  <c r="O29" i="64"/>
  <c r="P29" i="64" s="1"/>
  <c r="O20" i="64"/>
  <c r="P20" i="64" s="1"/>
  <c r="O36" i="64"/>
  <c r="P36" i="64" s="1"/>
  <c r="O28" i="64"/>
  <c r="P28" i="64" s="1"/>
  <c r="O17" i="64"/>
  <c r="P17" i="64" s="1"/>
  <c r="O34" i="64"/>
  <c r="P34" i="64" s="1"/>
  <c r="O30" i="64"/>
  <c r="P30" i="64" s="1"/>
  <c r="O13" i="64"/>
  <c r="P13" i="64" s="1"/>
  <c r="O12" i="64"/>
  <c r="P12" i="64" s="1"/>
  <c r="O16" i="64"/>
  <c r="P16" i="64" s="1"/>
  <c r="O33" i="64"/>
  <c r="P33" i="64" s="1"/>
  <c r="O25" i="64"/>
  <c r="P25" i="64" s="1"/>
  <c r="O40" i="64"/>
  <c r="P40" i="64" s="1"/>
  <c r="O45" i="64"/>
  <c r="P45" i="64" s="1"/>
  <c r="O42" i="64"/>
  <c r="P42" i="64" s="1"/>
  <c r="O44" i="64"/>
  <c r="P44" i="64" s="1"/>
  <c r="O43" i="64"/>
  <c r="P43" i="64" s="1"/>
  <c r="O38" i="64"/>
  <c r="P38" i="64" s="1"/>
  <c r="N198" i="63"/>
  <c r="N102" i="63"/>
  <c r="M47" i="63"/>
  <c r="O11" i="63" s="1"/>
  <c r="P11" i="63" s="1"/>
  <c r="O47" i="62"/>
  <c r="P47" i="62" s="1"/>
  <c r="O19" i="62"/>
  <c r="P19" i="62" s="1"/>
  <c r="O24" i="62"/>
  <c r="P24" i="62" s="1"/>
  <c r="O12" i="62"/>
  <c r="P12" i="62" s="1"/>
  <c r="O28" i="62"/>
  <c r="P28" i="62" s="1"/>
  <c r="O35" i="62"/>
  <c r="P35" i="62" s="1"/>
  <c r="O39" i="62"/>
  <c r="P39" i="62" s="1"/>
  <c r="O23" i="62"/>
  <c r="P23" i="62" s="1"/>
  <c r="O46" i="62"/>
  <c r="P46" i="62" s="1"/>
  <c r="O29" i="62"/>
  <c r="P29" i="62" s="1"/>
  <c r="O10" i="62"/>
  <c r="P10" i="62" s="1"/>
  <c r="O20" i="62"/>
  <c r="P20" i="62" s="1"/>
  <c r="O22" i="62"/>
  <c r="P22" i="62" s="1"/>
  <c r="O26" i="62"/>
  <c r="P26" i="62" s="1"/>
  <c r="O17" i="62"/>
  <c r="P17" i="62" s="1"/>
  <c r="O34" i="62"/>
  <c r="P34" i="62" s="1"/>
  <c r="O37" i="62"/>
  <c r="P37" i="62" s="1"/>
  <c r="O27" i="62"/>
  <c r="P27" i="62" s="1"/>
  <c r="O13" i="62"/>
  <c r="P13" i="62" s="1"/>
  <c r="O31" i="62"/>
  <c r="P31" i="62" s="1"/>
  <c r="O15" i="62"/>
  <c r="P15" i="62" s="1"/>
  <c r="O14" i="62"/>
  <c r="P14" i="62" s="1"/>
  <c r="O36" i="62"/>
  <c r="P36" i="62" s="1"/>
  <c r="O21" i="62"/>
  <c r="P21" i="62" s="1"/>
  <c r="O11" i="62"/>
  <c r="P11" i="62" s="1"/>
  <c r="O32" i="62"/>
  <c r="P32" i="62" s="1"/>
  <c r="O9" i="62"/>
  <c r="P9" i="62" s="1"/>
  <c r="O25" i="62"/>
  <c r="P25" i="62" s="1"/>
  <c r="O33" i="62"/>
  <c r="P33" i="62" s="1"/>
  <c r="O30" i="62"/>
  <c r="P30" i="62" s="1"/>
  <c r="O18" i="62"/>
  <c r="P18" i="62" s="1"/>
  <c r="O16" i="62"/>
  <c r="P16" i="62" s="1"/>
  <c r="O40" i="62"/>
  <c r="P40" i="62" s="1"/>
  <c r="O45" i="62"/>
  <c r="P45" i="62" s="1"/>
  <c r="O42" i="62"/>
  <c r="P42" i="62" s="1"/>
  <c r="O43" i="62"/>
  <c r="P43" i="62" s="1"/>
  <c r="O38" i="62"/>
  <c r="P38" i="62" s="1"/>
  <c r="O44" i="62"/>
  <c r="P44" i="62" s="1"/>
  <c r="O41" i="62"/>
  <c r="P41" i="62" s="1"/>
  <c r="O47" i="61"/>
  <c r="P47" i="61" s="1"/>
  <c r="O19" i="61"/>
  <c r="P19" i="61" s="1"/>
  <c r="O21" i="61"/>
  <c r="P21" i="61" s="1"/>
  <c r="O28" i="61"/>
  <c r="P28" i="61" s="1"/>
  <c r="O32" i="61"/>
  <c r="P32" i="61" s="1"/>
  <c r="O22" i="61"/>
  <c r="P22" i="61" s="1"/>
  <c r="O37" i="61"/>
  <c r="P37" i="61" s="1"/>
  <c r="O18" i="61"/>
  <c r="P18" i="61" s="1"/>
  <c r="O23" i="61"/>
  <c r="P23" i="61" s="1"/>
  <c r="O14" i="61"/>
  <c r="P14" i="61" s="1"/>
  <c r="O20" i="61"/>
  <c r="P20" i="61" s="1"/>
  <c r="O34" i="61"/>
  <c r="P34" i="61" s="1"/>
  <c r="O36" i="61"/>
  <c r="P36" i="61" s="1"/>
  <c r="O10" i="61"/>
  <c r="P10" i="61" s="1"/>
  <c r="O39" i="61"/>
  <c r="P39" i="61" s="1"/>
  <c r="O11" i="61"/>
  <c r="P11" i="61" s="1"/>
  <c r="O26" i="61"/>
  <c r="P26" i="61" s="1"/>
  <c r="O29" i="61"/>
  <c r="P29" i="61" s="1"/>
  <c r="O13" i="61"/>
  <c r="P13" i="61" s="1"/>
  <c r="O12" i="61"/>
  <c r="P12" i="61" s="1"/>
  <c r="O40" i="61"/>
  <c r="P40" i="61" s="1"/>
  <c r="O33" i="61"/>
  <c r="P33" i="61" s="1"/>
  <c r="O24" i="61"/>
  <c r="P24" i="61" s="1"/>
  <c r="O25" i="61"/>
  <c r="P25" i="61" s="1"/>
  <c r="O31" i="61"/>
  <c r="P31" i="61" s="1"/>
  <c r="O46" i="61"/>
  <c r="P46" i="61" s="1"/>
  <c r="O17" i="61"/>
  <c r="P17" i="61" s="1"/>
  <c r="O15" i="61"/>
  <c r="P15" i="61" s="1"/>
  <c r="O35" i="61"/>
  <c r="P35" i="61" s="1"/>
  <c r="O27" i="61"/>
  <c r="P27" i="61" s="1"/>
  <c r="O9" i="61"/>
  <c r="P9" i="61" s="1"/>
  <c r="O16" i="61"/>
  <c r="P16" i="61" s="1"/>
  <c r="O30" i="61"/>
  <c r="P30" i="61" s="1"/>
  <c r="O45" i="61"/>
  <c r="P45" i="61" s="1"/>
  <c r="O42" i="61"/>
  <c r="P42" i="61" s="1"/>
  <c r="O43" i="61"/>
  <c r="P43" i="61" s="1"/>
  <c r="O44" i="61"/>
  <c r="P44" i="61" s="1"/>
  <c r="O41" i="61"/>
  <c r="P41" i="61" s="1"/>
  <c r="O38" i="61"/>
  <c r="P38" i="61" s="1"/>
  <c r="M38" i="60"/>
  <c r="N102" i="60"/>
  <c r="M47" i="60"/>
  <c r="N198" i="60"/>
  <c r="O47" i="59"/>
  <c r="P47" i="59" s="1"/>
  <c r="O12" i="59"/>
  <c r="P12" i="59" s="1"/>
  <c r="O10" i="59"/>
  <c r="P10" i="59" s="1"/>
  <c r="O26" i="59"/>
  <c r="P26" i="59" s="1"/>
  <c r="O15" i="59"/>
  <c r="P15" i="59" s="1"/>
  <c r="O29" i="59"/>
  <c r="P29" i="59" s="1"/>
  <c r="O11" i="59"/>
  <c r="P11" i="59" s="1"/>
  <c r="O19" i="59"/>
  <c r="P19" i="59" s="1"/>
  <c r="O22" i="59"/>
  <c r="P22" i="59" s="1"/>
  <c r="O13" i="59"/>
  <c r="P13" i="59" s="1"/>
  <c r="O17" i="59"/>
  <c r="P17" i="59" s="1"/>
  <c r="O20" i="59"/>
  <c r="P20" i="59" s="1"/>
  <c r="O14" i="59"/>
  <c r="P14" i="59" s="1"/>
  <c r="O36" i="59"/>
  <c r="P36" i="59" s="1"/>
  <c r="O23" i="59"/>
  <c r="P23" i="59" s="1"/>
  <c r="O39" i="59"/>
  <c r="P39" i="59" s="1"/>
  <c r="O31" i="59"/>
  <c r="P31" i="59" s="1"/>
  <c r="O46" i="59"/>
  <c r="P46" i="59" s="1"/>
  <c r="O18" i="59"/>
  <c r="P18" i="59" s="1"/>
  <c r="O34" i="59"/>
  <c r="P34" i="59" s="1"/>
  <c r="O21" i="59"/>
  <c r="P21" i="59" s="1"/>
  <c r="O28" i="59"/>
  <c r="P28" i="59" s="1"/>
  <c r="O37" i="59"/>
  <c r="P37" i="59" s="1"/>
  <c r="O24" i="59"/>
  <c r="P24" i="59" s="1"/>
  <c r="O32" i="59"/>
  <c r="P32" i="59" s="1"/>
  <c r="O25" i="59"/>
  <c r="P25" i="59" s="1"/>
  <c r="O30" i="59"/>
  <c r="P30" i="59" s="1"/>
  <c r="O16" i="59"/>
  <c r="P16" i="59" s="1"/>
  <c r="O9" i="59"/>
  <c r="P9" i="59" s="1"/>
  <c r="O35" i="59"/>
  <c r="P35" i="59" s="1"/>
  <c r="O27" i="59"/>
  <c r="P27" i="59" s="1"/>
  <c r="O40" i="59"/>
  <c r="P40" i="59" s="1"/>
  <c r="O33" i="59"/>
  <c r="P33" i="59" s="1"/>
  <c r="O45" i="59"/>
  <c r="P45" i="59" s="1"/>
  <c r="O42" i="59"/>
  <c r="P42" i="59" s="1"/>
  <c r="O43" i="59"/>
  <c r="P43" i="59" s="1"/>
  <c r="O44" i="59"/>
  <c r="P44" i="59" s="1"/>
  <c r="O41" i="59"/>
  <c r="P41" i="59" s="1"/>
  <c r="O38" i="59"/>
  <c r="P38" i="59" s="1"/>
  <c r="N198" i="58"/>
  <c r="N102" i="58"/>
  <c r="M47" i="58"/>
  <c r="M47" i="57"/>
  <c r="N198" i="57"/>
  <c r="N150" i="57"/>
  <c r="P47" i="56"/>
  <c r="Q47" i="56" s="1"/>
  <c r="P15" i="56"/>
  <c r="Q15" i="56" s="1"/>
  <c r="P11" i="56"/>
  <c r="Q11" i="56" s="1"/>
  <c r="P37" i="56"/>
  <c r="Q37" i="56" s="1"/>
  <c r="P24" i="56"/>
  <c r="Q24" i="56" s="1"/>
  <c r="P35" i="56"/>
  <c r="Q35" i="56" s="1"/>
  <c r="P28" i="56"/>
  <c r="Q28" i="56" s="1"/>
  <c r="P10" i="56"/>
  <c r="Q10" i="56" s="1"/>
  <c r="P26" i="56"/>
  <c r="Q26" i="56" s="1"/>
  <c r="P32" i="56"/>
  <c r="Q32" i="56" s="1"/>
  <c r="P22" i="56"/>
  <c r="Q22" i="56" s="1"/>
  <c r="P13" i="56"/>
  <c r="Q13" i="56" s="1"/>
  <c r="P20" i="56"/>
  <c r="Q20" i="56" s="1"/>
  <c r="P36" i="56"/>
  <c r="Q36" i="56" s="1"/>
  <c r="P29" i="56"/>
  <c r="Q29" i="56" s="1"/>
  <c r="P21" i="56"/>
  <c r="Q21" i="56" s="1"/>
  <c r="P19" i="56"/>
  <c r="Q19" i="56" s="1"/>
  <c r="P31" i="56"/>
  <c r="Q31" i="56" s="1"/>
  <c r="P17" i="56"/>
  <c r="Q17" i="56" s="1"/>
  <c r="P34" i="56"/>
  <c r="Q34" i="56" s="1"/>
  <c r="P39" i="56"/>
  <c r="Q39" i="56" s="1"/>
  <c r="P14" i="56"/>
  <c r="Q14" i="56" s="1"/>
  <c r="P46" i="56"/>
  <c r="Q46" i="56" s="1"/>
  <c r="P23" i="56"/>
  <c r="Q23" i="56" s="1"/>
  <c r="P12" i="56"/>
  <c r="Q12" i="56" s="1"/>
  <c r="P27" i="56"/>
  <c r="Q27" i="56" s="1"/>
  <c r="P18" i="56"/>
  <c r="Q18" i="56" s="1"/>
  <c r="P40" i="56"/>
  <c r="Q40" i="56" s="1"/>
  <c r="P25" i="56"/>
  <c r="Q25" i="56" s="1"/>
  <c r="P9" i="56"/>
  <c r="Q9" i="56" s="1"/>
  <c r="P16" i="56"/>
  <c r="Q16" i="56" s="1"/>
  <c r="P33" i="56"/>
  <c r="Q33" i="56" s="1"/>
  <c r="P30" i="56"/>
  <c r="Q30" i="56" s="1"/>
  <c r="P42" i="56"/>
  <c r="Q42" i="56" s="1"/>
  <c r="P43" i="56"/>
  <c r="Q43" i="56" s="1"/>
  <c r="P45" i="56"/>
  <c r="Q45" i="56" s="1"/>
  <c r="P44" i="56"/>
  <c r="Q44" i="56" s="1"/>
  <c r="P41" i="56"/>
  <c r="Q41" i="56" s="1"/>
  <c r="P38" i="56"/>
  <c r="Q38" i="56" s="1"/>
  <c r="O150" i="55"/>
  <c r="O198" i="55"/>
  <c r="N47" i="55"/>
  <c r="P39" i="55" s="1"/>
  <c r="Q39" i="55" s="1"/>
  <c r="O198" i="54"/>
  <c r="N47" i="54"/>
  <c r="O102" i="54"/>
  <c r="N47" i="53"/>
  <c r="P43" i="53" s="1"/>
  <c r="Q43" i="53" s="1"/>
  <c r="O102" i="53"/>
  <c r="O198" i="53"/>
  <c r="P38" i="52"/>
  <c r="Q38" i="52" s="1"/>
  <c r="P47" i="52"/>
  <c r="Q47" i="52" s="1"/>
  <c r="P23" i="52"/>
  <c r="Q23" i="52" s="1"/>
  <c r="P24" i="52"/>
  <c r="Q24" i="52" s="1"/>
  <c r="P22" i="52"/>
  <c r="Q22" i="52" s="1"/>
  <c r="P11" i="52"/>
  <c r="Q11" i="52" s="1"/>
  <c r="P17" i="52"/>
  <c r="Q17" i="52" s="1"/>
  <c r="P21" i="52"/>
  <c r="Q21" i="52" s="1"/>
  <c r="P20" i="52"/>
  <c r="Q20" i="52" s="1"/>
  <c r="P19" i="52"/>
  <c r="Q19" i="52" s="1"/>
  <c r="P28" i="52"/>
  <c r="Q28" i="52" s="1"/>
  <c r="P46" i="52"/>
  <c r="Q46" i="52" s="1"/>
  <c r="P18" i="52"/>
  <c r="Q18" i="52" s="1"/>
  <c r="P31" i="52"/>
  <c r="Q31" i="52" s="1"/>
  <c r="P29" i="52"/>
  <c r="Q29" i="52" s="1"/>
  <c r="P34" i="52"/>
  <c r="Q34" i="52" s="1"/>
  <c r="P32" i="52"/>
  <c r="Q32" i="52" s="1"/>
  <c r="P15" i="52"/>
  <c r="Q15" i="52" s="1"/>
  <c r="P39" i="52"/>
  <c r="Q39" i="52" s="1"/>
  <c r="P14" i="52"/>
  <c r="Q14" i="52" s="1"/>
  <c r="P36" i="52"/>
  <c r="Q36" i="52" s="1"/>
  <c r="P35" i="52"/>
  <c r="Q35" i="52" s="1"/>
  <c r="P10" i="52"/>
  <c r="Q10" i="52" s="1"/>
  <c r="P12" i="52"/>
  <c r="Q12" i="52" s="1"/>
  <c r="P26" i="52"/>
  <c r="Q26" i="52" s="1"/>
  <c r="P16" i="52"/>
  <c r="Q16" i="52" s="1"/>
  <c r="P37" i="52"/>
  <c r="Q37" i="52" s="1"/>
  <c r="P30" i="52"/>
  <c r="Q30" i="52" s="1"/>
  <c r="P13" i="52"/>
  <c r="Q13" i="52" s="1"/>
  <c r="P27" i="52"/>
  <c r="Q27" i="52" s="1"/>
  <c r="P9" i="52"/>
  <c r="Q9" i="52" s="1"/>
  <c r="P33" i="52"/>
  <c r="Q33" i="52" s="1"/>
  <c r="P25" i="52"/>
  <c r="Q25" i="52" s="1"/>
  <c r="P40" i="52"/>
  <c r="Q40" i="52" s="1"/>
  <c r="P45" i="52"/>
  <c r="Q45" i="52" s="1"/>
  <c r="P42" i="52"/>
  <c r="Q42" i="52" s="1"/>
  <c r="P44" i="52"/>
  <c r="Q44" i="52" s="1"/>
  <c r="P43" i="52"/>
  <c r="Q43" i="52" s="1"/>
  <c r="P41" i="52"/>
  <c r="Q41" i="52" s="1"/>
  <c r="O102" i="51"/>
  <c r="N47" i="51"/>
  <c r="P44" i="51" s="1"/>
  <c r="Q44" i="51" s="1"/>
  <c r="O150" i="51"/>
  <c r="P38" i="50"/>
  <c r="Q38" i="50" s="1"/>
  <c r="P47" i="50"/>
  <c r="Q47" i="50" s="1"/>
  <c r="P23" i="50"/>
  <c r="Q23" i="50" s="1"/>
  <c r="P13" i="50"/>
  <c r="Q13" i="50" s="1"/>
  <c r="P10" i="50"/>
  <c r="Q10" i="50" s="1"/>
  <c r="P37" i="50"/>
  <c r="Q37" i="50" s="1"/>
  <c r="P27" i="50"/>
  <c r="Q27" i="50" s="1"/>
  <c r="P31" i="50"/>
  <c r="Q31" i="50" s="1"/>
  <c r="P24" i="50"/>
  <c r="Q24" i="50" s="1"/>
  <c r="P28" i="50"/>
  <c r="Q28" i="50" s="1"/>
  <c r="P15" i="50"/>
  <c r="Q15" i="50" s="1"/>
  <c r="P11" i="50"/>
  <c r="Q11" i="50" s="1"/>
  <c r="P20" i="50"/>
  <c r="Q20" i="50" s="1"/>
  <c r="P36" i="50"/>
  <c r="Q36" i="50" s="1"/>
  <c r="P35" i="50"/>
  <c r="Q35" i="50" s="1"/>
  <c r="P34" i="50"/>
  <c r="Q34" i="50" s="1"/>
  <c r="P22" i="50"/>
  <c r="Q22" i="50" s="1"/>
  <c r="P14" i="50"/>
  <c r="Q14" i="50" s="1"/>
  <c r="P26" i="50"/>
  <c r="Q26" i="50" s="1"/>
  <c r="P32" i="50"/>
  <c r="Q32" i="50" s="1"/>
  <c r="P17" i="50"/>
  <c r="Q17" i="50" s="1"/>
  <c r="P19" i="50"/>
  <c r="Q19" i="50" s="1"/>
  <c r="P39" i="50"/>
  <c r="Q39" i="50" s="1"/>
  <c r="P21" i="50"/>
  <c r="Q21" i="50" s="1"/>
  <c r="P29" i="50"/>
  <c r="Q29" i="50" s="1"/>
  <c r="P9" i="50"/>
  <c r="Q9" i="50" s="1"/>
  <c r="P33" i="50"/>
  <c r="Q33" i="50" s="1"/>
  <c r="P12" i="50"/>
  <c r="Q12" i="50" s="1"/>
  <c r="P46" i="50"/>
  <c r="Q46" i="50" s="1"/>
  <c r="P30" i="50"/>
  <c r="Q30" i="50" s="1"/>
  <c r="P18" i="50"/>
  <c r="Q18" i="50" s="1"/>
  <c r="P16" i="50"/>
  <c r="Q16" i="50" s="1"/>
  <c r="P40" i="50"/>
  <c r="Q40" i="50" s="1"/>
  <c r="P25" i="50"/>
  <c r="Q25" i="50" s="1"/>
  <c r="P42" i="50"/>
  <c r="Q42" i="50" s="1"/>
  <c r="P45" i="50"/>
  <c r="Q45" i="50" s="1"/>
  <c r="P44" i="50"/>
  <c r="Q44" i="50" s="1"/>
  <c r="P43" i="50"/>
  <c r="Q43" i="50" s="1"/>
  <c r="P41" i="50"/>
  <c r="Q41" i="50" s="1"/>
  <c r="O102" i="49"/>
  <c r="N47" i="49"/>
  <c r="O198" i="49"/>
  <c r="N38" i="48"/>
  <c r="R38" i="48" s="1"/>
  <c r="O198" i="48"/>
  <c r="O102" i="48"/>
  <c r="N47" i="48"/>
  <c r="O150" i="48"/>
  <c r="O102" i="47"/>
  <c r="O198" i="47"/>
  <c r="O150" i="47"/>
  <c r="P47" i="47"/>
  <c r="Q47" i="47" s="1"/>
  <c r="R47" i="47"/>
  <c r="P46" i="47"/>
  <c r="Q46" i="47" s="1"/>
  <c r="P18" i="47"/>
  <c r="Q18" i="47" s="1"/>
  <c r="P37" i="47"/>
  <c r="Q37" i="47" s="1"/>
  <c r="P19" i="47"/>
  <c r="Q19" i="47" s="1"/>
  <c r="P34" i="47"/>
  <c r="Q34" i="47" s="1"/>
  <c r="P32" i="47"/>
  <c r="Q32" i="47" s="1"/>
  <c r="P31" i="47"/>
  <c r="Q31" i="47" s="1"/>
  <c r="P28" i="47"/>
  <c r="Q28" i="47" s="1"/>
  <c r="P10" i="47"/>
  <c r="Q10" i="47" s="1"/>
  <c r="P29" i="47"/>
  <c r="Q29" i="47" s="1"/>
  <c r="P20" i="47"/>
  <c r="Q20" i="47" s="1"/>
  <c r="P39" i="47"/>
  <c r="Q39" i="47" s="1"/>
  <c r="P14" i="47"/>
  <c r="Q14" i="47" s="1"/>
  <c r="P24" i="47"/>
  <c r="Q24" i="47" s="1"/>
  <c r="P21" i="47"/>
  <c r="Q21" i="47" s="1"/>
  <c r="P22" i="47"/>
  <c r="Q22" i="47" s="1"/>
  <c r="P36" i="47"/>
  <c r="Q36" i="47" s="1"/>
  <c r="P26" i="47"/>
  <c r="Q26" i="47" s="1"/>
  <c r="P13" i="47"/>
  <c r="Q13" i="47" s="1"/>
  <c r="P11" i="47"/>
  <c r="Q11" i="47" s="1"/>
  <c r="P12" i="47"/>
  <c r="Q12" i="47" s="1"/>
  <c r="P9" i="47"/>
  <c r="Q9" i="47" s="1"/>
  <c r="P23" i="47"/>
  <c r="Q23" i="47" s="1"/>
  <c r="P15" i="47"/>
  <c r="Q15" i="47" s="1"/>
  <c r="P17" i="47"/>
  <c r="Q17" i="47" s="1"/>
  <c r="P27" i="47"/>
  <c r="Q27" i="47" s="1"/>
  <c r="P35" i="47"/>
  <c r="Q35" i="47" s="1"/>
  <c r="P30" i="47"/>
  <c r="Q30" i="47" s="1"/>
  <c r="P33" i="47"/>
  <c r="Q33" i="47" s="1"/>
  <c r="P16" i="47"/>
  <c r="Q16" i="47" s="1"/>
  <c r="P25" i="47"/>
  <c r="Q25" i="47" s="1"/>
  <c r="P40" i="47"/>
  <c r="Q40" i="47" s="1"/>
  <c r="P45" i="47"/>
  <c r="Q45" i="47" s="1"/>
  <c r="P42" i="47"/>
  <c r="Q42" i="47" s="1"/>
  <c r="P41" i="47"/>
  <c r="Q41" i="47" s="1"/>
  <c r="P44" i="47"/>
  <c r="Q44" i="47" s="1"/>
  <c r="P43" i="47"/>
  <c r="Q43" i="47" s="1"/>
  <c r="P38" i="47"/>
  <c r="Q38" i="47" s="1"/>
  <c r="R47" i="46"/>
  <c r="P47" i="46"/>
  <c r="Q47" i="46" s="1"/>
  <c r="P37" i="46"/>
  <c r="Q37" i="46" s="1"/>
  <c r="P10" i="46"/>
  <c r="Q10" i="46" s="1"/>
  <c r="P13" i="46"/>
  <c r="Q13" i="46" s="1"/>
  <c r="P19" i="46"/>
  <c r="Q19" i="46" s="1"/>
  <c r="P26" i="46"/>
  <c r="Q26" i="46" s="1"/>
  <c r="P18" i="46"/>
  <c r="Q18" i="46" s="1"/>
  <c r="P24" i="46"/>
  <c r="Q24" i="46" s="1"/>
  <c r="P14" i="46"/>
  <c r="Q14" i="46" s="1"/>
  <c r="P36" i="46"/>
  <c r="Q36" i="46" s="1"/>
  <c r="P31" i="46"/>
  <c r="Q31" i="46" s="1"/>
  <c r="P29" i="46"/>
  <c r="Q29" i="46" s="1"/>
  <c r="P35" i="46"/>
  <c r="Q35" i="46" s="1"/>
  <c r="P21" i="46"/>
  <c r="Q21" i="46" s="1"/>
  <c r="P22" i="46"/>
  <c r="Q22" i="46" s="1"/>
  <c r="P46" i="46"/>
  <c r="Q46" i="46" s="1"/>
  <c r="P9" i="46"/>
  <c r="Q9" i="46" s="1"/>
  <c r="P17" i="46"/>
  <c r="Q17" i="46" s="1"/>
  <c r="P20" i="46"/>
  <c r="Q20" i="46" s="1"/>
  <c r="P40" i="46"/>
  <c r="Q40" i="46" s="1"/>
  <c r="P23" i="46"/>
  <c r="Q23" i="46" s="1"/>
  <c r="P32" i="46"/>
  <c r="Q32" i="46" s="1"/>
  <c r="P25" i="46"/>
  <c r="Q25" i="46" s="1"/>
  <c r="P39" i="46"/>
  <c r="Q39" i="46" s="1"/>
  <c r="P12" i="46"/>
  <c r="Q12" i="46" s="1"/>
  <c r="P28" i="46"/>
  <c r="Q28" i="46" s="1"/>
  <c r="P34" i="46"/>
  <c r="Q34" i="46" s="1"/>
  <c r="P27" i="46"/>
  <c r="Q27" i="46" s="1"/>
  <c r="P11" i="46"/>
  <c r="Q11" i="46" s="1"/>
  <c r="P15" i="46"/>
  <c r="Q15" i="46" s="1"/>
  <c r="P42" i="46"/>
  <c r="Q42" i="46" s="1"/>
  <c r="P30" i="46"/>
  <c r="Q30" i="46" s="1"/>
  <c r="P33" i="46"/>
  <c r="Q33" i="46" s="1"/>
  <c r="P16" i="46"/>
  <c r="Q16" i="46" s="1"/>
  <c r="P45" i="46"/>
  <c r="Q45" i="46" s="1"/>
  <c r="P41" i="46"/>
  <c r="Q41" i="46" s="1"/>
  <c r="P43" i="46"/>
  <c r="Q43" i="46" s="1"/>
  <c r="P44" i="46"/>
  <c r="Q44" i="46" s="1"/>
  <c r="R38" i="46"/>
  <c r="P38" i="46"/>
  <c r="Q38" i="46" s="1"/>
  <c r="P47" i="45"/>
  <c r="Q47" i="45" s="1"/>
  <c r="P21" i="45"/>
  <c r="Q21" i="45" s="1"/>
  <c r="P18" i="45"/>
  <c r="Q18" i="45" s="1"/>
  <c r="P29" i="45"/>
  <c r="Q29" i="45" s="1"/>
  <c r="P15" i="45"/>
  <c r="Q15" i="45" s="1"/>
  <c r="P10" i="45"/>
  <c r="Q10" i="45" s="1"/>
  <c r="P34" i="45"/>
  <c r="Q34" i="45" s="1"/>
  <c r="P14" i="45"/>
  <c r="Q14" i="45" s="1"/>
  <c r="P31" i="45"/>
  <c r="Q31" i="45" s="1"/>
  <c r="P23" i="45"/>
  <c r="Q23" i="45" s="1"/>
  <c r="P37" i="45"/>
  <c r="Q37" i="45" s="1"/>
  <c r="P24" i="45"/>
  <c r="Q24" i="45" s="1"/>
  <c r="P17" i="45"/>
  <c r="Q17" i="45" s="1"/>
  <c r="P11" i="45"/>
  <c r="Q11" i="45" s="1"/>
  <c r="P13" i="45"/>
  <c r="Q13" i="45" s="1"/>
  <c r="P26" i="45"/>
  <c r="Q26" i="45" s="1"/>
  <c r="P39" i="45"/>
  <c r="Q39" i="45" s="1"/>
  <c r="P27" i="45"/>
  <c r="Q27" i="45" s="1"/>
  <c r="P35" i="45"/>
  <c r="Q35" i="45" s="1"/>
  <c r="P19" i="45"/>
  <c r="Q19" i="45" s="1"/>
  <c r="P28" i="45"/>
  <c r="Q28" i="45" s="1"/>
  <c r="P20" i="45"/>
  <c r="Q20" i="45" s="1"/>
  <c r="P36" i="45"/>
  <c r="Q36" i="45" s="1"/>
  <c r="P46" i="45"/>
  <c r="Q46" i="45" s="1"/>
  <c r="P12" i="45"/>
  <c r="Q12" i="45" s="1"/>
  <c r="P32" i="45"/>
  <c r="Q32" i="45" s="1"/>
  <c r="P22" i="45"/>
  <c r="Q22" i="45" s="1"/>
  <c r="P16" i="45"/>
  <c r="Q16" i="45" s="1"/>
  <c r="P33" i="45"/>
  <c r="Q33" i="45" s="1"/>
  <c r="P9" i="45"/>
  <c r="Q9" i="45" s="1"/>
  <c r="P30" i="45"/>
  <c r="Q30" i="45" s="1"/>
  <c r="P25" i="45"/>
  <c r="Q25" i="45" s="1"/>
  <c r="P45" i="45"/>
  <c r="Q45" i="45" s="1"/>
  <c r="P40" i="45"/>
  <c r="Q40" i="45" s="1"/>
  <c r="P42" i="45"/>
  <c r="Q42" i="45" s="1"/>
  <c r="P43" i="45"/>
  <c r="Q43" i="45" s="1"/>
  <c r="P44" i="45"/>
  <c r="Q44" i="45" s="1"/>
  <c r="P41" i="45"/>
  <c r="Q41" i="45" s="1"/>
  <c r="P38" i="45"/>
  <c r="Q38" i="45" s="1"/>
  <c r="O102" i="44"/>
  <c r="N47" i="44"/>
  <c r="O198" i="44"/>
  <c r="N47" i="43"/>
  <c r="P20" i="43" s="1"/>
  <c r="Q20" i="43" s="1"/>
  <c r="O198" i="43"/>
  <c r="O102" i="43"/>
  <c r="O150" i="42"/>
  <c r="N38" i="42"/>
  <c r="O102" i="42"/>
  <c r="N47" i="42"/>
  <c r="O198" i="42"/>
  <c r="O198" i="41"/>
  <c r="O150" i="41"/>
  <c r="N38" i="41"/>
  <c r="O102" i="41"/>
  <c r="N47" i="41"/>
  <c r="N38" i="40"/>
  <c r="R38" i="40" s="1"/>
  <c r="O102" i="40"/>
  <c r="N47" i="40"/>
  <c r="O198" i="40"/>
  <c r="O198" i="39"/>
  <c r="N47" i="39"/>
  <c r="P14" i="39" s="1"/>
  <c r="Q14" i="39" s="1"/>
  <c r="P24" i="39"/>
  <c r="Q24" i="39" s="1"/>
  <c r="O102" i="39"/>
  <c r="P46" i="39"/>
  <c r="Q46" i="39" s="1"/>
  <c r="P41" i="39"/>
  <c r="Q41" i="39" s="1"/>
  <c r="P44" i="39"/>
  <c r="Q44" i="39" s="1"/>
  <c r="P10" i="39"/>
  <c r="Q10" i="39" s="1"/>
  <c r="P21" i="39"/>
  <c r="Q21" i="39" s="1"/>
  <c r="P20" i="39"/>
  <c r="Q20" i="39" s="1"/>
  <c r="O150" i="38"/>
  <c r="O198" i="38"/>
  <c r="O102" i="38"/>
  <c r="N47" i="38"/>
  <c r="P38" i="38" s="1"/>
  <c r="Q38" i="38" s="1"/>
  <c r="R38" i="38"/>
  <c r="R39" i="37"/>
  <c r="P39" i="37"/>
  <c r="Q44" i="37"/>
  <c r="R48" i="37"/>
  <c r="P48" i="37"/>
  <c r="P11" i="37"/>
  <c r="P15" i="37"/>
  <c r="P23" i="37"/>
  <c r="P37" i="37"/>
  <c r="P25" i="37"/>
  <c r="P32" i="37"/>
  <c r="P17" i="37"/>
  <c r="P24" i="37"/>
  <c r="P12" i="37"/>
  <c r="P29" i="37"/>
  <c r="P20" i="37"/>
  <c r="P18" i="37"/>
  <c r="P22" i="37"/>
  <c r="P10" i="37"/>
  <c r="P35" i="37"/>
  <c r="P47" i="37"/>
  <c r="P21" i="37"/>
  <c r="P19" i="37"/>
  <c r="P13" i="37"/>
  <c r="P27" i="37"/>
  <c r="P28" i="37"/>
  <c r="P30" i="37"/>
  <c r="P14" i="37"/>
  <c r="P16" i="37"/>
  <c r="P38" i="37"/>
  <c r="P9" i="37"/>
  <c r="P26" i="37"/>
  <c r="P31" i="37"/>
  <c r="P40" i="37"/>
  <c r="P36" i="37"/>
  <c r="Q36" i="37" s="1"/>
  <c r="P33" i="37"/>
  <c r="P41" i="37"/>
  <c r="P34" i="37"/>
  <c r="P46" i="37"/>
  <c r="P43" i="37"/>
  <c r="P45" i="37"/>
  <c r="P42" i="37"/>
  <c r="O53" i="36"/>
  <c r="Q44" i="36" s="1"/>
  <c r="P48" i="36"/>
  <c r="R48" i="36"/>
  <c r="P13" i="36"/>
  <c r="P21" i="36"/>
  <c r="P35" i="36"/>
  <c r="P22" i="36"/>
  <c r="P34" i="36"/>
  <c r="P11" i="36"/>
  <c r="P18" i="36"/>
  <c r="P19" i="36"/>
  <c r="P25" i="36"/>
  <c r="P36" i="36"/>
  <c r="P38" i="36"/>
  <c r="P10" i="36"/>
  <c r="P30" i="36"/>
  <c r="P20" i="36"/>
  <c r="P33" i="36"/>
  <c r="P37" i="36"/>
  <c r="P15" i="36"/>
  <c r="P28" i="36"/>
  <c r="P12" i="36"/>
  <c r="P41" i="36"/>
  <c r="P32" i="36"/>
  <c r="P27" i="36"/>
  <c r="P17" i="36"/>
  <c r="P47" i="36"/>
  <c r="P23" i="36"/>
  <c r="P14" i="36"/>
  <c r="P40" i="36"/>
  <c r="P29" i="36"/>
  <c r="P24" i="36"/>
  <c r="P31" i="36"/>
  <c r="P46" i="36"/>
  <c r="P16" i="36"/>
  <c r="P26" i="36"/>
  <c r="P9" i="36"/>
  <c r="P45" i="36"/>
  <c r="P43" i="36"/>
  <c r="P42" i="36"/>
  <c r="P39" i="36"/>
  <c r="O153" i="35"/>
  <c r="O202" i="35"/>
  <c r="R39" i="35"/>
  <c r="O104" i="35"/>
  <c r="N48" i="35"/>
  <c r="P39" i="35" s="1"/>
  <c r="O153" i="34"/>
  <c r="R39" i="34"/>
  <c r="O202" i="34"/>
  <c r="O104" i="34"/>
  <c r="N48" i="34"/>
  <c r="R39" i="33"/>
  <c r="P39" i="33"/>
  <c r="R48" i="33"/>
  <c r="O53" i="33"/>
  <c r="P48" i="33"/>
  <c r="P33" i="33"/>
  <c r="P37" i="33"/>
  <c r="P29" i="33"/>
  <c r="P24" i="33"/>
  <c r="P11" i="33"/>
  <c r="P21" i="33"/>
  <c r="P23" i="33"/>
  <c r="P27" i="33"/>
  <c r="P35" i="33"/>
  <c r="P38" i="33"/>
  <c r="P20" i="33"/>
  <c r="P47" i="33"/>
  <c r="P36" i="33"/>
  <c r="P22" i="33"/>
  <c r="P19" i="33"/>
  <c r="P34" i="33"/>
  <c r="P30" i="33"/>
  <c r="P15" i="33"/>
  <c r="P13" i="33"/>
  <c r="P12" i="33"/>
  <c r="P14" i="33"/>
  <c r="P28" i="33"/>
  <c r="P32" i="33"/>
  <c r="P25" i="33"/>
  <c r="P40" i="33"/>
  <c r="P17" i="33"/>
  <c r="P18" i="33"/>
  <c r="P26" i="33"/>
  <c r="P10" i="33"/>
  <c r="P31" i="33"/>
  <c r="P9" i="33"/>
  <c r="Q9" i="33" s="1"/>
  <c r="P16" i="33"/>
  <c r="P46" i="33"/>
  <c r="P43" i="33"/>
  <c r="P41" i="33"/>
  <c r="P44" i="33"/>
  <c r="P45" i="33"/>
  <c r="P42" i="33"/>
  <c r="N45" i="11"/>
  <c r="P48" i="11"/>
  <c r="N13" i="11"/>
  <c r="M53" i="11"/>
  <c r="N14" i="11"/>
  <c r="O14" i="11" s="1"/>
  <c r="N33" i="11"/>
  <c r="O33" i="11" s="1"/>
  <c r="N10" i="11"/>
  <c r="O10" i="11" s="1"/>
  <c r="N32" i="11"/>
  <c r="O32" i="11" s="1"/>
  <c r="N24" i="11"/>
  <c r="O24" i="11" s="1"/>
  <c r="N19" i="11"/>
  <c r="O19" i="11" s="1"/>
  <c r="N11" i="11"/>
  <c r="O11" i="11" s="1"/>
  <c r="N36" i="11"/>
  <c r="O36" i="11" s="1"/>
  <c r="N28" i="11"/>
  <c r="O28" i="11" s="1"/>
  <c r="N41" i="11"/>
  <c r="O41" i="11" s="1"/>
  <c r="N18" i="11"/>
  <c r="O18" i="11" s="1"/>
  <c r="N22" i="11"/>
  <c r="O22" i="11" s="1"/>
  <c r="N29" i="11"/>
  <c r="N48" i="11"/>
  <c r="N40" i="11"/>
  <c r="N26" i="11"/>
  <c r="O26" i="11" s="1"/>
  <c r="N12" i="11"/>
  <c r="O12" i="11" s="1"/>
  <c r="N42" i="11"/>
  <c r="O42" i="11" s="1"/>
  <c r="N27" i="11"/>
  <c r="O27" i="11" s="1"/>
  <c r="N21" i="11"/>
  <c r="O21" i="11" s="1"/>
  <c r="N9" i="11"/>
  <c r="O9" i="11" s="1"/>
  <c r="N30" i="11"/>
  <c r="O30" i="11" s="1"/>
  <c r="N20" i="11"/>
  <c r="O20" i="11" s="1"/>
  <c r="N38" i="11"/>
  <c r="O38" i="11" s="1"/>
  <c r="N46" i="11"/>
  <c r="O46" i="11" s="1"/>
  <c r="N34" i="11"/>
  <c r="O34" i="11" s="1"/>
  <c r="N16" i="11"/>
  <c r="O16" i="11" s="1"/>
  <c r="N17" i="11"/>
  <c r="O17" i="11" s="1"/>
  <c r="N23" i="11"/>
  <c r="N47" i="11"/>
  <c r="N31" i="11"/>
  <c r="N37" i="11"/>
  <c r="O37" i="11" s="1"/>
  <c r="N25" i="11"/>
  <c r="O25" i="11" s="1"/>
  <c r="N15" i="11"/>
  <c r="O15" i="11" s="1"/>
  <c r="N35" i="11"/>
  <c r="O35" i="11" s="1"/>
  <c r="N43" i="11"/>
  <c r="O43" i="11" s="1"/>
  <c r="N44" i="11"/>
  <c r="O44" i="11" s="1"/>
  <c r="O39" i="11"/>
  <c r="O35" i="12"/>
  <c r="O10" i="12"/>
  <c r="O12" i="12"/>
  <c r="O45" i="12"/>
  <c r="O28" i="12"/>
  <c r="O21" i="12"/>
  <c r="O42" i="12"/>
  <c r="O40" i="12"/>
  <c r="O47" i="12"/>
  <c r="O39" i="12"/>
  <c r="O29" i="12"/>
  <c r="O30" i="12"/>
  <c r="O44" i="12"/>
  <c r="O20" i="12"/>
  <c r="O17" i="12"/>
  <c r="O19" i="12"/>
  <c r="O32" i="12"/>
  <c r="O37" i="12"/>
  <c r="O22" i="12"/>
  <c r="O16" i="12"/>
  <c r="O26" i="12"/>
  <c r="O13" i="12"/>
  <c r="O14" i="12"/>
  <c r="O38" i="12"/>
  <c r="O25" i="12"/>
  <c r="O36" i="12"/>
  <c r="O31" i="12"/>
  <c r="O27" i="12"/>
  <c r="O43" i="12"/>
  <c r="O46" i="12"/>
  <c r="O11" i="12"/>
  <c r="O9" i="12"/>
  <c r="O24" i="12"/>
  <c r="O33" i="12"/>
  <c r="O34" i="12"/>
  <c r="O15" i="12"/>
  <c r="O33" i="14"/>
  <c r="O43" i="14"/>
  <c r="O45" i="14"/>
  <c r="O26" i="14"/>
  <c r="O48" i="14"/>
  <c r="O31" i="14"/>
  <c r="O9" i="14"/>
  <c r="O30" i="14"/>
  <c r="O19" i="14"/>
  <c r="O44" i="14"/>
  <c r="O46" i="14"/>
  <c r="O10" i="14"/>
  <c r="O29" i="14"/>
  <c r="O47" i="14"/>
  <c r="O49" i="14"/>
  <c r="O27" i="14"/>
  <c r="O11" i="14"/>
  <c r="O38" i="14"/>
  <c r="O28" i="14"/>
  <c r="O16" i="14"/>
  <c r="O22" i="14"/>
  <c r="O40" i="14"/>
  <c r="O23" i="14"/>
  <c r="O39" i="14"/>
  <c r="O34" i="14"/>
  <c r="O32" i="14"/>
  <c r="O17" i="14"/>
  <c r="O20" i="14"/>
  <c r="O13" i="14"/>
  <c r="O35" i="14"/>
  <c r="O37" i="14"/>
  <c r="O36" i="14"/>
  <c r="O42" i="14"/>
  <c r="O18" i="14"/>
  <c r="O15" i="14"/>
  <c r="O41" i="14"/>
  <c r="O25" i="14"/>
  <c r="O21" i="14"/>
  <c r="O14" i="14"/>
  <c r="P44" i="15"/>
  <c r="N26" i="16"/>
  <c r="N38" i="16"/>
  <c r="N35" i="16"/>
  <c r="N13" i="16"/>
  <c r="N20" i="16"/>
  <c r="N47" i="16"/>
  <c r="N15" i="16"/>
  <c r="N32" i="16"/>
  <c r="N39" i="16"/>
  <c r="N31" i="16"/>
  <c r="N41" i="16"/>
  <c r="N45" i="16"/>
  <c r="N12" i="16"/>
  <c r="O12" i="16" s="1"/>
  <c r="N19" i="16"/>
  <c r="O19" i="16" s="1"/>
  <c r="N11" i="16"/>
  <c r="O11" i="16" s="1"/>
  <c r="N29" i="16"/>
  <c r="O29" i="16" s="1"/>
  <c r="N25" i="16"/>
  <c r="N30" i="16"/>
  <c r="N24" i="16"/>
  <c r="N43" i="16"/>
  <c r="N18" i="16"/>
  <c r="N27" i="16"/>
  <c r="N21" i="16"/>
  <c r="N46" i="16"/>
  <c r="N40" i="16"/>
  <c r="N42" i="16"/>
  <c r="N17" i="16"/>
  <c r="M53" i="16"/>
  <c r="N33" i="16"/>
  <c r="O33" i="16" s="1"/>
  <c r="N48" i="16"/>
  <c r="O48" i="16" s="1"/>
  <c r="N23" i="16"/>
  <c r="O23" i="16" s="1"/>
  <c r="N37" i="16"/>
  <c r="O37" i="16" s="1"/>
  <c r="N9" i="16"/>
  <c r="P48" i="16"/>
  <c r="N22" i="16"/>
  <c r="N16" i="16"/>
  <c r="N34" i="16"/>
  <c r="N36" i="16"/>
  <c r="N10" i="16"/>
  <c r="N14" i="16"/>
  <c r="N28" i="16"/>
  <c r="N44" i="16"/>
  <c r="N37" i="17"/>
  <c r="N17" i="17"/>
  <c r="N9" i="17"/>
  <c r="N26" i="17"/>
  <c r="N32" i="17"/>
  <c r="N43" i="17"/>
  <c r="N14" i="17"/>
  <c r="N31" i="17"/>
  <c r="N27" i="17"/>
  <c r="N35" i="17"/>
  <c r="N46" i="17"/>
  <c r="N39" i="17"/>
  <c r="N18" i="17"/>
  <c r="N19" i="17"/>
  <c r="N45" i="17"/>
  <c r="O45" i="17" s="1"/>
  <c r="N25" i="17"/>
  <c r="N36" i="17"/>
  <c r="N21" i="17"/>
  <c r="N42" i="17"/>
  <c r="N20" i="17"/>
  <c r="N24" i="17"/>
  <c r="N29" i="17"/>
  <c r="N47" i="17"/>
  <c r="N28" i="17"/>
  <c r="N15" i="17"/>
  <c r="N38" i="17"/>
  <c r="N12" i="17"/>
  <c r="N13" i="17"/>
  <c r="M53" i="17"/>
  <c r="O44" i="17" s="1"/>
  <c r="P48" i="17"/>
  <c r="N11" i="17"/>
  <c r="O11" i="17" s="1"/>
  <c r="N23" i="17"/>
  <c r="N16" i="17"/>
  <c r="N41" i="17"/>
  <c r="N22" i="17"/>
  <c r="N34" i="17"/>
  <c r="N40" i="17"/>
  <c r="N30" i="17"/>
  <c r="N48" i="17"/>
  <c r="N10" i="17"/>
  <c r="N33" i="17"/>
  <c r="O29" i="18"/>
  <c r="O19" i="18"/>
  <c r="O12" i="18"/>
  <c r="O31" i="18"/>
  <c r="O35" i="18"/>
  <c r="O37" i="18"/>
  <c r="O22" i="18"/>
  <c r="O45" i="18"/>
  <c r="O42" i="18"/>
  <c r="O36" i="18"/>
  <c r="O18" i="18"/>
  <c r="O41" i="18"/>
  <c r="O21" i="18"/>
  <c r="O47" i="18"/>
  <c r="N19" i="22"/>
  <c r="N12" i="22"/>
  <c r="N10" i="22"/>
  <c r="N32" i="22"/>
  <c r="N33" i="22"/>
  <c r="M53" i="22"/>
  <c r="O44" i="22" s="1"/>
  <c r="N17" i="22"/>
  <c r="N25" i="22"/>
  <c r="N41" i="22"/>
  <c r="N29" i="22"/>
  <c r="O29" i="22" s="1"/>
  <c r="N18" i="22"/>
  <c r="O18" i="22" s="1"/>
  <c r="N40" i="22"/>
  <c r="O40" i="22" s="1"/>
  <c r="N27" i="22"/>
  <c r="O27" i="22" s="1"/>
  <c r="N26" i="22"/>
  <c r="O26" i="22" s="1"/>
  <c r="N23" i="22"/>
  <c r="O23" i="22" s="1"/>
  <c r="N31" i="22"/>
  <c r="N37" i="22"/>
  <c r="N13" i="22"/>
  <c r="P48" i="22"/>
  <c r="N48" i="22"/>
  <c r="N14" i="22"/>
  <c r="N35" i="22"/>
  <c r="N43" i="22"/>
  <c r="O43" i="22" s="1"/>
  <c r="N39" i="22"/>
  <c r="N24" i="22"/>
  <c r="O24" i="22" s="1"/>
  <c r="N16" i="22"/>
  <c r="O16" i="22" s="1"/>
  <c r="N22" i="22"/>
  <c r="O22" i="22" s="1"/>
  <c r="N11" i="22"/>
  <c r="O11" i="22" s="1"/>
  <c r="N36" i="22"/>
  <c r="O36" i="22" s="1"/>
  <c r="N21" i="22"/>
  <c r="O21" i="22" s="1"/>
  <c r="N15" i="22"/>
  <c r="O15" i="22" s="1"/>
  <c r="N20" i="22"/>
  <c r="N38" i="22"/>
  <c r="N30" i="22"/>
  <c r="N9" i="22"/>
  <c r="N46" i="22"/>
  <c r="N28" i="22"/>
  <c r="N47" i="22"/>
  <c r="N34" i="22"/>
  <c r="O34" i="22" s="1"/>
  <c r="N45" i="22"/>
  <c r="O45" i="22" s="1"/>
  <c r="N42" i="22"/>
  <c r="O42" i="22" s="1"/>
  <c r="P39" i="24"/>
  <c r="P36" i="24"/>
  <c r="P40" i="24"/>
  <c r="P14" i="24"/>
  <c r="P27" i="24"/>
  <c r="P26" i="24"/>
  <c r="P41" i="24"/>
  <c r="P43" i="24"/>
  <c r="Q44" i="23"/>
  <c r="P35" i="24"/>
  <c r="P22" i="24"/>
  <c r="P10" i="24"/>
  <c r="P29" i="24"/>
  <c r="P17" i="24"/>
  <c r="P34" i="24"/>
  <c r="P18" i="24"/>
  <c r="P16" i="24"/>
  <c r="P20" i="24"/>
  <c r="P44" i="24"/>
  <c r="P47" i="24"/>
  <c r="P19" i="24"/>
  <c r="P33" i="24"/>
  <c r="P28" i="24"/>
  <c r="P15" i="24"/>
  <c r="P21" i="24"/>
  <c r="P48" i="24"/>
  <c r="P30" i="24"/>
  <c r="P12" i="24"/>
  <c r="P31" i="24"/>
  <c r="P32" i="24"/>
  <c r="P25" i="24"/>
  <c r="P24" i="24"/>
  <c r="P23" i="24"/>
  <c r="P42" i="24"/>
  <c r="P9" i="24"/>
  <c r="P46" i="24"/>
  <c r="P11" i="24"/>
  <c r="P38" i="24"/>
  <c r="P37" i="24"/>
  <c r="P13" i="24"/>
  <c r="P22" i="25"/>
  <c r="P33" i="25"/>
  <c r="P20" i="25"/>
  <c r="P18" i="25"/>
  <c r="P21" i="25"/>
  <c r="P47" i="25"/>
  <c r="P27" i="25"/>
  <c r="P39" i="25"/>
  <c r="P26" i="25"/>
  <c r="P17" i="25"/>
  <c r="P9" i="25"/>
  <c r="P24" i="25"/>
  <c r="P16" i="25"/>
  <c r="P41" i="25"/>
  <c r="P46" i="25"/>
  <c r="P15" i="25"/>
  <c r="P42" i="25"/>
  <c r="P19" i="25"/>
  <c r="P31" i="25"/>
  <c r="P34" i="25"/>
  <c r="P38" i="25"/>
  <c r="P36" i="25"/>
  <c r="P14" i="25"/>
  <c r="P43" i="25"/>
  <c r="P13" i="25"/>
  <c r="P40" i="25"/>
  <c r="P12" i="25"/>
  <c r="P45" i="25"/>
  <c r="P39" i="26"/>
  <c r="P47" i="26"/>
  <c r="P29" i="26"/>
  <c r="P28" i="26"/>
  <c r="P13" i="26"/>
  <c r="P45" i="26"/>
  <c r="P12" i="26"/>
  <c r="P31" i="26"/>
  <c r="P14" i="26"/>
  <c r="P25" i="26"/>
  <c r="P21" i="26"/>
  <c r="P43" i="26"/>
  <c r="P37" i="26"/>
  <c r="P20" i="26"/>
  <c r="P10" i="26"/>
  <c r="P27" i="26"/>
  <c r="O53" i="26"/>
  <c r="Q44" i="26" s="1"/>
  <c r="P46" i="26"/>
  <c r="R48" i="26"/>
  <c r="P23" i="26"/>
  <c r="P17" i="26"/>
  <c r="P22" i="26"/>
  <c r="P48" i="26"/>
  <c r="P15" i="26"/>
  <c r="P18" i="26"/>
  <c r="P40" i="26"/>
  <c r="P19" i="26"/>
  <c r="P34" i="26"/>
  <c r="P36" i="26"/>
  <c r="P24" i="26"/>
  <c r="P35" i="26"/>
  <c r="P11" i="26"/>
  <c r="P41" i="26"/>
  <c r="Q41" i="26" s="1"/>
  <c r="P32" i="26"/>
  <c r="P26" i="26"/>
  <c r="P30" i="26"/>
  <c r="P33" i="26"/>
  <c r="P16" i="26"/>
  <c r="P38" i="26"/>
  <c r="P42" i="26"/>
  <c r="P9" i="26"/>
  <c r="R41" i="27"/>
  <c r="O153" i="29"/>
  <c r="N48" i="29"/>
  <c r="P44" i="29" s="1"/>
  <c r="O104" i="29"/>
  <c r="O202" i="29"/>
  <c r="P28" i="28"/>
  <c r="P48" i="28"/>
  <c r="P31" i="28"/>
  <c r="Q31" i="28" s="1"/>
  <c r="P24" i="28"/>
  <c r="Q24" i="28" s="1"/>
  <c r="P27" i="28"/>
  <c r="Q27" i="28" s="1"/>
  <c r="R48" i="28"/>
  <c r="P16" i="28"/>
  <c r="Q16" i="28" s="1"/>
  <c r="P17" i="28"/>
  <c r="Q17" i="28" s="1"/>
  <c r="P10" i="28"/>
  <c r="Q10" i="28" s="1"/>
  <c r="P43" i="28"/>
  <c r="Q43" i="28" s="1"/>
  <c r="P15" i="28"/>
  <c r="Q15" i="28" s="1"/>
  <c r="P36" i="28"/>
  <c r="Q36" i="28" s="1"/>
  <c r="P9" i="28"/>
  <c r="P39" i="28"/>
  <c r="P37" i="28"/>
  <c r="P47" i="28"/>
  <c r="P13" i="28"/>
  <c r="P25" i="28"/>
  <c r="P20" i="28"/>
  <c r="Q20" i="28" s="1"/>
  <c r="P30" i="28"/>
  <c r="Q30" i="28" s="1"/>
  <c r="P12" i="28"/>
  <c r="Q12" i="28" s="1"/>
  <c r="P34" i="28"/>
  <c r="Q34" i="28" s="1"/>
  <c r="P11" i="28"/>
  <c r="Q11" i="28" s="1"/>
  <c r="P41" i="28"/>
  <c r="Q41" i="28" s="1"/>
  <c r="P38" i="28"/>
  <c r="Q38" i="28" s="1"/>
  <c r="P22" i="28"/>
  <c r="Q22" i="28" s="1"/>
  <c r="P18" i="28"/>
  <c r="Q18" i="28" s="1"/>
  <c r="P14" i="28"/>
  <c r="Q14" i="28" s="1"/>
  <c r="P21" i="28"/>
  <c r="P26" i="28"/>
  <c r="P29" i="28"/>
  <c r="P46" i="28"/>
  <c r="P19" i="28"/>
  <c r="O53" i="28"/>
  <c r="Q28" i="28" s="1"/>
  <c r="P23" i="28"/>
  <c r="Q23" i="28" s="1"/>
  <c r="P32" i="28"/>
  <c r="Q32" i="28" s="1"/>
  <c r="P40" i="28"/>
  <c r="Q40" i="28" s="1"/>
  <c r="P33" i="28"/>
  <c r="Q33" i="28" s="1"/>
  <c r="P35" i="28"/>
  <c r="Q35" i="28" s="1"/>
  <c r="P45" i="28"/>
  <c r="Q45" i="28" s="1"/>
  <c r="P42" i="28"/>
  <c r="Q42" i="28" s="1"/>
  <c r="P41" i="29"/>
  <c r="P11" i="29"/>
  <c r="P10" i="29"/>
  <c r="P19" i="29"/>
  <c r="P32" i="29"/>
  <c r="P25" i="29"/>
  <c r="P13" i="29"/>
  <c r="P29" i="29"/>
  <c r="P24" i="29"/>
  <c r="P18" i="29"/>
  <c r="P38" i="29"/>
  <c r="P20" i="29"/>
  <c r="P43" i="29"/>
  <c r="P28" i="29"/>
  <c r="Q28" i="29" s="1"/>
  <c r="P27" i="29"/>
  <c r="Q27" i="29" s="1"/>
  <c r="P35" i="29"/>
  <c r="P21" i="29"/>
  <c r="P30" i="29"/>
  <c r="P48" i="29"/>
  <c r="P36" i="29"/>
  <c r="P17" i="29"/>
  <c r="P40" i="29"/>
  <c r="P16" i="29"/>
  <c r="P47" i="29"/>
  <c r="R48" i="29"/>
  <c r="P42" i="29"/>
  <c r="P14" i="29"/>
  <c r="P37" i="29"/>
  <c r="O53" i="29"/>
  <c r="P46" i="29"/>
  <c r="Q46" i="29" s="1"/>
  <c r="P22" i="29"/>
  <c r="Q22" i="29" s="1"/>
  <c r="P39" i="29"/>
  <c r="P23" i="29"/>
  <c r="P34" i="29"/>
  <c r="P45" i="29"/>
  <c r="P33" i="29"/>
  <c r="P31" i="29"/>
  <c r="P26" i="29"/>
  <c r="P15" i="29"/>
  <c r="P12" i="29"/>
  <c r="P9" i="29"/>
  <c r="P12" i="30"/>
  <c r="P30" i="30"/>
  <c r="P22" i="30"/>
  <c r="P20" i="30"/>
  <c r="P14" i="30"/>
  <c r="P41" i="30"/>
  <c r="P40" i="30"/>
  <c r="P23" i="30"/>
  <c r="O53" i="30"/>
  <c r="P21" i="30"/>
  <c r="Q21" i="30" s="1"/>
  <c r="P31" i="30"/>
  <c r="Q31" i="30" s="1"/>
  <c r="P17" i="30"/>
  <c r="Q17" i="30" s="1"/>
  <c r="P43" i="30"/>
  <c r="Q43" i="30" s="1"/>
  <c r="P11" i="30"/>
  <c r="Q11" i="30" s="1"/>
  <c r="P9" i="30"/>
  <c r="Q9" i="30" s="1"/>
  <c r="P24" i="30"/>
  <c r="Q24" i="30" s="1"/>
  <c r="P33" i="30"/>
  <c r="P10" i="30"/>
  <c r="P38" i="30"/>
  <c r="R48" i="30"/>
  <c r="P29" i="30"/>
  <c r="P48" i="30"/>
  <c r="P32" i="30"/>
  <c r="P36" i="30"/>
  <c r="P16" i="30"/>
  <c r="Q16" i="30" s="1"/>
  <c r="P39" i="30"/>
  <c r="Q39" i="30" s="1"/>
  <c r="P46" i="30"/>
  <c r="Q46" i="30" s="1"/>
  <c r="P35" i="30"/>
  <c r="Q35" i="30" s="1"/>
  <c r="P47" i="30"/>
  <c r="Q47" i="30" s="1"/>
  <c r="P37" i="30"/>
  <c r="Q37" i="30" s="1"/>
  <c r="P19" i="30"/>
  <c r="Q19" i="30" s="1"/>
  <c r="P15" i="30"/>
  <c r="Q15" i="30" s="1"/>
  <c r="P27" i="30"/>
  <c r="P28" i="30"/>
  <c r="P34" i="30"/>
  <c r="P18" i="30"/>
  <c r="P13" i="30"/>
  <c r="P26" i="30"/>
  <c r="P25" i="30"/>
  <c r="P42" i="30"/>
  <c r="P45" i="30"/>
  <c r="P44" i="30"/>
  <c r="Q44" i="30" s="1"/>
  <c r="Q17" i="31"/>
  <c r="Q45" i="31"/>
  <c r="Q10" i="31"/>
  <c r="Q28" i="31"/>
  <c r="Q46" i="31"/>
  <c r="Q26" i="31"/>
  <c r="Q48" i="31"/>
  <c r="Q44" i="31"/>
  <c r="Q20" i="31"/>
  <c r="Q35" i="31"/>
  <c r="Q21" i="31"/>
  <c r="Q40" i="31"/>
  <c r="Q14" i="31"/>
  <c r="Q9" i="31"/>
  <c r="Q32" i="31"/>
  <c r="Q29" i="31"/>
  <c r="Q37" i="31"/>
  <c r="Q27" i="31"/>
  <c r="Q23" i="31"/>
  <c r="Q11" i="31"/>
  <c r="Q34" i="31"/>
  <c r="Q47" i="31"/>
  <c r="Q13" i="31"/>
  <c r="Q24" i="31"/>
  <c r="Q19" i="31"/>
  <c r="Q39" i="31"/>
  <c r="Q12" i="31"/>
  <c r="Q30" i="31"/>
  <c r="Q33" i="31"/>
  <c r="Q25" i="31"/>
  <c r="Q15" i="31"/>
  <c r="Q18" i="31"/>
  <c r="Q41" i="31"/>
  <c r="Q36" i="31"/>
  <c r="Q43" i="31"/>
  <c r="Q16" i="31"/>
  <c r="Q31" i="31"/>
  <c r="Q22" i="31"/>
  <c r="Q38" i="31"/>
  <c r="O53" i="32"/>
  <c r="R48" i="32"/>
  <c r="P48" i="32"/>
  <c r="P23" i="32"/>
  <c r="P47" i="32"/>
  <c r="P15" i="32"/>
  <c r="P33" i="32"/>
  <c r="P38" i="32"/>
  <c r="P28" i="32"/>
  <c r="P32" i="32"/>
  <c r="P21" i="32"/>
  <c r="P19" i="32"/>
  <c r="P17" i="32"/>
  <c r="P13" i="32"/>
  <c r="P29" i="32"/>
  <c r="P36" i="32"/>
  <c r="P35" i="32"/>
  <c r="P40" i="32"/>
  <c r="P12" i="32"/>
  <c r="P27" i="32"/>
  <c r="P37" i="32"/>
  <c r="P31" i="32"/>
  <c r="P22" i="32"/>
  <c r="P11" i="32"/>
  <c r="P20" i="32"/>
  <c r="P25" i="32"/>
  <c r="P24" i="32"/>
  <c r="P26" i="32"/>
  <c r="P14" i="32"/>
  <c r="P10" i="32"/>
  <c r="P30" i="32"/>
  <c r="P34" i="32"/>
  <c r="P18" i="32"/>
  <c r="P41" i="32"/>
  <c r="P16" i="32"/>
  <c r="P9" i="32"/>
  <c r="P46" i="32"/>
  <c r="P43" i="32"/>
  <c r="P42" i="32"/>
  <c r="P45" i="32"/>
  <c r="P39" i="32"/>
  <c r="P44" i="32"/>
  <c r="O102" i="92" l="1"/>
  <c r="O52" i="92"/>
  <c r="R47" i="92"/>
  <c r="P47" i="92"/>
  <c r="P22" i="92"/>
  <c r="P11" i="92"/>
  <c r="P10" i="92"/>
  <c r="P13" i="92"/>
  <c r="P35" i="92"/>
  <c r="P28" i="92"/>
  <c r="P39" i="92"/>
  <c r="P18" i="92"/>
  <c r="P17" i="92"/>
  <c r="P34" i="92"/>
  <c r="P37" i="92"/>
  <c r="P25" i="92"/>
  <c r="P32" i="92"/>
  <c r="P9" i="92"/>
  <c r="P46" i="92"/>
  <c r="P21" i="92"/>
  <c r="P23" i="92"/>
  <c r="P36" i="92"/>
  <c r="P15" i="92"/>
  <c r="P12" i="92"/>
  <c r="P14" i="92"/>
  <c r="P26" i="92"/>
  <c r="P29" i="92"/>
  <c r="P16" i="92"/>
  <c r="P30" i="92"/>
  <c r="P40" i="92"/>
  <c r="P24" i="92"/>
  <c r="P19" i="92"/>
  <c r="P20" i="92"/>
  <c r="P31" i="92"/>
  <c r="P27" i="92"/>
  <c r="P33" i="92"/>
  <c r="P45" i="92"/>
  <c r="P41" i="92"/>
  <c r="P44" i="92"/>
  <c r="P42" i="92"/>
  <c r="P38" i="92"/>
  <c r="P43" i="92"/>
  <c r="O102" i="91"/>
  <c r="N47" i="91"/>
  <c r="P38" i="91" s="1"/>
  <c r="O150" i="91"/>
  <c r="O198" i="91"/>
  <c r="P47" i="90"/>
  <c r="R47" i="90"/>
  <c r="P11" i="90"/>
  <c r="P34" i="90"/>
  <c r="P17" i="90"/>
  <c r="P14" i="90"/>
  <c r="P32" i="90"/>
  <c r="P18" i="90"/>
  <c r="Q18" i="90" s="1"/>
  <c r="P27" i="90"/>
  <c r="Q27" i="90" s="1"/>
  <c r="P30" i="90"/>
  <c r="Q30" i="90" s="1"/>
  <c r="P23" i="90"/>
  <c r="Q23" i="90" s="1"/>
  <c r="P15" i="90"/>
  <c r="Q15" i="90" s="1"/>
  <c r="P28" i="90"/>
  <c r="Q28" i="90" s="1"/>
  <c r="P26" i="90"/>
  <c r="Q26" i="90" s="1"/>
  <c r="P29" i="90"/>
  <c r="Q29" i="90" s="1"/>
  <c r="P39" i="90"/>
  <c r="P19" i="90"/>
  <c r="Q19" i="90" s="1"/>
  <c r="P25" i="90"/>
  <c r="P46" i="90"/>
  <c r="P21" i="90"/>
  <c r="P12" i="90"/>
  <c r="P22" i="90"/>
  <c r="P37" i="90"/>
  <c r="P24" i="90"/>
  <c r="Q24" i="90" s="1"/>
  <c r="P36" i="90"/>
  <c r="Q36" i="90" s="1"/>
  <c r="P16" i="90"/>
  <c r="Q16" i="90" s="1"/>
  <c r="P33" i="90"/>
  <c r="Q33" i="90" s="1"/>
  <c r="P9" i="90"/>
  <c r="Q9" i="90" s="1"/>
  <c r="P35" i="90"/>
  <c r="Q35" i="90" s="1"/>
  <c r="P20" i="90"/>
  <c r="Q20" i="90" s="1"/>
  <c r="P13" i="90"/>
  <c r="Q13" i="90" s="1"/>
  <c r="P31" i="90"/>
  <c r="P10" i="90"/>
  <c r="Q10" i="90" s="1"/>
  <c r="P42" i="90"/>
  <c r="P40" i="90"/>
  <c r="P45" i="90"/>
  <c r="P41" i="90"/>
  <c r="P44" i="90"/>
  <c r="P43" i="90"/>
  <c r="P38" i="90"/>
  <c r="Q38" i="90" s="1"/>
  <c r="M198" i="89"/>
  <c r="L47" i="89"/>
  <c r="M102" i="89"/>
  <c r="M198" i="88"/>
  <c r="M102" i="88"/>
  <c r="M150" i="88"/>
  <c r="L47" i="88"/>
  <c r="O34" i="87"/>
  <c r="O44" i="87"/>
  <c r="O25" i="87"/>
  <c r="O11" i="87"/>
  <c r="O47" i="87"/>
  <c r="O45" i="87"/>
  <c r="O42" i="87"/>
  <c r="O40" i="87"/>
  <c r="O16" i="87"/>
  <c r="O26" i="87"/>
  <c r="O17" i="87"/>
  <c r="N52" i="87"/>
  <c r="Q47" i="87"/>
  <c r="O41" i="87"/>
  <c r="O43" i="87"/>
  <c r="O15" i="87"/>
  <c r="O36" i="87"/>
  <c r="O22" i="87"/>
  <c r="O19" i="87"/>
  <c r="O38" i="87"/>
  <c r="O27" i="87"/>
  <c r="O14" i="87"/>
  <c r="O28" i="87"/>
  <c r="O31" i="87"/>
  <c r="O35" i="87"/>
  <c r="O32" i="87"/>
  <c r="O30" i="87"/>
  <c r="O10" i="87"/>
  <c r="O13" i="87"/>
  <c r="O29" i="87"/>
  <c r="O46" i="87"/>
  <c r="O24" i="87"/>
  <c r="O12" i="87"/>
  <c r="O37" i="87"/>
  <c r="O18" i="87"/>
  <c r="O39" i="87"/>
  <c r="O23" i="87"/>
  <c r="O9" i="87"/>
  <c r="O20" i="87"/>
  <c r="O33" i="87"/>
  <c r="Q47" i="86"/>
  <c r="O47" i="86"/>
  <c r="N52" i="86"/>
  <c r="O11" i="86"/>
  <c r="O25" i="86"/>
  <c r="O17" i="86"/>
  <c r="O28" i="86"/>
  <c r="O19" i="86"/>
  <c r="O20" i="86"/>
  <c r="O32" i="86"/>
  <c r="O14" i="86"/>
  <c r="O12" i="86"/>
  <c r="O34" i="86"/>
  <c r="O29" i="86"/>
  <c r="O30" i="86"/>
  <c r="O37" i="86"/>
  <c r="O27" i="86"/>
  <c r="O24" i="86"/>
  <c r="O13" i="86"/>
  <c r="O22" i="86"/>
  <c r="O10" i="86"/>
  <c r="O31" i="86"/>
  <c r="O15" i="86"/>
  <c r="O35" i="86"/>
  <c r="O23" i="86"/>
  <c r="O21" i="86"/>
  <c r="O36" i="86"/>
  <c r="O26" i="86"/>
  <c r="O9" i="86"/>
  <c r="O33" i="86"/>
  <c r="O18" i="86"/>
  <c r="O16" i="86"/>
  <c r="O46" i="86"/>
  <c r="O39" i="86"/>
  <c r="O40" i="86"/>
  <c r="O45" i="86"/>
  <c r="O42" i="86"/>
  <c r="O43" i="86"/>
  <c r="O41" i="86"/>
  <c r="O44" i="86"/>
  <c r="O38" i="86"/>
  <c r="O17" i="85"/>
  <c r="O12" i="85"/>
  <c r="O21" i="85"/>
  <c r="O28" i="85"/>
  <c r="O24" i="85"/>
  <c r="O22" i="85"/>
  <c r="O16" i="85"/>
  <c r="O30" i="85"/>
  <c r="O29" i="85"/>
  <c r="O15" i="85"/>
  <c r="O36" i="85"/>
  <c r="N52" i="85"/>
  <c r="O47" i="85"/>
  <c r="O38" i="85"/>
  <c r="Q47" i="85"/>
  <c r="O9" i="85"/>
  <c r="O33" i="85"/>
  <c r="O46" i="85"/>
  <c r="O32" i="85"/>
  <c r="O31" i="85"/>
  <c r="O40" i="85"/>
  <c r="O25" i="85"/>
  <c r="O39" i="85"/>
  <c r="O35" i="85"/>
  <c r="O44" i="85"/>
  <c r="O23" i="85"/>
  <c r="O34" i="85"/>
  <c r="O43" i="85"/>
  <c r="O18" i="85"/>
  <c r="O20" i="85"/>
  <c r="O41" i="85"/>
  <c r="O13" i="85"/>
  <c r="O11" i="85"/>
  <c r="O45" i="85"/>
  <c r="O14" i="85"/>
  <c r="O37" i="85"/>
  <c r="O42" i="85"/>
  <c r="O26" i="85"/>
  <c r="O19" i="85"/>
  <c r="O10" i="85"/>
  <c r="M47" i="84"/>
  <c r="N102" i="84"/>
  <c r="N198" i="84"/>
  <c r="N52" i="83"/>
  <c r="Q47" i="83"/>
  <c r="O47" i="83"/>
  <c r="O21" i="83"/>
  <c r="O37" i="83"/>
  <c r="O23" i="83"/>
  <c r="O31" i="83"/>
  <c r="O13" i="83"/>
  <c r="O15" i="83"/>
  <c r="O12" i="83"/>
  <c r="P12" i="83" s="1"/>
  <c r="O14" i="83"/>
  <c r="P14" i="83" s="1"/>
  <c r="O39" i="83"/>
  <c r="P39" i="83" s="1"/>
  <c r="O28" i="83"/>
  <c r="P28" i="83" s="1"/>
  <c r="O24" i="83"/>
  <c r="P24" i="83" s="1"/>
  <c r="O30" i="83"/>
  <c r="P30" i="83" s="1"/>
  <c r="O34" i="83"/>
  <c r="P34" i="83" s="1"/>
  <c r="O35" i="83"/>
  <c r="P35" i="83" s="1"/>
  <c r="O32" i="83"/>
  <c r="O18" i="83"/>
  <c r="O29" i="83"/>
  <c r="O16" i="83"/>
  <c r="O25" i="83"/>
  <c r="O10" i="83"/>
  <c r="O20" i="83"/>
  <c r="O22" i="83"/>
  <c r="O26" i="83"/>
  <c r="P26" i="83" s="1"/>
  <c r="O11" i="83"/>
  <c r="P11" i="83" s="1"/>
  <c r="O33" i="83"/>
  <c r="P33" i="83" s="1"/>
  <c r="O36" i="83"/>
  <c r="P36" i="83" s="1"/>
  <c r="O17" i="83"/>
  <c r="P17" i="83" s="1"/>
  <c r="O27" i="83"/>
  <c r="P27" i="83" s="1"/>
  <c r="O46" i="83"/>
  <c r="P46" i="83" s="1"/>
  <c r="O19" i="83"/>
  <c r="P19" i="83" s="1"/>
  <c r="O9" i="83"/>
  <c r="O40" i="83"/>
  <c r="O45" i="83"/>
  <c r="O42" i="83"/>
  <c r="O44" i="83"/>
  <c r="O41" i="83"/>
  <c r="O38" i="83"/>
  <c r="O43" i="83"/>
  <c r="O38" i="82"/>
  <c r="Q47" i="82"/>
  <c r="O47" i="82"/>
  <c r="N52" i="82"/>
  <c r="O27" i="82"/>
  <c r="O25" i="82"/>
  <c r="O30" i="82"/>
  <c r="O18" i="82"/>
  <c r="O21" i="82"/>
  <c r="O31" i="82"/>
  <c r="O13" i="82"/>
  <c r="O11" i="82"/>
  <c r="P11" i="82" s="1"/>
  <c r="O17" i="82"/>
  <c r="P17" i="82" s="1"/>
  <c r="O46" i="82"/>
  <c r="P46" i="82" s="1"/>
  <c r="O20" i="82"/>
  <c r="P20" i="82" s="1"/>
  <c r="O10" i="82"/>
  <c r="P10" i="82" s="1"/>
  <c r="O22" i="82"/>
  <c r="O29" i="82"/>
  <c r="O36" i="82"/>
  <c r="O12" i="82"/>
  <c r="O26" i="82"/>
  <c r="O19" i="82"/>
  <c r="O28" i="82"/>
  <c r="O15" i="82"/>
  <c r="O39" i="82"/>
  <c r="O16" i="82"/>
  <c r="O32" i="82"/>
  <c r="O23" i="82"/>
  <c r="O35" i="82"/>
  <c r="P35" i="82" s="1"/>
  <c r="O24" i="82"/>
  <c r="P24" i="82" s="1"/>
  <c r="O37" i="82"/>
  <c r="P37" i="82" s="1"/>
  <c r="O34" i="82"/>
  <c r="P34" i="82" s="1"/>
  <c r="O9" i="82"/>
  <c r="O14" i="82"/>
  <c r="O33" i="82"/>
  <c r="O45" i="82"/>
  <c r="O40" i="82"/>
  <c r="O42" i="82"/>
  <c r="O44" i="82"/>
  <c r="O43" i="82"/>
  <c r="O41" i="82"/>
  <c r="M47" i="81"/>
  <c r="N102" i="81"/>
  <c r="N198" i="81"/>
  <c r="N150" i="81"/>
  <c r="N52" i="80"/>
  <c r="Q47" i="80"/>
  <c r="O47" i="80"/>
  <c r="O15" i="80"/>
  <c r="O39" i="80"/>
  <c r="O9" i="80"/>
  <c r="O46" i="80"/>
  <c r="O27" i="80"/>
  <c r="O29" i="80"/>
  <c r="O36" i="80"/>
  <c r="O18" i="80"/>
  <c r="P18" i="80" s="1"/>
  <c r="O20" i="80"/>
  <c r="P20" i="80" s="1"/>
  <c r="O31" i="80"/>
  <c r="P31" i="80" s="1"/>
  <c r="O37" i="80"/>
  <c r="P37" i="80" s="1"/>
  <c r="O28" i="80"/>
  <c r="P28" i="80" s="1"/>
  <c r="O10" i="80"/>
  <c r="P10" i="80" s="1"/>
  <c r="O34" i="80"/>
  <c r="P34" i="80" s="1"/>
  <c r="O25" i="80"/>
  <c r="O13" i="80"/>
  <c r="O12" i="80"/>
  <c r="O17" i="80"/>
  <c r="O14" i="80"/>
  <c r="O11" i="80"/>
  <c r="O24" i="80"/>
  <c r="O23" i="80"/>
  <c r="O21" i="80"/>
  <c r="O35" i="80"/>
  <c r="P35" i="80" s="1"/>
  <c r="O32" i="80"/>
  <c r="P32" i="80" s="1"/>
  <c r="O19" i="80"/>
  <c r="P19" i="80" s="1"/>
  <c r="O22" i="80"/>
  <c r="P22" i="80" s="1"/>
  <c r="O26" i="80"/>
  <c r="P26" i="80" s="1"/>
  <c r="O30" i="80"/>
  <c r="P30" i="80" s="1"/>
  <c r="O16" i="80"/>
  <c r="P16" i="80" s="1"/>
  <c r="O33" i="80"/>
  <c r="O45" i="80"/>
  <c r="O40" i="80"/>
  <c r="O42" i="80"/>
  <c r="O43" i="80"/>
  <c r="O44" i="80"/>
  <c r="O41" i="80"/>
  <c r="O38" i="80"/>
  <c r="N52" i="79"/>
  <c r="Q47" i="79"/>
  <c r="O47" i="79"/>
  <c r="O10" i="79"/>
  <c r="O22" i="79"/>
  <c r="O14" i="79"/>
  <c r="O17" i="79"/>
  <c r="O24" i="79"/>
  <c r="O29" i="79"/>
  <c r="O11" i="79"/>
  <c r="O30" i="79"/>
  <c r="O15" i="79"/>
  <c r="P15" i="79" s="1"/>
  <c r="O31" i="79"/>
  <c r="P31" i="79" s="1"/>
  <c r="O35" i="79"/>
  <c r="O12" i="79"/>
  <c r="O26" i="79"/>
  <c r="P26" i="79" s="1"/>
  <c r="O37" i="79"/>
  <c r="P37" i="79" s="1"/>
  <c r="O20" i="79"/>
  <c r="O27" i="79"/>
  <c r="O25" i="79"/>
  <c r="O21" i="79"/>
  <c r="O13" i="79"/>
  <c r="O28" i="79"/>
  <c r="O18" i="79"/>
  <c r="O32" i="79"/>
  <c r="O23" i="79"/>
  <c r="O36" i="79"/>
  <c r="O46" i="79"/>
  <c r="P46" i="79" s="1"/>
  <c r="O34" i="79"/>
  <c r="P34" i="79" s="1"/>
  <c r="O19" i="79"/>
  <c r="O39" i="79"/>
  <c r="O16" i="79"/>
  <c r="P16" i="79" s="1"/>
  <c r="O9" i="79"/>
  <c r="P9" i="79" s="1"/>
  <c r="O33" i="79"/>
  <c r="O40" i="79"/>
  <c r="O45" i="79"/>
  <c r="O41" i="79"/>
  <c r="O44" i="79"/>
  <c r="O42" i="79"/>
  <c r="O43" i="79"/>
  <c r="O38" i="79"/>
  <c r="N52" i="78"/>
  <c r="Q47" i="78"/>
  <c r="O47" i="78"/>
  <c r="O13" i="78"/>
  <c r="O20" i="78"/>
  <c r="O18" i="78"/>
  <c r="O30" i="78"/>
  <c r="O37" i="78"/>
  <c r="O27" i="78"/>
  <c r="O32" i="78"/>
  <c r="O12" i="78"/>
  <c r="O36" i="78"/>
  <c r="O29" i="78"/>
  <c r="O35" i="78"/>
  <c r="O28" i="78"/>
  <c r="O34" i="78"/>
  <c r="O26" i="78"/>
  <c r="P26" i="78" s="1"/>
  <c r="O31" i="78"/>
  <c r="O11" i="78"/>
  <c r="O21" i="78"/>
  <c r="O14" i="78"/>
  <c r="O19" i="78"/>
  <c r="O22" i="78"/>
  <c r="O46" i="78"/>
  <c r="O39" i="78"/>
  <c r="O15" i="78"/>
  <c r="O9" i="78"/>
  <c r="O24" i="78"/>
  <c r="O17" i="78"/>
  <c r="O25" i="78"/>
  <c r="O10" i="78"/>
  <c r="O23" i="78"/>
  <c r="O16" i="78"/>
  <c r="P16" i="78" s="1"/>
  <c r="O33" i="78"/>
  <c r="O40" i="78"/>
  <c r="O42" i="78"/>
  <c r="O45" i="78"/>
  <c r="O44" i="78"/>
  <c r="O43" i="78"/>
  <c r="O41" i="78"/>
  <c r="O38" i="78"/>
  <c r="N102" i="77"/>
  <c r="M47" i="77"/>
  <c r="N52" i="77" s="1"/>
  <c r="O32" i="77"/>
  <c r="O37" i="77"/>
  <c r="N150" i="77"/>
  <c r="N150" i="76"/>
  <c r="N102" i="76"/>
  <c r="M47" i="76"/>
  <c r="P38" i="75"/>
  <c r="P40" i="75"/>
  <c r="P32" i="75"/>
  <c r="P41" i="75"/>
  <c r="P31" i="75"/>
  <c r="P20" i="75"/>
  <c r="P13" i="75"/>
  <c r="P17" i="75"/>
  <c r="P43" i="75"/>
  <c r="P11" i="75"/>
  <c r="P22" i="75"/>
  <c r="P44" i="75"/>
  <c r="P21" i="75"/>
  <c r="P18" i="75"/>
  <c r="P9" i="75"/>
  <c r="P15" i="75"/>
  <c r="O47" i="72"/>
  <c r="P47" i="72" s="1"/>
  <c r="O11" i="72"/>
  <c r="P11" i="72" s="1"/>
  <c r="O36" i="72"/>
  <c r="P36" i="72" s="1"/>
  <c r="O27" i="72"/>
  <c r="P27" i="72" s="1"/>
  <c r="O37" i="72"/>
  <c r="P37" i="72" s="1"/>
  <c r="O39" i="72"/>
  <c r="P39" i="72" s="1"/>
  <c r="O19" i="72"/>
  <c r="P19" i="72" s="1"/>
  <c r="O24" i="72"/>
  <c r="P24" i="72" s="1"/>
  <c r="O15" i="72"/>
  <c r="P15" i="72" s="1"/>
  <c r="O32" i="72"/>
  <c r="P32" i="72" s="1"/>
  <c r="O21" i="72"/>
  <c r="P21" i="72" s="1"/>
  <c r="O35" i="72"/>
  <c r="P35" i="72" s="1"/>
  <c r="O20" i="72"/>
  <c r="P20" i="72" s="1"/>
  <c r="O28" i="72"/>
  <c r="P28" i="72" s="1"/>
  <c r="O17" i="72"/>
  <c r="P17" i="72" s="1"/>
  <c r="O26" i="72"/>
  <c r="P26" i="72" s="1"/>
  <c r="O12" i="72"/>
  <c r="P12" i="72" s="1"/>
  <c r="O22" i="72"/>
  <c r="P22" i="72" s="1"/>
  <c r="O10" i="72"/>
  <c r="P10" i="72" s="1"/>
  <c r="O29" i="72"/>
  <c r="P29" i="72" s="1"/>
  <c r="O34" i="72"/>
  <c r="P34" i="72" s="1"/>
  <c r="O23" i="72"/>
  <c r="P23" i="72" s="1"/>
  <c r="O13" i="72"/>
  <c r="P13" i="72" s="1"/>
  <c r="O14" i="72"/>
  <c r="P14" i="72" s="1"/>
  <c r="O25" i="72"/>
  <c r="P25" i="72" s="1"/>
  <c r="O46" i="72"/>
  <c r="P46" i="72" s="1"/>
  <c r="O18" i="72"/>
  <c r="P18" i="72" s="1"/>
  <c r="O31" i="72"/>
  <c r="P31" i="72" s="1"/>
  <c r="O33" i="72"/>
  <c r="P33" i="72" s="1"/>
  <c r="O9" i="72"/>
  <c r="P9" i="72" s="1"/>
  <c r="O30" i="72"/>
  <c r="P30" i="72" s="1"/>
  <c r="O40" i="72"/>
  <c r="P40" i="72" s="1"/>
  <c r="O16" i="72"/>
  <c r="P16" i="72" s="1"/>
  <c r="O45" i="72"/>
  <c r="P45" i="72" s="1"/>
  <c r="O43" i="72"/>
  <c r="P43" i="72" s="1"/>
  <c r="O44" i="72"/>
  <c r="P44" i="72" s="1"/>
  <c r="O42" i="72"/>
  <c r="P42" i="72" s="1"/>
  <c r="O41" i="72"/>
  <c r="P41" i="72" s="1"/>
  <c r="O38" i="72"/>
  <c r="P38" i="72" s="1"/>
  <c r="O36" i="71"/>
  <c r="P36" i="71" s="1"/>
  <c r="O27" i="71"/>
  <c r="P27" i="71" s="1"/>
  <c r="O33" i="71"/>
  <c r="P33" i="71" s="1"/>
  <c r="O9" i="71"/>
  <c r="P9" i="71" s="1"/>
  <c r="O16" i="71"/>
  <c r="P16" i="71" s="1"/>
  <c r="O23" i="71"/>
  <c r="P23" i="71" s="1"/>
  <c r="Q47" i="71"/>
  <c r="O18" i="71"/>
  <c r="P18" i="71" s="1"/>
  <c r="O37" i="71"/>
  <c r="P37" i="71" s="1"/>
  <c r="O34" i="71"/>
  <c r="P34" i="71" s="1"/>
  <c r="O29" i="71"/>
  <c r="P29" i="71" s="1"/>
  <c r="O43" i="71"/>
  <c r="P43" i="71" s="1"/>
  <c r="O25" i="71"/>
  <c r="P25" i="71" s="1"/>
  <c r="O14" i="71"/>
  <c r="P14" i="71" s="1"/>
  <c r="O44" i="71"/>
  <c r="P44" i="71" s="1"/>
  <c r="O24" i="71"/>
  <c r="P24" i="71" s="1"/>
  <c r="O11" i="71"/>
  <c r="P11" i="71" s="1"/>
  <c r="O42" i="71"/>
  <c r="P42" i="71" s="1"/>
  <c r="O31" i="71"/>
  <c r="P31" i="71" s="1"/>
  <c r="O15" i="71"/>
  <c r="P15" i="71" s="1"/>
  <c r="O41" i="71"/>
  <c r="P41" i="71" s="1"/>
  <c r="O26" i="71"/>
  <c r="P26" i="71" s="1"/>
  <c r="O17" i="71"/>
  <c r="P17" i="71" s="1"/>
  <c r="O28" i="71"/>
  <c r="P28" i="71" s="1"/>
  <c r="O40" i="71"/>
  <c r="P40" i="71" s="1"/>
  <c r="O32" i="71"/>
  <c r="P32" i="71" s="1"/>
  <c r="O19" i="71"/>
  <c r="P19" i="71" s="1"/>
  <c r="O35" i="71"/>
  <c r="P35" i="71" s="1"/>
  <c r="O45" i="71"/>
  <c r="P45" i="71" s="1"/>
  <c r="O46" i="71"/>
  <c r="P46" i="71" s="1"/>
  <c r="O47" i="71"/>
  <c r="P47" i="71" s="1"/>
  <c r="O30" i="71"/>
  <c r="P30" i="71" s="1"/>
  <c r="O22" i="71"/>
  <c r="P22" i="71" s="1"/>
  <c r="O10" i="71"/>
  <c r="P10" i="71" s="1"/>
  <c r="O13" i="71"/>
  <c r="P13" i="71" s="1"/>
  <c r="O12" i="71"/>
  <c r="P12" i="71" s="1"/>
  <c r="O39" i="71"/>
  <c r="P39" i="71" s="1"/>
  <c r="O38" i="71"/>
  <c r="P38" i="71" s="1"/>
  <c r="O20" i="71"/>
  <c r="P20" i="71" s="1"/>
  <c r="Q47" i="70"/>
  <c r="O47" i="70"/>
  <c r="P47" i="70" s="1"/>
  <c r="O15" i="70"/>
  <c r="P15" i="70" s="1"/>
  <c r="O20" i="70"/>
  <c r="P20" i="70" s="1"/>
  <c r="O22" i="70"/>
  <c r="P22" i="70" s="1"/>
  <c r="O12" i="70"/>
  <c r="P12" i="70" s="1"/>
  <c r="O13" i="70"/>
  <c r="P13" i="70" s="1"/>
  <c r="O24" i="70"/>
  <c r="P24" i="70" s="1"/>
  <c r="O27" i="70"/>
  <c r="P27" i="70" s="1"/>
  <c r="O11" i="70"/>
  <c r="P11" i="70" s="1"/>
  <c r="O18" i="70"/>
  <c r="P18" i="70" s="1"/>
  <c r="O28" i="70"/>
  <c r="P28" i="70" s="1"/>
  <c r="O23" i="70"/>
  <c r="P23" i="70" s="1"/>
  <c r="O32" i="70"/>
  <c r="P32" i="70" s="1"/>
  <c r="O14" i="70"/>
  <c r="P14" i="70" s="1"/>
  <c r="O10" i="70"/>
  <c r="P10" i="70" s="1"/>
  <c r="O21" i="70"/>
  <c r="P21" i="70" s="1"/>
  <c r="O39" i="70"/>
  <c r="P39" i="70" s="1"/>
  <c r="O34" i="70"/>
  <c r="P34" i="70" s="1"/>
  <c r="O29" i="70"/>
  <c r="P29" i="70" s="1"/>
  <c r="O35" i="70"/>
  <c r="P35" i="70" s="1"/>
  <c r="O37" i="70"/>
  <c r="P37" i="70" s="1"/>
  <c r="O19" i="70"/>
  <c r="P19" i="70" s="1"/>
  <c r="O31" i="70"/>
  <c r="P31" i="70" s="1"/>
  <c r="O17" i="70"/>
  <c r="P17" i="70" s="1"/>
  <c r="O46" i="70"/>
  <c r="P46" i="70" s="1"/>
  <c r="O36" i="70"/>
  <c r="P36" i="70" s="1"/>
  <c r="O16" i="70"/>
  <c r="P16" i="70" s="1"/>
  <c r="O30" i="70"/>
  <c r="P30" i="70" s="1"/>
  <c r="O33" i="70"/>
  <c r="P33" i="70" s="1"/>
  <c r="O26" i="70"/>
  <c r="P26" i="70" s="1"/>
  <c r="O9" i="70"/>
  <c r="P9" i="70" s="1"/>
  <c r="O40" i="70"/>
  <c r="P40" i="70" s="1"/>
  <c r="O25" i="70"/>
  <c r="P25" i="70" s="1"/>
  <c r="O45" i="70"/>
  <c r="P45" i="70" s="1"/>
  <c r="O42" i="70"/>
  <c r="P42" i="70" s="1"/>
  <c r="O44" i="70"/>
  <c r="P44" i="70" s="1"/>
  <c r="O41" i="70"/>
  <c r="P41" i="70" s="1"/>
  <c r="O43" i="70"/>
  <c r="P43" i="70" s="1"/>
  <c r="O38" i="70"/>
  <c r="P38" i="70" s="1"/>
  <c r="O13" i="69"/>
  <c r="O29" i="69"/>
  <c r="O12" i="69"/>
  <c r="O9" i="69"/>
  <c r="Q47" i="69"/>
  <c r="O46" i="69"/>
  <c r="O28" i="69"/>
  <c r="O39" i="69"/>
  <c r="O14" i="69"/>
  <c r="O43" i="69"/>
  <c r="O24" i="69"/>
  <c r="O10" i="69"/>
  <c r="O34" i="69"/>
  <c r="O26" i="69"/>
  <c r="O45" i="69"/>
  <c r="O16" i="69"/>
  <c r="O25" i="69"/>
  <c r="O47" i="69"/>
  <c r="O44" i="69"/>
  <c r="O37" i="69"/>
  <c r="O19" i="69"/>
  <c r="O33" i="69"/>
  <c r="O20" i="69"/>
  <c r="O23" i="69"/>
  <c r="O41" i="69"/>
  <c r="O35" i="69"/>
  <c r="O27" i="69"/>
  <c r="O42" i="69"/>
  <c r="O17" i="69"/>
  <c r="P13" i="69"/>
  <c r="O32" i="69"/>
  <c r="O36" i="69"/>
  <c r="O11" i="69"/>
  <c r="O40" i="69"/>
  <c r="O38" i="69"/>
  <c r="O30" i="69"/>
  <c r="O21" i="69"/>
  <c r="P30" i="66"/>
  <c r="P14" i="66"/>
  <c r="P44" i="66"/>
  <c r="P36" i="66"/>
  <c r="P37" i="66"/>
  <c r="P9" i="66"/>
  <c r="P32" i="66"/>
  <c r="P34" i="66"/>
  <c r="P13" i="66"/>
  <c r="P46" i="66"/>
  <c r="P31" i="66"/>
  <c r="P16" i="66"/>
  <c r="P39" i="66"/>
  <c r="P22" i="66"/>
  <c r="P20" i="66"/>
  <c r="P25" i="66"/>
  <c r="P12" i="66"/>
  <c r="P10" i="66"/>
  <c r="P17" i="66"/>
  <c r="P38" i="66"/>
  <c r="P23" i="66"/>
  <c r="P29" i="66"/>
  <c r="P45" i="66"/>
  <c r="P11" i="66"/>
  <c r="P26" i="66"/>
  <c r="P41" i="66"/>
  <c r="P19" i="66"/>
  <c r="P42" i="66"/>
  <c r="P28" i="66"/>
  <c r="P24" i="66"/>
  <c r="P15" i="66"/>
  <c r="P33" i="66"/>
  <c r="P21" i="66"/>
  <c r="P47" i="66"/>
  <c r="P27" i="66"/>
  <c r="P18" i="66"/>
  <c r="O47" i="65"/>
  <c r="P47" i="65" s="1"/>
  <c r="O12" i="65"/>
  <c r="P12" i="65" s="1"/>
  <c r="O13" i="65"/>
  <c r="P13" i="65" s="1"/>
  <c r="O35" i="65"/>
  <c r="P35" i="65" s="1"/>
  <c r="O22" i="65"/>
  <c r="P22" i="65" s="1"/>
  <c r="O15" i="65"/>
  <c r="P15" i="65" s="1"/>
  <c r="O20" i="65"/>
  <c r="P20" i="65" s="1"/>
  <c r="O24" i="65"/>
  <c r="P24" i="65" s="1"/>
  <c r="O27" i="65"/>
  <c r="P27" i="65" s="1"/>
  <c r="O14" i="65"/>
  <c r="P14" i="65" s="1"/>
  <c r="O36" i="65"/>
  <c r="P36" i="65" s="1"/>
  <c r="O11" i="65"/>
  <c r="P11" i="65" s="1"/>
  <c r="O29" i="65"/>
  <c r="P29" i="65" s="1"/>
  <c r="O23" i="65"/>
  <c r="P23" i="65" s="1"/>
  <c r="O19" i="65"/>
  <c r="P19" i="65" s="1"/>
  <c r="O34" i="65"/>
  <c r="P34" i="65" s="1"/>
  <c r="O26" i="65"/>
  <c r="P26" i="65" s="1"/>
  <c r="O37" i="65"/>
  <c r="P37" i="65" s="1"/>
  <c r="O46" i="65"/>
  <c r="P46" i="65" s="1"/>
  <c r="O32" i="65"/>
  <c r="P32" i="65" s="1"/>
  <c r="O18" i="65"/>
  <c r="P18" i="65" s="1"/>
  <c r="O31" i="65"/>
  <c r="P31" i="65" s="1"/>
  <c r="O10" i="65"/>
  <c r="P10" i="65" s="1"/>
  <c r="O28" i="65"/>
  <c r="P28" i="65" s="1"/>
  <c r="O39" i="65"/>
  <c r="P39" i="65" s="1"/>
  <c r="O21" i="65"/>
  <c r="P21" i="65" s="1"/>
  <c r="O17" i="65"/>
  <c r="P17" i="65" s="1"/>
  <c r="O40" i="65"/>
  <c r="P40" i="65" s="1"/>
  <c r="O25" i="65"/>
  <c r="P25" i="65" s="1"/>
  <c r="O33" i="65"/>
  <c r="P33" i="65" s="1"/>
  <c r="O30" i="65"/>
  <c r="P30" i="65" s="1"/>
  <c r="O16" i="65"/>
  <c r="P16" i="65" s="1"/>
  <c r="O9" i="65"/>
  <c r="P9" i="65" s="1"/>
  <c r="O42" i="65"/>
  <c r="P42" i="65" s="1"/>
  <c r="O45" i="65"/>
  <c r="P45" i="65" s="1"/>
  <c r="O43" i="65"/>
  <c r="P43" i="65" s="1"/>
  <c r="O44" i="65"/>
  <c r="P44" i="65" s="1"/>
  <c r="O41" i="65"/>
  <c r="P41" i="65" s="1"/>
  <c r="O25" i="63"/>
  <c r="P25" i="63" s="1"/>
  <c r="O36" i="63"/>
  <c r="P36" i="63" s="1"/>
  <c r="O19" i="63"/>
  <c r="P19" i="63" s="1"/>
  <c r="O24" i="63"/>
  <c r="P24" i="63" s="1"/>
  <c r="O12" i="63"/>
  <c r="P12" i="63" s="1"/>
  <c r="O17" i="63"/>
  <c r="P17" i="63" s="1"/>
  <c r="O39" i="63"/>
  <c r="P39" i="63" s="1"/>
  <c r="O14" i="63"/>
  <c r="P14" i="63" s="1"/>
  <c r="O31" i="63"/>
  <c r="P31" i="63" s="1"/>
  <c r="O37" i="63"/>
  <c r="P37" i="63" s="1"/>
  <c r="O22" i="63"/>
  <c r="P22" i="63" s="1"/>
  <c r="O15" i="63"/>
  <c r="P15" i="63" s="1"/>
  <c r="O20" i="63"/>
  <c r="P20" i="63" s="1"/>
  <c r="O10" i="63"/>
  <c r="P10" i="63" s="1"/>
  <c r="O18" i="63"/>
  <c r="P18" i="63" s="1"/>
  <c r="O41" i="63"/>
  <c r="P41" i="63" s="1"/>
  <c r="O35" i="63"/>
  <c r="P35" i="63" s="1"/>
  <c r="O43" i="63"/>
  <c r="P43" i="63" s="1"/>
  <c r="O26" i="63"/>
  <c r="P26" i="63" s="1"/>
  <c r="O27" i="63"/>
  <c r="P27" i="63" s="1"/>
  <c r="O44" i="63"/>
  <c r="P44" i="63" s="1"/>
  <c r="O23" i="63"/>
  <c r="P23" i="63" s="1"/>
  <c r="O28" i="63"/>
  <c r="P28" i="63" s="1"/>
  <c r="O40" i="63"/>
  <c r="P40" i="63" s="1"/>
  <c r="O33" i="63"/>
  <c r="P33" i="63" s="1"/>
  <c r="O32" i="63"/>
  <c r="P32" i="63" s="1"/>
  <c r="O46" i="63"/>
  <c r="P46" i="63" s="1"/>
  <c r="O34" i="63"/>
  <c r="P34" i="63" s="1"/>
  <c r="O30" i="63"/>
  <c r="P30" i="63" s="1"/>
  <c r="O9" i="63"/>
  <c r="P9" i="63" s="1"/>
  <c r="O29" i="63"/>
  <c r="P29" i="63" s="1"/>
  <c r="O45" i="63"/>
  <c r="P45" i="63" s="1"/>
  <c r="O13" i="63"/>
  <c r="P13" i="63" s="1"/>
  <c r="O47" i="63"/>
  <c r="P47" i="63" s="1"/>
  <c r="O16" i="63"/>
  <c r="P16" i="63" s="1"/>
  <c r="O21" i="63"/>
  <c r="P21" i="63" s="1"/>
  <c r="O38" i="63"/>
  <c r="P38" i="63" s="1"/>
  <c r="O42" i="63"/>
  <c r="P42" i="63" s="1"/>
  <c r="O38" i="60"/>
  <c r="P38" i="60" s="1"/>
  <c r="O47" i="60"/>
  <c r="P47" i="60" s="1"/>
  <c r="O24" i="60"/>
  <c r="P24" i="60" s="1"/>
  <c r="O26" i="60"/>
  <c r="P26" i="60" s="1"/>
  <c r="O28" i="60"/>
  <c r="P28" i="60" s="1"/>
  <c r="O11" i="60"/>
  <c r="P11" i="60" s="1"/>
  <c r="O12" i="60"/>
  <c r="P12" i="60" s="1"/>
  <c r="O17" i="60"/>
  <c r="P17" i="60" s="1"/>
  <c r="O27" i="60"/>
  <c r="P27" i="60" s="1"/>
  <c r="O13" i="60"/>
  <c r="P13" i="60" s="1"/>
  <c r="O23" i="60"/>
  <c r="P23" i="60" s="1"/>
  <c r="O10" i="60"/>
  <c r="P10" i="60" s="1"/>
  <c r="O14" i="60"/>
  <c r="P14" i="60" s="1"/>
  <c r="O21" i="60"/>
  <c r="P21" i="60" s="1"/>
  <c r="O15" i="60"/>
  <c r="P15" i="60" s="1"/>
  <c r="O22" i="60"/>
  <c r="P22" i="60" s="1"/>
  <c r="O19" i="60"/>
  <c r="P19" i="60" s="1"/>
  <c r="O32" i="60"/>
  <c r="P32" i="60" s="1"/>
  <c r="O37" i="60"/>
  <c r="P37" i="60" s="1"/>
  <c r="O29" i="60"/>
  <c r="P29" i="60" s="1"/>
  <c r="O36" i="60"/>
  <c r="P36" i="60" s="1"/>
  <c r="O46" i="60"/>
  <c r="P46" i="60" s="1"/>
  <c r="O20" i="60"/>
  <c r="P20" i="60" s="1"/>
  <c r="O31" i="60"/>
  <c r="P31" i="60" s="1"/>
  <c r="O35" i="60"/>
  <c r="P35" i="60" s="1"/>
  <c r="O39" i="60"/>
  <c r="P39" i="60" s="1"/>
  <c r="O18" i="60"/>
  <c r="P18" i="60" s="1"/>
  <c r="O9" i="60"/>
  <c r="P9" i="60" s="1"/>
  <c r="O25" i="60"/>
  <c r="P25" i="60" s="1"/>
  <c r="O34" i="60"/>
  <c r="P34" i="60" s="1"/>
  <c r="O30" i="60"/>
  <c r="P30" i="60" s="1"/>
  <c r="O33" i="60"/>
  <c r="P33" i="60" s="1"/>
  <c r="O16" i="60"/>
  <c r="P16" i="60" s="1"/>
  <c r="O40" i="60"/>
  <c r="P40" i="60" s="1"/>
  <c r="O45" i="60"/>
  <c r="P45" i="60" s="1"/>
  <c r="O41" i="60"/>
  <c r="P41" i="60" s="1"/>
  <c r="O42" i="60"/>
  <c r="P42" i="60" s="1"/>
  <c r="O44" i="60"/>
  <c r="P44" i="60" s="1"/>
  <c r="O43" i="60"/>
  <c r="P43" i="60" s="1"/>
  <c r="O47" i="58"/>
  <c r="P47" i="58" s="1"/>
  <c r="O32" i="58"/>
  <c r="P32" i="58" s="1"/>
  <c r="O14" i="58"/>
  <c r="P14" i="58" s="1"/>
  <c r="O46" i="58"/>
  <c r="P46" i="58" s="1"/>
  <c r="O26" i="58"/>
  <c r="P26" i="58" s="1"/>
  <c r="O20" i="58"/>
  <c r="P20" i="58" s="1"/>
  <c r="O21" i="58"/>
  <c r="P21" i="58" s="1"/>
  <c r="O29" i="58"/>
  <c r="P29" i="58" s="1"/>
  <c r="O31" i="58"/>
  <c r="P31" i="58" s="1"/>
  <c r="O28" i="58"/>
  <c r="P28" i="58" s="1"/>
  <c r="O24" i="58"/>
  <c r="P24" i="58" s="1"/>
  <c r="O27" i="58"/>
  <c r="P27" i="58" s="1"/>
  <c r="O39" i="58"/>
  <c r="P39" i="58" s="1"/>
  <c r="O17" i="58"/>
  <c r="P17" i="58" s="1"/>
  <c r="O37" i="58"/>
  <c r="P37" i="58" s="1"/>
  <c r="O22" i="58"/>
  <c r="P22" i="58" s="1"/>
  <c r="O19" i="58"/>
  <c r="P19" i="58" s="1"/>
  <c r="O15" i="58"/>
  <c r="P15" i="58" s="1"/>
  <c r="O36" i="58"/>
  <c r="P36" i="58" s="1"/>
  <c r="O11" i="58"/>
  <c r="P11" i="58" s="1"/>
  <c r="O10" i="58"/>
  <c r="P10" i="58" s="1"/>
  <c r="O18" i="58"/>
  <c r="P18" i="58" s="1"/>
  <c r="O35" i="58"/>
  <c r="P35" i="58" s="1"/>
  <c r="O12" i="58"/>
  <c r="P12" i="58" s="1"/>
  <c r="O13" i="58"/>
  <c r="P13" i="58" s="1"/>
  <c r="O34" i="58"/>
  <c r="P34" i="58" s="1"/>
  <c r="O23" i="58"/>
  <c r="P23" i="58" s="1"/>
  <c r="O25" i="58"/>
  <c r="P25" i="58" s="1"/>
  <c r="O30" i="58"/>
  <c r="P30" i="58" s="1"/>
  <c r="O33" i="58"/>
  <c r="P33" i="58" s="1"/>
  <c r="O16" i="58"/>
  <c r="P16" i="58" s="1"/>
  <c r="O9" i="58"/>
  <c r="P9" i="58" s="1"/>
  <c r="O40" i="58"/>
  <c r="P40" i="58" s="1"/>
  <c r="O42" i="58"/>
  <c r="P42" i="58" s="1"/>
  <c r="O45" i="58"/>
  <c r="P45" i="58" s="1"/>
  <c r="O41" i="58"/>
  <c r="P41" i="58" s="1"/>
  <c r="O44" i="58"/>
  <c r="P44" i="58" s="1"/>
  <c r="O43" i="58"/>
  <c r="P43" i="58" s="1"/>
  <c r="O38" i="58"/>
  <c r="P38" i="58" s="1"/>
  <c r="O47" i="57"/>
  <c r="P47" i="57" s="1"/>
  <c r="O15" i="57"/>
  <c r="P15" i="57" s="1"/>
  <c r="O37" i="57"/>
  <c r="P37" i="57" s="1"/>
  <c r="O19" i="57"/>
  <c r="P19" i="57" s="1"/>
  <c r="O36" i="57"/>
  <c r="P36" i="57" s="1"/>
  <c r="O13" i="57"/>
  <c r="P13" i="57" s="1"/>
  <c r="O24" i="57"/>
  <c r="P24" i="57" s="1"/>
  <c r="O34" i="57"/>
  <c r="P34" i="57" s="1"/>
  <c r="O35" i="57"/>
  <c r="P35" i="57" s="1"/>
  <c r="O29" i="57"/>
  <c r="P29" i="57" s="1"/>
  <c r="O22" i="57"/>
  <c r="P22" i="57" s="1"/>
  <c r="O20" i="57"/>
  <c r="P20" i="57" s="1"/>
  <c r="O39" i="57"/>
  <c r="P39" i="57" s="1"/>
  <c r="O23" i="57"/>
  <c r="P23" i="57" s="1"/>
  <c r="O14" i="57"/>
  <c r="P14" i="57" s="1"/>
  <c r="O27" i="57"/>
  <c r="P27" i="57" s="1"/>
  <c r="O10" i="57"/>
  <c r="P10" i="57" s="1"/>
  <c r="O11" i="57"/>
  <c r="P11" i="57" s="1"/>
  <c r="O17" i="57"/>
  <c r="P17" i="57" s="1"/>
  <c r="O32" i="57"/>
  <c r="P32" i="57" s="1"/>
  <c r="O12" i="57"/>
  <c r="P12" i="57" s="1"/>
  <c r="O21" i="57"/>
  <c r="P21" i="57" s="1"/>
  <c r="O46" i="57"/>
  <c r="P46" i="57" s="1"/>
  <c r="O26" i="57"/>
  <c r="P26" i="57" s="1"/>
  <c r="O18" i="57"/>
  <c r="P18" i="57" s="1"/>
  <c r="O33" i="57"/>
  <c r="P33" i="57" s="1"/>
  <c r="O31" i="57"/>
  <c r="P31" i="57" s="1"/>
  <c r="O28" i="57"/>
  <c r="P28" i="57" s="1"/>
  <c r="O25" i="57"/>
  <c r="P25" i="57" s="1"/>
  <c r="O16" i="57"/>
  <c r="P16" i="57" s="1"/>
  <c r="O30" i="57"/>
  <c r="P30" i="57" s="1"/>
  <c r="O9" i="57"/>
  <c r="P9" i="57" s="1"/>
  <c r="O42" i="57"/>
  <c r="P42" i="57" s="1"/>
  <c r="O40" i="57"/>
  <c r="P40" i="57" s="1"/>
  <c r="O44" i="57"/>
  <c r="P44" i="57" s="1"/>
  <c r="O43" i="57"/>
  <c r="P43" i="57" s="1"/>
  <c r="O45" i="57"/>
  <c r="P45" i="57" s="1"/>
  <c r="O41" i="57"/>
  <c r="P41" i="57" s="1"/>
  <c r="O38" i="57"/>
  <c r="P38" i="57" s="1"/>
  <c r="P37" i="55"/>
  <c r="Q37" i="55" s="1"/>
  <c r="P34" i="55"/>
  <c r="Q34" i="55" s="1"/>
  <c r="P9" i="55"/>
  <c r="Q9" i="55" s="1"/>
  <c r="P24" i="55"/>
  <c r="Q24" i="55" s="1"/>
  <c r="P12" i="55"/>
  <c r="Q12" i="55" s="1"/>
  <c r="P11" i="55"/>
  <c r="Q11" i="55" s="1"/>
  <c r="P40" i="55"/>
  <c r="Q40" i="55" s="1"/>
  <c r="P44" i="55"/>
  <c r="Q44" i="55" s="1"/>
  <c r="P33" i="55"/>
  <c r="Q33" i="55" s="1"/>
  <c r="P20" i="55"/>
  <c r="Q20" i="55" s="1"/>
  <c r="P36" i="55"/>
  <c r="Q36" i="55" s="1"/>
  <c r="P29" i="55"/>
  <c r="Q29" i="55" s="1"/>
  <c r="P26" i="55"/>
  <c r="Q26" i="55" s="1"/>
  <c r="P15" i="55"/>
  <c r="Q15" i="55" s="1"/>
  <c r="P13" i="55"/>
  <c r="Q13" i="55" s="1"/>
  <c r="P32" i="55"/>
  <c r="Q32" i="55" s="1"/>
  <c r="P42" i="55"/>
  <c r="Q42" i="55" s="1"/>
  <c r="P23" i="55"/>
  <c r="Q23" i="55" s="1"/>
  <c r="P43" i="55"/>
  <c r="Q43" i="55" s="1"/>
  <c r="P45" i="55"/>
  <c r="Q45" i="55" s="1"/>
  <c r="P31" i="55"/>
  <c r="Q31" i="55" s="1"/>
  <c r="P30" i="55"/>
  <c r="Q30" i="55" s="1"/>
  <c r="P47" i="55"/>
  <c r="Q47" i="55" s="1"/>
  <c r="P14" i="55"/>
  <c r="Q14" i="55" s="1"/>
  <c r="P38" i="55"/>
  <c r="Q38" i="55" s="1"/>
  <c r="P18" i="55"/>
  <c r="Q18" i="55" s="1"/>
  <c r="P22" i="55"/>
  <c r="Q22" i="55" s="1"/>
  <c r="P19" i="55"/>
  <c r="Q19" i="55" s="1"/>
  <c r="P21" i="55"/>
  <c r="Q21" i="55" s="1"/>
  <c r="P28" i="55"/>
  <c r="Q28" i="55" s="1"/>
  <c r="P25" i="55"/>
  <c r="Q25" i="55" s="1"/>
  <c r="P35" i="55"/>
  <c r="Q35" i="55" s="1"/>
  <c r="P27" i="55"/>
  <c r="Q27" i="55" s="1"/>
  <c r="P10" i="55"/>
  <c r="Q10" i="55" s="1"/>
  <c r="P41" i="55"/>
  <c r="Q41" i="55" s="1"/>
  <c r="P16" i="55"/>
  <c r="Q16" i="55" s="1"/>
  <c r="P17" i="55"/>
  <c r="Q17" i="55" s="1"/>
  <c r="P46" i="55"/>
  <c r="Q46" i="55" s="1"/>
  <c r="P47" i="54"/>
  <c r="Q47" i="54" s="1"/>
  <c r="P11" i="54"/>
  <c r="Q11" i="54" s="1"/>
  <c r="P18" i="54"/>
  <c r="Q18" i="54" s="1"/>
  <c r="P13" i="54"/>
  <c r="Q13" i="54" s="1"/>
  <c r="P46" i="54"/>
  <c r="Q46" i="54" s="1"/>
  <c r="P21" i="54"/>
  <c r="Q21" i="54" s="1"/>
  <c r="P12" i="54"/>
  <c r="Q12" i="54" s="1"/>
  <c r="P19" i="54"/>
  <c r="Q19" i="54" s="1"/>
  <c r="P22" i="54"/>
  <c r="Q22" i="54" s="1"/>
  <c r="P28" i="54"/>
  <c r="Q28" i="54" s="1"/>
  <c r="P27" i="54"/>
  <c r="Q27" i="54" s="1"/>
  <c r="P26" i="54"/>
  <c r="Q26" i="54" s="1"/>
  <c r="P23" i="54"/>
  <c r="Q23" i="54" s="1"/>
  <c r="P39" i="54"/>
  <c r="Q39" i="54" s="1"/>
  <c r="P37" i="54"/>
  <c r="Q37" i="54" s="1"/>
  <c r="P17" i="54"/>
  <c r="Q17" i="54" s="1"/>
  <c r="P14" i="54"/>
  <c r="Q14" i="54" s="1"/>
  <c r="P24" i="54"/>
  <c r="Q24" i="54" s="1"/>
  <c r="P32" i="54"/>
  <c r="Q32" i="54" s="1"/>
  <c r="P20" i="54"/>
  <c r="Q20" i="54" s="1"/>
  <c r="P10" i="54"/>
  <c r="Q10" i="54" s="1"/>
  <c r="P31" i="54"/>
  <c r="Q31" i="54" s="1"/>
  <c r="P36" i="54"/>
  <c r="Q36" i="54" s="1"/>
  <c r="P15" i="54"/>
  <c r="Q15" i="54" s="1"/>
  <c r="P35" i="54"/>
  <c r="Q35" i="54" s="1"/>
  <c r="P29" i="54"/>
  <c r="Q29" i="54" s="1"/>
  <c r="P34" i="54"/>
  <c r="Q34" i="54" s="1"/>
  <c r="P25" i="54"/>
  <c r="Q25" i="54" s="1"/>
  <c r="P16" i="54"/>
  <c r="Q16" i="54" s="1"/>
  <c r="P30" i="54"/>
  <c r="Q30" i="54" s="1"/>
  <c r="P9" i="54"/>
  <c r="Q9" i="54" s="1"/>
  <c r="P40" i="54"/>
  <c r="Q40" i="54" s="1"/>
  <c r="P33" i="54"/>
  <c r="Q33" i="54" s="1"/>
  <c r="P42" i="54"/>
  <c r="Q42" i="54" s="1"/>
  <c r="P45" i="54"/>
  <c r="Q45" i="54" s="1"/>
  <c r="P44" i="54"/>
  <c r="Q44" i="54" s="1"/>
  <c r="P41" i="54"/>
  <c r="Q41" i="54" s="1"/>
  <c r="P43" i="54"/>
  <c r="Q43" i="54" s="1"/>
  <c r="P38" i="54"/>
  <c r="Q38" i="54" s="1"/>
  <c r="P37" i="53"/>
  <c r="Q37" i="53" s="1"/>
  <c r="P9" i="53"/>
  <c r="Q9" i="53" s="1"/>
  <c r="P17" i="53"/>
  <c r="Q17" i="53" s="1"/>
  <c r="P27" i="53"/>
  <c r="Q27" i="53" s="1"/>
  <c r="P13" i="53"/>
  <c r="Q13" i="53" s="1"/>
  <c r="P22" i="53"/>
  <c r="Q22" i="53" s="1"/>
  <c r="P12" i="53"/>
  <c r="Q12" i="53" s="1"/>
  <c r="P39" i="53"/>
  <c r="Q39" i="53" s="1"/>
  <c r="P35" i="53"/>
  <c r="Q35" i="53" s="1"/>
  <c r="P11" i="53"/>
  <c r="Q11" i="53" s="1"/>
  <c r="P30" i="53"/>
  <c r="Q30" i="53" s="1"/>
  <c r="P29" i="53"/>
  <c r="Q29" i="53" s="1"/>
  <c r="P15" i="53"/>
  <c r="Q15" i="53" s="1"/>
  <c r="P33" i="53"/>
  <c r="Q33" i="53" s="1"/>
  <c r="P24" i="53"/>
  <c r="Q24" i="53" s="1"/>
  <c r="P18" i="53"/>
  <c r="Q18" i="53" s="1"/>
  <c r="P28" i="53"/>
  <c r="Q28" i="53" s="1"/>
  <c r="P41" i="53"/>
  <c r="Q41" i="53" s="1"/>
  <c r="P10" i="53"/>
  <c r="Q10" i="53" s="1"/>
  <c r="P42" i="53"/>
  <c r="Q42" i="53" s="1"/>
  <c r="P21" i="53"/>
  <c r="Q21" i="53" s="1"/>
  <c r="P34" i="53"/>
  <c r="Q34" i="53" s="1"/>
  <c r="P45" i="53"/>
  <c r="Q45" i="53" s="1"/>
  <c r="P36" i="53"/>
  <c r="Q36" i="53" s="1"/>
  <c r="P19" i="53"/>
  <c r="Q19" i="53" s="1"/>
  <c r="P25" i="53"/>
  <c r="Q25" i="53" s="1"/>
  <c r="P40" i="53"/>
  <c r="Q40" i="53" s="1"/>
  <c r="P46" i="53"/>
  <c r="Q46" i="53" s="1"/>
  <c r="P47" i="53"/>
  <c r="Q47" i="53" s="1"/>
  <c r="P26" i="53"/>
  <c r="Q26" i="53" s="1"/>
  <c r="P14" i="53"/>
  <c r="Q14" i="53" s="1"/>
  <c r="P16" i="53"/>
  <c r="Q16" i="53" s="1"/>
  <c r="P31" i="53"/>
  <c r="Q31" i="53" s="1"/>
  <c r="P20" i="53"/>
  <c r="Q20" i="53" s="1"/>
  <c r="P44" i="53"/>
  <c r="Q44" i="53" s="1"/>
  <c r="P32" i="53"/>
  <c r="Q32" i="53" s="1"/>
  <c r="P23" i="53"/>
  <c r="Q23" i="53" s="1"/>
  <c r="P38" i="53"/>
  <c r="Q38" i="53" s="1"/>
  <c r="P24" i="51"/>
  <c r="Q24" i="51" s="1"/>
  <c r="P11" i="51"/>
  <c r="Q11" i="51" s="1"/>
  <c r="P17" i="51"/>
  <c r="Q17" i="51" s="1"/>
  <c r="P34" i="51"/>
  <c r="Q34" i="51" s="1"/>
  <c r="P29" i="51"/>
  <c r="Q29" i="51" s="1"/>
  <c r="P15" i="51"/>
  <c r="Q15" i="51" s="1"/>
  <c r="P36" i="51"/>
  <c r="Q36" i="51" s="1"/>
  <c r="P12" i="51"/>
  <c r="Q12" i="51" s="1"/>
  <c r="P30" i="51"/>
  <c r="Q30" i="51" s="1"/>
  <c r="P39" i="51"/>
  <c r="Q39" i="51" s="1"/>
  <c r="P9" i="51"/>
  <c r="Q9" i="51" s="1"/>
  <c r="P46" i="51"/>
  <c r="Q46" i="51" s="1"/>
  <c r="P25" i="51"/>
  <c r="Q25" i="51" s="1"/>
  <c r="P22" i="51"/>
  <c r="Q22" i="51" s="1"/>
  <c r="P10" i="51"/>
  <c r="Q10" i="51" s="1"/>
  <c r="P26" i="51"/>
  <c r="Q26" i="51" s="1"/>
  <c r="P42" i="51"/>
  <c r="Q42" i="51" s="1"/>
  <c r="P16" i="51"/>
  <c r="Q16" i="51" s="1"/>
  <c r="P37" i="51"/>
  <c r="Q37" i="51" s="1"/>
  <c r="P43" i="51"/>
  <c r="Q43" i="51" s="1"/>
  <c r="P28" i="51"/>
  <c r="Q28" i="51" s="1"/>
  <c r="P38" i="51"/>
  <c r="Q38" i="51" s="1"/>
  <c r="P32" i="51"/>
  <c r="Q32" i="51" s="1"/>
  <c r="P19" i="51"/>
  <c r="Q19" i="51" s="1"/>
  <c r="P18" i="51"/>
  <c r="Q18" i="51" s="1"/>
  <c r="P35" i="51"/>
  <c r="Q35" i="51" s="1"/>
  <c r="P31" i="51"/>
  <c r="Q31" i="51" s="1"/>
  <c r="P13" i="51"/>
  <c r="Q13" i="51" s="1"/>
  <c r="P41" i="51"/>
  <c r="Q41" i="51" s="1"/>
  <c r="P14" i="51"/>
  <c r="Q14" i="51" s="1"/>
  <c r="P45" i="51"/>
  <c r="Q45" i="51" s="1"/>
  <c r="P21" i="51"/>
  <c r="Q21" i="51" s="1"/>
  <c r="P27" i="51"/>
  <c r="Q27" i="51" s="1"/>
  <c r="P40" i="51"/>
  <c r="Q40" i="51" s="1"/>
  <c r="P20" i="51"/>
  <c r="Q20" i="51" s="1"/>
  <c r="P47" i="51"/>
  <c r="Q47" i="51" s="1"/>
  <c r="P33" i="51"/>
  <c r="Q33" i="51" s="1"/>
  <c r="P23" i="51"/>
  <c r="Q23" i="51" s="1"/>
  <c r="P47" i="49"/>
  <c r="Q47" i="49" s="1"/>
  <c r="P18" i="49"/>
  <c r="Q18" i="49" s="1"/>
  <c r="P46" i="49"/>
  <c r="Q46" i="49" s="1"/>
  <c r="P36" i="49"/>
  <c r="Q36" i="49" s="1"/>
  <c r="P29" i="49"/>
  <c r="Q29" i="49" s="1"/>
  <c r="P19" i="49"/>
  <c r="Q19" i="49" s="1"/>
  <c r="P21" i="49"/>
  <c r="Q21" i="49" s="1"/>
  <c r="P35" i="49"/>
  <c r="Q35" i="49" s="1"/>
  <c r="P12" i="49"/>
  <c r="Q12" i="49" s="1"/>
  <c r="P32" i="49"/>
  <c r="Q32" i="49" s="1"/>
  <c r="P24" i="49"/>
  <c r="Q24" i="49" s="1"/>
  <c r="P26" i="49"/>
  <c r="Q26" i="49" s="1"/>
  <c r="P23" i="49"/>
  <c r="Q23" i="49" s="1"/>
  <c r="P20" i="49"/>
  <c r="Q20" i="49" s="1"/>
  <c r="P13" i="49"/>
  <c r="Q13" i="49" s="1"/>
  <c r="P15" i="49"/>
  <c r="Q15" i="49" s="1"/>
  <c r="P31" i="49"/>
  <c r="Q31" i="49" s="1"/>
  <c r="P22" i="49"/>
  <c r="Q22" i="49" s="1"/>
  <c r="P17" i="49"/>
  <c r="Q17" i="49" s="1"/>
  <c r="P10" i="49"/>
  <c r="Q10" i="49" s="1"/>
  <c r="P9" i="49"/>
  <c r="Q9" i="49" s="1"/>
  <c r="P34" i="49"/>
  <c r="Q34" i="49" s="1"/>
  <c r="P37" i="49"/>
  <c r="Q37" i="49" s="1"/>
  <c r="P39" i="49"/>
  <c r="Q39" i="49" s="1"/>
  <c r="P25" i="49"/>
  <c r="Q25" i="49" s="1"/>
  <c r="P28" i="49"/>
  <c r="Q28" i="49" s="1"/>
  <c r="P27" i="49"/>
  <c r="Q27" i="49" s="1"/>
  <c r="P11" i="49"/>
  <c r="Q11" i="49" s="1"/>
  <c r="P14" i="49"/>
  <c r="Q14" i="49" s="1"/>
  <c r="P30" i="49"/>
  <c r="Q30" i="49" s="1"/>
  <c r="P16" i="49"/>
  <c r="Q16" i="49" s="1"/>
  <c r="P33" i="49"/>
  <c r="Q33" i="49" s="1"/>
  <c r="P40" i="49"/>
  <c r="Q40" i="49" s="1"/>
  <c r="P45" i="49"/>
  <c r="Q45" i="49" s="1"/>
  <c r="P42" i="49"/>
  <c r="Q42" i="49" s="1"/>
  <c r="P43" i="49"/>
  <c r="Q43" i="49" s="1"/>
  <c r="P44" i="49"/>
  <c r="Q44" i="49" s="1"/>
  <c r="P41" i="49"/>
  <c r="Q41" i="49" s="1"/>
  <c r="P38" i="49"/>
  <c r="Q38" i="49" s="1"/>
  <c r="P38" i="48"/>
  <c r="Q38" i="48" s="1"/>
  <c r="R47" i="48"/>
  <c r="P47" i="48"/>
  <c r="Q47" i="48" s="1"/>
  <c r="P46" i="48"/>
  <c r="Q46" i="48" s="1"/>
  <c r="P36" i="48"/>
  <c r="Q36" i="48" s="1"/>
  <c r="P29" i="48"/>
  <c r="Q29" i="48" s="1"/>
  <c r="P32" i="48"/>
  <c r="Q32" i="48" s="1"/>
  <c r="P23" i="48"/>
  <c r="Q23" i="48" s="1"/>
  <c r="P11" i="48"/>
  <c r="Q11" i="48" s="1"/>
  <c r="P27" i="48"/>
  <c r="Q27" i="48" s="1"/>
  <c r="P22" i="48"/>
  <c r="Q22" i="48" s="1"/>
  <c r="P39" i="48"/>
  <c r="Q39" i="48" s="1"/>
  <c r="P35" i="48"/>
  <c r="Q35" i="48" s="1"/>
  <c r="P18" i="48"/>
  <c r="Q18" i="48" s="1"/>
  <c r="P24" i="48"/>
  <c r="Q24" i="48" s="1"/>
  <c r="P10" i="48"/>
  <c r="Q10" i="48" s="1"/>
  <c r="P12" i="48"/>
  <c r="Q12" i="48" s="1"/>
  <c r="P21" i="48"/>
  <c r="Q21" i="48" s="1"/>
  <c r="P20" i="48"/>
  <c r="Q20" i="48" s="1"/>
  <c r="P28" i="48"/>
  <c r="Q28" i="48" s="1"/>
  <c r="P17" i="48"/>
  <c r="Q17" i="48" s="1"/>
  <c r="P9" i="48"/>
  <c r="Q9" i="48" s="1"/>
  <c r="P34" i="48"/>
  <c r="Q34" i="48" s="1"/>
  <c r="P37" i="48"/>
  <c r="Q37" i="48" s="1"/>
  <c r="P14" i="48"/>
  <c r="Q14" i="48" s="1"/>
  <c r="P15" i="48"/>
  <c r="Q15" i="48" s="1"/>
  <c r="P26" i="48"/>
  <c r="Q26" i="48" s="1"/>
  <c r="P19" i="48"/>
  <c r="Q19" i="48" s="1"/>
  <c r="P13" i="48"/>
  <c r="Q13" i="48" s="1"/>
  <c r="P31" i="48"/>
  <c r="Q31" i="48" s="1"/>
  <c r="P30" i="48"/>
  <c r="Q30" i="48" s="1"/>
  <c r="P33" i="48"/>
  <c r="Q33" i="48" s="1"/>
  <c r="P16" i="48"/>
  <c r="Q16" i="48" s="1"/>
  <c r="P25" i="48"/>
  <c r="Q25" i="48" s="1"/>
  <c r="P40" i="48"/>
  <c r="Q40" i="48" s="1"/>
  <c r="P45" i="48"/>
  <c r="Q45" i="48" s="1"/>
  <c r="P44" i="48"/>
  <c r="Q44" i="48" s="1"/>
  <c r="P42" i="48"/>
  <c r="Q42" i="48" s="1"/>
  <c r="P41" i="48"/>
  <c r="Q41" i="48" s="1"/>
  <c r="P43" i="48"/>
  <c r="Q43" i="48" s="1"/>
  <c r="P47" i="44"/>
  <c r="Q47" i="44" s="1"/>
  <c r="P10" i="44"/>
  <c r="Q10" i="44" s="1"/>
  <c r="P29" i="44"/>
  <c r="Q29" i="44" s="1"/>
  <c r="P28" i="44"/>
  <c r="Q28" i="44" s="1"/>
  <c r="P37" i="44"/>
  <c r="Q37" i="44" s="1"/>
  <c r="P23" i="44"/>
  <c r="Q23" i="44" s="1"/>
  <c r="P11" i="44"/>
  <c r="Q11" i="44" s="1"/>
  <c r="P22" i="44"/>
  <c r="Q22" i="44" s="1"/>
  <c r="P36" i="44"/>
  <c r="Q36" i="44" s="1"/>
  <c r="P46" i="44"/>
  <c r="Q46" i="44" s="1"/>
  <c r="P17" i="44"/>
  <c r="Q17" i="44" s="1"/>
  <c r="P31" i="44"/>
  <c r="Q31" i="44" s="1"/>
  <c r="P34" i="44"/>
  <c r="Q34" i="44" s="1"/>
  <c r="P19" i="44"/>
  <c r="Q19" i="44" s="1"/>
  <c r="P12" i="44"/>
  <c r="Q12" i="44" s="1"/>
  <c r="P18" i="44"/>
  <c r="Q18" i="44" s="1"/>
  <c r="P24" i="44"/>
  <c r="Q24" i="44" s="1"/>
  <c r="P14" i="44"/>
  <c r="Q14" i="44" s="1"/>
  <c r="P35" i="44"/>
  <c r="Q35" i="44" s="1"/>
  <c r="P15" i="44"/>
  <c r="Q15" i="44" s="1"/>
  <c r="P16" i="44"/>
  <c r="Q16" i="44" s="1"/>
  <c r="P32" i="44"/>
  <c r="Q32" i="44" s="1"/>
  <c r="P20" i="44"/>
  <c r="Q20" i="44" s="1"/>
  <c r="P33" i="44"/>
  <c r="Q33" i="44" s="1"/>
  <c r="P13" i="44"/>
  <c r="Q13" i="44" s="1"/>
  <c r="P21" i="44"/>
  <c r="Q21" i="44" s="1"/>
  <c r="P26" i="44"/>
  <c r="Q26" i="44" s="1"/>
  <c r="P27" i="44"/>
  <c r="Q27" i="44" s="1"/>
  <c r="P30" i="44"/>
  <c r="Q30" i="44" s="1"/>
  <c r="P39" i="44"/>
  <c r="Q39" i="44" s="1"/>
  <c r="P9" i="44"/>
  <c r="Q9" i="44" s="1"/>
  <c r="P40" i="44"/>
  <c r="Q40" i="44" s="1"/>
  <c r="P25" i="44"/>
  <c r="Q25" i="44" s="1"/>
  <c r="P42" i="44"/>
  <c r="Q42" i="44" s="1"/>
  <c r="P45" i="44"/>
  <c r="Q45" i="44" s="1"/>
  <c r="P44" i="44"/>
  <c r="Q44" i="44" s="1"/>
  <c r="P43" i="44"/>
  <c r="Q43" i="44" s="1"/>
  <c r="P41" i="44"/>
  <c r="Q41" i="44" s="1"/>
  <c r="P38" i="44"/>
  <c r="Q38" i="44" s="1"/>
  <c r="P41" i="43"/>
  <c r="Q41" i="43" s="1"/>
  <c r="P35" i="43"/>
  <c r="Q35" i="43" s="1"/>
  <c r="P10" i="43"/>
  <c r="Q10" i="43" s="1"/>
  <c r="P17" i="43"/>
  <c r="Q17" i="43" s="1"/>
  <c r="P14" i="43"/>
  <c r="Q14" i="43" s="1"/>
  <c r="P19" i="43"/>
  <c r="Q19" i="43" s="1"/>
  <c r="P11" i="43"/>
  <c r="Q11" i="43" s="1"/>
  <c r="P43" i="43"/>
  <c r="Q43" i="43" s="1"/>
  <c r="P44" i="43"/>
  <c r="Q44" i="43" s="1"/>
  <c r="P30" i="43"/>
  <c r="Q30" i="43" s="1"/>
  <c r="P37" i="43"/>
  <c r="Q37" i="43" s="1"/>
  <c r="P12" i="43"/>
  <c r="Q12" i="43" s="1"/>
  <c r="P16" i="43"/>
  <c r="Q16" i="43" s="1"/>
  <c r="P24" i="43"/>
  <c r="Q24" i="43" s="1"/>
  <c r="P26" i="43"/>
  <c r="Q26" i="43" s="1"/>
  <c r="P18" i="43"/>
  <c r="Q18" i="43" s="1"/>
  <c r="P32" i="43"/>
  <c r="Q32" i="43" s="1"/>
  <c r="P46" i="43"/>
  <c r="Q46" i="43" s="1"/>
  <c r="P27" i="43"/>
  <c r="Q27" i="43" s="1"/>
  <c r="P22" i="43"/>
  <c r="Q22" i="43" s="1"/>
  <c r="P39" i="43"/>
  <c r="Q39" i="43" s="1"/>
  <c r="P21" i="43"/>
  <c r="Q21" i="43" s="1"/>
  <c r="P29" i="43"/>
  <c r="Q29" i="43" s="1"/>
  <c r="P40" i="43"/>
  <c r="Q40" i="43" s="1"/>
  <c r="P45" i="43"/>
  <c r="Q45" i="43" s="1"/>
  <c r="P28" i="43"/>
  <c r="Q28" i="43" s="1"/>
  <c r="P47" i="43"/>
  <c r="Q47" i="43" s="1"/>
  <c r="P23" i="43"/>
  <c r="Q23" i="43" s="1"/>
  <c r="P15" i="43"/>
  <c r="Q15" i="43" s="1"/>
  <c r="P36" i="43"/>
  <c r="Q36" i="43" s="1"/>
  <c r="P9" i="43"/>
  <c r="Q9" i="43" s="1"/>
  <c r="P13" i="43"/>
  <c r="Q13" i="43" s="1"/>
  <c r="P42" i="43"/>
  <c r="Q42" i="43" s="1"/>
  <c r="P34" i="43"/>
  <c r="Q34" i="43" s="1"/>
  <c r="P31" i="43"/>
  <c r="Q31" i="43" s="1"/>
  <c r="P33" i="43"/>
  <c r="Q33" i="43" s="1"/>
  <c r="P38" i="43"/>
  <c r="Q38" i="43" s="1"/>
  <c r="P25" i="43"/>
  <c r="Q25" i="43" s="1"/>
  <c r="P47" i="42"/>
  <c r="Q47" i="42" s="1"/>
  <c r="P10" i="42"/>
  <c r="Q10" i="42" s="1"/>
  <c r="P39" i="42"/>
  <c r="Q39" i="42" s="1"/>
  <c r="P14" i="42"/>
  <c r="Q14" i="42" s="1"/>
  <c r="P19" i="42"/>
  <c r="Q19" i="42" s="1"/>
  <c r="P13" i="42"/>
  <c r="Q13" i="42" s="1"/>
  <c r="P18" i="42"/>
  <c r="Q18" i="42" s="1"/>
  <c r="P36" i="42"/>
  <c r="Q36" i="42" s="1"/>
  <c r="P23" i="42"/>
  <c r="Q23" i="42" s="1"/>
  <c r="P28" i="42"/>
  <c r="Q28" i="42" s="1"/>
  <c r="P12" i="42"/>
  <c r="Q12" i="42" s="1"/>
  <c r="P11" i="42"/>
  <c r="Q11" i="42" s="1"/>
  <c r="P24" i="42"/>
  <c r="Q24" i="42" s="1"/>
  <c r="P17" i="42"/>
  <c r="Q17" i="42" s="1"/>
  <c r="P31" i="42"/>
  <c r="Q31" i="42" s="1"/>
  <c r="P35" i="42"/>
  <c r="Q35" i="42" s="1"/>
  <c r="P30" i="42"/>
  <c r="Q30" i="42" s="1"/>
  <c r="P27" i="42"/>
  <c r="Q27" i="42" s="1"/>
  <c r="P26" i="42"/>
  <c r="Q26" i="42" s="1"/>
  <c r="P34" i="42"/>
  <c r="Q34" i="42" s="1"/>
  <c r="P37" i="42"/>
  <c r="Q37" i="42" s="1"/>
  <c r="P16" i="42"/>
  <c r="Q16" i="42" s="1"/>
  <c r="P46" i="42"/>
  <c r="Q46" i="42" s="1"/>
  <c r="P29" i="42"/>
  <c r="Q29" i="42" s="1"/>
  <c r="P32" i="42"/>
  <c r="Q32" i="42" s="1"/>
  <c r="P15" i="42"/>
  <c r="Q15" i="42" s="1"/>
  <c r="P20" i="42"/>
  <c r="Q20" i="42" s="1"/>
  <c r="P22" i="42"/>
  <c r="Q22" i="42" s="1"/>
  <c r="P21" i="42"/>
  <c r="Q21" i="42" s="1"/>
  <c r="P25" i="42"/>
  <c r="Q25" i="42" s="1"/>
  <c r="P9" i="42"/>
  <c r="Q9" i="42" s="1"/>
  <c r="P33" i="42"/>
  <c r="Q33" i="42" s="1"/>
  <c r="P40" i="42"/>
  <c r="Q40" i="42" s="1"/>
  <c r="P42" i="42"/>
  <c r="Q42" i="42" s="1"/>
  <c r="P45" i="42"/>
  <c r="Q45" i="42" s="1"/>
  <c r="P41" i="42"/>
  <c r="Q41" i="42" s="1"/>
  <c r="P43" i="42"/>
  <c r="Q43" i="42" s="1"/>
  <c r="P44" i="42"/>
  <c r="Q44" i="42" s="1"/>
  <c r="P38" i="42"/>
  <c r="Q38" i="42" s="1"/>
  <c r="P47" i="41"/>
  <c r="Q47" i="41" s="1"/>
  <c r="P23" i="41"/>
  <c r="Q23" i="41" s="1"/>
  <c r="P15" i="41"/>
  <c r="Q15" i="41" s="1"/>
  <c r="P28" i="41"/>
  <c r="Q28" i="41" s="1"/>
  <c r="P12" i="41"/>
  <c r="Q12" i="41" s="1"/>
  <c r="P27" i="41"/>
  <c r="Q27" i="41" s="1"/>
  <c r="P21" i="41"/>
  <c r="Q21" i="41" s="1"/>
  <c r="P31" i="41"/>
  <c r="Q31" i="41" s="1"/>
  <c r="P35" i="41"/>
  <c r="Q35" i="41" s="1"/>
  <c r="P14" i="41"/>
  <c r="Q14" i="41" s="1"/>
  <c r="P24" i="41"/>
  <c r="Q24" i="41" s="1"/>
  <c r="P11" i="41"/>
  <c r="Q11" i="41" s="1"/>
  <c r="P10" i="41"/>
  <c r="Q10" i="41" s="1"/>
  <c r="P46" i="41"/>
  <c r="Q46" i="41" s="1"/>
  <c r="P34" i="41"/>
  <c r="Q34" i="41" s="1"/>
  <c r="P32" i="41"/>
  <c r="Q32" i="41" s="1"/>
  <c r="P29" i="41"/>
  <c r="Q29" i="41" s="1"/>
  <c r="P37" i="41"/>
  <c r="Q37" i="41" s="1"/>
  <c r="P26" i="41"/>
  <c r="Q26" i="41" s="1"/>
  <c r="P18" i="41"/>
  <c r="Q18" i="41" s="1"/>
  <c r="P13" i="41"/>
  <c r="Q13" i="41" s="1"/>
  <c r="P19" i="41"/>
  <c r="Q19" i="41" s="1"/>
  <c r="P36" i="41"/>
  <c r="Q36" i="41" s="1"/>
  <c r="P17" i="41"/>
  <c r="Q17" i="41" s="1"/>
  <c r="P22" i="41"/>
  <c r="Q22" i="41" s="1"/>
  <c r="P25" i="41"/>
  <c r="Q25" i="41" s="1"/>
  <c r="P16" i="41"/>
  <c r="Q16" i="41" s="1"/>
  <c r="P33" i="41"/>
  <c r="Q33" i="41" s="1"/>
  <c r="P39" i="41"/>
  <c r="Q39" i="41" s="1"/>
  <c r="P20" i="41"/>
  <c r="Q20" i="41" s="1"/>
  <c r="P9" i="41"/>
  <c r="Q9" i="41" s="1"/>
  <c r="P30" i="41"/>
  <c r="Q30" i="41" s="1"/>
  <c r="P40" i="41"/>
  <c r="Q40" i="41" s="1"/>
  <c r="P45" i="41"/>
  <c r="Q45" i="41" s="1"/>
  <c r="P42" i="41"/>
  <c r="Q42" i="41" s="1"/>
  <c r="P43" i="41"/>
  <c r="Q43" i="41" s="1"/>
  <c r="P44" i="41"/>
  <c r="Q44" i="41" s="1"/>
  <c r="P41" i="41"/>
  <c r="Q41" i="41" s="1"/>
  <c r="P38" i="41"/>
  <c r="Q38" i="41" s="1"/>
  <c r="R47" i="40"/>
  <c r="P47" i="40"/>
  <c r="Q47" i="40" s="1"/>
  <c r="P20" i="40"/>
  <c r="Q20" i="40" s="1"/>
  <c r="P12" i="40"/>
  <c r="Q12" i="40" s="1"/>
  <c r="P18" i="40"/>
  <c r="Q18" i="40" s="1"/>
  <c r="P24" i="40"/>
  <c r="Q24" i="40" s="1"/>
  <c r="P46" i="40"/>
  <c r="Q46" i="40" s="1"/>
  <c r="P21" i="40"/>
  <c r="Q21" i="40" s="1"/>
  <c r="P34" i="40"/>
  <c r="Q34" i="40" s="1"/>
  <c r="P19" i="40"/>
  <c r="Q19" i="40" s="1"/>
  <c r="P28" i="40"/>
  <c r="Q28" i="40" s="1"/>
  <c r="P11" i="40"/>
  <c r="Q11" i="40" s="1"/>
  <c r="P35" i="40"/>
  <c r="Q35" i="40" s="1"/>
  <c r="P26" i="40"/>
  <c r="Q26" i="40" s="1"/>
  <c r="P29" i="40"/>
  <c r="Q29" i="40" s="1"/>
  <c r="P27" i="40"/>
  <c r="Q27" i="40" s="1"/>
  <c r="P14" i="40"/>
  <c r="Q14" i="40" s="1"/>
  <c r="P37" i="40"/>
  <c r="Q37" i="40" s="1"/>
  <c r="P39" i="40"/>
  <c r="Q39" i="40" s="1"/>
  <c r="P31" i="40"/>
  <c r="Q31" i="40" s="1"/>
  <c r="P30" i="40"/>
  <c r="Q30" i="40" s="1"/>
  <c r="P32" i="40"/>
  <c r="Q32" i="40" s="1"/>
  <c r="P36" i="40"/>
  <c r="Q36" i="40" s="1"/>
  <c r="P22" i="40"/>
  <c r="Q22" i="40" s="1"/>
  <c r="P10" i="40"/>
  <c r="Q10" i="40" s="1"/>
  <c r="P25" i="40"/>
  <c r="Q25" i="40" s="1"/>
  <c r="P15" i="40"/>
  <c r="Q15" i="40" s="1"/>
  <c r="P17" i="40"/>
  <c r="Q17" i="40" s="1"/>
  <c r="P23" i="40"/>
  <c r="Q23" i="40" s="1"/>
  <c r="P13" i="40"/>
  <c r="Q13" i="40" s="1"/>
  <c r="P33" i="40"/>
  <c r="Q33" i="40" s="1"/>
  <c r="P9" i="40"/>
  <c r="Q9" i="40" s="1"/>
  <c r="P16" i="40"/>
  <c r="Q16" i="40" s="1"/>
  <c r="P40" i="40"/>
  <c r="Q40" i="40" s="1"/>
  <c r="P45" i="40"/>
  <c r="Q45" i="40" s="1"/>
  <c r="P42" i="40"/>
  <c r="Q42" i="40" s="1"/>
  <c r="P41" i="40"/>
  <c r="Q41" i="40" s="1"/>
  <c r="P44" i="40"/>
  <c r="Q44" i="40" s="1"/>
  <c r="P43" i="40"/>
  <c r="Q43" i="40" s="1"/>
  <c r="P38" i="40"/>
  <c r="Q38" i="40" s="1"/>
  <c r="P31" i="39"/>
  <c r="Q31" i="39" s="1"/>
  <c r="P37" i="39"/>
  <c r="Q37" i="39" s="1"/>
  <c r="P22" i="39"/>
  <c r="Q22" i="39" s="1"/>
  <c r="P35" i="39"/>
  <c r="Q35" i="39" s="1"/>
  <c r="P25" i="39"/>
  <c r="Q25" i="39" s="1"/>
  <c r="P9" i="39"/>
  <c r="Q9" i="39" s="1"/>
  <c r="P11" i="39"/>
  <c r="Q11" i="39" s="1"/>
  <c r="P36" i="39"/>
  <c r="Q36" i="39" s="1"/>
  <c r="P33" i="39"/>
  <c r="Q33" i="39" s="1"/>
  <c r="R47" i="39"/>
  <c r="P28" i="39"/>
  <c r="Q28" i="39" s="1"/>
  <c r="P19" i="39"/>
  <c r="Q19" i="39" s="1"/>
  <c r="P40" i="39"/>
  <c r="Q40" i="39" s="1"/>
  <c r="P23" i="39"/>
  <c r="Q23" i="39" s="1"/>
  <c r="P47" i="39"/>
  <c r="Q47" i="39" s="1"/>
  <c r="P39" i="39"/>
  <c r="Q39" i="39" s="1"/>
  <c r="P29" i="39"/>
  <c r="Q29" i="39" s="1"/>
  <c r="P38" i="39"/>
  <c r="Q38" i="39" s="1"/>
  <c r="P30" i="39"/>
  <c r="Q30" i="39" s="1"/>
  <c r="P32" i="39"/>
  <c r="Q32" i="39" s="1"/>
  <c r="P12" i="39"/>
  <c r="Q12" i="39" s="1"/>
  <c r="P34" i="39"/>
  <c r="Q34" i="39" s="1"/>
  <c r="P26" i="39"/>
  <c r="Q26" i="39" s="1"/>
  <c r="P13" i="39"/>
  <c r="Q13" i="39" s="1"/>
  <c r="P16" i="39"/>
  <c r="Q16" i="39" s="1"/>
  <c r="P18" i="39"/>
  <c r="Q18" i="39" s="1"/>
  <c r="P43" i="39"/>
  <c r="Q43" i="39" s="1"/>
  <c r="P42" i="39"/>
  <c r="Q42" i="39" s="1"/>
  <c r="P15" i="39"/>
  <c r="Q15" i="39" s="1"/>
  <c r="P27" i="39"/>
  <c r="Q27" i="39" s="1"/>
  <c r="P17" i="39"/>
  <c r="Q17" i="39" s="1"/>
  <c r="P45" i="39"/>
  <c r="Q45" i="39" s="1"/>
  <c r="R47" i="38"/>
  <c r="P47" i="38"/>
  <c r="Q47" i="38" s="1"/>
  <c r="P11" i="38"/>
  <c r="Q11" i="38" s="1"/>
  <c r="P15" i="38"/>
  <c r="Q15" i="38" s="1"/>
  <c r="P13" i="38"/>
  <c r="Q13" i="38" s="1"/>
  <c r="P22" i="38"/>
  <c r="Q22" i="38" s="1"/>
  <c r="P27" i="38"/>
  <c r="Q27" i="38" s="1"/>
  <c r="P21" i="38"/>
  <c r="Q21" i="38" s="1"/>
  <c r="P10" i="38"/>
  <c r="Q10" i="38" s="1"/>
  <c r="P23" i="38"/>
  <c r="Q23" i="38" s="1"/>
  <c r="P36" i="38"/>
  <c r="Q36" i="38" s="1"/>
  <c r="P34" i="38"/>
  <c r="Q34" i="38" s="1"/>
  <c r="P12" i="38"/>
  <c r="Q12" i="38" s="1"/>
  <c r="P29" i="38"/>
  <c r="Q29" i="38" s="1"/>
  <c r="P28" i="38"/>
  <c r="Q28" i="38" s="1"/>
  <c r="P17" i="38"/>
  <c r="Q17" i="38" s="1"/>
  <c r="P35" i="38"/>
  <c r="Q35" i="38" s="1"/>
  <c r="P24" i="38"/>
  <c r="Q24" i="38" s="1"/>
  <c r="P39" i="38"/>
  <c r="Q39" i="38" s="1"/>
  <c r="P20" i="38"/>
  <c r="Q20" i="38" s="1"/>
  <c r="P18" i="38"/>
  <c r="Q18" i="38" s="1"/>
  <c r="P26" i="38"/>
  <c r="Q26" i="38" s="1"/>
  <c r="P37" i="38"/>
  <c r="Q37" i="38" s="1"/>
  <c r="P16" i="38"/>
  <c r="Q16" i="38" s="1"/>
  <c r="P46" i="38"/>
  <c r="Q46" i="38" s="1"/>
  <c r="P19" i="38"/>
  <c r="Q19" i="38" s="1"/>
  <c r="P14" i="38"/>
  <c r="Q14" i="38" s="1"/>
  <c r="P32" i="38"/>
  <c r="Q32" i="38" s="1"/>
  <c r="P33" i="38"/>
  <c r="Q33" i="38" s="1"/>
  <c r="P31" i="38"/>
  <c r="Q31" i="38" s="1"/>
  <c r="P40" i="38"/>
  <c r="Q40" i="38" s="1"/>
  <c r="P9" i="38"/>
  <c r="Q9" i="38" s="1"/>
  <c r="P30" i="38"/>
  <c r="Q30" i="38" s="1"/>
  <c r="P25" i="38"/>
  <c r="Q25" i="38" s="1"/>
  <c r="P45" i="38"/>
  <c r="Q45" i="38" s="1"/>
  <c r="P42" i="38"/>
  <c r="Q42" i="38" s="1"/>
  <c r="P44" i="38"/>
  <c r="Q44" i="38" s="1"/>
  <c r="P41" i="38"/>
  <c r="Q41" i="38" s="1"/>
  <c r="P43" i="38"/>
  <c r="Q43" i="38" s="1"/>
  <c r="Q38" i="37"/>
  <c r="Q43" i="37"/>
  <c r="Q12" i="37"/>
  <c r="Q45" i="37"/>
  <c r="Q9" i="37"/>
  <c r="Q29" i="37"/>
  <c r="Q16" i="37"/>
  <c r="Q24" i="37"/>
  <c r="Q14" i="37"/>
  <c r="Q30" i="37"/>
  <c r="Q32" i="37"/>
  <c r="Q42" i="37"/>
  <c r="Q10" i="37"/>
  <c r="Q33" i="37"/>
  <c r="Q35" i="37"/>
  <c r="Q27" i="37"/>
  <c r="Q37" i="37"/>
  <c r="Q13" i="37"/>
  <c r="Q23" i="37"/>
  <c r="Q34" i="37"/>
  <c r="Q21" i="37"/>
  <c r="Q11" i="37"/>
  <c r="Q17" i="37"/>
  <c r="Q28" i="37"/>
  <c r="Q25" i="37"/>
  <c r="Q46" i="37"/>
  <c r="Q19" i="37"/>
  <c r="Q15" i="37"/>
  <c r="Q41" i="37"/>
  <c r="Q47" i="37"/>
  <c r="Q40" i="37"/>
  <c r="Q22" i="37"/>
  <c r="Q31" i="37"/>
  <c r="Q18" i="37"/>
  <c r="Q39" i="37"/>
  <c r="Q26" i="37"/>
  <c r="Q20" i="37"/>
  <c r="Q46" i="36"/>
  <c r="Q33" i="36"/>
  <c r="Q48" i="36"/>
  <c r="Q16" i="36"/>
  <c r="Q10" i="36"/>
  <c r="Q38" i="36"/>
  <c r="Q14" i="36"/>
  <c r="Q25" i="36"/>
  <c r="Q47" i="36"/>
  <c r="Q31" i="36"/>
  <c r="Q20" i="36"/>
  <c r="Q29" i="36"/>
  <c r="Q40" i="36"/>
  <c r="Q36" i="36"/>
  <c r="Q23" i="36"/>
  <c r="Q19" i="36"/>
  <c r="Q18" i="36"/>
  <c r="Q17" i="36"/>
  <c r="Q37" i="36"/>
  <c r="Q11" i="36"/>
  <c r="Q42" i="36"/>
  <c r="Q32" i="36"/>
  <c r="Q22" i="36"/>
  <c r="Q39" i="36"/>
  <c r="Q27" i="36"/>
  <c r="Q34" i="36"/>
  <c r="Q43" i="36"/>
  <c r="Q41" i="36"/>
  <c r="Q26" i="36"/>
  <c r="Q15" i="36"/>
  <c r="Q13" i="36"/>
  <c r="Q45" i="36"/>
  <c r="Q12" i="36"/>
  <c r="Q35" i="36"/>
  <c r="Q9" i="36"/>
  <c r="Q28" i="36"/>
  <c r="Q21" i="36"/>
  <c r="Q24" i="36"/>
  <c r="Q30" i="36"/>
  <c r="O53" i="35"/>
  <c r="Q39" i="35" s="1"/>
  <c r="R48" i="35"/>
  <c r="P48" i="35"/>
  <c r="P27" i="35"/>
  <c r="P28" i="35"/>
  <c r="P10" i="35"/>
  <c r="P24" i="35"/>
  <c r="P15" i="35"/>
  <c r="P32" i="35"/>
  <c r="P20" i="35"/>
  <c r="P30" i="35"/>
  <c r="P38" i="35"/>
  <c r="P17" i="35"/>
  <c r="P13" i="35"/>
  <c r="P33" i="35"/>
  <c r="P37" i="35"/>
  <c r="P47" i="35"/>
  <c r="P22" i="35"/>
  <c r="P12" i="35"/>
  <c r="P14" i="35"/>
  <c r="P23" i="35"/>
  <c r="P29" i="35"/>
  <c r="P40" i="35"/>
  <c r="P26" i="35"/>
  <c r="P25" i="35"/>
  <c r="P21" i="35"/>
  <c r="P16" i="35"/>
  <c r="P31" i="35"/>
  <c r="P35" i="35"/>
  <c r="P36" i="35"/>
  <c r="P11" i="35"/>
  <c r="P18" i="35"/>
  <c r="P19" i="35"/>
  <c r="Q19" i="35" s="1"/>
  <c r="P41" i="35"/>
  <c r="P46" i="35"/>
  <c r="P34" i="35"/>
  <c r="P9" i="35"/>
  <c r="P43" i="35"/>
  <c r="P42" i="35"/>
  <c r="P45" i="35"/>
  <c r="P44" i="35"/>
  <c r="R48" i="34"/>
  <c r="O53" i="34"/>
  <c r="P48" i="34"/>
  <c r="P15" i="34"/>
  <c r="P38" i="34"/>
  <c r="P36" i="34"/>
  <c r="P22" i="34"/>
  <c r="P11" i="34"/>
  <c r="P24" i="34"/>
  <c r="P17" i="34"/>
  <c r="P29" i="34"/>
  <c r="P30" i="34"/>
  <c r="P28" i="34"/>
  <c r="P40" i="34"/>
  <c r="P20" i="34"/>
  <c r="P37" i="34"/>
  <c r="P10" i="34"/>
  <c r="P23" i="34"/>
  <c r="Q23" i="34" s="1"/>
  <c r="P14" i="34"/>
  <c r="P19" i="34"/>
  <c r="P32" i="34"/>
  <c r="P13" i="34"/>
  <c r="P33" i="34"/>
  <c r="P16" i="34"/>
  <c r="P12" i="34"/>
  <c r="P9" i="34"/>
  <c r="P47" i="34"/>
  <c r="P25" i="34"/>
  <c r="P27" i="34"/>
  <c r="P18" i="34"/>
  <c r="P35" i="34"/>
  <c r="P21" i="34"/>
  <c r="P31" i="34"/>
  <c r="P41" i="34"/>
  <c r="Q41" i="34" s="1"/>
  <c r="P34" i="34"/>
  <c r="P26" i="34"/>
  <c r="P46" i="34"/>
  <c r="P43" i="34"/>
  <c r="P45" i="34"/>
  <c r="P42" i="34"/>
  <c r="P44" i="34"/>
  <c r="P39" i="34"/>
  <c r="Q18" i="33"/>
  <c r="Q20" i="33"/>
  <c r="Q17" i="33"/>
  <c r="Q40" i="33"/>
  <c r="Q25" i="33"/>
  <c r="Q38" i="33"/>
  <c r="Q35" i="33"/>
  <c r="Q27" i="33"/>
  <c r="Q16" i="33"/>
  <c r="Q34" i="33"/>
  <c r="Q48" i="33"/>
  <c r="Q32" i="33"/>
  <c r="Q23" i="33"/>
  <c r="Q19" i="33"/>
  <c r="Q42" i="33"/>
  <c r="Q28" i="33"/>
  <c r="Q21" i="33"/>
  <c r="Q11" i="33"/>
  <c r="Q45" i="33"/>
  <c r="Q14" i="33"/>
  <c r="Q12" i="33"/>
  <c r="Q43" i="33"/>
  <c r="Q15" i="33"/>
  <c r="Q37" i="33"/>
  <c r="Q44" i="33"/>
  <c r="Q24" i="33"/>
  <c r="Q41" i="33"/>
  <c r="Q13" i="33"/>
  <c r="Q29" i="33"/>
  <c r="Q46" i="33"/>
  <c r="Q30" i="33"/>
  <c r="Q33" i="33"/>
  <c r="Q31" i="33"/>
  <c r="Q22" i="33"/>
  <c r="Q10" i="33"/>
  <c r="Q36" i="33"/>
  <c r="Q39" i="33"/>
  <c r="Q26" i="33"/>
  <c r="Q47" i="33"/>
  <c r="O31" i="11"/>
  <c r="O40" i="11"/>
  <c r="O13" i="11"/>
  <c r="O47" i="11"/>
  <c r="O48" i="11"/>
  <c r="O23" i="11"/>
  <c r="O29" i="11"/>
  <c r="O45" i="11"/>
  <c r="N9" i="15"/>
  <c r="N22" i="15"/>
  <c r="N34" i="15"/>
  <c r="N19" i="15"/>
  <c r="N24" i="15"/>
  <c r="N40" i="15"/>
  <c r="O40" i="15" s="1"/>
  <c r="N32" i="15"/>
  <c r="O32" i="15" s="1"/>
  <c r="N20" i="15"/>
  <c r="O20" i="15" s="1"/>
  <c r="N27" i="15"/>
  <c r="O27" i="15" s="1"/>
  <c r="N28" i="15"/>
  <c r="O28" i="15" s="1"/>
  <c r="N38" i="15"/>
  <c r="O38" i="15" s="1"/>
  <c r="N11" i="15"/>
  <c r="O11" i="15" s="1"/>
  <c r="N30" i="15"/>
  <c r="O30" i="15" s="1"/>
  <c r="N33" i="15"/>
  <c r="O33" i="15" s="1"/>
  <c r="N23" i="15"/>
  <c r="O23" i="15" s="1"/>
  <c r="P48" i="15"/>
  <c r="N43" i="15"/>
  <c r="N42" i="15"/>
  <c r="N17" i="15"/>
  <c r="N41" i="15"/>
  <c r="N29" i="15"/>
  <c r="N36" i="15"/>
  <c r="O36" i="15" s="1"/>
  <c r="N15" i="15"/>
  <c r="O15" i="15" s="1"/>
  <c r="N14" i="15"/>
  <c r="O14" i="15" s="1"/>
  <c r="N16" i="15"/>
  <c r="O16" i="15" s="1"/>
  <c r="N10" i="15"/>
  <c r="O10" i="15" s="1"/>
  <c r="N31" i="15"/>
  <c r="O31" i="15" s="1"/>
  <c r="N18" i="15"/>
  <c r="O18" i="15" s="1"/>
  <c r="N45" i="15"/>
  <c r="O45" i="15" s="1"/>
  <c r="N26" i="15"/>
  <c r="O26" i="15" s="1"/>
  <c r="N12" i="15"/>
  <c r="O12" i="15" s="1"/>
  <c r="N21" i="15"/>
  <c r="O21" i="15" s="1"/>
  <c r="N39" i="15"/>
  <c r="N37" i="15"/>
  <c r="N13" i="15"/>
  <c r="N47" i="15"/>
  <c r="M53" i="15"/>
  <c r="N46" i="15"/>
  <c r="O46" i="15" s="1"/>
  <c r="N48" i="15"/>
  <c r="O48" i="15" s="1"/>
  <c r="N25" i="15"/>
  <c r="O25" i="15" s="1"/>
  <c r="N35" i="15"/>
  <c r="O35" i="15" s="1"/>
  <c r="N44" i="15"/>
  <c r="O44" i="15" s="1"/>
  <c r="O28" i="16"/>
  <c r="O17" i="16"/>
  <c r="O41" i="16"/>
  <c r="O44" i="16"/>
  <c r="O42" i="16"/>
  <c r="O45" i="16"/>
  <c r="O31" i="16"/>
  <c r="O39" i="16"/>
  <c r="O14" i="16"/>
  <c r="O46" i="16"/>
  <c r="O32" i="16"/>
  <c r="O21" i="16"/>
  <c r="O15" i="16"/>
  <c r="O27" i="16"/>
  <c r="O47" i="16"/>
  <c r="O20" i="16"/>
  <c r="O13" i="16"/>
  <c r="O40" i="16"/>
  <c r="O18" i="16"/>
  <c r="O22" i="16"/>
  <c r="O24" i="16"/>
  <c r="O35" i="16"/>
  <c r="O36" i="16"/>
  <c r="O30" i="16"/>
  <c r="O38" i="16"/>
  <c r="O10" i="16"/>
  <c r="O34" i="16"/>
  <c r="O16" i="16"/>
  <c r="O43" i="16"/>
  <c r="O9" i="16"/>
  <c r="O25" i="16"/>
  <c r="O26" i="16"/>
  <c r="O19" i="17"/>
  <c r="O18" i="17"/>
  <c r="O13" i="17"/>
  <c r="O39" i="17"/>
  <c r="O12" i="17"/>
  <c r="O46" i="17"/>
  <c r="O35" i="17"/>
  <c r="O33" i="17"/>
  <c r="O15" i="17"/>
  <c r="O27" i="17"/>
  <c r="O10" i="17"/>
  <c r="O28" i="17"/>
  <c r="O31" i="17"/>
  <c r="O48" i="17"/>
  <c r="O47" i="17"/>
  <c r="O14" i="17"/>
  <c r="O30" i="17"/>
  <c r="O29" i="17"/>
  <c r="O43" i="17"/>
  <c r="O38" i="17"/>
  <c r="O24" i="17"/>
  <c r="O32" i="17"/>
  <c r="O34" i="17"/>
  <c r="O20" i="17"/>
  <c r="O26" i="17"/>
  <c r="O42" i="17"/>
  <c r="O9" i="17"/>
  <c r="O41" i="17"/>
  <c r="O21" i="17"/>
  <c r="O17" i="17"/>
  <c r="O37" i="17"/>
  <c r="O40" i="17"/>
  <c r="O22" i="17"/>
  <c r="O16" i="17"/>
  <c r="O36" i="17"/>
  <c r="O23" i="17"/>
  <c r="O25" i="17"/>
  <c r="O41" i="22"/>
  <c r="O17" i="22"/>
  <c r="O47" i="22"/>
  <c r="O39" i="22"/>
  <c r="O25" i="22"/>
  <c r="O32" i="22"/>
  <c r="O30" i="22"/>
  <c r="O14" i="22"/>
  <c r="O46" i="22"/>
  <c r="O10" i="22"/>
  <c r="O38" i="22"/>
  <c r="O37" i="22"/>
  <c r="O19" i="22"/>
  <c r="O35" i="22"/>
  <c r="O28" i="22"/>
  <c r="O33" i="22"/>
  <c r="O48" i="22"/>
  <c r="O9" i="22"/>
  <c r="O13" i="22"/>
  <c r="O12" i="22"/>
  <c r="O20" i="22"/>
  <c r="O31" i="22"/>
  <c r="O21" i="23"/>
  <c r="O15" i="23"/>
  <c r="O10" i="23"/>
  <c r="O9" i="23"/>
  <c r="O14" i="23"/>
  <c r="O29" i="23"/>
  <c r="O40" i="23"/>
  <c r="P40" i="23" s="1"/>
  <c r="O38" i="23"/>
  <c r="P38" i="23" s="1"/>
  <c r="O30" i="23"/>
  <c r="P30" i="23" s="1"/>
  <c r="O26" i="23"/>
  <c r="P26" i="23" s="1"/>
  <c r="O37" i="23"/>
  <c r="P37" i="23" s="1"/>
  <c r="O33" i="23"/>
  <c r="P33" i="23" s="1"/>
  <c r="O18" i="23"/>
  <c r="P18" i="23" s="1"/>
  <c r="O24" i="23"/>
  <c r="P24" i="23" s="1"/>
  <c r="O13" i="23"/>
  <c r="P13" i="23" s="1"/>
  <c r="O31" i="23"/>
  <c r="P31" i="23" s="1"/>
  <c r="O11" i="23"/>
  <c r="O16" i="23"/>
  <c r="O32" i="23"/>
  <c r="O43" i="23"/>
  <c r="O28" i="23"/>
  <c r="N53" i="23"/>
  <c r="O39" i="23"/>
  <c r="P39" i="23" s="1"/>
  <c r="O36" i="23"/>
  <c r="P36" i="23" s="1"/>
  <c r="O47" i="23"/>
  <c r="P47" i="23" s="1"/>
  <c r="O12" i="23"/>
  <c r="P12" i="23" s="1"/>
  <c r="O19" i="23"/>
  <c r="P19" i="23" s="1"/>
  <c r="O35" i="23"/>
  <c r="P35" i="23" s="1"/>
  <c r="O41" i="23"/>
  <c r="P41" i="23" s="1"/>
  <c r="O27" i="23"/>
  <c r="P27" i="23" s="1"/>
  <c r="Q48" i="23"/>
  <c r="O20" i="23"/>
  <c r="P20" i="23" s="1"/>
  <c r="O17" i="23"/>
  <c r="O48" i="23"/>
  <c r="O34" i="23"/>
  <c r="O25" i="23"/>
  <c r="O46" i="23"/>
  <c r="O23" i="23"/>
  <c r="O22" i="23"/>
  <c r="P22" i="23" s="1"/>
  <c r="O45" i="23"/>
  <c r="P45" i="23" s="1"/>
  <c r="O42" i="23"/>
  <c r="P42" i="23" s="1"/>
  <c r="O44" i="23"/>
  <c r="P44" i="23" s="1"/>
  <c r="Q35" i="26"/>
  <c r="Q24" i="26"/>
  <c r="Q34" i="26"/>
  <c r="Q19" i="26"/>
  <c r="Q40" i="26"/>
  <c r="Q9" i="26"/>
  <c r="Q31" i="26"/>
  <c r="Q38" i="26"/>
  <c r="Q16" i="26"/>
  <c r="Q30" i="26"/>
  <c r="Q23" i="26"/>
  <c r="Q28" i="26"/>
  <c r="Q20" i="26"/>
  <c r="Q37" i="26"/>
  <c r="Q21" i="26"/>
  <c r="Q14" i="26"/>
  <c r="Q15" i="26"/>
  <c r="Q12" i="26"/>
  <c r="Q45" i="26"/>
  <c r="Q17" i="26"/>
  <c r="Q26" i="26"/>
  <c r="Q29" i="26"/>
  <c r="Q10" i="26"/>
  <c r="Q36" i="26"/>
  <c r="Q43" i="26"/>
  <c r="Q25" i="26"/>
  <c r="Q18" i="26"/>
  <c r="Q42" i="26"/>
  <c r="Q48" i="26"/>
  <c r="Q22" i="26"/>
  <c r="Q33" i="26"/>
  <c r="Q13" i="26"/>
  <c r="Q32" i="26"/>
  <c r="Q46" i="26"/>
  <c r="Q47" i="26"/>
  <c r="Q39" i="26"/>
  <c r="Q11" i="26"/>
  <c r="Q27" i="26"/>
  <c r="R43" i="27"/>
  <c r="R46" i="27"/>
  <c r="Q37" i="28"/>
  <c r="Q39" i="28"/>
  <c r="Q29" i="28"/>
  <c r="Q26" i="28"/>
  <c r="Q21" i="28"/>
  <c r="Q9" i="28"/>
  <c r="Q41" i="29"/>
  <c r="Q25" i="28"/>
  <c r="Q48" i="28"/>
  <c r="Q19" i="28"/>
  <c r="Q13" i="28"/>
  <c r="Q46" i="28"/>
  <c r="Q47" i="28"/>
  <c r="Q44" i="28"/>
  <c r="Q43" i="29"/>
  <c r="Q42" i="29"/>
  <c r="Q47" i="29"/>
  <c r="Q20" i="29"/>
  <c r="Q14" i="29"/>
  <c r="Q9" i="29"/>
  <c r="Q12" i="29"/>
  <c r="Q15" i="29"/>
  <c r="Q13" i="29"/>
  <c r="Q40" i="29"/>
  <c r="Q31" i="29"/>
  <c r="Q32" i="29"/>
  <c r="Q19" i="29"/>
  <c r="Q48" i="29"/>
  <c r="Q23" i="29"/>
  <c r="Q21" i="29"/>
  <c r="Q37" i="29"/>
  <c r="Q38" i="29"/>
  <c r="Q18" i="29"/>
  <c r="Q24" i="29"/>
  <c r="Q29" i="29"/>
  <c r="Q16" i="29"/>
  <c r="Q26" i="29"/>
  <c r="Q25" i="29"/>
  <c r="Q17" i="29"/>
  <c r="Q33" i="29"/>
  <c r="Q36" i="29"/>
  <c r="Q45" i="29"/>
  <c r="Q10" i="29"/>
  <c r="Q34" i="29"/>
  <c r="Q30" i="29"/>
  <c r="Q11" i="29"/>
  <c r="Q39" i="29"/>
  <c r="Q35" i="29"/>
  <c r="Q44" i="29"/>
  <c r="Q45" i="30"/>
  <c r="Q42" i="30"/>
  <c r="Q40" i="30"/>
  <c r="Q22" i="30"/>
  <c r="Q23" i="30"/>
  <c r="Q32" i="30"/>
  <c r="Q26" i="30"/>
  <c r="Q48" i="30"/>
  <c r="Q13" i="30"/>
  <c r="Q29" i="30"/>
  <c r="Q28" i="30"/>
  <c r="Q10" i="30"/>
  <c r="Q30" i="30"/>
  <c r="Q36" i="30"/>
  <c r="Q25" i="30"/>
  <c r="Q41" i="30"/>
  <c r="Q14" i="30"/>
  <c r="Q18" i="30"/>
  <c r="Q20" i="30"/>
  <c r="Q34" i="30"/>
  <c r="Q38" i="30"/>
  <c r="Q27" i="30"/>
  <c r="Q33" i="30"/>
  <c r="Q12" i="30"/>
  <c r="Q18" i="32"/>
  <c r="Q35" i="32"/>
  <c r="Q14" i="32"/>
  <c r="Q34" i="32"/>
  <c r="Q36" i="32"/>
  <c r="Q30" i="32"/>
  <c r="Q29" i="32"/>
  <c r="Q10" i="32"/>
  <c r="Q13" i="32"/>
  <c r="Q17" i="32"/>
  <c r="Q26" i="32"/>
  <c r="Q19" i="32"/>
  <c r="Q24" i="32"/>
  <c r="Q21" i="32"/>
  <c r="Q44" i="32"/>
  <c r="Q25" i="32"/>
  <c r="Q32" i="32"/>
  <c r="Q39" i="32"/>
  <c r="Q20" i="32"/>
  <c r="Q28" i="32"/>
  <c r="Q45" i="32"/>
  <c r="Q11" i="32"/>
  <c r="Q38" i="32"/>
  <c r="Q42" i="32"/>
  <c r="Q22" i="32"/>
  <c r="Q33" i="32"/>
  <c r="Q43" i="32"/>
  <c r="Q31" i="32"/>
  <c r="Q15" i="32"/>
  <c r="Q46" i="32"/>
  <c r="Q37" i="32"/>
  <c r="Q47" i="32"/>
  <c r="Q9" i="32"/>
  <c r="Q27" i="32"/>
  <c r="Q23" i="32"/>
  <c r="Q16" i="32"/>
  <c r="Q12" i="32"/>
  <c r="Q48" i="32"/>
  <c r="Q41" i="32"/>
  <c r="Q40" i="32"/>
  <c r="M195" i="7"/>
  <c r="M202" i="7" s="1"/>
  <c r="M200" i="7"/>
  <c r="M199" i="7"/>
  <c r="Q31" i="92" l="1"/>
  <c r="Q9" i="92"/>
  <c r="Q30" i="92"/>
  <c r="Q17" i="92"/>
  <c r="Q43" i="92"/>
  <c r="Q26" i="92"/>
  <c r="Q28" i="92"/>
  <c r="Q38" i="92"/>
  <c r="Q14" i="92"/>
  <c r="Q35" i="92"/>
  <c r="Q42" i="92"/>
  <c r="Q12" i="92"/>
  <c r="Q13" i="92"/>
  <c r="Q44" i="92"/>
  <c r="Q15" i="92"/>
  <c r="Q10" i="92"/>
  <c r="Q41" i="92"/>
  <c r="Q36" i="92"/>
  <c r="Q11" i="92"/>
  <c r="Q20" i="92"/>
  <c r="Q32" i="92"/>
  <c r="Q45" i="92"/>
  <c r="Q23" i="92"/>
  <c r="Q22" i="92"/>
  <c r="Q33" i="92"/>
  <c r="Q21" i="92"/>
  <c r="Q47" i="92"/>
  <c r="Q27" i="92"/>
  <c r="Q46" i="92"/>
  <c r="Q19" i="92"/>
  <c r="Q25" i="92"/>
  <c r="Q24" i="92"/>
  <c r="Q37" i="92"/>
  <c r="Q40" i="92"/>
  <c r="Q34" i="92"/>
  <c r="Q16" i="92"/>
  <c r="Q18" i="92"/>
  <c r="Q29" i="92"/>
  <c r="Q39" i="92"/>
  <c r="P19" i="91"/>
  <c r="P46" i="91"/>
  <c r="P22" i="91"/>
  <c r="P10" i="91"/>
  <c r="P37" i="91"/>
  <c r="P41" i="91"/>
  <c r="P42" i="91"/>
  <c r="P39" i="91"/>
  <c r="P9" i="91"/>
  <c r="P14" i="91"/>
  <c r="P12" i="91"/>
  <c r="P17" i="91"/>
  <c r="P23" i="91"/>
  <c r="P29" i="91"/>
  <c r="P15" i="91"/>
  <c r="P43" i="91"/>
  <c r="P44" i="91"/>
  <c r="P45" i="91"/>
  <c r="P18" i="91"/>
  <c r="P34" i="91"/>
  <c r="P13" i="91"/>
  <c r="P16" i="91"/>
  <c r="P31" i="91"/>
  <c r="P20" i="91"/>
  <c r="P11" i="91"/>
  <c r="P35" i="91"/>
  <c r="P32" i="91"/>
  <c r="P28" i="91"/>
  <c r="P36" i="91"/>
  <c r="P26" i="91"/>
  <c r="P25" i="91"/>
  <c r="P40" i="91"/>
  <c r="P30" i="91"/>
  <c r="P47" i="91"/>
  <c r="P33" i="91"/>
  <c r="P24" i="91"/>
  <c r="R47" i="91"/>
  <c r="O52" i="91"/>
  <c r="Q38" i="91" s="1"/>
  <c r="P21" i="91"/>
  <c r="P27" i="91"/>
  <c r="Q45" i="90"/>
  <c r="Q21" i="90"/>
  <c r="Q34" i="90"/>
  <c r="Q40" i="90"/>
  <c r="Q46" i="90"/>
  <c r="Q11" i="90"/>
  <c r="Q42" i="90"/>
  <c r="Q25" i="90"/>
  <c r="Q31" i="90"/>
  <c r="Q43" i="90"/>
  <c r="Q37" i="90"/>
  <c r="Q32" i="90"/>
  <c r="Q44" i="90"/>
  <c r="Q22" i="90"/>
  <c r="Q14" i="90"/>
  <c r="Q41" i="90"/>
  <c r="Q12" i="90"/>
  <c r="Q17" i="90"/>
  <c r="Q39" i="90"/>
  <c r="Q47" i="90"/>
  <c r="N47" i="89"/>
  <c r="P47" i="89"/>
  <c r="M52" i="89"/>
  <c r="N32" i="89"/>
  <c r="N27" i="89"/>
  <c r="N14" i="89"/>
  <c r="N24" i="89"/>
  <c r="N37" i="89"/>
  <c r="N29" i="89"/>
  <c r="N21" i="89"/>
  <c r="N10" i="89"/>
  <c r="N46" i="89"/>
  <c r="N19" i="89"/>
  <c r="N15" i="89"/>
  <c r="N22" i="89"/>
  <c r="N39" i="89"/>
  <c r="N34" i="89"/>
  <c r="N20" i="89"/>
  <c r="N13" i="89"/>
  <c r="N18" i="89"/>
  <c r="N31" i="89"/>
  <c r="N11" i="89"/>
  <c r="N35" i="89"/>
  <c r="N12" i="89"/>
  <c r="N17" i="89"/>
  <c r="N30" i="89"/>
  <c r="N25" i="89"/>
  <c r="N9" i="89"/>
  <c r="N26" i="89"/>
  <c r="N16" i="89"/>
  <c r="N33" i="89"/>
  <c r="N23" i="89"/>
  <c r="N36" i="89"/>
  <c r="N28" i="89"/>
  <c r="N40" i="89"/>
  <c r="N42" i="89"/>
  <c r="N44" i="89"/>
  <c r="N45" i="89"/>
  <c r="N43" i="89"/>
  <c r="N41" i="89"/>
  <c r="N38" i="89"/>
  <c r="N47" i="88"/>
  <c r="P47" i="88"/>
  <c r="M52" i="88"/>
  <c r="N37" i="88"/>
  <c r="N13" i="88"/>
  <c r="N36" i="88"/>
  <c r="N28" i="88"/>
  <c r="N39" i="88"/>
  <c r="N46" i="88"/>
  <c r="N29" i="88"/>
  <c r="N24" i="88"/>
  <c r="N21" i="88"/>
  <c r="N27" i="88"/>
  <c r="N12" i="88"/>
  <c r="N35" i="88"/>
  <c r="N34" i="88"/>
  <c r="N23" i="88"/>
  <c r="N19" i="88"/>
  <c r="N32" i="88"/>
  <c r="N25" i="88"/>
  <c r="N11" i="88"/>
  <c r="N16" i="88"/>
  <c r="N31" i="88"/>
  <c r="N9" i="88"/>
  <c r="N22" i="88"/>
  <c r="N26" i="88"/>
  <c r="N10" i="88"/>
  <c r="N33" i="88"/>
  <c r="N14" i="88"/>
  <c r="N18" i="88"/>
  <c r="N15" i="88"/>
  <c r="N17" i="88"/>
  <c r="N30" i="88"/>
  <c r="N20" i="88"/>
  <c r="N40" i="88"/>
  <c r="N42" i="88"/>
  <c r="N45" i="88"/>
  <c r="N44" i="88"/>
  <c r="N41" i="88"/>
  <c r="N43" i="88"/>
  <c r="N38" i="88"/>
  <c r="P10" i="87"/>
  <c r="P26" i="87"/>
  <c r="P17" i="87"/>
  <c r="P20" i="87"/>
  <c r="P42" i="87"/>
  <c r="P31" i="87"/>
  <c r="P25" i="87"/>
  <c r="P40" i="87"/>
  <c r="P47" i="87"/>
  <c r="P44" i="87"/>
  <c r="P12" i="87"/>
  <c r="P36" i="87"/>
  <c r="P24" i="87"/>
  <c r="P15" i="87"/>
  <c r="P21" i="87"/>
  <c r="P46" i="87"/>
  <c r="P43" i="87"/>
  <c r="P41" i="87"/>
  <c r="P29" i="87"/>
  <c r="P11" i="87"/>
  <c r="P13" i="87"/>
  <c r="P34" i="87"/>
  <c r="P30" i="87"/>
  <c r="P32" i="87"/>
  <c r="P33" i="87"/>
  <c r="P35" i="87"/>
  <c r="P39" i="87"/>
  <c r="P27" i="87"/>
  <c r="P45" i="87"/>
  <c r="P38" i="87"/>
  <c r="P23" i="87"/>
  <c r="P28" i="87"/>
  <c r="P14" i="87"/>
  <c r="P37" i="87"/>
  <c r="P22" i="87"/>
  <c r="P16" i="87"/>
  <c r="P18" i="87"/>
  <c r="P19" i="87"/>
  <c r="P9" i="87"/>
  <c r="P40" i="86"/>
  <c r="P13" i="86"/>
  <c r="P16" i="86"/>
  <c r="P37" i="86"/>
  <c r="P45" i="86"/>
  <c r="P22" i="86"/>
  <c r="P11" i="86"/>
  <c r="P18" i="86"/>
  <c r="P30" i="86"/>
  <c r="P33" i="86"/>
  <c r="P29" i="86"/>
  <c r="P9" i="86"/>
  <c r="P34" i="86"/>
  <c r="P26" i="86"/>
  <c r="P12" i="86"/>
  <c r="P36" i="86"/>
  <c r="P14" i="86"/>
  <c r="P21" i="86"/>
  <c r="P32" i="86"/>
  <c r="P38" i="86"/>
  <c r="P23" i="86"/>
  <c r="P20" i="86"/>
  <c r="P44" i="86"/>
  <c r="P35" i="86"/>
  <c r="P19" i="86"/>
  <c r="P41" i="86"/>
  <c r="P15" i="86"/>
  <c r="P28" i="86"/>
  <c r="P43" i="86"/>
  <c r="P31" i="86"/>
  <c r="P17" i="86"/>
  <c r="P42" i="86"/>
  <c r="P10" i="86"/>
  <c r="P25" i="86"/>
  <c r="P39" i="86"/>
  <c r="P24" i="86"/>
  <c r="P47" i="86"/>
  <c r="P46" i="86"/>
  <c r="P27" i="86"/>
  <c r="P43" i="85"/>
  <c r="P24" i="85"/>
  <c r="P31" i="85"/>
  <c r="P23" i="85"/>
  <c r="P15" i="85"/>
  <c r="P46" i="85"/>
  <c r="P33" i="85"/>
  <c r="P17" i="85"/>
  <c r="P28" i="85"/>
  <c r="P12" i="85"/>
  <c r="P36" i="85"/>
  <c r="P38" i="85"/>
  <c r="P29" i="85"/>
  <c r="P22" i="85"/>
  <c r="P16" i="85"/>
  <c r="P34" i="85"/>
  <c r="P30" i="85"/>
  <c r="P27" i="85"/>
  <c r="P14" i="85"/>
  <c r="P32" i="85"/>
  <c r="P45" i="85"/>
  <c r="P21" i="85"/>
  <c r="P9" i="85"/>
  <c r="P11" i="85"/>
  <c r="P13" i="85"/>
  <c r="P41" i="85"/>
  <c r="P20" i="85"/>
  <c r="P47" i="85"/>
  <c r="P18" i="85"/>
  <c r="P44" i="85"/>
  <c r="P25" i="85"/>
  <c r="P40" i="85"/>
  <c r="P26" i="85"/>
  <c r="P35" i="85"/>
  <c r="P39" i="85"/>
  <c r="P42" i="85"/>
  <c r="P10" i="85"/>
  <c r="P19" i="85"/>
  <c r="P37" i="85"/>
  <c r="O47" i="84"/>
  <c r="N52" i="84"/>
  <c r="Q47" i="84"/>
  <c r="O10" i="84"/>
  <c r="O35" i="84"/>
  <c r="O36" i="84"/>
  <c r="O22" i="84"/>
  <c r="O17" i="84"/>
  <c r="O27" i="84"/>
  <c r="O13" i="84"/>
  <c r="O46" i="84"/>
  <c r="O28" i="84"/>
  <c r="O14" i="84"/>
  <c r="O20" i="84"/>
  <c r="O21" i="84"/>
  <c r="O24" i="84"/>
  <c r="O15" i="84"/>
  <c r="O34" i="84"/>
  <c r="O12" i="84"/>
  <c r="O19" i="84"/>
  <c r="O25" i="84"/>
  <c r="O30" i="84"/>
  <c r="O29" i="84"/>
  <c r="O32" i="84"/>
  <c r="O23" i="84"/>
  <c r="O37" i="84"/>
  <c r="O39" i="84"/>
  <c r="O26" i="84"/>
  <c r="O31" i="84"/>
  <c r="O11" i="84"/>
  <c r="O33" i="84"/>
  <c r="O18" i="84"/>
  <c r="O9" i="84"/>
  <c r="O16" i="84"/>
  <c r="O40" i="84"/>
  <c r="O42" i="84"/>
  <c r="O45" i="84"/>
  <c r="O43" i="84"/>
  <c r="O44" i="84"/>
  <c r="O41" i="84"/>
  <c r="O38" i="84"/>
  <c r="P45" i="83"/>
  <c r="P29" i="83"/>
  <c r="P21" i="83"/>
  <c r="P40" i="83"/>
  <c r="P18" i="83"/>
  <c r="P47" i="83"/>
  <c r="P9" i="83"/>
  <c r="P32" i="83"/>
  <c r="P43" i="83"/>
  <c r="P22" i="83"/>
  <c r="P15" i="83"/>
  <c r="P38" i="83"/>
  <c r="P20" i="83"/>
  <c r="P13" i="83"/>
  <c r="P10" i="83"/>
  <c r="P41" i="83"/>
  <c r="P31" i="83"/>
  <c r="P44" i="83"/>
  <c r="P25" i="83"/>
  <c r="P23" i="83"/>
  <c r="P42" i="83"/>
  <c r="P16" i="83"/>
  <c r="P37" i="83"/>
  <c r="P45" i="82"/>
  <c r="P38" i="82"/>
  <c r="P12" i="82"/>
  <c r="P40" i="82"/>
  <c r="P26" i="82"/>
  <c r="P27" i="82"/>
  <c r="P32" i="82"/>
  <c r="P23" i="82"/>
  <c r="P13" i="82"/>
  <c r="P31" i="82"/>
  <c r="P41" i="82"/>
  <c r="P39" i="82"/>
  <c r="P21" i="82"/>
  <c r="P43" i="82"/>
  <c r="P15" i="82"/>
  <c r="P18" i="82"/>
  <c r="P44" i="82"/>
  <c r="P28" i="82"/>
  <c r="P30" i="82"/>
  <c r="P16" i="82"/>
  <c r="P42" i="82"/>
  <c r="P19" i="82"/>
  <c r="P25" i="82"/>
  <c r="P33" i="82"/>
  <c r="P36" i="82"/>
  <c r="P47" i="82"/>
  <c r="P14" i="82"/>
  <c r="P29" i="82"/>
  <c r="P9" i="82"/>
  <c r="P22" i="82"/>
  <c r="O47" i="81"/>
  <c r="N52" i="81"/>
  <c r="Q47" i="81"/>
  <c r="O17" i="81"/>
  <c r="O28" i="81"/>
  <c r="O23" i="81"/>
  <c r="O19" i="81"/>
  <c r="O18" i="81"/>
  <c r="O14" i="81"/>
  <c r="O30" i="81"/>
  <c r="O12" i="81"/>
  <c r="O20" i="81"/>
  <c r="O27" i="81"/>
  <c r="O26" i="81"/>
  <c r="O22" i="81"/>
  <c r="O21" i="81"/>
  <c r="O31" i="81"/>
  <c r="O9" i="81"/>
  <c r="P9" i="81" s="1"/>
  <c r="O25" i="81"/>
  <c r="O29" i="81"/>
  <c r="O11" i="81"/>
  <c r="O16" i="81"/>
  <c r="O37" i="81"/>
  <c r="O10" i="81"/>
  <c r="O15" i="81"/>
  <c r="O32" i="81"/>
  <c r="O24" i="81"/>
  <c r="O13" i="81"/>
  <c r="O36" i="81"/>
  <c r="O46" i="81"/>
  <c r="O34" i="81"/>
  <c r="O39" i="81"/>
  <c r="O35" i="81"/>
  <c r="O33" i="81"/>
  <c r="P33" i="81" s="1"/>
  <c r="O40" i="81"/>
  <c r="O45" i="81"/>
  <c r="O42" i="81"/>
  <c r="O44" i="81"/>
  <c r="O43" i="81"/>
  <c r="O41" i="81"/>
  <c r="O38" i="81"/>
  <c r="P36" i="80"/>
  <c r="P21" i="80"/>
  <c r="P33" i="80"/>
  <c r="P25" i="80"/>
  <c r="P38" i="80"/>
  <c r="P23" i="80"/>
  <c r="P29" i="80"/>
  <c r="P41" i="80"/>
  <c r="P24" i="80"/>
  <c r="P27" i="80"/>
  <c r="P44" i="80"/>
  <c r="P11" i="80"/>
  <c r="P42" i="80"/>
  <c r="P17" i="80"/>
  <c r="P39" i="80"/>
  <c r="P40" i="80"/>
  <c r="P12" i="80"/>
  <c r="P15" i="80"/>
  <c r="P45" i="80"/>
  <c r="P13" i="80"/>
  <c r="P47" i="80"/>
  <c r="P46" i="80"/>
  <c r="P43" i="80"/>
  <c r="P14" i="80"/>
  <c r="P9" i="80"/>
  <c r="P39" i="79"/>
  <c r="P12" i="79"/>
  <c r="P19" i="79"/>
  <c r="P35" i="79"/>
  <c r="P11" i="79"/>
  <c r="P36" i="79"/>
  <c r="P23" i="79"/>
  <c r="P29" i="79"/>
  <c r="P24" i="79"/>
  <c r="P32" i="79"/>
  <c r="P21" i="79"/>
  <c r="P30" i="79"/>
  <c r="P43" i="79"/>
  <c r="P38" i="79"/>
  <c r="P18" i="79"/>
  <c r="P41" i="79"/>
  <c r="P22" i="79"/>
  <c r="P45" i="79"/>
  <c r="P25" i="79"/>
  <c r="P10" i="79"/>
  <c r="P40" i="79"/>
  <c r="P27" i="79"/>
  <c r="P47" i="79"/>
  <c r="P33" i="79"/>
  <c r="P20" i="79"/>
  <c r="P42" i="79"/>
  <c r="P28" i="79"/>
  <c r="P17" i="79"/>
  <c r="P44" i="79"/>
  <c r="P13" i="79"/>
  <c r="P14" i="79"/>
  <c r="P33" i="78"/>
  <c r="P31" i="78"/>
  <c r="P23" i="78"/>
  <c r="P34" i="78"/>
  <c r="P10" i="78"/>
  <c r="P28" i="78"/>
  <c r="P43" i="78"/>
  <c r="P22" i="78"/>
  <c r="P30" i="78"/>
  <c r="P41" i="78"/>
  <c r="P46" i="78"/>
  <c r="P37" i="78"/>
  <c r="P25" i="78"/>
  <c r="P35" i="78"/>
  <c r="P17" i="78"/>
  <c r="P29" i="78"/>
  <c r="P24" i="78"/>
  <c r="P36" i="78"/>
  <c r="P9" i="78"/>
  <c r="P12" i="78"/>
  <c r="P15" i="78"/>
  <c r="P32" i="78"/>
  <c r="P38" i="78"/>
  <c r="P39" i="78"/>
  <c r="P27" i="78"/>
  <c r="P44" i="78"/>
  <c r="P19" i="78"/>
  <c r="P18" i="78"/>
  <c r="P45" i="78"/>
  <c r="P14" i="78"/>
  <c r="P20" i="78"/>
  <c r="P42" i="78"/>
  <c r="P21" i="78"/>
  <c r="P13" i="78"/>
  <c r="P40" i="78"/>
  <c r="P11" i="78"/>
  <c r="P47" i="78"/>
  <c r="O11" i="77"/>
  <c r="O25" i="77"/>
  <c r="O30" i="77"/>
  <c r="O44" i="77"/>
  <c r="O43" i="77"/>
  <c r="O41" i="77"/>
  <c r="O45" i="77"/>
  <c r="O42" i="77"/>
  <c r="O36" i="77"/>
  <c r="P36" i="77" s="1"/>
  <c r="O15" i="77"/>
  <c r="P15" i="77" s="1"/>
  <c r="O35" i="77"/>
  <c r="P35" i="77" s="1"/>
  <c r="O22" i="77"/>
  <c r="P22" i="77" s="1"/>
  <c r="O21" i="77"/>
  <c r="P21" i="77" s="1"/>
  <c r="O18" i="77"/>
  <c r="P18" i="77" s="1"/>
  <c r="O10" i="77"/>
  <c r="P10" i="77" s="1"/>
  <c r="O9" i="77"/>
  <c r="P9" i="77" s="1"/>
  <c r="O17" i="77"/>
  <c r="P17" i="77" s="1"/>
  <c r="O16" i="77"/>
  <c r="P16" i="77" s="1"/>
  <c r="O12" i="77"/>
  <c r="P12" i="77" s="1"/>
  <c r="O24" i="77"/>
  <c r="P24" i="77" s="1"/>
  <c r="O39" i="77"/>
  <c r="P39" i="77" s="1"/>
  <c r="O28" i="77"/>
  <c r="P28" i="77" s="1"/>
  <c r="O26" i="77"/>
  <c r="P26" i="77" s="1"/>
  <c r="O23" i="77"/>
  <c r="P23" i="77" s="1"/>
  <c r="O34" i="77"/>
  <c r="P34" i="77" s="1"/>
  <c r="O13" i="77"/>
  <c r="P13" i="77" s="1"/>
  <c r="O31" i="77"/>
  <c r="P31" i="77" s="1"/>
  <c r="O38" i="77"/>
  <c r="P38" i="77" s="1"/>
  <c r="O20" i="77"/>
  <c r="P20" i="77" s="1"/>
  <c r="O27" i="77"/>
  <c r="P27" i="77" s="1"/>
  <c r="O40" i="77"/>
  <c r="P40" i="77" s="1"/>
  <c r="O47" i="77"/>
  <c r="P47" i="77" s="1"/>
  <c r="O33" i="77"/>
  <c r="P33" i="77" s="1"/>
  <c r="O46" i="77"/>
  <c r="P46" i="77" s="1"/>
  <c r="Q47" i="77"/>
  <c r="O19" i="77"/>
  <c r="P19" i="77" s="1"/>
  <c r="O14" i="77"/>
  <c r="P14" i="77" s="1"/>
  <c r="O29" i="77"/>
  <c r="P29" i="77" s="1"/>
  <c r="P44" i="77"/>
  <c r="P25" i="77"/>
  <c r="P43" i="77"/>
  <c r="P30" i="77"/>
  <c r="P41" i="77"/>
  <c r="P37" i="77"/>
  <c r="P42" i="77"/>
  <c r="P32" i="77"/>
  <c r="P45" i="77"/>
  <c r="P11" i="77"/>
  <c r="Q47" i="76"/>
  <c r="O47" i="76"/>
  <c r="O32" i="76"/>
  <c r="O37" i="76"/>
  <c r="O28" i="76"/>
  <c r="O30" i="76"/>
  <c r="O25" i="76"/>
  <c r="O46" i="76"/>
  <c r="O34" i="76"/>
  <c r="O22" i="76"/>
  <c r="O36" i="76"/>
  <c r="O12" i="76"/>
  <c r="O23" i="76"/>
  <c r="O35" i="76"/>
  <c r="O27" i="76"/>
  <c r="O19" i="76"/>
  <c r="O20" i="76"/>
  <c r="O21" i="76"/>
  <c r="O11" i="76"/>
  <c r="O39" i="76"/>
  <c r="O24" i="76"/>
  <c r="O17" i="76"/>
  <c r="O14" i="76"/>
  <c r="O13" i="76"/>
  <c r="O10" i="76"/>
  <c r="O15" i="76"/>
  <c r="O16" i="76"/>
  <c r="O18" i="76"/>
  <c r="O33" i="76"/>
  <c r="O26" i="76"/>
  <c r="O29" i="76"/>
  <c r="O31" i="76"/>
  <c r="O9" i="76"/>
  <c r="O40" i="76"/>
  <c r="O45" i="76"/>
  <c r="O42" i="76"/>
  <c r="O41" i="76"/>
  <c r="O43" i="76"/>
  <c r="O44" i="76"/>
  <c r="O38" i="76"/>
  <c r="P27" i="69"/>
  <c r="P21" i="69"/>
  <c r="P37" i="69"/>
  <c r="P12" i="69"/>
  <c r="P42" i="69"/>
  <c r="P31" i="69"/>
  <c r="P14" i="69"/>
  <c r="P24" i="69"/>
  <c r="P39" i="69"/>
  <c r="P20" i="69"/>
  <c r="P23" i="69"/>
  <c r="P33" i="69"/>
  <c r="P30" i="69"/>
  <c r="P46" i="69"/>
  <c r="P36" i="69"/>
  <c r="P44" i="69"/>
  <c r="P10" i="69"/>
  <c r="P17" i="69"/>
  <c r="P32" i="69"/>
  <c r="P26" i="69"/>
  <c r="P15" i="69"/>
  <c r="P45" i="69"/>
  <c r="P16" i="69"/>
  <c r="P35" i="69"/>
  <c r="P43" i="69"/>
  <c r="P41" i="69"/>
  <c r="P9" i="69"/>
  <c r="P19" i="69"/>
  <c r="P28" i="69"/>
  <c r="P38" i="69"/>
  <c r="P18" i="69"/>
  <c r="P25" i="69"/>
  <c r="P40" i="69"/>
  <c r="P29" i="69"/>
  <c r="P47" i="69"/>
  <c r="P11" i="69"/>
  <c r="P34" i="69"/>
  <c r="P22" i="69"/>
  <c r="Q47" i="35"/>
  <c r="Q36" i="35"/>
  <c r="Q31" i="35"/>
  <c r="Q20" i="35"/>
  <c r="Q25" i="35"/>
  <c r="Q32" i="35"/>
  <c r="Q45" i="35"/>
  <c r="Q26" i="35"/>
  <c r="Q15" i="35"/>
  <c r="Q42" i="35"/>
  <c r="Q40" i="35"/>
  <c r="Q24" i="35"/>
  <c r="Q43" i="35"/>
  <c r="Q29" i="35"/>
  <c r="Q10" i="35"/>
  <c r="Q18" i="35"/>
  <c r="Q37" i="35"/>
  <c r="Q33" i="35"/>
  <c r="Q13" i="35"/>
  <c r="Q17" i="35"/>
  <c r="Q38" i="35"/>
  <c r="Q30" i="35"/>
  <c r="Q21" i="35"/>
  <c r="Q34" i="35"/>
  <c r="Q14" i="35"/>
  <c r="Q27" i="35"/>
  <c r="Q11" i="35"/>
  <c r="Q35" i="35"/>
  <c r="Q16" i="35"/>
  <c r="Q44" i="35"/>
  <c r="Q9" i="35"/>
  <c r="Q23" i="35"/>
  <c r="Q28" i="35"/>
  <c r="Q46" i="35"/>
  <c r="Q12" i="35"/>
  <c r="Q48" i="35"/>
  <c r="Q41" i="35"/>
  <c r="Q22" i="35"/>
  <c r="Q26" i="34"/>
  <c r="Q19" i="34"/>
  <c r="Q15" i="34"/>
  <c r="Q34" i="34"/>
  <c r="Q14" i="34"/>
  <c r="Q48" i="34"/>
  <c r="Q21" i="34"/>
  <c r="Q37" i="34"/>
  <c r="Q35" i="34"/>
  <c r="Q20" i="34"/>
  <c r="Q18" i="34"/>
  <c r="Q40" i="34"/>
  <c r="Q27" i="34"/>
  <c r="Q28" i="34"/>
  <c r="Q25" i="34"/>
  <c r="Q30" i="34"/>
  <c r="Q47" i="34"/>
  <c r="Q29" i="34"/>
  <c r="Q39" i="34"/>
  <c r="Q9" i="34"/>
  <c r="Q17" i="34"/>
  <c r="Q44" i="34"/>
  <c r="Q12" i="34"/>
  <c r="Q24" i="34"/>
  <c r="Q42" i="34"/>
  <c r="Q16" i="34"/>
  <c r="Q11" i="34"/>
  <c r="Q45" i="34"/>
  <c r="Q46" i="34"/>
  <c r="Q32" i="34"/>
  <c r="Q38" i="34"/>
  <c r="Q22" i="34"/>
  <c r="Q33" i="34"/>
  <c r="Q43" i="34"/>
  <c r="Q13" i="34"/>
  <c r="Q36" i="34"/>
  <c r="Q31" i="34"/>
  <c r="Q10" i="34"/>
  <c r="O13" i="15"/>
  <c r="O17" i="15"/>
  <c r="O34" i="15"/>
  <c r="O24" i="15"/>
  <c r="O41" i="15"/>
  <c r="O37" i="15"/>
  <c r="O42" i="15"/>
  <c r="O22" i="15"/>
  <c r="O29" i="15"/>
  <c r="O47" i="15"/>
  <c r="O19" i="15"/>
  <c r="O39" i="15"/>
  <c r="O43" i="15"/>
  <c r="O9" i="15"/>
  <c r="P23" i="23"/>
  <c r="P28" i="23"/>
  <c r="P34" i="23"/>
  <c r="P32" i="23"/>
  <c r="P10" i="23"/>
  <c r="P14" i="23"/>
  <c r="P43" i="23"/>
  <c r="P48" i="23"/>
  <c r="P16" i="23"/>
  <c r="P15" i="23"/>
  <c r="P29" i="23"/>
  <c r="P46" i="23"/>
  <c r="P25" i="23"/>
  <c r="P9" i="23"/>
  <c r="P17" i="23"/>
  <c r="P11" i="23"/>
  <c r="P21" i="23"/>
  <c r="R42" i="27"/>
  <c r="R45" i="27"/>
  <c r="Q31" i="91" l="1"/>
  <c r="Q17" i="91"/>
  <c r="Q9" i="91"/>
  <c r="Q46" i="91"/>
  <c r="Q40" i="91"/>
  <c r="Q25" i="91"/>
  <c r="Q26" i="91"/>
  <c r="Q34" i="91"/>
  <c r="Q36" i="91"/>
  <c r="Q18" i="91"/>
  <c r="Q10" i="91"/>
  <c r="Q14" i="91"/>
  <c r="Q35" i="91"/>
  <c r="Q30" i="91"/>
  <c r="Q41" i="91"/>
  <c r="Q15" i="91"/>
  <c r="Q33" i="91"/>
  <c r="Q16" i="91"/>
  <c r="Q37" i="91"/>
  <c r="Q24" i="91"/>
  <c r="Q45" i="91"/>
  <c r="Q23" i="91"/>
  <c r="Q47" i="91"/>
  <c r="Q28" i="91"/>
  <c r="Q44" i="91"/>
  <c r="Q20" i="91"/>
  <c r="Q32" i="91"/>
  <c r="Q29" i="91"/>
  <c r="Q27" i="91"/>
  <c r="Q12" i="91"/>
  <c r="Q21" i="91"/>
  <c r="Q11" i="91"/>
  <c r="Q43" i="91"/>
  <c r="Q22" i="91"/>
  <c r="Q39" i="91"/>
  <c r="Q42" i="91"/>
  <c r="Q13" i="91"/>
  <c r="Q19" i="91"/>
  <c r="O40" i="89"/>
  <c r="O23" i="89"/>
  <c r="O39" i="89"/>
  <c r="O33" i="89"/>
  <c r="O22" i="89"/>
  <c r="O16" i="89"/>
  <c r="O15" i="89"/>
  <c r="O26" i="89"/>
  <c r="O19" i="89"/>
  <c r="O44" i="89"/>
  <c r="O31" i="89"/>
  <c r="O27" i="89"/>
  <c r="O42" i="89"/>
  <c r="O18" i="89"/>
  <c r="O13" i="89"/>
  <c r="O46" i="89"/>
  <c r="O10" i="89"/>
  <c r="O9" i="89"/>
  <c r="O25" i="89"/>
  <c r="O30" i="89"/>
  <c r="O21" i="89"/>
  <c r="O32" i="89"/>
  <c r="O38" i="89"/>
  <c r="O17" i="89"/>
  <c r="O29" i="89"/>
  <c r="O41" i="89"/>
  <c r="O12" i="89"/>
  <c r="O37" i="89"/>
  <c r="O43" i="89"/>
  <c r="O35" i="89"/>
  <c r="O24" i="89"/>
  <c r="O45" i="89"/>
  <c r="O11" i="89"/>
  <c r="O14" i="89"/>
  <c r="O28" i="89"/>
  <c r="O20" i="89"/>
  <c r="O36" i="89"/>
  <c r="O34" i="89"/>
  <c r="O47" i="89"/>
  <c r="O40" i="88"/>
  <c r="O32" i="88"/>
  <c r="O18" i="88"/>
  <c r="O12" i="88"/>
  <c r="O14" i="88"/>
  <c r="O27" i="88"/>
  <c r="O33" i="88"/>
  <c r="O21" i="88"/>
  <c r="O17" i="88"/>
  <c r="O34" i="88"/>
  <c r="O15" i="88"/>
  <c r="O35" i="88"/>
  <c r="O10" i="88"/>
  <c r="O24" i="88"/>
  <c r="O29" i="88"/>
  <c r="O26" i="88"/>
  <c r="O45" i="88"/>
  <c r="O11" i="88"/>
  <c r="O13" i="88"/>
  <c r="O42" i="88"/>
  <c r="O25" i="88"/>
  <c r="O37" i="88"/>
  <c r="O38" i="88"/>
  <c r="O22" i="88"/>
  <c r="O46" i="88"/>
  <c r="O43" i="88"/>
  <c r="O9" i="88"/>
  <c r="O39" i="88"/>
  <c r="O41" i="88"/>
  <c r="O31" i="88"/>
  <c r="O28" i="88"/>
  <c r="O44" i="88"/>
  <c r="O16" i="88"/>
  <c r="O36" i="88"/>
  <c r="O20" i="88"/>
  <c r="O19" i="88"/>
  <c r="O30" i="88"/>
  <c r="O23" i="88"/>
  <c r="O47" i="88"/>
  <c r="P16" i="84"/>
  <c r="P34" i="84"/>
  <c r="P28" i="84"/>
  <c r="P39" i="84"/>
  <c r="P46" i="84"/>
  <c r="P31" i="84"/>
  <c r="P14" i="84"/>
  <c r="P38" i="84"/>
  <c r="P23" i="84"/>
  <c r="P27" i="84"/>
  <c r="P26" i="84"/>
  <c r="P42" i="84"/>
  <c r="P19" i="84"/>
  <c r="P10" i="84"/>
  <c r="P40" i="84"/>
  <c r="P18" i="84"/>
  <c r="P24" i="84"/>
  <c r="P33" i="84"/>
  <c r="P21" i="84"/>
  <c r="P11" i="84"/>
  <c r="P20" i="84"/>
  <c r="P37" i="84"/>
  <c r="P13" i="84"/>
  <c r="P41" i="84"/>
  <c r="P32" i="84"/>
  <c r="P17" i="84"/>
  <c r="P44" i="84"/>
  <c r="P29" i="84"/>
  <c r="P22" i="84"/>
  <c r="P43" i="84"/>
  <c r="P30" i="84"/>
  <c r="P36" i="84"/>
  <c r="P45" i="84"/>
  <c r="P25" i="84"/>
  <c r="P35" i="84"/>
  <c r="P12" i="84"/>
  <c r="P9" i="84"/>
  <c r="P15" i="84"/>
  <c r="P47" i="84"/>
  <c r="P42" i="81"/>
  <c r="P11" i="81"/>
  <c r="P28" i="81"/>
  <c r="P45" i="81"/>
  <c r="P29" i="81"/>
  <c r="P17" i="81"/>
  <c r="P39" i="81"/>
  <c r="P21" i="81"/>
  <c r="P34" i="81"/>
  <c r="P22" i="81"/>
  <c r="P46" i="81"/>
  <c r="P26" i="81"/>
  <c r="P36" i="81"/>
  <c r="P27" i="81"/>
  <c r="P13" i="81"/>
  <c r="P20" i="81"/>
  <c r="P24" i="81"/>
  <c r="P12" i="81"/>
  <c r="P40" i="81"/>
  <c r="P25" i="81"/>
  <c r="P30" i="81"/>
  <c r="P41" i="81"/>
  <c r="P10" i="81"/>
  <c r="P18" i="81"/>
  <c r="P15" i="81"/>
  <c r="P43" i="81"/>
  <c r="P37" i="81"/>
  <c r="P19" i="81"/>
  <c r="P32" i="81"/>
  <c r="P38" i="81"/>
  <c r="P14" i="81"/>
  <c r="P44" i="81"/>
  <c r="P16" i="81"/>
  <c r="P23" i="81"/>
  <c r="P35" i="81"/>
  <c r="P31" i="81"/>
  <c r="P47" i="81"/>
  <c r="P31" i="76"/>
  <c r="P35" i="76"/>
  <c r="P19" i="76"/>
  <c r="P29" i="76"/>
  <c r="P33" i="76"/>
  <c r="P18" i="76"/>
  <c r="P12" i="76"/>
  <c r="P16" i="76"/>
  <c r="P36" i="76"/>
  <c r="P26" i="76"/>
  <c r="P15" i="76"/>
  <c r="P22" i="76"/>
  <c r="P27" i="76"/>
  <c r="P23" i="76"/>
  <c r="P10" i="76"/>
  <c r="P34" i="76"/>
  <c r="P38" i="76"/>
  <c r="P13" i="76"/>
  <c r="P46" i="76"/>
  <c r="P44" i="76"/>
  <c r="P14" i="76"/>
  <c r="P25" i="76"/>
  <c r="P43" i="76"/>
  <c r="P17" i="76"/>
  <c r="P30" i="76"/>
  <c r="P41" i="76"/>
  <c r="P24" i="76"/>
  <c r="P28" i="76"/>
  <c r="P42" i="76"/>
  <c r="P39" i="76"/>
  <c r="P37" i="76"/>
  <c r="P45" i="76"/>
  <c r="P11" i="76"/>
  <c r="P32" i="76"/>
  <c r="P40" i="76"/>
  <c r="P21" i="76"/>
  <c r="P47" i="76"/>
  <c r="P9" i="76"/>
  <c r="P20" i="76"/>
  <c r="R44" i="27"/>
  <c r="P48" i="27" l="1"/>
  <c r="P27" i="27"/>
  <c r="P21" i="27"/>
  <c r="P22" i="27"/>
  <c r="P23" i="27"/>
  <c r="P11" i="27"/>
  <c r="P34" i="27"/>
  <c r="P33" i="27"/>
  <c r="P47" i="27"/>
  <c r="O53" i="27"/>
  <c r="Q41" i="27" s="1"/>
  <c r="R48" i="27"/>
  <c r="P30" i="27"/>
  <c r="Q30" i="27" s="1"/>
  <c r="P18" i="27"/>
  <c r="Q18" i="27" s="1"/>
  <c r="P14" i="27"/>
  <c r="Q14" i="27" s="1"/>
  <c r="P24" i="27"/>
  <c r="Q24" i="27" s="1"/>
  <c r="P13" i="27"/>
  <c r="Q13" i="27" s="1"/>
  <c r="P20" i="27"/>
  <c r="P16" i="27"/>
  <c r="P26" i="27"/>
  <c r="P15" i="27"/>
  <c r="P31" i="27"/>
  <c r="P29" i="27"/>
  <c r="P17" i="27"/>
  <c r="P25" i="27"/>
  <c r="P28" i="27"/>
  <c r="P32" i="27"/>
  <c r="P38" i="27"/>
  <c r="Q38" i="27" s="1"/>
  <c r="P19" i="27"/>
  <c r="Q19" i="27" s="1"/>
  <c r="P36" i="27"/>
  <c r="Q36" i="27" s="1"/>
  <c r="P35" i="27"/>
  <c r="Q35" i="27" s="1"/>
  <c r="P12" i="27"/>
  <c r="Q12" i="27" s="1"/>
  <c r="P9" i="27"/>
  <c r="Q9" i="27" s="1"/>
  <c r="P10" i="27"/>
  <c r="P37" i="27"/>
  <c r="P40" i="27"/>
  <c r="P41" i="27"/>
  <c r="P39" i="27"/>
  <c r="P43" i="27"/>
  <c r="P46" i="27"/>
  <c r="P42" i="27"/>
  <c r="P45" i="27"/>
  <c r="P44" i="27"/>
  <c r="Q44" i="27" l="1"/>
  <c r="Q45" i="27"/>
  <c r="Q42" i="27"/>
  <c r="Q17" i="27"/>
  <c r="Q39" i="27"/>
  <c r="Q28" i="27"/>
  <c r="Q33" i="27"/>
  <c r="Q34" i="27"/>
  <c r="Q29" i="27"/>
  <c r="Q23" i="27"/>
  <c r="Q27" i="27"/>
  <c r="Q32" i="27"/>
  <c r="Q47" i="27"/>
  <c r="Q25" i="27"/>
  <c r="Q46" i="27"/>
  <c r="Q43" i="27"/>
  <c r="Q11" i="27"/>
  <c r="Q31" i="27"/>
  <c r="Q15" i="27"/>
  <c r="Q22" i="27"/>
  <c r="Q40" i="27"/>
  <c r="Q26" i="27"/>
  <c r="Q21" i="27"/>
  <c r="Q37" i="27"/>
  <c r="Q16" i="27"/>
  <c r="Q10" i="27"/>
  <c r="Q20" i="27"/>
  <c r="Q48" i="27"/>
  <c r="M205" i="13"/>
  <c r="M106" i="13" s="1"/>
  <c r="M206" i="13"/>
  <c r="I44" i="13"/>
  <c r="I43" i="13" s="1"/>
  <c r="E44" i="13"/>
  <c r="E43" i="13" s="1"/>
  <c r="J44" i="13"/>
  <c r="J43" i="13" s="1"/>
  <c r="C48" i="13"/>
  <c r="K44" i="13"/>
  <c r="K43" i="13" s="1"/>
  <c r="G44" i="13"/>
  <c r="G43" i="13" s="1"/>
  <c r="D44" i="13"/>
  <c r="D43" i="13" s="1"/>
  <c r="F44" i="13"/>
  <c r="F43" i="13" s="1"/>
  <c r="C44" i="13"/>
  <c r="C43" i="13" s="1"/>
  <c r="D195" i="13"/>
  <c r="D205" i="13" s="1"/>
  <c r="E195" i="13"/>
  <c r="E205" i="13" s="1"/>
  <c r="J46" i="13"/>
  <c r="E46" i="13"/>
  <c r="C46" i="13"/>
  <c r="C45" i="13" s="1"/>
  <c r="K46" i="13"/>
  <c r="F46" i="13"/>
  <c r="G46" i="13"/>
  <c r="D46" i="13"/>
  <c r="I46" i="13"/>
  <c r="D48" i="13"/>
  <c r="E48" i="13"/>
  <c r="G48" i="13"/>
  <c r="I48" i="13"/>
  <c r="C195" i="13"/>
  <c r="C47" i="13"/>
  <c r="J48" i="13"/>
  <c r="D47" i="13"/>
  <c r="K48" i="13"/>
  <c r="F48" i="13"/>
  <c r="E47" i="13"/>
  <c r="J195" i="13"/>
  <c r="J205" i="13" s="1"/>
  <c r="J47" i="13"/>
  <c r="F195" i="13"/>
  <c r="F205" i="13" s="1"/>
  <c r="F47" i="13"/>
  <c r="K195" i="13"/>
  <c r="K205" i="13" s="1"/>
  <c r="K47" i="13"/>
  <c r="G195" i="13"/>
  <c r="G205" i="13" s="1"/>
  <c r="G47" i="13"/>
  <c r="I195" i="13"/>
  <c r="I205" i="13" s="1"/>
  <c r="I47" i="13"/>
  <c r="G45" i="13" l="1"/>
  <c r="J45" i="13"/>
  <c r="E45" i="13"/>
  <c r="E39" i="13" s="1"/>
  <c r="E49" i="13" s="1"/>
  <c r="K45" i="13"/>
  <c r="K39" i="13" s="1"/>
  <c r="K49" i="13" s="1"/>
  <c r="M156" i="13"/>
  <c r="C39" i="13"/>
  <c r="I45" i="13"/>
  <c r="I39" i="13" s="1"/>
  <c r="I49" i="13" s="1"/>
  <c r="D45" i="13"/>
  <c r="D39" i="13" s="1"/>
  <c r="D49" i="13" s="1"/>
  <c r="F45" i="13"/>
  <c r="F39" i="13" s="1"/>
  <c r="F49" i="13" s="1"/>
  <c r="C49" i="13"/>
  <c r="J39" i="13"/>
  <c r="J49" i="13" s="1"/>
  <c r="C205" i="13"/>
  <c r="P48" i="13"/>
  <c r="N48" i="13"/>
  <c r="G39" i="13"/>
  <c r="G49" i="13" s="1"/>
  <c r="M54" i="13" l="1"/>
  <c r="N47" i="13"/>
  <c r="O47" i="13" s="1"/>
  <c r="N30" i="13"/>
  <c r="O30" i="13" s="1"/>
  <c r="N18" i="13"/>
  <c r="O18" i="13" s="1"/>
  <c r="N16" i="13"/>
  <c r="O16" i="13" s="1"/>
  <c r="N26" i="13"/>
  <c r="O26" i="13" s="1"/>
  <c r="N13" i="13"/>
  <c r="O13" i="13" s="1"/>
  <c r="N41" i="13"/>
  <c r="O41" i="13" s="1"/>
  <c r="N14" i="13"/>
  <c r="O14" i="13" s="1"/>
  <c r="N31" i="13"/>
  <c r="O31" i="13" s="1"/>
  <c r="N42" i="13"/>
  <c r="O42" i="13" s="1"/>
  <c r="N32" i="13"/>
  <c r="O32" i="13" s="1"/>
  <c r="N45" i="13"/>
  <c r="O45" i="13" s="1"/>
  <c r="N49" i="13"/>
  <c r="O49" i="13" s="1"/>
  <c r="N21" i="13"/>
  <c r="O21" i="13" s="1"/>
  <c r="N25" i="13"/>
  <c r="O25" i="13" s="1"/>
  <c r="N28" i="13"/>
  <c r="O28" i="13" s="1"/>
  <c r="N43" i="13"/>
  <c r="O43" i="13" s="1"/>
  <c r="N35" i="13"/>
  <c r="O35" i="13" s="1"/>
  <c r="N44" i="13"/>
  <c r="O44" i="13" s="1"/>
  <c r="N19" i="13"/>
  <c r="O19" i="13" s="1"/>
  <c r="N34" i="13"/>
  <c r="O34" i="13" s="1"/>
  <c r="N27" i="13"/>
  <c r="O27" i="13" s="1"/>
  <c r="N23" i="13"/>
  <c r="O23" i="13" s="1"/>
  <c r="P49" i="13"/>
  <c r="N24" i="13"/>
  <c r="O24" i="13" s="1"/>
  <c r="N46" i="13"/>
  <c r="O46" i="13" s="1"/>
  <c r="N40" i="13"/>
  <c r="O40" i="13" s="1"/>
  <c r="N29" i="13"/>
  <c r="O29" i="13" s="1"/>
  <c r="N22" i="13"/>
  <c r="O22" i="13" s="1"/>
  <c r="N36" i="13"/>
  <c r="O36" i="13" s="1"/>
  <c r="N9" i="13"/>
  <c r="O9" i="13" s="1"/>
  <c r="N20" i="13"/>
  <c r="O20" i="13" s="1"/>
  <c r="N38" i="13"/>
  <c r="O38" i="13" s="1"/>
  <c r="N15" i="13"/>
  <c r="O15" i="13" s="1"/>
  <c r="N12" i="13"/>
  <c r="O12" i="13" s="1"/>
  <c r="N11" i="13"/>
  <c r="O11" i="13" s="1"/>
  <c r="N33" i="13"/>
  <c r="O33" i="13" s="1"/>
  <c r="N10" i="13"/>
  <c r="O10" i="13" s="1"/>
  <c r="N37" i="13"/>
  <c r="O37" i="13" s="1"/>
  <c r="N17" i="13"/>
  <c r="O17" i="13" s="1"/>
  <c r="O48" i="13"/>
  <c r="P39" i="13" l="1"/>
  <c r="N39" i="13"/>
  <c r="O39" i="13" s="1"/>
  <c r="M184" i="5"/>
  <c r="M181" i="5" s="1"/>
</calcChain>
</file>

<file path=xl/sharedStrings.xml><?xml version="1.0" encoding="utf-8"?>
<sst xmlns="http://schemas.openxmlformats.org/spreadsheetml/2006/main" count="31870" uniqueCount="499">
  <si>
    <t>URBS</t>
  </si>
  <si>
    <t>COMPOSIÇÃO DO CUSTO/km DA REDE INTEGRADA DE TRANSPORTE DE CURITIBA - POR TIPO DE VEÍCULO</t>
  </si>
  <si>
    <t>QUILOMETRAGEM</t>
  </si>
  <si>
    <t>4.1</t>
  </si>
  <si>
    <t>4.2</t>
  </si>
  <si>
    <t>4.3</t>
  </si>
  <si>
    <t>4.4</t>
  </si>
  <si>
    <t>5.1/5.2</t>
  </si>
  <si>
    <t>5.3</t>
  </si>
  <si>
    <t>5.3.1</t>
  </si>
  <si>
    <t>5.3.2</t>
  </si>
  <si>
    <t>5.3.3</t>
  </si>
  <si>
    <t>5.4</t>
  </si>
  <si>
    <t>5.5</t>
  </si>
  <si>
    <t>5.6</t>
  </si>
  <si>
    <t>6.1.1</t>
  </si>
  <si>
    <t>6.1.2</t>
  </si>
  <si>
    <t>7.1</t>
  </si>
  <si>
    <t>7.2</t>
  </si>
  <si>
    <t>8.1</t>
  </si>
  <si>
    <t>8.2</t>
  </si>
  <si>
    <t>9.1</t>
  </si>
  <si>
    <t>9.1.1</t>
  </si>
  <si>
    <t>9.1.2</t>
  </si>
  <si>
    <t>9.2</t>
  </si>
  <si>
    <t>9.2.1</t>
  </si>
  <si>
    <t>9.2.2</t>
  </si>
  <si>
    <t>IPK</t>
  </si>
  <si>
    <t>ITENS DO CÁLCULO</t>
  </si>
  <si>
    <t>CUSTOS DEPENDENTES</t>
  </si>
  <si>
    <t>COMBUSTÍVEL</t>
  </si>
  <si>
    <t>LUBRIFICANTES</t>
  </si>
  <si>
    <t>RODAGEM</t>
  </si>
  <si>
    <t>PEÇAS E ACESSÓRIOS e serviços de terceiros</t>
  </si>
  <si>
    <t>PESSOAL OPERACIONAL C/ ENCARGOS SOCIAIS</t>
  </si>
  <si>
    <t>BENEFÍCIOS</t>
  </si>
  <si>
    <t>CESTA BÁSICA</t>
  </si>
  <si>
    <t>PLANO DE SAÚDE</t>
  </si>
  <si>
    <t>SEGURO DE VIDA</t>
  </si>
  <si>
    <t>ATIVIDADE COMPLEMENTAR</t>
  </si>
  <si>
    <t>FUNDO ASSISTENCIAL</t>
  </si>
  <si>
    <t>PESSOAL DE ADMINISTRAÇÃO C/ ENCARGOS SOCIAIS</t>
  </si>
  <si>
    <t>CUSTOS DE ADMINISTRAÇÃO</t>
  </si>
  <si>
    <t>DESPESAS ADMINISTRATIVAS</t>
  </si>
  <si>
    <t>OUTRO CUSTOS ADMINISTRATIVOS de ordem</t>
  </si>
  <si>
    <t>AMORTIZAÇÃO</t>
  </si>
  <si>
    <t>VEÍCULOS</t>
  </si>
  <si>
    <t>IMPOSTOS EXCLUSIVOS</t>
  </si>
  <si>
    <t>INSTALAÇÕES, EDIFICAÇÕES E EQUIPAMENTOS</t>
  </si>
  <si>
    <t>RENTABILIDADE JUSTA</t>
  </si>
  <si>
    <t>INSTALAÇÕES, EDIFIC., EQUIPAM. E ALMOX</t>
  </si>
  <si>
    <t>IMPOSTOS, TAXAS E ARRE.</t>
  </si>
  <si>
    <t>BASE PARA TRIBUTOS</t>
  </si>
  <si>
    <t>TRIBUTOS FEDERAIS</t>
  </si>
  <si>
    <t>PIS</t>
  </si>
  <si>
    <t>COFINS</t>
  </si>
  <si>
    <t>TRIBUTOS MUNICIPAIS</t>
  </si>
  <si>
    <t>ISS</t>
  </si>
  <si>
    <t>TAXA DE GERENCIAMENTO</t>
  </si>
  <si>
    <t>TAXA DE GERENCIAMENTO AJUSTADO</t>
  </si>
  <si>
    <t>CUSTO km TOTAL</t>
  </si>
  <si>
    <t>MICRO</t>
  </si>
  <si>
    <t>MICRO ESPECIAL</t>
  </si>
  <si>
    <t>COMUM</t>
  </si>
  <si>
    <t>SEMI PADRON</t>
  </si>
  <si>
    <t>PADRON</t>
  </si>
  <si>
    <t>ARTICULADO 18 m</t>
  </si>
  <si>
    <t>ARTICULADO 20 m</t>
  </si>
  <si>
    <t>BIARTICULADO</t>
  </si>
  <si>
    <t>Custo/km médio proposto</t>
  </si>
  <si>
    <t>Peso</t>
  </si>
  <si>
    <t>PESSOAL DE OPERAÇÃO E DE ADMINISTRAÇÃO, ENCARGOS E BENEFÍCIOS</t>
  </si>
  <si>
    <t>DEPRECIAÇÃO DO SALDO DOS VALORES INDENIZADOS DA FROTA DE USO EXCLUSIVO - 15 ANOS (07/11/10-06/11/2025).:</t>
  </si>
  <si>
    <t>CUSTO/km.:</t>
  </si>
  <si>
    <t>IPK.:</t>
  </si>
  <si>
    <t>TOTAL</t>
  </si>
  <si>
    <t>SISTEMA</t>
  </si>
  <si>
    <t>LOTE</t>
  </si>
  <si>
    <t>DATA: 07/11/2010</t>
  </si>
  <si>
    <t>DATA: 26/02/2011</t>
  </si>
  <si>
    <t>OUTRO CUSTOS ADMINISTRATIVOS de ordem operacional</t>
  </si>
  <si>
    <t>PASSAGEIROS PREVISTO - 2011 .:</t>
  </si>
  <si>
    <t>TARIFA TÉCNICA ESTIMADA.:</t>
  </si>
  <si>
    <t>OFICIAL.:</t>
  </si>
  <si>
    <t>TARIFA TÉCNICA OFICIAL.:</t>
  </si>
  <si>
    <t>OFICIAL:</t>
  </si>
  <si>
    <t>IPK ESTIMADO.:</t>
  </si>
  <si>
    <t>IPK OFICIAL.:</t>
  </si>
  <si>
    <t>OFICIAL</t>
  </si>
  <si>
    <t>DATA: 26/02/2012</t>
  </si>
  <si>
    <t>PASSAGEIROS PREVISTO - 2012 .:</t>
  </si>
  <si>
    <t>DESCONTO DOS BENS DE USO EXCLUSIVO</t>
  </si>
  <si>
    <t>TOTAL SISTEMA</t>
  </si>
  <si>
    <t>LOTE 1</t>
  </si>
  <si>
    <t>LOTE 2</t>
  </si>
  <si>
    <t>LOTE 3</t>
  </si>
  <si>
    <t>LOTE 4</t>
  </si>
  <si>
    <t>DESCONTO SOBRE BENS DE USO EXCLUSIVO</t>
  </si>
  <si>
    <t>DATA: 01/08/2012</t>
  </si>
  <si>
    <t>DATA: 01/12/2012</t>
  </si>
  <si>
    <t>4.5</t>
  </si>
  <si>
    <t>BATERIAS</t>
  </si>
  <si>
    <t>6.1.3</t>
  </si>
  <si>
    <t>TAXA DE RISCO</t>
  </si>
  <si>
    <t>6.1.3.1</t>
  </si>
  <si>
    <t>6.1.3.2</t>
  </si>
  <si>
    <t xml:space="preserve">   RISCO OPERACIONAL</t>
  </si>
  <si>
    <t xml:space="preserve">   AMORTIZAÇÃO DOS VEÍCULOS SUBSTITUÍDOS</t>
  </si>
  <si>
    <t xml:space="preserve">   CESTA BÁSICA</t>
  </si>
  <si>
    <t xml:space="preserve">   PLANO DE SAÚDE</t>
  </si>
  <si>
    <t xml:space="preserve">   SEGURO DE VIDA</t>
  </si>
  <si>
    <t>PADRON HÍBRIDO</t>
  </si>
  <si>
    <t>COMPOSIÇÃO DO CUSTO/km METROPOLITANO - POR TIPO DE VEÍCULO</t>
  </si>
  <si>
    <t>DATA: 26/02/2013 (1)</t>
  </si>
  <si>
    <t>PESSOAL OPERACIONAL</t>
  </si>
  <si>
    <t>5.1</t>
  </si>
  <si>
    <t>5.2</t>
  </si>
  <si>
    <t>ENCARGOS SOCIAIS - 42,3893%</t>
  </si>
  <si>
    <t>PESSOAL DE ADMINISTRAÇÃO</t>
  </si>
  <si>
    <t xml:space="preserve">   RISCO OPERACIONAL (EXCLUSIV VEÍCULO HÍBRIDO)</t>
  </si>
  <si>
    <t xml:space="preserve">   RISCO OPERACIONAL (EXCLUSIVO VEICULO HÍBRIDO)</t>
  </si>
  <si>
    <t>9.1.3</t>
  </si>
  <si>
    <t>IMPOSTO FEDERAL</t>
  </si>
  <si>
    <t>DATA: 26/02/2013 (2)</t>
  </si>
  <si>
    <t>DATA: 01/06/2013</t>
  </si>
  <si>
    <t>DATA: 17/10/2013</t>
  </si>
  <si>
    <t>PIS - 065% / ISENTO</t>
  </si>
  <si>
    <t>COFINS - 3,00% - ISENTO</t>
  </si>
  <si>
    <t>IMPOSTO FEDERAL - CPRB - 2,00%</t>
  </si>
  <si>
    <t>ISS - 2,00%</t>
  </si>
  <si>
    <t>TAXA DE GERENCIAMENTO - 4,00%</t>
  </si>
  <si>
    <t>DATA: 26/02/2014</t>
  </si>
  <si>
    <t>5.3.4</t>
  </si>
  <si>
    <t xml:space="preserve">   ABONO SALARIAL</t>
  </si>
  <si>
    <t>Recomposição da diferença de Custo de Pessoal - 25 dias Fevereiro</t>
  </si>
  <si>
    <t>FROTA OPERANTE</t>
  </si>
  <si>
    <t>Custo/km médio</t>
  </si>
  <si>
    <t>PASSAGEIROS PREVISTO - 2014 .:</t>
  </si>
  <si>
    <t>PASSAGEIROS PREVISTO - 2013 .:</t>
  </si>
  <si>
    <t>COMPOSIÇÃO DO CUSTO/km POR TIPO DE VEÍCULO - MÉDIA SISTEMA RIT - PLANILHS DE REMUNERAÇÃO DAS EMPRESAS</t>
  </si>
  <si>
    <t>Participação Tarifária</t>
  </si>
  <si>
    <t>DATA: 26/02/2015</t>
  </si>
  <si>
    <t>FROTA OPERANTE EXCLUSIVA SÁBADO (DOUBLE DECK)</t>
  </si>
  <si>
    <t>FROTA EXCLUSIVA OPERANTE SÁBADO (DOUBLE DECK)</t>
  </si>
  <si>
    <t>Custo Médio Mensal pelo km</t>
  </si>
  <si>
    <t>PPM MÉDIO</t>
  </si>
  <si>
    <t>OFICIAL: 7,2019</t>
  </si>
  <si>
    <t>OFICIAL: 7,118</t>
  </si>
  <si>
    <t>OFICIAL.: 6,8453</t>
  </si>
  <si>
    <t>PARTICIPAÇÃO DO LOTE 1 - CONSÓRCIO PONTUAL PELO CUSTO/km:</t>
  </si>
  <si>
    <t>PARTICIPAÇÃO DO LOTE 3 - CONSÓRCIO PIONEIRO PELO CUSTO/km:</t>
  </si>
  <si>
    <t>PARTICIPAÇÃO DO LOTE 2 - CONSÓRCIO TRANSBUS PELO CUSTO/km:</t>
  </si>
  <si>
    <t>DATA: 01/12/2015</t>
  </si>
  <si>
    <t>OFICIAL.: 6,9245</t>
  </si>
  <si>
    <t>OFICIAL: 7,2602</t>
  </si>
  <si>
    <t>OFICIAL: 7,3507</t>
  </si>
  <si>
    <t>DATA: 26/02/2016</t>
  </si>
  <si>
    <t>INVESTIMENTO NÃO REALIZADO</t>
  </si>
  <si>
    <t>OFICIAL.: 7,4612</t>
  </si>
  <si>
    <t>OFICIAL: 7,8924</t>
  </si>
  <si>
    <t>OFICIAL: 7,8064</t>
  </si>
  <si>
    <t>DATA: 26/02/2017</t>
  </si>
  <si>
    <t>OFICIAL.: 7,6528</t>
  </si>
  <si>
    <t>OFICIAL: 8,1093</t>
  </si>
  <si>
    <t>OFICIAL: 8,0042</t>
  </si>
  <si>
    <t>DATA: 22/08/2017</t>
  </si>
  <si>
    <t>QUILOMETRAGEM MÉDIA MENSAL</t>
  </si>
  <si>
    <t>OFICIAL.: 7,7583</t>
  </si>
  <si>
    <t>OFICIAL: 8,2314</t>
  </si>
  <si>
    <t>OFICIAL: 8,0948</t>
  </si>
  <si>
    <t>DATA: 26/08/2017</t>
  </si>
  <si>
    <t>OFICIAL.: 7,3238</t>
  </si>
  <si>
    <t>OFICIAL: 7,7114</t>
  </si>
  <si>
    <t>OFICIAL: 7,6201</t>
  </si>
  <si>
    <t>DATA: 19/10/2017</t>
  </si>
  <si>
    <t>OFICIAL.: 7,8159</t>
  </si>
  <si>
    <t>OFICIAL: 8,2854</t>
  </si>
  <si>
    <t>OFICIAL: 8,1489</t>
  </si>
  <si>
    <t>OFICIAL.: 8,14280</t>
  </si>
  <si>
    <t>OFICIAL: 8,64230</t>
  </si>
  <si>
    <t>OFICIAL: 8,51790</t>
  </si>
  <si>
    <t xml:space="preserve">PEÇAS E ACESSÓRIOS e serviços de terceiros </t>
  </si>
  <si>
    <t>DATA: 01/11/2017 (1)</t>
  </si>
  <si>
    <t>PASSAGEIROS PREVISTO - 2017 .:</t>
  </si>
  <si>
    <t>PASSAGEIROS PREVISTO - 2016 .:</t>
  </si>
  <si>
    <t>PASSAGEIROS PREVISTO - 2015 .:</t>
  </si>
  <si>
    <t>DATA: 01/11/2017 (2)</t>
  </si>
  <si>
    <t>OFICIAL.: 8,27425</t>
  </si>
  <si>
    <t>OFICIAL: 8,76262</t>
  </si>
  <si>
    <t>OFICIAL: 8,63073</t>
  </si>
  <si>
    <t>DATA: 26/02/2018</t>
  </si>
  <si>
    <t>PEÇAS E ACESSÓRIOS e serviços de terceiros relativos à manutenção</t>
  </si>
  <si>
    <t>4.2.2</t>
  </si>
  <si>
    <t>PADRON DD</t>
  </si>
  <si>
    <t>OFICIAL.: 8,79917</t>
  </si>
  <si>
    <t xml:space="preserve">   REAGENTE ARLA 32</t>
  </si>
  <si>
    <t>OFICIAL: 9,22852</t>
  </si>
  <si>
    <t>OFICIAL: 9,24572</t>
  </si>
  <si>
    <t>DATA: 01/06/2018</t>
  </si>
  <si>
    <t>OFICIAL.: 8,58147</t>
  </si>
  <si>
    <t>OFICIAL: 9,00708</t>
  </si>
  <si>
    <t>OFICIAL: 9,02695</t>
  </si>
  <si>
    <t>DATA: 01/01/2019</t>
  </si>
  <si>
    <t>OFICIAL.: 8,73642</t>
  </si>
  <si>
    <t>OFICIAL: 9,18266</t>
  </si>
  <si>
    <t>PASSAGEIROS PREVISTO - 2018 .:</t>
  </si>
  <si>
    <t>COMUM E.E</t>
  </si>
  <si>
    <t>OFICIAL.: 8,95666</t>
  </si>
  <si>
    <t>OFICIAL: 9,44368</t>
  </si>
  <si>
    <t>OFICIAL: 9,37869</t>
  </si>
  <si>
    <t>DATA: 26/02/2019 (1)</t>
  </si>
  <si>
    <t>DATA: 26/02/2019 (2)</t>
  </si>
  <si>
    <t>OFICIAL.: 9,33054</t>
  </si>
  <si>
    <t>OFICIAL: 9,87854</t>
  </si>
  <si>
    <t>OFICIAL: 9,77152</t>
  </si>
  <si>
    <t>PASSAGEIROS PREVISTO .:</t>
  </si>
  <si>
    <t>DATA: 01/04/2019</t>
  </si>
  <si>
    <t>OFICIAL.: 9,36657</t>
  </si>
  <si>
    <t>OFICIAL: 9,94800</t>
  </si>
  <si>
    <t>OFICIAL: 9,78205</t>
  </si>
  <si>
    <t>DATA: 24/04/2019</t>
  </si>
  <si>
    <t>OFICIAL.: 9,17359</t>
  </si>
  <si>
    <t>OFICIAL: 9,75061</t>
  </si>
  <si>
    <t>OFICIAL: 9,58722</t>
  </si>
  <si>
    <t>DATA: 01/05/2019</t>
  </si>
  <si>
    <t>OFICIAL.: 9,43088</t>
  </si>
  <si>
    <t>OFICIAL: 10,04418</t>
  </si>
  <si>
    <t>OFICIAL: 9,89801</t>
  </si>
  <si>
    <t>DATA: 01/06/2019</t>
  </si>
  <si>
    <t>OFICIAL.: 9,38348</t>
  </si>
  <si>
    <t>OFICIAL: 10,11274</t>
  </si>
  <si>
    <t>OFICIAL: 9,94398</t>
  </si>
  <si>
    <t>DATA: 01/07/2019</t>
  </si>
  <si>
    <t>OFICIAL.: 9,29413</t>
  </si>
  <si>
    <t>OFICIAL: 10,01543</t>
  </si>
  <si>
    <t>OFICIAL: 9,83606</t>
  </si>
  <si>
    <t>OFICIAL: 9,16469</t>
  </si>
  <si>
    <t>DATA: 01/01/2020</t>
  </si>
  <si>
    <t>DESCONTO INVESTIMENTO NÃO REALIZADO</t>
  </si>
  <si>
    <t>OFICIAL.: 9,50704</t>
  </si>
  <si>
    <t>OFICIAL: 10,23434</t>
  </si>
  <si>
    <t>OFICIAL: 10,08562</t>
  </si>
  <si>
    <t>DATA: 21/01/2020</t>
  </si>
  <si>
    <t>OFICIAL.: 9,33671</t>
  </si>
  <si>
    <t>OFICIAL: 10,05921</t>
  </si>
  <si>
    <t>OFICIAL: 9,91346</t>
  </si>
  <si>
    <t>DATA: 26/02/2020</t>
  </si>
  <si>
    <t>OFICIAL.: 9,60249</t>
  </si>
  <si>
    <t>OFICIAL: 10,42857</t>
  </si>
  <si>
    <t>OFICIAL: 10,20059</t>
  </si>
  <si>
    <t>DATA: 15/03/2020</t>
  </si>
  <si>
    <t>OFICIAL.: 9,47797</t>
  </si>
  <si>
    <t>OFICIAL: 10,34642</t>
  </si>
  <si>
    <t>OFICIAL: 10,13283</t>
  </si>
  <si>
    <t>OFICIAL.: 7,36395</t>
  </si>
  <si>
    <t>OFICIAL: 7,79788</t>
  </si>
  <si>
    <t>OFICIAL: 7,95768</t>
  </si>
  <si>
    <t>DATA: 16/03/2020 (1)</t>
  </si>
  <si>
    <t>DATA: 16/03/2020 (2)</t>
  </si>
  <si>
    <t>OFICIAL.: 7,83367</t>
  </si>
  <si>
    <t>OFICIAL: 8,37342</t>
  </si>
  <si>
    <t>OFICIAL: 8,53090</t>
  </si>
  <si>
    <t>DATA: 01/04/2020</t>
  </si>
  <si>
    <t>OFICIAL.: 7,88480</t>
  </si>
  <si>
    <t>OFICIAL: 8,45199</t>
  </si>
  <si>
    <t>OFICIAL: 8,88624</t>
  </si>
  <si>
    <t>DATA: 01/05/2020</t>
  </si>
  <si>
    <t>OFICIAL.: 7,70337</t>
  </si>
  <si>
    <t>OFICIAL: 8,44699</t>
  </si>
  <si>
    <t>OFICIAL: 8,71305</t>
  </si>
  <si>
    <t>DATA: 01/06/2020</t>
  </si>
  <si>
    <t>OFICIAL.: 7,77177</t>
  </si>
  <si>
    <t>OFICIAL: 8,20081</t>
  </si>
  <si>
    <t>OFICIAL: 8,61086</t>
  </si>
  <si>
    <t>DATA: 01/07/2020</t>
  </si>
  <si>
    <t>OFICIAL.: 7,56360</t>
  </si>
  <si>
    <t>OFICIAL: 7,83244</t>
  </si>
  <si>
    <t>OFICIAL: 8,25689</t>
  </si>
  <si>
    <t>DATA: 01/08/2020</t>
  </si>
  <si>
    <t>OFICIAL.: 7,48182</t>
  </si>
  <si>
    <t>OFICIAL: 8,06942</t>
  </si>
  <si>
    <t>OFICIAL: 8,26285</t>
  </si>
  <si>
    <t>DATA: 01/09/2020</t>
  </si>
  <si>
    <t>OFICIAL.: 7,91385</t>
  </si>
  <si>
    <t>OFICIAL: 8,45001</t>
  </si>
  <si>
    <t>OFICIAL: 8,71051</t>
  </si>
  <si>
    <t>DATA: 01/10/2020</t>
  </si>
  <si>
    <t>OFICIAL.: 7,47252</t>
  </si>
  <si>
    <t>OFICIAL: 8,08033</t>
  </si>
  <si>
    <t>OFICIAL: 8,28076</t>
  </si>
  <si>
    <t>Cálculo de Repasse</t>
  </si>
  <si>
    <t>DATA: 16/03/2020 (3)</t>
  </si>
  <si>
    <t>Reajuste de Repasse</t>
  </si>
  <si>
    <t>OFICIAL.: 7,83651</t>
  </si>
  <si>
    <t>DATA: 01/04/2020 (2)</t>
  </si>
  <si>
    <t>OFICIAL.: 7,72230</t>
  </si>
  <si>
    <t>OFICIAL: 8,11176</t>
  </si>
  <si>
    <t>OFICIAL: 8,51859</t>
  </si>
  <si>
    <t>DATA: 01/05/2020 (2)</t>
  </si>
  <si>
    <t>OFICIAL.: 7,35006</t>
  </si>
  <si>
    <t>OFICIAL: 8,04314</t>
  </si>
  <si>
    <t>DATA: 01/06/2020 (2)</t>
  </si>
  <si>
    <t>OFICIAL.: 7,32702</t>
  </si>
  <si>
    <t>OFICIAL: 7,96624</t>
  </si>
  <si>
    <t>OFICIAL: 8,39018</t>
  </si>
  <si>
    <t>DATA: 01/07/2020 (2)</t>
  </si>
  <si>
    <t>OFICIAL.: 7,12156</t>
  </si>
  <si>
    <t>OFICIAL: 7,57736</t>
  </si>
  <si>
    <t>OFICIAL: 8,02287</t>
  </si>
  <si>
    <t>DATA: 01/08/2020 (2)</t>
  </si>
  <si>
    <t>OFICIAL.: 7,64420</t>
  </si>
  <si>
    <t>OFICIAL: 8,13251</t>
  </si>
  <si>
    <t>OFICIAL: 8,41398</t>
  </si>
  <si>
    <t>DATA: 01/09/2020 (2)</t>
  </si>
  <si>
    <t>OFICIAL.: 7,65470</t>
  </si>
  <si>
    <t>OFICIAL: 8,25381</t>
  </si>
  <si>
    <t>OFICIAL: 8,53513</t>
  </si>
  <si>
    <t>DATA: 01/10/2020 (2)</t>
  </si>
  <si>
    <t>OFICIAL.: 7,49325</t>
  </si>
  <si>
    <t>OFICIAL: 8,09651</t>
  </si>
  <si>
    <t>OFICIAL: 8,24334</t>
  </si>
  <si>
    <t>DATA: 01/11/2020</t>
  </si>
  <si>
    <t>OFICIAL.: 7,73675</t>
  </si>
  <si>
    <t>OFICIAL: 8,42991</t>
  </si>
  <si>
    <t>OFICIAL: 8,49831</t>
  </si>
  <si>
    <t>DATA: 01/12/2020</t>
  </si>
  <si>
    <t>OFICIAL.: 7,66518</t>
  </si>
  <si>
    <t>OFICIAL: 8,33514</t>
  </si>
  <si>
    <t>OFICIAL: 8,56686</t>
  </si>
  <si>
    <t>DATA: 01/01/2021</t>
  </si>
  <si>
    <t>OFICIAL.: 7,44502</t>
  </si>
  <si>
    <t>OFICIAL: 8,19908</t>
  </si>
  <si>
    <t>DATA: 01/02/2021</t>
  </si>
  <si>
    <t>OFICIAL.: 8,13858</t>
  </si>
  <si>
    <t>OFICIAL: 8,87171</t>
  </si>
  <si>
    <t>OFICIAL: 9,03941</t>
  </si>
  <si>
    <t>DATA: 26/02/2021</t>
  </si>
  <si>
    <t>OFICIAL.: 8,89957</t>
  </si>
  <si>
    <t>OFICIAL: 9,68096</t>
  </si>
  <si>
    <t>OFICIAL: 9,91935</t>
  </si>
  <si>
    <t>Ajuste Parcial</t>
  </si>
  <si>
    <t>OFICIAL.: 8,03870</t>
  </si>
  <si>
    <t>OFICIAL: 8,66404</t>
  </si>
  <si>
    <t>OFICIAL: 8,85101</t>
  </si>
  <si>
    <t>DATA: 01/03/2021 (2)</t>
  </si>
  <si>
    <t>Ajuste Contratual</t>
  </si>
  <si>
    <t>DATA: 01/03/2021 (1)</t>
  </si>
  <si>
    <t>OFICIAL.: 8,02911</t>
  </si>
  <si>
    <t>OFICIAL: 8,73170</t>
  </si>
  <si>
    <t>OFICIAL: 8,95388</t>
  </si>
  <si>
    <t>DATA: 01/04/2021</t>
  </si>
  <si>
    <t>OFICIAL.: 8,45371</t>
  </si>
  <si>
    <t>OFICIAL: 9,15001</t>
  </si>
  <si>
    <t>OFICIAL: 9,46036</t>
  </si>
  <si>
    <t>DATA: 01/05/2021</t>
  </si>
  <si>
    <t>OFICIAL.: 8,40193</t>
  </si>
  <si>
    <t>OFICIAL: 9,11181</t>
  </si>
  <si>
    <t>OFICIAL: 9,42353</t>
  </si>
  <si>
    <t>DATA: 01/06/2021 (2)</t>
  </si>
  <si>
    <t>OFICIAL.: 8,53760</t>
  </si>
  <si>
    <t>OFICIAL: 9,49134</t>
  </si>
  <si>
    <t>OFICIAL: 9,57352</t>
  </si>
  <si>
    <t>DATA: 01/06/2021 (1)</t>
  </si>
  <si>
    <t>OFICIAL.: 8,53705</t>
  </si>
  <si>
    <t>OFICIAL: 9,49067</t>
  </si>
  <si>
    <t>OFICIAL: 9,57286</t>
  </si>
  <si>
    <t>DATA: 01/07/2021</t>
  </si>
  <si>
    <t>OFICIAL.: 9,95868</t>
  </si>
  <si>
    <t>OFICIAL: 10,98362</t>
  </si>
  <si>
    <t>OFICIAL: 11,31895</t>
  </si>
  <si>
    <t>PASSAGEIROS PREVISTO JULHO:</t>
  </si>
  <si>
    <t>IPK ESTIMADO:</t>
  </si>
  <si>
    <t>IPK OFICIAL:</t>
  </si>
  <si>
    <t>TARIFA TÉCNICA ESTIMADA:</t>
  </si>
  <si>
    <t>TARIFA TÉCNICA OFICIAL:</t>
  </si>
  <si>
    <t>DATA: 01/08/2021</t>
  </si>
  <si>
    <t>OFICIAL.: 10,01624</t>
  </si>
  <si>
    <t>OFICIAL: 10,95540</t>
  </si>
  <si>
    <t>OFICIAL: 11,30711</t>
  </si>
  <si>
    <t>DATA: 01/09/2021</t>
  </si>
  <si>
    <t>LOTES</t>
  </si>
  <si>
    <t>1-set-21</t>
  </si>
  <si>
    <t>CUSTO/km TOTAL</t>
  </si>
  <si>
    <t>DU</t>
  </si>
  <si>
    <t>DAT</t>
  </si>
  <si>
    <t>SAB</t>
  </si>
  <si>
    <t>SAT</t>
  </si>
  <si>
    <t>DOM</t>
  </si>
  <si>
    <t>FE</t>
  </si>
  <si>
    <t>TT</t>
  </si>
  <si>
    <t>DIAS SETEMBRO</t>
  </si>
  <si>
    <t>PASSAGEIROS POR TIPO DE DIA</t>
  </si>
  <si>
    <t>CUSTO DO SISTEMA</t>
  </si>
  <si>
    <t>PESOS</t>
  </si>
  <si>
    <t>03-PIONEIRO</t>
  </si>
  <si>
    <t>01-PONTUAL</t>
  </si>
  <si>
    <t>02-TRANSBUS</t>
  </si>
  <si>
    <t>TARIFA TÉCNICA</t>
  </si>
  <si>
    <t>MÉDIA DE PASSAGEIROS</t>
  </si>
  <si>
    <t>DATA: 01/10/2021</t>
  </si>
  <si>
    <t>OFICIAL.: 8,53848</t>
  </si>
  <si>
    <t>OFICIAL: 9,32592</t>
  </si>
  <si>
    <t>OFICIAL: 9,52959</t>
  </si>
  <si>
    <t>DATA: 01/11/2021 (1)</t>
  </si>
  <si>
    <t>DATA: 01/11/2021 (2)</t>
  </si>
  <si>
    <t>OFICIAL.: 9,00987</t>
  </si>
  <si>
    <t>OFICIAL: 9,87465</t>
  </si>
  <si>
    <t>OFICIAL: 10,06921</t>
  </si>
  <si>
    <t>DATA: 01/12/2021 (1)</t>
  </si>
  <si>
    <t>OFICIAL.: 8,09091</t>
  </si>
  <si>
    <t>OFICIAL: 8,80617</t>
  </si>
  <si>
    <t>OFICIAL: 8,98169</t>
  </si>
  <si>
    <t>DATA: 01/12/2021 (2)</t>
  </si>
  <si>
    <t>OFICIAL.: 8,56649</t>
  </si>
  <si>
    <t>OFICIAL: 9,35754</t>
  </si>
  <si>
    <t>OFICIAL: 9,52253</t>
  </si>
  <si>
    <t>DATA: 01/01/2022</t>
  </si>
  <si>
    <t>OFICIAL.: 8,64459</t>
  </si>
  <si>
    <t>OFICIAL: 9,41727</t>
  </si>
  <si>
    <t>OFICIAL: 9,54171</t>
  </si>
  <si>
    <t>DATA: 01/02/2022</t>
  </si>
  <si>
    <t>OFICIAL.: 9,19718</t>
  </si>
  <si>
    <t>OFICIAL: 10,02483</t>
  </si>
  <si>
    <t>OFICIAL: 10,02585</t>
  </si>
  <si>
    <t>DATA: 01/03/2022</t>
  </si>
  <si>
    <t>OFICIAL.: 10,72849</t>
  </si>
  <si>
    <t>OFICIAL: 11,71337</t>
  </si>
  <si>
    <t>OFICIAL: 11,54181</t>
  </si>
  <si>
    <t>PASSAGEIROS PREVISTOS:</t>
  </si>
  <si>
    <t>DATA: 01/04/2022</t>
  </si>
  <si>
    <t>OFICIAL.: 11,76629</t>
  </si>
  <si>
    <t>OFICIAL: 13,01873</t>
  </si>
  <si>
    <t>OFICIAL: 12,76427</t>
  </si>
  <si>
    <t>DATA: 01/05/2022</t>
  </si>
  <si>
    <t>OFICIAL.: 11,20367</t>
  </si>
  <si>
    <t>OFICIAL: 12,24228</t>
  </si>
  <si>
    <t>OFICIAL: 12,23878</t>
  </si>
  <si>
    <t>DATA: 01/06/2022</t>
  </si>
  <si>
    <t>OFICIAL.: 11,63273</t>
  </si>
  <si>
    <t>OFICIAL: 12,67046</t>
  </si>
  <si>
    <t>OFICIAL: 12,67715</t>
  </si>
  <si>
    <t>DATA: 01/07/2022</t>
  </si>
  <si>
    <t>OFICIAL.: 11,69975</t>
  </si>
  <si>
    <t>OFICIAL: 12,81775</t>
  </si>
  <si>
    <t>OFICIAL: 12,68454</t>
  </si>
  <si>
    <t>DATA: 01/08/2022</t>
  </si>
  <si>
    <t>OFICIAL.: 11,48173</t>
  </si>
  <si>
    <t>OFICIAL: 12,53041</t>
  </si>
  <si>
    <t>OFICIAL: 12,30306</t>
  </si>
  <si>
    <t>DATA: 01/09/2022</t>
  </si>
  <si>
    <t>OFICIAL.: 11,52814</t>
  </si>
  <si>
    <t>OFICIAL: 12,53682</t>
  </si>
  <si>
    <t>OFICIAL: 12,41557</t>
  </si>
  <si>
    <t>DATA: 01/10/2022</t>
  </si>
  <si>
    <t>OFICIAL.: 11,17969</t>
  </si>
  <si>
    <t>OFICIAL: 12,25689</t>
  </si>
  <si>
    <t>OFICIAL: 12,08083</t>
  </si>
  <si>
    <t>DATA: 01/11/2022</t>
  </si>
  <si>
    <t>OFICIAL.: 11,43222</t>
  </si>
  <si>
    <t>OFICIAL: 12,62966</t>
  </si>
  <si>
    <t>OFICIAL: 12,36249</t>
  </si>
  <si>
    <t>DATA: 01/12/2022</t>
  </si>
  <si>
    <t>OFICIAL: 12,85948</t>
  </si>
  <si>
    <t>OFICIAL: 12,74192</t>
  </si>
  <si>
    <t>DATA: 01/01/2023</t>
  </si>
  <si>
    <t>OFICIAL.: 11,38065</t>
  </si>
  <si>
    <t>OFICIAL: 12,43832</t>
  </si>
  <si>
    <t>OFICIAL: 12,40801</t>
  </si>
  <si>
    <t>DATA: 01/02/2023</t>
  </si>
  <si>
    <t>OFICIAL.: 12,72552</t>
  </si>
  <si>
    <t>OFICIAL: 14,07493</t>
  </si>
  <si>
    <t>OFICIAL: 12,98008</t>
  </si>
  <si>
    <t>DATA: 01/03/2023</t>
  </si>
  <si>
    <t>OFICIAL.: 11,77200</t>
  </si>
  <si>
    <t>OFICIAL: 12,92488</t>
  </si>
  <si>
    <t>OFICIAL: 12,92310</t>
  </si>
  <si>
    <t>DATA: 01/04/2023</t>
  </si>
  <si>
    <t>ENCARGOS SOCIAIS - 43,6213%</t>
  </si>
  <si>
    <t>OFICIAL.: 12,56105</t>
  </si>
  <si>
    <t>OFICIAL: 13,76074</t>
  </si>
  <si>
    <t>OFICIAL: 13,98430</t>
  </si>
  <si>
    <t>DATA: 01/05/2023</t>
  </si>
  <si>
    <t>OFICIAL.: 11,42126</t>
  </si>
  <si>
    <t>OFICIAL: 12,47946</t>
  </si>
  <si>
    <t>OFICIAL: 12,64740</t>
  </si>
  <si>
    <t>DATA: 01/06/2023</t>
  </si>
  <si>
    <t>PADRON LD</t>
  </si>
  <si>
    <t>ARTICULADO LD 18 m</t>
  </si>
  <si>
    <t>OFICIAL.: 11,47696</t>
  </si>
  <si>
    <t>OFICIAL: 12,42256</t>
  </si>
  <si>
    <t>OFICIAL: 12,68534</t>
  </si>
  <si>
    <t>DATA: 01/07/2023</t>
  </si>
  <si>
    <t>OFICIAL.: 11,18475</t>
  </si>
  <si>
    <t>OFICIAL: 12,04155</t>
  </si>
  <si>
    <t>OFICIAL: 12,40064</t>
  </si>
  <si>
    <t>DATA: 01/08/2023</t>
  </si>
  <si>
    <t>OFICIAL.: 10,04025</t>
  </si>
  <si>
    <t>OFICIAL: 11,68645</t>
  </si>
  <si>
    <t>OFICIAL: 12,12931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</si>
</sst>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0.0000"/>
    <numFmt numFmtId="165" formatCode="_-* #,##0.0000_-;\-* #,##0.0000_-;_-* &quot;-&quot;??_-;_-@_-"/>
    <numFmt numFmtId="166" formatCode="0.0000%"/>
    <numFmt numFmtId="167" formatCode="_-* #,##0.0000_-;\-* #,##0.0000_-;_-* &quot;-&quot;????_-;_-@_-"/>
    <numFmt numFmtId="168" formatCode="_-* #,##0_-;\-* #,##0_-;_-* &quot;-&quot;??_-;_-@_-"/>
    <numFmt numFmtId="169" formatCode="_-* #,##0.0000000_-;\-* #,##0.0000000_-;_-* &quot;-&quot;????_-;_-@_-"/>
    <numFmt numFmtId="170" formatCode="_-* #,##0.000000_-;\-* #,##0.000000_-;_-* &quot;-&quot;????_-;_-@_-"/>
    <numFmt numFmtId="171" formatCode="_-* #,##0.000000_-;\-* #,##0.000000_-;_-* &quot;-&quot;??????_-;_-@_-"/>
    <numFmt numFmtId="172" formatCode="_-* #,##0.00000_-;\-* #,##0.00000_-;_-* &quot;-&quot;??_-;_-@_-"/>
    <numFmt numFmtId="173" formatCode="0.000000"/>
    <numFmt numFmtId="174" formatCode="_-* #,##0.000_-;\-* #,##0.000_-;_-* &quot;-&quot;??_-;_-@_-"/>
    <numFmt numFmtId="175" formatCode="0.00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1"/>
      <color theme="8" tint="0.59999389629810485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1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left" vertical="center"/>
    </xf>
    <xf numFmtId="0" fontId="0" fillId="0" borderId="13" xfId="0" applyBorder="1"/>
    <xf numFmtId="0" fontId="0" fillId="0" borderId="16" xfId="0" applyBorder="1" applyAlignment="1">
      <alignment horizontal="left" vertical="center"/>
    </xf>
    <xf numFmtId="0" fontId="0" fillId="0" borderId="15" xfId="0" applyBorder="1"/>
    <xf numFmtId="0" fontId="0" fillId="0" borderId="17" xfId="0" applyBorder="1" applyAlignment="1">
      <alignment horizontal="center" vertical="center" wrapText="1"/>
    </xf>
    <xf numFmtId="0" fontId="2" fillId="0" borderId="17" xfId="0" applyFont="1" applyBorder="1" applyAlignment="1">
      <alignment horizontal="left" vertical="center"/>
    </xf>
    <xf numFmtId="0" fontId="2" fillId="0" borderId="18" xfId="0" applyFont="1" applyBorder="1"/>
    <xf numFmtId="0" fontId="0" fillId="0" borderId="2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/>
    <xf numFmtId="0" fontId="0" fillId="0" borderId="23" xfId="0" applyBorder="1" applyAlignment="1">
      <alignment horizontal="left" vertical="center"/>
    </xf>
    <xf numFmtId="0" fontId="2" fillId="0" borderId="18" xfId="0" applyFont="1" applyBorder="1" applyAlignment="1">
      <alignment wrapText="1"/>
    </xf>
    <xf numFmtId="0" fontId="2" fillId="0" borderId="20" xfId="0" applyFont="1" applyBorder="1" applyAlignment="1">
      <alignment horizontal="left" vertical="center"/>
    </xf>
    <xf numFmtId="0" fontId="2" fillId="0" borderId="13" xfId="0" applyFont="1" applyBorder="1"/>
    <xf numFmtId="0" fontId="2" fillId="0" borderId="22" xfId="0" applyFont="1" applyBorder="1" applyAlignment="1">
      <alignment horizontal="left" vertical="center"/>
    </xf>
    <xf numFmtId="0" fontId="2" fillId="0" borderId="21" xfId="0" applyFont="1" applyBorder="1"/>
    <xf numFmtId="0" fontId="0" fillId="0" borderId="25" xfId="0" applyBorder="1"/>
    <xf numFmtId="43" fontId="2" fillId="0" borderId="5" xfId="1" applyFont="1" applyBorder="1"/>
    <xf numFmtId="43" fontId="2" fillId="0" borderId="6" xfId="1" applyFont="1" applyBorder="1"/>
    <xf numFmtId="43" fontId="2" fillId="0" borderId="0" xfId="1" applyFont="1"/>
    <xf numFmtId="0" fontId="2" fillId="0" borderId="24" xfId="0" applyFont="1" applyBorder="1"/>
    <xf numFmtId="0" fontId="2" fillId="0" borderId="25" xfId="0" applyFont="1" applyBorder="1"/>
    <xf numFmtId="0" fontId="2" fillId="0" borderId="18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0" xfId="0" applyFont="1" applyBorder="1" applyAlignment="1">
      <alignment horizontal="right" vertical="center"/>
    </xf>
    <xf numFmtId="0" fontId="2" fillId="0" borderId="11" xfId="0" applyFont="1" applyBorder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164" fontId="2" fillId="0" borderId="10" xfId="0" applyNumberFormat="1" applyFont="1" applyBorder="1" applyAlignment="1">
      <alignment horizontal="right" vertical="center"/>
    </xf>
    <xf numFmtId="164" fontId="0" fillId="0" borderId="3" xfId="0" applyNumberFormat="1" applyBorder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4" fontId="0" fillId="0" borderId="12" xfId="0" applyNumberFormat="1" applyBorder="1" applyAlignment="1">
      <alignment horizontal="right" vertical="center"/>
    </xf>
    <xf numFmtId="164" fontId="2" fillId="0" borderId="11" xfId="0" applyNumberFormat="1" applyFont="1" applyBorder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164" fontId="2" fillId="0" borderId="3" xfId="0" applyNumberFormat="1" applyFont="1" applyBorder="1" applyAlignment="1">
      <alignment horizontal="right" vertical="center"/>
    </xf>
    <xf numFmtId="164" fontId="2" fillId="0" borderId="1" xfId="0" applyNumberFormat="1" applyFont="1" applyBorder="1" applyAlignment="1">
      <alignment horizontal="right" vertical="center"/>
    </xf>
    <xf numFmtId="164" fontId="0" fillId="0" borderId="1" xfId="1" applyNumberFormat="1" applyFont="1" applyBorder="1" applyAlignment="1">
      <alignment horizontal="right" vertical="center"/>
    </xf>
    <xf numFmtId="164" fontId="0" fillId="0" borderId="1" xfId="2" applyNumberFormat="1" applyFont="1" applyBorder="1" applyAlignment="1">
      <alignment horizontal="right" vertical="center"/>
    </xf>
    <xf numFmtId="43" fontId="2" fillId="0" borderId="26" xfId="0" applyNumberFormat="1" applyFont="1" applyBorder="1"/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 wrapText="1"/>
    </xf>
    <xf numFmtId="166" fontId="2" fillId="0" borderId="30" xfId="2" applyNumberFormat="1" applyFont="1" applyBorder="1" applyAlignment="1">
      <alignment horizontal="right" vertical="center"/>
    </xf>
    <xf numFmtId="166" fontId="1" fillId="0" borderId="21" xfId="2" applyNumberFormat="1" applyFont="1" applyBorder="1" applyAlignment="1">
      <alignment horizontal="right" vertical="center"/>
    </xf>
    <xf numFmtId="166" fontId="2" fillId="0" borderId="21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center" vertical="center" wrapText="1"/>
    </xf>
    <xf numFmtId="165" fontId="2" fillId="0" borderId="31" xfId="0" applyNumberFormat="1" applyFont="1" applyBorder="1" applyAlignment="1">
      <alignment horizontal="right" vertical="center"/>
    </xf>
    <xf numFmtId="165" fontId="0" fillId="0" borderId="32" xfId="0" applyNumberFormat="1" applyBorder="1" applyAlignment="1">
      <alignment horizontal="right" vertical="center"/>
    </xf>
    <xf numFmtId="165" fontId="2" fillId="0" borderId="32" xfId="0" applyNumberFormat="1" applyFont="1" applyBorder="1" applyAlignment="1">
      <alignment horizontal="right" vertical="center"/>
    </xf>
    <xf numFmtId="165" fontId="0" fillId="0" borderId="31" xfId="0" applyNumberFormat="1" applyBorder="1" applyAlignment="1">
      <alignment horizontal="right" vertical="center"/>
    </xf>
    <xf numFmtId="166" fontId="1" fillId="0" borderId="30" xfId="2" applyNumberFormat="1" applyFont="1" applyBorder="1" applyAlignment="1">
      <alignment horizontal="right" vertical="center"/>
    </xf>
    <xf numFmtId="165" fontId="2" fillId="0" borderId="2" xfId="0" applyNumberFormat="1" applyFont="1" applyBorder="1" applyAlignment="1">
      <alignment horizontal="right" vertical="center"/>
    </xf>
    <xf numFmtId="166" fontId="2" fillId="0" borderId="29" xfId="2" applyNumberFormat="1" applyFont="1" applyBorder="1" applyAlignment="1">
      <alignment horizontal="right" vertical="center"/>
    </xf>
    <xf numFmtId="165" fontId="0" fillId="0" borderId="28" xfId="0" applyNumberFormat="1" applyBorder="1" applyAlignment="1">
      <alignment horizontal="right" vertical="center"/>
    </xf>
    <xf numFmtId="166" fontId="1" fillId="0" borderId="19" xfId="2" applyNumberFormat="1" applyFont="1" applyBorder="1" applyAlignment="1">
      <alignment horizontal="right" vertical="center"/>
    </xf>
    <xf numFmtId="166" fontId="2" fillId="0" borderId="19" xfId="2" applyNumberFormat="1" applyFont="1" applyBorder="1" applyAlignment="1">
      <alignment horizontal="right" vertical="center"/>
    </xf>
    <xf numFmtId="0" fontId="0" fillId="0" borderId="34" xfId="0" applyBorder="1" applyAlignment="1">
      <alignment vertical="center"/>
    </xf>
    <xf numFmtId="0" fontId="0" fillId="0" borderId="36" xfId="0" applyBorder="1"/>
    <xf numFmtId="0" fontId="0" fillId="0" borderId="29" xfId="0" applyBorder="1"/>
    <xf numFmtId="165" fontId="0" fillId="0" borderId="32" xfId="1" applyNumberFormat="1" applyFont="1" applyBorder="1" applyAlignment="1">
      <alignment horizontal="right"/>
    </xf>
    <xf numFmtId="165" fontId="0" fillId="0" borderId="26" xfId="1" applyNumberFormat="1" applyFont="1" applyBorder="1"/>
    <xf numFmtId="165" fontId="0" fillId="0" borderId="27" xfId="1" applyNumberFormat="1" applyFont="1" applyBorder="1" applyAlignment="1">
      <alignment horizontal="right"/>
    </xf>
    <xf numFmtId="164" fontId="2" fillId="0" borderId="2" xfId="0" applyNumberFormat="1" applyFont="1" applyBorder="1"/>
    <xf numFmtId="0" fontId="0" fillId="0" borderId="39" xfId="0" applyBorder="1" applyAlignment="1">
      <alignment horizontal="left" vertical="center"/>
    </xf>
    <xf numFmtId="0" fontId="0" fillId="0" borderId="39" xfId="0" applyBorder="1"/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right" vertical="center"/>
    </xf>
    <xf numFmtId="166" fontId="2" fillId="0" borderId="0" xfId="2" applyNumberFormat="1" applyFont="1" applyBorder="1" applyAlignment="1">
      <alignment horizontal="right" vertical="center"/>
    </xf>
    <xf numFmtId="164" fontId="2" fillId="0" borderId="0" xfId="0" applyNumberFormat="1" applyFont="1"/>
    <xf numFmtId="10" fontId="0" fillId="0" borderId="0" xfId="2" applyNumberFormat="1" applyFont="1"/>
    <xf numFmtId="165" fontId="0" fillId="0" borderId="2" xfId="0" applyNumberFormat="1" applyBorder="1" applyAlignment="1">
      <alignment horizontal="right" vertical="center"/>
    </xf>
    <xf numFmtId="166" fontId="1" fillId="0" borderId="29" xfId="2" applyNumberFormat="1" applyFont="1" applyBorder="1" applyAlignment="1">
      <alignment horizontal="right" vertical="center"/>
    </xf>
    <xf numFmtId="0" fontId="2" fillId="0" borderId="30" xfId="0" applyFont="1" applyBorder="1"/>
    <xf numFmtId="164" fontId="2" fillId="0" borderId="3" xfId="0" applyNumberFormat="1" applyFont="1" applyBorder="1"/>
    <xf numFmtId="0" fontId="0" fillId="0" borderId="40" xfId="0" applyBorder="1"/>
    <xf numFmtId="165" fontId="0" fillId="0" borderId="41" xfId="1" applyNumberFormat="1" applyFont="1" applyBorder="1" applyAlignment="1">
      <alignment horizontal="right"/>
    </xf>
    <xf numFmtId="164" fontId="0" fillId="0" borderId="2" xfId="0" applyNumberFormat="1" applyBorder="1"/>
    <xf numFmtId="165" fontId="2" fillId="0" borderId="27" xfId="1" applyNumberFormat="1" applyFont="1" applyBorder="1" applyAlignment="1">
      <alignment horizontal="right"/>
    </xf>
    <xf numFmtId="0" fontId="2" fillId="0" borderId="34" xfId="0" applyFont="1" applyBorder="1" applyAlignment="1">
      <alignment vertical="center"/>
    </xf>
    <xf numFmtId="165" fontId="2" fillId="0" borderId="26" xfId="1" applyNumberFormat="1" applyFont="1" applyBorder="1"/>
    <xf numFmtId="165" fontId="0" fillId="0" borderId="0" xfId="0" applyNumberFormat="1" applyAlignment="1">
      <alignment horizontal="right" vertical="center"/>
    </xf>
    <xf numFmtId="164" fontId="0" fillId="0" borderId="0" xfId="0" applyNumberFormat="1"/>
    <xf numFmtId="167" fontId="0" fillId="0" borderId="0" xfId="0" applyNumberFormat="1"/>
    <xf numFmtId="0" fontId="2" fillId="0" borderId="42" xfId="0" applyFont="1" applyBorder="1"/>
    <xf numFmtId="165" fontId="2" fillId="0" borderId="43" xfId="0" applyNumberFormat="1" applyFont="1" applyBorder="1" applyAlignment="1">
      <alignment horizontal="right" vertical="center"/>
    </xf>
    <xf numFmtId="0" fontId="0" fillId="0" borderId="44" xfId="0" applyBorder="1" applyAlignment="1">
      <alignment horizontal="left" vertical="center"/>
    </xf>
    <xf numFmtId="0" fontId="0" fillId="0" borderId="45" xfId="0" applyBorder="1" applyAlignment="1">
      <alignment horizontal="right" vertical="center"/>
    </xf>
    <xf numFmtId="0" fontId="0" fillId="0" borderId="46" xfId="0" applyBorder="1" applyAlignment="1">
      <alignment horizontal="left" vertical="center"/>
    </xf>
    <xf numFmtId="0" fontId="0" fillId="0" borderId="47" xfId="0" applyBorder="1" applyAlignment="1">
      <alignment horizontal="right" vertical="center"/>
    </xf>
    <xf numFmtId="0" fontId="0" fillId="0" borderId="48" xfId="0" applyBorder="1" applyAlignment="1">
      <alignment horizontal="left" vertical="center"/>
    </xf>
    <xf numFmtId="0" fontId="0" fillId="0" borderId="49" xfId="0" applyBorder="1" applyAlignment="1">
      <alignment horizontal="right" vertical="center"/>
    </xf>
    <xf numFmtId="164" fontId="0" fillId="0" borderId="45" xfId="0" applyNumberFormat="1" applyBorder="1" applyAlignment="1">
      <alignment horizontal="right" vertical="center"/>
    </xf>
    <xf numFmtId="164" fontId="0" fillId="0" borderId="47" xfId="0" applyNumberFormat="1" applyBorder="1" applyAlignment="1">
      <alignment horizontal="right" vertical="center"/>
    </xf>
    <xf numFmtId="164" fontId="0" fillId="0" borderId="49" xfId="0" applyNumberFormat="1" applyBorder="1" applyAlignment="1">
      <alignment horizontal="right" vertical="center"/>
    </xf>
    <xf numFmtId="0" fontId="2" fillId="0" borderId="44" xfId="0" applyFont="1" applyBorder="1" applyAlignment="1">
      <alignment horizontal="left" vertical="center"/>
    </xf>
    <xf numFmtId="164" fontId="2" fillId="0" borderId="45" xfId="0" applyNumberFormat="1" applyFont="1" applyBorder="1"/>
    <xf numFmtId="0" fontId="2" fillId="0" borderId="46" xfId="0" applyFont="1" applyBorder="1" applyAlignment="1">
      <alignment horizontal="left" vertical="center"/>
    </xf>
    <xf numFmtId="164" fontId="2" fillId="0" borderId="47" xfId="0" applyNumberFormat="1" applyFont="1" applyBorder="1" applyAlignment="1">
      <alignment horizontal="right" vertical="center"/>
    </xf>
    <xf numFmtId="164" fontId="0" fillId="0" borderId="8" xfId="0" applyNumberFormat="1" applyBorder="1" applyAlignment="1">
      <alignment horizontal="right" vertical="center"/>
    </xf>
    <xf numFmtId="164" fontId="0" fillId="0" borderId="50" xfId="0" applyNumberFormat="1" applyBorder="1" applyAlignment="1">
      <alignment horizontal="right" vertical="center"/>
    </xf>
    <xf numFmtId="0" fontId="2" fillId="0" borderId="51" xfId="0" applyFont="1" applyBorder="1" applyAlignment="1">
      <alignment horizontal="left" vertical="center"/>
    </xf>
    <xf numFmtId="164" fontId="2" fillId="0" borderId="52" xfId="0" applyNumberFormat="1" applyFont="1" applyBorder="1" applyAlignment="1">
      <alignment horizontal="right" vertical="center"/>
    </xf>
    <xf numFmtId="164" fontId="2" fillId="0" borderId="53" xfId="0" applyNumberFormat="1" applyFont="1" applyBorder="1" applyAlignment="1">
      <alignment horizontal="right" vertical="center"/>
    </xf>
    <xf numFmtId="0" fontId="2" fillId="0" borderId="54" xfId="0" applyFont="1" applyBorder="1"/>
    <xf numFmtId="43" fontId="2" fillId="0" borderId="55" xfId="0" applyNumberFormat="1" applyFont="1" applyBorder="1"/>
    <xf numFmtId="0" fontId="2" fillId="0" borderId="55" xfId="0" applyFont="1" applyBorder="1" applyAlignment="1">
      <alignment horizontal="center" vertical="center" wrapText="1"/>
    </xf>
    <xf numFmtId="165" fontId="0" fillId="0" borderId="43" xfId="0" applyNumberForma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19" xfId="0" applyBorder="1"/>
    <xf numFmtId="0" fontId="0" fillId="0" borderId="50" xfId="0" applyBorder="1" applyAlignment="1">
      <alignment horizontal="right" vertical="center"/>
    </xf>
    <xf numFmtId="0" fontId="2" fillId="0" borderId="28" xfId="0" applyFont="1" applyBorder="1" applyAlignment="1">
      <alignment horizontal="center" vertical="center" wrapText="1"/>
    </xf>
    <xf numFmtId="43" fontId="2" fillId="0" borderId="2" xfId="0" applyNumberFormat="1" applyFont="1" applyBorder="1"/>
    <xf numFmtId="43" fontId="2" fillId="0" borderId="5" xfId="1" applyFont="1" applyFill="1" applyBorder="1"/>
    <xf numFmtId="0" fontId="0" fillId="0" borderId="57" xfId="0" applyBorder="1"/>
    <xf numFmtId="164" fontId="0" fillId="0" borderId="58" xfId="0" applyNumberFormat="1" applyBorder="1" applyAlignment="1">
      <alignment horizontal="right" vertical="center"/>
    </xf>
    <xf numFmtId="164" fontId="0" fillId="0" borderId="59" xfId="0" applyNumberFormat="1" applyBorder="1" applyAlignment="1">
      <alignment horizontal="right" vertical="center"/>
    </xf>
    <xf numFmtId="0" fontId="0" fillId="0" borderId="30" xfId="0" applyBorder="1"/>
    <xf numFmtId="164" fontId="0" fillId="0" borderId="60" xfId="0" applyNumberFormat="1" applyBorder="1" applyAlignment="1">
      <alignment horizontal="right" vertical="center"/>
    </xf>
    <xf numFmtId="164" fontId="0" fillId="0" borderId="30" xfId="0" applyNumberFormat="1" applyBorder="1" applyAlignment="1">
      <alignment horizontal="right" vertical="center"/>
    </xf>
    <xf numFmtId="43" fontId="2" fillId="0" borderId="13" xfId="1" applyFont="1" applyBorder="1"/>
    <xf numFmtId="164" fontId="2" fillId="0" borderId="18" xfId="0" applyNumberFormat="1" applyFont="1" applyBorder="1" applyAlignment="1">
      <alignment horizontal="right" vertical="center"/>
    </xf>
    <xf numFmtId="164" fontId="0" fillId="0" borderId="15" xfId="0" applyNumberFormat="1" applyBorder="1" applyAlignment="1">
      <alignment horizontal="right" vertical="center"/>
    </xf>
    <xf numFmtId="164" fontId="0" fillId="0" borderId="21" xfId="0" applyNumberFormat="1" applyBorder="1" applyAlignment="1">
      <alignment horizontal="right" vertical="center"/>
    </xf>
    <xf numFmtId="164" fontId="0" fillId="0" borderId="19" xfId="0" applyNumberFormat="1" applyBorder="1" applyAlignment="1">
      <alignment horizontal="right" vertical="center"/>
    </xf>
    <xf numFmtId="164" fontId="2" fillId="0" borderId="42" xfId="0" applyNumberFormat="1" applyFont="1" applyBorder="1" applyAlignment="1">
      <alignment horizontal="right" vertical="center"/>
    </xf>
    <xf numFmtId="164" fontId="2" fillId="0" borderId="30" xfId="0" applyNumberFormat="1" applyFont="1" applyBorder="1"/>
    <xf numFmtId="164" fontId="2" fillId="0" borderId="21" xfId="0" applyNumberFormat="1" applyFont="1" applyBorder="1" applyAlignment="1">
      <alignment horizontal="right" vertical="center"/>
    </xf>
    <xf numFmtId="0" fontId="2" fillId="0" borderId="34" xfId="0" applyFont="1" applyBorder="1"/>
    <xf numFmtId="0" fontId="2" fillId="0" borderId="29" xfId="0" applyFont="1" applyBorder="1"/>
    <xf numFmtId="0" fontId="0" fillId="0" borderId="34" xfId="0" applyBorder="1"/>
    <xf numFmtId="0" fontId="0" fillId="0" borderId="62" xfId="0" applyBorder="1"/>
    <xf numFmtId="0" fontId="2" fillId="0" borderId="29" xfId="0" applyFont="1" applyBorder="1" applyAlignment="1">
      <alignment wrapText="1"/>
    </xf>
    <xf numFmtId="0" fontId="0" fillId="0" borderId="63" xfId="0" applyBorder="1"/>
    <xf numFmtId="0" fontId="0" fillId="0" borderId="64" xfId="0" applyBorder="1"/>
    <xf numFmtId="0" fontId="2" fillId="0" borderId="65" xfId="0" applyFont="1" applyBorder="1"/>
    <xf numFmtId="0" fontId="2" fillId="0" borderId="63" xfId="0" applyFont="1" applyBorder="1"/>
    <xf numFmtId="0" fontId="2" fillId="0" borderId="36" xfId="0" applyFont="1" applyBorder="1"/>
    <xf numFmtId="0" fontId="2" fillId="0" borderId="18" xfId="0" applyFont="1" applyBorder="1" applyAlignment="1">
      <alignment horizontal="right" vertical="center"/>
    </xf>
    <xf numFmtId="0" fontId="0" fillId="0" borderId="30" xfId="0" applyBorder="1" applyAlignment="1">
      <alignment horizontal="right" vertical="center"/>
    </xf>
    <xf numFmtId="0" fontId="0" fillId="0" borderId="21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15" xfId="0" applyBorder="1" applyAlignment="1">
      <alignment horizontal="right" vertical="center"/>
    </xf>
    <xf numFmtId="0" fontId="4" fillId="0" borderId="17" xfId="0" applyFont="1" applyBorder="1" applyAlignment="1">
      <alignment horizontal="left" vertical="center"/>
    </xf>
    <xf numFmtId="0" fontId="4" fillId="0" borderId="18" xfId="0" applyFont="1" applyBorder="1"/>
    <xf numFmtId="164" fontId="4" fillId="0" borderId="10" xfId="0" applyNumberFormat="1" applyFont="1" applyBorder="1" applyAlignment="1">
      <alignment horizontal="right" vertical="center"/>
    </xf>
    <xf numFmtId="164" fontId="4" fillId="0" borderId="11" xfId="0" applyNumberFormat="1" applyFont="1" applyBorder="1" applyAlignment="1">
      <alignment horizontal="right" vertical="center"/>
    </xf>
    <xf numFmtId="164" fontId="4" fillId="0" borderId="0" xfId="0" applyNumberFormat="1" applyFont="1" applyAlignment="1">
      <alignment horizontal="right" vertical="center"/>
    </xf>
    <xf numFmtId="165" fontId="4" fillId="0" borderId="2" xfId="0" applyNumberFormat="1" applyFont="1" applyBorder="1" applyAlignment="1">
      <alignment horizontal="right" vertical="center"/>
    </xf>
    <xf numFmtId="0" fontId="5" fillId="0" borderId="0" xfId="0" applyFont="1"/>
    <xf numFmtId="0" fontId="4" fillId="0" borderId="44" xfId="0" applyFont="1" applyBorder="1" applyAlignment="1">
      <alignment horizontal="left" vertical="center"/>
    </xf>
    <xf numFmtId="0" fontId="4" fillId="0" borderId="30" xfId="0" applyFont="1" applyBorder="1"/>
    <xf numFmtId="164" fontId="4" fillId="0" borderId="3" xfId="0" applyNumberFormat="1" applyFont="1" applyBorder="1"/>
    <xf numFmtId="164" fontId="4" fillId="0" borderId="45" xfId="0" applyNumberFormat="1" applyFont="1" applyBorder="1"/>
    <xf numFmtId="165" fontId="4" fillId="0" borderId="31" xfId="0" applyNumberFormat="1" applyFont="1" applyBorder="1" applyAlignment="1">
      <alignment horizontal="right" vertical="center"/>
    </xf>
    <xf numFmtId="43" fontId="2" fillId="2" borderId="5" xfId="1" applyFont="1" applyFill="1" applyBorder="1"/>
    <xf numFmtId="0" fontId="2" fillId="2" borderId="10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right" vertical="center"/>
    </xf>
    <xf numFmtId="0" fontId="0" fillId="2" borderId="3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12" xfId="0" applyFill="1" applyBorder="1" applyAlignment="1">
      <alignment horizontal="right" vertical="center"/>
    </xf>
    <xf numFmtId="0" fontId="0" fillId="2" borderId="8" xfId="0" applyFill="1" applyBorder="1" applyAlignment="1">
      <alignment horizontal="right" vertical="center"/>
    </xf>
    <xf numFmtId="164" fontId="2" fillId="2" borderId="10" xfId="0" applyNumberFormat="1" applyFont="1" applyFill="1" applyBorder="1" applyAlignment="1">
      <alignment horizontal="right" vertical="center"/>
    </xf>
    <xf numFmtId="164" fontId="0" fillId="2" borderId="3" xfId="0" applyNumberFormat="1" applyFill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2" borderId="12" xfId="0" applyNumberFormat="1" applyFill="1" applyBorder="1" applyAlignment="1">
      <alignment horizontal="right" vertical="center"/>
    </xf>
    <xf numFmtId="164" fontId="0" fillId="2" borderId="58" xfId="0" applyNumberFormat="1" applyFill="1" applyBorder="1" applyAlignment="1">
      <alignment horizontal="right" vertical="center"/>
    </xf>
    <xf numFmtId="164" fontId="0" fillId="2" borderId="8" xfId="0" applyNumberFormat="1" applyFill="1" applyBorder="1" applyAlignment="1">
      <alignment horizontal="right" vertical="center"/>
    </xf>
    <xf numFmtId="164" fontId="4" fillId="2" borderId="10" xfId="0" applyNumberFormat="1" applyFont="1" applyFill="1" applyBorder="1" applyAlignment="1">
      <alignment horizontal="right" vertical="center"/>
    </xf>
    <xf numFmtId="164" fontId="4" fillId="2" borderId="3" xfId="0" applyNumberFormat="1" applyFont="1" applyFill="1" applyBorder="1"/>
    <xf numFmtId="164" fontId="2" fillId="2" borderId="1" xfId="0" applyNumberFormat="1" applyFont="1" applyFill="1" applyBorder="1" applyAlignment="1">
      <alignment horizontal="right" vertical="center"/>
    </xf>
    <xf numFmtId="0" fontId="4" fillId="0" borderId="29" xfId="0" applyFont="1" applyBorder="1"/>
    <xf numFmtId="164" fontId="4" fillId="0" borderId="18" xfId="0" applyNumberFormat="1" applyFont="1" applyBorder="1" applyAlignment="1">
      <alignment horizontal="right" vertical="center"/>
    </xf>
    <xf numFmtId="0" fontId="4" fillId="0" borderId="63" xfId="0" applyFont="1" applyBorder="1"/>
    <xf numFmtId="164" fontId="4" fillId="0" borderId="30" xfId="0" applyNumberFormat="1" applyFont="1" applyBorder="1"/>
    <xf numFmtId="164" fontId="0" fillId="2" borderId="30" xfId="0" applyNumberFormat="1" applyFill="1" applyBorder="1" applyAlignment="1">
      <alignment horizontal="right" vertical="center"/>
    </xf>
    <xf numFmtId="164" fontId="2" fillId="2" borderId="52" xfId="0" applyNumberFormat="1" applyFont="1" applyFill="1" applyBorder="1" applyAlignment="1">
      <alignment horizontal="right" vertical="center"/>
    </xf>
    <xf numFmtId="165" fontId="5" fillId="0" borderId="31" xfId="0" applyNumberFormat="1" applyFont="1" applyBorder="1" applyAlignment="1">
      <alignment horizontal="right" vertical="center"/>
    </xf>
    <xf numFmtId="165" fontId="4" fillId="0" borderId="32" xfId="0" applyNumberFormat="1" applyFont="1" applyBorder="1" applyAlignment="1">
      <alignment horizontal="right" vertical="center"/>
    </xf>
    <xf numFmtId="164" fontId="2" fillId="2" borderId="18" xfId="0" applyNumberFormat="1" applyFont="1" applyFill="1" applyBorder="1" applyAlignment="1">
      <alignment horizontal="right" vertical="center"/>
    </xf>
    <xf numFmtId="164" fontId="2" fillId="2" borderId="21" xfId="0" applyNumberFormat="1" applyFont="1" applyFill="1" applyBorder="1" applyAlignment="1">
      <alignment horizontal="right" vertical="center"/>
    </xf>
    <xf numFmtId="43" fontId="2" fillId="0" borderId="3" xfId="1" applyFont="1" applyBorder="1"/>
    <xf numFmtId="43" fontId="2" fillId="0" borderId="45" xfId="1" applyFont="1" applyBorder="1"/>
    <xf numFmtId="43" fontId="2" fillId="0" borderId="30" xfId="1" applyFont="1" applyBorder="1"/>
    <xf numFmtId="0" fontId="2" fillId="0" borderId="9" xfId="0" applyFont="1" applyBorder="1" applyAlignment="1">
      <alignment horizontal="left" vertical="center"/>
    </xf>
    <xf numFmtId="0" fontId="2" fillId="0" borderId="11" xfId="0" applyFont="1" applyBorder="1"/>
    <xf numFmtId="0" fontId="2" fillId="0" borderId="10" xfId="0" applyFont="1" applyBorder="1"/>
    <xf numFmtId="43" fontId="2" fillId="0" borderId="3" xfId="1" applyFont="1" applyFill="1" applyBorder="1"/>
    <xf numFmtId="0" fontId="2" fillId="0" borderId="2" xfId="0" applyFont="1" applyBorder="1"/>
    <xf numFmtId="165" fontId="6" fillId="3" borderId="2" xfId="0" applyNumberFormat="1" applyFont="1" applyFill="1" applyBorder="1" applyAlignment="1">
      <alignment horizontal="right" vertical="center"/>
    </xf>
    <xf numFmtId="164" fontId="6" fillId="3" borderId="18" xfId="0" applyNumberFormat="1" applyFont="1" applyFill="1" applyBorder="1" applyAlignment="1">
      <alignment horizontal="right" vertical="center"/>
    </xf>
    <xf numFmtId="164" fontId="6" fillId="3" borderId="10" xfId="0" applyNumberFormat="1" applyFont="1" applyFill="1" applyBorder="1" applyAlignment="1">
      <alignment horizontal="right" vertical="center"/>
    </xf>
    <xf numFmtId="0" fontId="0" fillId="0" borderId="17" xfId="0" applyBorder="1" applyAlignment="1">
      <alignment horizontal="left" vertical="center"/>
    </xf>
    <xf numFmtId="10" fontId="0" fillId="0" borderId="0" xfId="2" applyNumberFormat="1" applyFont="1" applyFill="1"/>
    <xf numFmtId="165" fontId="8" fillId="3" borderId="2" xfId="0" applyNumberFormat="1" applyFont="1" applyFill="1" applyBorder="1" applyAlignment="1">
      <alignment horizontal="right" vertical="center"/>
    </xf>
    <xf numFmtId="164" fontId="8" fillId="3" borderId="18" xfId="0" applyNumberFormat="1" applyFont="1" applyFill="1" applyBorder="1" applyAlignment="1">
      <alignment horizontal="right" vertical="center"/>
    </xf>
    <xf numFmtId="164" fontId="8" fillId="3" borderId="10" xfId="0" applyNumberFormat="1" applyFont="1" applyFill="1" applyBorder="1" applyAlignment="1">
      <alignment horizontal="right" vertical="center"/>
    </xf>
    <xf numFmtId="164" fontId="9" fillId="0" borderId="0" xfId="0" applyNumberFormat="1" applyFont="1" applyAlignment="1">
      <alignment horizontal="right" vertical="center"/>
    </xf>
    <xf numFmtId="0" fontId="2" fillId="0" borderId="61" xfId="0" applyFont="1" applyBorder="1" applyAlignment="1">
      <alignment horizontal="left" vertical="center"/>
    </xf>
    <xf numFmtId="164" fontId="2" fillId="0" borderId="57" xfId="0" applyNumberFormat="1" applyFont="1" applyBorder="1" applyAlignment="1">
      <alignment horizontal="right" vertical="center"/>
    </xf>
    <xf numFmtId="164" fontId="2" fillId="0" borderId="66" xfId="0" applyNumberFormat="1" applyFont="1" applyBorder="1" applyAlignment="1">
      <alignment horizontal="right" vertical="center"/>
    </xf>
    <xf numFmtId="164" fontId="2" fillId="0" borderId="67" xfId="0" applyNumberFormat="1" applyFont="1" applyBorder="1" applyAlignment="1">
      <alignment horizontal="right" vertical="center"/>
    </xf>
    <xf numFmtId="164" fontId="2" fillId="0" borderId="9" xfId="0" applyNumberFormat="1" applyFont="1" applyBorder="1" applyAlignment="1">
      <alignment horizontal="right" vertical="center"/>
    </xf>
    <xf numFmtId="164" fontId="2" fillId="0" borderId="29" xfId="0" applyNumberFormat="1" applyFont="1" applyBorder="1" applyAlignment="1">
      <alignment horizontal="right" vertical="center"/>
    </xf>
    <xf numFmtId="168" fontId="2" fillId="0" borderId="9" xfId="1" applyNumberFormat="1" applyFont="1" applyBorder="1"/>
    <xf numFmtId="168" fontId="2" fillId="0" borderId="18" xfId="1" applyNumberFormat="1" applyFont="1" applyBorder="1"/>
    <xf numFmtId="168" fontId="2" fillId="0" borderId="29" xfId="1" applyNumberFormat="1" applyFont="1" applyBorder="1"/>
    <xf numFmtId="168" fontId="2" fillId="0" borderId="2" xfId="0" applyNumberFormat="1" applyFont="1" applyBorder="1"/>
    <xf numFmtId="0" fontId="2" fillId="0" borderId="39" xfId="0" applyFont="1" applyBorder="1" applyAlignment="1">
      <alignment horizontal="left" vertical="center"/>
    </xf>
    <xf numFmtId="0" fontId="7" fillId="3" borderId="44" xfId="0" applyFont="1" applyFill="1" applyBorder="1" applyAlignment="1">
      <alignment horizontal="left" vertical="center"/>
    </xf>
    <xf numFmtId="0" fontId="6" fillId="3" borderId="63" xfId="0" applyFont="1" applyFill="1" applyBorder="1"/>
    <xf numFmtId="43" fontId="6" fillId="3" borderId="30" xfId="1" applyFont="1" applyFill="1" applyBorder="1"/>
    <xf numFmtId="43" fontId="6" fillId="3" borderId="3" xfId="1" applyFont="1" applyFill="1" applyBorder="1"/>
    <xf numFmtId="43" fontId="6" fillId="3" borderId="45" xfId="1" applyFont="1" applyFill="1" applyBorder="1"/>
    <xf numFmtId="43" fontId="6" fillId="0" borderId="0" xfId="1" applyFont="1" applyFill="1"/>
    <xf numFmtId="0" fontId="6" fillId="3" borderId="17" xfId="0" applyFont="1" applyFill="1" applyBorder="1" applyAlignment="1">
      <alignment horizontal="left" vertical="center"/>
    </xf>
    <xf numFmtId="0" fontId="6" fillId="3" borderId="29" xfId="0" applyFont="1" applyFill="1" applyBorder="1"/>
    <xf numFmtId="0" fontId="6" fillId="3" borderId="29" xfId="0" applyFont="1" applyFill="1" applyBorder="1" applyAlignment="1">
      <alignment wrapText="1"/>
    </xf>
    <xf numFmtId="164" fontId="6" fillId="3" borderId="11" xfId="0" applyNumberFormat="1" applyFont="1" applyFill="1" applyBorder="1" applyAlignment="1">
      <alignment horizontal="right" vertical="center"/>
    </xf>
    <xf numFmtId="0" fontId="6" fillId="3" borderId="51" xfId="0" applyFont="1" applyFill="1" applyBorder="1" applyAlignment="1">
      <alignment horizontal="left" vertical="center"/>
    </xf>
    <xf numFmtId="0" fontId="6" fillId="3" borderId="65" xfId="0" applyFont="1" applyFill="1" applyBorder="1"/>
    <xf numFmtId="164" fontId="6" fillId="3" borderId="42" xfId="0" applyNumberFormat="1" applyFont="1" applyFill="1" applyBorder="1" applyAlignment="1">
      <alignment horizontal="right" vertical="center"/>
    </xf>
    <xf numFmtId="164" fontId="6" fillId="3" borderId="52" xfId="0" applyNumberFormat="1" applyFont="1" applyFill="1" applyBorder="1" applyAlignment="1">
      <alignment horizontal="right" vertical="center"/>
    </xf>
    <xf numFmtId="164" fontId="6" fillId="3" borderId="53" xfId="0" applyNumberFormat="1" applyFont="1" applyFill="1" applyBorder="1" applyAlignment="1">
      <alignment horizontal="right" vertical="center"/>
    </xf>
    <xf numFmtId="0" fontId="10" fillId="0" borderId="29" xfId="0" applyFont="1" applyBorder="1"/>
    <xf numFmtId="165" fontId="6" fillId="3" borderId="17" xfId="0" applyNumberFormat="1" applyFont="1" applyFill="1" applyBorder="1" applyAlignment="1">
      <alignment horizontal="right" vertical="center"/>
    </xf>
    <xf numFmtId="165" fontId="0" fillId="0" borderId="44" xfId="0" applyNumberFormat="1" applyBorder="1" applyAlignment="1">
      <alignment horizontal="right" vertical="center"/>
    </xf>
    <xf numFmtId="165" fontId="0" fillId="0" borderId="46" xfId="0" applyNumberFormat="1" applyBorder="1" applyAlignment="1">
      <alignment horizontal="right" vertical="center"/>
    </xf>
    <xf numFmtId="165" fontId="0" fillId="0" borderId="48" xfId="0" applyNumberFormat="1" applyBorder="1" applyAlignment="1">
      <alignment horizontal="right" vertical="center"/>
    </xf>
    <xf numFmtId="165" fontId="4" fillId="0" borderId="44" xfId="0" applyNumberFormat="1" applyFont="1" applyBorder="1" applyAlignment="1">
      <alignment horizontal="right" vertical="center"/>
    </xf>
    <xf numFmtId="165" fontId="2" fillId="0" borderId="17" xfId="0" applyNumberFormat="1" applyFont="1" applyBorder="1" applyAlignment="1">
      <alignment horizontal="right" vertical="center"/>
    </xf>
    <xf numFmtId="165" fontId="8" fillId="3" borderId="17" xfId="0" applyNumberFormat="1" applyFont="1" applyFill="1" applyBorder="1" applyAlignment="1">
      <alignment horizontal="right" vertical="center"/>
    </xf>
    <xf numFmtId="43" fontId="6" fillId="3" borderId="55" xfId="0" applyNumberFormat="1" applyFont="1" applyFill="1" applyBorder="1"/>
    <xf numFmtId="10" fontId="0" fillId="0" borderId="1" xfId="2" applyNumberFormat="1" applyFont="1" applyBorder="1" applyAlignment="1">
      <alignment horizontal="right" vertical="center"/>
    </xf>
    <xf numFmtId="167" fontId="0" fillId="0" borderId="47" xfId="0" applyNumberFormat="1" applyBorder="1" applyAlignment="1">
      <alignment horizontal="right" vertical="center"/>
    </xf>
    <xf numFmtId="10" fontId="2" fillId="0" borderId="1" xfId="2" applyNumberFormat="1" applyFont="1" applyBorder="1" applyAlignment="1">
      <alignment horizontal="right" vertical="center"/>
    </xf>
    <xf numFmtId="167" fontId="2" fillId="0" borderId="47" xfId="0" applyNumberFormat="1" applyFont="1" applyBorder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10" fontId="0" fillId="0" borderId="3" xfId="2" applyNumberFormat="1" applyFont="1" applyBorder="1" applyAlignment="1">
      <alignment horizontal="right" vertical="center"/>
    </xf>
    <xf numFmtId="167" fontId="0" fillId="0" borderId="45" xfId="0" applyNumberFormat="1" applyBorder="1" applyAlignment="1">
      <alignment horizontal="right" vertical="center"/>
    </xf>
    <xf numFmtId="167" fontId="6" fillId="3" borderId="11" xfId="0" applyNumberFormat="1" applyFont="1" applyFill="1" applyBorder="1" applyAlignment="1">
      <alignment horizontal="right" vertical="center"/>
    </xf>
    <xf numFmtId="0" fontId="2" fillId="0" borderId="51" xfId="0" applyFont="1" applyBorder="1" applyAlignment="1">
      <alignment horizontal="center" vertical="center" wrapText="1"/>
    </xf>
    <xf numFmtId="10" fontId="0" fillId="0" borderId="12" xfId="2" applyNumberFormat="1" applyFont="1" applyBorder="1" applyAlignment="1">
      <alignment horizontal="right" vertical="center"/>
    </xf>
    <xf numFmtId="167" fontId="0" fillId="0" borderId="49" xfId="0" applyNumberFormat="1" applyBorder="1" applyAlignment="1">
      <alignment horizontal="right" vertical="center"/>
    </xf>
    <xf numFmtId="167" fontId="0" fillId="0" borderId="11" xfId="0" applyNumberFormat="1" applyBorder="1" applyAlignment="1">
      <alignment horizontal="right" vertical="center"/>
    </xf>
    <xf numFmtId="10" fontId="6" fillId="3" borderId="10" xfId="2" applyNumberFormat="1" applyFont="1" applyFill="1" applyBorder="1" applyAlignment="1">
      <alignment horizontal="right" vertical="center"/>
    </xf>
    <xf numFmtId="10" fontId="2" fillId="0" borderId="10" xfId="2" applyNumberFormat="1" applyFont="1" applyBorder="1" applyAlignment="1">
      <alignment horizontal="right" vertical="center"/>
    </xf>
    <xf numFmtId="167" fontId="2" fillId="0" borderId="11" xfId="0" applyNumberFormat="1" applyFont="1" applyBorder="1" applyAlignment="1">
      <alignment horizontal="right" vertical="center"/>
    </xf>
    <xf numFmtId="167" fontId="8" fillId="3" borderId="11" xfId="0" applyNumberFormat="1" applyFont="1" applyFill="1" applyBorder="1" applyAlignment="1">
      <alignment horizontal="right" vertical="center"/>
    </xf>
    <xf numFmtId="0" fontId="2" fillId="0" borderId="52" xfId="0" applyFont="1" applyBorder="1"/>
    <xf numFmtId="0" fontId="2" fillId="0" borderId="53" xfId="0" applyFont="1" applyBorder="1"/>
    <xf numFmtId="0" fontId="2" fillId="0" borderId="9" xfId="0" applyFont="1" applyBorder="1"/>
    <xf numFmtId="0" fontId="10" fillId="0" borderId="17" xfId="0" applyFont="1" applyBorder="1" applyAlignment="1">
      <alignment horizontal="left" vertical="center"/>
    </xf>
    <xf numFmtId="0" fontId="10" fillId="0" borderId="18" xfId="0" applyFont="1" applyBorder="1"/>
    <xf numFmtId="164" fontId="10" fillId="0" borderId="10" xfId="0" applyNumberFormat="1" applyFont="1" applyBorder="1" applyAlignment="1">
      <alignment horizontal="right" vertical="center"/>
    </xf>
    <xf numFmtId="164" fontId="10" fillId="0" borderId="11" xfId="0" applyNumberFormat="1" applyFont="1" applyBorder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165" fontId="10" fillId="0" borderId="2" xfId="0" applyNumberFormat="1" applyFont="1" applyBorder="1" applyAlignment="1">
      <alignment horizontal="right" vertical="center"/>
    </xf>
    <xf numFmtId="0" fontId="10" fillId="0" borderId="44" xfId="0" applyFont="1" applyBorder="1" applyAlignment="1">
      <alignment horizontal="left" vertical="center"/>
    </xf>
    <xf numFmtId="0" fontId="10" fillId="0" borderId="30" xfId="0" applyFont="1" applyBorder="1"/>
    <xf numFmtId="164" fontId="10" fillId="0" borderId="3" xfId="0" applyNumberFormat="1" applyFont="1" applyBorder="1"/>
    <xf numFmtId="164" fontId="10" fillId="0" borderId="45" xfId="0" applyNumberFormat="1" applyFont="1" applyBorder="1"/>
    <xf numFmtId="165" fontId="10" fillId="0" borderId="31" xfId="0" applyNumberFormat="1" applyFont="1" applyBorder="1" applyAlignment="1">
      <alignment horizontal="right" vertical="center"/>
    </xf>
    <xf numFmtId="164" fontId="10" fillId="0" borderId="18" xfId="0" applyNumberFormat="1" applyFont="1" applyBorder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11" fillId="0" borderId="0" xfId="0" applyFont="1"/>
    <xf numFmtId="0" fontId="10" fillId="0" borderId="63" xfId="0" applyFont="1" applyBorder="1"/>
    <xf numFmtId="164" fontId="10" fillId="0" borderId="30" xfId="0" applyNumberFormat="1" applyFont="1" applyBorder="1"/>
    <xf numFmtId="0" fontId="2" fillId="0" borderId="0" xfId="0" applyFont="1" applyAlignment="1">
      <alignment horizontal="left" vertical="center"/>
    </xf>
    <xf numFmtId="0" fontId="6" fillId="3" borderId="0" xfId="0" applyFont="1" applyFill="1"/>
    <xf numFmtId="0" fontId="7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6" fillId="3" borderId="0" xfId="0" applyFont="1" applyFill="1" applyAlignment="1">
      <alignment wrapText="1"/>
    </xf>
    <xf numFmtId="0" fontId="4" fillId="0" borderId="0" xfId="0" applyFont="1" applyAlignment="1">
      <alignment horizontal="left" vertical="center"/>
    </xf>
    <xf numFmtId="0" fontId="10" fillId="0" borderId="0" xfId="0" applyFont="1"/>
    <xf numFmtId="164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/>
    <xf numFmtId="0" fontId="9" fillId="0" borderId="0" xfId="0" applyFont="1"/>
    <xf numFmtId="0" fontId="9" fillId="0" borderId="0" xfId="0" applyFont="1" applyAlignment="1">
      <alignment horizontal="left" vertical="center"/>
    </xf>
    <xf numFmtId="0" fontId="2" fillId="4" borderId="0" xfId="0" applyFont="1" applyFill="1"/>
    <xf numFmtId="0" fontId="0" fillId="4" borderId="0" xfId="0" applyFill="1" applyAlignment="1">
      <alignment horizontal="left" vertical="center"/>
    </xf>
    <xf numFmtId="0" fontId="0" fillId="4" borderId="0" xfId="0" applyFill="1"/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2" fillId="0" borderId="0" xfId="0" applyFont="1" applyAlignment="1">
      <alignment vertical="center"/>
    </xf>
    <xf numFmtId="165" fontId="2" fillId="0" borderId="0" xfId="1" applyNumberFormat="1" applyFont="1" applyBorder="1"/>
    <xf numFmtId="165" fontId="2" fillId="0" borderId="0" xfId="1" applyNumberFormat="1" applyFont="1" applyBorder="1" applyAlignment="1">
      <alignment horizontal="right"/>
    </xf>
    <xf numFmtId="165" fontId="0" fillId="0" borderId="0" xfId="1" applyNumberFormat="1" applyFont="1" applyBorder="1" applyAlignment="1">
      <alignment horizontal="right"/>
    </xf>
    <xf numFmtId="0" fontId="10" fillId="4" borderId="0" xfId="0" applyFont="1" applyFill="1" applyAlignment="1">
      <alignment horizontal="left" vertical="center"/>
    </xf>
    <xf numFmtId="0" fontId="10" fillId="4" borderId="0" xfId="0" applyFont="1" applyFill="1"/>
    <xf numFmtId="0" fontId="2" fillId="4" borderId="0" xfId="0" applyFont="1" applyFill="1" applyAlignment="1">
      <alignment wrapText="1"/>
    </xf>
    <xf numFmtId="0" fontId="7" fillId="5" borderId="0" xfId="0" applyFont="1" applyFill="1" applyAlignment="1">
      <alignment horizontal="center" vertical="center" wrapText="1"/>
    </xf>
    <xf numFmtId="0" fontId="6" fillId="5" borderId="0" xfId="0" applyFont="1" applyFill="1" applyAlignment="1">
      <alignment horizontal="left" vertical="center" wrapText="1"/>
    </xf>
    <xf numFmtId="0" fontId="6" fillId="5" borderId="0" xfId="0" applyFont="1" applyFill="1" applyAlignment="1">
      <alignment horizontal="center" vertical="center" wrapText="1"/>
    </xf>
    <xf numFmtId="164" fontId="6" fillId="3" borderId="0" xfId="0" applyNumberFormat="1" applyFont="1" applyFill="1" applyAlignment="1">
      <alignment horizontal="center" vertical="center"/>
    </xf>
    <xf numFmtId="10" fontId="6" fillId="3" borderId="0" xfId="2" applyNumberFormat="1" applyFont="1" applyFill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0" fontId="0" fillId="4" borderId="0" xfId="2" applyNumberFormat="1" applyFont="1" applyFill="1" applyBorder="1" applyAlignment="1">
      <alignment horizontal="center" vertical="center"/>
    </xf>
    <xf numFmtId="10" fontId="0" fillId="0" borderId="0" xfId="2" applyNumberFormat="1" applyFont="1" applyBorder="1" applyAlignment="1">
      <alignment horizontal="center" vertical="center"/>
    </xf>
    <xf numFmtId="43" fontId="6" fillId="3" borderId="0" xfId="1" applyFont="1" applyFill="1" applyBorder="1" applyAlignment="1">
      <alignment horizontal="center" vertical="center"/>
    </xf>
    <xf numFmtId="10" fontId="2" fillId="0" borderId="0" xfId="2" applyNumberFormat="1" applyFont="1" applyBorder="1" applyAlignment="1">
      <alignment horizontal="center" vertical="center"/>
    </xf>
    <xf numFmtId="164" fontId="10" fillId="4" borderId="0" xfId="0" applyNumberFormat="1" applyFont="1" applyFill="1" applyAlignment="1">
      <alignment horizontal="center"/>
    </xf>
    <xf numFmtId="10" fontId="11" fillId="4" borderId="0" xfId="2" applyNumberFormat="1" applyFont="1" applyFill="1" applyBorder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0" fontId="2" fillId="4" borderId="0" xfId="2" applyNumberFormat="1" applyFont="1" applyFill="1" applyBorder="1" applyAlignment="1">
      <alignment horizontal="center" vertical="center"/>
    </xf>
    <xf numFmtId="164" fontId="8" fillId="3" borderId="0" xfId="0" applyNumberFormat="1" applyFont="1" applyFill="1" applyAlignment="1">
      <alignment horizontal="center" vertical="center"/>
    </xf>
    <xf numFmtId="10" fontId="8" fillId="3" borderId="0" xfId="2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4" borderId="0" xfId="0" applyNumberFormat="1" applyFont="1" applyFill="1" applyAlignment="1">
      <alignment horizontal="center" vertical="center"/>
    </xf>
    <xf numFmtId="4" fontId="6" fillId="3" borderId="0" xfId="1" applyNumberFormat="1" applyFont="1" applyFill="1" applyBorder="1" applyAlignment="1">
      <alignment horizontal="center"/>
    </xf>
    <xf numFmtId="4" fontId="0" fillId="4" borderId="0" xfId="1" applyNumberFormat="1" applyFont="1" applyFill="1" applyBorder="1" applyAlignment="1">
      <alignment horizontal="center"/>
    </xf>
    <xf numFmtId="4" fontId="0" fillId="0" borderId="0" xfId="1" applyNumberFormat="1" applyFont="1" applyBorder="1" applyAlignment="1">
      <alignment horizontal="center"/>
    </xf>
    <xf numFmtId="4" fontId="6" fillId="3" borderId="0" xfId="1" applyNumberFormat="1" applyFont="1" applyFill="1" applyBorder="1" applyAlignment="1">
      <alignment horizontal="center" vertical="center"/>
    </xf>
    <xf numFmtId="4" fontId="2" fillId="0" borderId="0" xfId="1" applyNumberFormat="1" applyFont="1" applyBorder="1" applyAlignment="1">
      <alignment horizontal="center"/>
    </xf>
    <xf numFmtId="4" fontId="11" fillId="4" borderId="0" xfId="1" applyNumberFormat="1" applyFont="1" applyFill="1" applyBorder="1" applyAlignment="1">
      <alignment horizontal="center"/>
    </xf>
    <xf numFmtId="4" fontId="2" fillId="4" borderId="0" xfId="1" applyNumberFormat="1" applyFont="1" applyFill="1" applyBorder="1" applyAlignment="1">
      <alignment horizontal="center" vertical="center"/>
    </xf>
    <xf numFmtId="4" fontId="8" fillId="3" borderId="0" xfId="1" applyNumberFormat="1" applyFont="1" applyFill="1" applyBorder="1" applyAlignment="1">
      <alignment horizontal="center" vertical="center"/>
    </xf>
    <xf numFmtId="0" fontId="8" fillId="3" borderId="0" xfId="0" applyFont="1" applyFill="1"/>
    <xf numFmtId="0" fontId="8" fillId="3" borderId="0" xfId="0" applyFont="1" applyFill="1" applyAlignment="1">
      <alignment horizontal="center"/>
    </xf>
    <xf numFmtId="168" fontId="12" fillId="0" borderId="0" xfId="1" applyNumberFormat="1" applyFont="1" applyBorder="1"/>
    <xf numFmtId="164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right"/>
    </xf>
    <xf numFmtId="166" fontId="12" fillId="0" borderId="0" xfId="2" applyNumberFormat="1" applyFont="1"/>
    <xf numFmtId="0" fontId="9" fillId="0" borderId="39" xfId="0" applyFont="1" applyBorder="1" applyAlignment="1">
      <alignment horizontal="left" vertical="center"/>
    </xf>
    <xf numFmtId="0" fontId="9" fillId="0" borderId="39" xfId="0" applyFont="1" applyBorder="1"/>
    <xf numFmtId="164" fontId="8" fillId="3" borderId="0" xfId="0" applyNumberFormat="1" applyFont="1" applyFill="1" applyAlignment="1">
      <alignment horizontal="right" vertical="center"/>
    </xf>
    <xf numFmtId="165" fontId="8" fillId="3" borderId="0" xfId="0" applyNumberFormat="1" applyFont="1" applyFill="1" applyAlignment="1">
      <alignment horizontal="right" vertical="center"/>
    </xf>
    <xf numFmtId="43" fontId="2" fillId="0" borderId="0" xfId="1" applyFont="1" applyBorder="1"/>
    <xf numFmtId="43" fontId="2" fillId="0" borderId="0" xfId="1" applyFont="1" applyFill="1" applyBorder="1"/>
    <xf numFmtId="43" fontId="2" fillId="0" borderId="0" xfId="0" applyNumberFormat="1" applyFont="1"/>
    <xf numFmtId="0" fontId="10" fillId="0" borderId="0" xfId="0" applyFont="1" applyAlignment="1">
      <alignment horizontal="left" vertical="center"/>
    </xf>
    <xf numFmtId="164" fontId="0" fillId="0" borderId="0" xfId="2" applyNumberFormat="1" applyFont="1" applyBorder="1" applyAlignment="1">
      <alignment horizontal="right" vertical="center"/>
    </xf>
    <xf numFmtId="0" fontId="7" fillId="6" borderId="0" xfId="0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left" vertical="center"/>
    </xf>
    <xf numFmtId="0" fontId="2" fillId="7" borderId="0" xfId="0" applyFont="1" applyFill="1"/>
    <xf numFmtId="0" fontId="2" fillId="7" borderId="0" xfId="0" applyFont="1" applyFill="1" applyAlignment="1">
      <alignment horizontal="right" vertical="center"/>
    </xf>
    <xf numFmtId="165" fontId="2" fillId="7" borderId="0" xfId="0" applyNumberFormat="1" applyFont="1" applyFill="1" applyAlignment="1">
      <alignment horizontal="right" vertical="center"/>
    </xf>
    <xf numFmtId="0" fontId="2" fillId="7" borderId="0" xfId="0" applyFont="1" applyFill="1" applyAlignment="1">
      <alignment wrapText="1"/>
    </xf>
    <xf numFmtId="164" fontId="2" fillId="7" borderId="0" xfId="0" applyNumberFormat="1" applyFont="1" applyFill="1" applyAlignment="1">
      <alignment horizontal="right" vertical="center"/>
    </xf>
    <xf numFmtId="0" fontId="2" fillId="8" borderId="0" xfId="0" applyFont="1" applyFill="1" applyAlignment="1">
      <alignment wrapText="1"/>
    </xf>
    <xf numFmtId="164" fontId="9" fillId="3" borderId="0" xfId="0" applyNumberFormat="1" applyFont="1" applyFill="1" applyAlignment="1">
      <alignment horizontal="right" vertical="center"/>
    </xf>
    <xf numFmtId="165" fontId="13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4" fillId="0" borderId="0" xfId="0" applyFont="1"/>
    <xf numFmtId="164" fontId="14" fillId="0" borderId="0" xfId="0" applyNumberFormat="1" applyFont="1"/>
    <xf numFmtId="164" fontId="14" fillId="0" borderId="0" xfId="0" applyNumberFormat="1" applyFont="1" applyAlignment="1">
      <alignment horizontal="right" vertical="center"/>
    </xf>
    <xf numFmtId="165" fontId="14" fillId="0" borderId="0" xfId="0" applyNumberFormat="1" applyFont="1" applyAlignment="1">
      <alignment horizontal="right" vertical="center"/>
    </xf>
    <xf numFmtId="0" fontId="6" fillId="6" borderId="0" xfId="0" applyFont="1" applyFill="1" applyAlignment="1">
      <alignment horizontal="left" vertical="center" wrapText="1"/>
    </xf>
    <xf numFmtId="0" fontId="2" fillId="9" borderId="0" xfId="0" applyFont="1" applyFill="1" applyAlignment="1">
      <alignment horizontal="left" vertical="center"/>
    </xf>
    <xf numFmtId="0" fontId="2" fillId="9" borderId="0" xfId="0" applyFont="1" applyFill="1" applyAlignment="1">
      <alignment wrapText="1"/>
    </xf>
    <xf numFmtId="164" fontId="2" fillId="9" borderId="0" xfId="0" applyNumberFormat="1" applyFont="1" applyFill="1" applyAlignment="1">
      <alignment horizontal="right" vertical="center"/>
    </xf>
    <xf numFmtId="164" fontId="0" fillId="9" borderId="0" xfId="0" applyNumberFormat="1" applyFill="1" applyAlignment="1">
      <alignment horizontal="right" vertical="center"/>
    </xf>
    <xf numFmtId="165" fontId="2" fillId="9" borderId="0" xfId="0" applyNumberFormat="1" applyFont="1" applyFill="1" applyAlignment="1">
      <alignment horizontal="right" vertical="center"/>
    </xf>
    <xf numFmtId="164" fontId="2" fillId="3" borderId="0" xfId="0" applyNumberFormat="1" applyFont="1" applyFill="1" applyAlignment="1">
      <alignment horizontal="right" vertical="center"/>
    </xf>
    <xf numFmtId="0" fontId="2" fillId="10" borderId="0" xfId="0" applyFont="1" applyFill="1" applyAlignment="1">
      <alignment horizontal="left" vertical="center"/>
    </xf>
    <xf numFmtId="0" fontId="2" fillId="10" borderId="0" xfId="0" applyFont="1" applyFill="1" applyAlignment="1">
      <alignment wrapText="1"/>
    </xf>
    <xf numFmtId="164" fontId="2" fillId="10" borderId="0" xfId="0" applyNumberFormat="1" applyFont="1" applyFill="1" applyAlignment="1">
      <alignment horizontal="right" vertical="center"/>
    </xf>
    <xf numFmtId="164" fontId="0" fillId="10" borderId="0" xfId="0" applyNumberFormat="1" applyFill="1" applyAlignment="1">
      <alignment horizontal="right" vertical="center"/>
    </xf>
    <xf numFmtId="165" fontId="2" fillId="10" borderId="0" xfId="0" applyNumberFormat="1" applyFont="1" applyFill="1" applyAlignment="1">
      <alignment horizontal="right" vertical="center"/>
    </xf>
    <xf numFmtId="0" fontId="0" fillId="8" borderId="0" xfId="0" applyFill="1" applyAlignment="1">
      <alignment horizontal="left" vertical="center"/>
    </xf>
    <xf numFmtId="0" fontId="0" fillId="8" borderId="0" xfId="0" applyFill="1"/>
    <xf numFmtId="164" fontId="0" fillId="8" borderId="0" xfId="0" applyNumberFormat="1" applyFill="1" applyAlignment="1">
      <alignment horizontal="center" vertical="center"/>
    </xf>
    <xf numFmtId="10" fontId="0" fillId="8" borderId="0" xfId="2" applyNumberFormat="1" applyFont="1" applyFill="1" applyBorder="1" applyAlignment="1">
      <alignment horizontal="center" vertical="center"/>
    </xf>
    <xf numFmtId="4" fontId="0" fillId="8" borderId="0" xfId="1" applyNumberFormat="1" applyFont="1" applyFill="1" applyBorder="1" applyAlignment="1">
      <alignment horizontal="center"/>
    </xf>
    <xf numFmtId="0" fontId="0" fillId="8" borderId="0" xfId="0" applyFill="1" applyAlignment="1">
      <alignment vertical="center"/>
    </xf>
    <xf numFmtId="0" fontId="10" fillId="8" borderId="0" xfId="0" applyFont="1" applyFill="1" applyAlignment="1">
      <alignment horizontal="left" vertical="center"/>
    </xf>
    <xf numFmtId="0" fontId="10" fillId="8" borderId="0" xfId="0" applyFont="1" applyFill="1"/>
    <xf numFmtId="164" fontId="10" fillId="8" borderId="0" xfId="0" applyNumberFormat="1" applyFont="1" applyFill="1" applyAlignment="1">
      <alignment horizontal="center"/>
    </xf>
    <xf numFmtId="10" fontId="11" fillId="8" borderId="0" xfId="2" applyNumberFormat="1" applyFont="1" applyFill="1" applyBorder="1" applyAlignment="1">
      <alignment horizontal="center" vertical="center"/>
    </xf>
    <xf numFmtId="164" fontId="11" fillId="8" borderId="0" xfId="0" applyNumberFormat="1" applyFont="1" applyFill="1" applyAlignment="1">
      <alignment horizontal="center" vertical="center"/>
    </xf>
    <xf numFmtId="4" fontId="11" fillId="8" borderId="0" xfId="1" applyNumberFormat="1" applyFont="1" applyFill="1" applyBorder="1" applyAlignment="1">
      <alignment horizontal="center"/>
    </xf>
    <xf numFmtId="164" fontId="2" fillId="8" borderId="0" xfId="0" applyNumberFormat="1" applyFont="1" applyFill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" fontId="2" fillId="8" borderId="0" xfId="1" applyNumberFormat="1" applyFont="1" applyFill="1" applyBorder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10" fillId="11" borderId="0" xfId="0" applyFont="1" applyFill="1"/>
    <xf numFmtId="164" fontId="4" fillId="11" borderId="0" xfId="0" applyNumberFormat="1" applyFont="1" applyFill="1" applyAlignment="1">
      <alignment horizontal="center" vertical="center"/>
    </xf>
    <xf numFmtId="10" fontId="13" fillId="11" borderId="0" xfId="2" applyNumberFormat="1" applyFont="1" applyFill="1" applyBorder="1" applyAlignment="1">
      <alignment horizontal="center" vertical="center"/>
    </xf>
    <xf numFmtId="164" fontId="13" fillId="11" borderId="0" xfId="0" applyNumberFormat="1" applyFont="1" applyFill="1" applyAlignment="1">
      <alignment horizontal="center" vertical="center"/>
    </xf>
    <xf numFmtId="4" fontId="13" fillId="11" borderId="0" xfId="1" applyNumberFormat="1" applyFont="1" applyFill="1" applyBorder="1" applyAlignment="1">
      <alignment horizontal="center"/>
    </xf>
    <xf numFmtId="167" fontId="11" fillId="0" borderId="0" xfId="0" applyNumberFormat="1" applyFont="1" applyAlignment="1">
      <alignment horizontal="right" vertical="center"/>
    </xf>
    <xf numFmtId="0" fontId="8" fillId="12" borderId="0" xfId="0" applyFont="1" applyFill="1"/>
    <xf numFmtId="0" fontId="6" fillId="12" borderId="0" xfId="0" applyFont="1" applyFill="1"/>
    <xf numFmtId="0" fontId="8" fillId="12" borderId="0" xfId="0" applyFont="1" applyFill="1" applyAlignment="1">
      <alignment horizontal="center"/>
    </xf>
    <xf numFmtId="0" fontId="7" fillId="12" borderId="0" xfId="0" applyFont="1" applyFill="1" applyAlignment="1">
      <alignment horizontal="left" vertical="center"/>
    </xf>
    <xf numFmtId="43" fontId="6" fillId="12" borderId="0" xfId="1" applyFont="1" applyFill="1" applyBorder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0" fillId="12" borderId="0" xfId="0" applyFill="1"/>
    <xf numFmtId="0" fontId="6" fillId="12" borderId="0" xfId="0" applyFont="1" applyFill="1" applyAlignment="1">
      <alignment horizontal="left" vertical="center"/>
    </xf>
    <xf numFmtId="164" fontId="6" fillId="12" borderId="0" xfId="0" applyNumberFormat="1" applyFont="1" applyFill="1" applyAlignment="1">
      <alignment horizontal="center" vertical="center"/>
    </xf>
    <xf numFmtId="10" fontId="6" fillId="12" borderId="0" xfId="2" applyNumberFormat="1" applyFont="1" applyFill="1" applyBorder="1" applyAlignment="1">
      <alignment horizontal="center" vertical="center"/>
    </xf>
    <xf numFmtId="4" fontId="6" fillId="12" borderId="0" xfId="1" applyNumberFormat="1" applyFont="1" applyFill="1" applyBorder="1" applyAlignment="1">
      <alignment horizontal="center"/>
    </xf>
    <xf numFmtId="0" fontId="6" fillId="12" borderId="0" xfId="0" applyFont="1" applyFill="1" applyAlignment="1">
      <alignment wrapText="1"/>
    </xf>
    <xf numFmtId="4" fontId="6" fillId="12" borderId="0" xfId="1" applyNumberFormat="1" applyFont="1" applyFill="1" applyBorder="1" applyAlignment="1">
      <alignment horizontal="center" vertical="center"/>
    </xf>
    <xf numFmtId="164" fontId="8" fillId="12" borderId="0" xfId="0" applyNumberFormat="1" applyFont="1" applyFill="1" applyAlignment="1">
      <alignment horizontal="center" vertical="center"/>
    </xf>
    <xf numFmtId="10" fontId="8" fillId="12" borderId="0" xfId="2" applyNumberFormat="1" applyFont="1" applyFill="1" applyBorder="1" applyAlignment="1">
      <alignment horizontal="center" vertical="center"/>
    </xf>
    <xf numFmtId="4" fontId="8" fillId="12" borderId="0" xfId="1" applyNumberFormat="1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 wrapText="1"/>
    </xf>
    <xf numFmtId="0" fontId="6" fillId="13" borderId="0" xfId="0" applyFont="1" applyFill="1" applyAlignment="1">
      <alignment horizontal="center" vertical="center" wrapText="1"/>
    </xf>
    <xf numFmtId="0" fontId="15" fillId="0" borderId="0" xfId="0" applyFont="1"/>
    <xf numFmtId="168" fontId="16" fillId="0" borderId="0" xfId="1" applyNumberFormat="1" applyFont="1" applyBorder="1"/>
    <xf numFmtId="0" fontId="17" fillId="0" borderId="0" xfId="0" applyFont="1" applyAlignment="1">
      <alignment horizontal="right" vertical="center"/>
    </xf>
    <xf numFmtId="2" fontId="15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7" fillId="0" borderId="0" xfId="0" applyFont="1"/>
    <xf numFmtId="164" fontId="17" fillId="0" borderId="0" xfId="0" applyNumberFormat="1" applyFont="1" applyAlignment="1">
      <alignment horizontal="center" vertical="center"/>
    </xf>
    <xf numFmtId="10" fontId="17" fillId="0" borderId="0" xfId="2" applyNumberFormat="1" applyFont="1" applyFill="1" applyBorder="1" applyAlignment="1">
      <alignment horizontal="center" vertical="center"/>
    </xf>
    <xf numFmtId="4" fontId="17" fillId="0" borderId="0" xfId="1" applyNumberFormat="1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164" fontId="15" fillId="0" borderId="0" xfId="0" applyNumberFormat="1" applyFont="1" applyAlignment="1">
      <alignment horizontal="center" vertical="center"/>
    </xf>
    <xf numFmtId="10" fontId="15" fillId="0" borderId="0" xfId="2" applyNumberFormat="1" applyFont="1" applyFill="1" applyBorder="1" applyAlignment="1">
      <alignment horizontal="center" vertical="center"/>
    </xf>
    <xf numFmtId="10" fontId="13" fillId="0" borderId="0" xfId="2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4" fontId="13" fillId="0" borderId="0" xfId="1" applyNumberFormat="1" applyFont="1" applyFill="1" applyBorder="1" applyAlignment="1">
      <alignment horizontal="center"/>
    </xf>
    <xf numFmtId="0" fontId="15" fillId="14" borderId="0" xfId="0" applyFont="1" applyFill="1" applyAlignment="1">
      <alignment horizontal="left" vertical="center"/>
    </xf>
    <xf numFmtId="0" fontId="15" fillId="14" borderId="0" xfId="0" applyFont="1" applyFill="1"/>
    <xf numFmtId="164" fontId="15" fillId="14" borderId="0" xfId="0" applyNumberFormat="1" applyFont="1" applyFill="1" applyAlignment="1">
      <alignment horizontal="center"/>
    </xf>
    <xf numFmtId="10" fontId="17" fillId="14" borderId="0" xfId="2" applyNumberFormat="1" applyFont="1" applyFill="1" applyBorder="1" applyAlignment="1">
      <alignment horizontal="center" vertical="center"/>
    </xf>
    <xf numFmtId="164" fontId="17" fillId="14" borderId="0" xfId="0" applyNumberFormat="1" applyFont="1" applyFill="1" applyAlignment="1">
      <alignment horizontal="center" vertical="center"/>
    </xf>
    <xf numFmtId="4" fontId="17" fillId="14" borderId="0" xfId="1" applyNumberFormat="1" applyFont="1" applyFill="1" applyBorder="1" applyAlignment="1">
      <alignment horizontal="center"/>
    </xf>
    <xf numFmtId="0" fontId="18" fillId="0" borderId="0" xfId="0" applyFont="1" applyAlignment="1">
      <alignment horizontal="left" vertical="center"/>
    </xf>
    <xf numFmtId="0" fontId="18" fillId="0" borderId="0" xfId="0" applyFont="1"/>
    <xf numFmtId="164" fontId="18" fillId="0" borderId="0" xfId="0" applyNumberFormat="1" applyFont="1" applyAlignment="1">
      <alignment horizontal="center" vertical="center"/>
    </xf>
    <xf numFmtId="10" fontId="18" fillId="0" borderId="0" xfId="2" applyNumberFormat="1" applyFont="1" applyFill="1" applyBorder="1" applyAlignment="1">
      <alignment horizontal="center" vertical="center"/>
    </xf>
    <xf numFmtId="4" fontId="18" fillId="0" borderId="0" xfId="1" applyNumberFormat="1" applyFont="1" applyFill="1" applyBorder="1" applyAlignment="1">
      <alignment horizont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19" fillId="0" borderId="0" xfId="0" applyFont="1"/>
    <xf numFmtId="164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wrapText="1"/>
    </xf>
    <xf numFmtId="10" fontId="19" fillId="0" borderId="0" xfId="2" applyNumberFormat="1" applyFont="1" applyFill="1" applyBorder="1" applyAlignment="1">
      <alignment horizontal="center" vertical="center"/>
    </xf>
    <xf numFmtId="4" fontId="19" fillId="0" borderId="0" xfId="1" applyNumberFormat="1" applyFont="1" applyFill="1" applyBorder="1" applyAlignment="1">
      <alignment horizontal="center" vertical="center"/>
    </xf>
    <xf numFmtId="0" fontId="8" fillId="12" borderId="0" xfId="0" applyFont="1" applyFill="1" applyAlignment="1">
      <alignment vertical="center"/>
    </xf>
    <xf numFmtId="168" fontId="20" fillId="0" borderId="0" xfId="1" applyNumberFormat="1" applyFont="1" applyBorder="1"/>
    <xf numFmtId="0" fontId="18" fillId="0" borderId="0" xfId="0" applyFont="1" applyAlignment="1">
      <alignment horizontal="right" vertical="center"/>
    </xf>
    <xf numFmtId="164" fontId="11" fillId="0" borderId="0" xfId="0" applyNumberFormat="1" applyFont="1" applyAlignment="1">
      <alignment horizontal="right" vertical="center"/>
    </xf>
    <xf numFmtId="0" fontId="0" fillId="0" borderId="0" xfId="0" applyAlignment="1">
      <alignment wrapText="1"/>
    </xf>
    <xf numFmtId="165" fontId="21" fillId="0" borderId="0" xfId="0" applyNumberFormat="1" applyFont="1" applyAlignment="1">
      <alignment horizontal="right" vertical="center"/>
    </xf>
    <xf numFmtId="168" fontId="16" fillId="0" borderId="0" xfId="1" applyNumberFormat="1" applyFont="1" applyBorder="1" applyAlignment="1">
      <alignment horizontal="center" vertical="center"/>
    </xf>
    <xf numFmtId="168" fontId="20" fillId="0" borderId="0" xfId="1" applyNumberFormat="1" applyFont="1" applyBorder="1" applyAlignment="1">
      <alignment horizontal="center" vertical="center"/>
    </xf>
    <xf numFmtId="0" fontId="0" fillId="0" borderId="0" xfId="1" applyNumberFormat="1" applyFont="1" applyAlignment="1">
      <alignment horizontal="right" vertical="center"/>
    </xf>
    <xf numFmtId="165" fontId="0" fillId="0" borderId="0" xfId="1" applyNumberFormat="1" applyFont="1" applyAlignment="1">
      <alignment horizontal="right" vertical="center"/>
    </xf>
    <xf numFmtId="43" fontId="10" fillId="0" borderId="0" xfId="1" applyFont="1" applyFill="1" applyBorder="1"/>
    <xf numFmtId="168" fontId="2" fillId="0" borderId="0" xfId="1" applyNumberFormat="1" applyFont="1" applyBorder="1"/>
    <xf numFmtId="165" fontId="0" fillId="0" borderId="0" xfId="1" applyNumberFormat="1" applyFont="1" applyFill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170" fontId="0" fillId="0" borderId="0" xfId="0" applyNumberFormat="1" applyAlignment="1">
      <alignment horizontal="right" vertical="center"/>
    </xf>
    <xf numFmtId="171" fontId="0" fillId="0" borderId="0" xfId="0" applyNumberFormat="1" applyAlignment="1">
      <alignment horizontal="right" vertical="center"/>
    </xf>
    <xf numFmtId="166" fontId="0" fillId="0" borderId="0" xfId="2" applyNumberFormat="1" applyFont="1" applyAlignment="1">
      <alignment horizontal="right" vertical="center"/>
    </xf>
    <xf numFmtId="172" fontId="8" fillId="3" borderId="0" xfId="0" applyNumberFormat="1" applyFont="1" applyFill="1" applyAlignment="1">
      <alignment horizontal="right" vertical="center"/>
    </xf>
    <xf numFmtId="173" fontId="0" fillId="0" borderId="0" xfId="0" applyNumberFormat="1" applyAlignment="1">
      <alignment horizontal="right" vertical="center"/>
    </xf>
    <xf numFmtId="164" fontId="10" fillId="0" borderId="0" xfId="1" applyNumberFormat="1" applyFont="1" applyBorder="1" applyAlignment="1"/>
    <xf numFmtId="170" fontId="0" fillId="0" borderId="0" xfId="0" applyNumberFormat="1"/>
    <xf numFmtId="168" fontId="2" fillId="0" borderId="26" xfId="1" applyNumberFormat="1" applyFont="1" applyBorder="1"/>
    <xf numFmtId="167" fontId="0" fillId="0" borderId="0" xfId="0" applyNumberFormat="1" applyAlignment="1">
      <alignment horizontal="left" vertical="center"/>
    </xf>
    <xf numFmtId="175" fontId="0" fillId="0" borderId="0" xfId="2" applyNumberFormat="1" applyFont="1" applyAlignment="1">
      <alignment horizontal="right" vertical="center"/>
    </xf>
    <xf numFmtId="173" fontId="0" fillId="0" borderId="0" xfId="0" applyNumberFormat="1"/>
    <xf numFmtId="165" fontId="5" fillId="0" borderId="0" xfId="0" applyNumberFormat="1" applyFont="1"/>
    <xf numFmtId="165" fontId="0" fillId="0" borderId="0" xfId="0" applyNumberFormat="1"/>
    <xf numFmtId="164" fontId="0" fillId="0" borderId="32" xfId="0" applyNumberFormat="1" applyBorder="1" applyAlignment="1">
      <alignment horizontal="right" vertical="center"/>
    </xf>
    <xf numFmtId="173" fontId="2" fillId="0" borderId="0" xfId="0" applyNumberFormat="1" applyFont="1" applyAlignment="1">
      <alignment horizontal="right" vertical="center"/>
    </xf>
    <xf numFmtId="164" fontId="13" fillId="0" borderId="0" xfId="1" applyNumberFormat="1" applyFont="1" applyFill="1" applyBorder="1" applyAlignment="1"/>
    <xf numFmtId="165" fontId="2" fillId="0" borderId="0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165" fontId="9" fillId="0" borderId="0" xfId="1" applyNumberFormat="1" applyFont="1" applyAlignment="1">
      <alignment horizontal="center"/>
    </xf>
    <xf numFmtId="165" fontId="6" fillId="12" borderId="0" xfId="1" applyNumberFormat="1" applyFont="1" applyFill="1" applyAlignment="1">
      <alignment horizontal="center"/>
    </xf>
    <xf numFmtId="165" fontId="9" fillId="0" borderId="39" xfId="1" applyNumberFormat="1" applyFont="1" applyBorder="1" applyAlignment="1">
      <alignment horizontal="center"/>
    </xf>
    <xf numFmtId="165" fontId="6" fillId="6" borderId="0" xfId="1" applyNumberFormat="1" applyFont="1" applyFill="1" applyAlignment="1">
      <alignment horizontal="center" vertical="center" wrapText="1"/>
    </xf>
    <xf numFmtId="165" fontId="2" fillId="7" borderId="0" xfId="1" applyNumberFormat="1" applyFont="1" applyFill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13" fillId="0" borderId="0" xfId="1" applyNumberFormat="1" applyFont="1" applyAlignment="1">
      <alignment horizontal="center" vertical="center"/>
    </xf>
    <xf numFmtId="165" fontId="21" fillId="0" borderId="0" xfId="1" applyNumberFormat="1" applyFont="1" applyAlignment="1">
      <alignment horizontal="center" vertical="center"/>
    </xf>
    <xf numFmtId="165" fontId="2" fillId="9" borderId="0" xfId="1" applyNumberFormat="1" applyFont="1" applyFill="1" applyAlignment="1">
      <alignment horizontal="center" vertical="center"/>
    </xf>
    <xf numFmtId="165" fontId="8" fillId="3" borderId="0" xfId="1" applyNumberFormat="1" applyFont="1" applyFill="1" applyAlignment="1">
      <alignment horizontal="center" vertical="center"/>
    </xf>
    <xf numFmtId="165" fontId="12" fillId="0" borderId="0" xfId="1" applyNumberFormat="1" applyFont="1" applyAlignment="1">
      <alignment horizontal="center"/>
    </xf>
    <xf numFmtId="165" fontId="14" fillId="0" borderId="0" xfId="1" applyNumberFormat="1" applyFont="1" applyAlignment="1">
      <alignment horizontal="center" vertical="center"/>
    </xf>
    <xf numFmtId="165" fontId="2" fillId="10" borderId="0" xfId="1" applyNumberFormat="1" applyFont="1" applyFill="1" applyAlignment="1">
      <alignment horizontal="center" vertical="center"/>
    </xf>
    <xf numFmtId="43" fontId="2" fillId="0" borderId="0" xfId="1" applyFont="1" applyAlignment="1">
      <alignment horizontal="center"/>
    </xf>
    <xf numFmtId="168" fontId="2" fillId="0" borderId="0" xfId="1" applyNumberFormat="1" applyFont="1" applyAlignment="1">
      <alignment horizontal="center"/>
    </xf>
    <xf numFmtId="164" fontId="13" fillId="0" borderId="0" xfId="1" applyNumberFormat="1" applyFont="1" applyFill="1" applyBorder="1" applyAlignment="1">
      <alignment horizontal="center"/>
    </xf>
    <xf numFmtId="165" fontId="2" fillId="0" borderId="28" xfId="0" applyNumberFormat="1" applyFont="1" applyBorder="1" applyAlignment="1">
      <alignment horizontal="right" vertical="center"/>
    </xf>
    <xf numFmtId="0" fontId="2" fillId="0" borderId="0" xfId="1" applyNumberFormat="1" applyFont="1" applyFill="1" applyBorder="1"/>
    <xf numFmtId="4" fontId="2" fillId="0" borderId="0" xfId="1" applyNumberFormat="1" applyFont="1" applyFill="1" applyBorder="1"/>
    <xf numFmtId="0" fontId="2" fillId="0" borderId="0" xfId="1" applyNumberFormat="1" applyFont="1" applyBorder="1"/>
    <xf numFmtId="4" fontId="2" fillId="0" borderId="0" xfId="1" applyNumberFormat="1" applyFont="1" applyBorder="1"/>
    <xf numFmtId="0" fontId="0" fillId="0" borderId="0" xfId="1" applyNumberFormat="1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4" fontId="10" fillId="0" borderId="0" xfId="1" applyNumberFormat="1" applyFont="1" applyFill="1" applyBorder="1"/>
    <xf numFmtId="0" fontId="2" fillId="9" borderId="0" xfId="0" applyFont="1" applyFill="1" applyAlignment="1">
      <alignment horizontal="right" vertical="center"/>
    </xf>
    <xf numFmtId="0" fontId="2" fillId="10" borderId="0" xfId="0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3" fontId="0" fillId="0" borderId="0" xfId="0" applyNumberFormat="1"/>
    <xf numFmtId="0" fontId="6" fillId="15" borderId="0" xfId="0" applyFont="1" applyFill="1" applyAlignment="1">
      <alignment horizontal="center"/>
    </xf>
    <xf numFmtId="0" fontId="6" fillId="16" borderId="0" xfId="0" applyFont="1" applyFill="1" applyAlignment="1">
      <alignment horizontal="right"/>
    </xf>
    <xf numFmtId="0" fontId="6" fillId="16" borderId="0" xfId="0" applyFont="1" applyFill="1"/>
    <xf numFmtId="0" fontId="6" fillId="17" borderId="0" xfId="0" applyFont="1" applyFill="1"/>
    <xf numFmtId="3" fontId="6" fillId="17" borderId="0" xfId="0" applyNumberFormat="1" applyFont="1" applyFill="1"/>
    <xf numFmtId="0" fontId="6" fillId="16" borderId="68" xfId="0" applyFont="1" applyFill="1" applyBorder="1" applyAlignment="1">
      <alignment horizontal="right"/>
    </xf>
    <xf numFmtId="0" fontId="6" fillId="16" borderId="68" xfId="0" applyFont="1" applyFill="1" applyBorder="1"/>
    <xf numFmtId="0" fontId="2" fillId="0" borderId="68" xfId="0" applyFont="1" applyBorder="1"/>
    <xf numFmtId="0" fontId="6" fillId="18" borderId="0" xfId="0" applyFont="1" applyFill="1" applyAlignment="1">
      <alignment horizontal="center"/>
    </xf>
    <xf numFmtId="4" fontId="6" fillId="18" borderId="0" xfId="0" applyNumberFormat="1" applyFont="1" applyFill="1" applyAlignment="1">
      <alignment horizontal="right"/>
    </xf>
    <xf numFmtId="0" fontId="6" fillId="17" borderId="0" xfId="0" applyFont="1" applyFill="1" applyAlignment="1">
      <alignment horizontal="center"/>
    </xf>
    <xf numFmtId="10" fontId="2" fillId="0" borderId="68" xfId="0" applyNumberFormat="1" applyFont="1" applyBorder="1"/>
    <xf numFmtId="4" fontId="2" fillId="0" borderId="68" xfId="0" applyNumberFormat="1" applyFont="1" applyBorder="1"/>
    <xf numFmtId="0" fontId="2" fillId="0" borderId="69" xfId="0" applyFont="1" applyBorder="1"/>
    <xf numFmtId="10" fontId="2" fillId="0" borderId="69" xfId="0" applyNumberFormat="1" applyFont="1" applyBorder="1"/>
    <xf numFmtId="4" fontId="2" fillId="0" borderId="69" xfId="0" applyNumberFormat="1" applyFont="1" applyBorder="1"/>
    <xf numFmtId="0" fontId="0" fillId="2" borderId="0" xfId="0" applyFill="1"/>
    <xf numFmtId="0" fontId="6" fillId="17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right"/>
    </xf>
    <xf numFmtId="15" fontId="0" fillId="2" borderId="0" xfId="0" applyNumberFormat="1" applyFill="1" applyAlignment="1">
      <alignment horizontal="right"/>
    </xf>
    <xf numFmtId="43" fontId="0" fillId="0" borderId="0" xfId="1" applyFont="1" applyAlignment="1">
      <alignment horizontal="right" vertical="center"/>
    </xf>
    <xf numFmtId="166" fontId="9" fillId="0" borderId="39" xfId="2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35" xfId="0" applyBorder="1" applyAlignment="1">
      <alignment horizontal="right" vertical="center"/>
    </xf>
    <xf numFmtId="0" fontId="0" fillId="0" borderId="33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37" xfId="0" applyBorder="1" applyAlignment="1">
      <alignment horizontal="right" vertical="center"/>
    </xf>
    <xf numFmtId="0" fontId="2" fillId="0" borderId="9" xfId="0" applyFont="1" applyBorder="1" applyAlignment="1">
      <alignment horizontal="right" vertical="center"/>
    </xf>
    <xf numFmtId="0" fontId="2" fillId="0" borderId="10" xfId="0" applyFont="1" applyBorder="1" applyAlignment="1">
      <alignment horizontal="right" vertical="center"/>
    </xf>
    <xf numFmtId="0" fontId="2" fillId="0" borderId="38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5" xfId="0" applyFont="1" applyBorder="1" applyAlignment="1">
      <alignment horizontal="right" vertical="center"/>
    </xf>
    <xf numFmtId="0" fontId="2" fillId="0" borderId="35" xfId="0" applyFont="1" applyBorder="1" applyAlignment="1">
      <alignment horizontal="right" vertical="center"/>
    </xf>
    <xf numFmtId="0" fontId="0" fillId="0" borderId="16" xfId="0" applyBorder="1" applyAlignment="1">
      <alignment horizontal="right" vertical="center"/>
    </xf>
    <xf numFmtId="0" fontId="0" fillId="0" borderId="24" xfId="0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" fillId="0" borderId="24" xfId="0" applyFont="1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38" xfId="0" applyBorder="1" applyAlignment="1">
      <alignment horizontal="right" vertical="center"/>
    </xf>
    <xf numFmtId="0" fontId="0" fillId="0" borderId="56" xfId="0" applyBorder="1" applyAlignment="1">
      <alignment horizontal="left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2" fillId="0" borderId="29" xfId="0" applyFont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/>
    </xf>
    <xf numFmtId="0" fontId="8" fillId="3" borderId="29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left"/>
    </xf>
    <xf numFmtId="164" fontId="10" fillId="0" borderId="0" xfId="1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0" fontId="9" fillId="0" borderId="56" xfId="0" applyFont="1" applyBorder="1" applyAlignment="1">
      <alignment horizontal="left"/>
    </xf>
    <xf numFmtId="0" fontId="8" fillId="3" borderId="0" xfId="0" applyFont="1" applyFill="1" applyAlignment="1">
      <alignment horizontal="center" vertical="center"/>
    </xf>
    <xf numFmtId="43" fontId="6" fillId="3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168" fontId="12" fillId="0" borderId="0" xfId="0" applyNumberFormat="1" applyFont="1" applyAlignment="1">
      <alignment horizontal="center"/>
    </xf>
    <xf numFmtId="164" fontId="6" fillId="3" borderId="0" xfId="0" applyNumberFormat="1" applyFont="1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64" fontId="8" fillId="3" borderId="0" xfId="0" applyNumberFormat="1" applyFont="1" applyFill="1" applyAlignment="1">
      <alignment horizontal="center" vertical="center"/>
    </xf>
    <xf numFmtId="164" fontId="10" fillId="4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6" fillId="6" borderId="0" xfId="0" applyFont="1" applyFill="1" applyAlignment="1">
      <alignment horizontal="center" vertical="center" wrapText="1"/>
    </xf>
    <xf numFmtId="164" fontId="0" fillId="8" borderId="0" xfId="0" applyNumberFormat="1" applyFill="1" applyAlignment="1">
      <alignment horizontal="center" vertical="center"/>
    </xf>
    <xf numFmtId="164" fontId="13" fillId="11" borderId="0" xfId="1" applyNumberFormat="1" applyFont="1" applyFill="1" applyBorder="1" applyAlignment="1">
      <alignment horizontal="center"/>
    </xf>
    <xf numFmtId="164" fontId="10" fillId="8" borderId="0" xfId="0" applyNumberFormat="1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164" fontId="13" fillId="0" borderId="0" xfId="1" applyNumberFormat="1" applyFont="1" applyFill="1" applyBorder="1" applyAlignment="1">
      <alignment horizontal="center"/>
    </xf>
    <xf numFmtId="164" fontId="15" fillId="14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8" fillId="12" borderId="0" xfId="0" applyNumberFormat="1" applyFont="1" applyFill="1" applyAlignment="1">
      <alignment horizontal="center" vertical="center"/>
    </xf>
    <xf numFmtId="164" fontId="6" fillId="12" borderId="0" xfId="0" applyNumberFormat="1" applyFont="1" applyFill="1" applyAlignment="1">
      <alignment horizontal="center" vertical="center"/>
    </xf>
    <xf numFmtId="168" fontId="16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43" fontId="6" fillId="12" borderId="0" xfId="0" applyNumberFormat="1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 wrapText="1"/>
    </xf>
    <xf numFmtId="164" fontId="6" fillId="12" borderId="0" xfId="1" applyNumberFormat="1" applyFont="1" applyFill="1" applyAlignment="1">
      <alignment horizontal="center" vertical="center"/>
    </xf>
    <xf numFmtId="43" fontId="6" fillId="12" borderId="0" xfId="1" applyFont="1" applyFill="1" applyAlignment="1">
      <alignment horizontal="center" vertical="center"/>
    </xf>
    <xf numFmtId="174" fontId="6" fillId="12" borderId="0" xfId="0" applyNumberFormat="1" applyFont="1" applyFill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microsoft.com/office/2017/10/relationships/person" Target="persons/person2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microsoft.com/office/2017/10/relationships/person" Target="persons/person13.xml"/><Relationship Id="rId16" Type="http://schemas.openxmlformats.org/officeDocument/2006/relationships/worksheet" Target="worksheets/sheet16.xml"/><Relationship Id="rId107" Type="http://schemas.microsoft.com/office/2017/10/relationships/person" Target="persons/person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microsoft.com/office/2017/10/relationships/person" Target="persons/person4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95" Type="http://schemas.microsoft.com/office/2017/10/relationships/person" Target="persons/person3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microsoft.com/office/2017/10/relationships/person" Target="persons/person18.xml"/><Relationship Id="rId118" Type="http://schemas.microsoft.com/office/2017/10/relationships/person" Target="persons/person2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microsoft.com/office/2017/10/relationships/person" Target="persons/person8.xml"/><Relationship Id="rId108" Type="http://schemas.microsoft.com/office/2017/10/relationships/person" Target="persons/person1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styles" Target="styles.xml"/><Relationship Id="rId96" Type="http://schemas.microsoft.com/office/2017/10/relationships/person" Target="persons/pers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microsoft.com/office/2017/10/relationships/person" Target="persons/person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99" Type="http://schemas.microsoft.com/office/2017/10/relationships/person" Target="persons/person6.xml"/><Relationship Id="rId101" Type="http://schemas.microsoft.com/office/2017/10/relationships/person" Target="persons/person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microsoft.com/office/2017/10/relationships/person" Target="persons/person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104" Type="http://schemas.microsoft.com/office/2017/10/relationships/person" Target="persons/person0.xml"/><Relationship Id="rId97" Type="http://schemas.microsoft.com/office/2017/10/relationships/person" Target="persons/person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microsoft.com/office/2017/10/relationships/person" Target="persons/person7.xml"/><Relationship Id="rId115" Type="http://schemas.microsoft.com/office/2017/10/relationships/person" Target="persons/person2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5" Type="http://schemas.microsoft.com/office/2017/10/relationships/person" Target="persons/person12.xml"/><Relationship Id="rId100" Type="http://schemas.microsoft.com/office/2017/10/relationships/person" Target="persons/person1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microsoft.com/office/2017/10/relationships/person" Target="persons/person.xml"/><Relationship Id="rId98" Type="http://schemas.microsoft.com/office/2017/10/relationships/person" Target="persons/person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microsoft.com/office/2017/10/relationships/person" Target="persons/person2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microsoft.com/office/2017/10/relationships/person" Target="persons/person1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microsoft.com/office/2017/10/relationships/person" Target="persons/person10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"/>
  <sheetViews>
    <sheetView showGridLines="0" topLeftCell="A166" zoomScale="80" zoomScaleNormal="80" workbookViewId="0">
      <selection activeCell="A181" sqref="A181:XFD181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2.88671875" bestFit="1" customWidth="1"/>
    <col min="9" max="9" width="11.77734375" bestFit="1" customWidth="1"/>
    <col min="10" max="10" width="13.5546875" bestFit="1" customWidth="1"/>
    <col min="11" max="11" width="1.33203125" customWidth="1"/>
    <col min="12" max="12" width="15.6640625" customWidth="1"/>
    <col min="13" max="13" width="10" bestFit="1" customWidth="1"/>
  </cols>
  <sheetData>
    <row r="1" spans="1:15" ht="18" x14ac:dyDescent="0.3">
      <c r="A1" s="535" t="s">
        <v>78</v>
      </c>
      <c r="B1" s="535"/>
    </row>
    <row r="3" spans="1:15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 t="s">
        <v>75</v>
      </c>
      <c r="M3" s="73" t="s">
        <v>76</v>
      </c>
      <c r="O3" s="1"/>
    </row>
    <row r="4" spans="1:15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5" ht="15" thickBot="1" x14ac:dyDescent="0.35"/>
    <row r="6" spans="1:15" x14ac:dyDescent="0.3">
      <c r="A6" s="4">
        <v>1</v>
      </c>
      <c r="B6" s="17" t="s">
        <v>2</v>
      </c>
      <c r="C6" s="21">
        <f t="shared" ref="C6:J6" si="0">SUM(C55,C97,C139,C181)</f>
        <v>31198.13</v>
      </c>
      <c r="D6" s="21">
        <f t="shared" si="0"/>
        <v>1296645.48</v>
      </c>
      <c r="E6" s="21">
        <f t="shared" si="0"/>
        <v>5026402.68</v>
      </c>
      <c r="F6" s="21">
        <f t="shared" si="0"/>
        <v>701303.84</v>
      </c>
      <c r="G6" s="21">
        <f t="shared" si="0"/>
        <v>2996736.88</v>
      </c>
      <c r="H6" s="21">
        <f t="shared" si="0"/>
        <v>1623238</v>
      </c>
      <c r="I6" s="21">
        <f t="shared" si="0"/>
        <v>229903.72999999998</v>
      </c>
      <c r="J6" s="21">
        <f t="shared" si="0"/>
        <v>788757.87</v>
      </c>
      <c r="K6" s="23"/>
      <c r="L6" s="48">
        <f>SUM(C6:J6)</f>
        <v>12694186.609999998</v>
      </c>
    </row>
    <row r="7" spans="1:15" ht="15" thickBot="1" x14ac:dyDescent="0.35">
      <c r="A7" s="6">
        <v>3</v>
      </c>
      <c r="B7" s="24" t="s">
        <v>27</v>
      </c>
      <c r="C7" s="24"/>
      <c r="D7" s="24"/>
      <c r="E7" s="24"/>
      <c r="F7" s="24"/>
      <c r="G7" s="24"/>
      <c r="H7" s="24"/>
      <c r="I7" s="24"/>
      <c r="J7" s="25"/>
      <c r="K7" s="1"/>
      <c r="L7" s="49">
        <v>2.1797</v>
      </c>
    </row>
    <row r="8" spans="1:15" s="3" customFormat="1" ht="29.4" thickBot="1" x14ac:dyDescent="0.35">
      <c r="A8" s="8"/>
      <c r="B8" s="26" t="s">
        <v>28</v>
      </c>
      <c r="C8" s="27" t="s">
        <v>61</v>
      </c>
      <c r="D8" s="27" t="s">
        <v>62</v>
      </c>
      <c r="E8" s="27" t="s">
        <v>63</v>
      </c>
      <c r="F8" s="27" t="s">
        <v>64</v>
      </c>
      <c r="G8" s="27" t="s">
        <v>65</v>
      </c>
      <c r="H8" s="27" t="s">
        <v>66</v>
      </c>
      <c r="I8" s="27" t="s">
        <v>67</v>
      </c>
      <c r="J8" s="28" t="s">
        <v>68</v>
      </c>
      <c r="K8" s="29"/>
      <c r="L8" s="54" t="s">
        <v>69</v>
      </c>
      <c r="M8" s="50" t="s">
        <v>70</v>
      </c>
    </row>
    <row r="9" spans="1:15" s="1" customFormat="1" ht="15" thickBot="1" x14ac:dyDescent="0.35">
      <c r="A9" s="9">
        <v>4</v>
      </c>
      <c r="B9" s="10" t="s">
        <v>29</v>
      </c>
      <c r="C9" s="37">
        <f t="shared" ref="C9:J13" si="1">(C58*C$55+C100*C$97+C142*C$139+C183*C$181)/(SUM(C$181,C$139,C$97,C$55))</f>
        <v>0.62329113632900435</v>
      </c>
      <c r="D9" s="37">
        <f t="shared" si="1"/>
        <v>0.83482149909086956</v>
      </c>
      <c r="E9" s="37">
        <f t="shared" si="1"/>
        <v>0.96871198108646572</v>
      </c>
      <c r="F9" s="37">
        <f t="shared" si="1"/>
        <v>1.2399212617338586</v>
      </c>
      <c r="G9" s="37">
        <f t="shared" si="1"/>
        <v>1.3096606712980423</v>
      </c>
      <c r="H9" s="37">
        <f t="shared" si="1"/>
        <v>1.8883916417295554</v>
      </c>
      <c r="I9" s="37">
        <f t="shared" si="1"/>
        <v>2.1191</v>
      </c>
      <c r="J9" s="42">
        <f t="shared" si="1"/>
        <v>2.7271817950220387</v>
      </c>
      <c r="K9" s="32"/>
      <c r="L9" s="60">
        <f>(L58*L$55+L$97*L100+L$139*L142+L$181*L183)/L$6</f>
        <v>1.2973579317047965</v>
      </c>
      <c r="M9" s="61">
        <f t="shared" ref="M9:M42" si="2">L9/$L$43</f>
        <v>0.26118595761468094</v>
      </c>
    </row>
    <row r="10" spans="1:15" x14ac:dyDescent="0.3">
      <c r="A10" s="11" t="s">
        <v>3</v>
      </c>
      <c r="B10" s="5" t="s">
        <v>30</v>
      </c>
      <c r="C10" s="38">
        <f t="shared" si="1"/>
        <v>0.39929999999999999</v>
      </c>
      <c r="D10" s="38">
        <f t="shared" si="1"/>
        <v>0.54090000000000005</v>
      </c>
      <c r="E10" s="38">
        <f t="shared" si="1"/>
        <v>0.62720659979872517</v>
      </c>
      <c r="F10" s="38">
        <f t="shared" si="1"/>
        <v>0.87761562401540549</v>
      </c>
      <c r="G10" s="38">
        <f t="shared" si="1"/>
        <v>0.90399689661809735</v>
      </c>
      <c r="H10" s="38">
        <f t="shared" si="1"/>
        <v>1.2578383034447196</v>
      </c>
      <c r="I10" s="38">
        <f t="shared" si="1"/>
        <v>1.4312</v>
      </c>
      <c r="J10" s="38">
        <f t="shared" si="1"/>
        <v>1.5123326735326263</v>
      </c>
      <c r="K10" s="34"/>
      <c r="L10" s="58">
        <f t="shared" ref="L10:L41" si="3">(L59*L$55+L$97*L101+L$139*L143+L$181*L184)/L$6</f>
        <v>0.8472063404572876</v>
      </c>
      <c r="M10" s="59">
        <f t="shared" si="2"/>
        <v>0.1705607943050802</v>
      </c>
    </row>
    <row r="11" spans="1:15" x14ac:dyDescent="0.3">
      <c r="A11" s="12" t="s">
        <v>4</v>
      </c>
      <c r="B11" s="13" t="s">
        <v>31</v>
      </c>
      <c r="C11" s="38">
        <f t="shared" si="1"/>
        <v>1.5991136329004334E-2</v>
      </c>
      <c r="D11" s="38">
        <f t="shared" si="1"/>
        <v>2.1621499090869467E-2</v>
      </c>
      <c r="E11" s="38">
        <f t="shared" si="1"/>
        <v>2.490538128774036E-2</v>
      </c>
      <c r="F11" s="38">
        <f t="shared" si="1"/>
        <v>2.9705637718453103E-2</v>
      </c>
      <c r="G11" s="38">
        <f t="shared" si="1"/>
        <v>3.8481791178943951E-2</v>
      </c>
      <c r="H11" s="38">
        <f t="shared" si="1"/>
        <v>5.2222531483861273E-2</v>
      </c>
      <c r="I11" s="38">
        <f t="shared" si="1"/>
        <v>5.7200000000000001E-2</v>
      </c>
      <c r="J11" s="38">
        <f t="shared" si="1"/>
        <v>6.0659842689569608E-2</v>
      </c>
      <c r="K11" s="34"/>
      <c r="L11" s="56">
        <f t="shared" si="3"/>
        <v>3.4317857545290972E-2</v>
      </c>
      <c r="M11" s="52">
        <f t="shared" si="2"/>
        <v>6.908920250306501E-3</v>
      </c>
    </row>
    <row r="12" spans="1:15" x14ac:dyDescent="0.3">
      <c r="A12" s="12" t="s">
        <v>5</v>
      </c>
      <c r="B12" s="13" t="s">
        <v>32</v>
      </c>
      <c r="C12" s="38">
        <f t="shared" si="1"/>
        <v>6.0400000000000002E-2</v>
      </c>
      <c r="D12" s="38">
        <f t="shared" si="1"/>
        <v>8.14E-2</v>
      </c>
      <c r="E12" s="38">
        <f t="shared" si="1"/>
        <v>0.10589999999999999</v>
      </c>
      <c r="F12" s="38">
        <f t="shared" si="1"/>
        <v>0.10589999999999999</v>
      </c>
      <c r="G12" s="38">
        <f t="shared" si="1"/>
        <v>0.1191</v>
      </c>
      <c r="H12" s="38">
        <f t="shared" si="1"/>
        <v>0.14149999999999999</v>
      </c>
      <c r="I12" s="38">
        <f t="shared" si="1"/>
        <v>0.14149999999999999</v>
      </c>
      <c r="J12" s="38">
        <f t="shared" si="1"/>
        <v>0.16699999999999998</v>
      </c>
      <c r="K12" s="34"/>
      <c r="L12" s="56">
        <f t="shared" si="3"/>
        <v>0.11539525580402668</v>
      </c>
      <c r="M12" s="52">
        <f t="shared" si="2"/>
        <v>2.3231538232290863E-2</v>
      </c>
    </row>
    <row r="13" spans="1:15" ht="15" thickBot="1" x14ac:dyDescent="0.35">
      <c r="A13" s="14" t="s">
        <v>6</v>
      </c>
      <c r="B13" s="7" t="s">
        <v>33</v>
      </c>
      <c r="C13" s="38">
        <f t="shared" si="1"/>
        <v>0.14760000000000001</v>
      </c>
      <c r="D13" s="38">
        <f t="shared" si="1"/>
        <v>0.19089999999999999</v>
      </c>
      <c r="E13" s="38">
        <f t="shared" si="1"/>
        <v>0.21070000000000003</v>
      </c>
      <c r="F13" s="38">
        <f t="shared" si="1"/>
        <v>0.22670000000000004</v>
      </c>
      <c r="G13" s="38">
        <f t="shared" si="1"/>
        <v>0.24808198350100064</v>
      </c>
      <c r="H13" s="38">
        <f t="shared" si="1"/>
        <v>0.43683080680097441</v>
      </c>
      <c r="I13" s="38">
        <f t="shared" si="1"/>
        <v>0.48920000000000008</v>
      </c>
      <c r="J13" s="38">
        <f t="shared" si="1"/>
        <v>0.98718927879984242</v>
      </c>
      <c r="K13" s="34"/>
      <c r="L13" s="62">
        <f t="shared" si="3"/>
        <v>0.30043847789819128</v>
      </c>
      <c r="M13" s="63">
        <f t="shared" si="2"/>
        <v>6.0484704827003397E-2</v>
      </c>
    </row>
    <row r="14" spans="1:15" s="1" customFormat="1" ht="29.4" thickBot="1" x14ac:dyDescent="0.35">
      <c r="A14" s="9">
        <v>5</v>
      </c>
      <c r="B14" s="15" t="s">
        <v>71</v>
      </c>
      <c r="C14" s="37">
        <f t="shared" ref="C14:J15" si="4">(C63*C$55+C105*C$97+C147*C$139+C188*C$181)/(SUM(C$181,C$139,C$97,C$55))</f>
        <v>1.5900683440321581</v>
      </c>
      <c r="D14" s="37">
        <f t="shared" si="4"/>
        <v>1.5900402803031402</v>
      </c>
      <c r="E14" s="37">
        <f t="shared" si="4"/>
        <v>2.1850527568503528</v>
      </c>
      <c r="F14" s="37">
        <f t="shared" si="4"/>
        <v>1.9210581950656365</v>
      </c>
      <c r="G14" s="37">
        <f t="shared" si="4"/>
        <v>2.0609726841713911</v>
      </c>
      <c r="H14" s="37">
        <f t="shared" si="4"/>
        <v>2.1095097311571069</v>
      </c>
      <c r="I14" s="37">
        <f t="shared" si="4"/>
        <v>2.2820999999999998</v>
      </c>
      <c r="J14" s="42">
        <f t="shared" si="4"/>
        <v>2.2640342482807805</v>
      </c>
      <c r="K14" s="32"/>
      <c r="L14" s="60">
        <f t="shared" si="3"/>
        <v>2.0759418759831045</v>
      </c>
      <c r="M14" s="61">
        <f t="shared" si="2"/>
        <v>0.41793159280151476</v>
      </c>
    </row>
    <row r="15" spans="1:15" x14ac:dyDescent="0.3">
      <c r="A15" s="11" t="s">
        <v>7</v>
      </c>
      <c r="B15" s="5" t="s">
        <v>34</v>
      </c>
      <c r="C15" s="38">
        <f t="shared" si="4"/>
        <v>1.3212683440321582</v>
      </c>
      <c r="D15" s="38">
        <f t="shared" si="4"/>
        <v>1.3212402803031404</v>
      </c>
      <c r="E15" s="38">
        <f t="shared" si="4"/>
        <v>1.8666783867929182</v>
      </c>
      <c r="F15" s="38">
        <f t="shared" si="4"/>
        <v>1.6595318558115981</v>
      </c>
      <c r="G15" s="38">
        <f t="shared" si="4"/>
        <v>1.7649239864201891</v>
      </c>
      <c r="H15" s="38">
        <f t="shared" si="4"/>
        <v>1.7866316312808104</v>
      </c>
      <c r="I15" s="38">
        <f t="shared" si="4"/>
        <v>1.9519000000000002</v>
      </c>
      <c r="J15" s="38">
        <f t="shared" si="4"/>
        <v>1.9309737819516142</v>
      </c>
      <c r="K15" s="39"/>
      <c r="L15" s="58">
        <f t="shared" si="3"/>
        <v>1.7694615931309368</v>
      </c>
      <c r="M15" s="59">
        <f t="shared" si="2"/>
        <v>0.3562305431447142</v>
      </c>
    </row>
    <row r="16" spans="1:15" x14ac:dyDescent="0.3">
      <c r="A16" s="12" t="s">
        <v>8</v>
      </c>
      <c r="B16" s="13" t="s">
        <v>35</v>
      </c>
      <c r="C16" s="40">
        <f>SUM(C17:C19)</f>
        <v>8.5100000000000009E-2</v>
      </c>
      <c r="D16" s="40">
        <f>SUM(D17:D19)</f>
        <v>8.5099999999999995E-2</v>
      </c>
      <c r="E16" s="40">
        <f t="shared" ref="E16:J16" si="5">SUM(E17:E19)</f>
        <v>0.15033652386640858</v>
      </c>
      <c r="F16" s="40">
        <f t="shared" si="5"/>
        <v>0.10933739608640958</v>
      </c>
      <c r="G16" s="40">
        <f t="shared" si="5"/>
        <v>0.13276299999751731</v>
      </c>
      <c r="H16" s="40">
        <f t="shared" si="5"/>
        <v>0.14806733639614156</v>
      </c>
      <c r="I16" s="40">
        <f t="shared" si="5"/>
        <v>0.15160000000000007</v>
      </c>
      <c r="J16" s="40">
        <f t="shared" si="5"/>
        <v>0.15031933046956472</v>
      </c>
      <c r="K16" s="39"/>
      <c r="L16" s="56">
        <f t="shared" si="3"/>
        <v>0.1368306180260257</v>
      </c>
      <c r="M16" s="52">
        <f t="shared" si="2"/>
        <v>2.7546936066575111E-2</v>
      </c>
    </row>
    <row r="17" spans="1:13" x14ac:dyDescent="0.3">
      <c r="A17" s="12" t="s">
        <v>9</v>
      </c>
      <c r="B17" s="13" t="s">
        <v>36</v>
      </c>
      <c r="C17" s="38">
        <f t="shared" ref="C17:J19" si="6">(C66*C$55+C108*C$97+C150*C$139+C191*C$181)/(SUM(C$181,C$139,C$97,C$55))</f>
        <v>5.8799999999999998E-2</v>
      </c>
      <c r="D17" s="38">
        <f t="shared" si="6"/>
        <v>5.8799999999999991E-2</v>
      </c>
      <c r="E17" s="38">
        <f t="shared" si="6"/>
        <v>0.1037132871081471</v>
      </c>
      <c r="F17" s="38">
        <f t="shared" si="6"/>
        <v>7.5356358353891248E-2</v>
      </c>
      <c r="G17" s="38">
        <f t="shared" si="6"/>
        <v>9.1572404064383536E-2</v>
      </c>
      <c r="H17" s="38">
        <f t="shared" si="6"/>
        <v>0.10211980831523165</v>
      </c>
      <c r="I17" s="38">
        <f t="shared" si="6"/>
        <v>0.10480000000000003</v>
      </c>
      <c r="J17" s="38">
        <f t="shared" si="6"/>
        <v>0.10383925648057241</v>
      </c>
      <c r="K17" s="39"/>
      <c r="L17" s="56">
        <f t="shared" si="3"/>
        <v>9.4406265195907668E-2</v>
      </c>
      <c r="M17" s="52">
        <f t="shared" si="2"/>
        <v>1.9006004570856789E-2</v>
      </c>
    </row>
    <row r="18" spans="1:13" x14ac:dyDescent="0.3">
      <c r="A18" s="12" t="s">
        <v>10</v>
      </c>
      <c r="B18" s="13" t="s">
        <v>37</v>
      </c>
      <c r="C18" s="38">
        <f t="shared" si="6"/>
        <v>2.3800000000000002E-2</v>
      </c>
      <c r="D18" s="38">
        <f t="shared" si="6"/>
        <v>2.3800000000000002E-2</v>
      </c>
      <c r="E18" s="38">
        <f t="shared" si="6"/>
        <v>4.2184130966602139E-2</v>
      </c>
      <c r="F18" s="38">
        <f t="shared" si="6"/>
        <v>3.0794071658013449E-2</v>
      </c>
      <c r="G18" s="38">
        <f t="shared" si="6"/>
        <v>3.7321114486701279E-2</v>
      </c>
      <c r="H18" s="38">
        <f t="shared" si="6"/>
        <v>4.1609141682858584E-2</v>
      </c>
      <c r="I18" s="38">
        <f t="shared" si="6"/>
        <v>4.2400000000000007E-2</v>
      </c>
      <c r="J18" s="38">
        <f t="shared" si="6"/>
        <v>4.2102160046910198E-2</v>
      </c>
      <c r="K18" s="39"/>
      <c r="L18" s="56">
        <f t="shared" si="3"/>
        <v>3.8409119929425722E-2</v>
      </c>
      <c r="M18" s="52">
        <f t="shared" si="2"/>
        <v>7.7325790552817686E-3</v>
      </c>
    </row>
    <row r="19" spans="1:13" x14ac:dyDescent="0.3">
      <c r="A19" s="12" t="s">
        <v>11</v>
      </c>
      <c r="B19" s="13" t="s">
        <v>38</v>
      </c>
      <c r="C19" s="38">
        <f t="shared" si="6"/>
        <v>2.5000000000000001E-3</v>
      </c>
      <c r="D19" s="38">
        <f t="shared" si="6"/>
        <v>2.5000000000000005E-3</v>
      </c>
      <c r="E19" s="38">
        <f t="shared" si="6"/>
        <v>4.4391057916593349E-3</v>
      </c>
      <c r="F19" s="38">
        <f t="shared" si="6"/>
        <v>3.1869660745048826E-3</v>
      </c>
      <c r="G19" s="38">
        <f t="shared" si="6"/>
        <v>3.869481446432494E-3</v>
      </c>
      <c r="H19" s="38">
        <f t="shared" si="6"/>
        <v>4.3383863980513025E-3</v>
      </c>
      <c r="I19" s="38">
        <f t="shared" si="6"/>
        <v>4.4000000000000011E-3</v>
      </c>
      <c r="J19" s="38">
        <f t="shared" si="6"/>
        <v>4.3779139420821248E-3</v>
      </c>
      <c r="K19" s="39"/>
      <c r="L19" s="56">
        <f t="shared" si="3"/>
        <v>4.0152329006923277E-3</v>
      </c>
      <c r="M19" s="52">
        <f t="shared" si="2"/>
        <v>8.0835244043655889E-4</v>
      </c>
    </row>
    <row r="20" spans="1:13" x14ac:dyDescent="0.3">
      <c r="A20" s="12" t="s">
        <v>12</v>
      </c>
      <c r="B20" s="13" t="s">
        <v>39</v>
      </c>
      <c r="C20" s="38">
        <f t="shared" ref="C20:D22" si="7">(C69*C$55+C111*C$97+C153*C$139+C194*C$181)/(SUM(C$181,C$139,C$97,C$55))</f>
        <v>6.2700000000000006E-2</v>
      </c>
      <c r="D20" s="38">
        <f t="shared" si="7"/>
        <v>6.2700000000000006E-2</v>
      </c>
      <c r="E20" s="40"/>
      <c r="F20" s="40"/>
      <c r="G20" s="40"/>
      <c r="H20" s="40"/>
      <c r="I20" s="40"/>
      <c r="J20" s="40"/>
      <c r="K20" s="39"/>
      <c r="L20" s="56">
        <f t="shared" si="3"/>
        <v>6.5585765283625395E-3</v>
      </c>
      <c r="M20" s="52">
        <f t="shared" si="2"/>
        <v>1.3203820235627318E-3</v>
      </c>
    </row>
    <row r="21" spans="1:13" x14ac:dyDescent="0.3">
      <c r="A21" s="12" t="s">
        <v>13</v>
      </c>
      <c r="B21" s="13" t="s">
        <v>40</v>
      </c>
      <c r="C21" s="38">
        <f t="shared" si="7"/>
        <v>1.9099999999999999E-2</v>
      </c>
      <c r="D21" s="38">
        <f t="shared" si="7"/>
        <v>1.9099999999999999E-2</v>
      </c>
      <c r="E21" s="38">
        <f t="shared" ref="E21:J22" si="8">(E70*E$55+E112*E$97+E154*E$139+E195*E$181)/(SUM(E$181,E$139,E$97,E$55))</f>
        <v>2.7316309808270281E-2</v>
      </c>
      <c r="F21" s="38">
        <f t="shared" si="8"/>
        <v>2.027041738998606E-2</v>
      </c>
      <c r="G21" s="38">
        <f t="shared" si="8"/>
        <v>2.4457105932169796E-2</v>
      </c>
      <c r="H21" s="38">
        <f t="shared" si="8"/>
        <v>2.7175795970769537E-2</v>
      </c>
      <c r="I21" s="38">
        <f t="shared" si="8"/>
        <v>2.8100000000000003E-2</v>
      </c>
      <c r="J21" s="38">
        <f t="shared" si="8"/>
        <v>2.7857053362903363E-2</v>
      </c>
      <c r="K21" s="39"/>
      <c r="L21" s="56">
        <f t="shared" si="3"/>
        <v>2.5422453455330139E-2</v>
      </c>
      <c r="M21" s="52">
        <f t="shared" si="2"/>
        <v>5.1180847539273643E-3</v>
      </c>
    </row>
    <row r="22" spans="1:13" ht="15" thickBot="1" x14ac:dyDescent="0.35">
      <c r="A22" s="14" t="s">
        <v>14</v>
      </c>
      <c r="B22" s="7" t="s">
        <v>41</v>
      </c>
      <c r="C22" s="38">
        <f t="shared" si="7"/>
        <v>0.1019</v>
      </c>
      <c r="D22" s="38">
        <f t="shared" si="7"/>
        <v>0.10190000000000002</v>
      </c>
      <c r="E22" s="38">
        <f t="shared" si="8"/>
        <v>0.14072153638275556</v>
      </c>
      <c r="F22" s="38">
        <f t="shared" si="8"/>
        <v>0.13191852577764296</v>
      </c>
      <c r="G22" s="38">
        <f t="shared" si="8"/>
        <v>0.13882859182151486</v>
      </c>
      <c r="H22" s="38">
        <f t="shared" si="8"/>
        <v>0.14763496750938554</v>
      </c>
      <c r="I22" s="38">
        <f t="shared" si="8"/>
        <v>0.15049999999999999</v>
      </c>
      <c r="J22" s="38">
        <f t="shared" si="8"/>
        <v>0.15488408249669822</v>
      </c>
      <c r="K22" s="39"/>
      <c r="L22" s="62">
        <f t="shared" si="3"/>
        <v>0.13766863484244937</v>
      </c>
      <c r="M22" s="63">
        <f t="shared" si="2"/>
        <v>2.7715646812735351E-2</v>
      </c>
    </row>
    <row r="23" spans="1:13" s="1" customFormat="1" ht="15" thickBot="1" x14ac:dyDescent="0.35">
      <c r="A23" s="9">
        <v>6</v>
      </c>
      <c r="B23" s="10" t="s">
        <v>42</v>
      </c>
      <c r="C23" s="37">
        <f t="shared" ref="C23:J25" si="9">(C72*C$55+C114*C$97+C156*C$139+C197*C$181)/(SUM(C$181,C$139,C$97,C$55))</f>
        <v>0.22140000000000001</v>
      </c>
      <c r="D23" s="37">
        <f t="shared" si="9"/>
        <v>0.22141993977721652</v>
      </c>
      <c r="E23" s="37">
        <f t="shared" si="9"/>
        <v>0.22805768219827549</v>
      </c>
      <c r="F23" s="37">
        <f t="shared" si="9"/>
        <v>0.19906433985446306</v>
      </c>
      <c r="G23" s="37">
        <f t="shared" si="9"/>
        <v>0.22234396766458855</v>
      </c>
      <c r="H23" s="37">
        <f t="shared" si="9"/>
        <v>0.23437241388508648</v>
      </c>
      <c r="I23" s="37">
        <f t="shared" si="9"/>
        <v>0.26329999999999998</v>
      </c>
      <c r="J23" s="42">
        <f t="shared" si="9"/>
        <v>0.25848523937390311</v>
      </c>
      <c r="K23" s="43"/>
      <c r="L23" s="60">
        <f t="shared" si="3"/>
        <v>0.22774907484040843</v>
      </c>
      <c r="M23" s="61">
        <f t="shared" si="2"/>
        <v>4.5850770056867413E-2</v>
      </c>
    </row>
    <row r="24" spans="1:13" x14ac:dyDescent="0.3">
      <c r="A24" s="11" t="s">
        <v>15</v>
      </c>
      <c r="B24" s="5" t="s">
        <v>43</v>
      </c>
      <c r="C24" s="38">
        <f t="shared" si="9"/>
        <v>8.7700000000000014E-2</v>
      </c>
      <c r="D24" s="38">
        <f t="shared" si="9"/>
        <v>8.7719939777216524E-2</v>
      </c>
      <c r="E24" s="38">
        <f t="shared" si="9"/>
        <v>0.12264288402456447</v>
      </c>
      <c r="F24" s="38">
        <f t="shared" si="9"/>
        <v>0.11603607519673641</v>
      </c>
      <c r="G24" s="38">
        <f t="shared" si="9"/>
        <v>0.12114707104649108</v>
      </c>
      <c r="H24" s="38">
        <f t="shared" si="9"/>
        <v>0.12879902317466693</v>
      </c>
      <c r="I24" s="38">
        <f t="shared" si="9"/>
        <v>0.12959999999999999</v>
      </c>
      <c r="J24" s="38">
        <f t="shared" si="9"/>
        <v>0.13418285701795912</v>
      </c>
      <c r="K24" s="39"/>
      <c r="L24" s="58">
        <f t="shared" si="3"/>
        <v>0.11990193027940686</v>
      </c>
      <c r="M24" s="59">
        <f t="shared" si="2"/>
        <v>2.4138828394661912E-2</v>
      </c>
    </row>
    <row r="25" spans="1:13" ht="15" thickBot="1" x14ac:dyDescent="0.35">
      <c r="A25" s="14" t="s">
        <v>16</v>
      </c>
      <c r="B25" s="7" t="s">
        <v>44</v>
      </c>
      <c r="C25" s="38">
        <f t="shared" si="9"/>
        <v>0.13370000000000001</v>
      </c>
      <c r="D25" s="38">
        <f t="shared" si="9"/>
        <v>0.13370000000000001</v>
      </c>
      <c r="E25" s="38">
        <f t="shared" si="9"/>
        <v>0.10541479817371101</v>
      </c>
      <c r="F25" s="38">
        <f t="shared" si="9"/>
        <v>8.3028264657726683E-2</v>
      </c>
      <c r="G25" s="38">
        <f t="shared" si="9"/>
        <v>0.10119689661809748</v>
      </c>
      <c r="H25" s="38">
        <f t="shared" si="9"/>
        <v>0.10557339071041957</v>
      </c>
      <c r="I25" s="38">
        <f t="shared" si="9"/>
        <v>0.13370000000000001</v>
      </c>
      <c r="J25" s="38">
        <f t="shared" si="9"/>
        <v>0.12430238235594403</v>
      </c>
      <c r="K25" s="39"/>
      <c r="L25" s="62">
        <f t="shared" si="3"/>
        <v>0.10784714456100156</v>
      </c>
      <c r="M25" s="63">
        <f t="shared" si="2"/>
        <v>2.1711941662205494E-2</v>
      </c>
    </row>
    <row r="26" spans="1:13" s="1" customFormat="1" ht="15" thickBot="1" x14ac:dyDescent="0.35">
      <c r="A26" s="9">
        <v>7</v>
      </c>
      <c r="B26" s="10" t="s">
        <v>45</v>
      </c>
      <c r="C26" s="37">
        <f t="shared" ref="C26:J26" si="10">(C75*C$55+C117*C$97+C159*C$139+C200*C$181)/(SUM(C$181,C$139,C$97,C$55))</f>
        <v>0.36509104013605942</v>
      </c>
      <c r="D26" s="37">
        <f t="shared" si="10"/>
        <v>0.20740190561956842</v>
      </c>
      <c r="E26" s="37">
        <f t="shared" si="10"/>
        <v>0.29364211522901701</v>
      </c>
      <c r="F26" s="37">
        <f t="shared" si="10"/>
        <v>0.22416060740947888</v>
      </c>
      <c r="G26" s="37">
        <f t="shared" si="10"/>
        <v>0.36383353178207628</v>
      </c>
      <c r="H26" s="37">
        <f t="shared" si="10"/>
        <v>0.66163961514146419</v>
      </c>
      <c r="I26" s="37">
        <f t="shared" si="10"/>
        <v>0.70523423394653051</v>
      </c>
      <c r="J26" s="42">
        <f t="shared" si="10"/>
        <v>1.4220308364694985</v>
      </c>
      <c r="K26" s="43"/>
      <c r="L26" s="60">
        <f t="shared" si="3"/>
        <v>0.42236428364030493</v>
      </c>
      <c r="M26" s="61">
        <f t="shared" si="2"/>
        <v>8.5030982729547316E-2</v>
      </c>
    </row>
    <row r="27" spans="1:13" x14ac:dyDescent="0.3">
      <c r="A27" s="11" t="s">
        <v>17</v>
      </c>
      <c r="B27" s="5" t="s">
        <v>46</v>
      </c>
      <c r="C27" s="38">
        <f t="shared" ref="C27:J27" si="11">(C76*C$55+C118*C$97+C160*C$139+C201*C$181)/(SUM(C$181,C$139,C$97,C$55))</f>
        <v>0.34591052659245924</v>
      </c>
      <c r="D27" s="38">
        <f t="shared" si="11"/>
        <v>0.19735912560848939</v>
      </c>
      <c r="E27" s="38">
        <f t="shared" si="11"/>
        <v>0.27766321215513912</v>
      </c>
      <c r="F27" s="38">
        <f t="shared" si="11"/>
        <v>0.21200558166771194</v>
      </c>
      <c r="G27" s="38">
        <f t="shared" si="11"/>
        <v>0.34413030756707613</v>
      </c>
      <c r="H27" s="38">
        <f t="shared" si="11"/>
        <v>0.62578784538003662</v>
      </c>
      <c r="I27" s="38">
        <f t="shared" si="11"/>
        <v>0.66656834190989422</v>
      </c>
      <c r="J27" s="38">
        <f t="shared" si="11"/>
        <v>1.3466227480912485</v>
      </c>
      <c r="K27" s="39"/>
      <c r="L27" s="58">
        <f t="shared" si="3"/>
        <v>0.39967117320697726</v>
      </c>
      <c r="M27" s="51">
        <f t="shared" si="2"/>
        <v>8.0462373223305766E-2</v>
      </c>
    </row>
    <row r="28" spans="1:13" ht="15" thickBot="1" x14ac:dyDescent="0.35">
      <c r="A28" s="14" t="s">
        <v>18</v>
      </c>
      <c r="B28" s="7" t="s">
        <v>48</v>
      </c>
      <c r="C28" s="38">
        <f t="shared" ref="C28:J28" si="12">(C77*C$55+C119*C$97+C161*C$139+C202*C$181)/(SUM(C$181,C$139,C$97,C$55))</f>
        <v>1.918051354360021E-2</v>
      </c>
      <c r="D28" s="38">
        <f t="shared" si="12"/>
        <v>1.0042780011079049E-2</v>
      </c>
      <c r="E28" s="38">
        <f t="shared" si="12"/>
        <v>1.5978903073877875E-2</v>
      </c>
      <c r="F28" s="38">
        <f t="shared" si="12"/>
        <v>1.2155025741766938E-2</v>
      </c>
      <c r="G28" s="38">
        <f t="shared" si="12"/>
        <v>1.9703224215000151E-2</v>
      </c>
      <c r="H28" s="38">
        <f t="shared" si="12"/>
        <v>3.5851769761427468E-2</v>
      </c>
      <c r="I28" s="38">
        <f t="shared" si="12"/>
        <v>3.8665892036636382E-2</v>
      </c>
      <c r="J28" s="38">
        <f t="shared" si="12"/>
        <v>7.5408088378249707E-2</v>
      </c>
      <c r="K28" s="39"/>
      <c r="L28" s="62">
        <f t="shared" si="3"/>
        <v>2.2693110433327723E-2</v>
      </c>
      <c r="M28" s="64">
        <f t="shared" si="2"/>
        <v>4.5686095062415499E-3</v>
      </c>
    </row>
    <row r="29" spans="1:13" s="1" customFormat="1" ht="15" thickBot="1" x14ac:dyDescent="0.35">
      <c r="A29" s="9">
        <v>8</v>
      </c>
      <c r="B29" s="10" t="s">
        <v>49</v>
      </c>
      <c r="C29" s="37">
        <f t="shared" ref="C29:J29" si="13">(C78*C$55+C120*C$97+C162*C$139+C203*C$181)/(SUM(C$181,C$139,C$97,C$55))</f>
        <v>0.50469799802103532</v>
      </c>
      <c r="D29" s="37">
        <f t="shared" si="13"/>
        <v>0.30792402433778582</v>
      </c>
      <c r="E29" s="37">
        <f t="shared" si="13"/>
        <v>0.35510636173264176</v>
      </c>
      <c r="F29" s="37">
        <f t="shared" si="13"/>
        <v>0.24976725699805097</v>
      </c>
      <c r="G29" s="37">
        <f t="shared" si="13"/>
        <v>0.42949574125773771</v>
      </c>
      <c r="H29" s="37">
        <f t="shared" si="13"/>
        <v>0.75969520058180007</v>
      </c>
      <c r="I29" s="37">
        <f t="shared" si="13"/>
        <v>0.92531899147525798</v>
      </c>
      <c r="J29" s="42">
        <f t="shared" si="13"/>
        <v>1.6381200543862715</v>
      </c>
      <c r="K29" s="43"/>
      <c r="L29" s="60">
        <f t="shared" si="3"/>
        <v>0.50417964124642722</v>
      </c>
      <c r="M29" s="61">
        <f t="shared" si="2"/>
        <v>0.10150216774466693</v>
      </c>
    </row>
    <row r="30" spans="1:13" x14ac:dyDescent="0.3">
      <c r="A30" s="11" t="s">
        <v>19</v>
      </c>
      <c r="B30" s="5" t="s">
        <v>46</v>
      </c>
      <c r="C30" s="38">
        <f t="shared" ref="C30:J33" si="14">(C79*C$55+C121*C$97+C163*C$139+C204*C$181)/(SUM(C$181,C$139,C$97,C$55))</f>
        <v>0.25089039820655917</v>
      </c>
      <c r="D30" s="38">
        <f t="shared" si="14"/>
        <v>0.14234398621047908</v>
      </c>
      <c r="E30" s="38">
        <f t="shared" si="14"/>
        <v>0.19548685629421159</v>
      </c>
      <c r="F30" s="38">
        <f t="shared" si="14"/>
        <v>0.1466467407678817</v>
      </c>
      <c r="G30" s="38">
        <f t="shared" si="14"/>
        <v>0.24232751972405397</v>
      </c>
      <c r="H30" s="38">
        <f t="shared" si="14"/>
        <v>0.44154223847642793</v>
      </c>
      <c r="I30" s="38">
        <f t="shared" si="14"/>
        <v>0.48618424514904562</v>
      </c>
      <c r="J30" s="38">
        <f t="shared" si="14"/>
        <v>0.91733746887748935</v>
      </c>
      <c r="K30" s="39"/>
      <c r="L30" s="58">
        <f t="shared" si="3"/>
        <v>0.28013525896449704</v>
      </c>
      <c r="M30" s="59">
        <f t="shared" si="2"/>
        <v>5.6397231701611442E-2</v>
      </c>
    </row>
    <row r="31" spans="1:13" x14ac:dyDescent="0.3">
      <c r="A31" s="12" t="s">
        <v>19</v>
      </c>
      <c r="B31" s="13" t="s">
        <v>47</v>
      </c>
      <c r="C31" s="38">
        <f t="shared" si="14"/>
        <v>0.13523650853432562</v>
      </c>
      <c r="D31" s="38">
        <f t="shared" si="14"/>
        <v>9.3188460478804122E-2</v>
      </c>
      <c r="E31" s="38">
        <f t="shared" si="14"/>
        <v>7.6174185372668943E-2</v>
      </c>
      <c r="F31" s="38">
        <f t="shared" si="14"/>
        <v>4.4435527494045952E-2</v>
      </c>
      <c r="G31" s="38">
        <f t="shared" si="14"/>
        <v>8.6250599195081823E-2</v>
      </c>
      <c r="H31" s="38">
        <f t="shared" si="14"/>
        <v>0.13961829458095487</v>
      </c>
      <c r="I31" s="38">
        <f t="shared" si="14"/>
        <v>0.22169469145193949</v>
      </c>
      <c r="J31" s="38">
        <f t="shared" si="14"/>
        <v>0.33581495473002371</v>
      </c>
      <c r="K31" s="39"/>
      <c r="L31" s="56">
        <f t="shared" si="3"/>
        <v>0.10556372744956838</v>
      </c>
      <c r="M31" s="52">
        <f t="shared" si="2"/>
        <v>2.1252240857740742E-2</v>
      </c>
    </row>
    <row r="32" spans="1:13" x14ac:dyDescent="0.3">
      <c r="A32" s="12" t="s">
        <v>20</v>
      </c>
      <c r="B32" s="13" t="s">
        <v>50</v>
      </c>
      <c r="C32" s="38">
        <f t="shared" si="14"/>
        <v>7.7032297897341909E-2</v>
      </c>
      <c r="D32" s="38">
        <f t="shared" si="14"/>
        <v>4.3748897272213531E-2</v>
      </c>
      <c r="E32" s="38">
        <f t="shared" si="14"/>
        <v>6.0066467589500815E-2</v>
      </c>
      <c r="F32" s="38">
        <f t="shared" si="14"/>
        <v>4.5038702274894142E-2</v>
      </c>
      <c r="G32" s="38">
        <f t="shared" si="14"/>
        <v>7.4421620410664815E-2</v>
      </c>
      <c r="H32" s="38">
        <f t="shared" si="14"/>
        <v>0.13564912842910282</v>
      </c>
      <c r="I32" s="38">
        <f t="shared" si="14"/>
        <v>0.14935860118493949</v>
      </c>
      <c r="J32" s="38">
        <f t="shared" si="14"/>
        <v>0.28180458294381261</v>
      </c>
      <c r="K32" s="39"/>
      <c r="L32" s="56">
        <f t="shared" si="3"/>
        <v>8.6059917995565061E-2</v>
      </c>
      <c r="M32" s="52">
        <f t="shared" si="2"/>
        <v>1.7325705994162902E-2</v>
      </c>
    </row>
    <row r="33" spans="1:13" ht="15" thickBot="1" x14ac:dyDescent="0.35">
      <c r="A33" s="14" t="s">
        <v>20</v>
      </c>
      <c r="B33" s="7" t="s">
        <v>47</v>
      </c>
      <c r="C33" s="38">
        <f t="shared" si="14"/>
        <v>4.1538793382808525E-2</v>
      </c>
      <c r="D33" s="38">
        <f t="shared" si="14"/>
        <v>2.8642680376289129E-2</v>
      </c>
      <c r="E33" s="38">
        <f t="shared" si="14"/>
        <v>2.3378852476260419E-2</v>
      </c>
      <c r="F33" s="38">
        <f t="shared" si="14"/>
        <v>1.3646286461229132E-2</v>
      </c>
      <c r="G33" s="38">
        <f t="shared" si="14"/>
        <v>2.6496001927937027E-2</v>
      </c>
      <c r="H33" s="38">
        <f t="shared" si="14"/>
        <v>4.288553909531443E-2</v>
      </c>
      <c r="I33" s="38">
        <f t="shared" si="14"/>
        <v>6.8081453689333354E-2</v>
      </c>
      <c r="J33" s="38">
        <f t="shared" si="14"/>
        <v>0.10316304783494583</v>
      </c>
      <c r="K33" s="39"/>
      <c r="L33" s="62">
        <f t="shared" si="3"/>
        <v>3.2420736836796832E-2</v>
      </c>
      <c r="M33" s="63">
        <f t="shared" si="2"/>
        <v>6.5269891911518621E-3</v>
      </c>
    </row>
    <row r="34" spans="1:13" s="1" customFormat="1" ht="15" thickBot="1" x14ac:dyDescent="0.35">
      <c r="A34" s="9">
        <v>9</v>
      </c>
      <c r="B34" s="10" t="s">
        <v>51</v>
      </c>
      <c r="C34" s="37">
        <f>SUM(C36,C39)</f>
        <v>0.41457306074035472</v>
      </c>
      <c r="D34" s="37">
        <f>SUM(D36,D39)</f>
        <v>0.40151390442217028</v>
      </c>
      <c r="E34" s="37">
        <f t="shared" ref="E34:J34" si="15">SUM(E36,E39)</f>
        <v>0.40708879678760934</v>
      </c>
      <c r="F34" s="37">
        <f t="shared" si="15"/>
        <v>0.35456563462137436</v>
      </c>
      <c r="G34" s="37">
        <f t="shared" si="15"/>
        <v>0.42125430985732565</v>
      </c>
      <c r="H34" s="37">
        <f t="shared" si="15"/>
        <v>0.49679250132209035</v>
      </c>
      <c r="I34" s="37">
        <f t="shared" si="15"/>
        <v>0.60544149208503129</v>
      </c>
      <c r="J34" s="42">
        <f t="shared" si="15"/>
        <v>0.68945773627799167</v>
      </c>
      <c r="K34" s="43"/>
      <c r="L34" s="60">
        <f>(L83*L$55+L$97*L125+L$139*L167+L$181*L208)/L$6</f>
        <v>0.43042897337343333</v>
      </c>
      <c r="M34" s="61">
        <f t="shared" si="2"/>
        <v>8.6654577621393794E-2</v>
      </c>
    </row>
    <row r="35" spans="1:13" s="1" customFormat="1" x14ac:dyDescent="0.3">
      <c r="A35" s="16"/>
      <c r="B35" s="17" t="s">
        <v>52</v>
      </c>
      <c r="C35" s="82">
        <f>SUM(C29,C26,C23,C14,C9)</f>
        <v>3.3045485185182573</v>
      </c>
      <c r="D35" s="82">
        <f t="shared" ref="D35:I35" si="16">SUM(D29,D26,D23,D14,D9)</f>
        <v>3.1616076491285803</v>
      </c>
      <c r="E35" s="82">
        <f t="shared" si="16"/>
        <v>4.0305708970967533</v>
      </c>
      <c r="F35" s="82">
        <f t="shared" si="16"/>
        <v>3.8339716610614882</v>
      </c>
      <c r="G35" s="82">
        <f t="shared" si="16"/>
        <v>4.3863065961738359</v>
      </c>
      <c r="H35" s="82">
        <f t="shared" si="16"/>
        <v>5.6536086024950132</v>
      </c>
      <c r="I35" s="82">
        <f t="shared" si="16"/>
        <v>6.2950532254217872</v>
      </c>
      <c r="J35" s="82">
        <f>SUM(J29,J26,J23,J14,J9)</f>
        <v>8.3098521735324926</v>
      </c>
      <c r="K35" s="43"/>
      <c r="L35" s="55">
        <f t="shared" si="3"/>
        <v>4.5275928074150427</v>
      </c>
      <c r="M35" s="51">
        <f t="shared" si="2"/>
        <v>0.91150147094727763</v>
      </c>
    </row>
    <row r="36" spans="1:13" s="1" customFormat="1" x14ac:dyDescent="0.3">
      <c r="A36" s="18" t="s">
        <v>21</v>
      </c>
      <c r="B36" s="19" t="s">
        <v>53</v>
      </c>
      <c r="C36" s="45">
        <f>SUM(C37:C38)</f>
        <v>0.12781002305073064</v>
      </c>
      <c r="D36" s="45">
        <f>SUM(D37:D38)</f>
        <v>0.1222814990453461</v>
      </c>
      <c r="E36" s="45">
        <f t="shared" ref="E36:J36" si="17">SUM(E37:E38)</f>
        <v>0.15497230088220385</v>
      </c>
      <c r="F36" s="45">
        <f t="shared" si="17"/>
        <v>0.14680621473078512</v>
      </c>
      <c r="G36" s="45">
        <f t="shared" si="17"/>
        <v>0.1686112691241885</v>
      </c>
      <c r="H36" s="45">
        <f t="shared" si="17"/>
        <v>0.21744901682359685</v>
      </c>
      <c r="I36" s="45">
        <f t="shared" si="17"/>
        <v>0.24347377359963851</v>
      </c>
      <c r="J36" s="45">
        <f t="shared" si="17"/>
        <v>0.32073459037509422</v>
      </c>
      <c r="K36" s="43"/>
      <c r="L36" s="57">
        <f t="shared" si="3"/>
        <v>0.17422657962107344</v>
      </c>
      <c r="M36" s="53">
        <f t="shared" si="2"/>
        <v>3.5075544634366136E-2</v>
      </c>
    </row>
    <row r="37" spans="1:13" x14ac:dyDescent="0.3">
      <c r="A37" s="12" t="s">
        <v>22</v>
      </c>
      <c r="B37" s="13" t="s">
        <v>54</v>
      </c>
      <c r="C37" s="38">
        <f t="shared" ref="C37:J38" si="18">(C86*C$55+C128*C$97+C170*C$139+C211*C$181)/(SUM(C$181,C$139,C$97,C$55))</f>
        <v>2.2741902904442647E-2</v>
      </c>
      <c r="D37" s="38">
        <f t="shared" si="18"/>
        <v>2.1758183841302889E-2</v>
      </c>
      <c r="E37" s="38">
        <f t="shared" si="18"/>
        <v>2.7588472999996894E-2</v>
      </c>
      <c r="F37" s="38">
        <f t="shared" si="18"/>
        <v>2.6143671921643373E-2</v>
      </c>
      <c r="G37" s="38">
        <f t="shared" si="18"/>
        <v>3.0017080309567734E-2</v>
      </c>
      <c r="H37" s="38">
        <f t="shared" si="18"/>
        <v>3.8709637188107063E-2</v>
      </c>
      <c r="I37" s="38">
        <f t="shared" si="18"/>
        <v>4.3322556297352752E-2</v>
      </c>
      <c r="J37" s="38">
        <f t="shared" si="18"/>
        <v>5.7079722258073104E-2</v>
      </c>
      <c r="K37" s="39"/>
      <c r="L37" s="56">
        <f t="shared" si="3"/>
        <v>3.1014033658250523E-2</v>
      </c>
      <c r="M37" s="52">
        <f t="shared" si="2"/>
        <v>6.2437896917774413E-3</v>
      </c>
    </row>
    <row r="38" spans="1:13" x14ac:dyDescent="0.3">
      <c r="A38" s="12" t="s">
        <v>23</v>
      </c>
      <c r="B38" s="13" t="s">
        <v>55</v>
      </c>
      <c r="C38" s="38">
        <f t="shared" si="18"/>
        <v>0.10506812014628798</v>
      </c>
      <c r="D38" s="38">
        <f t="shared" si="18"/>
        <v>0.10052331520404321</v>
      </c>
      <c r="E38" s="38">
        <f t="shared" si="18"/>
        <v>0.12738382788220695</v>
      </c>
      <c r="F38" s="38">
        <f t="shared" si="18"/>
        <v>0.12066254280914175</v>
      </c>
      <c r="G38" s="38">
        <f t="shared" si="18"/>
        <v>0.13859418881462077</v>
      </c>
      <c r="H38" s="38">
        <f t="shared" si="18"/>
        <v>0.17873937963548978</v>
      </c>
      <c r="I38" s="38">
        <f t="shared" si="18"/>
        <v>0.20015121730228574</v>
      </c>
      <c r="J38" s="38">
        <f t="shared" si="18"/>
        <v>0.2636548681170211</v>
      </c>
      <c r="K38" s="39"/>
      <c r="L38" s="56">
        <f t="shared" si="3"/>
        <v>0.14321254596282293</v>
      </c>
      <c r="M38" s="52">
        <f t="shared" si="2"/>
        <v>2.8831754942588699E-2</v>
      </c>
    </row>
    <row r="39" spans="1:13" s="1" customFormat="1" x14ac:dyDescent="0.3">
      <c r="A39" s="18" t="s">
        <v>24</v>
      </c>
      <c r="B39" s="19" t="s">
        <v>56</v>
      </c>
      <c r="C39" s="45">
        <f>SUM(C40,C42)</f>
        <v>0.28676303768962408</v>
      </c>
      <c r="D39" s="45">
        <f>SUM(D40,D42)</f>
        <v>0.27923240537682414</v>
      </c>
      <c r="E39" s="45">
        <f t="shared" ref="E39:J39" si="19">SUM(E40,E42)</f>
        <v>0.25211649590540552</v>
      </c>
      <c r="F39" s="45">
        <f t="shared" si="19"/>
        <v>0.20775941989058924</v>
      </c>
      <c r="G39" s="45">
        <f t="shared" si="19"/>
        <v>0.25264304073313715</v>
      </c>
      <c r="H39" s="45">
        <f t="shared" si="19"/>
        <v>0.2793434844984935</v>
      </c>
      <c r="I39" s="45">
        <f t="shared" si="19"/>
        <v>0.36196771848539278</v>
      </c>
      <c r="J39" s="45">
        <f t="shared" si="19"/>
        <v>0.36872314590289745</v>
      </c>
      <c r="K39" s="43"/>
      <c r="L39" s="57">
        <f t="shared" si="3"/>
        <v>0.25620239375235998</v>
      </c>
      <c r="M39" s="53">
        <f t="shared" si="2"/>
        <v>5.1579032987027672E-2</v>
      </c>
    </row>
    <row r="40" spans="1:13" x14ac:dyDescent="0.3">
      <c r="A40" s="12" t="s">
        <v>25</v>
      </c>
      <c r="B40" s="13" t="s">
        <v>57</v>
      </c>
      <c r="C40" s="38">
        <f t="shared" ref="C40:J41" si="20">(C89*C$55+C131*C$97+C173*C$139+C214*C$181)/(SUM(C$181,C$139,C$97,C$55))</f>
        <v>7.0063037689624089E-2</v>
      </c>
      <c r="D40" s="38">
        <f t="shared" si="20"/>
        <v>6.7032405376824145E-2</v>
      </c>
      <c r="E40" s="38">
        <f t="shared" si="20"/>
        <v>6.0816495905405554E-2</v>
      </c>
      <c r="F40" s="38">
        <f t="shared" si="20"/>
        <v>4.1559419890589262E-2</v>
      </c>
      <c r="G40" s="38">
        <f t="shared" si="20"/>
        <v>6.514304073313712E-2</v>
      </c>
      <c r="H40" s="38">
        <f t="shared" si="20"/>
        <v>8.7243484498493507E-2</v>
      </c>
      <c r="I40" s="38">
        <f t="shared" si="20"/>
        <v>0.13346771848539274</v>
      </c>
      <c r="J40" s="38">
        <f t="shared" si="20"/>
        <v>0.15832314590289742</v>
      </c>
      <c r="K40" s="39"/>
      <c r="L40" s="56">
        <f t="shared" si="3"/>
        <v>7.2185320233539171E-2</v>
      </c>
      <c r="M40" s="52">
        <f t="shared" si="2"/>
        <v>1.4532452093729029E-2</v>
      </c>
    </row>
    <row r="41" spans="1:13" x14ac:dyDescent="0.3">
      <c r="A41" s="12" t="s">
        <v>26</v>
      </c>
      <c r="B41" s="13" t="s">
        <v>58</v>
      </c>
      <c r="C41" s="38">
        <f t="shared" si="20"/>
        <v>0.20642562288188426</v>
      </c>
      <c r="D41" s="38">
        <f t="shared" si="20"/>
        <v>0.20213480571266096</v>
      </c>
      <c r="E41" s="38">
        <f t="shared" si="20"/>
        <v>0.18223082808876748</v>
      </c>
      <c r="F41" s="38">
        <f t="shared" si="20"/>
        <v>0.15832242022801415</v>
      </c>
      <c r="G41" s="38">
        <f t="shared" si="20"/>
        <v>0.17860343959126634</v>
      </c>
      <c r="H41" s="38">
        <f t="shared" si="20"/>
        <v>0.18298395361247088</v>
      </c>
      <c r="I41" s="38">
        <f t="shared" si="20"/>
        <v>0.2177135793490606</v>
      </c>
      <c r="J41" s="38">
        <f t="shared" si="20"/>
        <v>0.20044803604178299</v>
      </c>
      <c r="K41" s="39"/>
      <c r="L41" s="56">
        <f t="shared" si="3"/>
        <v>0.18401707351882077</v>
      </c>
      <c r="M41" s="52"/>
    </row>
    <row r="42" spans="1:13" ht="15" thickBot="1" x14ac:dyDescent="0.35">
      <c r="A42" s="14" t="s">
        <v>26</v>
      </c>
      <c r="B42" s="7" t="s">
        <v>59</v>
      </c>
      <c r="C42" s="41">
        <v>0.2167</v>
      </c>
      <c r="D42" s="41">
        <v>0.2122</v>
      </c>
      <c r="E42" s="41">
        <v>0.1913</v>
      </c>
      <c r="F42" s="41">
        <v>0.16619999999999999</v>
      </c>
      <c r="G42" s="41">
        <v>0.1875</v>
      </c>
      <c r="H42" s="41">
        <v>0.19209999999999999</v>
      </c>
      <c r="I42" s="41">
        <v>0.22850000000000001</v>
      </c>
      <c r="J42" s="41">
        <v>0.2104</v>
      </c>
      <c r="K42" s="39"/>
      <c r="L42" s="62">
        <f t="shared" ref="L42" si="21">(C42*$C$6+D42*$D$6+E42*$E$6+F42*$F$6+G42*$G$6+H42*$H$6+I42*$I$6+J42*$J$6)/$L$6</f>
        <v>0.19317631407279279</v>
      </c>
      <c r="M42" s="63">
        <f t="shared" si="2"/>
        <v>3.8890532324627108E-2</v>
      </c>
    </row>
    <row r="43" spans="1:13" s="1" customFormat="1" ht="15" thickBot="1" x14ac:dyDescent="0.35">
      <c r="A43" s="537" t="s">
        <v>60</v>
      </c>
      <c r="B43" s="538"/>
      <c r="C43" s="37">
        <f>SUM(C9,C14,C23,C26,C29,C34)</f>
        <v>3.7191215792586121</v>
      </c>
      <c r="D43" s="37">
        <f>SUM(D9,D14,D23,D26,D29,D34)</f>
        <v>3.5631215535507508</v>
      </c>
      <c r="E43" s="37">
        <f t="shared" ref="E43:I43" si="22">SUM(E9,E14,E23,E26,E29,E34)</f>
        <v>4.4376596938843624</v>
      </c>
      <c r="F43" s="37">
        <f t="shared" si="22"/>
        <v>4.1885372956828633</v>
      </c>
      <c r="G43" s="37">
        <f t="shared" si="22"/>
        <v>4.8075609060311617</v>
      </c>
      <c r="H43" s="37">
        <f t="shared" si="22"/>
        <v>6.1504011038171038</v>
      </c>
      <c r="I43" s="37">
        <f t="shared" si="22"/>
        <v>6.9004947175068194</v>
      </c>
      <c r="J43" s="42">
        <f>SUM(J9,J14,J23,J26,J29,J34)</f>
        <v>8.999309909810485</v>
      </c>
      <c r="K43" s="43"/>
      <c r="L43" s="60">
        <f>SUM(L35,L36,L40,L42)</f>
        <v>4.9671810213424488</v>
      </c>
      <c r="M43" s="61">
        <f>L43/$L$43</f>
        <v>1</v>
      </c>
    </row>
    <row r="44" spans="1:13" ht="15" thickBot="1" x14ac:dyDescent="0.35">
      <c r="J44" t="s">
        <v>85</v>
      </c>
      <c r="L44">
        <v>4.9672000000000001</v>
      </c>
    </row>
    <row r="45" spans="1:13" x14ac:dyDescent="0.3">
      <c r="A45" s="539" t="s">
        <v>72</v>
      </c>
      <c r="B45" s="540"/>
      <c r="C45" s="540"/>
      <c r="D45" s="540"/>
      <c r="E45" s="540"/>
      <c r="F45" s="540"/>
      <c r="G45" s="540"/>
      <c r="H45" s="540"/>
      <c r="I45" s="541"/>
      <c r="J45" s="65"/>
      <c r="L45" s="69">
        <v>4.2900000000000001E-2</v>
      </c>
    </row>
    <row r="46" spans="1:13" x14ac:dyDescent="0.3">
      <c r="A46" s="542" t="s">
        <v>73</v>
      </c>
      <c r="B46" s="543"/>
      <c r="C46" s="543"/>
      <c r="D46" s="543"/>
      <c r="E46" s="543"/>
      <c r="F46" s="543"/>
      <c r="G46" s="543"/>
      <c r="H46" s="543"/>
      <c r="I46" s="544"/>
      <c r="J46" s="66"/>
      <c r="L46" s="68">
        <f>L43-L45</f>
        <v>4.9242810213424484</v>
      </c>
    </row>
    <row r="47" spans="1:13" ht="15" thickBot="1" x14ac:dyDescent="0.35">
      <c r="A47" s="545" t="s">
        <v>74</v>
      </c>
      <c r="B47" s="546"/>
      <c r="C47" s="546"/>
      <c r="D47" s="546"/>
      <c r="E47" s="546"/>
      <c r="F47" s="546"/>
      <c r="G47" s="546"/>
      <c r="H47" s="546"/>
      <c r="I47" s="547"/>
      <c r="J47" s="20"/>
      <c r="L47" s="70">
        <v>2.0912999999999999</v>
      </c>
    </row>
    <row r="48" spans="1:13" ht="15" thickBot="1" x14ac:dyDescent="0.35"/>
    <row r="49" spans="1:13" ht="15" thickBot="1" x14ac:dyDescent="0.35">
      <c r="A49" s="548" t="s">
        <v>82</v>
      </c>
      <c r="B49" s="549"/>
      <c r="C49" s="549"/>
      <c r="D49" s="549"/>
      <c r="E49" s="549"/>
      <c r="F49" s="549"/>
      <c r="G49" s="549"/>
      <c r="H49" s="549"/>
      <c r="I49" s="550"/>
      <c r="J49" s="67"/>
      <c r="L49" s="71">
        <f>L46/L47</f>
        <v>2.354650705944842</v>
      </c>
    </row>
    <row r="50" spans="1:13" ht="15" thickBot="1" x14ac:dyDescent="0.35">
      <c r="A50" s="548" t="s">
        <v>84</v>
      </c>
      <c r="B50" s="549"/>
      <c r="C50" s="549"/>
      <c r="D50" s="549"/>
      <c r="E50" s="549"/>
      <c r="F50" s="549"/>
      <c r="G50" s="549"/>
      <c r="H50" s="549"/>
      <c r="I50" s="550"/>
      <c r="J50" s="67"/>
      <c r="L50" s="71">
        <v>2.3546999999999998</v>
      </c>
    </row>
    <row r="52" spans="1:13" ht="15" thickBot="1" x14ac:dyDescent="0.35">
      <c r="A52" s="72" t="s">
        <v>0</v>
      </c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 t="s">
        <v>77</v>
      </c>
      <c r="M52" s="73">
        <v>1</v>
      </c>
    </row>
    <row r="53" spans="1:13" x14ac:dyDescent="0.3">
      <c r="A53" s="536" t="s">
        <v>1</v>
      </c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536"/>
      <c r="M53" s="536"/>
    </row>
    <row r="54" spans="1:13" ht="15" thickBot="1" x14ac:dyDescent="0.35"/>
    <row r="55" spans="1:13" x14ac:dyDescent="0.3">
      <c r="A55" s="4">
        <v>1</v>
      </c>
      <c r="B55" s="17" t="s">
        <v>2</v>
      </c>
      <c r="C55" s="21">
        <v>9876.07</v>
      </c>
      <c r="D55" s="21">
        <v>774352.75</v>
      </c>
      <c r="E55" s="21">
        <v>966018.54</v>
      </c>
      <c r="F55" s="21">
        <v>189128.63</v>
      </c>
      <c r="G55" s="21">
        <v>637564.84</v>
      </c>
      <c r="H55" s="21">
        <v>335820.23</v>
      </c>
      <c r="I55" s="21">
        <v>0</v>
      </c>
      <c r="J55" s="22">
        <v>171667.07</v>
      </c>
      <c r="K55" s="23"/>
      <c r="L55" s="48">
        <f>SUM(C55:J55)</f>
        <v>3084428.1299999994</v>
      </c>
    </row>
    <row r="56" spans="1:13" ht="15" thickBot="1" x14ac:dyDescent="0.35">
      <c r="A56" s="6">
        <v>3</v>
      </c>
      <c r="B56" s="24" t="s">
        <v>27</v>
      </c>
      <c r="C56" s="24"/>
      <c r="D56" s="24"/>
      <c r="E56" s="24"/>
      <c r="F56" s="24"/>
      <c r="G56" s="24"/>
      <c r="H56" s="24"/>
      <c r="I56" s="24"/>
      <c r="J56" s="25"/>
      <c r="K56" s="1"/>
      <c r="L56" s="49">
        <v>2.1797</v>
      </c>
    </row>
    <row r="57" spans="1:13" ht="29.4" thickBot="1" x14ac:dyDescent="0.35">
      <c r="A57" s="8"/>
      <c r="B57" s="26" t="s">
        <v>28</v>
      </c>
      <c r="C57" s="27" t="s">
        <v>61</v>
      </c>
      <c r="D57" s="27" t="s">
        <v>62</v>
      </c>
      <c r="E57" s="27" t="s">
        <v>63</v>
      </c>
      <c r="F57" s="27" t="s">
        <v>64</v>
      </c>
      <c r="G57" s="27" t="s">
        <v>65</v>
      </c>
      <c r="H57" s="27" t="s">
        <v>66</v>
      </c>
      <c r="I57" s="27" t="s">
        <v>67</v>
      </c>
      <c r="J57" s="28" t="s">
        <v>68</v>
      </c>
      <c r="K57" s="29"/>
      <c r="L57" s="54" t="s">
        <v>69</v>
      </c>
      <c r="M57" s="50" t="s">
        <v>70</v>
      </c>
    </row>
    <row r="58" spans="1:13" ht="15" thickBot="1" x14ac:dyDescent="0.35">
      <c r="A58" s="9">
        <v>4</v>
      </c>
      <c r="B58" s="10" t="s">
        <v>29</v>
      </c>
      <c r="C58" s="30">
        <f>SUM(C59:C62)</f>
        <v>0.62327200000000005</v>
      </c>
      <c r="D58" s="30">
        <f>SUM(D59:D62)</f>
        <v>0.83483600000000002</v>
      </c>
      <c r="E58" s="30">
        <f t="shared" ref="E58:J58" si="23">SUM(E59:E62)</f>
        <v>0.96472799999999992</v>
      </c>
      <c r="F58" s="30">
        <f t="shared" si="23"/>
        <v>1.2587199999999998</v>
      </c>
      <c r="G58" s="30">
        <f t="shared" si="23"/>
        <v>1.34796</v>
      </c>
      <c r="H58" s="30">
        <f>SUM(H59:H62)</f>
        <v>1.9344600000000001</v>
      </c>
      <c r="I58" s="30"/>
      <c r="J58" s="31">
        <f t="shared" si="23"/>
        <v>2.7491479999999999</v>
      </c>
      <c r="K58" s="32"/>
      <c r="L58" s="60">
        <f t="shared" ref="L58:L84" si="24">(C58*$C$55+D58*$D$55+E58*$E$55+F58*$F$55+G58*$G$55+H58*$H$55+I58*$I$55+J58*$J$55)/$L$55</f>
        <v>1.2331618307213794</v>
      </c>
      <c r="M58" s="61">
        <f t="shared" ref="M58:M91" si="25">L58/$L$91</f>
        <v>0.24772814483207176</v>
      </c>
    </row>
    <row r="59" spans="1:13" ht="15" thickBot="1" x14ac:dyDescent="0.35">
      <c r="A59" s="11" t="s">
        <v>3</v>
      </c>
      <c r="B59" s="5" t="s">
        <v>30</v>
      </c>
      <c r="C59" s="33">
        <v>0.39929999999999999</v>
      </c>
      <c r="D59" s="33">
        <v>0.54090000000000005</v>
      </c>
      <c r="E59" s="33">
        <v>0.62319999999999998</v>
      </c>
      <c r="F59" s="33">
        <v>0.89049999999999996</v>
      </c>
      <c r="G59" s="33">
        <v>0.9365</v>
      </c>
      <c r="H59" s="33">
        <v>1.304</v>
      </c>
      <c r="I59" s="33"/>
      <c r="J59" s="33">
        <v>1.5337000000000001</v>
      </c>
      <c r="K59" s="34"/>
      <c r="L59" s="79">
        <f t="shared" si="24"/>
        <v>0.80776968993860154</v>
      </c>
      <c r="M59" s="80">
        <f t="shared" si="25"/>
        <v>0.1622717162945338</v>
      </c>
    </row>
    <row r="60" spans="1:13" ht="15" thickBot="1" x14ac:dyDescent="0.35">
      <c r="A60" s="12" t="s">
        <v>4</v>
      </c>
      <c r="B60" s="13" t="s">
        <v>31</v>
      </c>
      <c r="C60" s="40">
        <f>0.04*C59</f>
        <v>1.5972E-2</v>
      </c>
      <c r="D60" s="35">
        <f t="shared" ref="D60:J60" si="26">0.04*D59</f>
        <v>2.1636000000000002E-2</v>
      </c>
      <c r="E60" s="35">
        <f t="shared" si="26"/>
        <v>2.4927999999999999E-2</v>
      </c>
      <c r="F60" s="35">
        <f t="shared" si="26"/>
        <v>3.5619999999999999E-2</v>
      </c>
      <c r="G60" s="35">
        <f t="shared" si="26"/>
        <v>3.746E-2</v>
      </c>
      <c r="H60" s="35">
        <f t="shared" si="26"/>
        <v>5.2160000000000005E-2</v>
      </c>
      <c r="I60" s="35"/>
      <c r="J60" s="35">
        <f t="shared" si="26"/>
        <v>6.1348000000000007E-2</v>
      </c>
      <c r="K60" s="34"/>
      <c r="L60" s="79">
        <f t="shared" si="24"/>
        <v>3.2310787597544063E-2</v>
      </c>
      <c r="M60" s="80">
        <f t="shared" si="25"/>
        <v>6.4908686517813514E-3</v>
      </c>
    </row>
    <row r="61" spans="1:13" ht="15" thickBot="1" x14ac:dyDescent="0.35">
      <c r="A61" s="12" t="s">
        <v>5</v>
      </c>
      <c r="B61" s="13" t="s">
        <v>32</v>
      </c>
      <c r="C61" s="35">
        <v>6.0400000000000002E-2</v>
      </c>
      <c r="D61" s="35">
        <v>8.14E-2</v>
      </c>
      <c r="E61" s="35">
        <v>0.10589999999999999</v>
      </c>
      <c r="F61" s="35">
        <v>0.10589999999999999</v>
      </c>
      <c r="G61" s="35">
        <v>0.1191</v>
      </c>
      <c r="H61" s="35">
        <v>0.14149999999999999</v>
      </c>
      <c r="I61" s="35"/>
      <c r="J61" s="35">
        <v>0.16700000000000001</v>
      </c>
      <c r="K61" s="34"/>
      <c r="L61" s="79">
        <f t="shared" si="24"/>
        <v>0.10960860010701562</v>
      </c>
      <c r="M61" s="80">
        <f t="shared" si="25"/>
        <v>2.2019117431057091E-2</v>
      </c>
    </row>
    <row r="62" spans="1:13" ht="15" thickBot="1" x14ac:dyDescent="0.35">
      <c r="A62" s="14" t="s">
        <v>6</v>
      </c>
      <c r="B62" s="7" t="s">
        <v>33</v>
      </c>
      <c r="C62" s="36">
        <v>0.14760000000000001</v>
      </c>
      <c r="D62" s="36">
        <v>0.19089999999999999</v>
      </c>
      <c r="E62" s="36">
        <v>0.2107</v>
      </c>
      <c r="F62" s="36">
        <v>0.22670000000000001</v>
      </c>
      <c r="G62" s="36">
        <v>0.25490000000000002</v>
      </c>
      <c r="H62" s="36">
        <v>0.43680000000000002</v>
      </c>
      <c r="I62" s="36"/>
      <c r="J62" s="36">
        <v>0.98709999999999998</v>
      </c>
      <c r="K62" s="34"/>
      <c r="L62" s="79">
        <f t="shared" si="24"/>
        <v>0.28347275307821818</v>
      </c>
      <c r="M62" s="80">
        <f t="shared" si="25"/>
        <v>5.6946442454699521E-2</v>
      </c>
    </row>
    <row r="63" spans="1:13" ht="29.4" thickBot="1" x14ac:dyDescent="0.35">
      <c r="A63" s="9">
        <v>5</v>
      </c>
      <c r="B63" s="15" t="s">
        <v>71</v>
      </c>
      <c r="C63" s="30">
        <f>SUM(C64:C65,C69:C71)</f>
        <v>1.5899999999999999</v>
      </c>
      <c r="D63" s="30">
        <f>SUM(D64:D65,D69:D71)</f>
        <v>1.5899999999999999</v>
      </c>
      <c r="E63" s="37">
        <f t="shared" ref="E63:J63" si="27">SUM(E64:E65,E69:E71)</f>
        <v>2.3282000000000003</v>
      </c>
      <c r="F63" s="30">
        <f t="shared" si="27"/>
        <v>2.2818999999999998</v>
      </c>
      <c r="G63" s="30">
        <f t="shared" si="27"/>
        <v>2.2818999999999998</v>
      </c>
      <c r="H63" s="30">
        <f t="shared" si="27"/>
        <v>2.2818999999999998</v>
      </c>
      <c r="I63" s="30"/>
      <c r="J63" s="31">
        <f t="shared" si="27"/>
        <v>2.2818999999999998</v>
      </c>
      <c r="K63" s="32"/>
      <c r="L63" s="60">
        <f t="shared" si="24"/>
        <v>2.1204823105056434</v>
      </c>
      <c r="M63" s="61">
        <f t="shared" si="25"/>
        <v>0.42598070735249277</v>
      </c>
    </row>
    <row r="64" spans="1:13" ht="15" thickBot="1" x14ac:dyDescent="0.35">
      <c r="A64" s="11" t="s">
        <v>7</v>
      </c>
      <c r="B64" s="5" t="s">
        <v>34</v>
      </c>
      <c r="C64" s="38">
        <v>1.3211999999999999</v>
      </c>
      <c r="D64" s="38">
        <v>1.3211999999999999</v>
      </c>
      <c r="E64" s="38">
        <v>1.9901</v>
      </c>
      <c r="F64" s="38">
        <v>1.9518</v>
      </c>
      <c r="G64" s="38">
        <v>1.9518</v>
      </c>
      <c r="H64" s="38">
        <v>1.9518</v>
      </c>
      <c r="I64" s="38"/>
      <c r="J64" s="38">
        <v>1.9518</v>
      </c>
      <c r="K64" s="39"/>
      <c r="L64" s="79">
        <f t="shared" si="24"/>
        <v>1.8034625563877218</v>
      </c>
      <c r="M64" s="80">
        <f t="shared" si="25"/>
        <v>0.3622950550672524</v>
      </c>
    </row>
    <row r="65" spans="1:13" ht="15" thickBot="1" x14ac:dyDescent="0.35">
      <c r="A65" s="12" t="s">
        <v>8</v>
      </c>
      <c r="B65" s="13" t="s">
        <v>35</v>
      </c>
      <c r="C65" s="40">
        <f>SUM(C66:C68)</f>
        <v>8.5100000000000009E-2</v>
      </c>
      <c r="D65" s="40">
        <f>SUM(D66:D68)</f>
        <v>8.5100000000000009E-2</v>
      </c>
      <c r="E65" s="40">
        <f t="shared" ref="E65:J65" si="28">SUM(E66:E68)</f>
        <v>0.156</v>
      </c>
      <c r="F65" s="40">
        <f t="shared" si="28"/>
        <v>0.1515</v>
      </c>
      <c r="G65" s="40">
        <f t="shared" si="28"/>
        <v>0.1515</v>
      </c>
      <c r="H65" s="40">
        <f t="shared" si="28"/>
        <v>0.1515</v>
      </c>
      <c r="I65" s="40"/>
      <c r="J65" s="40">
        <f t="shared" si="28"/>
        <v>0.1515</v>
      </c>
      <c r="K65" s="39"/>
      <c r="L65" s="79">
        <f t="shared" si="24"/>
        <v>0.13602688530693696</v>
      </c>
      <c r="M65" s="80">
        <f t="shared" si="25"/>
        <v>2.7326249568282453E-2</v>
      </c>
    </row>
    <row r="66" spans="1:13" ht="15" thickBot="1" x14ac:dyDescent="0.35">
      <c r="A66" s="12" t="s">
        <v>9</v>
      </c>
      <c r="B66" s="13" t="s">
        <v>36</v>
      </c>
      <c r="C66" s="40">
        <v>5.8799999999999998E-2</v>
      </c>
      <c r="D66" s="40">
        <v>5.8799999999999998E-2</v>
      </c>
      <c r="E66" s="40">
        <v>0.10780000000000001</v>
      </c>
      <c r="F66" s="40">
        <v>0.1048</v>
      </c>
      <c r="G66" s="40">
        <v>0.1048</v>
      </c>
      <c r="H66" s="40">
        <v>0.1048</v>
      </c>
      <c r="I66" s="40"/>
      <c r="J66" s="40">
        <v>0.1048</v>
      </c>
      <c r="K66" s="39"/>
      <c r="L66" s="79">
        <f t="shared" si="24"/>
        <v>9.4043882917122817E-2</v>
      </c>
      <c r="M66" s="80">
        <f t="shared" si="25"/>
        <v>1.8892343297906691E-2</v>
      </c>
    </row>
    <row r="67" spans="1:13" ht="15" thickBot="1" x14ac:dyDescent="0.35">
      <c r="A67" s="12" t="s">
        <v>10</v>
      </c>
      <c r="B67" s="13" t="s">
        <v>37</v>
      </c>
      <c r="C67" s="40">
        <v>2.3800000000000002E-2</v>
      </c>
      <c r="D67" s="40">
        <v>2.3800000000000002E-2</v>
      </c>
      <c r="E67" s="40">
        <v>4.36E-2</v>
      </c>
      <c r="F67" s="40">
        <v>4.2299999999999997E-2</v>
      </c>
      <c r="G67" s="40">
        <v>4.2299999999999997E-2</v>
      </c>
      <c r="H67" s="40">
        <v>4.2299999999999997E-2</v>
      </c>
      <c r="I67" s="40"/>
      <c r="J67" s="40">
        <v>4.2299999999999997E-2</v>
      </c>
      <c r="K67" s="39"/>
      <c r="L67" s="79">
        <f t="shared" si="24"/>
        <v>3.8003446956956663E-2</v>
      </c>
      <c r="M67" s="80">
        <f t="shared" si="25"/>
        <v>7.634458979616305E-3</v>
      </c>
    </row>
    <row r="68" spans="1:13" ht="15" thickBot="1" x14ac:dyDescent="0.35">
      <c r="A68" s="12" t="s">
        <v>11</v>
      </c>
      <c r="B68" s="13" t="s">
        <v>38</v>
      </c>
      <c r="C68" s="40">
        <v>2.5000000000000001E-3</v>
      </c>
      <c r="D68" s="40">
        <v>2.5000000000000001E-3</v>
      </c>
      <c r="E68" s="40">
        <v>4.5999999999999999E-3</v>
      </c>
      <c r="F68" s="40">
        <v>4.4000000000000003E-3</v>
      </c>
      <c r="G68" s="40">
        <v>4.4000000000000003E-3</v>
      </c>
      <c r="H68" s="40">
        <v>4.4000000000000003E-3</v>
      </c>
      <c r="I68" s="40"/>
      <c r="J68" s="40">
        <v>4.4000000000000003E-3</v>
      </c>
      <c r="K68" s="39"/>
      <c r="L68" s="79">
        <f t="shared" si="24"/>
        <v>3.9795554328575008E-3</v>
      </c>
      <c r="M68" s="80">
        <f t="shared" si="25"/>
        <v>7.9944729075945862E-4</v>
      </c>
    </row>
    <row r="69" spans="1:13" ht="15" thickBot="1" x14ac:dyDescent="0.35">
      <c r="A69" s="12" t="s">
        <v>12</v>
      </c>
      <c r="B69" s="13" t="s">
        <v>39</v>
      </c>
      <c r="C69" s="40">
        <v>6.2700000000000006E-2</v>
      </c>
      <c r="D69" s="40">
        <v>6.2700000000000006E-2</v>
      </c>
      <c r="E69" s="40"/>
      <c r="F69" s="40"/>
      <c r="G69" s="40"/>
      <c r="H69" s="40"/>
      <c r="I69" s="40"/>
      <c r="J69" s="40"/>
      <c r="K69" s="39"/>
      <c r="L69" s="79">
        <f t="shared" si="24"/>
        <v>1.5941738611364571E-2</v>
      </c>
      <c r="M69" s="80">
        <f t="shared" si="25"/>
        <v>3.2025134359542459E-3</v>
      </c>
    </row>
    <row r="70" spans="1:13" ht="15" thickBot="1" x14ac:dyDescent="0.35">
      <c r="A70" s="12" t="s">
        <v>13</v>
      </c>
      <c r="B70" s="13" t="s">
        <v>40</v>
      </c>
      <c r="C70" s="40">
        <v>1.9099999999999999E-2</v>
      </c>
      <c r="D70" s="40">
        <v>1.9099999999999999E-2</v>
      </c>
      <c r="E70" s="40">
        <v>2.87E-2</v>
      </c>
      <c r="F70" s="40">
        <v>2.81E-2</v>
      </c>
      <c r="G70" s="40">
        <v>2.81E-2</v>
      </c>
      <c r="H70" s="40">
        <v>2.81E-2</v>
      </c>
      <c r="I70" s="40"/>
      <c r="J70" s="40">
        <v>2.81E-2</v>
      </c>
      <c r="K70" s="39"/>
      <c r="L70" s="79">
        <f t="shared" si="24"/>
        <v>2.5999627424290156E-2</v>
      </c>
      <c r="M70" s="80">
        <f t="shared" si="25"/>
        <v>5.2230285658263287E-3</v>
      </c>
    </row>
    <row r="71" spans="1:13" ht="15" thickBot="1" x14ac:dyDescent="0.35">
      <c r="A71" s="14" t="s">
        <v>14</v>
      </c>
      <c r="B71" s="7" t="s">
        <v>41</v>
      </c>
      <c r="C71" s="41">
        <v>0.1019</v>
      </c>
      <c r="D71" s="41">
        <v>0.1019</v>
      </c>
      <c r="E71" s="41">
        <v>0.15340000000000001</v>
      </c>
      <c r="F71" s="41">
        <v>0.15049999999999999</v>
      </c>
      <c r="G71" s="41">
        <v>0.15049999999999999</v>
      </c>
      <c r="H71" s="41">
        <v>0.15049999999999999</v>
      </c>
      <c r="I71" s="41"/>
      <c r="J71" s="41">
        <v>0.15049999999999999</v>
      </c>
      <c r="K71" s="39"/>
      <c r="L71" s="79">
        <f t="shared" si="24"/>
        <v>0.13905150277532974</v>
      </c>
      <c r="M71" s="80">
        <f t="shared" si="25"/>
        <v>2.7933860715177342E-2</v>
      </c>
    </row>
    <row r="72" spans="1:13" ht="15" thickBot="1" x14ac:dyDescent="0.35">
      <c r="A72" s="9">
        <v>6</v>
      </c>
      <c r="B72" s="10" t="s">
        <v>42</v>
      </c>
      <c r="C72" s="37">
        <f>SUM(C73:C74)</f>
        <v>0.22140000000000001</v>
      </c>
      <c r="D72" s="37">
        <f>SUM(D73:D74)</f>
        <v>0.22140000000000001</v>
      </c>
      <c r="E72" s="37">
        <f t="shared" ref="E72:J72" si="29">SUM(E73:E74)</f>
        <v>0.26590000000000003</v>
      </c>
      <c r="F72" s="37">
        <f t="shared" si="29"/>
        <v>0.26329999999999998</v>
      </c>
      <c r="G72" s="37">
        <f t="shared" si="29"/>
        <v>0.26329999999999998</v>
      </c>
      <c r="H72" s="37">
        <f t="shared" si="29"/>
        <v>0.26329999999999998</v>
      </c>
      <c r="I72" s="37"/>
      <c r="J72" s="42">
        <f t="shared" si="29"/>
        <v>0.26329999999999998</v>
      </c>
      <c r="K72" s="43"/>
      <c r="L72" s="60">
        <f t="shared" si="24"/>
        <v>0.25346104831270622</v>
      </c>
      <c r="M72" s="61">
        <f t="shared" si="25"/>
        <v>5.0917433317708212E-2</v>
      </c>
    </row>
    <row r="73" spans="1:13" ht="15" thickBot="1" x14ac:dyDescent="0.35">
      <c r="A73" s="11" t="s">
        <v>15</v>
      </c>
      <c r="B73" s="5" t="s">
        <v>43</v>
      </c>
      <c r="C73" s="38">
        <v>8.77E-2</v>
      </c>
      <c r="D73" s="38">
        <v>8.77E-2</v>
      </c>
      <c r="E73" s="38">
        <v>0.13220000000000001</v>
      </c>
      <c r="F73" s="38">
        <v>0.12959999999999999</v>
      </c>
      <c r="G73" s="38">
        <v>0.12959999999999999</v>
      </c>
      <c r="H73" s="38">
        <v>0.12959999999999999</v>
      </c>
      <c r="I73" s="38"/>
      <c r="J73" s="38">
        <v>0.12959999999999999</v>
      </c>
      <c r="K73" s="39"/>
      <c r="L73" s="79">
        <f t="shared" si="24"/>
        <v>0.1197610483127062</v>
      </c>
      <c r="M73" s="80">
        <f t="shared" si="25"/>
        <v>2.4058628464274982E-2</v>
      </c>
    </row>
    <row r="74" spans="1:13" ht="15" thickBot="1" x14ac:dyDescent="0.35">
      <c r="A74" s="14" t="s">
        <v>16</v>
      </c>
      <c r="B74" s="7" t="s">
        <v>44</v>
      </c>
      <c r="C74" s="41">
        <v>0.13370000000000001</v>
      </c>
      <c r="D74" s="41">
        <v>0.13370000000000001</v>
      </c>
      <c r="E74" s="41">
        <v>0.13370000000000001</v>
      </c>
      <c r="F74" s="41">
        <v>0.13370000000000001</v>
      </c>
      <c r="G74" s="41">
        <v>0.13370000000000001</v>
      </c>
      <c r="H74" s="41">
        <v>0.13370000000000001</v>
      </c>
      <c r="I74" s="41"/>
      <c r="J74" s="41">
        <v>0.13370000000000001</v>
      </c>
      <c r="K74" s="39"/>
      <c r="L74" s="79">
        <f t="shared" si="24"/>
        <v>0.13370000000000004</v>
      </c>
      <c r="M74" s="80">
        <f t="shared" si="25"/>
        <v>2.6858804853433237E-2</v>
      </c>
    </row>
    <row r="75" spans="1:13" ht="15" thickBot="1" x14ac:dyDescent="0.35">
      <c r="A75" s="9">
        <v>7</v>
      </c>
      <c r="B75" s="10" t="s">
        <v>45</v>
      </c>
      <c r="C75" s="37">
        <f>SUM(C76:C77)</f>
        <v>0.3478</v>
      </c>
      <c r="D75" s="37">
        <f>SUM(D76:D77)</f>
        <v>0.2064</v>
      </c>
      <c r="E75" s="37">
        <f t="shared" ref="E75:J75" si="30">SUM(E76:E77)</f>
        <v>0.29959999999999998</v>
      </c>
      <c r="F75" s="37">
        <f t="shared" si="30"/>
        <v>0.26169999999999999</v>
      </c>
      <c r="G75" s="37">
        <f t="shared" si="30"/>
        <v>0.36200000000000004</v>
      </c>
      <c r="H75" s="37">
        <f t="shared" si="30"/>
        <v>0.65310000000000001</v>
      </c>
      <c r="I75" s="37"/>
      <c r="J75" s="42">
        <f t="shared" si="30"/>
        <v>1.4347999999999999</v>
      </c>
      <c r="K75" s="43"/>
      <c r="L75" s="60">
        <f t="shared" si="24"/>
        <v>0.38859910090691596</v>
      </c>
      <c r="M75" s="61">
        <f t="shared" si="25"/>
        <v>7.8065126533122392E-2</v>
      </c>
    </row>
    <row r="76" spans="1:13" ht="15" thickBot="1" x14ac:dyDescent="0.35">
      <c r="A76" s="11" t="s">
        <v>17</v>
      </c>
      <c r="B76" s="5" t="s">
        <v>46</v>
      </c>
      <c r="C76" s="38">
        <v>0.33189999999999997</v>
      </c>
      <c r="D76" s="38">
        <v>0.1973</v>
      </c>
      <c r="E76" s="38">
        <v>0.2863</v>
      </c>
      <c r="F76" s="38">
        <v>0.25</v>
      </c>
      <c r="G76" s="38">
        <v>0.34610000000000002</v>
      </c>
      <c r="H76" s="38">
        <v>0.62419999999999998</v>
      </c>
      <c r="I76" s="38"/>
      <c r="J76" s="38">
        <v>1.3714</v>
      </c>
      <c r="K76" s="39"/>
      <c r="L76" s="79">
        <f t="shared" si="24"/>
        <v>0.37141903812101473</v>
      </c>
      <c r="M76" s="80">
        <f t="shared" si="25"/>
        <v>7.4613847896351629E-2</v>
      </c>
    </row>
    <row r="77" spans="1:13" ht="15" thickBot="1" x14ac:dyDescent="0.35">
      <c r="A77" s="14" t="s">
        <v>18</v>
      </c>
      <c r="B77" s="7" t="s">
        <v>48</v>
      </c>
      <c r="C77" s="41">
        <v>1.5900000000000001E-2</v>
      </c>
      <c r="D77" s="41">
        <v>9.1000000000000004E-3</v>
      </c>
      <c r="E77" s="41">
        <v>1.3299999999999999E-2</v>
      </c>
      <c r="F77" s="41">
        <v>1.17E-2</v>
      </c>
      <c r="G77" s="41">
        <v>1.5900000000000001E-2</v>
      </c>
      <c r="H77" s="41">
        <v>2.8899999999999999E-2</v>
      </c>
      <c r="I77" s="41"/>
      <c r="J77" s="41">
        <v>6.3399999999999998E-2</v>
      </c>
      <c r="K77" s="39"/>
      <c r="L77" s="79">
        <f t="shared" si="24"/>
        <v>1.718006278590126E-2</v>
      </c>
      <c r="M77" s="80">
        <f t="shared" si="25"/>
        <v>3.4512786367707732E-3</v>
      </c>
    </row>
    <row r="78" spans="1:13" ht="15" thickBot="1" x14ac:dyDescent="0.35">
      <c r="A78" s="9">
        <v>8</v>
      </c>
      <c r="B78" s="10" t="s">
        <v>49</v>
      </c>
      <c r="C78" s="37">
        <f>SUM(C79:C82)</f>
        <v>0.47489999999999999</v>
      </c>
      <c r="D78" s="37">
        <f>SUM(D79:D82)</f>
        <v>0.30279999999999996</v>
      </c>
      <c r="E78" s="37">
        <f t="shared" ref="E78:J78" si="31">SUM(E79:E82)</f>
        <v>0.41659999999999997</v>
      </c>
      <c r="F78" s="37">
        <f t="shared" si="31"/>
        <v>0.37029999999999996</v>
      </c>
      <c r="G78" s="37">
        <f t="shared" si="31"/>
        <v>0.49280000000000002</v>
      </c>
      <c r="H78" s="37">
        <f t="shared" si="31"/>
        <v>0.84759999999999991</v>
      </c>
      <c r="I78" s="37"/>
      <c r="J78" s="42">
        <f t="shared" si="31"/>
        <v>1.7090000000000001</v>
      </c>
      <c r="K78" s="43"/>
      <c r="L78" s="60">
        <f t="shared" si="24"/>
        <v>0.51998423984221676</v>
      </c>
      <c r="M78" s="61">
        <f t="shared" si="25"/>
        <v>0.10445890220480868</v>
      </c>
    </row>
    <row r="79" spans="1:13" ht="15" thickBot="1" x14ac:dyDescent="0.35">
      <c r="A79" s="11" t="s">
        <v>19</v>
      </c>
      <c r="B79" s="5" t="s">
        <v>46</v>
      </c>
      <c r="C79" s="38">
        <v>0.23769999999999999</v>
      </c>
      <c r="D79" s="38">
        <v>0.14119999999999999</v>
      </c>
      <c r="E79" s="38">
        <v>0.20499999999999999</v>
      </c>
      <c r="F79" s="38">
        <v>0.17910000000000001</v>
      </c>
      <c r="G79" s="38">
        <v>0.24779999999999999</v>
      </c>
      <c r="H79" s="38">
        <v>0.44679999999999997</v>
      </c>
      <c r="I79" s="38"/>
      <c r="J79" s="38">
        <v>0.93010000000000004</v>
      </c>
      <c r="K79" s="39"/>
      <c r="L79" s="79">
        <f t="shared" si="24"/>
        <v>0.2630288151324181</v>
      </c>
      <c r="M79" s="80">
        <f t="shared" si="25"/>
        <v>5.2839488530077659E-2</v>
      </c>
    </row>
    <row r="80" spans="1:13" ht="15" thickBot="1" x14ac:dyDescent="0.35">
      <c r="A80" s="12" t="s">
        <v>19</v>
      </c>
      <c r="B80" s="13" t="s">
        <v>47</v>
      </c>
      <c r="C80" s="40">
        <v>0.12559999999999999</v>
      </c>
      <c r="D80" s="40">
        <v>9.0399999999999994E-2</v>
      </c>
      <c r="E80" s="40">
        <v>0.1137</v>
      </c>
      <c r="F80" s="40">
        <v>0.1042</v>
      </c>
      <c r="G80" s="40">
        <v>0.12920000000000001</v>
      </c>
      <c r="H80" s="40">
        <v>0.2016</v>
      </c>
      <c r="I80" s="40"/>
      <c r="J80" s="40">
        <v>0.37730000000000002</v>
      </c>
      <c r="K80" s="39"/>
      <c r="L80" s="79">
        <f t="shared" si="24"/>
        <v>0.13475112336075087</v>
      </c>
      <c r="M80" s="80">
        <f t="shared" si="25"/>
        <v>2.7069963546202808E-2</v>
      </c>
    </row>
    <row r="81" spans="1:13" ht="15" thickBot="1" x14ac:dyDescent="0.35">
      <c r="A81" s="12" t="s">
        <v>20</v>
      </c>
      <c r="B81" s="13" t="s">
        <v>50</v>
      </c>
      <c r="C81" s="40">
        <v>7.2999999999999995E-2</v>
      </c>
      <c r="D81" s="40">
        <v>4.3400000000000001E-2</v>
      </c>
      <c r="E81" s="40">
        <v>6.3E-2</v>
      </c>
      <c r="F81" s="40">
        <v>5.5E-2</v>
      </c>
      <c r="G81" s="40">
        <v>7.6100000000000001E-2</v>
      </c>
      <c r="H81" s="40">
        <v>0.13730000000000001</v>
      </c>
      <c r="I81" s="40"/>
      <c r="J81" s="40">
        <v>0.28570000000000001</v>
      </c>
      <c r="K81" s="39"/>
      <c r="L81" s="79">
        <f t="shared" si="24"/>
        <v>8.0812772555021423E-2</v>
      </c>
      <c r="M81" s="80">
        <f t="shared" si="25"/>
        <v>1.6234364156471243E-2</v>
      </c>
    </row>
    <row r="82" spans="1:13" ht="15" thickBot="1" x14ac:dyDescent="0.35">
      <c r="A82" s="14" t="s">
        <v>20</v>
      </c>
      <c r="B82" s="7" t="s">
        <v>47</v>
      </c>
      <c r="C82" s="41">
        <v>3.8600000000000002E-2</v>
      </c>
      <c r="D82" s="41">
        <v>2.7799999999999998E-2</v>
      </c>
      <c r="E82" s="41">
        <v>3.49E-2</v>
      </c>
      <c r="F82" s="41">
        <v>3.2000000000000001E-2</v>
      </c>
      <c r="G82" s="41">
        <v>3.9699999999999999E-2</v>
      </c>
      <c r="H82" s="41">
        <v>6.1899999999999997E-2</v>
      </c>
      <c r="I82" s="41"/>
      <c r="J82" s="41">
        <v>0.1159</v>
      </c>
      <c r="K82" s="39"/>
      <c r="L82" s="79">
        <f t="shared" si="24"/>
        <v>4.1391528794026404E-2</v>
      </c>
      <c r="M82" s="80">
        <f t="shared" si="25"/>
        <v>8.3150859720569764E-3</v>
      </c>
    </row>
    <row r="83" spans="1:13" ht="15" thickBot="1" x14ac:dyDescent="0.35">
      <c r="A83" s="9">
        <v>9</v>
      </c>
      <c r="B83" s="10" t="s">
        <v>51</v>
      </c>
      <c r="C83" s="37">
        <f>SUM(C85,C88)</f>
        <v>0.38684817798799997</v>
      </c>
      <c r="D83" s="37">
        <f>SUM(D85,D88)</f>
        <v>0.380744352244</v>
      </c>
      <c r="E83" s="37">
        <f t="shared" ref="E83:J83" si="32">SUM(E85,E88)</f>
        <v>0.44778440161199995</v>
      </c>
      <c r="F83" s="37">
        <f t="shared" si="32"/>
        <v>0.45741845367999989</v>
      </c>
      <c r="G83" s="37">
        <f t="shared" si="32"/>
        <v>0.47610309683999996</v>
      </c>
      <c r="H83" s="37">
        <f t="shared" si="32"/>
        <v>0.54989797643999994</v>
      </c>
      <c r="I83" s="37"/>
      <c r="J83" s="42">
        <f t="shared" si="32"/>
        <v>0.69706786409199994</v>
      </c>
      <c r="K83" s="43"/>
      <c r="L83" s="60">
        <f>SUM(L85,L88)</f>
        <v>0.46219491350516673</v>
      </c>
      <c r="M83" s="61">
        <f t="shared" si="25"/>
        <v>9.2849685759795991E-2</v>
      </c>
    </row>
    <row r="84" spans="1:13" ht="15" thickBot="1" x14ac:dyDescent="0.35">
      <c r="A84" s="16"/>
      <c r="B84" s="17" t="s">
        <v>52</v>
      </c>
      <c r="C84" s="82">
        <f>SUM(C78,C75,C72,C63,C58)</f>
        <v>3.2573720000000002</v>
      </c>
      <c r="D84" s="82">
        <f t="shared" ref="D84:J84" si="33">SUM(D78,D75,D72,D63,D58)</f>
        <v>3.1554359999999999</v>
      </c>
      <c r="E84" s="82">
        <f t="shared" si="33"/>
        <v>4.2750279999999998</v>
      </c>
      <c r="F84" s="82">
        <f t="shared" si="33"/>
        <v>4.4359199999999994</v>
      </c>
      <c r="G84" s="82">
        <f t="shared" si="33"/>
        <v>4.74796</v>
      </c>
      <c r="H84" s="82">
        <f t="shared" si="33"/>
        <v>5.9803599999999992</v>
      </c>
      <c r="I84" s="82"/>
      <c r="J84" s="82">
        <f t="shared" si="33"/>
        <v>8.438148</v>
      </c>
      <c r="K84" s="43"/>
      <c r="L84" s="60">
        <f t="shared" si="24"/>
        <v>4.5156885302888625</v>
      </c>
      <c r="M84" s="61">
        <f t="shared" si="25"/>
        <v>0.90715031424020398</v>
      </c>
    </row>
    <row r="85" spans="1:13" ht="15" thickBot="1" x14ac:dyDescent="0.35">
      <c r="A85" s="18" t="s">
        <v>21</v>
      </c>
      <c r="B85" s="19" t="s">
        <v>53</v>
      </c>
      <c r="C85" s="45">
        <f t="shared" ref="C85:J85" si="34">SUM(C86:C87)</f>
        <v>0.12598537684399999</v>
      </c>
      <c r="D85" s="45">
        <f t="shared" si="34"/>
        <v>0.12204279817199999</v>
      </c>
      <c r="E85" s="45">
        <f t="shared" si="34"/>
        <v>0.165345257956</v>
      </c>
      <c r="F85" s="45">
        <f t="shared" si="34"/>
        <v>0.17156807783999997</v>
      </c>
      <c r="G85" s="45">
        <f t="shared" si="34"/>
        <v>0.18363684891999998</v>
      </c>
      <c r="H85" s="45">
        <f t="shared" si="34"/>
        <v>0.23130238371999995</v>
      </c>
      <c r="I85" s="45"/>
      <c r="J85" s="45">
        <f t="shared" si="34"/>
        <v>0.32636225019599996</v>
      </c>
      <c r="K85" s="43"/>
      <c r="L85" s="60">
        <f>SUM(L86:L87)</f>
        <v>0.17465328528598231</v>
      </c>
      <c r="M85" s="61">
        <f t="shared" si="25"/>
        <v>3.5085852703868367E-2</v>
      </c>
    </row>
    <row r="86" spans="1:13" ht="15" thickBot="1" x14ac:dyDescent="0.35">
      <c r="A86" s="12" t="s">
        <v>22</v>
      </c>
      <c r="B86" s="13" t="s">
        <v>54</v>
      </c>
      <c r="C86" s="40">
        <f t="shared" ref="C86:J86" si="35">0.006882*C84</f>
        <v>2.2417234104000001E-2</v>
      </c>
      <c r="D86" s="40">
        <f t="shared" si="35"/>
        <v>2.1715710552E-2</v>
      </c>
      <c r="E86" s="40">
        <f t="shared" si="35"/>
        <v>2.9420742696E-2</v>
      </c>
      <c r="F86" s="46">
        <f t="shared" si="35"/>
        <v>3.0528001439999997E-2</v>
      </c>
      <c r="G86" s="40">
        <f t="shared" si="35"/>
        <v>3.2675460720000001E-2</v>
      </c>
      <c r="H86" s="40">
        <f t="shared" si="35"/>
        <v>4.1156837519999996E-2</v>
      </c>
      <c r="I86" s="40"/>
      <c r="J86" s="40">
        <f t="shared" si="35"/>
        <v>5.8071334536000004E-2</v>
      </c>
      <c r="K86" s="39"/>
      <c r="L86" s="79">
        <f>0.006882*L84</f>
        <v>3.1076968465447951E-2</v>
      </c>
      <c r="M86" s="80">
        <f t="shared" si="25"/>
        <v>6.2430084626010837E-3</v>
      </c>
    </row>
    <row r="87" spans="1:13" ht="15" thickBot="1" x14ac:dyDescent="0.35">
      <c r="A87" s="12" t="s">
        <v>23</v>
      </c>
      <c r="B87" s="13" t="s">
        <v>55</v>
      </c>
      <c r="C87" s="40">
        <f t="shared" ref="C87:J87" si="36">0.031795*C84</f>
        <v>0.10356814273999999</v>
      </c>
      <c r="D87" s="40">
        <f t="shared" si="36"/>
        <v>0.10032708761999999</v>
      </c>
      <c r="E87" s="40">
        <f t="shared" si="36"/>
        <v>0.13592451525999999</v>
      </c>
      <c r="F87" s="47">
        <f t="shared" si="36"/>
        <v>0.14104007639999996</v>
      </c>
      <c r="G87" s="40">
        <f t="shared" si="36"/>
        <v>0.15096138819999999</v>
      </c>
      <c r="H87" s="40">
        <f t="shared" si="36"/>
        <v>0.19014554619999996</v>
      </c>
      <c r="I87" s="40"/>
      <c r="J87" s="40">
        <f t="shared" si="36"/>
        <v>0.26829091565999996</v>
      </c>
      <c r="K87" s="39"/>
      <c r="L87" s="79">
        <f>0.031795*L84</f>
        <v>0.14357631682053437</v>
      </c>
      <c r="M87" s="80">
        <f t="shared" si="25"/>
        <v>2.8842844241267283E-2</v>
      </c>
    </row>
    <row r="88" spans="1:13" ht="15" thickBot="1" x14ac:dyDescent="0.35">
      <c r="A88" s="18" t="s">
        <v>24</v>
      </c>
      <c r="B88" s="19" t="s">
        <v>56</v>
      </c>
      <c r="C88" s="45">
        <f t="shared" ref="C88:J88" si="37">SUM(C89:C90)</f>
        <v>0.26086280114400001</v>
      </c>
      <c r="D88" s="45">
        <f t="shared" si="37"/>
        <v>0.25870155407200002</v>
      </c>
      <c r="E88" s="45">
        <f t="shared" si="37"/>
        <v>0.28243914365599998</v>
      </c>
      <c r="F88" s="45">
        <f t="shared" si="37"/>
        <v>0.28585037583999995</v>
      </c>
      <c r="G88" s="45">
        <f t="shared" si="37"/>
        <v>0.29246624791999998</v>
      </c>
      <c r="H88" s="45">
        <f t="shared" si="37"/>
        <v>0.31859559271999999</v>
      </c>
      <c r="I88" s="45"/>
      <c r="J88" s="45">
        <f t="shared" si="37"/>
        <v>0.37070561389599999</v>
      </c>
      <c r="K88" s="43"/>
      <c r="L88" s="60">
        <f>SUM(L89:L90)</f>
        <v>0.28754162821918444</v>
      </c>
      <c r="M88" s="61">
        <f t="shared" si="25"/>
        <v>5.7763833055927631E-2</v>
      </c>
    </row>
    <row r="89" spans="1:13" ht="15" thickBot="1" x14ac:dyDescent="0.35">
      <c r="A89" s="12" t="s">
        <v>25</v>
      </c>
      <c r="B89" s="13" t="s">
        <v>57</v>
      </c>
      <c r="C89" s="40">
        <f t="shared" ref="C89:J89" si="38">0.021202*C84</f>
        <v>6.9062801143999999E-2</v>
      </c>
      <c r="D89" s="40">
        <f t="shared" si="38"/>
        <v>6.6901554071999991E-2</v>
      </c>
      <c r="E89" s="40">
        <f t="shared" si="38"/>
        <v>9.0639143655999996E-2</v>
      </c>
      <c r="F89" s="40">
        <f t="shared" si="38"/>
        <v>9.4050375839999978E-2</v>
      </c>
      <c r="G89" s="40">
        <f t="shared" si="38"/>
        <v>0.10066624791999999</v>
      </c>
      <c r="H89" s="40">
        <f t="shared" si="38"/>
        <v>0.12679559271999999</v>
      </c>
      <c r="I89" s="40"/>
      <c r="J89" s="40">
        <f t="shared" si="38"/>
        <v>0.17890561389599999</v>
      </c>
      <c r="K89" s="39"/>
      <c r="L89" s="79">
        <f>0.021202*L84</f>
        <v>9.5741628219184458E-2</v>
      </c>
      <c r="M89" s="80">
        <f t="shared" si="25"/>
        <v>1.9233400962520804E-2</v>
      </c>
    </row>
    <row r="90" spans="1:13" ht="15" thickBot="1" x14ac:dyDescent="0.35">
      <c r="A90" s="12" t="s">
        <v>26</v>
      </c>
      <c r="B90" s="13" t="s">
        <v>58</v>
      </c>
      <c r="C90" s="79">
        <v>0.1918</v>
      </c>
      <c r="D90" s="40">
        <v>0.1918</v>
      </c>
      <c r="E90" s="40">
        <v>0.1918</v>
      </c>
      <c r="F90" s="40">
        <v>0.1918</v>
      </c>
      <c r="G90" s="40">
        <v>0.1918</v>
      </c>
      <c r="H90" s="40">
        <v>0.1918</v>
      </c>
      <c r="I90" s="40"/>
      <c r="J90" s="40">
        <v>0.1918</v>
      </c>
      <c r="K90" s="39"/>
      <c r="L90" s="79">
        <v>0.1918</v>
      </c>
      <c r="M90" s="80">
        <f t="shared" si="25"/>
        <v>3.8530432093406834E-2</v>
      </c>
    </row>
    <row r="91" spans="1:13" ht="15" thickBot="1" x14ac:dyDescent="0.35">
      <c r="A91" s="537" t="s">
        <v>60</v>
      </c>
      <c r="B91" s="538"/>
      <c r="C91" s="37">
        <f t="shared" ref="C91:H91" si="39">SUM(C58,C63,C72,C75,C78,C83)</f>
        <v>3.6442201779879997</v>
      </c>
      <c r="D91" s="37">
        <f t="shared" si="39"/>
        <v>3.5361803522440001</v>
      </c>
      <c r="E91" s="37">
        <f t="shared" si="39"/>
        <v>4.7228124016119999</v>
      </c>
      <c r="F91" s="37">
        <f t="shared" si="39"/>
        <v>4.8933384536800002</v>
      </c>
      <c r="G91" s="37">
        <f t="shared" si="39"/>
        <v>5.2240630968400001</v>
      </c>
      <c r="H91" s="37">
        <f t="shared" si="39"/>
        <v>6.5302579764399997</v>
      </c>
      <c r="I91" s="37"/>
      <c r="J91" s="42">
        <f>SUM(J58,J63,J72,J75,J78,J83)</f>
        <v>9.1352158640920003</v>
      </c>
      <c r="K91" s="43"/>
      <c r="L91" s="60">
        <f>SUM(L84,L83)</f>
        <v>4.9778834437940294</v>
      </c>
      <c r="M91" s="61">
        <f t="shared" si="25"/>
        <v>1</v>
      </c>
    </row>
    <row r="92" spans="1:13" ht="15" thickBot="1" x14ac:dyDescent="0.35">
      <c r="A92" s="74"/>
      <c r="B92" s="74"/>
      <c r="C92" s="478"/>
      <c r="D92" s="43"/>
      <c r="E92" s="43"/>
      <c r="F92" s="43"/>
      <c r="G92" s="43"/>
      <c r="H92" s="79"/>
      <c r="I92" s="43"/>
      <c r="J92" s="43" t="s">
        <v>83</v>
      </c>
      <c r="K92" s="43"/>
      <c r="L92" s="75">
        <v>4.9779</v>
      </c>
      <c r="M92" s="76"/>
    </row>
    <row r="94" spans="1:13" ht="15" thickBot="1" x14ac:dyDescent="0.35">
      <c r="A94" s="72" t="s">
        <v>0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 t="s">
        <v>77</v>
      </c>
      <c r="M94" s="73">
        <v>2</v>
      </c>
    </row>
    <row r="95" spans="1:13" x14ac:dyDescent="0.3">
      <c r="A95" s="536" t="s">
        <v>1</v>
      </c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</row>
    <row r="96" spans="1:13" ht="15" thickBot="1" x14ac:dyDescent="0.35"/>
    <row r="97" spans="1:13" x14ac:dyDescent="0.3">
      <c r="A97" s="4">
        <v>1</v>
      </c>
      <c r="B97" s="17" t="s">
        <v>2</v>
      </c>
      <c r="C97" s="21">
        <v>0</v>
      </c>
      <c r="D97" s="21">
        <v>258548.22</v>
      </c>
      <c r="E97" s="21">
        <v>1154852</v>
      </c>
      <c r="F97" s="21">
        <v>24233.03</v>
      </c>
      <c r="G97" s="21">
        <v>573560.09</v>
      </c>
      <c r="H97" s="21">
        <v>342416.76</v>
      </c>
      <c r="I97" s="21">
        <v>120661.48</v>
      </c>
      <c r="J97" s="22">
        <v>165101.24</v>
      </c>
      <c r="K97" s="23"/>
      <c r="L97" s="48">
        <f>SUM(C97:J97)</f>
        <v>2639372.8199999994</v>
      </c>
    </row>
    <row r="98" spans="1:13" ht="15" thickBot="1" x14ac:dyDescent="0.35">
      <c r="A98" s="6">
        <v>3</v>
      </c>
      <c r="B98" s="24" t="s">
        <v>27</v>
      </c>
      <c r="C98" s="24"/>
      <c r="D98" s="24"/>
      <c r="E98" s="24"/>
      <c r="F98" s="24"/>
      <c r="G98" s="24"/>
      <c r="H98" s="24"/>
      <c r="I98" s="24"/>
      <c r="J98" s="25"/>
      <c r="K98" s="1"/>
      <c r="L98" s="49">
        <v>2.5205000000000002</v>
      </c>
    </row>
    <row r="99" spans="1:13" ht="29.4" thickBot="1" x14ac:dyDescent="0.35">
      <c r="A99" s="8"/>
      <c r="B99" s="26" t="s">
        <v>28</v>
      </c>
      <c r="C99" s="27" t="s">
        <v>61</v>
      </c>
      <c r="D99" s="27" t="s">
        <v>62</v>
      </c>
      <c r="E99" s="27" t="s">
        <v>63</v>
      </c>
      <c r="F99" s="27" t="s">
        <v>64</v>
      </c>
      <c r="G99" s="27" t="s">
        <v>65</v>
      </c>
      <c r="H99" s="27" t="s">
        <v>66</v>
      </c>
      <c r="I99" s="27" t="s">
        <v>67</v>
      </c>
      <c r="J99" s="28" t="s">
        <v>68</v>
      </c>
      <c r="K99" s="29"/>
      <c r="L99" s="54" t="s">
        <v>69</v>
      </c>
      <c r="M99" s="50" t="s">
        <v>70</v>
      </c>
    </row>
    <row r="100" spans="1:13" ht="15" thickBot="1" x14ac:dyDescent="0.35">
      <c r="A100" s="9">
        <v>4</v>
      </c>
      <c r="B100" s="10" t="s">
        <v>29</v>
      </c>
      <c r="C100" s="30"/>
      <c r="D100" s="30">
        <f>SUM(D101:D104)</f>
        <v>0.83479999999999999</v>
      </c>
      <c r="E100" s="30">
        <f t="shared" ref="E100:G100" si="40">SUM(E101:E104)</f>
        <v>0.96479999999999999</v>
      </c>
      <c r="F100" s="30">
        <f t="shared" si="40"/>
        <v>1.2587999999999999</v>
      </c>
      <c r="G100" s="30">
        <f t="shared" si="40"/>
        <v>1.3481000000000001</v>
      </c>
      <c r="H100" s="30">
        <f>SUM(H101:H104)</f>
        <v>1.9346000000000001</v>
      </c>
      <c r="I100" s="30">
        <f>SUM(I101:I104)</f>
        <v>2.1191</v>
      </c>
      <c r="J100" s="31">
        <f t="shared" ref="J100" si="41">SUM(J101:J104)</f>
        <v>2.7494000000000001</v>
      </c>
      <c r="K100" s="32"/>
      <c r="L100" s="60">
        <f>(C100*$C$97+D100*$D$97+E100*$E$97+F100*$F$97+G100*$G$97+H100*$H$97+I100*$I$97+J100*$J$97)/$L$97</f>
        <v>1.3282779484593621</v>
      </c>
      <c r="M100" s="61">
        <f t="shared" ref="M100:M133" si="42">L100/$L$133</f>
        <v>0.24840982960255112</v>
      </c>
    </row>
    <row r="101" spans="1:13" ht="15" thickBot="1" x14ac:dyDescent="0.35">
      <c r="A101" s="11" t="s">
        <v>3</v>
      </c>
      <c r="B101" s="5" t="s">
        <v>30</v>
      </c>
      <c r="C101" s="33"/>
      <c r="D101" s="33">
        <v>0.54090000000000005</v>
      </c>
      <c r="E101" s="33">
        <v>0.62329999999999997</v>
      </c>
      <c r="F101" s="33">
        <v>0.89059999999999995</v>
      </c>
      <c r="G101" s="33">
        <v>0.9365</v>
      </c>
      <c r="H101" s="33">
        <v>1.3041</v>
      </c>
      <c r="I101" s="33">
        <v>1.4312</v>
      </c>
      <c r="J101" s="33">
        <v>1.5338000000000001</v>
      </c>
      <c r="K101" s="34"/>
      <c r="L101" s="79">
        <f t="shared" ref="L101:L126" si="43">(C101*$C$97+D101*$D$97+E101*$E$97+F101*$F$97+G101*$G$97+H101*$H$97+I101*$I$97+J101*$J$97)/$L$97</f>
        <v>0.86795530212552563</v>
      </c>
      <c r="M101" s="80">
        <f t="shared" si="42"/>
        <v>0.16232192136721979</v>
      </c>
    </row>
    <row r="102" spans="1:13" ht="15" thickBot="1" x14ac:dyDescent="0.35">
      <c r="A102" s="12" t="s">
        <v>4</v>
      </c>
      <c r="B102" s="13" t="s">
        <v>31</v>
      </c>
      <c r="C102" s="35"/>
      <c r="D102" s="35">
        <v>2.1600000000000001E-2</v>
      </c>
      <c r="E102" s="35">
        <v>2.4899999999999999E-2</v>
      </c>
      <c r="F102" s="35">
        <v>3.56E-2</v>
      </c>
      <c r="G102" s="35">
        <v>3.7499999999999999E-2</v>
      </c>
      <c r="H102" s="35">
        <v>5.2200000000000003E-2</v>
      </c>
      <c r="I102" s="35">
        <v>5.7200000000000001E-2</v>
      </c>
      <c r="J102" s="35">
        <v>6.1400000000000003E-2</v>
      </c>
      <c r="K102" s="34"/>
      <c r="L102" s="79">
        <f t="shared" si="43"/>
        <v>3.4714634690752033E-2</v>
      </c>
      <c r="M102" s="80">
        <f t="shared" si="42"/>
        <v>6.4922078231040908E-3</v>
      </c>
    </row>
    <row r="103" spans="1:13" ht="15" thickBot="1" x14ac:dyDescent="0.35">
      <c r="A103" s="12" t="s">
        <v>5</v>
      </c>
      <c r="B103" s="13" t="s">
        <v>32</v>
      </c>
      <c r="C103" s="35"/>
      <c r="D103" s="35">
        <v>8.14E-2</v>
      </c>
      <c r="E103" s="35">
        <v>0.10589999999999999</v>
      </c>
      <c r="F103" s="35">
        <v>0.10589999999999999</v>
      </c>
      <c r="G103" s="35">
        <v>0.1191</v>
      </c>
      <c r="H103" s="35">
        <v>0.14149999999999999</v>
      </c>
      <c r="I103" s="35">
        <v>0.14149999999999999</v>
      </c>
      <c r="J103" s="35">
        <v>0.16700000000000001</v>
      </c>
      <c r="K103" s="34"/>
      <c r="L103" s="79">
        <f t="shared" si="43"/>
        <v>0.1164365307603645</v>
      </c>
      <c r="M103" s="80">
        <f t="shared" si="42"/>
        <v>2.1775546902094236E-2</v>
      </c>
    </row>
    <row r="104" spans="1:13" ht="15" thickBot="1" x14ac:dyDescent="0.35">
      <c r="A104" s="14" t="s">
        <v>6</v>
      </c>
      <c r="B104" s="7" t="s">
        <v>33</v>
      </c>
      <c r="C104" s="36"/>
      <c r="D104" s="36">
        <v>0.19089999999999999</v>
      </c>
      <c r="E104" s="36">
        <v>0.2107</v>
      </c>
      <c r="F104" s="36">
        <v>0.22670000000000001</v>
      </c>
      <c r="G104" s="36">
        <v>0.255</v>
      </c>
      <c r="H104" s="36">
        <v>0.43680000000000002</v>
      </c>
      <c r="I104" s="36">
        <v>0.48920000000000002</v>
      </c>
      <c r="J104" s="36">
        <v>0.98719999999999997</v>
      </c>
      <c r="K104" s="34"/>
      <c r="L104" s="79">
        <f t="shared" si="43"/>
        <v>0.30917148088271973</v>
      </c>
      <c r="M104" s="80">
        <f t="shared" si="42"/>
        <v>5.7820153510132963E-2</v>
      </c>
    </row>
    <row r="105" spans="1:13" ht="29.4" thickBot="1" x14ac:dyDescent="0.35">
      <c r="A105" s="9">
        <v>5</v>
      </c>
      <c r="B105" s="15" t="s">
        <v>71</v>
      </c>
      <c r="C105" s="30"/>
      <c r="D105" s="30">
        <f>SUM(D106:D107,D111:D113)</f>
        <v>1.5900999999999998</v>
      </c>
      <c r="E105" s="37">
        <f t="shared" ref="E105:I105" si="44">SUM(E106:E107,E111:E113)</f>
        <v>2.3283</v>
      </c>
      <c r="F105" s="30">
        <f t="shared" si="44"/>
        <v>2.2820999999999998</v>
      </c>
      <c r="G105" s="30">
        <f t="shared" si="44"/>
        <v>2.2820999999999998</v>
      </c>
      <c r="H105" s="30">
        <f t="shared" si="44"/>
        <v>2.2820999999999998</v>
      </c>
      <c r="I105" s="30">
        <f t="shared" si="44"/>
        <v>2.2820999999999998</v>
      </c>
      <c r="J105" s="31">
        <f t="shared" ref="J105" si="45">SUM(J106:J107,J111:J113)</f>
        <v>2.2820999999999998</v>
      </c>
      <c r="K105" s="32"/>
      <c r="L105" s="60">
        <f t="shared" si="43"/>
        <v>2.2345276355016797</v>
      </c>
      <c r="M105" s="61">
        <f t="shared" si="42"/>
        <v>0.41789343098030513</v>
      </c>
    </row>
    <row r="106" spans="1:13" ht="15" thickBot="1" x14ac:dyDescent="0.35">
      <c r="A106" s="11" t="s">
        <v>7</v>
      </c>
      <c r="B106" s="5" t="s">
        <v>34</v>
      </c>
      <c r="C106" s="38"/>
      <c r="D106" s="38">
        <v>1.3212999999999999</v>
      </c>
      <c r="E106" s="38">
        <v>1.9902</v>
      </c>
      <c r="F106" s="38">
        <v>1.9519</v>
      </c>
      <c r="G106" s="38">
        <v>1.9519</v>
      </c>
      <c r="H106" s="38">
        <v>1.9519</v>
      </c>
      <c r="I106" s="38">
        <v>1.9519</v>
      </c>
      <c r="J106" s="38">
        <v>1.9519</v>
      </c>
      <c r="K106" s="39"/>
      <c r="L106" s="79">
        <f t="shared" si="43"/>
        <v>1.9068856408947945</v>
      </c>
      <c r="M106" s="80">
        <f t="shared" si="42"/>
        <v>0.35661898752113452</v>
      </c>
    </row>
    <row r="107" spans="1:13" ht="15" thickBot="1" x14ac:dyDescent="0.35">
      <c r="A107" s="12" t="s">
        <v>8</v>
      </c>
      <c r="B107" s="13" t="s">
        <v>35</v>
      </c>
      <c r="C107" s="40"/>
      <c r="D107" s="40">
        <f>SUM(D108:D110)</f>
        <v>8.5100000000000009E-2</v>
      </c>
      <c r="E107" s="40">
        <f t="shared" ref="E107:J107" si="46">SUM(E108:E110)</f>
        <v>0.156</v>
      </c>
      <c r="F107" s="40">
        <f t="shared" si="46"/>
        <v>0.15159999999999998</v>
      </c>
      <c r="G107" s="40">
        <f t="shared" si="46"/>
        <v>0.15159999999999998</v>
      </c>
      <c r="H107" s="40">
        <f t="shared" si="46"/>
        <v>0.15159999999999998</v>
      </c>
      <c r="I107" s="40">
        <f t="shared" si="46"/>
        <v>0.15159999999999998</v>
      </c>
      <c r="J107" s="40">
        <f t="shared" si="46"/>
        <v>0.15159999999999998</v>
      </c>
      <c r="K107" s="39"/>
      <c r="L107" s="79">
        <f t="shared" si="43"/>
        <v>0.14701099016470134</v>
      </c>
      <c r="M107" s="80">
        <f t="shared" si="42"/>
        <v>2.7493473831191179E-2</v>
      </c>
    </row>
    <row r="108" spans="1:13" ht="15" thickBot="1" x14ac:dyDescent="0.35">
      <c r="A108" s="12" t="s">
        <v>9</v>
      </c>
      <c r="B108" s="13" t="s">
        <v>36</v>
      </c>
      <c r="C108" s="40"/>
      <c r="D108" s="40">
        <v>5.8799999999999998E-2</v>
      </c>
      <c r="E108" s="40">
        <v>0.10780000000000001</v>
      </c>
      <c r="F108" s="40">
        <v>0.1048</v>
      </c>
      <c r="G108" s="40">
        <v>0.1048</v>
      </c>
      <c r="H108" s="40">
        <v>0.1048</v>
      </c>
      <c r="I108" s="40">
        <v>0.1048</v>
      </c>
      <c r="J108" s="40">
        <v>0.1048</v>
      </c>
      <c r="K108" s="39"/>
      <c r="L108" s="79">
        <f t="shared" si="43"/>
        <v>0.10160656629630677</v>
      </c>
      <c r="M108" s="80">
        <f t="shared" si="42"/>
        <v>1.9002099560141934E-2</v>
      </c>
    </row>
    <row r="109" spans="1:13" ht="15" thickBot="1" x14ac:dyDescent="0.35">
      <c r="A109" s="12" t="s">
        <v>10</v>
      </c>
      <c r="B109" s="13" t="s">
        <v>37</v>
      </c>
      <c r="C109" s="40"/>
      <c r="D109" s="40">
        <v>2.3800000000000002E-2</v>
      </c>
      <c r="E109" s="40">
        <v>4.36E-2</v>
      </c>
      <c r="F109" s="40">
        <v>4.24E-2</v>
      </c>
      <c r="G109" s="40">
        <v>4.24E-2</v>
      </c>
      <c r="H109" s="40">
        <v>4.24E-2</v>
      </c>
      <c r="I109" s="40">
        <v>4.24E-2</v>
      </c>
      <c r="J109" s="40">
        <v>4.24E-2</v>
      </c>
      <c r="K109" s="39"/>
      <c r="L109" s="79">
        <f t="shared" si="43"/>
        <v>4.1103034877808586E-2</v>
      </c>
      <c r="M109" s="80">
        <f t="shared" si="42"/>
        <v>7.6869437620243133E-3</v>
      </c>
    </row>
    <row r="110" spans="1:13" ht="15" thickBot="1" x14ac:dyDescent="0.35">
      <c r="A110" s="12" t="s">
        <v>11</v>
      </c>
      <c r="B110" s="13" t="s">
        <v>38</v>
      </c>
      <c r="C110" s="40"/>
      <c r="D110" s="40">
        <v>2.5000000000000001E-3</v>
      </c>
      <c r="E110" s="40">
        <v>4.5999999999999999E-3</v>
      </c>
      <c r="F110" s="40">
        <v>4.4000000000000003E-3</v>
      </c>
      <c r="G110" s="40">
        <v>4.4000000000000003E-3</v>
      </c>
      <c r="H110" s="40">
        <v>4.4000000000000003E-3</v>
      </c>
      <c r="I110" s="40">
        <v>4.4000000000000003E-3</v>
      </c>
      <c r="J110" s="40">
        <v>4.4000000000000003E-3</v>
      </c>
      <c r="K110" s="39"/>
      <c r="L110" s="79">
        <f t="shared" si="43"/>
        <v>4.3013889905860296E-3</v>
      </c>
      <c r="M110" s="80">
        <f t="shared" si="42"/>
        <v>8.0443050902493794E-4</v>
      </c>
    </row>
    <row r="111" spans="1:13" ht="15" thickBot="1" x14ac:dyDescent="0.35">
      <c r="A111" s="12" t="s">
        <v>12</v>
      </c>
      <c r="B111" s="13" t="s">
        <v>39</v>
      </c>
      <c r="C111" s="40"/>
      <c r="D111" s="40">
        <v>6.2700000000000006E-2</v>
      </c>
      <c r="E111" s="40"/>
      <c r="F111" s="40"/>
      <c r="G111" s="40"/>
      <c r="H111" s="40"/>
      <c r="I111" s="40"/>
      <c r="J111" s="40"/>
      <c r="K111" s="39"/>
      <c r="L111" s="79">
        <f t="shared" si="43"/>
        <v>6.1419793638702418E-3</v>
      </c>
      <c r="M111" s="80">
        <f t="shared" si="42"/>
        <v>1.1486511907925956E-3</v>
      </c>
    </row>
    <row r="112" spans="1:13" ht="15" thickBot="1" x14ac:dyDescent="0.35">
      <c r="A112" s="12" t="s">
        <v>13</v>
      </c>
      <c r="B112" s="13" t="s">
        <v>40</v>
      </c>
      <c r="C112" s="40"/>
      <c r="D112" s="40">
        <v>1.9099999999999999E-2</v>
      </c>
      <c r="E112" s="40">
        <v>2.87E-2</v>
      </c>
      <c r="F112" s="40">
        <v>2.81E-2</v>
      </c>
      <c r="G112" s="40">
        <v>2.81E-2</v>
      </c>
      <c r="H112" s="40">
        <v>2.81E-2</v>
      </c>
      <c r="I112" s="40">
        <v>2.81E-2</v>
      </c>
      <c r="J112" s="40">
        <v>2.81E-2</v>
      </c>
      <c r="K112" s="39"/>
      <c r="L112" s="79">
        <f t="shared" si="43"/>
        <v>2.7480904899975449E-2</v>
      </c>
      <c r="M112" s="80">
        <f t="shared" si="42"/>
        <v>5.1393813406634802E-3</v>
      </c>
    </row>
    <row r="113" spans="1:13" ht="15" thickBot="1" x14ac:dyDescent="0.35">
      <c r="A113" s="14" t="s">
        <v>14</v>
      </c>
      <c r="B113" s="7" t="s">
        <v>41</v>
      </c>
      <c r="C113" s="41"/>
      <c r="D113" s="41">
        <v>0.1019</v>
      </c>
      <c r="E113" s="41">
        <v>0.15340000000000001</v>
      </c>
      <c r="F113" s="41">
        <v>0.15049999999999999</v>
      </c>
      <c r="G113" s="41">
        <v>0.15049999999999999</v>
      </c>
      <c r="H113" s="41">
        <v>0.15049999999999999</v>
      </c>
      <c r="I113" s="41">
        <v>0.15049999999999999</v>
      </c>
      <c r="J113" s="41">
        <v>0.15049999999999999</v>
      </c>
      <c r="K113" s="39"/>
      <c r="L113" s="79">
        <f t="shared" si="43"/>
        <v>0.14700812017833848</v>
      </c>
      <c r="M113" s="80">
        <f t="shared" si="42"/>
        <v>2.749293709652342E-2</v>
      </c>
    </row>
    <row r="114" spans="1:13" ht="15" thickBot="1" x14ac:dyDescent="0.35">
      <c r="A114" s="9">
        <v>6</v>
      </c>
      <c r="B114" s="10" t="s">
        <v>42</v>
      </c>
      <c r="C114" s="37"/>
      <c r="D114" s="37">
        <f>SUM(D115:D116)</f>
        <v>0.22150000000000003</v>
      </c>
      <c r="E114" s="37">
        <f t="shared" ref="E114:I114" si="47">SUM(E115:E116)</f>
        <v>0.26590000000000003</v>
      </c>
      <c r="F114" s="37">
        <f t="shared" si="47"/>
        <v>0.26329999999999998</v>
      </c>
      <c r="G114" s="37">
        <f t="shared" si="47"/>
        <v>0.26329999999999998</v>
      </c>
      <c r="H114" s="37">
        <f t="shared" si="47"/>
        <v>0.26329999999999998</v>
      </c>
      <c r="I114" s="37">
        <f t="shared" si="47"/>
        <v>0.26329999999999998</v>
      </c>
      <c r="J114" s="42">
        <f t="shared" ref="J114" si="48">SUM(J115:J116)</f>
        <v>0.26329999999999998</v>
      </c>
      <c r="K114" s="43"/>
      <c r="L114" s="60">
        <f t="shared" si="43"/>
        <v>0.26034297159656289</v>
      </c>
      <c r="M114" s="61">
        <f t="shared" si="42"/>
        <v>4.8688418931847222E-2</v>
      </c>
    </row>
    <row r="115" spans="1:13" ht="15" thickBot="1" x14ac:dyDescent="0.35">
      <c r="A115" s="11" t="s">
        <v>15</v>
      </c>
      <c r="B115" s="5" t="s">
        <v>43</v>
      </c>
      <c r="C115" s="38"/>
      <c r="D115" s="38">
        <v>8.7800000000000003E-2</v>
      </c>
      <c r="E115" s="38">
        <v>0.13220000000000001</v>
      </c>
      <c r="F115" s="38">
        <v>0.12959999999999999</v>
      </c>
      <c r="G115" s="38">
        <v>0.12959999999999999</v>
      </c>
      <c r="H115" s="38">
        <v>0.12959999999999999</v>
      </c>
      <c r="I115" s="38">
        <v>0.12959999999999999</v>
      </c>
      <c r="J115" s="38">
        <v>0.12959999999999999</v>
      </c>
      <c r="K115" s="39"/>
      <c r="L115" s="79">
        <f t="shared" si="43"/>
        <v>0.12664297159656288</v>
      </c>
      <c r="M115" s="80">
        <f t="shared" si="42"/>
        <v>2.368431925799255E-2</v>
      </c>
    </row>
    <row r="116" spans="1:13" ht="15" thickBot="1" x14ac:dyDescent="0.35">
      <c r="A116" s="14" t="s">
        <v>16</v>
      </c>
      <c r="B116" s="7" t="s">
        <v>44</v>
      </c>
      <c r="C116" s="41"/>
      <c r="D116" s="41">
        <v>0.13370000000000001</v>
      </c>
      <c r="E116" s="41">
        <v>0.13370000000000001</v>
      </c>
      <c r="F116" s="41">
        <v>0.13370000000000001</v>
      </c>
      <c r="G116" s="41">
        <v>0.13370000000000001</v>
      </c>
      <c r="H116" s="41">
        <v>0.13370000000000001</v>
      </c>
      <c r="I116" s="41">
        <v>0.13370000000000001</v>
      </c>
      <c r="J116" s="41">
        <v>0.13370000000000001</v>
      </c>
      <c r="K116" s="39"/>
      <c r="L116" s="79">
        <f t="shared" si="43"/>
        <v>0.13370000000000001</v>
      </c>
      <c r="M116" s="80">
        <f t="shared" si="42"/>
        <v>2.5004099673854672E-2</v>
      </c>
    </row>
    <row r="117" spans="1:13" ht="15" thickBot="1" x14ac:dyDescent="0.35">
      <c r="A117" s="9">
        <v>7</v>
      </c>
      <c r="B117" s="10" t="s">
        <v>45</v>
      </c>
      <c r="C117" s="37"/>
      <c r="D117" s="37">
        <f>SUM(D118:D119)</f>
        <v>0.22539999999999999</v>
      </c>
      <c r="E117" s="37">
        <f t="shared" ref="E117:I117" si="49">SUM(E118:E119)</f>
        <v>0.25879999999999997</v>
      </c>
      <c r="F117" s="37">
        <f t="shared" si="49"/>
        <v>0.28960000000000002</v>
      </c>
      <c r="G117" s="37">
        <f t="shared" si="49"/>
        <v>0.39999999999999997</v>
      </c>
      <c r="H117" s="37">
        <f t="shared" si="49"/>
        <v>0.64710000000000001</v>
      </c>
      <c r="I117" s="37">
        <f t="shared" si="49"/>
        <v>0.65710000000000002</v>
      </c>
      <c r="J117" s="42">
        <f t="shared" ref="J117" si="50">SUM(J118:J119)</f>
        <v>1.4826999999999999</v>
      </c>
      <c r="K117" s="43"/>
      <c r="L117" s="60">
        <f t="shared" si="43"/>
        <v>0.43163835426932978</v>
      </c>
      <c r="M117" s="61">
        <f t="shared" si="42"/>
        <v>8.072347369640176E-2</v>
      </c>
    </row>
    <row r="118" spans="1:13" ht="15" thickBot="1" x14ac:dyDescent="0.35">
      <c r="A118" s="11" t="s">
        <v>17</v>
      </c>
      <c r="B118" s="5" t="s">
        <v>46</v>
      </c>
      <c r="C118" s="38"/>
      <c r="D118" s="38">
        <v>0.21299999999999999</v>
      </c>
      <c r="E118" s="38">
        <v>0.2447</v>
      </c>
      <c r="F118" s="38">
        <v>0.2737</v>
      </c>
      <c r="G118" s="38">
        <v>0.37809999999999999</v>
      </c>
      <c r="H118" s="38">
        <v>0.61170000000000002</v>
      </c>
      <c r="I118" s="38">
        <v>0.621</v>
      </c>
      <c r="J118" s="38">
        <v>1.4015</v>
      </c>
      <c r="K118" s="39"/>
      <c r="L118" s="79">
        <f t="shared" si="43"/>
        <v>0.40802693597185724</v>
      </c>
      <c r="M118" s="80">
        <f t="shared" si="42"/>
        <v>7.6307750012399672E-2</v>
      </c>
    </row>
    <row r="119" spans="1:13" ht="15" thickBot="1" x14ac:dyDescent="0.35">
      <c r="A119" s="14" t="s">
        <v>18</v>
      </c>
      <c r="B119" s="7" t="s">
        <v>48</v>
      </c>
      <c r="C119" s="41"/>
      <c r="D119" s="41">
        <v>1.24E-2</v>
      </c>
      <c r="E119" s="41">
        <v>1.41E-2</v>
      </c>
      <c r="F119" s="41">
        <v>1.5900000000000001E-2</v>
      </c>
      <c r="G119" s="41">
        <v>2.1899999999999999E-2</v>
      </c>
      <c r="H119" s="41">
        <v>3.5400000000000001E-2</v>
      </c>
      <c r="I119" s="41">
        <v>3.61E-2</v>
      </c>
      <c r="J119" s="41">
        <v>8.1199999999999994E-2</v>
      </c>
      <c r="K119" s="39"/>
      <c r="L119" s="79">
        <f t="shared" si="43"/>
        <v>2.361141829747266E-2</v>
      </c>
      <c r="M119" s="80">
        <f t="shared" si="42"/>
        <v>4.4157236840021118E-3</v>
      </c>
    </row>
    <row r="120" spans="1:13" ht="15" thickBot="1" x14ac:dyDescent="0.35">
      <c r="A120" s="9">
        <v>8</v>
      </c>
      <c r="B120" s="10" t="s">
        <v>49</v>
      </c>
      <c r="C120" s="37"/>
      <c r="D120" s="37">
        <f>SUM(D121:D124)</f>
        <v>0.3337</v>
      </c>
      <c r="E120" s="37">
        <f t="shared" ref="E120:I120" si="51">SUM(E121:E124)</f>
        <v>0.37490000000000001</v>
      </c>
      <c r="F120" s="37">
        <f t="shared" si="51"/>
        <v>0.41300000000000003</v>
      </c>
      <c r="G120" s="37">
        <f t="shared" si="51"/>
        <v>0.54810000000000003</v>
      </c>
      <c r="H120" s="37">
        <f t="shared" si="51"/>
        <v>0.85140000000000005</v>
      </c>
      <c r="I120" s="37">
        <f t="shared" si="51"/>
        <v>0.86350000000000005</v>
      </c>
      <c r="J120" s="42">
        <f t="shared" ref="J120" si="52">SUM(J121:J124)</f>
        <v>1.7811999999999999</v>
      </c>
      <c r="K120" s="43"/>
      <c r="L120" s="60">
        <f t="shared" si="43"/>
        <v>0.58097560793438807</v>
      </c>
      <c r="M120" s="61">
        <f t="shared" si="42"/>
        <v>0.10865199707456807</v>
      </c>
    </row>
    <row r="121" spans="1:13" ht="15" thickBot="1" x14ac:dyDescent="0.35">
      <c r="A121" s="11" t="s">
        <v>19</v>
      </c>
      <c r="B121" s="5" t="s">
        <v>46</v>
      </c>
      <c r="C121" s="38"/>
      <c r="D121" s="38">
        <v>0.1552</v>
      </c>
      <c r="E121" s="38">
        <v>0.17829999999999999</v>
      </c>
      <c r="F121" s="38">
        <v>0.19969999999999999</v>
      </c>
      <c r="G121" s="38">
        <v>0.27550000000000002</v>
      </c>
      <c r="H121" s="38">
        <v>0.4456</v>
      </c>
      <c r="I121" s="38">
        <v>0.45240000000000002</v>
      </c>
      <c r="J121" s="38">
        <v>0.96719999999999995</v>
      </c>
      <c r="K121" s="39"/>
      <c r="L121" s="79">
        <f t="shared" si="43"/>
        <v>0.29391301277627013</v>
      </c>
      <c r="M121" s="80">
        <f t="shared" si="42"/>
        <v>5.4966568937178599E-2</v>
      </c>
    </row>
    <row r="122" spans="1:13" ht="15" thickBot="1" x14ac:dyDescent="0.35">
      <c r="A122" s="12" t="s">
        <v>19</v>
      </c>
      <c r="B122" s="13" t="s">
        <v>47</v>
      </c>
      <c r="C122" s="40"/>
      <c r="D122" s="40">
        <v>0.10009999999999999</v>
      </c>
      <c r="E122" s="40">
        <v>0.1085</v>
      </c>
      <c r="F122" s="40">
        <v>0.1163</v>
      </c>
      <c r="G122" s="40">
        <v>0.14380000000000001</v>
      </c>
      <c r="H122" s="40">
        <v>0.20569999999999999</v>
      </c>
      <c r="I122" s="40">
        <v>0.2082</v>
      </c>
      <c r="J122" s="40">
        <v>0.39539999999999997</v>
      </c>
      <c r="K122" s="39"/>
      <c r="L122" s="79">
        <f t="shared" si="43"/>
        <v>0.15053433759198903</v>
      </c>
      <c r="M122" s="80">
        <f t="shared" si="42"/>
        <v>2.815239776729829E-2</v>
      </c>
    </row>
    <row r="123" spans="1:13" ht="15" thickBot="1" x14ac:dyDescent="0.35">
      <c r="A123" s="12" t="s">
        <v>20</v>
      </c>
      <c r="B123" s="13" t="s">
        <v>50</v>
      </c>
      <c r="C123" s="40"/>
      <c r="D123" s="40">
        <v>4.7699999999999999E-2</v>
      </c>
      <c r="E123" s="40">
        <v>5.4800000000000001E-2</v>
      </c>
      <c r="F123" s="40">
        <v>6.13E-2</v>
      </c>
      <c r="G123" s="40">
        <v>8.4599999999999995E-2</v>
      </c>
      <c r="H123" s="40">
        <v>0.13689999999999999</v>
      </c>
      <c r="I123" s="40">
        <v>0.13900000000000001</v>
      </c>
      <c r="J123" s="40">
        <v>0.29709999999999998</v>
      </c>
      <c r="K123" s="39"/>
      <c r="L123" s="79">
        <f t="shared" si="43"/>
        <v>9.0297090584951931E-2</v>
      </c>
      <c r="M123" s="80">
        <f t="shared" si="42"/>
        <v>1.6887041535117591E-2</v>
      </c>
    </row>
    <row r="124" spans="1:13" ht="15" thickBot="1" x14ac:dyDescent="0.35">
      <c r="A124" s="14" t="s">
        <v>20</v>
      </c>
      <c r="B124" s="7" t="s">
        <v>47</v>
      </c>
      <c r="C124" s="41"/>
      <c r="D124" s="41">
        <v>3.0700000000000002E-2</v>
      </c>
      <c r="E124" s="41">
        <v>3.3300000000000003E-2</v>
      </c>
      <c r="F124" s="41">
        <v>3.5700000000000003E-2</v>
      </c>
      <c r="G124" s="41">
        <v>4.4200000000000003E-2</v>
      </c>
      <c r="H124" s="41">
        <v>6.3200000000000006E-2</v>
      </c>
      <c r="I124" s="41">
        <v>6.3899999999999998E-2</v>
      </c>
      <c r="J124" s="41">
        <v>0.1215</v>
      </c>
      <c r="K124" s="39"/>
      <c r="L124" s="79">
        <f t="shared" si="43"/>
        <v>4.6231166981177005E-2</v>
      </c>
      <c r="M124" s="80">
        <f t="shared" si="42"/>
        <v>8.6459888349735871E-3</v>
      </c>
    </row>
    <row r="125" spans="1:13" ht="15" thickBot="1" x14ac:dyDescent="0.35">
      <c r="A125" s="9">
        <v>9</v>
      </c>
      <c r="B125" s="10" t="s">
        <v>51</v>
      </c>
      <c r="C125" s="37"/>
      <c r="D125" s="37">
        <f>SUM(D127,D130)</f>
        <v>0.41374213449999997</v>
      </c>
      <c r="E125" s="37">
        <f t="shared" ref="E125:I125" si="53">SUM(E127,E130)</f>
        <v>0.47285468330000002</v>
      </c>
      <c r="F125" s="37">
        <f t="shared" si="53"/>
        <v>0.49166267720000001</v>
      </c>
      <c r="G125" s="37">
        <f t="shared" si="53"/>
        <v>0.5117101664</v>
      </c>
      <c r="H125" s="37">
        <f t="shared" si="53"/>
        <v>0.57978660149999994</v>
      </c>
      <c r="I125" s="37">
        <f t="shared" si="53"/>
        <v>0.59215760289999997</v>
      </c>
      <c r="J125" s="42">
        <f t="shared" ref="J125" si="54">SUM(J127,J130)</f>
        <v>0.7342863973</v>
      </c>
      <c r="K125" s="43"/>
      <c r="L125" s="60">
        <f>SUM(L127,L130)</f>
        <v>0.5113606238010302</v>
      </c>
      <c r="M125" s="61">
        <f t="shared" si="42"/>
        <v>9.5632849714326548E-2</v>
      </c>
    </row>
    <row r="126" spans="1:13" ht="15" thickBot="1" x14ac:dyDescent="0.35">
      <c r="A126" s="16"/>
      <c r="B126" s="17" t="s">
        <v>52</v>
      </c>
      <c r="C126" s="44"/>
      <c r="D126" s="82">
        <f>SUM(D120,D117,D114,D105,D100)</f>
        <v>3.2054999999999998</v>
      </c>
      <c r="E126" s="82">
        <f t="shared" ref="E126:J126" si="55">SUM(E120,E117,E114,E105,E100)</f>
        <v>4.1927000000000003</v>
      </c>
      <c r="F126" s="82">
        <f t="shared" si="55"/>
        <v>4.5068000000000001</v>
      </c>
      <c r="G126" s="82">
        <f t="shared" si="55"/>
        <v>4.8415999999999997</v>
      </c>
      <c r="H126" s="82">
        <f t="shared" si="55"/>
        <v>5.9785000000000004</v>
      </c>
      <c r="I126" s="82">
        <f t="shared" si="55"/>
        <v>6.1851000000000003</v>
      </c>
      <c r="J126" s="82">
        <f t="shared" si="55"/>
        <v>8.5587</v>
      </c>
      <c r="K126" s="43"/>
      <c r="L126" s="60">
        <f t="shared" si="43"/>
        <v>4.8357625177613235</v>
      </c>
      <c r="M126" s="61">
        <f t="shared" si="42"/>
        <v>0.90436715028567349</v>
      </c>
    </row>
    <row r="127" spans="1:13" ht="15" thickBot="1" x14ac:dyDescent="0.35">
      <c r="A127" s="18" t="s">
        <v>21</v>
      </c>
      <c r="B127" s="19" t="s">
        <v>53</v>
      </c>
      <c r="C127" s="45"/>
      <c r="D127" s="45">
        <f t="shared" ref="D127:J127" si="56">SUM(D128:D129)</f>
        <v>0.12397912349999998</v>
      </c>
      <c r="E127" s="45">
        <f t="shared" si="56"/>
        <v>0.16216105789999999</v>
      </c>
      <c r="F127" s="45">
        <f t="shared" si="56"/>
        <v>0.1743095036</v>
      </c>
      <c r="G127" s="45">
        <f t="shared" si="56"/>
        <v>0.18725856319999998</v>
      </c>
      <c r="H127" s="45">
        <f t="shared" si="56"/>
        <v>0.23123044449999999</v>
      </c>
      <c r="I127" s="45">
        <f t="shared" si="56"/>
        <v>0.23922111269999999</v>
      </c>
      <c r="J127" s="45">
        <f t="shared" si="56"/>
        <v>0.33102483989999998</v>
      </c>
      <c r="K127" s="43"/>
      <c r="L127" s="60">
        <f>SUM(L128:L129)</f>
        <v>0.18703278689945468</v>
      </c>
      <c r="M127" s="61">
        <f t="shared" si="42"/>
        <v>3.497820827159899E-2</v>
      </c>
    </row>
    <row r="128" spans="1:13" ht="15" thickBot="1" x14ac:dyDescent="0.35">
      <c r="A128" s="12" t="s">
        <v>22</v>
      </c>
      <c r="B128" s="13" t="s">
        <v>54</v>
      </c>
      <c r="C128" s="40"/>
      <c r="D128" s="40">
        <f t="shared" ref="D128:J128" si="57">0.006882*D126</f>
        <v>2.2060250999999999E-2</v>
      </c>
      <c r="E128" s="40">
        <f t="shared" si="57"/>
        <v>2.8854161400000002E-2</v>
      </c>
      <c r="F128" s="46">
        <f t="shared" si="57"/>
        <v>3.1015797600000002E-2</v>
      </c>
      <c r="G128" s="40">
        <f t="shared" si="57"/>
        <v>3.33198912E-2</v>
      </c>
      <c r="H128" s="40">
        <f t="shared" si="57"/>
        <v>4.1144037000000001E-2</v>
      </c>
      <c r="I128" s="40">
        <f t="shared" si="57"/>
        <v>4.2565858200000001E-2</v>
      </c>
      <c r="J128" s="40">
        <f t="shared" si="57"/>
        <v>5.8900973400000001E-2</v>
      </c>
      <c r="K128" s="39"/>
      <c r="L128" s="79">
        <f>0.006882*L126</f>
        <v>3.3279717647233427E-2</v>
      </c>
      <c r="M128" s="80">
        <f t="shared" si="42"/>
        <v>6.2238547282660048E-3</v>
      </c>
    </row>
    <row r="129" spans="1:13" ht="15" thickBot="1" x14ac:dyDescent="0.35">
      <c r="A129" s="12" t="s">
        <v>23</v>
      </c>
      <c r="B129" s="13" t="s">
        <v>55</v>
      </c>
      <c r="C129" s="40"/>
      <c r="D129" s="40">
        <f t="shared" ref="D129:J129" si="58">0.031795*D126</f>
        <v>0.10191887249999998</v>
      </c>
      <c r="E129" s="40">
        <f t="shared" si="58"/>
        <v>0.13330689649999999</v>
      </c>
      <c r="F129" s="47">
        <f t="shared" si="58"/>
        <v>0.14329370599999999</v>
      </c>
      <c r="G129" s="40">
        <f t="shared" si="58"/>
        <v>0.15393867199999997</v>
      </c>
      <c r="H129" s="40">
        <f t="shared" si="58"/>
        <v>0.1900864075</v>
      </c>
      <c r="I129" s="40">
        <f t="shared" si="58"/>
        <v>0.19665525449999999</v>
      </c>
      <c r="J129" s="40">
        <f t="shared" si="58"/>
        <v>0.27212386649999998</v>
      </c>
      <c r="K129" s="39"/>
      <c r="L129" s="79">
        <f>0.031795*L126</f>
        <v>0.15375306925222126</v>
      </c>
      <c r="M129" s="80">
        <f t="shared" si="42"/>
        <v>2.8754353543332986E-2</v>
      </c>
    </row>
    <row r="130" spans="1:13" ht="15" thickBot="1" x14ac:dyDescent="0.35">
      <c r="A130" s="18" t="s">
        <v>24</v>
      </c>
      <c r="B130" s="19" t="s">
        <v>56</v>
      </c>
      <c r="C130" s="45"/>
      <c r="D130" s="45">
        <f t="shared" ref="D130:J130" si="59">SUM(D131:D132)</f>
        <v>0.28976301100000001</v>
      </c>
      <c r="E130" s="45">
        <f t="shared" si="59"/>
        <v>0.31069362540000001</v>
      </c>
      <c r="F130" s="45">
        <f t="shared" si="59"/>
        <v>0.31735317359999998</v>
      </c>
      <c r="G130" s="45">
        <f t="shared" si="59"/>
        <v>0.32445160319999999</v>
      </c>
      <c r="H130" s="45">
        <f t="shared" si="59"/>
        <v>0.34855615699999998</v>
      </c>
      <c r="I130" s="45">
        <f t="shared" si="59"/>
        <v>0.35293649019999995</v>
      </c>
      <c r="J130" s="45">
        <f t="shared" si="59"/>
        <v>0.40326155740000003</v>
      </c>
      <c r="K130" s="43"/>
      <c r="L130" s="60">
        <f>SUM(L131:L132)</f>
        <v>0.32432783690157557</v>
      </c>
      <c r="M130" s="61">
        <f t="shared" si="42"/>
        <v>6.0654641442727572E-2</v>
      </c>
    </row>
    <row r="131" spans="1:13" ht="15" thickBot="1" x14ac:dyDescent="0.35">
      <c r="A131" s="12" t="s">
        <v>25</v>
      </c>
      <c r="B131" s="13" t="s">
        <v>57</v>
      </c>
      <c r="C131" s="40"/>
      <c r="D131" s="40">
        <f t="shared" ref="D131:J131" si="60">0.021202*D126</f>
        <v>6.796301099999999E-2</v>
      </c>
      <c r="E131" s="40">
        <f t="shared" si="60"/>
        <v>8.8893625399999995E-2</v>
      </c>
      <c r="F131" s="40">
        <f t="shared" si="60"/>
        <v>9.5553173599999999E-2</v>
      </c>
      <c r="G131" s="40">
        <f t="shared" si="60"/>
        <v>0.10265160319999998</v>
      </c>
      <c r="H131" s="40">
        <f t="shared" si="60"/>
        <v>0.12675615700000001</v>
      </c>
      <c r="I131" s="40">
        <f t="shared" si="60"/>
        <v>0.13113649019999998</v>
      </c>
      <c r="J131" s="40">
        <f t="shared" si="60"/>
        <v>0.1814615574</v>
      </c>
      <c r="K131" s="39"/>
      <c r="L131" s="79">
        <f>0.021202*L126</f>
        <v>0.10252783690157558</v>
      </c>
      <c r="M131" s="80">
        <f t="shared" si="42"/>
        <v>1.9174392320356847E-2</v>
      </c>
    </row>
    <row r="132" spans="1:13" ht="15" thickBot="1" x14ac:dyDescent="0.35">
      <c r="A132" s="12" t="s">
        <v>26</v>
      </c>
      <c r="B132" s="13" t="s">
        <v>58</v>
      </c>
      <c r="C132" s="40"/>
      <c r="D132" s="40">
        <v>0.2218</v>
      </c>
      <c r="E132" s="40">
        <v>0.2218</v>
      </c>
      <c r="F132" s="40">
        <v>0.2218</v>
      </c>
      <c r="G132" s="40">
        <v>0.2218</v>
      </c>
      <c r="H132" s="40">
        <v>0.2218</v>
      </c>
      <c r="I132" s="40">
        <v>0.2218</v>
      </c>
      <c r="J132" s="40">
        <v>0.2218</v>
      </c>
      <c r="K132" s="39"/>
      <c r="L132" s="79">
        <v>0.2218</v>
      </c>
      <c r="M132" s="80">
        <f t="shared" si="42"/>
        <v>4.1480249122370721E-2</v>
      </c>
    </row>
    <row r="133" spans="1:13" ht="15" thickBot="1" x14ac:dyDescent="0.35">
      <c r="A133" s="537" t="s">
        <v>60</v>
      </c>
      <c r="B133" s="538"/>
      <c r="C133" s="37"/>
      <c r="D133" s="37">
        <f t="shared" ref="D133:J133" si="61">SUM(D100,D105,D114,D117,D120,D125)</f>
        <v>3.6192421344999999</v>
      </c>
      <c r="E133" s="37">
        <f t="shared" si="61"/>
        <v>4.6655546832999999</v>
      </c>
      <c r="F133" s="37">
        <f t="shared" si="61"/>
        <v>4.9984626772</v>
      </c>
      <c r="G133" s="37">
        <f t="shared" si="61"/>
        <v>5.3533101664</v>
      </c>
      <c r="H133" s="37">
        <f t="shared" si="61"/>
        <v>6.558286601499999</v>
      </c>
      <c r="I133" s="37">
        <f t="shared" si="61"/>
        <v>6.7772576028999989</v>
      </c>
      <c r="J133" s="42">
        <f t="shared" si="61"/>
        <v>9.2929863973</v>
      </c>
      <c r="K133" s="43"/>
      <c r="L133" s="60">
        <f>SUM(L126,L125)</f>
        <v>5.3471231415623537</v>
      </c>
      <c r="M133" s="61">
        <f t="shared" si="42"/>
        <v>1</v>
      </c>
    </row>
    <row r="134" spans="1:13" x14ac:dyDescent="0.3">
      <c r="J134" t="s">
        <v>83</v>
      </c>
      <c r="L134">
        <v>5.3471000000000002</v>
      </c>
    </row>
    <row r="135" spans="1:13" x14ac:dyDescent="0.3">
      <c r="G135" s="78"/>
      <c r="H135" s="78"/>
      <c r="I135" s="78"/>
    </row>
    <row r="136" spans="1:13" ht="15" thickBot="1" x14ac:dyDescent="0.35">
      <c r="A136" s="72" t="s">
        <v>0</v>
      </c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 t="s">
        <v>77</v>
      </c>
      <c r="M136" s="73">
        <v>3</v>
      </c>
    </row>
    <row r="137" spans="1:13" x14ac:dyDescent="0.3">
      <c r="A137" s="536" t="s">
        <v>1</v>
      </c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</row>
    <row r="138" spans="1:13" ht="15" thickBot="1" x14ac:dyDescent="0.35"/>
    <row r="139" spans="1:13" x14ac:dyDescent="0.3">
      <c r="A139" s="4">
        <v>1</v>
      </c>
      <c r="B139" s="17" t="s">
        <v>2</v>
      </c>
      <c r="C139" s="21">
        <v>21322.06</v>
      </c>
      <c r="D139" s="21">
        <v>263744.51</v>
      </c>
      <c r="E139" s="21">
        <v>1288093.98</v>
      </c>
      <c r="F139" s="21">
        <v>101257.93</v>
      </c>
      <c r="G139" s="21">
        <v>725728.94</v>
      </c>
      <c r="H139" s="21">
        <v>444933.31</v>
      </c>
      <c r="I139" s="21">
        <v>109242.25</v>
      </c>
      <c r="J139" s="22">
        <v>364886.8</v>
      </c>
      <c r="K139" s="23"/>
      <c r="L139" s="48">
        <f>SUM(C139:J139)</f>
        <v>3319209.78</v>
      </c>
    </row>
    <row r="140" spans="1:13" ht="15" thickBot="1" x14ac:dyDescent="0.35">
      <c r="A140" s="6">
        <v>3</v>
      </c>
      <c r="B140" s="24" t="s">
        <v>27</v>
      </c>
      <c r="C140" s="24"/>
      <c r="D140" s="24"/>
      <c r="E140" s="24"/>
      <c r="F140" s="24"/>
      <c r="G140" s="24"/>
      <c r="H140" s="24"/>
      <c r="I140" s="24"/>
      <c r="J140" s="25"/>
      <c r="K140" s="1"/>
      <c r="L140" s="49">
        <v>2.423</v>
      </c>
    </row>
    <row r="141" spans="1:13" ht="29.4" thickBot="1" x14ac:dyDescent="0.35">
      <c r="A141" s="8"/>
      <c r="B141" s="26" t="s">
        <v>28</v>
      </c>
      <c r="C141" s="27" t="s">
        <v>61</v>
      </c>
      <c r="D141" s="27" t="s">
        <v>62</v>
      </c>
      <c r="E141" s="27" t="s">
        <v>63</v>
      </c>
      <c r="F141" s="27" t="s">
        <v>64</v>
      </c>
      <c r="G141" s="27" t="s">
        <v>65</v>
      </c>
      <c r="H141" s="27" t="s">
        <v>66</v>
      </c>
      <c r="I141" s="27" t="s">
        <v>67</v>
      </c>
      <c r="J141" s="28" t="s">
        <v>68</v>
      </c>
      <c r="K141" s="29"/>
      <c r="L141" s="54" t="s">
        <v>69</v>
      </c>
      <c r="M141" s="50" t="s">
        <v>70</v>
      </c>
    </row>
    <row r="142" spans="1:13" ht="15" thickBot="1" x14ac:dyDescent="0.35">
      <c r="A142" s="9">
        <v>4</v>
      </c>
      <c r="B142" s="10" t="s">
        <v>29</v>
      </c>
      <c r="C142" s="30">
        <f>SUM(C143:C146)</f>
        <v>0.62329999999999997</v>
      </c>
      <c r="D142" s="30">
        <f>SUM(D143:D146)</f>
        <v>0.83479999999999999</v>
      </c>
      <c r="E142" s="30">
        <f t="shared" ref="E142:G142" si="62">SUM(E143:E146)</f>
        <v>0.96479999999999999</v>
      </c>
      <c r="F142" s="30">
        <f t="shared" si="62"/>
        <v>1.2587999999999999</v>
      </c>
      <c r="G142" s="30">
        <f t="shared" si="62"/>
        <v>1.3481000000000001</v>
      </c>
      <c r="H142" s="30">
        <f>SUM(H143:H146)</f>
        <v>1.9346000000000001</v>
      </c>
      <c r="I142" s="30">
        <f>SUM(I143:I146)</f>
        <v>2.1191</v>
      </c>
      <c r="J142" s="31">
        <f t="shared" ref="J142" si="63">SUM(J143:J146)</f>
        <v>2.7494000000000001</v>
      </c>
      <c r="K142" s="32"/>
      <c r="L142" s="60">
        <f>(C142*$C$139+D142*$D$139+E142*$E$139+F142*$F$139+G142*$G$139+H142*$H$139+I142*$I$139+J142*$J$139)/$L$139</f>
        <v>1.4092265950629368</v>
      </c>
      <c r="M142" s="61">
        <f t="shared" ref="M142:M175" si="64">L142/$L$175</f>
        <v>0.25665635009684651</v>
      </c>
    </row>
    <row r="143" spans="1:13" ht="15" thickBot="1" x14ac:dyDescent="0.35">
      <c r="A143" s="11" t="s">
        <v>3</v>
      </c>
      <c r="B143" s="5" t="s">
        <v>30</v>
      </c>
      <c r="C143" s="33">
        <v>0.39929999999999999</v>
      </c>
      <c r="D143" s="33">
        <v>0.54090000000000005</v>
      </c>
      <c r="E143" s="33">
        <v>0.62329999999999997</v>
      </c>
      <c r="F143" s="33">
        <v>0.89059999999999995</v>
      </c>
      <c r="G143" s="33">
        <v>0.9365</v>
      </c>
      <c r="H143" s="33">
        <v>1.3041</v>
      </c>
      <c r="I143" s="33">
        <v>1.4312</v>
      </c>
      <c r="J143" s="33">
        <v>1.5338000000000001</v>
      </c>
      <c r="K143" s="34"/>
      <c r="L143" s="79">
        <f t="shared" ref="L143:L168" si="65">(C143*$C$139+D143*$D$139+E143*$E$139+F143*$F$139+G143*$G$139+H143*$H$139+I143*$I$139+J143*$J$139)/$L$139</f>
        <v>0.90989011189585012</v>
      </c>
      <c r="M143" s="80">
        <f t="shared" si="64"/>
        <v>0.1657143541901227</v>
      </c>
    </row>
    <row r="144" spans="1:13" ht="15" thickBot="1" x14ac:dyDescent="0.35">
      <c r="A144" s="12" t="s">
        <v>4</v>
      </c>
      <c r="B144" s="13" t="s">
        <v>31</v>
      </c>
      <c r="C144" s="35">
        <v>1.6E-2</v>
      </c>
      <c r="D144" s="35">
        <v>2.1600000000000001E-2</v>
      </c>
      <c r="E144" s="35">
        <v>2.4899999999999999E-2</v>
      </c>
      <c r="F144" s="35">
        <v>3.56E-2</v>
      </c>
      <c r="G144" s="35">
        <v>3.7499999999999999E-2</v>
      </c>
      <c r="H144" s="35">
        <v>5.2200000000000003E-2</v>
      </c>
      <c r="I144" s="35">
        <v>5.7200000000000001E-2</v>
      </c>
      <c r="J144" s="35">
        <v>6.1400000000000003E-2</v>
      </c>
      <c r="K144" s="34"/>
      <c r="L144" s="79">
        <f t="shared" si="65"/>
        <v>3.6397041779625029E-2</v>
      </c>
      <c r="M144" s="80">
        <f t="shared" si="64"/>
        <v>6.628835937533376E-3</v>
      </c>
    </row>
    <row r="145" spans="1:13" ht="15" thickBot="1" x14ac:dyDescent="0.35">
      <c r="A145" s="12" t="s">
        <v>5</v>
      </c>
      <c r="B145" s="13" t="s">
        <v>32</v>
      </c>
      <c r="C145" s="35">
        <v>6.0400000000000002E-2</v>
      </c>
      <c r="D145" s="35">
        <v>8.14E-2</v>
      </c>
      <c r="E145" s="35">
        <v>0.10589999999999999</v>
      </c>
      <c r="F145" s="35">
        <v>0.10589999999999999</v>
      </c>
      <c r="G145" s="35">
        <v>0.1191</v>
      </c>
      <c r="H145" s="35">
        <v>0.14149999999999999</v>
      </c>
      <c r="I145" s="35">
        <v>0.14149999999999999</v>
      </c>
      <c r="J145" s="35">
        <v>0.16700000000000001</v>
      </c>
      <c r="K145" s="34"/>
      <c r="L145" s="79">
        <f t="shared" si="65"/>
        <v>0.1192076738521179</v>
      </c>
      <c r="M145" s="80">
        <f t="shared" si="64"/>
        <v>2.1710778509011503E-2</v>
      </c>
    </row>
    <row r="146" spans="1:13" ht="15" thickBot="1" x14ac:dyDescent="0.35">
      <c r="A146" s="14" t="s">
        <v>6</v>
      </c>
      <c r="B146" s="7" t="s">
        <v>33</v>
      </c>
      <c r="C146" s="36">
        <v>0.14760000000000001</v>
      </c>
      <c r="D146" s="36">
        <v>0.19089999999999999</v>
      </c>
      <c r="E146" s="36">
        <v>0.2107</v>
      </c>
      <c r="F146" s="36">
        <v>0.22670000000000001</v>
      </c>
      <c r="G146" s="36">
        <v>0.255</v>
      </c>
      <c r="H146" s="36">
        <v>0.43680000000000002</v>
      </c>
      <c r="I146" s="36">
        <v>0.48920000000000002</v>
      </c>
      <c r="J146" s="36">
        <v>0.98719999999999997</v>
      </c>
      <c r="K146" s="34"/>
      <c r="L146" s="79">
        <f t="shared" si="65"/>
        <v>0.34373176753534396</v>
      </c>
      <c r="M146" s="80">
        <f t="shared" si="64"/>
        <v>6.2602381460178949E-2</v>
      </c>
    </row>
    <row r="147" spans="1:13" ht="29.4" thickBot="1" x14ac:dyDescent="0.35">
      <c r="A147" s="9">
        <v>5</v>
      </c>
      <c r="B147" s="15" t="s">
        <v>71</v>
      </c>
      <c r="C147" s="30">
        <f>SUM(C148:C149,C153:C155)</f>
        <v>1.5900999999999998</v>
      </c>
      <c r="D147" s="30">
        <f>SUM(D148:D149,D153:D155)</f>
        <v>1.5900999999999998</v>
      </c>
      <c r="E147" s="37">
        <f t="shared" ref="E147:J147" si="66">SUM(E148:E149,E153:E155)</f>
        <v>2.3283</v>
      </c>
      <c r="F147" s="30">
        <f t="shared" si="66"/>
        <v>2.2820999999999998</v>
      </c>
      <c r="G147" s="30">
        <f t="shared" si="66"/>
        <v>2.2820999999999998</v>
      </c>
      <c r="H147" s="30">
        <f t="shared" si="66"/>
        <v>2.2820999999999998</v>
      </c>
      <c r="I147" s="30">
        <f t="shared" si="66"/>
        <v>2.2820999999999998</v>
      </c>
      <c r="J147" s="31">
        <f t="shared" si="66"/>
        <v>2.2820999999999998</v>
      </c>
      <c r="K147" s="32"/>
      <c r="L147" s="60">
        <f t="shared" si="65"/>
        <v>2.2405973130068326</v>
      </c>
      <c r="M147" s="61">
        <f t="shared" si="64"/>
        <v>0.40807030637074554</v>
      </c>
    </row>
    <row r="148" spans="1:13" ht="15" thickBot="1" x14ac:dyDescent="0.35">
      <c r="A148" s="11" t="s">
        <v>7</v>
      </c>
      <c r="B148" s="5" t="s">
        <v>34</v>
      </c>
      <c r="C148" s="38">
        <v>1.3212999999999999</v>
      </c>
      <c r="D148" s="38">
        <v>1.3212999999999999</v>
      </c>
      <c r="E148" s="38">
        <v>1.9902</v>
      </c>
      <c r="F148" s="38">
        <v>1.9519</v>
      </c>
      <c r="G148" s="38">
        <v>1.9519</v>
      </c>
      <c r="H148" s="38">
        <v>1.9519</v>
      </c>
      <c r="I148" s="38">
        <v>1.9519</v>
      </c>
      <c r="J148" s="38">
        <v>1.9519</v>
      </c>
      <c r="K148" s="39"/>
      <c r="L148" s="79">
        <f>(C148*$C$139+D148*$D$139+E148*$E$139+F148*$F$139+G148*$G$139+H148*$H$139+I148*$I$139+J148*$J$139)/$L$139</f>
        <v>1.912604809803254</v>
      </c>
      <c r="M148" s="80">
        <f t="shared" si="64"/>
        <v>0.34833444910955103</v>
      </c>
    </row>
    <row r="149" spans="1:13" ht="15" thickBot="1" x14ac:dyDescent="0.35">
      <c r="A149" s="12" t="s">
        <v>8</v>
      </c>
      <c r="B149" s="13" t="s">
        <v>35</v>
      </c>
      <c r="C149" s="40">
        <f>SUM(C150:C152)</f>
        <v>8.5100000000000009E-2</v>
      </c>
      <c r="D149" s="40">
        <f>SUM(D150:D152)</f>
        <v>8.5100000000000009E-2</v>
      </c>
      <c r="E149" s="40">
        <f t="shared" ref="E149:J149" si="67">SUM(E150:E152)</f>
        <v>0.156</v>
      </c>
      <c r="F149" s="40">
        <f t="shared" si="67"/>
        <v>0.15159999999999998</v>
      </c>
      <c r="G149" s="40">
        <f t="shared" si="67"/>
        <v>0.15159999999999998</v>
      </c>
      <c r="H149" s="40">
        <f t="shared" si="67"/>
        <v>0.15159999999999998</v>
      </c>
      <c r="I149" s="40">
        <f t="shared" si="67"/>
        <v>0.15159999999999998</v>
      </c>
      <c r="J149" s="40">
        <f t="shared" si="67"/>
        <v>0.15159999999999998</v>
      </c>
      <c r="K149" s="39"/>
      <c r="L149" s="79">
        <f t="shared" si="65"/>
        <v>0.14759624179433456</v>
      </c>
      <c r="M149" s="80">
        <f t="shared" si="64"/>
        <v>2.6881065713391345E-2</v>
      </c>
    </row>
    <row r="150" spans="1:13" ht="15" thickBot="1" x14ac:dyDescent="0.35">
      <c r="A150" s="12" t="s">
        <v>9</v>
      </c>
      <c r="B150" s="13" t="s">
        <v>36</v>
      </c>
      <c r="C150" s="40">
        <v>5.8799999999999998E-2</v>
      </c>
      <c r="D150" s="40">
        <v>5.8799999999999998E-2</v>
      </c>
      <c r="E150" s="40">
        <v>0.10780000000000001</v>
      </c>
      <c r="F150" s="40">
        <v>0.1048</v>
      </c>
      <c r="G150" s="40">
        <v>0.1048</v>
      </c>
      <c r="H150" s="40">
        <v>0.1048</v>
      </c>
      <c r="I150" s="40">
        <v>0.1048</v>
      </c>
      <c r="J150" s="40">
        <v>0.1048</v>
      </c>
      <c r="K150" s="39"/>
      <c r="L150" s="79">
        <f t="shared" si="65"/>
        <v>0.10201355958405256</v>
      </c>
      <c r="M150" s="80">
        <f t="shared" si="64"/>
        <v>1.8579288777941905E-2</v>
      </c>
    </row>
    <row r="151" spans="1:13" ht="15" thickBot="1" x14ac:dyDescent="0.35">
      <c r="A151" s="12" t="s">
        <v>10</v>
      </c>
      <c r="B151" s="13" t="s">
        <v>37</v>
      </c>
      <c r="C151" s="40">
        <v>2.3800000000000002E-2</v>
      </c>
      <c r="D151" s="40">
        <v>2.3800000000000002E-2</v>
      </c>
      <c r="E151" s="40">
        <v>4.36E-2</v>
      </c>
      <c r="F151" s="40">
        <v>4.24E-2</v>
      </c>
      <c r="G151" s="40">
        <v>4.24E-2</v>
      </c>
      <c r="H151" s="40">
        <v>4.24E-2</v>
      </c>
      <c r="I151" s="40">
        <v>4.24E-2</v>
      </c>
      <c r="J151" s="40">
        <v>4.24E-2</v>
      </c>
      <c r="K151" s="39"/>
      <c r="L151" s="79">
        <f t="shared" si="65"/>
        <v>4.1268247060298795E-2</v>
      </c>
      <c r="M151" s="80">
        <f t="shared" si="64"/>
        <v>7.5160075054630732E-3</v>
      </c>
    </row>
    <row r="152" spans="1:13" ht="15" thickBot="1" x14ac:dyDescent="0.35">
      <c r="A152" s="12" t="s">
        <v>11</v>
      </c>
      <c r="B152" s="13" t="s">
        <v>38</v>
      </c>
      <c r="C152" s="40">
        <v>2.5000000000000001E-3</v>
      </c>
      <c r="D152" s="40">
        <v>2.5000000000000001E-3</v>
      </c>
      <c r="E152" s="40">
        <v>4.5999999999999999E-3</v>
      </c>
      <c r="F152" s="40">
        <v>4.4000000000000003E-3</v>
      </c>
      <c r="G152" s="40">
        <v>4.4000000000000003E-3</v>
      </c>
      <c r="H152" s="40">
        <v>4.4000000000000003E-3</v>
      </c>
      <c r="I152" s="40">
        <v>4.4000000000000003E-3</v>
      </c>
      <c r="J152" s="40">
        <v>4.4000000000000003E-3</v>
      </c>
      <c r="K152" s="39"/>
      <c r="L152" s="79">
        <f t="shared" si="65"/>
        <v>4.3144351499831987E-3</v>
      </c>
      <c r="M152" s="80">
        <f t="shared" si="64"/>
        <v>7.8576942998636386E-4</v>
      </c>
    </row>
    <row r="153" spans="1:13" ht="15" thickBot="1" x14ac:dyDescent="0.35">
      <c r="A153" s="12" t="s">
        <v>12</v>
      </c>
      <c r="B153" s="13" t="s">
        <v>39</v>
      </c>
      <c r="C153" s="40">
        <v>6.2700000000000006E-2</v>
      </c>
      <c r="D153" s="40">
        <v>6.2700000000000006E-2</v>
      </c>
      <c r="E153" s="40"/>
      <c r="F153" s="40"/>
      <c r="G153" s="40"/>
      <c r="H153" s="40"/>
      <c r="I153" s="40"/>
      <c r="J153" s="40"/>
      <c r="K153" s="39"/>
      <c r="L153" s="79">
        <f t="shared" si="65"/>
        <v>5.384918436520154E-3</v>
      </c>
      <c r="M153" s="80">
        <f t="shared" si="64"/>
        <v>9.807319251058811E-4</v>
      </c>
    </row>
    <row r="154" spans="1:13" ht="15" thickBot="1" x14ac:dyDescent="0.35">
      <c r="A154" s="12" t="s">
        <v>13</v>
      </c>
      <c r="B154" s="13" t="s">
        <v>40</v>
      </c>
      <c r="C154" s="40">
        <v>1.9099999999999999E-2</v>
      </c>
      <c r="D154" s="40">
        <v>1.9099999999999999E-2</v>
      </c>
      <c r="E154" s="40">
        <v>2.87E-2</v>
      </c>
      <c r="F154" s="40">
        <v>2.81E-2</v>
      </c>
      <c r="G154" s="40">
        <v>2.81E-2</v>
      </c>
      <c r="H154" s="40">
        <v>2.81E-2</v>
      </c>
      <c r="I154" s="40">
        <v>2.81E-2</v>
      </c>
      <c r="J154" s="40">
        <v>2.81E-2</v>
      </c>
      <c r="K154" s="39"/>
      <c r="L154" s="79">
        <f t="shared" si="65"/>
        <v>2.7559888690132751E-2</v>
      </c>
      <c r="M154" s="80">
        <f t="shared" si="64"/>
        <v>5.0193634331524442E-3</v>
      </c>
    </row>
    <row r="155" spans="1:13" ht="15" thickBot="1" x14ac:dyDescent="0.35">
      <c r="A155" s="14" t="s">
        <v>14</v>
      </c>
      <c r="B155" s="7" t="s">
        <v>41</v>
      </c>
      <c r="C155" s="41">
        <v>0.1019</v>
      </c>
      <c r="D155" s="41">
        <v>0.1019</v>
      </c>
      <c r="E155" s="41">
        <v>0.15340000000000001</v>
      </c>
      <c r="F155" s="41">
        <v>0.15049999999999999</v>
      </c>
      <c r="G155" s="41">
        <v>0.15049999999999999</v>
      </c>
      <c r="H155" s="41">
        <v>0.15049999999999999</v>
      </c>
      <c r="I155" s="41">
        <v>0.15049999999999999</v>
      </c>
      <c r="J155" s="41">
        <v>0.15049999999999999</v>
      </c>
      <c r="K155" s="39"/>
      <c r="L155" s="79">
        <f t="shared" si="65"/>
        <v>0.14745145428259132</v>
      </c>
      <c r="M155" s="80">
        <f t="shared" si="64"/>
        <v>2.6854696189544849E-2</v>
      </c>
    </row>
    <row r="156" spans="1:13" ht="15" thickBot="1" x14ac:dyDescent="0.35">
      <c r="A156" s="9">
        <v>6</v>
      </c>
      <c r="B156" s="10" t="s">
        <v>42</v>
      </c>
      <c r="C156" s="37">
        <f>SUM(C157:C158)</f>
        <v>0.22140000000000001</v>
      </c>
      <c r="D156" s="37">
        <f>SUM(D157:D158)</f>
        <v>0.22140000000000001</v>
      </c>
      <c r="E156" s="37">
        <f t="shared" ref="E156:J156" si="68">SUM(E157:E158)</f>
        <v>0.26590000000000003</v>
      </c>
      <c r="F156" s="37">
        <f t="shared" si="68"/>
        <v>0.26329999999999998</v>
      </c>
      <c r="G156" s="37">
        <f t="shared" si="68"/>
        <v>0.26329999999999998</v>
      </c>
      <c r="H156" s="37">
        <f t="shared" si="68"/>
        <v>0.26329999999999998</v>
      </c>
      <c r="I156" s="37">
        <f t="shared" si="68"/>
        <v>0.26329999999999998</v>
      </c>
      <c r="J156" s="42">
        <f t="shared" si="68"/>
        <v>0.26329999999999998</v>
      </c>
      <c r="K156" s="43"/>
      <c r="L156" s="60">
        <f t="shared" si="65"/>
        <v>0.26071045444406954</v>
      </c>
      <c r="M156" s="61">
        <f t="shared" si="64"/>
        <v>4.7482068465161696E-2</v>
      </c>
    </row>
    <row r="157" spans="1:13" ht="15" thickBot="1" x14ac:dyDescent="0.35">
      <c r="A157" s="11" t="s">
        <v>15</v>
      </c>
      <c r="B157" s="5" t="s">
        <v>43</v>
      </c>
      <c r="C157" s="38">
        <v>8.77E-2</v>
      </c>
      <c r="D157" s="38">
        <v>8.77E-2</v>
      </c>
      <c r="E157" s="38">
        <v>0.13220000000000001</v>
      </c>
      <c r="F157" s="38">
        <v>0.12959999999999999</v>
      </c>
      <c r="G157" s="38">
        <v>0.12959999999999999</v>
      </c>
      <c r="H157" s="38">
        <v>0.12959999999999999</v>
      </c>
      <c r="I157" s="38">
        <v>0.12959999999999999</v>
      </c>
      <c r="J157" s="38">
        <v>0.12959999999999999</v>
      </c>
      <c r="K157" s="39"/>
      <c r="L157" s="79">
        <f t="shared" si="65"/>
        <v>0.12701045444406953</v>
      </c>
      <c r="M157" s="80">
        <f t="shared" si="64"/>
        <v>2.3131865220228004E-2</v>
      </c>
    </row>
    <row r="158" spans="1:13" ht="15" thickBot="1" x14ac:dyDescent="0.35">
      <c r="A158" s="14" t="s">
        <v>16</v>
      </c>
      <c r="B158" s="7" t="s">
        <v>44</v>
      </c>
      <c r="C158" s="41">
        <v>0.13370000000000001</v>
      </c>
      <c r="D158" s="41">
        <v>0.13370000000000001</v>
      </c>
      <c r="E158" s="41">
        <v>0.13370000000000001</v>
      </c>
      <c r="F158" s="41">
        <v>0.13370000000000001</v>
      </c>
      <c r="G158" s="41">
        <v>0.13370000000000001</v>
      </c>
      <c r="H158" s="41">
        <v>0.13370000000000001</v>
      </c>
      <c r="I158" s="41">
        <v>0.13370000000000001</v>
      </c>
      <c r="J158" s="41">
        <v>0.13370000000000001</v>
      </c>
      <c r="K158" s="39"/>
      <c r="L158" s="79">
        <f t="shared" si="65"/>
        <v>0.13370000000000001</v>
      </c>
      <c r="M158" s="80">
        <f t="shared" si="64"/>
        <v>2.4350203244933692E-2</v>
      </c>
    </row>
    <row r="159" spans="1:13" ht="15" thickBot="1" x14ac:dyDescent="0.35">
      <c r="A159" s="9">
        <v>7</v>
      </c>
      <c r="B159" s="10" t="s">
        <v>45</v>
      </c>
      <c r="C159" s="37">
        <f>SUM(C160:C161)</f>
        <v>0.37309999999999999</v>
      </c>
      <c r="D159" s="37">
        <f>SUM(D160:D161)</f>
        <v>0.19270000000000001</v>
      </c>
      <c r="E159" s="37">
        <f t="shared" ref="E159:J159" si="69">SUM(E160:E161)</f>
        <v>0.27300000000000002</v>
      </c>
      <c r="F159" s="37">
        <f t="shared" si="69"/>
        <v>0.15579999999999999</v>
      </c>
      <c r="G159" s="37">
        <f t="shared" si="69"/>
        <v>0.32990000000000003</v>
      </c>
      <c r="H159" s="37">
        <f t="shared" si="69"/>
        <v>0.60839999999999994</v>
      </c>
      <c r="I159" s="37">
        <f t="shared" si="69"/>
        <v>0.75839999999999996</v>
      </c>
      <c r="J159" s="42">
        <f t="shared" si="69"/>
        <v>1.3595999999999999</v>
      </c>
      <c r="K159" s="43"/>
      <c r="L159" s="60">
        <f t="shared" si="65"/>
        <v>0.45651507103205752</v>
      </c>
      <c r="M159" s="61">
        <f t="shared" si="64"/>
        <v>8.3143117157860436E-2</v>
      </c>
    </row>
    <row r="160" spans="1:13" ht="15" thickBot="1" x14ac:dyDescent="0.35">
      <c r="A160" s="11" t="s">
        <v>17</v>
      </c>
      <c r="B160" s="5" t="s">
        <v>46</v>
      </c>
      <c r="C160" s="38">
        <v>0.35239999999999999</v>
      </c>
      <c r="D160" s="38">
        <v>0.1822</v>
      </c>
      <c r="E160" s="38">
        <v>0.25800000000000001</v>
      </c>
      <c r="F160" s="38">
        <v>0.14729999999999999</v>
      </c>
      <c r="G160" s="38">
        <v>0.31180000000000002</v>
      </c>
      <c r="H160" s="38">
        <v>0.57509999999999994</v>
      </c>
      <c r="I160" s="38">
        <v>0.71689999999999998</v>
      </c>
      <c r="J160" s="38">
        <v>1.2850999999999999</v>
      </c>
      <c r="K160" s="39"/>
      <c r="L160" s="79">
        <f t="shared" si="65"/>
        <v>0.43149032580067892</v>
      </c>
      <c r="M160" s="80">
        <f t="shared" si="64"/>
        <v>7.8585468447787479E-2</v>
      </c>
    </row>
    <row r="161" spans="1:13" ht="15" thickBot="1" x14ac:dyDescent="0.35">
      <c r="A161" s="14" t="s">
        <v>18</v>
      </c>
      <c r="B161" s="7" t="s">
        <v>48</v>
      </c>
      <c r="C161" s="41">
        <v>2.07E-2</v>
      </c>
      <c r="D161" s="41">
        <v>1.0500000000000001E-2</v>
      </c>
      <c r="E161" s="41">
        <v>1.4999999999999999E-2</v>
      </c>
      <c r="F161" s="41">
        <v>8.5000000000000006E-3</v>
      </c>
      <c r="G161" s="41">
        <v>1.8100000000000002E-2</v>
      </c>
      <c r="H161" s="41">
        <v>3.3300000000000003E-2</v>
      </c>
      <c r="I161" s="41">
        <v>4.1500000000000002E-2</v>
      </c>
      <c r="J161" s="41">
        <v>7.4499999999999997E-2</v>
      </c>
      <c r="K161" s="39"/>
      <c r="L161" s="79">
        <f t="shared" si="65"/>
        <v>2.5024745231378542E-2</v>
      </c>
      <c r="M161" s="80">
        <f t="shared" si="64"/>
        <v>4.5576487100729441E-3</v>
      </c>
    </row>
    <row r="162" spans="1:13" ht="15" thickBot="1" x14ac:dyDescent="0.35">
      <c r="A162" s="9">
        <v>8</v>
      </c>
      <c r="B162" s="10" t="s">
        <v>49</v>
      </c>
      <c r="C162" s="37">
        <f>SUM(C163:C166)</f>
        <v>0.51850000000000007</v>
      </c>
      <c r="D162" s="37">
        <f>SUM(D163:D166)</f>
        <v>0.29770000000000002</v>
      </c>
      <c r="E162" s="37">
        <f t="shared" ref="E162:J162" si="70">SUM(E163:E166)</f>
        <v>0.39610000000000001</v>
      </c>
      <c r="F162" s="37">
        <f t="shared" si="70"/>
        <v>0.252</v>
      </c>
      <c r="G162" s="37">
        <f t="shared" si="70"/>
        <v>0.46620000000000006</v>
      </c>
      <c r="H162" s="37">
        <f t="shared" si="70"/>
        <v>0.80900000000000005</v>
      </c>
      <c r="I162" s="37">
        <f t="shared" si="70"/>
        <v>0.99360000000000004</v>
      </c>
      <c r="J162" s="42">
        <f t="shared" si="70"/>
        <v>1.6449999999999998</v>
      </c>
      <c r="K162" s="43"/>
      <c r="L162" s="60">
        <f t="shared" si="65"/>
        <v>0.61230568493715398</v>
      </c>
      <c r="M162" s="61">
        <f t="shared" si="64"/>
        <v>0.1115165884536128</v>
      </c>
    </row>
    <row r="163" spans="1:13" ht="15" thickBot="1" x14ac:dyDescent="0.35">
      <c r="A163" s="11" t="s">
        <v>19</v>
      </c>
      <c r="B163" s="5" t="s">
        <v>46</v>
      </c>
      <c r="C163" s="38">
        <v>0.25700000000000001</v>
      </c>
      <c r="D163" s="38">
        <v>0.1331</v>
      </c>
      <c r="E163" s="38">
        <v>0.1883</v>
      </c>
      <c r="F163" s="38">
        <v>0.1075</v>
      </c>
      <c r="G163" s="38">
        <v>0.22770000000000001</v>
      </c>
      <c r="H163" s="38">
        <v>0.42</v>
      </c>
      <c r="I163" s="38">
        <v>0.52349999999999997</v>
      </c>
      <c r="J163" s="38">
        <v>0.88890000000000002</v>
      </c>
      <c r="K163" s="39"/>
      <c r="L163" s="79">
        <f t="shared" si="65"/>
        <v>0.30961410093308417</v>
      </c>
      <c r="M163" s="80">
        <f t="shared" si="64"/>
        <v>5.6388678273881922E-2</v>
      </c>
    </row>
    <row r="164" spans="1:13" ht="15" thickBot="1" x14ac:dyDescent="0.35">
      <c r="A164" s="12" t="s">
        <v>19</v>
      </c>
      <c r="B164" s="13" t="s">
        <v>47</v>
      </c>
      <c r="C164" s="40">
        <v>0.13969999999999999</v>
      </c>
      <c r="D164" s="40">
        <v>9.4600000000000004E-2</v>
      </c>
      <c r="E164" s="40">
        <v>0.1147</v>
      </c>
      <c r="F164" s="40">
        <v>8.5300000000000001E-2</v>
      </c>
      <c r="G164" s="40">
        <v>0.129</v>
      </c>
      <c r="H164" s="40">
        <v>0.19889999999999999</v>
      </c>
      <c r="I164" s="40">
        <v>0.2366</v>
      </c>
      <c r="J164" s="40">
        <v>0.3695</v>
      </c>
      <c r="K164" s="39"/>
      <c r="L164" s="79">
        <f t="shared" si="65"/>
        <v>0.15880263552730312</v>
      </c>
      <c r="M164" s="80">
        <f t="shared" si="64"/>
        <v>2.8922037778017638E-2</v>
      </c>
    </row>
    <row r="165" spans="1:13" ht="15" thickBot="1" x14ac:dyDescent="0.35">
      <c r="A165" s="12" t="s">
        <v>20</v>
      </c>
      <c r="B165" s="13" t="s">
        <v>50</v>
      </c>
      <c r="C165" s="40">
        <v>7.8899999999999998E-2</v>
      </c>
      <c r="D165" s="40">
        <v>4.0899999999999999E-2</v>
      </c>
      <c r="E165" s="40">
        <v>5.79E-2</v>
      </c>
      <c r="F165" s="40">
        <v>3.3000000000000002E-2</v>
      </c>
      <c r="G165" s="40">
        <v>6.9900000000000004E-2</v>
      </c>
      <c r="H165" s="40">
        <v>0.129</v>
      </c>
      <c r="I165" s="40">
        <v>0.1608</v>
      </c>
      <c r="J165" s="40">
        <v>0.27310000000000001</v>
      </c>
      <c r="K165" s="39"/>
      <c r="L165" s="79">
        <f t="shared" si="65"/>
        <v>9.5123003313457341E-2</v>
      </c>
      <c r="M165" s="80">
        <f t="shared" si="64"/>
        <v>1.7324341540397806E-2</v>
      </c>
    </row>
    <row r="166" spans="1:13" ht="15" thickBot="1" x14ac:dyDescent="0.35">
      <c r="A166" s="14" t="s">
        <v>20</v>
      </c>
      <c r="B166" s="7" t="s">
        <v>47</v>
      </c>
      <c r="C166" s="41">
        <v>4.2900000000000001E-2</v>
      </c>
      <c r="D166" s="41">
        <v>2.9100000000000001E-2</v>
      </c>
      <c r="E166" s="41">
        <v>3.5200000000000002E-2</v>
      </c>
      <c r="F166" s="41">
        <v>2.6200000000000001E-2</v>
      </c>
      <c r="G166" s="41">
        <v>3.9600000000000003E-2</v>
      </c>
      <c r="H166" s="41">
        <v>6.1100000000000002E-2</v>
      </c>
      <c r="I166" s="41">
        <v>7.2700000000000001E-2</v>
      </c>
      <c r="J166" s="41">
        <v>0.1135</v>
      </c>
      <c r="K166" s="39"/>
      <c r="L166" s="79">
        <f t="shared" si="65"/>
        <v>4.8765945163309329E-2</v>
      </c>
      <c r="M166" s="80">
        <f t="shared" si="64"/>
        <v>8.8815308613154308E-3</v>
      </c>
    </row>
    <row r="167" spans="1:13" ht="15" thickBot="1" x14ac:dyDescent="0.35">
      <c r="A167" s="9">
        <v>9</v>
      </c>
      <c r="B167" s="10" t="s">
        <v>51</v>
      </c>
      <c r="C167" s="37">
        <f>SUM(C169,C172)</f>
        <v>0.41238150559999998</v>
      </c>
      <c r="D167" s="37">
        <f>SUM(D169,D172)</f>
        <v>0.40102245930000002</v>
      </c>
      <c r="E167" s="37">
        <f t="shared" ref="E167:J167" si="71">SUM(E169,E172)</f>
        <v>0.46637439990000007</v>
      </c>
      <c r="F167" s="37">
        <f t="shared" si="71"/>
        <v>0.46541034799999997</v>
      </c>
      <c r="G167" s="37">
        <f t="shared" si="71"/>
        <v>0.49400855840000002</v>
      </c>
      <c r="H167" s="37">
        <f t="shared" si="71"/>
        <v>0.56633041459999989</v>
      </c>
      <c r="I167" s="37">
        <f t="shared" si="71"/>
        <v>0.59741360349999995</v>
      </c>
      <c r="J167" s="42">
        <f t="shared" si="71"/>
        <v>0.71015977259999996</v>
      </c>
      <c r="K167" s="43"/>
      <c r="L167" s="60">
        <f>SUM(L169,L172)</f>
        <v>0.51135880513964649</v>
      </c>
      <c r="M167" s="61">
        <f t="shared" si="64"/>
        <v>9.3131569455772875E-2</v>
      </c>
    </row>
    <row r="168" spans="1:13" ht="15" thickBot="1" x14ac:dyDescent="0.35">
      <c r="A168" s="16"/>
      <c r="B168" s="81" t="s">
        <v>52</v>
      </c>
      <c r="C168" s="82">
        <f>SUM(C162,C159,C156,C147,C142)</f>
        <v>3.3264</v>
      </c>
      <c r="D168" s="82">
        <f t="shared" ref="D168:J168" si="72">SUM(D162,D159,D156,D147,D142)</f>
        <v>3.1366999999999998</v>
      </c>
      <c r="E168" s="82">
        <f t="shared" si="72"/>
        <v>4.2281000000000004</v>
      </c>
      <c r="F168" s="82">
        <f t="shared" si="72"/>
        <v>4.2119999999999997</v>
      </c>
      <c r="G168" s="82">
        <f t="shared" si="72"/>
        <v>4.6896000000000004</v>
      </c>
      <c r="H168" s="82">
        <f t="shared" si="72"/>
        <v>5.8973999999999993</v>
      </c>
      <c r="I168" s="82">
        <f t="shared" si="72"/>
        <v>6.4164999999999992</v>
      </c>
      <c r="J168" s="82">
        <f t="shared" si="72"/>
        <v>8.2994000000000003</v>
      </c>
      <c r="K168" s="43"/>
      <c r="L168" s="60">
        <f t="shared" si="65"/>
        <v>4.9793551184830509</v>
      </c>
      <c r="M168" s="61">
        <f t="shared" si="64"/>
        <v>0.90686843054422706</v>
      </c>
    </row>
    <row r="169" spans="1:13" ht="15" thickBot="1" x14ac:dyDescent="0.35">
      <c r="A169" s="18" t="s">
        <v>21</v>
      </c>
      <c r="B169" s="19" t="s">
        <v>53</v>
      </c>
      <c r="C169" s="45">
        <f t="shared" ref="C169:J169" si="73">SUM(C170:C171)</f>
        <v>0.1286551728</v>
      </c>
      <c r="D169" s="45">
        <f t="shared" si="73"/>
        <v>0.12131814589999998</v>
      </c>
      <c r="E169" s="45">
        <f t="shared" si="73"/>
        <v>0.1635302237</v>
      </c>
      <c r="F169" s="45">
        <f t="shared" si="73"/>
        <v>0.16290752399999997</v>
      </c>
      <c r="G169" s="45">
        <f t="shared" si="73"/>
        <v>0.18137965919999999</v>
      </c>
      <c r="H169" s="45">
        <f t="shared" si="73"/>
        <v>0.22809373979999994</v>
      </c>
      <c r="I169" s="45">
        <f t="shared" si="73"/>
        <v>0.24817097049999998</v>
      </c>
      <c r="J169" s="45">
        <f t="shared" si="73"/>
        <v>0.32099589379999999</v>
      </c>
      <c r="K169" s="43"/>
      <c r="L169" s="60">
        <f>SUM(L170:L171)</f>
        <v>0.19258651791756892</v>
      </c>
      <c r="M169" s="61">
        <f t="shared" si="64"/>
        <v>3.507495028815906E-2</v>
      </c>
    </row>
    <row r="170" spans="1:13" ht="15" thickBot="1" x14ac:dyDescent="0.35">
      <c r="A170" s="12" t="s">
        <v>22</v>
      </c>
      <c r="B170" s="13" t="s">
        <v>54</v>
      </c>
      <c r="C170" s="40">
        <f t="shared" ref="C170:J170" si="74">0.006882*C168</f>
        <v>2.2892284799999999E-2</v>
      </c>
      <c r="D170" s="40">
        <f t="shared" si="74"/>
        <v>2.1586769400000001E-2</v>
      </c>
      <c r="E170" s="40">
        <f t="shared" si="74"/>
        <v>2.9097784200000004E-2</v>
      </c>
      <c r="F170" s="46">
        <f t="shared" si="74"/>
        <v>2.8986984E-2</v>
      </c>
      <c r="G170" s="40">
        <f t="shared" si="74"/>
        <v>3.2273827200000001E-2</v>
      </c>
      <c r="H170" s="40">
        <f t="shared" si="74"/>
        <v>4.0585906799999995E-2</v>
      </c>
      <c r="I170" s="40">
        <f t="shared" si="74"/>
        <v>4.4158352999999997E-2</v>
      </c>
      <c r="J170" s="40">
        <f t="shared" si="74"/>
        <v>5.7116470800000006E-2</v>
      </c>
      <c r="K170" s="39"/>
      <c r="L170" s="79">
        <f>0.006882*L168</f>
        <v>3.4267921925400353E-2</v>
      </c>
      <c r="M170" s="80">
        <f t="shared" si="64"/>
        <v>6.2410685390053696E-3</v>
      </c>
    </row>
    <row r="171" spans="1:13" ht="15" thickBot="1" x14ac:dyDescent="0.35">
      <c r="A171" s="12" t="s">
        <v>23</v>
      </c>
      <c r="B171" s="13" t="s">
        <v>55</v>
      </c>
      <c r="C171" s="40">
        <f t="shared" ref="C171:J171" si="75">0.031795*C168</f>
        <v>0.10576288799999999</v>
      </c>
      <c r="D171" s="40">
        <f t="shared" si="75"/>
        <v>9.9731376499999982E-2</v>
      </c>
      <c r="E171" s="40">
        <f t="shared" si="75"/>
        <v>0.1344324395</v>
      </c>
      <c r="F171" s="47">
        <f t="shared" si="75"/>
        <v>0.13392053999999998</v>
      </c>
      <c r="G171" s="40">
        <f t="shared" si="75"/>
        <v>0.14910583199999999</v>
      </c>
      <c r="H171" s="40">
        <f t="shared" si="75"/>
        <v>0.18750783299999996</v>
      </c>
      <c r="I171" s="40">
        <f t="shared" si="75"/>
        <v>0.20401261749999997</v>
      </c>
      <c r="J171" s="40">
        <f t="shared" si="75"/>
        <v>0.263879423</v>
      </c>
      <c r="K171" s="39"/>
      <c r="L171" s="79">
        <f>0.031795*L168</f>
        <v>0.15831859599216858</v>
      </c>
      <c r="M171" s="80">
        <f t="shared" si="64"/>
        <v>2.8833881749153693E-2</v>
      </c>
    </row>
    <row r="172" spans="1:13" ht="15" thickBot="1" x14ac:dyDescent="0.35">
      <c r="A172" s="18" t="s">
        <v>24</v>
      </c>
      <c r="B172" s="19" t="s">
        <v>56</v>
      </c>
      <c r="C172" s="45">
        <f t="shared" ref="C172:J172" si="76">SUM(C173:C174)</f>
        <v>0.28372633279999998</v>
      </c>
      <c r="D172" s="45">
        <f t="shared" si="76"/>
        <v>0.27970431340000002</v>
      </c>
      <c r="E172" s="45">
        <f t="shared" si="76"/>
        <v>0.30284417620000004</v>
      </c>
      <c r="F172" s="45">
        <f t="shared" si="76"/>
        <v>0.302502824</v>
      </c>
      <c r="G172" s="45">
        <f t="shared" si="76"/>
        <v>0.31262889920000003</v>
      </c>
      <c r="H172" s="45">
        <f t="shared" si="76"/>
        <v>0.33823667479999997</v>
      </c>
      <c r="I172" s="45">
        <f t="shared" si="76"/>
        <v>0.34924263299999997</v>
      </c>
      <c r="J172" s="45">
        <f t="shared" si="76"/>
        <v>0.38916387880000003</v>
      </c>
      <c r="K172" s="43"/>
      <c r="L172" s="60">
        <f>SUM(L173:L174)</f>
        <v>0.31877228722207762</v>
      </c>
      <c r="M172" s="61">
        <f t="shared" si="64"/>
        <v>5.8056619167613822E-2</v>
      </c>
    </row>
    <row r="173" spans="1:13" ht="15" thickBot="1" x14ac:dyDescent="0.35">
      <c r="A173" s="12" t="s">
        <v>25</v>
      </c>
      <c r="B173" s="13" t="s">
        <v>57</v>
      </c>
      <c r="C173" s="40">
        <f t="shared" ref="C173:J173" si="77">0.021202*C168</f>
        <v>7.0526332799999994E-2</v>
      </c>
      <c r="D173" s="40">
        <f t="shared" si="77"/>
        <v>6.6504313399999987E-2</v>
      </c>
      <c r="E173" s="40">
        <f t="shared" si="77"/>
        <v>8.9644176200000009E-2</v>
      </c>
      <c r="F173" s="40">
        <f t="shared" si="77"/>
        <v>8.9302823999999989E-2</v>
      </c>
      <c r="G173" s="40">
        <f t="shared" si="77"/>
        <v>9.9428899200000004E-2</v>
      </c>
      <c r="H173" s="40">
        <f t="shared" si="77"/>
        <v>0.12503667479999997</v>
      </c>
      <c r="I173" s="40">
        <f t="shared" si="77"/>
        <v>0.13604263299999997</v>
      </c>
      <c r="J173" s="40">
        <f t="shared" si="77"/>
        <v>0.1759638788</v>
      </c>
      <c r="K173" s="39"/>
      <c r="L173" s="79">
        <f>0.021202*L168</f>
        <v>0.10557228722207763</v>
      </c>
      <c r="M173" s="80">
        <f t="shared" si="64"/>
        <v>1.92274244643987E-2</v>
      </c>
    </row>
    <row r="174" spans="1:13" ht="15" thickBot="1" x14ac:dyDescent="0.35">
      <c r="A174" s="12" t="s">
        <v>26</v>
      </c>
      <c r="B174" s="13" t="s">
        <v>58</v>
      </c>
      <c r="C174" s="40">
        <v>0.2132</v>
      </c>
      <c r="D174" s="40">
        <v>0.2132</v>
      </c>
      <c r="E174" s="40">
        <v>0.2132</v>
      </c>
      <c r="F174" s="40">
        <v>0.2132</v>
      </c>
      <c r="G174" s="40">
        <v>0.2132</v>
      </c>
      <c r="H174" s="40">
        <v>0.2132</v>
      </c>
      <c r="I174" s="40">
        <v>0.2132</v>
      </c>
      <c r="J174" s="40">
        <v>0.2132</v>
      </c>
      <c r="K174" s="39"/>
      <c r="L174" s="79">
        <v>0.2132</v>
      </c>
      <c r="M174" s="80">
        <f t="shared" si="64"/>
        <v>3.8829194703215129E-2</v>
      </c>
    </row>
    <row r="175" spans="1:13" ht="15" thickBot="1" x14ac:dyDescent="0.35">
      <c r="A175" s="537" t="s">
        <v>60</v>
      </c>
      <c r="B175" s="538"/>
      <c r="C175" s="37">
        <f t="shared" ref="C175:J175" si="78">SUM(C142,C147,C156,C159,C162,C167)</f>
        <v>3.7387815056</v>
      </c>
      <c r="D175" s="37">
        <f t="shared" si="78"/>
        <v>3.5377224592999998</v>
      </c>
      <c r="E175" s="37">
        <f t="shared" si="78"/>
        <v>4.6944743999000007</v>
      </c>
      <c r="F175" s="37">
        <f t="shared" si="78"/>
        <v>4.6774103479999996</v>
      </c>
      <c r="G175" s="37">
        <f t="shared" si="78"/>
        <v>5.1836085583999996</v>
      </c>
      <c r="H175" s="37">
        <f t="shared" si="78"/>
        <v>6.4637304145999988</v>
      </c>
      <c r="I175" s="37">
        <f t="shared" si="78"/>
        <v>7.0139136034999989</v>
      </c>
      <c r="J175" s="42">
        <f t="shared" si="78"/>
        <v>9.0095597725999994</v>
      </c>
      <c r="K175" s="43"/>
      <c r="L175" s="60">
        <f>SUM(L168,L167)</f>
        <v>5.4907139236226978</v>
      </c>
      <c r="M175" s="61">
        <f t="shared" si="64"/>
        <v>1</v>
      </c>
    </row>
    <row r="176" spans="1:13" x14ac:dyDescent="0.3">
      <c r="J176" t="s">
        <v>83</v>
      </c>
      <c r="L176">
        <v>5.4907000000000004</v>
      </c>
    </row>
    <row r="178" spans="1:13" ht="15" thickBot="1" x14ac:dyDescent="0.35">
      <c r="A178" s="72" t="s">
        <v>0</v>
      </c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 t="s">
        <v>77</v>
      </c>
      <c r="M178" s="73">
        <v>4</v>
      </c>
    </row>
    <row r="179" spans="1:13" x14ac:dyDescent="0.3">
      <c r="A179" s="536" t="s">
        <v>112</v>
      </c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</row>
    <row r="180" spans="1:13" ht="15" thickBot="1" x14ac:dyDescent="0.35"/>
    <row r="181" spans="1:13" ht="15" thickBot="1" x14ac:dyDescent="0.35">
      <c r="A181" s="4">
        <v>1</v>
      </c>
      <c r="B181" s="17" t="s">
        <v>2</v>
      </c>
      <c r="C181" s="21">
        <v>0</v>
      </c>
      <c r="D181" s="21">
        <v>0</v>
      </c>
      <c r="E181" s="21">
        <v>1617438.16</v>
      </c>
      <c r="F181" s="21">
        <v>386684.25</v>
      </c>
      <c r="G181" s="21">
        <v>1059883.01</v>
      </c>
      <c r="H181" s="21">
        <v>500067.7</v>
      </c>
      <c r="I181" s="21">
        <v>0</v>
      </c>
      <c r="J181" s="22">
        <v>87102.76</v>
      </c>
      <c r="K181" s="23"/>
      <c r="L181" s="48">
        <f>SUM(C181:J181)</f>
        <v>3651175.88</v>
      </c>
    </row>
    <row r="182" spans="1:13" ht="29.4" thickBot="1" x14ac:dyDescent="0.35">
      <c r="A182" s="8"/>
      <c r="B182" s="26" t="s">
        <v>28</v>
      </c>
      <c r="C182" s="27" t="s">
        <v>61</v>
      </c>
      <c r="D182" s="27" t="s">
        <v>62</v>
      </c>
      <c r="E182" s="27" t="s">
        <v>63</v>
      </c>
      <c r="F182" s="27" t="s">
        <v>64</v>
      </c>
      <c r="G182" s="27" t="s">
        <v>65</v>
      </c>
      <c r="H182" s="27" t="s">
        <v>66</v>
      </c>
      <c r="I182" s="27" t="s">
        <v>67</v>
      </c>
      <c r="J182" s="28" t="s">
        <v>68</v>
      </c>
      <c r="K182" s="29"/>
      <c r="L182" s="54" t="s">
        <v>69</v>
      </c>
      <c r="M182" s="50" t="s">
        <v>70</v>
      </c>
    </row>
    <row r="183" spans="1:13" ht="15" thickBot="1" x14ac:dyDescent="0.35">
      <c r="A183" s="9">
        <v>4</v>
      </c>
      <c r="B183" s="10" t="s">
        <v>29</v>
      </c>
      <c r="C183" s="30"/>
      <c r="D183" s="30"/>
      <c r="E183" s="30">
        <f t="shared" ref="E183:G183" si="79">SUM(E184:E187)</f>
        <v>0.97699999999999998</v>
      </c>
      <c r="F183" s="30">
        <f t="shared" si="79"/>
        <v>1.2246000000000001</v>
      </c>
      <c r="G183" s="30">
        <f t="shared" si="79"/>
        <v>1.2395</v>
      </c>
      <c r="H183" s="30">
        <f>SUM(H184:H187)</f>
        <v>1.7847</v>
      </c>
      <c r="I183" s="30"/>
      <c r="J183" s="31">
        <f t="shared" ref="J183" si="80">SUM(J184:J187)</f>
        <v>2.5486999999999997</v>
      </c>
      <c r="K183" s="32"/>
      <c r="L183" s="60">
        <f>(C183*$C$181+D183*$D$181+E183*$E$181+F183*$F$181+G183*$G$181+H183*$H$181+I183*$I$181+J183*$J$181)/$L$181</f>
        <v>1.2275402176372288</v>
      </c>
      <c r="M183" s="61">
        <f t="shared" ref="M183:M216" si="81">L183/$L$216</f>
        <v>0.29397170287888158</v>
      </c>
    </row>
    <row r="184" spans="1:13" ht="15" thickBot="1" x14ac:dyDescent="0.35">
      <c r="A184" s="11" t="s">
        <v>3</v>
      </c>
      <c r="B184" s="5" t="s">
        <v>30</v>
      </c>
      <c r="C184" s="33"/>
      <c r="D184" s="33"/>
      <c r="E184" s="33">
        <v>0.63549999999999995</v>
      </c>
      <c r="F184" s="33">
        <v>0.86709999999999998</v>
      </c>
      <c r="G184" s="33">
        <v>0.84460000000000002</v>
      </c>
      <c r="H184" s="33">
        <v>1.1539999999999999</v>
      </c>
      <c r="I184" s="33"/>
      <c r="J184" s="33">
        <v>1.3395999999999999</v>
      </c>
      <c r="K184" s="34"/>
      <c r="L184" s="79">
        <f t="shared" ref="L184:L209" si="82">(C184*$C$181+D184*$D$181+E184*$E$181+F184*$F$181+G184*$G$181+H184*$H$181+I184*$I$181+J184*$J$181)/$L$181</f>
        <v>0.80853788867519583</v>
      </c>
      <c r="M184" s="80">
        <f t="shared" si="81"/>
        <v>0.19362889831295604</v>
      </c>
    </row>
    <row r="185" spans="1:13" ht="15" thickBot="1" x14ac:dyDescent="0.35">
      <c r="A185" s="12" t="s">
        <v>4</v>
      </c>
      <c r="B185" s="13" t="s">
        <v>31</v>
      </c>
      <c r="C185" s="35"/>
      <c r="D185" s="35"/>
      <c r="E185" s="35">
        <v>2.4899999999999999E-2</v>
      </c>
      <c r="F185" s="35">
        <v>2.4899999999999999E-2</v>
      </c>
      <c r="G185" s="35">
        <v>4.0300000000000002E-2</v>
      </c>
      <c r="H185" s="35">
        <v>5.2299999999999999E-2</v>
      </c>
      <c r="I185" s="35"/>
      <c r="J185" s="35">
        <v>5.4800000000000001E-2</v>
      </c>
      <c r="K185" s="34"/>
      <c r="L185" s="79">
        <f t="shared" si="82"/>
        <v>3.3836415809692523E-2</v>
      </c>
      <c r="M185" s="80">
        <f t="shared" si="81"/>
        <v>8.1031550999112051E-3</v>
      </c>
    </row>
    <row r="186" spans="1:13" ht="15" thickBot="1" x14ac:dyDescent="0.35">
      <c r="A186" s="12" t="s">
        <v>5</v>
      </c>
      <c r="B186" s="13" t="s">
        <v>32</v>
      </c>
      <c r="C186" s="35"/>
      <c r="D186" s="35"/>
      <c r="E186" s="35">
        <v>0.10589999999999999</v>
      </c>
      <c r="F186" s="35">
        <v>0.10589999999999999</v>
      </c>
      <c r="G186" s="35">
        <v>0.1191</v>
      </c>
      <c r="H186" s="35">
        <v>0.14149999999999999</v>
      </c>
      <c r="I186" s="35"/>
      <c r="J186" s="35">
        <v>0.16700000000000001</v>
      </c>
      <c r="K186" s="34"/>
      <c r="L186" s="79">
        <f t="shared" si="82"/>
        <v>0.11606517574278016</v>
      </c>
      <c r="M186" s="80">
        <f t="shared" si="81"/>
        <v>2.7795323418173406E-2</v>
      </c>
    </row>
    <row r="187" spans="1:13" ht="15" thickBot="1" x14ac:dyDescent="0.35">
      <c r="A187" s="14" t="s">
        <v>6</v>
      </c>
      <c r="B187" s="7" t="s">
        <v>33</v>
      </c>
      <c r="C187" s="36"/>
      <c r="D187" s="36"/>
      <c r="E187" s="36">
        <v>0.2107</v>
      </c>
      <c r="F187" s="36">
        <v>0.22670000000000001</v>
      </c>
      <c r="G187" s="36">
        <v>0.23549999999999999</v>
      </c>
      <c r="H187" s="36">
        <v>0.43690000000000001</v>
      </c>
      <c r="I187" s="36"/>
      <c r="J187" s="36">
        <v>0.98729999999999996</v>
      </c>
      <c r="K187" s="34"/>
      <c r="L187" s="79">
        <f t="shared" si="82"/>
        <v>0.26910073740956025</v>
      </c>
      <c r="M187" s="80">
        <f t="shared" si="81"/>
        <v>6.4444326047840922E-2</v>
      </c>
    </row>
    <row r="188" spans="1:13" ht="29.4" thickBot="1" x14ac:dyDescent="0.35">
      <c r="A188" s="9">
        <v>5</v>
      </c>
      <c r="B188" s="15" t="s">
        <v>71</v>
      </c>
      <c r="C188" s="30"/>
      <c r="D188" s="30"/>
      <c r="E188" s="37">
        <f t="shared" ref="E188:J188" si="83">SUM(E189:E190,E194:E196)</f>
        <v>1.8832000000000002</v>
      </c>
      <c r="F188" s="30">
        <f t="shared" si="83"/>
        <v>1.6274</v>
      </c>
      <c r="G188" s="30">
        <f t="shared" si="83"/>
        <v>1.657</v>
      </c>
      <c r="H188" s="30">
        <f t="shared" si="83"/>
        <v>1.722</v>
      </c>
      <c r="I188" s="30"/>
      <c r="J188" s="31">
        <f t="shared" si="83"/>
        <v>2.1189</v>
      </c>
      <c r="K188" s="32"/>
      <c r="L188" s="60">
        <f t="shared" si="82"/>
        <v>1.7739913029048606</v>
      </c>
      <c r="M188" s="61">
        <f t="shared" si="81"/>
        <v>0.42483597418181368</v>
      </c>
    </row>
    <row r="189" spans="1:13" ht="15" thickBot="1" x14ac:dyDescent="0.35">
      <c r="A189" s="11" t="s">
        <v>7</v>
      </c>
      <c r="B189" s="5" t="s">
        <v>34</v>
      </c>
      <c r="C189" s="38"/>
      <c r="D189" s="38"/>
      <c r="E189" s="38">
        <v>1.6064000000000001</v>
      </c>
      <c r="F189" s="38">
        <v>1.4217</v>
      </c>
      <c r="G189" s="38">
        <v>1.4233</v>
      </c>
      <c r="H189" s="38">
        <v>1.4155</v>
      </c>
      <c r="I189" s="38"/>
      <c r="J189" s="38">
        <v>1.7625999999999999</v>
      </c>
      <c r="K189" s="39"/>
      <c r="L189" s="79">
        <f t="shared" si="82"/>
        <v>1.5112682823452483</v>
      </c>
      <c r="M189" s="80">
        <f t="shared" si="81"/>
        <v>0.36191898569564329</v>
      </c>
    </row>
    <row r="190" spans="1:13" ht="15" thickBot="1" x14ac:dyDescent="0.35">
      <c r="A190" s="12" t="s">
        <v>8</v>
      </c>
      <c r="B190" s="13" t="s">
        <v>35</v>
      </c>
      <c r="C190" s="40"/>
      <c r="D190" s="40"/>
      <c r="E190" s="40">
        <f t="shared" ref="E190:J190" si="84">SUM(E191:E193)</f>
        <v>0.1384</v>
      </c>
      <c r="F190" s="40">
        <f t="shared" si="84"/>
        <v>7.4999999999999997E-2</v>
      </c>
      <c r="G190" s="40">
        <f t="shared" si="84"/>
        <v>9.8400000000000001E-2</v>
      </c>
      <c r="H190" s="40">
        <f t="shared" si="84"/>
        <v>0.14020000000000002</v>
      </c>
      <c r="I190" s="40"/>
      <c r="J190" s="40">
        <f t="shared" si="84"/>
        <v>0.14020000000000002</v>
      </c>
      <c r="K190" s="39"/>
      <c r="L190" s="79">
        <f t="shared" si="82"/>
        <v>0.12036356538650229</v>
      </c>
      <c r="M190" s="80">
        <f t="shared" si="81"/>
        <v>2.8824703071113927E-2</v>
      </c>
    </row>
    <row r="191" spans="1:13" ht="15" thickBot="1" x14ac:dyDescent="0.35">
      <c r="A191" s="12" t="s">
        <v>9</v>
      </c>
      <c r="B191" s="13" t="s">
        <v>36</v>
      </c>
      <c r="C191" s="40"/>
      <c r="D191" s="40"/>
      <c r="E191" s="40">
        <v>9.5100000000000004E-2</v>
      </c>
      <c r="F191" s="40">
        <v>5.1400000000000001E-2</v>
      </c>
      <c r="G191" s="40">
        <v>6.7400000000000002E-2</v>
      </c>
      <c r="H191" s="40">
        <v>9.6100000000000005E-2</v>
      </c>
      <c r="I191" s="40"/>
      <c r="J191" s="40">
        <v>9.6100000000000005E-2</v>
      </c>
      <c r="K191" s="39"/>
      <c r="L191" s="79">
        <f t="shared" si="82"/>
        <v>8.2591785621129829E-2</v>
      </c>
      <c r="M191" s="80">
        <f t="shared" si="81"/>
        <v>1.9779105819917299E-2</v>
      </c>
    </row>
    <row r="192" spans="1:13" ht="15" thickBot="1" x14ac:dyDescent="0.35">
      <c r="A192" s="12" t="s">
        <v>10</v>
      </c>
      <c r="B192" s="13" t="s">
        <v>37</v>
      </c>
      <c r="C192" s="40"/>
      <c r="D192" s="40"/>
      <c r="E192" s="40">
        <v>3.9199999999999999E-2</v>
      </c>
      <c r="F192" s="40">
        <v>2.1399999999999999E-2</v>
      </c>
      <c r="G192" s="40">
        <v>2.81E-2</v>
      </c>
      <c r="H192" s="40">
        <v>3.9899999999999998E-2</v>
      </c>
      <c r="I192" s="40"/>
      <c r="J192" s="40">
        <v>3.9899999999999998E-2</v>
      </c>
      <c r="K192" s="39"/>
      <c r="L192" s="79">
        <f t="shared" si="82"/>
        <v>3.4205263416946109E-2</v>
      </c>
      <c r="M192" s="80">
        <f t="shared" si="81"/>
        <v>8.1914868365412646E-3</v>
      </c>
    </row>
    <row r="193" spans="1:13" ht="15" thickBot="1" x14ac:dyDescent="0.35">
      <c r="A193" s="12" t="s">
        <v>11</v>
      </c>
      <c r="B193" s="13" t="s">
        <v>38</v>
      </c>
      <c r="C193" s="40"/>
      <c r="D193" s="40"/>
      <c r="E193" s="40">
        <v>4.1000000000000003E-3</v>
      </c>
      <c r="F193" s="40">
        <v>2.2000000000000001E-3</v>
      </c>
      <c r="G193" s="40">
        <v>2.8999999999999998E-3</v>
      </c>
      <c r="H193" s="40">
        <v>4.1999999999999997E-3</v>
      </c>
      <c r="I193" s="40"/>
      <c r="J193" s="40">
        <v>4.1999999999999997E-3</v>
      </c>
      <c r="K193" s="39"/>
      <c r="L193" s="79">
        <f t="shared" si="82"/>
        <v>3.5665163484263599E-3</v>
      </c>
      <c r="M193" s="80">
        <f t="shared" si="81"/>
        <v>8.5411041465536261E-4</v>
      </c>
    </row>
    <row r="194" spans="1:13" ht="15" thickBot="1" x14ac:dyDescent="0.35">
      <c r="A194" s="12" t="s">
        <v>12</v>
      </c>
      <c r="B194" s="13" t="s">
        <v>39</v>
      </c>
      <c r="C194" s="40"/>
      <c r="D194" s="40"/>
      <c r="E194" s="40"/>
      <c r="F194" s="40"/>
      <c r="G194" s="40"/>
      <c r="H194" s="40"/>
      <c r="I194" s="40"/>
      <c r="J194" s="40"/>
      <c r="K194" s="39"/>
      <c r="L194" s="79">
        <f t="shared" si="82"/>
        <v>0</v>
      </c>
      <c r="M194" s="80">
        <f t="shared" si="81"/>
        <v>0</v>
      </c>
    </row>
    <row r="195" spans="1:13" ht="15" thickBot="1" x14ac:dyDescent="0.35">
      <c r="A195" s="12" t="s">
        <v>13</v>
      </c>
      <c r="B195" s="13" t="s">
        <v>40</v>
      </c>
      <c r="C195" s="40"/>
      <c r="D195" s="40"/>
      <c r="E195" s="40">
        <v>2.4400000000000002E-2</v>
      </c>
      <c r="F195" s="40">
        <v>1.3899999999999999E-2</v>
      </c>
      <c r="G195" s="40">
        <v>1.78E-2</v>
      </c>
      <c r="H195" s="40">
        <v>2.5100000000000001E-2</v>
      </c>
      <c r="I195" s="40"/>
      <c r="J195" s="40">
        <v>2.5899999999999999E-2</v>
      </c>
      <c r="K195" s="39"/>
      <c r="L195" s="79">
        <f t="shared" si="82"/>
        <v>2.1503751966886898E-2</v>
      </c>
      <c r="M195" s="80">
        <f t="shared" si="81"/>
        <v>5.1497250299126348E-3</v>
      </c>
    </row>
    <row r="196" spans="1:13" ht="15" thickBot="1" x14ac:dyDescent="0.35">
      <c r="A196" s="14" t="s">
        <v>14</v>
      </c>
      <c r="B196" s="7" t="s">
        <v>41</v>
      </c>
      <c r="C196" s="41"/>
      <c r="D196" s="41"/>
      <c r="E196" s="41">
        <v>0.114</v>
      </c>
      <c r="F196" s="41">
        <v>0.1168</v>
      </c>
      <c r="G196" s="41">
        <v>0.11749999999999999</v>
      </c>
      <c r="H196" s="41">
        <v>0.14119999999999999</v>
      </c>
      <c r="I196" s="41"/>
      <c r="J196" s="41">
        <v>0.19020000000000001</v>
      </c>
      <c r="K196" s="39"/>
      <c r="L196" s="79">
        <f t="shared" si="82"/>
        <v>0.12085570320622299</v>
      </c>
      <c r="M196" s="80">
        <f t="shared" si="81"/>
        <v>2.8942560385143819E-2</v>
      </c>
    </row>
    <row r="197" spans="1:13" ht="15" thickBot="1" x14ac:dyDescent="0.35">
      <c r="A197" s="9">
        <v>6</v>
      </c>
      <c r="B197" s="10" t="s">
        <v>42</v>
      </c>
      <c r="C197" s="37"/>
      <c r="D197" s="37"/>
      <c r="E197" s="37">
        <f t="shared" ref="E197:J197" si="85">SUM(E198:E199)</f>
        <v>0.14829999999999999</v>
      </c>
      <c r="F197" s="37">
        <f t="shared" si="85"/>
        <v>0.14679999999999999</v>
      </c>
      <c r="G197" s="37">
        <f t="shared" si="85"/>
        <v>0.14749999999999999</v>
      </c>
      <c r="H197" s="37">
        <f t="shared" si="85"/>
        <v>0.1694</v>
      </c>
      <c r="I197" s="37"/>
      <c r="J197" s="42">
        <f t="shared" si="85"/>
        <v>0.21970000000000001</v>
      </c>
      <c r="K197" s="43"/>
      <c r="L197" s="60">
        <f t="shared" si="82"/>
        <v>0.15250210728139449</v>
      </c>
      <c r="M197" s="61">
        <f t="shared" si="81"/>
        <v>3.6521250811986254E-2</v>
      </c>
    </row>
    <row r="198" spans="1:13" ht="15" thickBot="1" x14ac:dyDescent="0.35">
      <c r="A198" s="11" t="s">
        <v>15</v>
      </c>
      <c r="B198" s="5" t="s">
        <v>43</v>
      </c>
      <c r="C198" s="38"/>
      <c r="D198" s="38"/>
      <c r="E198" s="38">
        <v>0.10249999999999999</v>
      </c>
      <c r="F198" s="38">
        <v>0.105</v>
      </c>
      <c r="G198" s="38">
        <v>0.1057</v>
      </c>
      <c r="H198" s="38">
        <v>0.127</v>
      </c>
      <c r="I198" s="38"/>
      <c r="J198" s="38">
        <v>0.1711</v>
      </c>
      <c r="K198" s="39"/>
      <c r="L198" s="79">
        <f t="shared" si="82"/>
        <v>0.10868574535582219</v>
      </c>
      <c r="M198" s="80">
        <f t="shared" si="81"/>
        <v>2.6028095195455167E-2</v>
      </c>
    </row>
    <row r="199" spans="1:13" ht="15" thickBot="1" x14ac:dyDescent="0.35">
      <c r="A199" s="14" t="s">
        <v>16</v>
      </c>
      <c r="B199" s="7" t="s">
        <v>44</v>
      </c>
      <c r="C199" s="41"/>
      <c r="D199" s="41"/>
      <c r="E199" s="41">
        <v>4.58E-2</v>
      </c>
      <c r="F199" s="41">
        <v>4.1799999999999997E-2</v>
      </c>
      <c r="G199" s="41">
        <v>4.1799999999999997E-2</v>
      </c>
      <c r="H199" s="41">
        <v>4.24E-2</v>
      </c>
      <c r="I199" s="41"/>
      <c r="J199" s="41">
        <v>4.8599999999999997E-2</v>
      </c>
      <c r="K199" s="39"/>
      <c r="L199" s="79">
        <f t="shared" si="82"/>
        <v>4.3816361925572318E-2</v>
      </c>
      <c r="M199" s="80">
        <f t="shared" si="81"/>
        <v>1.0493155616531091E-2</v>
      </c>
    </row>
    <row r="200" spans="1:13" ht="15" thickBot="1" x14ac:dyDescent="0.35">
      <c r="A200" s="9">
        <v>7</v>
      </c>
      <c r="B200" s="10" t="s">
        <v>45</v>
      </c>
      <c r="C200" s="37"/>
      <c r="D200" s="37"/>
      <c r="E200" s="37">
        <f t="shared" ref="E200:J200" si="86">SUM(E201:E202)</f>
        <v>0.33139999999999997</v>
      </c>
      <c r="F200" s="37">
        <f t="shared" si="86"/>
        <v>0.21959999999999999</v>
      </c>
      <c r="G200" s="37">
        <f t="shared" si="86"/>
        <v>0.36859999999999998</v>
      </c>
      <c r="H200" s="37">
        <f t="shared" si="86"/>
        <v>0.72470000000000001</v>
      </c>
      <c r="I200" s="37"/>
      <c r="J200" s="42">
        <f t="shared" si="86"/>
        <v>1.5434000000000001</v>
      </c>
      <c r="K200" s="43"/>
      <c r="L200" s="60">
        <f t="shared" si="82"/>
        <v>0.41313846732138249</v>
      </c>
      <c r="M200" s="61">
        <f t="shared" si="81"/>
        <v>9.8938525205314307E-2</v>
      </c>
    </row>
    <row r="201" spans="1:13" ht="15" thickBot="1" x14ac:dyDescent="0.35">
      <c r="A201" s="11" t="s">
        <v>17</v>
      </c>
      <c r="B201" s="5" t="s">
        <v>46</v>
      </c>
      <c r="C201" s="38"/>
      <c r="D201" s="38"/>
      <c r="E201" s="38">
        <v>0.31169999999999998</v>
      </c>
      <c r="F201" s="38">
        <v>0.20649999999999999</v>
      </c>
      <c r="G201" s="38">
        <v>0.34670000000000001</v>
      </c>
      <c r="H201" s="38">
        <v>0.68159999999999998</v>
      </c>
      <c r="I201" s="38"/>
      <c r="J201" s="38">
        <v>1.4515</v>
      </c>
      <c r="K201" s="39"/>
      <c r="L201" s="79">
        <f t="shared" si="82"/>
        <v>0.38857153387089099</v>
      </c>
      <c r="M201" s="80">
        <f t="shared" si="81"/>
        <v>9.3055228546526203E-2</v>
      </c>
    </row>
    <row r="202" spans="1:13" ht="15" thickBot="1" x14ac:dyDescent="0.35">
      <c r="A202" s="14" t="s">
        <v>18</v>
      </c>
      <c r="B202" s="7" t="s">
        <v>48</v>
      </c>
      <c r="C202" s="41"/>
      <c r="D202" s="41"/>
      <c r="E202" s="41">
        <v>1.9699999999999999E-2</v>
      </c>
      <c r="F202" s="41">
        <v>1.3100000000000001E-2</v>
      </c>
      <c r="G202" s="41">
        <v>2.1899999999999999E-2</v>
      </c>
      <c r="H202" s="41">
        <v>4.3099999999999999E-2</v>
      </c>
      <c r="I202" s="41"/>
      <c r="J202" s="41">
        <v>9.1899999999999996E-2</v>
      </c>
      <c r="K202" s="39"/>
      <c r="L202" s="79">
        <f t="shared" si="82"/>
        <v>2.4566933450491574E-2</v>
      </c>
      <c r="M202" s="80">
        <f t="shared" si="81"/>
        <v>5.8832966587881331E-3</v>
      </c>
    </row>
    <row r="203" spans="1:13" ht="15" thickBot="1" x14ac:dyDescent="0.35">
      <c r="A203" s="9">
        <v>8</v>
      </c>
      <c r="B203" s="10" t="s">
        <v>49</v>
      </c>
      <c r="C203" s="37"/>
      <c r="D203" s="37"/>
      <c r="E203" s="37">
        <f t="shared" ref="E203:J203" si="87">SUM(E204:E207)</f>
        <v>0.27160000000000001</v>
      </c>
      <c r="F203" s="37">
        <f t="shared" si="87"/>
        <v>0.18</v>
      </c>
      <c r="G203" s="37">
        <f t="shared" si="87"/>
        <v>0.30209999999999998</v>
      </c>
      <c r="H203" s="37">
        <f t="shared" si="87"/>
        <v>0.59400000000000008</v>
      </c>
      <c r="I203" s="37"/>
      <c r="J203" s="42">
        <f t="shared" si="87"/>
        <v>1.1983999999999999</v>
      </c>
      <c r="K203" s="43"/>
      <c r="L203" s="60">
        <f t="shared" si="82"/>
        <v>0.33701860124059541</v>
      </c>
      <c r="M203" s="61">
        <f t="shared" si="81"/>
        <v>8.070931663587709E-2</v>
      </c>
    </row>
    <row r="204" spans="1:13" ht="15" thickBot="1" x14ac:dyDescent="0.35">
      <c r="A204" s="11" t="s">
        <v>19</v>
      </c>
      <c r="B204" s="5" t="s">
        <v>46</v>
      </c>
      <c r="C204" s="38"/>
      <c r="D204" s="38"/>
      <c r="E204" s="38">
        <v>0.20780000000000001</v>
      </c>
      <c r="F204" s="38">
        <v>0.13769999999999999</v>
      </c>
      <c r="G204" s="38">
        <v>0.2311</v>
      </c>
      <c r="H204" s="38">
        <v>0.45440000000000003</v>
      </c>
      <c r="I204" s="38"/>
      <c r="J204" s="38">
        <v>0.91679999999999995</v>
      </c>
      <c r="K204" s="39"/>
      <c r="L204" s="79">
        <f>(C204*$C$181+D204*$D$181+E204*$E$181+F204*$F$181+G204*$G$181+H204*$H$181+I204*$I$181+J204*$J$181)/$L$181</f>
        <v>0.25782806379954504</v>
      </c>
      <c r="M204" s="80">
        <f t="shared" si="81"/>
        <v>6.1744742759635096E-2</v>
      </c>
    </row>
    <row r="205" spans="1:13" ht="15" thickBot="1" x14ac:dyDescent="0.35">
      <c r="A205" s="12" t="s">
        <v>19</v>
      </c>
      <c r="B205" s="13" t="s">
        <v>47</v>
      </c>
      <c r="C205" s="40"/>
      <c r="D205" s="40"/>
      <c r="E205" s="40"/>
      <c r="F205" s="40"/>
      <c r="G205" s="40"/>
      <c r="H205" s="40"/>
      <c r="I205" s="40"/>
      <c r="J205" s="40"/>
      <c r="K205" s="39"/>
      <c r="L205" s="79">
        <f t="shared" si="82"/>
        <v>0</v>
      </c>
      <c r="M205" s="80">
        <f t="shared" si="81"/>
        <v>0</v>
      </c>
    </row>
    <row r="206" spans="1:13" ht="15" thickBot="1" x14ac:dyDescent="0.35">
      <c r="A206" s="12" t="s">
        <v>20</v>
      </c>
      <c r="B206" s="13" t="s">
        <v>50</v>
      </c>
      <c r="C206" s="40"/>
      <c r="D206" s="40"/>
      <c r="E206" s="40">
        <v>6.3799999999999996E-2</v>
      </c>
      <c r="F206" s="40">
        <v>4.2299999999999997E-2</v>
      </c>
      <c r="G206" s="40">
        <v>7.0999999999999994E-2</v>
      </c>
      <c r="H206" s="40">
        <v>0.1396</v>
      </c>
      <c r="I206" s="40"/>
      <c r="J206" s="40">
        <v>0.28160000000000002</v>
      </c>
      <c r="K206" s="39"/>
      <c r="L206" s="79">
        <f t="shared" si="82"/>
        <v>7.9190537441050354E-2</v>
      </c>
      <c r="M206" s="80">
        <f t="shared" si="81"/>
        <v>1.8964573876241994E-2</v>
      </c>
    </row>
    <row r="207" spans="1:13" ht="15" thickBot="1" x14ac:dyDescent="0.35">
      <c r="A207" s="14" t="s">
        <v>20</v>
      </c>
      <c r="B207" s="7" t="s">
        <v>47</v>
      </c>
      <c r="C207" s="41"/>
      <c r="D207" s="41"/>
      <c r="E207" s="41"/>
      <c r="F207" s="41"/>
      <c r="G207" s="41"/>
      <c r="H207" s="41"/>
      <c r="I207" s="41"/>
      <c r="J207" s="41"/>
      <c r="K207" s="39"/>
      <c r="L207" s="79">
        <f t="shared" si="82"/>
        <v>0</v>
      </c>
      <c r="M207" s="80">
        <f t="shared" si="81"/>
        <v>0</v>
      </c>
    </row>
    <row r="208" spans="1:13" ht="15" thickBot="1" x14ac:dyDescent="0.35">
      <c r="A208" s="9">
        <v>9</v>
      </c>
      <c r="B208" s="10" t="s">
        <v>51</v>
      </c>
      <c r="C208" s="37"/>
      <c r="D208" s="37"/>
      <c r="E208" s="37">
        <f t="shared" ref="E208:J208" si="88">SUM(E210,E213)</f>
        <v>0.2604289005</v>
      </c>
      <c r="F208" s="37">
        <f t="shared" si="88"/>
        <v>0.25235518079999997</v>
      </c>
      <c r="G208" s="37">
        <f t="shared" si="88"/>
        <v>0.26433883889999998</v>
      </c>
      <c r="H208" s="37">
        <f t="shared" si="88"/>
        <v>0.31283798759999998</v>
      </c>
      <c r="I208" s="37"/>
      <c r="J208" s="42">
        <f t="shared" si="88"/>
        <v>0.41264371169999997</v>
      </c>
      <c r="K208" s="43"/>
      <c r="L208" s="60">
        <f>SUM(L210,L213)</f>
        <v>0.27151807291395602</v>
      </c>
      <c r="M208" s="61">
        <f t="shared" si="81"/>
        <v>6.5023230286126998E-2</v>
      </c>
    </row>
    <row r="209" spans="1:13" ht="15" thickBot="1" x14ac:dyDescent="0.35">
      <c r="A209" s="16"/>
      <c r="B209" s="81" t="s">
        <v>52</v>
      </c>
      <c r="C209" s="82"/>
      <c r="D209" s="82"/>
      <c r="E209" s="82">
        <f>E203+E200+E197+E188+E183</f>
        <v>3.6114999999999999</v>
      </c>
      <c r="F209" s="82">
        <f t="shared" ref="F209:J209" si="89">F203+F200+F197+F188+F183</f>
        <v>3.3984000000000001</v>
      </c>
      <c r="G209" s="82">
        <f t="shared" si="89"/>
        <v>3.7147000000000001</v>
      </c>
      <c r="H209" s="82">
        <f t="shared" si="89"/>
        <v>4.9947999999999997</v>
      </c>
      <c r="I209" s="82"/>
      <c r="J209" s="82">
        <f t="shared" si="89"/>
        <v>7.6290999999999993</v>
      </c>
      <c r="K209" s="43"/>
      <c r="L209" s="60">
        <f t="shared" si="82"/>
        <v>3.904190696385462</v>
      </c>
      <c r="M209" s="80">
        <f t="shared" si="81"/>
        <v>0.934976769713873</v>
      </c>
    </row>
    <row r="210" spans="1:13" ht="15" thickBot="1" x14ac:dyDescent="0.35">
      <c r="A210" s="18" t="s">
        <v>21</v>
      </c>
      <c r="B210" s="19" t="s">
        <v>53</v>
      </c>
      <c r="C210" s="45"/>
      <c r="D210" s="45"/>
      <c r="E210" s="45">
        <f t="shared" ref="E210:J210" si="90">SUM(E211:E212)</f>
        <v>0.13682890049999999</v>
      </c>
      <c r="F210" s="45">
        <f t="shared" si="90"/>
        <v>0.12875518079999998</v>
      </c>
      <c r="G210" s="45">
        <f t="shared" si="90"/>
        <v>0.1407388389</v>
      </c>
      <c r="H210" s="45">
        <f t="shared" si="90"/>
        <v>0.18923798759999996</v>
      </c>
      <c r="I210" s="45"/>
      <c r="J210" s="45">
        <f t="shared" si="90"/>
        <v>0.28904371169999998</v>
      </c>
      <c r="K210" s="43"/>
      <c r="L210" s="60">
        <f>SUM(L211:L212)</f>
        <v>0.14791807291395601</v>
      </c>
      <c r="M210" s="61">
        <f t="shared" si="81"/>
        <v>3.5423464874149505E-2</v>
      </c>
    </row>
    <row r="211" spans="1:13" ht="15" thickBot="1" x14ac:dyDescent="0.35">
      <c r="A211" s="12" t="s">
        <v>22</v>
      </c>
      <c r="B211" s="13" t="s">
        <v>54</v>
      </c>
      <c r="C211" s="40"/>
      <c r="D211" s="40"/>
      <c r="E211" s="40">
        <f t="shared" ref="E211:J211" si="91">0.006753*E209</f>
        <v>2.4388459500000001E-2</v>
      </c>
      <c r="F211" s="46">
        <f t="shared" si="91"/>
        <v>2.29493952E-2</v>
      </c>
      <c r="G211" s="40">
        <f t="shared" si="91"/>
        <v>2.5085369100000001E-2</v>
      </c>
      <c r="H211" s="40">
        <f t="shared" si="91"/>
        <v>3.37298844E-2</v>
      </c>
      <c r="I211" s="40"/>
      <c r="J211" s="40">
        <f t="shared" si="91"/>
        <v>5.1519312299999995E-2</v>
      </c>
      <c r="K211" s="39"/>
      <c r="L211" s="79">
        <f>0.006753*L209</f>
        <v>2.6364999772691026E-2</v>
      </c>
      <c r="M211" s="80">
        <f t="shared" si="81"/>
        <v>6.3138981258777848E-3</v>
      </c>
    </row>
    <row r="212" spans="1:13" ht="15" thickBot="1" x14ac:dyDescent="0.35">
      <c r="A212" s="12" t="s">
        <v>23</v>
      </c>
      <c r="B212" s="13" t="s">
        <v>55</v>
      </c>
      <c r="C212" s="40"/>
      <c r="D212" s="40"/>
      <c r="E212" s="40">
        <f t="shared" ref="E212:J212" si="92">0.031134*E209</f>
        <v>0.11244044099999999</v>
      </c>
      <c r="F212" s="47">
        <f t="shared" si="92"/>
        <v>0.10580578559999999</v>
      </c>
      <c r="G212" s="40">
        <f t="shared" si="92"/>
        <v>0.11565346979999999</v>
      </c>
      <c r="H212" s="40">
        <f t="shared" si="92"/>
        <v>0.15550810319999997</v>
      </c>
      <c r="I212" s="40"/>
      <c r="J212" s="40">
        <f t="shared" si="92"/>
        <v>0.23752439939999997</v>
      </c>
      <c r="K212" s="39"/>
      <c r="L212" s="79">
        <f>0.031134*L209</f>
        <v>0.12155307314126497</v>
      </c>
      <c r="M212" s="80">
        <f t="shared" si="81"/>
        <v>2.9109566748271719E-2</v>
      </c>
    </row>
    <row r="213" spans="1:13" ht="15" thickBot="1" x14ac:dyDescent="0.35">
      <c r="A213" s="18" t="s">
        <v>24</v>
      </c>
      <c r="B213" s="19" t="s">
        <v>56</v>
      </c>
      <c r="C213" s="45"/>
      <c r="D213" s="45"/>
      <c r="E213" s="45">
        <f t="shared" ref="E213:J213" si="93">SUM(E214,E215)</f>
        <v>0.1236</v>
      </c>
      <c r="F213" s="45">
        <f t="shared" si="93"/>
        <v>0.1236</v>
      </c>
      <c r="G213" s="45">
        <f t="shared" si="93"/>
        <v>0.1236</v>
      </c>
      <c r="H213" s="45">
        <f t="shared" si="93"/>
        <v>0.1236</v>
      </c>
      <c r="I213" s="45"/>
      <c r="J213" s="45">
        <f t="shared" si="93"/>
        <v>0.1236</v>
      </c>
      <c r="K213" s="43"/>
      <c r="L213" s="60">
        <f>SUM(L214:L215)</f>
        <v>0.1236</v>
      </c>
      <c r="M213" s="61">
        <f t="shared" si="81"/>
        <v>2.9599765411977487E-2</v>
      </c>
    </row>
    <row r="214" spans="1:13" ht="15" thickBot="1" x14ac:dyDescent="0.35">
      <c r="A214" s="12" t="s">
        <v>25</v>
      </c>
      <c r="B214" s="13" t="s">
        <v>57</v>
      </c>
      <c r="C214" s="40"/>
      <c r="D214" s="40"/>
      <c r="E214" s="40"/>
      <c r="F214" s="40"/>
      <c r="G214" s="40"/>
      <c r="H214" s="40"/>
      <c r="I214" s="40"/>
      <c r="J214" s="40"/>
      <c r="K214" s="39"/>
      <c r="L214" s="79"/>
      <c r="M214" s="80">
        <f t="shared" si="81"/>
        <v>0</v>
      </c>
    </row>
    <row r="215" spans="1:13" ht="15" thickBot="1" x14ac:dyDescent="0.35">
      <c r="A215" s="12" t="s">
        <v>26</v>
      </c>
      <c r="B215" s="13" t="s">
        <v>58</v>
      </c>
      <c r="C215" s="40"/>
      <c r="D215" s="40"/>
      <c r="E215" s="40">
        <v>0.1236</v>
      </c>
      <c r="F215" s="40">
        <v>0.1236</v>
      </c>
      <c r="G215" s="40">
        <v>0.1236</v>
      </c>
      <c r="H215" s="40">
        <v>0.1236</v>
      </c>
      <c r="I215" s="40"/>
      <c r="J215" s="40">
        <v>0.1236</v>
      </c>
      <c r="K215" s="39"/>
      <c r="L215" s="79">
        <v>0.1236</v>
      </c>
      <c r="M215" s="80">
        <f t="shared" si="81"/>
        <v>2.9599765411977487E-2</v>
      </c>
    </row>
    <row r="216" spans="1:13" ht="15" thickBot="1" x14ac:dyDescent="0.35">
      <c r="A216" s="537" t="s">
        <v>60</v>
      </c>
      <c r="B216" s="538"/>
      <c r="C216" s="37"/>
      <c r="D216" s="37"/>
      <c r="E216" s="37">
        <f t="shared" ref="E216" si="94">SUM(E183,E188,E197,E200,E203,E208)</f>
        <v>3.8719289004999999</v>
      </c>
      <c r="F216" s="37">
        <f>SUM(F183,F188,F197,F200,F203,F208)</f>
        <v>3.6507551808000001</v>
      </c>
      <c r="G216" s="37">
        <f t="shared" ref="G216:J216" si="95">SUM(G183,G188,G197,G200,G203,G208)</f>
        <v>3.9790388388999998</v>
      </c>
      <c r="H216" s="37">
        <f t="shared" si="95"/>
        <v>5.3076379876000006</v>
      </c>
      <c r="I216" s="37"/>
      <c r="J216" s="42">
        <f t="shared" si="95"/>
        <v>8.0417437116999988</v>
      </c>
      <c r="K216" s="43"/>
      <c r="L216" s="60">
        <f>SUM(L209,L208)</f>
        <v>4.1757087692994181</v>
      </c>
      <c r="M216" s="61">
        <f t="shared" si="81"/>
        <v>1</v>
      </c>
    </row>
    <row r="217" spans="1:13" x14ac:dyDescent="0.3">
      <c r="J217" t="s">
        <v>83</v>
      </c>
      <c r="L217">
        <v>4.1757999999999997</v>
      </c>
    </row>
  </sheetData>
  <mergeCells count="16">
    <mergeCell ref="A1:B1"/>
    <mergeCell ref="A137:M137"/>
    <mergeCell ref="A175:B175"/>
    <mergeCell ref="A179:M179"/>
    <mergeCell ref="A216:B216"/>
    <mergeCell ref="A4:M4"/>
    <mergeCell ref="A43:B43"/>
    <mergeCell ref="A45:I45"/>
    <mergeCell ref="A46:I46"/>
    <mergeCell ref="A47:I47"/>
    <mergeCell ref="A95:M95"/>
    <mergeCell ref="A133:B133"/>
    <mergeCell ref="A49:I49"/>
    <mergeCell ref="A53:M53"/>
    <mergeCell ref="A91:B91"/>
    <mergeCell ref="A50:I5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9407E-40A5-41B0-8A4A-D6A555D674C7}">
  <dimension ref="A1:M218"/>
  <sheetViews>
    <sheetView showGridLines="0" topLeftCell="A166" zoomScale="80" zoomScaleNormal="80" workbookViewId="0">
      <selection activeCell="A9" sqref="A9:XFD9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2.88671875" bestFit="1" customWidth="1"/>
    <col min="9" max="9" width="11.77734375" bestFit="1" customWidth="1"/>
    <col min="10" max="10" width="13.5546875" bestFit="1" customWidth="1"/>
    <col min="11" max="11" width="1.33203125" customWidth="1"/>
    <col min="12" max="12" width="16.109375" bestFit="1" customWidth="1"/>
  </cols>
  <sheetData>
    <row r="1" spans="1:12" ht="18" x14ac:dyDescent="0.3">
      <c r="A1" s="535" t="s">
        <v>79</v>
      </c>
      <c r="B1" s="535"/>
    </row>
    <row r="3" spans="1:12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 t="s">
        <v>75</v>
      </c>
    </row>
    <row r="4" spans="1:12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</row>
    <row r="5" spans="1:12" ht="15" thickBot="1" x14ac:dyDescent="0.35"/>
    <row r="6" spans="1:12" x14ac:dyDescent="0.3">
      <c r="A6" s="4">
        <v>1</v>
      </c>
      <c r="B6" s="17" t="s">
        <v>2</v>
      </c>
      <c r="C6" s="21">
        <f t="shared" ref="C6:J6" si="0">SUM(C55,C97,C139,C181)</f>
        <v>31432.33</v>
      </c>
      <c r="D6" s="21">
        <f t="shared" si="0"/>
        <v>1263906.24</v>
      </c>
      <c r="E6" s="21">
        <f t="shared" si="0"/>
        <v>4992383.1800000006</v>
      </c>
      <c r="F6" s="21">
        <f t="shared" si="0"/>
        <v>744117.13</v>
      </c>
      <c r="G6" s="21">
        <f t="shared" si="0"/>
        <v>2764946.48</v>
      </c>
      <c r="H6" s="21">
        <f t="shared" si="0"/>
        <v>1726784.24</v>
      </c>
      <c r="I6" s="21">
        <f t="shared" si="0"/>
        <v>171844.77000000002</v>
      </c>
      <c r="J6" s="21">
        <f t="shared" si="0"/>
        <v>884051.29999999993</v>
      </c>
      <c r="K6" s="23"/>
      <c r="L6" s="48">
        <f>SUM(C6:J6)</f>
        <v>12579465.670000002</v>
      </c>
    </row>
    <row r="7" spans="1:12" ht="15" thickBot="1" x14ac:dyDescent="0.35">
      <c r="A7" s="6">
        <v>3</v>
      </c>
      <c r="B7" s="24" t="s">
        <v>27</v>
      </c>
      <c r="C7" s="24"/>
      <c r="D7" s="24"/>
      <c r="E7" s="24"/>
      <c r="F7" s="24"/>
      <c r="G7" s="24"/>
      <c r="H7" s="24"/>
      <c r="I7" s="24"/>
      <c r="J7" s="25"/>
      <c r="K7" s="1"/>
      <c r="L7" s="49">
        <v>2.1797</v>
      </c>
    </row>
    <row r="8" spans="1:12" ht="29.4" thickBot="1" x14ac:dyDescent="0.35">
      <c r="A8" s="8"/>
      <c r="B8" s="26" t="s">
        <v>28</v>
      </c>
      <c r="C8" s="27" t="s">
        <v>61</v>
      </c>
      <c r="D8" s="27" t="s">
        <v>62</v>
      </c>
      <c r="E8" s="27" t="s">
        <v>63</v>
      </c>
      <c r="F8" s="27" t="s">
        <v>64</v>
      </c>
      <c r="G8" s="27" t="s">
        <v>65</v>
      </c>
      <c r="H8" s="27" t="s">
        <v>66</v>
      </c>
      <c r="I8" s="27" t="s">
        <v>67</v>
      </c>
      <c r="J8" s="28" t="s">
        <v>68</v>
      </c>
      <c r="K8" s="29"/>
      <c r="L8" s="54" t="s">
        <v>69</v>
      </c>
    </row>
    <row r="9" spans="1:12" ht="15" thickBot="1" x14ac:dyDescent="0.35">
      <c r="A9" s="9">
        <v>4</v>
      </c>
      <c r="B9" s="10" t="s">
        <v>29</v>
      </c>
      <c r="C9" s="37">
        <f>SUM(C10:C13)</f>
        <v>0.63389999999999991</v>
      </c>
      <c r="D9" s="37">
        <f>SUM(D10:D13)</f>
        <v>0.85334548388573506</v>
      </c>
      <c r="E9" s="37">
        <f t="shared" ref="E9:I9" si="1">SUM(E10:E13)</f>
        <v>0.99300762906223872</v>
      </c>
      <c r="F9" s="37">
        <f t="shared" si="1"/>
        <v>1.2762651759555652</v>
      </c>
      <c r="G9" s="37">
        <f t="shared" si="1"/>
        <v>1.3423993323038932</v>
      </c>
      <c r="H9" s="37">
        <f t="shared" si="1"/>
        <v>1.9642769575109165</v>
      </c>
      <c r="I9" s="37">
        <f t="shared" si="1"/>
        <v>2.3697623468028732</v>
      </c>
      <c r="J9" s="42">
        <f>SUM(J10:J13)</f>
        <v>2.7145070678353167</v>
      </c>
      <c r="K9" s="32"/>
      <c r="L9" s="60">
        <f>(L57*L$55+L$97*L99+L$139*L141+L$181*L183)/L$6</f>
        <v>1.3447453980922546</v>
      </c>
    </row>
    <row r="10" spans="1:12" x14ac:dyDescent="0.3">
      <c r="A10" s="11" t="s">
        <v>3</v>
      </c>
      <c r="B10" s="5" t="s">
        <v>30</v>
      </c>
      <c r="C10" s="38">
        <f t="shared" ref="C10:J13" si="2">(C58*C$55+C100*C$97+C142*C$139+C184*C$181)/(SUM(C$181,C$139,C$97,C$55))</f>
        <v>0.40899999999999992</v>
      </c>
      <c r="D10" s="38">
        <f t="shared" si="2"/>
        <v>0.55394548388573506</v>
      </c>
      <c r="E10" s="38">
        <f t="shared" si="2"/>
        <v>0.63952076966536042</v>
      </c>
      <c r="F10" s="38">
        <f t="shared" si="2"/>
        <v>0.89079783209130003</v>
      </c>
      <c r="G10" s="38">
        <f t="shared" si="2"/>
        <v>0.91872059511546134</v>
      </c>
      <c r="H10" s="38">
        <f t="shared" si="2"/>
        <v>1.2855286246398681</v>
      </c>
      <c r="I10" s="38">
        <f t="shared" si="2"/>
        <v>1.6124526302546187</v>
      </c>
      <c r="J10" s="38">
        <f t="shared" si="2"/>
        <v>1.6129096280645705</v>
      </c>
      <c r="K10" s="34"/>
      <c r="L10" s="58">
        <f t="shared" ref="L10:L42" si="3">(L58*L$55+L$97*L100+L$139*L142+L$181*L184)/L$6</f>
        <v>0.87695393234909924</v>
      </c>
    </row>
    <row r="11" spans="1:12" x14ac:dyDescent="0.3">
      <c r="A11" s="12" t="s">
        <v>4</v>
      </c>
      <c r="B11" s="13" t="s">
        <v>31</v>
      </c>
      <c r="C11" s="38">
        <f t="shared" si="2"/>
        <v>1.6400000000000001E-2</v>
      </c>
      <c r="D11" s="38">
        <f t="shared" si="2"/>
        <v>2.2199999999999998E-2</v>
      </c>
      <c r="E11" s="38">
        <f t="shared" si="2"/>
        <v>2.5567820536964471E-2</v>
      </c>
      <c r="F11" s="38">
        <f t="shared" si="2"/>
        <v>3.5644663819256524E-2</v>
      </c>
      <c r="G11" s="38">
        <f t="shared" si="2"/>
        <v>3.6757318438944975E-2</v>
      </c>
      <c r="H11" s="38">
        <f t="shared" si="2"/>
        <v>5.1419203510914592E-2</v>
      </c>
      <c r="I11" s="38">
        <f t="shared" si="2"/>
        <v>6.4509716548254561E-2</v>
      </c>
      <c r="J11" s="38">
        <f t="shared" si="2"/>
        <v>6.4499677532287997E-2</v>
      </c>
      <c r="K11" s="34"/>
      <c r="L11" s="56">
        <f t="shared" si="3"/>
        <v>3.5078671234372069E-2</v>
      </c>
    </row>
    <row r="12" spans="1:12" x14ac:dyDescent="0.3">
      <c r="A12" s="12" t="s">
        <v>5</v>
      </c>
      <c r="B12" s="13" t="s">
        <v>32</v>
      </c>
      <c r="C12" s="38">
        <f t="shared" si="2"/>
        <v>5.16E-2</v>
      </c>
      <c r="D12" s="38">
        <f t="shared" si="2"/>
        <v>7.4300000000000005E-2</v>
      </c>
      <c r="E12" s="38">
        <f t="shared" si="2"/>
        <v>9.7819038859913776E-2</v>
      </c>
      <c r="F12" s="38">
        <f t="shared" si="2"/>
        <v>9.8464130872783426E-2</v>
      </c>
      <c r="G12" s="38">
        <f t="shared" si="2"/>
        <v>0.113</v>
      </c>
      <c r="H12" s="38">
        <f t="shared" si="2"/>
        <v>0.13420000000000001</v>
      </c>
      <c r="I12" s="38">
        <f t="shared" si="2"/>
        <v>0.13419999999999999</v>
      </c>
      <c r="J12" s="38">
        <f t="shared" si="2"/>
        <v>0.15840000000000001</v>
      </c>
      <c r="K12" s="34"/>
      <c r="L12" s="56">
        <f t="shared" si="3"/>
        <v>0.10846389184692611</v>
      </c>
    </row>
    <row r="13" spans="1:12" ht="15" thickBot="1" x14ac:dyDescent="0.35">
      <c r="A13" s="14" t="s">
        <v>6</v>
      </c>
      <c r="B13" s="7" t="s">
        <v>33</v>
      </c>
      <c r="C13" s="38">
        <f t="shared" si="2"/>
        <v>0.15690000000000001</v>
      </c>
      <c r="D13" s="38">
        <f t="shared" si="2"/>
        <v>0.20289999999999997</v>
      </c>
      <c r="E13" s="38">
        <f t="shared" si="2"/>
        <v>0.23009999999999997</v>
      </c>
      <c r="F13" s="38">
        <f t="shared" si="2"/>
        <v>0.25135854917222511</v>
      </c>
      <c r="G13" s="38">
        <f t="shared" si="2"/>
        <v>0.273921418749487</v>
      </c>
      <c r="H13" s="38">
        <f t="shared" si="2"/>
        <v>0.49312912936013359</v>
      </c>
      <c r="I13" s="38">
        <f t="shared" si="2"/>
        <v>0.55859999999999999</v>
      </c>
      <c r="J13" s="38">
        <f t="shared" si="2"/>
        <v>0.87869776223845819</v>
      </c>
      <c r="K13" s="34"/>
      <c r="L13" s="62">
        <f t="shared" si="3"/>
        <v>0.3242489026618568</v>
      </c>
    </row>
    <row r="14" spans="1:12" ht="29.4" thickBot="1" x14ac:dyDescent="0.35">
      <c r="A14" s="9">
        <v>5</v>
      </c>
      <c r="B14" s="15" t="s">
        <v>71</v>
      </c>
      <c r="C14" s="37">
        <f>SUM(C15:C16,C20:C22)</f>
        <v>1.7453683485761313</v>
      </c>
      <c r="D14" s="37">
        <f>SUM(D15:D16,D20:D22)</f>
        <v>1.745345483885735</v>
      </c>
      <c r="E14" s="37">
        <f t="shared" ref="E14:J14" si="4">SUM(E15:E16,E20:E22)</f>
        <v>2.367212223918076</v>
      </c>
      <c r="F14" s="37">
        <f t="shared" si="4"/>
        <v>2.0742026351926612</v>
      </c>
      <c r="G14" s="37">
        <f t="shared" si="4"/>
        <v>2.2213632418223157</v>
      </c>
      <c r="H14" s="37">
        <f t="shared" si="4"/>
        <v>2.3098903938380859</v>
      </c>
      <c r="I14" s="37">
        <f t="shared" si="4"/>
        <v>2.5032582519677495</v>
      </c>
      <c r="J14" s="42">
        <f t="shared" si="4"/>
        <v>2.4818972384159155</v>
      </c>
      <c r="K14" s="32"/>
      <c r="L14" s="60">
        <f t="shared" si="3"/>
        <v>2.2558369418558137</v>
      </c>
    </row>
    <row r="15" spans="1:12" x14ac:dyDescent="0.3">
      <c r="A15" s="11" t="s">
        <v>7</v>
      </c>
      <c r="B15" s="5" t="s">
        <v>34</v>
      </c>
      <c r="C15" s="38">
        <f t="shared" ref="C15:J15" si="5">(C63*C$55+C105*C$97+C147*C$139+C189*C$181)/(SUM(C$181,C$139,C$97,C$55))</f>
        <v>1.4541683485761314</v>
      </c>
      <c r="D15" s="38">
        <f t="shared" si="5"/>
        <v>1.4541454838857351</v>
      </c>
      <c r="E15" s="38">
        <f t="shared" si="5"/>
        <v>2.030816311672214</v>
      </c>
      <c r="F15" s="38">
        <f t="shared" si="5"/>
        <v>1.7962620303835768</v>
      </c>
      <c r="G15" s="38">
        <f t="shared" si="5"/>
        <v>1.9085204482656024</v>
      </c>
      <c r="H15" s="38">
        <f t="shared" si="5"/>
        <v>1.9645884760530357</v>
      </c>
      <c r="I15" s="38">
        <f t="shared" si="5"/>
        <v>2.1482582519677496</v>
      </c>
      <c r="J15" s="38">
        <f t="shared" si="5"/>
        <v>2.1255456199679812</v>
      </c>
      <c r="K15" s="39"/>
      <c r="L15" s="58">
        <f t="shared" si="3"/>
        <v>1.9298506198732679</v>
      </c>
    </row>
    <row r="16" spans="1:12" x14ac:dyDescent="0.3">
      <c r="A16" s="12" t="s">
        <v>8</v>
      </c>
      <c r="B16" s="13" t="s">
        <v>35</v>
      </c>
      <c r="C16" s="40">
        <f>SUM(C17:C19)</f>
        <v>8.900000000000001E-2</v>
      </c>
      <c r="D16" s="40">
        <f>SUM(D17:D19)</f>
        <v>8.900000000000001E-2</v>
      </c>
      <c r="E16" s="40">
        <f t="shared" ref="E16:J16" si="6">SUM(E17:E19)</f>
        <v>0.15461438044805687</v>
      </c>
      <c r="F16" s="40">
        <f t="shared" si="6"/>
        <v>0.11388992116604009</v>
      </c>
      <c r="G16" s="40">
        <f t="shared" si="6"/>
        <v>0.13708642350212868</v>
      </c>
      <c r="H16" s="40">
        <f t="shared" si="6"/>
        <v>0.15488995405297418</v>
      </c>
      <c r="I16" s="40">
        <f t="shared" si="6"/>
        <v>0.15849999999999995</v>
      </c>
      <c r="J16" s="40">
        <f t="shared" si="6"/>
        <v>0.1573221976688457</v>
      </c>
      <c r="K16" s="39"/>
      <c r="L16" s="56">
        <f t="shared" si="3"/>
        <v>0.1418775088133771</v>
      </c>
    </row>
    <row r="17" spans="1:12" x14ac:dyDescent="0.3">
      <c r="A17" s="12" t="s">
        <v>9</v>
      </c>
      <c r="B17" s="13" t="s">
        <v>36</v>
      </c>
      <c r="C17" s="38">
        <f t="shared" ref="C17:J19" si="7">(C65*C$55+C107*C$97+C149*C$139+C191*C$181)/(SUM(C$181,C$139,C$97,C$55))</f>
        <v>6.2700000000000006E-2</v>
      </c>
      <c r="D17" s="38">
        <f t="shared" si="7"/>
        <v>6.2700000000000006E-2</v>
      </c>
      <c r="E17" s="38">
        <f t="shared" si="7"/>
        <v>0.10872027870484892</v>
      </c>
      <c r="F17" s="38">
        <f t="shared" si="7"/>
        <v>8.0052561312491222E-2</v>
      </c>
      <c r="G17" s="38">
        <f t="shared" si="7"/>
        <v>9.6381039395742649E-2</v>
      </c>
      <c r="H17" s="38">
        <f t="shared" si="7"/>
        <v>0.10893271078730714</v>
      </c>
      <c r="I17" s="38">
        <f t="shared" si="7"/>
        <v>0.11169999999999998</v>
      </c>
      <c r="J17" s="38">
        <f t="shared" si="7"/>
        <v>0.11080086995743348</v>
      </c>
      <c r="K17" s="39"/>
      <c r="L17" s="56">
        <f t="shared" si="3"/>
        <v>9.9789605690223229E-2</v>
      </c>
    </row>
    <row r="18" spans="1:12" x14ac:dyDescent="0.3">
      <c r="A18" s="12" t="s">
        <v>10</v>
      </c>
      <c r="B18" s="13" t="s">
        <v>37</v>
      </c>
      <c r="C18" s="38">
        <f t="shared" si="7"/>
        <v>2.3800000000000002E-2</v>
      </c>
      <c r="D18" s="38">
        <f t="shared" si="7"/>
        <v>2.3800000000000002E-2</v>
      </c>
      <c r="E18" s="38">
        <f t="shared" si="7"/>
        <v>4.1531473622583588E-2</v>
      </c>
      <c r="F18" s="38">
        <f t="shared" si="7"/>
        <v>3.0666905613367615E-2</v>
      </c>
      <c r="G18" s="38">
        <f t="shared" si="7"/>
        <v>3.6878412557916851E-2</v>
      </c>
      <c r="H18" s="38">
        <f t="shared" si="7"/>
        <v>4.1615501985934271E-2</v>
      </c>
      <c r="I18" s="38">
        <f t="shared" si="7"/>
        <v>4.2399999999999993E-2</v>
      </c>
      <c r="J18" s="38">
        <f t="shared" si="7"/>
        <v>4.2141088811248846E-2</v>
      </c>
      <c r="K18" s="39"/>
      <c r="L18" s="56">
        <f t="shared" si="3"/>
        <v>3.8106450881152561E-2</v>
      </c>
    </row>
    <row r="19" spans="1:12" x14ac:dyDescent="0.3">
      <c r="A19" s="12" t="s">
        <v>11</v>
      </c>
      <c r="B19" s="13" t="s">
        <v>38</v>
      </c>
      <c r="C19" s="38">
        <f t="shared" si="7"/>
        <v>2.5000000000000001E-3</v>
      </c>
      <c r="D19" s="38">
        <f t="shared" si="7"/>
        <v>2.5000000000000001E-3</v>
      </c>
      <c r="E19" s="38">
        <f t="shared" si="7"/>
        <v>4.3626281206243459E-3</v>
      </c>
      <c r="F19" s="38">
        <f t="shared" si="7"/>
        <v>3.1704542401812465E-3</v>
      </c>
      <c r="G19" s="38">
        <f t="shared" si="7"/>
        <v>3.826971548469177E-3</v>
      </c>
      <c r="H19" s="38">
        <f t="shared" si="7"/>
        <v>4.3417412797327826E-3</v>
      </c>
      <c r="I19" s="38">
        <f t="shared" si="7"/>
        <v>4.3999999999999994E-3</v>
      </c>
      <c r="J19" s="38">
        <f t="shared" si="7"/>
        <v>4.3802389001633734E-3</v>
      </c>
      <c r="K19" s="39"/>
      <c r="L19" s="56">
        <f t="shared" si="3"/>
        <v>3.9814522420013087E-3</v>
      </c>
    </row>
    <row r="20" spans="1:12" x14ac:dyDescent="0.3">
      <c r="A20" s="12" t="s">
        <v>12</v>
      </c>
      <c r="B20" s="13" t="s">
        <v>39</v>
      </c>
      <c r="C20" s="38">
        <f t="shared" ref="C20:D22" si="8">(C68*C$55+C110*C$97+C152*C$139+C194*C$181)/(SUM(C$181,C$139,C$97,C$55))</f>
        <v>6.9000000000000006E-2</v>
      </c>
      <c r="D20" s="38">
        <f t="shared" si="8"/>
        <v>6.9000000000000006E-2</v>
      </c>
      <c r="E20" s="40"/>
      <c r="F20" s="40"/>
      <c r="G20" s="40"/>
      <c r="H20" s="40"/>
      <c r="I20" s="40"/>
      <c r="J20" s="40"/>
      <c r="K20" s="39"/>
      <c r="L20" s="56">
        <f t="shared" si="3"/>
        <v>7.1050999839486813E-3</v>
      </c>
    </row>
    <row r="21" spans="1:12" x14ac:dyDescent="0.3">
      <c r="A21" s="12" t="s">
        <v>13</v>
      </c>
      <c r="B21" s="13" t="s">
        <v>40</v>
      </c>
      <c r="C21" s="38">
        <f t="shared" si="8"/>
        <v>2.1100000000000001E-2</v>
      </c>
      <c r="D21" s="38">
        <f t="shared" si="8"/>
        <v>2.1100000000000001E-2</v>
      </c>
      <c r="E21" s="38">
        <f t="shared" ref="E21:J22" si="9">(E69*E$55+E111*E$97+E153*E$139+E195*E$181)/(SUM(E$181,E$139,E$97,E$55))</f>
        <v>2.9497563354101357E-2</v>
      </c>
      <c r="F21" s="38">
        <f t="shared" si="9"/>
        <v>2.2132804147379326E-2</v>
      </c>
      <c r="G21" s="38">
        <f t="shared" si="9"/>
        <v>2.6506781871597024E-2</v>
      </c>
      <c r="H21" s="38">
        <f t="shared" si="9"/>
        <v>2.9909601755457298E-2</v>
      </c>
      <c r="I21" s="38">
        <f t="shared" si="9"/>
        <v>3.09E-2</v>
      </c>
      <c r="J21" s="38">
        <f t="shared" si="9"/>
        <v>3.0682627901797103E-2</v>
      </c>
      <c r="K21" s="39"/>
      <c r="L21" s="56">
        <f t="shared" si="3"/>
        <v>2.7698828666782315E-2</v>
      </c>
    </row>
    <row r="22" spans="1:12" ht="15" thickBot="1" x14ac:dyDescent="0.35">
      <c r="A22" s="14" t="s">
        <v>14</v>
      </c>
      <c r="B22" s="7" t="s">
        <v>41</v>
      </c>
      <c r="C22" s="38">
        <f t="shared" si="8"/>
        <v>0.11210000000000001</v>
      </c>
      <c r="D22" s="38">
        <f t="shared" si="8"/>
        <v>0.11209999999999999</v>
      </c>
      <c r="E22" s="38">
        <f t="shared" si="9"/>
        <v>0.15228396844370426</v>
      </c>
      <c r="F22" s="38">
        <f t="shared" si="9"/>
        <v>0.14191787949566487</v>
      </c>
      <c r="G22" s="38">
        <f t="shared" si="9"/>
        <v>0.1492495881829872</v>
      </c>
      <c r="H22" s="38">
        <f t="shared" si="9"/>
        <v>0.16050236197661844</v>
      </c>
      <c r="I22" s="38">
        <f t="shared" si="9"/>
        <v>0.16559999999999997</v>
      </c>
      <c r="J22" s="38">
        <f t="shared" si="9"/>
        <v>0.16834679287729118</v>
      </c>
      <c r="K22" s="39"/>
      <c r="L22" s="62">
        <f t="shared" si="3"/>
        <v>0.14930488451843754</v>
      </c>
    </row>
    <row r="23" spans="1:12" ht="15" thickBot="1" x14ac:dyDescent="0.35">
      <c r="A23" s="9">
        <v>6</v>
      </c>
      <c r="B23" s="10" t="s">
        <v>42</v>
      </c>
      <c r="C23" s="37">
        <f>SUM(C24:C25)</f>
        <v>0.23589999999999994</v>
      </c>
      <c r="D23" s="37">
        <f>SUM(D24:D25)</f>
        <v>0.2359</v>
      </c>
      <c r="E23" s="37">
        <f t="shared" ref="E23:J23" si="10">SUM(E24:E25)</f>
        <v>0.23986267687970214</v>
      </c>
      <c r="F23" s="37">
        <f t="shared" si="10"/>
        <v>0.21191273000663219</v>
      </c>
      <c r="G23" s="37">
        <f t="shared" si="10"/>
        <v>0.23213639869079855</v>
      </c>
      <c r="H23" s="37">
        <f t="shared" si="10"/>
        <v>0.25040937098198207</v>
      </c>
      <c r="I23" s="37">
        <f t="shared" si="10"/>
        <v>0.28049999999999997</v>
      </c>
      <c r="J23" s="42">
        <f t="shared" si="10"/>
        <v>0.27496689204574443</v>
      </c>
      <c r="K23" s="43"/>
      <c r="L23" s="60">
        <f t="shared" si="3"/>
        <v>0.24057298650309045</v>
      </c>
    </row>
    <row r="24" spans="1:12" x14ac:dyDescent="0.3">
      <c r="A24" s="11" t="s">
        <v>15</v>
      </c>
      <c r="B24" s="5" t="s">
        <v>43</v>
      </c>
      <c r="C24" s="38">
        <f t="shared" ref="C24:J25" si="11">(C72*C$55+C114*C$97+C156*C$139+C198*C$181)/(SUM(C$181,C$139,C$97,C$55))</f>
        <v>9.3499999999999986E-2</v>
      </c>
      <c r="D24" s="38">
        <f t="shared" si="11"/>
        <v>9.3499999999999986E-2</v>
      </c>
      <c r="E24" s="38">
        <f t="shared" si="11"/>
        <v>0.12960961140086205</v>
      </c>
      <c r="F24" s="38">
        <f t="shared" si="11"/>
        <v>0.12259703172402442</v>
      </c>
      <c r="G24" s="38">
        <f t="shared" si="11"/>
        <v>0.12751807459506415</v>
      </c>
      <c r="H24" s="38">
        <f t="shared" si="11"/>
        <v>0.13667266135345316</v>
      </c>
      <c r="I24" s="38">
        <f t="shared" si="11"/>
        <v>0.1381</v>
      </c>
      <c r="J24" s="38">
        <f t="shared" si="11"/>
        <v>0.14164711742067457</v>
      </c>
      <c r="K24" s="39"/>
      <c r="L24" s="58">
        <f t="shared" si="3"/>
        <v>0.12694827615821935</v>
      </c>
    </row>
    <row r="25" spans="1:12" ht="15" thickBot="1" x14ac:dyDescent="0.35">
      <c r="A25" s="14" t="s">
        <v>16</v>
      </c>
      <c r="B25" s="7" t="s">
        <v>44</v>
      </c>
      <c r="C25" s="38">
        <f t="shared" si="11"/>
        <v>0.14239999999999997</v>
      </c>
      <c r="D25" s="38">
        <f t="shared" si="11"/>
        <v>0.1424</v>
      </c>
      <c r="E25" s="38">
        <f t="shared" si="11"/>
        <v>0.11025306547884009</v>
      </c>
      <c r="F25" s="38">
        <f t="shared" si="11"/>
        <v>8.9315698282607756E-2</v>
      </c>
      <c r="G25" s="38">
        <f t="shared" si="11"/>
        <v>0.10461832409573441</v>
      </c>
      <c r="H25" s="38">
        <f t="shared" si="11"/>
        <v>0.11373670962852891</v>
      </c>
      <c r="I25" s="38">
        <f t="shared" si="11"/>
        <v>0.1424</v>
      </c>
      <c r="J25" s="38">
        <f t="shared" si="11"/>
        <v>0.13331977462506983</v>
      </c>
      <c r="K25" s="39"/>
      <c r="L25" s="62">
        <f t="shared" si="3"/>
        <v>0.11362471034487109</v>
      </c>
    </row>
    <row r="26" spans="1:12" ht="15" thickBot="1" x14ac:dyDescent="0.35">
      <c r="A26" s="9">
        <v>7</v>
      </c>
      <c r="B26" s="10" t="s">
        <v>45</v>
      </c>
      <c r="C26" s="37">
        <f>SUM(C27:C28)</f>
        <v>0.38808576697941255</v>
      </c>
      <c r="D26" s="37">
        <f>SUM(D27:D28)</f>
        <v>0.22143419746705262</v>
      </c>
      <c r="E26" s="37">
        <f t="shared" ref="E26:J26" si="12">SUM(E27:E28)</f>
        <v>0.32183951791677168</v>
      </c>
      <c r="F26" s="37">
        <f t="shared" si="12"/>
        <v>0.24731539854216231</v>
      </c>
      <c r="G26" s="37">
        <f t="shared" si="12"/>
        <v>0.40409251722876027</v>
      </c>
      <c r="H26" s="37">
        <f t="shared" si="12"/>
        <v>0.74657456621274232</v>
      </c>
      <c r="I26" s="37">
        <f t="shared" si="12"/>
        <v>0.79850247331356072</v>
      </c>
      <c r="J26" s="42">
        <f t="shared" si="12"/>
        <v>1.2631570763370861</v>
      </c>
      <c r="K26" s="43"/>
      <c r="L26" s="60">
        <f t="shared" si="3"/>
        <v>0.45655594460849613</v>
      </c>
    </row>
    <row r="27" spans="1:12" x14ac:dyDescent="0.3">
      <c r="A27" s="11" t="s">
        <v>17</v>
      </c>
      <c r="B27" s="5" t="s">
        <v>46</v>
      </c>
      <c r="C27" s="38">
        <f t="shared" ref="C27:J28" si="13">(C75*C$55+C117*C$97+C159*C$139+C201*C$181)/(SUM(C$181,C$139,C$97,C$55))</f>
        <v>0.36769998959669864</v>
      </c>
      <c r="D27" s="38">
        <f t="shared" si="13"/>
        <v>0.21055456967678235</v>
      </c>
      <c r="E27" s="38">
        <f t="shared" si="13"/>
        <v>0.3042582679014233</v>
      </c>
      <c r="F27" s="38">
        <f t="shared" si="13"/>
        <v>0.23390054392377715</v>
      </c>
      <c r="G27" s="38">
        <f t="shared" si="13"/>
        <v>0.38207813535038121</v>
      </c>
      <c r="H27" s="38">
        <f t="shared" si="13"/>
        <v>0.7066667167491637</v>
      </c>
      <c r="I27" s="38">
        <f t="shared" si="13"/>
        <v>0.7547140953140441</v>
      </c>
      <c r="J27" s="38">
        <f t="shared" si="13"/>
        <v>1.1962498989063193</v>
      </c>
      <c r="K27" s="39"/>
      <c r="L27" s="58">
        <f t="shared" si="3"/>
        <v>0.43202380754229602</v>
      </c>
    </row>
    <row r="28" spans="1:12" ht="15" thickBot="1" x14ac:dyDescent="0.35">
      <c r="A28" s="14" t="s">
        <v>18</v>
      </c>
      <c r="B28" s="7" t="s">
        <v>48</v>
      </c>
      <c r="C28" s="38">
        <f t="shared" si="13"/>
        <v>2.038577738271391E-2</v>
      </c>
      <c r="D28" s="38">
        <f t="shared" si="13"/>
        <v>1.0879627790270265E-2</v>
      </c>
      <c r="E28" s="38">
        <f t="shared" si="13"/>
        <v>1.7581250015348382E-2</v>
      </c>
      <c r="F28" s="38">
        <f t="shared" si="13"/>
        <v>1.3414854618385146E-2</v>
      </c>
      <c r="G28" s="38">
        <f t="shared" si="13"/>
        <v>2.2014381878379074E-2</v>
      </c>
      <c r="H28" s="38">
        <f t="shared" si="13"/>
        <v>3.9907849463578608E-2</v>
      </c>
      <c r="I28" s="38">
        <f t="shared" si="13"/>
        <v>4.3788377999516646E-2</v>
      </c>
      <c r="J28" s="38">
        <f t="shared" si="13"/>
        <v>6.6907177430766754E-2</v>
      </c>
      <c r="K28" s="39"/>
      <c r="L28" s="62">
        <f t="shared" si="3"/>
        <v>2.4532137066200204E-2</v>
      </c>
    </row>
    <row r="29" spans="1:12" ht="15" thickBot="1" x14ac:dyDescent="0.35">
      <c r="A29" s="9">
        <v>8</v>
      </c>
      <c r="B29" s="10" t="s">
        <v>49</v>
      </c>
      <c r="C29" s="37">
        <f>SUM(C30:C33)</f>
        <v>0.53764539074895179</v>
      </c>
      <c r="D29" s="37">
        <f>SUM(D30:D33)</f>
        <v>0.32961398006231857</v>
      </c>
      <c r="E29" s="37">
        <f t="shared" ref="E29:J29" si="14">SUM(E30:E33)</f>
        <v>0.37107008598927288</v>
      </c>
      <c r="F29" s="37">
        <f t="shared" si="14"/>
        <v>0.26569327506678952</v>
      </c>
      <c r="G29" s="37">
        <f t="shared" si="14"/>
        <v>0.45325361926282215</v>
      </c>
      <c r="H29" s="37">
        <f t="shared" si="14"/>
        <v>0.8132425902219258</v>
      </c>
      <c r="I29" s="37">
        <f t="shared" si="14"/>
        <v>0.9777792766343717</v>
      </c>
      <c r="J29" s="42">
        <f t="shared" si="14"/>
        <v>1.7540356048195391</v>
      </c>
      <c r="K29" s="43"/>
      <c r="L29" s="60">
        <f t="shared" si="3"/>
        <v>0.54532775600356631</v>
      </c>
    </row>
    <row r="30" spans="1:12" x14ac:dyDescent="0.3">
      <c r="A30" s="11" t="s">
        <v>19</v>
      </c>
      <c r="B30" s="5" t="s">
        <v>46</v>
      </c>
      <c r="C30" s="38">
        <f t="shared" ref="C30:J33" si="15">(C78*C$55+C120*C$97+C162*C$139+C204*C$181)/(SUM(C$181,C$139,C$97,C$55))</f>
        <v>0.26724310953085567</v>
      </c>
      <c r="D30" s="38">
        <f t="shared" si="15"/>
        <v>0.15233247750165393</v>
      </c>
      <c r="E30" s="38">
        <f t="shared" si="15"/>
        <v>0.20490751245680625</v>
      </c>
      <c r="F30" s="38">
        <f t="shared" si="15"/>
        <v>0.1541150256008755</v>
      </c>
      <c r="G30" s="38">
        <f t="shared" si="15"/>
        <v>0.25867627941355309</v>
      </c>
      <c r="H30" s="38">
        <f t="shared" si="15"/>
        <v>0.46991139562809531</v>
      </c>
      <c r="I30" s="38">
        <f t="shared" si="15"/>
        <v>0.51360326041345328</v>
      </c>
      <c r="J30" s="38">
        <f t="shared" si="15"/>
        <v>0.97881650628645633</v>
      </c>
      <c r="K30" s="39"/>
      <c r="L30" s="58">
        <f t="shared" si="3"/>
        <v>0.30357697943898432</v>
      </c>
    </row>
    <row r="31" spans="1:12" x14ac:dyDescent="0.3">
      <c r="A31" s="12" t="s">
        <v>19</v>
      </c>
      <c r="B31" s="13" t="s">
        <v>47</v>
      </c>
      <c r="C31" s="38">
        <f t="shared" si="15"/>
        <v>0.14405228641974679</v>
      </c>
      <c r="D31" s="38">
        <f t="shared" si="15"/>
        <v>9.9789146420386374E-2</v>
      </c>
      <c r="E31" s="38">
        <f t="shared" si="15"/>
        <v>7.8971954671956876E-2</v>
      </c>
      <c r="F31" s="38">
        <f t="shared" si="15"/>
        <v>4.9147894291856974E-2</v>
      </c>
      <c r="G31" s="38">
        <f t="shared" si="15"/>
        <v>8.8058360646459971E-2</v>
      </c>
      <c r="H31" s="38">
        <f t="shared" si="15"/>
        <v>0.15222832514848525</v>
      </c>
      <c r="I31" s="38">
        <f t="shared" si="15"/>
        <v>0.23440790573958109</v>
      </c>
      <c r="J31" s="38">
        <f t="shared" si="15"/>
        <v>0.36302520904386432</v>
      </c>
      <c r="K31" s="39"/>
      <c r="L31" s="56">
        <f t="shared" si="3"/>
        <v>0.11360092052137216</v>
      </c>
    </row>
    <row r="32" spans="1:12" x14ac:dyDescent="0.3">
      <c r="A32" s="12" t="s">
        <v>20</v>
      </c>
      <c r="B32" s="13" t="s">
        <v>50</v>
      </c>
      <c r="C32" s="38">
        <f t="shared" si="15"/>
        <v>8.2105960296293648E-2</v>
      </c>
      <c r="D32" s="38">
        <f t="shared" si="15"/>
        <v>4.6807949186167479E-2</v>
      </c>
      <c r="E32" s="38">
        <f t="shared" si="15"/>
        <v>6.2943322852674136E-2</v>
      </c>
      <c r="F32" s="38">
        <f t="shared" si="15"/>
        <v>4.7338937484210315E-2</v>
      </c>
      <c r="G32" s="38">
        <f t="shared" si="15"/>
        <v>7.945618323433154E-2</v>
      </c>
      <c r="H32" s="38">
        <f t="shared" si="15"/>
        <v>0.14432658327018316</v>
      </c>
      <c r="I32" s="38">
        <f t="shared" si="15"/>
        <v>0.15778554348206233</v>
      </c>
      <c r="J32" s="38">
        <f t="shared" si="15"/>
        <v>0.30067583826413696</v>
      </c>
      <c r="K32" s="39"/>
      <c r="L32" s="56">
        <f t="shared" si="3"/>
        <v>9.3250780418481782E-2</v>
      </c>
    </row>
    <row r="33" spans="1:13" ht="15" thickBot="1" x14ac:dyDescent="0.35">
      <c r="A33" s="14" t="s">
        <v>20</v>
      </c>
      <c r="B33" s="7" t="s">
        <v>47</v>
      </c>
      <c r="C33" s="38">
        <f t="shared" si="15"/>
        <v>4.4244034502055676E-2</v>
      </c>
      <c r="D33" s="38">
        <f t="shared" si="15"/>
        <v>3.0684406954110774E-2</v>
      </c>
      <c r="E33" s="38">
        <f t="shared" si="15"/>
        <v>2.4247296007835675E-2</v>
      </c>
      <c r="F33" s="38">
        <f t="shared" si="15"/>
        <v>1.5091417689846757E-2</v>
      </c>
      <c r="G33" s="38">
        <f t="shared" si="15"/>
        <v>2.7062795968477483E-2</v>
      </c>
      <c r="H33" s="38">
        <f t="shared" si="15"/>
        <v>4.6776286175162218E-2</v>
      </c>
      <c r="I33" s="38">
        <f t="shared" si="15"/>
        <v>7.1982566999274966E-2</v>
      </c>
      <c r="J33" s="38">
        <f t="shared" si="15"/>
        <v>0.11151805122508161</v>
      </c>
      <c r="K33" s="39"/>
      <c r="L33" s="62">
        <f t="shared" si="3"/>
        <v>3.4899075624728014E-2</v>
      </c>
    </row>
    <row r="34" spans="1:13" ht="15" thickBot="1" x14ac:dyDescent="0.35">
      <c r="A34" s="109">
        <v>9</v>
      </c>
      <c r="B34" s="92" t="s">
        <v>51</v>
      </c>
      <c r="C34" s="110">
        <f>SUM(C37,C40)</f>
        <v>0.36840934823394489</v>
      </c>
      <c r="D34" s="110">
        <f>SUM(D37,D40)</f>
        <v>0.35225543923368069</v>
      </c>
      <c r="E34" s="110">
        <f t="shared" ref="E34:J34" si="16">SUM(E37,E40)</f>
        <v>0.41717518559284805</v>
      </c>
      <c r="F34" s="110">
        <f t="shared" si="16"/>
        <v>0.38068300675116878</v>
      </c>
      <c r="G34" s="110">
        <f t="shared" si="16"/>
        <v>0.44990040422291772</v>
      </c>
      <c r="H34" s="110">
        <f t="shared" si="16"/>
        <v>0.59767527644505425</v>
      </c>
      <c r="I34" s="110">
        <f t="shared" si="16"/>
        <v>0.72100435557007325</v>
      </c>
      <c r="J34" s="111">
        <f t="shared" si="16"/>
        <v>0.86594014105983297</v>
      </c>
      <c r="K34" s="43"/>
      <c r="L34" s="60">
        <f t="shared" si="3"/>
        <v>0.47150646897234988</v>
      </c>
    </row>
    <row r="35" spans="1:13" ht="15" thickBot="1" x14ac:dyDescent="0.35">
      <c r="A35" s="9"/>
      <c r="B35" s="10" t="s">
        <v>91</v>
      </c>
      <c r="C35" s="37"/>
      <c r="D35" s="37"/>
      <c r="E35" s="37"/>
      <c r="F35" s="37"/>
      <c r="G35" s="37"/>
      <c r="H35" s="37"/>
      <c r="I35" s="37"/>
      <c r="J35" s="42"/>
      <c r="K35" s="43"/>
      <c r="L35" s="60">
        <f t="shared" si="3"/>
        <v>4.3483986083885866E-2</v>
      </c>
    </row>
    <row r="36" spans="1:13" x14ac:dyDescent="0.3">
      <c r="A36" s="16"/>
      <c r="B36" s="81" t="s">
        <v>52</v>
      </c>
      <c r="C36" s="82">
        <f>SUM(C29,C26,C23,C14,C9)</f>
        <v>3.5408995063044957</v>
      </c>
      <c r="D36" s="82">
        <f t="shared" ref="D36:I36" si="17">SUM(D29,D26,D23,D14,D9)</f>
        <v>3.385639145300841</v>
      </c>
      <c r="E36" s="82">
        <f t="shared" si="17"/>
        <v>4.2929921337660613</v>
      </c>
      <c r="F36" s="82">
        <f t="shared" si="17"/>
        <v>4.0753892147638107</v>
      </c>
      <c r="G36" s="82">
        <f t="shared" si="17"/>
        <v>4.6532451093085898</v>
      </c>
      <c r="H36" s="82">
        <f t="shared" si="17"/>
        <v>6.0843938787656526</v>
      </c>
      <c r="I36" s="82">
        <f t="shared" si="17"/>
        <v>6.9298023487185549</v>
      </c>
      <c r="J36" s="82">
        <f>SUM(J29,J26,J23,J14,J9)</f>
        <v>8.4885638794536025</v>
      </c>
      <c r="K36" s="43"/>
      <c r="L36" s="55">
        <f t="shared" si="3"/>
        <v>4.7995550409793353</v>
      </c>
    </row>
    <row r="37" spans="1:13" x14ac:dyDescent="0.3">
      <c r="A37" s="18" t="s">
        <v>21</v>
      </c>
      <c r="B37" s="19" t="s">
        <v>53</v>
      </c>
      <c r="C37" s="45">
        <f>SUM(C38:C39)</f>
        <v>0.13695137020533896</v>
      </c>
      <c r="D37" s="45">
        <f>SUM(D38:D39)</f>
        <v>0.13094636522280062</v>
      </c>
      <c r="E37" s="45">
        <f t="shared" ref="E37:J37" si="18">SUM(E38:E39)</f>
        <v>0.16502298132764467</v>
      </c>
      <c r="F37" s="45">
        <f t="shared" si="18"/>
        <v>0.1561289346291746</v>
      </c>
      <c r="G37" s="45">
        <f t="shared" si="18"/>
        <v>0.17879239588249829</v>
      </c>
      <c r="H37" s="45">
        <f t="shared" si="18"/>
        <v>0.23410604152072378</v>
      </c>
      <c r="I37" s="45">
        <f t="shared" si="18"/>
        <v>0.26802396544138751</v>
      </c>
      <c r="J37" s="45">
        <f t="shared" si="18"/>
        <v>0.32771735679347214</v>
      </c>
      <c r="K37" s="43"/>
      <c r="L37" s="57">
        <f t="shared" si="3"/>
        <v>0.18467141904181916</v>
      </c>
    </row>
    <row r="38" spans="1:13" x14ac:dyDescent="0.3">
      <c r="A38" s="12" t="s">
        <v>22</v>
      </c>
      <c r="B38" s="13" t="s">
        <v>54</v>
      </c>
      <c r="C38" s="38">
        <f t="shared" ref="C38:J39" si="19">(C86*C$55+C128*C$97+C170*C$139+C212*C$181)/(SUM(C$181,C$139,C$97,C$55))</f>
        <v>2.436847040238754E-2</v>
      </c>
      <c r="D38" s="38">
        <f t="shared" si="19"/>
        <v>2.329996859796039E-2</v>
      </c>
      <c r="E38" s="38">
        <f t="shared" si="19"/>
        <v>2.9378292458915677E-2</v>
      </c>
      <c r="F38" s="38">
        <f t="shared" si="19"/>
        <v>2.7802725626761962E-2</v>
      </c>
      <c r="G38" s="38">
        <f t="shared" si="19"/>
        <v>3.1830759029452003E-2</v>
      </c>
      <c r="H38" s="38">
        <f t="shared" si="19"/>
        <v>4.1673573600057509E-2</v>
      </c>
      <c r="I38" s="38">
        <f t="shared" si="19"/>
        <v>4.7690899763881092E-2</v>
      </c>
      <c r="J38" s="38">
        <f t="shared" si="19"/>
        <v>5.832116641585796E-2</v>
      </c>
      <c r="K38" s="39"/>
      <c r="L38" s="56">
        <f t="shared" si="3"/>
        <v>3.287361969723513E-2</v>
      </c>
    </row>
    <row r="39" spans="1:13" x14ac:dyDescent="0.3">
      <c r="A39" s="12" t="s">
        <v>23</v>
      </c>
      <c r="B39" s="13" t="s">
        <v>55</v>
      </c>
      <c r="C39" s="38">
        <f t="shared" si="19"/>
        <v>0.11258289980295143</v>
      </c>
      <c r="D39" s="38">
        <f t="shared" si="19"/>
        <v>0.10764639662484023</v>
      </c>
      <c r="E39" s="38">
        <f t="shared" si="19"/>
        <v>0.13564468886872899</v>
      </c>
      <c r="F39" s="38">
        <f t="shared" si="19"/>
        <v>0.12832620900241265</v>
      </c>
      <c r="G39" s="38">
        <f t="shared" si="19"/>
        <v>0.14696163685304628</v>
      </c>
      <c r="H39" s="38">
        <f t="shared" si="19"/>
        <v>0.19243246792066629</v>
      </c>
      <c r="I39" s="38">
        <f t="shared" si="19"/>
        <v>0.22033306567750641</v>
      </c>
      <c r="J39" s="38">
        <f t="shared" si="19"/>
        <v>0.2693961903776142</v>
      </c>
      <c r="K39" s="39"/>
      <c r="L39" s="56">
        <f t="shared" si="3"/>
        <v>0.15179779934458401</v>
      </c>
    </row>
    <row r="40" spans="1:13" x14ac:dyDescent="0.3">
      <c r="A40" s="18" t="s">
        <v>24</v>
      </c>
      <c r="B40" s="19" t="s">
        <v>56</v>
      </c>
      <c r="C40" s="45">
        <f>SUM(C41:C42)</f>
        <v>0.23145797802860596</v>
      </c>
      <c r="D40" s="45">
        <f t="shared" ref="D40:J40" si="20">SUM(D41:D42)</f>
        <v>0.22130907401088007</v>
      </c>
      <c r="E40" s="45">
        <f t="shared" si="20"/>
        <v>0.25215220426520341</v>
      </c>
      <c r="F40" s="45">
        <f t="shared" si="20"/>
        <v>0.22455407212199419</v>
      </c>
      <c r="G40" s="45">
        <f t="shared" si="20"/>
        <v>0.27110800834041943</v>
      </c>
      <c r="H40" s="45">
        <f t="shared" si="20"/>
        <v>0.36356923492433046</v>
      </c>
      <c r="I40" s="45">
        <f t="shared" si="20"/>
        <v>0.45298039012868574</v>
      </c>
      <c r="J40" s="45">
        <f t="shared" si="20"/>
        <v>0.53822278426636083</v>
      </c>
      <c r="K40" s="43"/>
      <c r="L40" s="57">
        <f t="shared" si="3"/>
        <v>0.28683504993053077</v>
      </c>
    </row>
    <row r="41" spans="1:13" ht="15" thickBot="1" x14ac:dyDescent="0.35">
      <c r="A41" s="12" t="s">
        <v>25</v>
      </c>
      <c r="B41" s="13" t="s">
        <v>57</v>
      </c>
      <c r="C41" s="38">
        <f t="shared" ref="C41:J42" si="21">(C89*C$55+C131*C$97+C173*C$139+C215*C$181)/(SUM(C$181,C$139,C$97,C$55))</f>
        <v>7.5074151332667899E-2</v>
      </c>
      <c r="D41" s="38">
        <f t="shared" si="21"/>
        <v>7.1782321158668436E-2</v>
      </c>
      <c r="E41" s="38">
        <f t="shared" si="21"/>
        <v>6.3723774577834194E-2</v>
      </c>
      <c r="F41" s="38">
        <f t="shared" si="21"/>
        <v>4.6286473993119075E-2</v>
      </c>
      <c r="G41" s="38">
        <f t="shared" si="21"/>
        <v>6.6958020798323706E-2</v>
      </c>
      <c r="H41" s="38">
        <f t="shared" si="21"/>
        <v>9.6257365446808366E-2</v>
      </c>
      <c r="I41" s="38">
        <f t="shared" si="21"/>
        <v>0.14692566939753077</v>
      </c>
      <c r="J41" s="38">
        <f t="shared" si="21"/>
        <v>0.1640105425792304</v>
      </c>
      <c r="K41" s="39"/>
      <c r="L41" s="56">
        <f t="shared" si="3"/>
        <v>7.5969643144546919E-2</v>
      </c>
    </row>
    <row r="42" spans="1:13" ht="15" thickBot="1" x14ac:dyDescent="0.35">
      <c r="A42" s="12" t="s">
        <v>26</v>
      </c>
      <c r="B42" s="13" t="s">
        <v>58</v>
      </c>
      <c r="C42" s="38">
        <f t="shared" si="21"/>
        <v>0.15638382669593806</v>
      </c>
      <c r="D42" s="38">
        <f t="shared" si="21"/>
        <v>0.14952675285221165</v>
      </c>
      <c r="E42" s="38">
        <f t="shared" si="21"/>
        <v>0.18842842968736923</v>
      </c>
      <c r="F42" s="38">
        <f t="shared" si="21"/>
        <v>0.1782675981288751</v>
      </c>
      <c r="G42" s="38">
        <f t="shared" si="21"/>
        <v>0.20414998754209573</v>
      </c>
      <c r="H42" s="38">
        <f t="shared" si="21"/>
        <v>0.26731186947752211</v>
      </c>
      <c r="I42" s="38">
        <f t="shared" si="21"/>
        <v>0.30605472073115497</v>
      </c>
      <c r="J42" s="38">
        <f t="shared" si="21"/>
        <v>0.37421224168713046</v>
      </c>
      <c r="K42" s="39"/>
      <c r="L42" s="56">
        <f t="shared" si="3"/>
        <v>0.21086540678598384</v>
      </c>
      <c r="M42" s="60"/>
    </row>
    <row r="43" spans="1:13" ht="15" thickBot="1" x14ac:dyDescent="0.35">
      <c r="A43" s="537" t="s">
        <v>60</v>
      </c>
      <c r="B43" s="538"/>
      <c r="C43" s="37">
        <f t="shared" ref="C43:J43" si="22">SUM(C9,C14,C23,C26,C29,C34)</f>
        <v>3.9093088545384407</v>
      </c>
      <c r="D43" s="37">
        <f t="shared" si="22"/>
        <v>3.7378945845345215</v>
      </c>
      <c r="E43" s="37">
        <f t="shared" si="22"/>
        <v>4.7101673193589093</v>
      </c>
      <c r="F43" s="37">
        <f t="shared" si="22"/>
        <v>4.4560722215149795</v>
      </c>
      <c r="G43" s="37">
        <f t="shared" si="22"/>
        <v>5.1031455135315085</v>
      </c>
      <c r="H43" s="37">
        <f t="shared" si="22"/>
        <v>6.6820691552107068</v>
      </c>
      <c r="I43" s="37">
        <f t="shared" si="22"/>
        <v>7.6508067042886285</v>
      </c>
      <c r="J43" s="42">
        <f t="shared" si="22"/>
        <v>9.3545040205134331</v>
      </c>
      <c r="K43" s="43"/>
      <c r="L43" s="60">
        <f>(L91*L$55+L$97*L133+L$139*L175+L$181*L217)/L$6</f>
        <v>5.2710615099516849</v>
      </c>
    </row>
    <row r="44" spans="1:13" ht="15" thickBot="1" x14ac:dyDescent="0.35">
      <c r="J44" t="s">
        <v>88</v>
      </c>
      <c r="L44">
        <v>5.2754000000000003</v>
      </c>
    </row>
    <row r="45" spans="1:13" x14ac:dyDescent="0.3">
      <c r="A45" s="551" t="s">
        <v>81</v>
      </c>
      <c r="B45" s="552"/>
      <c r="C45" s="552"/>
      <c r="D45" s="552"/>
      <c r="E45" s="552"/>
      <c r="F45" s="552"/>
      <c r="G45" s="552"/>
      <c r="H45" s="552"/>
      <c r="I45" s="553"/>
      <c r="J45" s="87"/>
      <c r="K45" s="1"/>
      <c r="L45" s="88">
        <v>25862958</v>
      </c>
    </row>
    <row r="46" spans="1:13" ht="15" thickBot="1" x14ac:dyDescent="0.35">
      <c r="A46" s="556" t="s">
        <v>86</v>
      </c>
      <c r="B46" s="557"/>
      <c r="C46" s="557"/>
      <c r="D46" s="557"/>
      <c r="E46" s="557"/>
      <c r="F46" s="557"/>
      <c r="G46" s="557"/>
      <c r="H46" s="557"/>
      <c r="I46" s="557"/>
      <c r="J46" s="25"/>
      <c r="K46" s="1"/>
      <c r="L46" s="86">
        <f>L45/L6</f>
        <v>2.0559663405798694</v>
      </c>
    </row>
    <row r="47" spans="1:13" ht="15" thickBot="1" x14ac:dyDescent="0.35">
      <c r="A47" s="554" t="s">
        <v>87</v>
      </c>
      <c r="B47" s="555"/>
      <c r="C47" s="555"/>
      <c r="D47" s="555"/>
      <c r="E47" s="555"/>
      <c r="F47" s="555"/>
      <c r="G47" s="555"/>
      <c r="H47" s="555"/>
      <c r="I47" s="555"/>
      <c r="J47" s="83"/>
      <c r="L47" s="84">
        <v>2.056</v>
      </c>
    </row>
    <row r="48" spans="1:13" ht="15" thickBot="1" x14ac:dyDescent="0.35">
      <c r="A48" s="548" t="s">
        <v>82</v>
      </c>
      <c r="B48" s="549"/>
      <c r="C48" s="549"/>
      <c r="D48" s="549"/>
      <c r="E48" s="549"/>
      <c r="F48" s="549"/>
      <c r="G48" s="549"/>
      <c r="H48" s="549"/>
      <c r="I48" s="550"/>
      <c r="J48" s="67"/>
      <c r="L48" s="71">
        <f>L43/L46</f>
        <v>2.5637878431730661</v>
      </c>
    </row>
    <row r="49" spans="1:12" ht="15" thickBot="1" x14ac:dyDescent="0.35">
      <c r="A49" s="558" t="s">
        <v>84</v>
      </c>
      <c r="B49" s="559"/>
      <c r="C49" s="559"/>
      <c r="D49" s="559"/>
      <c r="E49" s="559"/>
      <c r="F49" s="559"/>
      <c r="G49" s="559"/>
      <c r="H49" s="559"/>
      <c r="I49" s="560"/>
      <c r="J49" s="67"/>
      <c r="L49" s="85">
        <v>2.5659000000000001</v>
      </c>
    </row>
    <row r="50" spans="1:12" x14ac:dyDescent="0.3">
      <c r="A50" s="32"/>
      <c r="B50" s="32"/>
      <c r="C50" s="32"/>
      <c r="D50" s="32"/>
      <c r="E50" s="32"/>
      <c r="F50" s="32"/>
      <c r="G50" s="32"/>
      <c r="H50" s="32"/>
      <c r="I50" s="32"/>
      <c r="L50" s="77"/>
    </row>
    <row r="52" spans="1:12" ht="15" thickBot="1" x14ac:dyDescent="0.35">
      <c r="A52" s="72" t="s">
        <v>0</v>
      </c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 t="s">
        <v>93</v>
      </c>
    </row>
    <row r="53" spans="1:12" x14ac:dyDescent="0.3">
      <c r="A53" s="536" t="s">
        <v>1</v>
      </c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536"/>
    </row>
    <row r="54" spans="1:12" ht="15" thickBot="1" x14ac:dyDescent="0.35"/>
    <row r="55" spans="1:12" ht="15" thickBot="1" x14ac:dyDescent="0.35">
      <c r="A55" s="4">
        <v>1</v>
      </c>
      <c r="B55" s="17" t="s">
        <v>2</v>
      </c>
      <c r="C55" s="21">
        <v>9948.7800000000007</v>
      </c>
      <c r="D55" s="21">
        <v>689032.57</v>
      </c>
      <c r="E55" s="21">
        <v>895511.7</v>
      </c>
      <c r="F55" s="21">
        <v>191092.35</v>
      </c>
      <c r="G55" s="21">
        <v>567209.62</v>
      </c>
      <c r="H55" s="21">
        <v>468556.87</v>
      </c>
      <c r="I55" s="21">
        <v>0</v>
      </c>
      <c r="J55" s="22">
        <v>192528.61</v>
      </c>
      <c r="K55" s="23"/>
      <c r="L55" s="48">
        <f>SUM(C55:J55)</f>
        <v>3013880.5</v>
      </c>
    </row>
    <row r="56" spans="1:12" ht="29.4" thickBot="1" x14ac:dyDescent="0.35">
      <c r="A56" s="8"/>
      <c r="B56" s="26" t="s">
        <v>28</v>
      </c>
      <c r="C56" s="27" t="s">
        <v>61</v>
      </c>
      <c r="D56" s="27" t="s">
        <v>62</v>
      </c>
      <c r="E56" s="27" t="s">
        <v>63</v>
      </c>
      <c r="F56" s="27" t="s">
        <v>64</v>
      </c>
      <c r="G56" s="27" t="s">
        <v>65</v>
      </c>
      <c r="H56" s="27" t="s">
        <v>66</v>
      </c>
      <c r="I56" s="27" t="s">
        <v>67</v>
      </c>
      <c r="J56" s="28" t="s">
        <v>68</v>
      </c>
      <c r="K56" s="29"/>
      <c r="L56" s="54" t="s">
        <v>69</v>
      </c>
    </row>
    <row r="57" spans="1:12" ht="15" thickBot="1" x14ac:dyDescent="0.35">
      <c r="A57" s="9">
        <v>4</v>
      </c>
      <c r="B57" s="10" t="s">
        <v>29</v>
      </c>
      <c r="C57" s="30">
        <f>SUM(C58:C61)</f>
        <v>0.63390000000000002</v>
      </c>
      <c r="D57" s="30">
        <f>SUM(D58:D61)</f>
        <v>0.85329999999999995</v>
      </c>
      <c r="E57" s="30">
        <f t="shared" ref="E57:J57" si="23">SUM(E58:E61)</f>
        <v>0.99059999999999993</v>
      </c>
      <c r="F57" s="30">
        <f t="shared" si="23"/>
        <v>1.2965</v>
      </c>
      <c r="G57" s="30">
        <f t="shared" si="23"/>
        <v>1.3921000000000001</v>
      </c>
      <c r="H57" s="30">
        <f>SUM(H58:H61)</f>
        <v>2.0162</v>
      </c>
      <c r="I57" s="30"/>
      <c r="J57" s="31">
        <f t="shared" si="23"/>
        <v>2.6680000000000001</v>
      </c>
      <c r="K57" s="32"/>
      <c r="L57" s="60">
        <f t="shared" ref="L57:L81" si="24">(C57*$C$55+D57*$D$55+E57*$E$55+F57*$F$55+G57*$G$55+H57*$H$55+I57*$I$55+J57*$J$55)/$L$55</f>
        <v>1.3195899274022309</v>
      </c>
    </row>
    <row r="58" spans="1:12" ht="15" thickBot="1" x14ac:dyDescent="0.35">
      <c r="A58" s="11" t="s">
        <v>3</v>
      </c>
      <c r="B58" s="5" t="s">
        <v>30</v>
      </c>
      <c r="C58" s="33">
        <v>0.40899999999999997</v>
      </c>
      <c r="D58" s="33">
        <v>0.55389999999999995</v>
      </c>
      <c r="E58" s="33">
        <v>0.63829999999999998</v>
      </c>
      <c r="F58" s="33">
        <v>0.91200000000000003</v>
      </c>
      <c r="G58" s="33">
        <v>0.95909999999999995</v>
      </c>
      <c r="H58" s="33">
        <v>1.3354999999999999</v>
      </c>
      <c r="I58" s="33"/>
      <c r="J58" s="33">
        <v>1.5707</v>
      </c>
      <c r="K58" s="34"/>
      <c r="L58" s="79">
        <f t="shared" si="24"/>
        <v>0.8639289669935486</v>
      </c>
    </row>
    <row r="59" spans="1:12" ht="15" thickBot="1" x14ac:dyDescent="0.35">
      <c r="A59" s="12" t="s">
        <v>4</v>
      </c>
      <c r="B59" s="13" t="s">
        <v>31</v>
      </c>
      <c r="C59" s="35">
        <v>1.6400000000000001E-2</v>
      </c>
      <c r="D59" s="35">
        <v>2.2200000000000001E-2</v>
      </c>
      <c r="E59" s="35">
        <v>2.5499999999999998E-2</v>
      </c>
      <c r="F59" s="35">
        <v>3.6499999999999998E-2</v>
      </c>
      <c r="G59" s="35">
        <v>3.8399999999999997E-2</v>
      </c>
      <c r="H59" s="35">
        <v>5.3400000000000003E-2</v>
      </c>
      <c r="I59" s="35"/>
      <c r="J59" s="35">
        <v>6.2799999999999995E-2</v>
      </c>
      <c r="K59" s="34"/>
      <c r="L59" s="79">
        <f t="shared" si="24"/>
        <v>3.4560987121088571E-2</v>
      </c>
    </row>
    <row r="60" spans="1:12" ht="15" thickBot="1" x14ac:dyDescent="0.35">
      <c r="A60" s="12" t="s">
        <v>5</v>
      </c>
      <c r="B60" s="13" t="s">
        <v>32</v>
      </c>
      <c r="C60" s="35">
        <v>5.16E-2</v>
      </c>
      <c r="D60" s="35">
        <v>7.4300000000000005E-2</v>
      </c>
      <c r="E60" s="35">
        <v>9.6699999999999994E-2</v>
      </c>
      <c r="F60" s="35">
        <v>9.6699999999999994E-2</v>
      </c>
      <c r="G60" s="35">
        <v>0.113</v>
      </c>
      <c r="H60" s="35">
        <v>0.13420000000000001</v>
      </c>
      <c r="I60" s="35"/>
      <c r="J60" s="35">
        <v>0.15840000000000001</v>
      </c>
      <c r="K60" s="34"/>
      <c r="L60" s="79">
        <f t="shared" si="24"/>
        <v>0.10426911069367216</v>
      </c>
    </row>
    <row r="61" spans="1:12" ht="15" thickBot="1" x14ac:dyDescent="0.35">
      <c r="A61" s="14" t="s">
        <v>6</v>
      </c>
      <c r="B61" s="7" t="s">
        <v>33</v>
      </c>
      <c r="C61" s="36">
        <v>0.15690000000000001</v>
      </c>
      <c r="D61" s="36">
        <v>0.2029</v>
      </c>
      <c r="E61" s="36">
        <v>0.2301</v>
      </c>
      <c r="F61" s="36">
        <v>0.25130000000000002</v>
      </c>
      <c r="G61" s="36">
        <v>0.28160000000000002</v>
      </c>
      <c r="H61" s="36">
        <v>0.49309999999999998</v>
      </c>
      <c r="I61" s="36"/>
      <c r="J61" s="36">
        <v>0.87609999999999999</v>
      </c>
      <c r="K61" s="34"/>
      <c r="L61" s="79">
        <f t="shared" si="24"/>
        <v>0.31683086259392168</v>
      </c>
    </row>
    <row r="62" spans="1:12" ht="29.4" thickBot="1" x14ac:dyDescent="0.35">
      <c r="A62" s="9">
        <v>5</v>
      </c>
      <c r="B62" s="15" t="s">
        <v>71</v>
      </c>
      <c r="C62" s="30">
        <f>SUM(C63:C64,C68:C70)</f>
        <v>1.7452999999999999</v>
      </c>
      <c r="D62" s="30">
        <f>SUM(D63:D64,D68:D70)</f>
        <v>1.7452999999999999</v>
      </c>
      <c r="E62" s="37">
        <f t="shared" ref="E62:J62" si="25">SUM(E63:E64,E68:E70)</f>
        <v>2.5536999999999996</v>
      </c>
      <c r="F62" s="30">
        <f t="shared" si="25"/>
        <v>2.5029999999999997</v>
      </c>
      <c r="G62" s="30">
        <f t="shared" si="25"/>
        <v>2.5029999999999997</v>
      </c>
      <c r="H62" s="30">
        <f t="shared" si="25"/>
        <v>2.5029999999999997</v>
      </c>
      <c r="I62" s="30"/>
      <c r="J62" s="31">
        <f t="shared" si="25"/>
        <v>2.5029999999999997</v>
      </c>
      <c r="K62" s="32"/>
      <c r="L62" s="60">
        <f t="shared" si="24"/>
        <v>2.3423381138684825</v>
      </c>
    </row>
    <row r="63" spans="1:12" ht="15" thickBot="1" x14ac:dyDescent="0.35">
      <c r="A63" s="11" t="s">
        <v>7</v>
      </c>
      <c r="B63" s="5" t="s">
        <v>34</v>
      </c>
      <c r="C63" s="38">
        <v>1.4540999999999999</v>
      </c>
      <c r="D63" s="38">
        <v>1.4540999999999999</v>
      </c>
      <c r="E63" s="38">
        <v>2.1901999999999999</v>
      </c>
      <c r="F63" s="38">
        <v>2.1480999999999999</v>
      </c>
      <c r="G63" s="38">
        <v>2.1480999999999999</v>
      </c>
      <c r="H63" s="38">
        <v>2.1480999999999999</v>
      </c>
      <c r="I63" s="38"/>
      <c r="J63" s="38">
        <v>2.1480999999999999</v>
      </c>
      <c r="K63" s="39"/>
      <c r="L63" s="79">
        <f t="shared" si="24"/>
        <v>1.9996561534938093</v>
      </c>
    </row>
    <row r="64" spans="1:12" ht="15" thickBot="1" x14ac:dyDescent="0.35">
      <c r="A64" s="12" t="s">
        <v>8</v>
      </c>
      <c r="B64" s="13" t="s">
        <v>35</v>
      </c>
      <c r="C64" s="40">
        <f>SUM(C65:C67)</f>
        <v>8.900000000000001E-2</v>
      </c>
      <c r="D64" s="40">
        <f>SUM(D65:D67)</f>
        <v>8.900000000000001E-2</v>
      </c>
      <c r="E64" s="40">
        <f t="shared" ref="E64:J64" si="26">SUM(E65:E67)</f>
        <v>0.16299999999999998</v>
      </c>
      <c r="F64" s="40">
        <f t="shared" si="26"/>
        <v>0.15839999999999999</v>
      </c>
      <c r="G64" s="40">
        <f t="shared" si="26"/>
        <v>0.15839999999999999</v>
      </c>
      <c r="H64" s="40">
        <f t="shared" si="26"/>
        <v>0.15839999999999999</v>
      </c>
      <c r="I64" s="40"/>
      <c r="J64" s="40">
        <f t="shared" si="26"/>
        <v>0.15839999999999999</v>
      </c>
      <c r="K64" s="39"/>
      <c r="L64" s="79">
        <f t="shared" si="24"/>
        <v>0.14367149571125995</v>
      </c>
    </row>
    <row r="65" spans="1:12" ht="15" thickBot="1" x14ac:dyDescent="0.35">
      <c r="A65" s="12" t="s">
        <v>9</v>
      </c>
      <c r="B65" s="13" t="s">
        <v>36</v>
      </c>
      <c r="C65" s="40">
        <v>6.2700000000000006E-2</v>
      </c>
      <c r="D65" s="40">
        <v>6.2700000000000006E-2</v>
      </c>
      <c r="E65" s="40">
        <v>0.1148</v>
      </c>
      <c r="F65" s="40">
        <v>0.11169999999999999</v>
      </c>
      <c r="G65" s="40">
        <v>0.11169999999999999</v>
      </c>
      <c r="H65" s="40">
        <v>0.11169999999999999</v>
      </c>
      <c r="I65" s="40"/>
      <c r="J65" s="40">
        <v>0.11169999999999999</v>
      </c>
      <c r="K65" s="39"/>
      <c r="L65" s="79">
        <f t="shared" si="24"/>
        <v>0.10125698479750606</v>
      </c>
    </row>
    <row r="66" spans="1:12" ht="15" thickBot="1" x14ac:dyDescent="0.35">
      <c r="A66" s="12" t="s">
        <v>10</v>
      </c>
      <c r="B66" s="13" t="s">
        <v>37</v>
      </c>
      <c r="C66" s="40">
        <v>2.3800000000000002E-2</v>
      </c>
      <c r="D66" s="40">
        <v>2.3800000000000002E-2</v>
      </c>
      <c r="E66" s="40">
        <v>4.36E-2</v>
      </c>
      <c r="F66" s="40">
        <v>4.2299999999999997E-2</v>
      </c>
      <c r="G66" s="40">
        <v>4.2299999999999997E-2</v>
      </c>
      <c r="H66" s="40">
        <v>4.2299999999999997E-2</v>
      </c>
      <c r="I66" s="40"/>
      <c r="J66" s="40">
        <v>4.2299999999999997E-2</v>
      </c>
      <c r="K66" s="39"/>
      <c r="L66" s="79">
        <f t="shared" si="24"/>
        <v>3.8395734464256287E-2</v>
      </c>
    </row>
    <row r="67" spans="1:12" ht="15" thickBot="1" x14ac:dyDescent="0.35">
      <c r="A67" s="12" t="s">
        <v>11</v>
      </c>
      <c r="B67" s="13" t="s">
        <v>38</v>
      </c>
      <c r="C67" s="40">
        <v>2.5000000000000001E-3</v>
      </c>
      <c r="D67" s="40">
        <v>2.5000000000000001E-3</v>
      </c>
      <c r="E67" s="40">
        <v>4.5999999999999999E-3</v>
      </c>
      <c r="F67" s="40">
        <v>4.4000000000000003E-3</v>
      </c>
      <c r="G67" s="40">
        <v>4.4000000000000003E-3</v>
      </c>
      <c r="H67" s="40">
        <v>4.4000000000000003E-3</v>
      </c>
      <c r="I67" s="40"/>
      <c r="J67" s="40">
        <v>4.4000000000000003E-3</v>
      </c>
      <c r="K67" s="39"/>
      <c r="L67" s="79">
        <f t="shared" si="24"/>
        <v>4.0187764494975832E-3</v>
      </c>
    </row>
    <row r="68" spans="1:12" ht="15" thickBot="1" x14ac:dyDescent="0.35">
      <c r="A68" s="12" t="s">
        <v>12</v>
      </c>
      <c r="B68" s="13" t="s">
        <v>39</v>
      </c>
      <c r="C68" s="40">
        <v>6.9000000000000006E-2</v>
      </c>
      <c r="D68" s="40">
        <v>6.9000000000000006E-2</v>
      </c>
      <c r="E68" s="40"/>
      <c r="F68" s="40"/>
      <c r="G68" s="40"/>
      <c r="H68" s="40"/>
      <c r="I68" s="40"/>
      <c r="J68" s="40"/>
      <c r="K68" s="39"/>
      <c r="L68" s="79">
        <f t="shared" si="24"/>
        <v>1.6002530010728693E-2</v>
      </c>
    </row>
    <row r="69" spans="1:12" ht="15" thickBot="1" x14ac:dyDescent="0.35">
      <c r="A69" s="12" t="s">
        <v>13</v>
      </c>
      <c r="B69" s="13" t="s">
        <v>40</v>
      </c>
      <c r="C69" s="40">
        <v>2.1100000000000001E-2</v>
      </c>
      <c r="D69" s="40">
        <v>2.1100000000000001E-2</v>
      </c>
      <c r="E69" s="40">
        <v>3.1600000000000003E-2</v>
      </c>
      <c r="F69" s="40">
        <v>3.09E-2</v>
      </c>
      <c r="G69" s="40">
        <v>3.09E-2</v>
      </c>
      <c r="H69" s="40">
        <v>3.09E-2</v>
      </c>
      <c r="I69" s="40"/>
      <c r="J69" s="40">
        <v>3.09E-2</v>
      </c>
      <c r="K69" s="39"/>
      <c r="L69" s="79">
        <f t="shared" si="24"/>
        <v>2.8835167290143061E-2</v>
      </c>
    </row>
    <row r="70" spans="1:12" ht="15" thickBot="1" x14ac:dyDescent="0.35">
      <c r="A70" s="14" t="s">
        <v>14</v>
      </c>
      <c r="B70" s="7" t="s">
        <v>41</v>
      </c>
      <c r="C70" s="41">
        <v>0.11210000000000001</v>
      </c>
      <c r="D70" s="41">
        <v>0.11210000000000001</v>
      </c>
      <c r="E70" s="41">
        <v>0.16889999999999999</v>
      </c>
      <c r="F70" s="41">
        <v>0.1656</v>
      </c>
      <c r="G70" s="41">
        <v>0.1656</v>
      </c>
      <c r="H70" s="41">
        <v>0.1656</v>
      </c>
      <c r="I70" s="41"/>
      <c r="J70" s="41">
        <v>0.1656</v>
      </c>
      <c r="K70" s="39"/>
      <c r="L70" s="79">
        <f t="shared" si="24"/>
        <v>0.1541727673625414</v>
      </c>
    </row>
    <row r="71" spans="1:12" ht="15" thickBot="1" x14ac:dyDescent="0.35">
      <c r="A71" s="9">
        <v>6</v>
      </c>
      <c r="B71" s="10" t="s">
        <v>42</v>
      </c>
      <c r="C71" s="37">
        <f>SUM(C72:C73)</f>
        <v>0.2359</v>
      </c>
      <c r="D71" s="37">
        <f>SUM(D72:D73)</f>
        <v>0.2359</v>
      </c>
      <c r="E71" s="37">
        <f t="shared" ref="E71:J71" si="27">SUM(E72:E73)</f>
        <v>0.28320000000000001</v>
      </c>
      <c r="F71" s="37">
        <f t="shared" si="27"/>
        <v>0.28049999999999997</v>
      </c>
      <c r="G71" s="37">
        <f t="shared" si="27"/>
        <v>0.28049999999999997</v>
      </c>
      <c r="H71" s="37">
        <f t="shared" si="27"/>
        <v>0.28049999999999997</v>
      </c>
      <c r="I71" s="37"/>
      <c r="J71" s="42">
        <f t="shared" si="27"/>
        <v>0.28049999999999997</v>
      </c>
      <c r="K71" s="43"/>
      <c r="L71" s="60">
        <f t="shared" si="24"/>
        <v>0.27095858433338682</v>
      </c>
    </row>
    <row r="72" spans="1:12" ht="15" thickBot="1" x14ac:dyDescent="0.35">
      <c r="A72" s="11" t="s">
        <v>15</v>
      </c>
      <c r="B72" s="5" t="s">
        <v>43</v>
      </c>
      <c r="C72" s="38">
        <v>9.35E-2</v>
      </c>
      <c r="D72" s="38">
        <v>9.35E-2</v>
      </c>
      <c r="E72" s="38">
        <v>0.14080000000000001</v>
      </c>
      <c r="F72" s="38">
        <v>0.1381</v>
      </c>
      <c r="G72" s="38">
        <v>0.1381</v>
      </c>
      <c r="H72" s="38">
        <v>0.1381</v>
      </c>
      <c r="I72" s="38"/>
      <c r="J72" s="38">
        <v>0.1381</v>
      </c>
      <c r="K72" s="39"/>
      <c r="L72" s="79">
        <f t="shared" si="24"/>
        <v>0.12855858433338682</v>
      </c>
    </row>
    <row r="73" spans="1:12" ht="15" thickBot="1" x14ac:dyDescent="0.35">
      <c r="A73" s="14" t="s">
        <v>16</v>
      </c>
      <c r="B73" s="7" t="s">
        <v>80</v>
      </c>
      <c r="C73" s="41">
        <v>0.1424</v>
      </c>
      <c r="D73" s="41">
        <v>0.1424</v>
      </c>
      <c r="E73" s="41">
        <v>0.1424</v>
      </c>
      <c r="F73" s="41">
        <v>0.1424</v>
      </c>
      <c r="G73" s="41">
        <v>0.1424</v>
      </c>
      <c r="H73" s="41">
        <v>0.1424</v>
      </c>
      <c r="I73" s="41"/>
      <c r="J73" s="41">
        <v>0.1424</v>
      </c>
      <c r="K73" s="39"/>
      <c r="L73" s="79">
        <f t="shared" si="24"/>
        <v>0.1424</v>
      </c>
    </row>
    <row r="74" spans="1:12" ht="15" thickBot="1" x14ac:dyDescent="0.35">
      <c r="A74" s="9">
        <v>7</v>
      </c>
      <c r="B74" s="10" t="s">
        <v>45</v>
      </c>
      <c r="C74" s="37">
        <f>SUM(C75:C76)</f>
        <v>0.36970000000000003</v>
      </c>
      <c r="D74" s="37">
        <f>SUM(D75:D76)</f>
        <v>0.21939999999999998</v>
      </c>
      <c r="E74" s="37">
        <f t="shared" ref="E74:J74" si="28">SUM(E75:E76)</f>
        <v>0.32719999999999999</v>
      </c>
      <c r="F74" s="37">
        <f t="shared" si="28"/>
        <v>0.29020000000000001</v>
      </c>
      <c r="G74" s="37">
        <f t="shared" si="28"/>
        <v>0.39989999999999998</v>
      </c>
      <c r="H74" s="37">
        <f t="shared" si="28"/>
        <v>0.73719999999999997</v>
      </c>
      <c r="I74" s="37"/>
      <c r="J74" s="42">
        <f t="shared" si="28"/>
        <v>1.2736000000000001</v>
      </c>
      <c r="K74" s="43"/>
      <c r="L74" s="60">
        <f t="shared" si="24"/>
        <v>0.43822902976146527</v>
      </c>
    </row>
    <row r="75" spans="1:12" ht="15" thickBot="1" x14ac:dyDescent="0.35">
      <c r="A75" s="11" t="s">
        <v>17</v>
      </c>
      <c r="B75" s="5" t="s">
        <v>46</v>
      </c>
      <c r="C75" s="38">
        <v>0.3528</v>
      </c>
      <c r="D75" s="38">
        <v>0.2097</v>
      </c>
      <c r="E75" s="38">
        <v>0.31269999999999998</v>
      </c>
      <c r="F75" s="38">
        <v>0.2772</v>
      </c>
      <c r="G75" s="38">
        <v>0.38229999999999997</v>
      </c>
      <c r="H75" s="38">
        <v>0.7046</v>
      </c>
      <c r="I75" s="38"/>
      <c r="J75" s="38">
        <v>1.2173</v>
      </c>
      <c r="K75" s="39"/>
      <c r="L75" s="79">
        <f t="shared" si="24"/>
        <v>0.41884602020683959</v>
      </c>
    </row>
    <row r="76" spans="1:12" ht="15" thickBot="1" x14ac:dyDescent="0.35">
      <c r="A76" s="14" t="s">
        <v>18</v>
      </c>
      <c r="B76" s="7" t="s">
        <v>48</v>
      </c>
      <c r="C76" s="41">
        <v>1.6899999999999998E-2</v>
      </c>
      <c r="D76" s="41">
        <v>9.7000000000000003E-3</v>
      </c>
      <c r="E76" s="41">
        <v>1.4500000000000001E-2</v>
      </c>
      <c r="F76" s="41">
        <v>1.2999999999999999E-2</v>
      </c>
      <c r="G76" s="41">
        <v>1.7600000000000001E-2</v>
      </c>
      <c r="H76" s="41">
        <v>3.2599999999999997E-2</v>
      </c>
      <c r="I76" s="41"/>
      <c r="J76" s="41">
        <v>5.6300000000000003E-2</v>
      </c>
      <c r="K76" s="39"/>
      <c r="L76" s="79">
        <f t="shared" si="24"/>
        <v>1.9383009554625671E-2</v>
      </c>
    </row>
    <row r="77" spans="1:12" ht="15" thickBot="1" x14ac:dyDescent="0.35">
      <c r="A77" s="9">
        <v>8</v>
      </c>
      <c r="B77" s="10" t="s">
        <v>49</v>
      </c>
      <c r="C77" s="37">
        <f>SUM(C78:C81)</f>
        <v>0.50600000000000001</v>
      </c>
      <c r="D77" s="37">
        <f>SUM(D78:D81)</f>
        <v>0.32250000000000001</v>
      </c>
      <c r="E77" s="37">
        <f t="shared" ref="E77:J77" si="29">SUM(E78:E81)</f>
        <v>0.44380000000000003</v>
      </c>
      <c r="F77" s="37">
        <f t="shared" si="29"/>
        <v>0.39450000000000002</v>
      </c>
      <c r="G77" s="37">
        <f t="shared" si="29"/>
        <v>0.52500000000000002</v>
      </c>
      <c r="H77" s="37">
        <f t="shared" si="29"/>
        <v>0.90290000000000004</v>
      </c>
      <c r="I77" s="37"/>
      <c r="J77" s="42">
        <f t="shared" si="29"/>
        <v>1.8208</v>
      </c>
      <c r="K77" s="43"/>
      <c r="L77" s="60">
        <f t="shared" si="24"/>
        <v>0.5877679133432796</v>
      </c>
    </row>
    <row r="78" spans="1:12" ht="15" thickBot="1" x14ac:dyDescent="0.35">
      <c r="A78" s="11" t="s">
        <v>19</v>
      </c>
      <c r="B78" s="5" t="s">
        <v>46</v>
      </c>
      <c r="C78" s="38">
        <v>0.25330000000000003</v>
      </c>
      <c r="D78" s="38">
        <v>0.15040000000000001</v>
      </c>
      <c r="E78" s="38">
        <v>0.21840000000000001</v>
      </c>
      <c r="F78" s="38">
        <v>0.1908</v>
      </c>
      <c r="G78" s="38">
        <v>0.26400000000000001</v>
      </c>
      <c r="H78" s="38">
        <v>0.47599999999999998</v>
      </c>
      <c r="I78" s="38"/>
      <c r="J78" s="38">
        <v>0.9909</v>
      </c>
      <c r="K78" s="39"/>
      <c r="L78" s="79">
        <f t="shared" si="24"/>
        <v>0.29919690233604151</v>
      </c>
    </row>
    <row r="79" spans="1:12" ht="15" thickBot="1" x14ac:dyDescent="0.35">
      <c r="A79" s="12" t="s">
        <v>19</v>
      </c>
      <c r="B79" s="13" t="s">
        <v>47</v>
      </c>
      <c r="C79" s="40">
        <v>0.1338</v>
      </c>
      <c r="D79" s="40">
        <v>9.6299999999999997E-2</v>
      </c>
      <c r="E79" s="40">
        <v>0.1211</v>
      </c>
      <c r="F79" s="40">
        <v>0.111</v>
      </c>
      <c r="G79" s="40">
        <v>0.1376</v>
      </c>
      <c r="H79" s="40">
        <v>0.2147</v>
      </c>
      <c r="I79" s="40"/>
      <c r="J79" s="40">
        <v>0.40200000000000002</v>
      </c>
      <c r="K79" s="39"/>
      <c r="L79" s="79">
        <f t="shared" si="24"/>
        <v>0.1504327745894371</v>
      </c>
    </row>
    <row r="80" spans="1:12" ht="15" thickBot="1" x14ac:dyDescent="0.35">
      <c r="A80" s="12" t="s">
        <v>20</v>
      </c>
      <c r="B80" s="13" t="s">
        <v>50</v>
      </c>
      <c r="C80" s="40">
        <v>7.7799999999999994E-2</v>
      </c>
      <c r="D80" s="40">
        <v>4.6199999999999998E-2</v>
      </c>
      <c r="E80" s="40">
        <v>6.7100000000000007E-2</v>
      </c>
      <c r="F80" s="40">
        <v>5.8599999999999999E-2</v>
      </c>
      <c r="G80" s="40">
        <v>8.1100000000000005E-2</v>
      </c>
      <c r="H80" s="40">
        <v>0.1462</v>
      </c>
      <c r="I80" s="40"/>
      <c r="J80" s="40">
        <v>0.3044</v>
      </c>
      <c r="K80" s="39"/>
      <c r="L80" s="79">
        <f t="shared" si="24"/>
        <v>9.1909281093925252E-2</v>
      </c>
    </row>
    <row r="81" spans="1:12" ht="15" thickBot="1" x14ac:dyDescent="0.35">
      <c r="A81" s="14" t="s">
        <v>20</v>
      </c>
      <c r="B81" s="7" t="s">
        <v>47</v>
      </c>
      <c r="C81" s="41">
        <v>4.1099999999999998E-2</v>
      </c>
      <c r="D81" s="41">
        <v>2.9600000000000001E-2</v>
      </c>
      <c r="E81" s="41">
        <v>3.7199999999999997E-2</v>
      </c>
      <c r="F81" s="41">
        <v>3.4099999999999998E-2</v>
      </c>
      <c r="G81" s="41">
        <v>4.2299999999999997E-2</v>
      </c>
      <c r="H81" s="41">
        <v>6.6000000000000003E-2</v>
      </c>
      <c r="I81" s="41"/>
      <c r="J81" s="41">
        <v>0.1235</v>
      </c>
      <c r="K81" s="39"/>
      <c r="L81" s="79">
        <f t="shared" si="24"/>
        <v>4.6228955323875637E-2</v>
      </c>
    </row>
    <row r="82" spans="1:12" ht="15" thickBot="1" x14ac:dyDescent="0.35">
      <c r="A82" s="109">
        <v>9</v>
      </c>
      <c r="B82" s="92" t="s">
        <v>51</v>
      </c>
      <c r="C82" s="110">
        <f>SUM(C85,C88)</f>
        <v>0.36319679520000003</v>
      </c>
      <c r="D82" s="110">
        <f>SUM(D85,D88)</f>
        <v>0.35129416159999993</v>
      </c>
      <c r="E82" s="110">
        <f t="shared" ref="E82:J82" si="30">SUM(E85,E88)</f>
        <v>0.47844633399999992</v>
      </c>
      <c r="F82" s="110">
        <f t="shared" si="30"/>
        <v>0.4957384467999999</v>
      </c>
      <c r="G82" s="110">
        <f t="shared" si="30"/>
        <v>0.53067642199999998</v>
      </c>
      <c r="H82" s="110">
        <f t="shared" si="30"/>
        <v>0.67002255119999998</v>
      </c>
      <c r="I82" s="110"/>
      <c r="J82" s="111">
        <f t="shared" si="30"/>
        <v>0.88914961959999994</v>
      </c>
      <c r="K82" s="43"/>
      <c r="L82" s="60">
        <f>SUM(L85,L88)</f>
        <v>0.51009480922274308</v>
      </c>
    </row>
    <row r="83" spans="1:12" ht="15" thickBot="1" x14ac:dyDescent="0.35">
      <c r="A83" s="9"/>
      <c r="B83" s="10" t="s">
        <v>97</v>
      </c>
      <c r="C83" s="37"/>
      <c r="D83" s="37"/>
      <c r="E83" s="37"/>
      <c r="F83" s="37"/>
      <c r="G83" s="37"/>
      <c r="H83" s="37"/>
      <c r="I83" s="37"/>
      <c r="J83" s="42"/>
      <c r="K83" s="43"/>
      <c r="L83" s="60">
        <v>5.62E-2</v>
      </c>
    </row>
    <row r="84" spans="1:12" ht="15" thickBot="1" x14ac:dyDescent="0.35">
      <c r="A84" s="16"/>
      <c r="B84" s="81" t="s">
        <v>52</v>
      </c>
      <c r="C84" s="82">
        <f>SUM(C77,C74,C71,C62,C57)</f>
        <v>3.4908000000000001</v>
      </c>
      <c r="D84" s="82">
        <f t="shared" ref="D84:J84" si="31">SUM(D77,D74,D71,D62,D57)</f>
        <v>3.3763999999999998</v>
      </c>
      <c r="E84" s="82">
        <f t="shared" si="31"/>
        <v>4.5984999999999996</v>
      </c>
      <c r="F84" s="82">
        <f t="shared" si="31"/>
        <v>4.7646999999999995</v>
      </c>
      <c r="G84" s="82">
        <f t="shared" si="31"/>
        <v>5.1005000000000003</v>
      </c>
      <c r="H84" s="82">
        <f t="shared" si="31"/>
        <v>6.4398</v>
      </c>
      <c r="I84" s="82"/>
      <c r="J84" s="82">
        <f t="shared" si="31"/>
        <v>8.5458999999999996</v>
      </c>
      <c r="K84" s="43"/>
      <c r="L84" s="60">
        <f>((C84*$C$55+D84*$D$55+E84*$E$55+F84*$F$55+G84*$G$55+H84*$H$55+I84*$I$55+J84*$J$55)/$L$55)-L83</f>
        <v>4.902683568708845</v>
      </c>
    </row>
    <row r="85" spans="1:12" ht="15" thickBot="1" x14ac:dyDescent="0.35">
      <c r="A85" s="18" t="s">
        <v>21</v>
      </c>
      <c r="B85" s="19" t="s">
        <v>53</v>
      </c>
      <c r="C85" s="45">
        <f t="shared" ref="C85:J85" si="32">SUM(C86:C87)</f>
        <v>0.1350136716</v>
      </c>
      <c r="D85" s="45">
        <f t="shared" si="32"/>
        <v>0.13058902279999998</v>
      </c>
      <c r="E85" s="45">
        <f t="shared" si="32"/>
        <v>0.17785618449999996</v>
      </c>
      <c r="F85" s="45">
        <f t="shared" si="32"/>
        <v>0.18428430189999997</v>
      </c>
      <c r="G85" s="45">
        <f t="shared" si="32"/>
        <v>0.19727203849999997</v>
      </c>
      <c r="H85" s="45">
        <f t="shared" si="32"/>
        <v>0.24907214459999999</v>
      </c>
      <c r="I85" s="45"/>
      <c r="J85" s="45">
        <f t="shared" si="32"/>
        <v>0.33052977429999997</v>
      </c>
      <c r="K85" s="43"/>
      <c r="L85" s="60">
        <f>SUM(L86:L87)</f>
        <v>0.18962109238695199</v>
      </c>
    </row>
    <row r="86" spans="1:12" ht="15" thickBot="1" x14ac:dyDescent="0.35">
      <c r="A86" s="12" t="s">
        <v>22</v>
      </c>
      <c r="B86" s="13" t="s">
        <v>54</v>
      </c>
      <c r="C86" s="40">
        <f t="shared" ref="C86:J86" si="33">0.006882*C84</f>
        <v>2.4023685600000001E-2</v>
      </c>
      <c r="D86" s="40">
        <f t="shared" si="33"/>
        <v>2.3236384799999999E-2</v>
      </c>
      <c r="E86" s="40">
        <f t="shared" si="33"/>
        <v>3.1646876999999997E-2</v>
      </c>
      <c r="F86" s="46">
        <f t="shared" si="33"/>
        <v>3.2790665399999995E-2</v>
      </c>
      <c r="G86" s="40">
        <f t="shared" si="33"/>
        <v>3.5101641000000003E-2</v>
      </c>
      <c r="H86" s="40">
        <f t="shared" si="33"/>
        <v>4.4318703600000002E-2</v>
      </c>
      <c r="I86" s="40"/>
      <c r="J86" s="40">
        <f t="shared" si="33"/>
        <v>5.88128838E-2</v>
      </c>
      <c r="K86" s="39"/>
      <c r="L86" s="79">
        <f>0.006882*L84</f>
        <v>3.3740268319854272E-2</v>
      </c>
    </row>
    <row r="87" spans="1:12" ht="15" thickBot="1" x14ac:dyDescent="0.35">
      <c r="A87" s="12" t="s">
        <v>23</v>
      </c>
      <c r="B87" s="13" t="s">
        <v>55</v>
      </c>
      <c r="C87" s="40">
        <f t="shared" ref="C87:J87" si="34">0.031795*C84</f>
        <v>0.110989986</v>
      </c>
      <c r="D87" s="40">
        <f t="shared" si="34"/>
        <v>0.10735263799999999</v>
      </c>
      <c r="E87" s="40">
        <f t="shared" si="34"/>
        <v>0.14620930749999997</v>
      </c>
      <c r="F87" s="47">
        <f t="shared" si="34"/>
        <v>0.15149363649999997</v>
      </c>
      <c r="G87" s="40">
        <f t="shared" si="34"/>
        <v>0.16217039749999998</v>
      </c>
      <c r="H87" s="40">
        <f t="shared" si="34"/>
        <v>0.20475344099999998</v>
      </c>
      <c r="I87" s="40"/>
      <c r="J87" s="40">
        <f t="shared" si="34"/>
        <v>0.27171689049999997</v>
      </c>
      <c r="K87" s="39"/>
      <c r="L87" s="79">
        <f>0.031795*L84</f>
        <v>0.15588082406709772</v>
      </c>
    </row>
    <row r="88" spans="1:12" ht="15" thickBot="1" x14ac:dyDescent="0.35">
      <c r="A88" s="18" t="s">
        <v>24</v>
      </c>
      <c r="B88" s="19" t="s">
        <v>56</v>
      </c>
      <c r="C88" s="45">
        <f t="shared" ref="C88:J88" si="35">SUM(C89:C90)</f>
        <v>0.22818312360000001</v>
      </c>
      <c r="D88" s="45">
        <f t="shared" si="35"/>
        <v>0.22070513879999998</v>
      </c>
      <c r="E88" s="45">
        <f t="shared" si="35"/>
        <v>0.30059014949999996</v>
      </c>
      <c r="F88" s="45">
        <f t="shared" si="35"/>
        <v>0.31145414489999995</v>
      </c>
      <c r="G88" s="45">
        <f t="shared" si="35"/>
        <v>0.33340438350000001</v>
      </c>
      <c r="H88" s="45">
        <f t="shared" si="35"/>
        <v>0.42095040660000005</v>
      </c>
      <c r="I88" s="45"/>
      <c r="J88" s="45">
        <f t="shared" si="35"/>
        <v>0.55861984529999997</v>
      </c>
      <c r="K88" s="43"/>
      <c r="L88" s="60">
        <f>SUM(L89:L90)</f>
        <v>0.32047371683579107</v>
      </c>
    </row>
    <row r="89" spans="1:12" ht="15" thickBot="1" x14ac:dyDescent="0.35">
      <c r="A89" s="12" t="s">
        <v>25</v>
      </c>
      <c r="B89" s="13" t="s">
        <v>57</v>
      </c>
      <c r="C89" s="40">
        <f t="shared" ref="C89:J89" si="36">0.021202*C84</f>
        <v>7.4011941599999992E-2</v>
      </c>
      <c r="D89" s="40">
        <f t="shared" si="36"/>
        <v>7.1586432799999988E-2</v>
      </c>
      <c r="E89" s="40">
        <f t="shared" si="36"/>
        <v>9.7497396999999986E-2</v>
      </c>
      <c r="F89" s="40">
        <f t="shared" si="36"/>
        <v>0.10102116939999999</v>
      </c>
      <c r="G89" s="40">
        <f t="shared" si="36"/>
        <v>0.10814080099999999</v>
      </c>
      <c r="H89" s="40">
        <f t="shared" si="36"/>
        <v>0.13653663959999998</v>
      </c>
      <c r="I89" s="40"/>
      <c r="J89" s="40">
        <f t="shared" si="36"/>
        <v>0.18119017179999997</v>
      </c>
      <c r="K89" s="39"/>
      <c r="L89" s="79">
        <f>0.021202*L84</f>
        <v>0.10394669702376493</v>
      </c>
    </row>
    <row r="90" spans="1:12" ht="15" thickBot="1" x14ac:dyDescent="0.35">
      <c r="A90" s="12" t="s">
        <v>26</v>
      </c>
      <c r="B90" s="13" t="s">
        <v>58</v>
      </c>
      <c r="C90" s="40">
        <f t="shared" ref="C90:J90" si="37">0.044165*C84</f>
        <v>0.15417118200000002</v>
      </c>
      <c r="D90" s="40">
        <f t="shared" si="37"/>
        <v>0.14911870599999999</v>
      </c>
      <c r="E90" s="40">
        <f t="shared" si="37"/>
        <v>0.2030927525</v>
      </c>
      <c r="F90" s="40">
        <f t="shared" si="37"/>
        <v>0.21043297549999998</v>
      </c>
      <c r="G90" s="40">
        <f t="shared" si="37"/>
        <v>0.22526358250000003</v>
      </c>
      <c r="H90" s="40">
        <f t="shared" si="37"/>
        <v>0.28441376700000004</v>
      </c>
      <c r="I90" s="40"/>
      <c r="J90" s="40">
        <f t="shared" si="37"/>
        <v>0.37742967350000001</v>
      </c>
      <c r="K90" s="39"/>
      <c r="L90" s="79">
        <f>0.044165*L84</f>
        <v>0.21652701981202616</v>
      </c>
    </row>
    <row r="91" spans="1:12" ht="15" thickBot="1" x14ac:dyDescent="0.35">
      <c r="A91" s="537" t="s">
        <v>60</v>
      </c>
      <c r="B91" s="538"/>
      <c r="C91" s="37">
        <f t="shared" ref="C91:H91" si="38">SUM(C57,C62,C71,C74,C77,C82)</f>
        <v>3.8539967952</v>
      </c>
      <c r="D91" s="37">
        <f t="shared" si="38"/>
        <v>3.7276941615999992</v>
      </c>
      <c r="E91" s="37">
        <f t="shared" si="38"/>
        <v>5.0769463340000005</v>
      </c>
      <c r="F91" s="37">
        <f t="shared" si="38"/>
        <v>5.2604384468000003</v>
      </c>
      <c r="G91" s="37">
        <f t="shared" si="38"/>
        <v>5.6311764219999993</v>
      </c>
      <c r="H91" s="37">
        <f t="shared" si="38"/>
        <v>7.1098225511999988</v>
      </c>
      <c r="I91" s="37"/>
      <c r="J91" s="42">
        <f>SUM(J57,J62,J71,J74,J77,J82)</f>
        <v>9.4350496195999991</v>
      </c>
      <c r="K91" s="43"/>
      <c r="L91" s="60">
        <f>SUM(L84,L82)</f>
        <v>5.4127783779315877</v>
      </c>
    </row>
    <row r="92" spans="1:12" x14ac:dyDescent="0.3">
      <c r="A92" s="74"/>
      <c r="B92" s="74"/>
      <c r="C92" s="43"/>
      <c r="D92" s="43"/>
      <c r="E92" s="43"/>
      <c r="F92" s="43"/>
      <c r="G92" s="43"/>
      <c r="H92" s="43"/>
      <c r="I92" s="43"/>
      <c r="J92" s="39" t="s">
        <v>83</v>
      </c>
      <c r="K92" s="39"/>
      <c r="L92" s="89">
        <v>5.4127000000000001</v>
      </c>
    </row>
    <row r="93" spans="1:12" x14ac:dyDescent="0.3">
      <c r="L93" s="90"/>
    </row>
    <row r="94" spans="1:12" ht="15" thickBot="1" x14ac:dyDescent="0.35">
      <c r="A94" s="72" t="s">
        <v>0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 t="s">
        <v>94</v>
      </c>
    </row>
    <row r="95" spans="1:12" x14ac:dyDescent="0.3">
      <c r="A95" s="536" t="s">
        <v>1</v>
      </c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</row>
    <row r="96" spans="1:12" ht="15" thickBot="1" x14ac:dyDescent="0.35"/>
    <row r="97" spans="1:12" ht="15" thickBot="1" x14ac:dyDescent="0.35">
      <c r="A97" s="4">
        <v>1</v>
      </c>
      <c r="B97" s="17" t="s">
        <v>2</v>
      </c>
      <c r="C97" s="21">
        <v>0</v>
      </c>
      <c r="D97" s="21">
        <v>314314.21000000002</v>
      </c>
      <c r="E97" s="21">
        <v>1204513.8700000001</v>
      </c>
      <c r="F97" s="21">
        <v>37880.480000000003</v>
      </c>
      <c r="G97" s="21">
        <v>543668.66</v>
      </c>
      <c r="H97" s="21">
        <v>310262.13</v>
      </c>
      <c r="I97" s="21">
        <v>100102.96</v>
      </c>
      <c r="J97" s="22">
        <v>207742.52</v>
      </c>
      <c r="K97" s="23"/>
      <c r="L97" s="48">
        <f>SUM(C97:J97)</f>
        <v>2718484.83</v>
      </c>
    </row>
    <row r="98" spans="1:12" ht="29.4" thickBot="1" x14ac:dyDescent="0.35">
      <c r="A98" s="8"/>
      <c r="B98" s="26" t="s">
        <v>28</v>
      </c>
      <c r="C98" s="27" t="s">
        <v>61</v>
      </c>
      <c r="D98" s="27" t="s">
        <v>62</v>
      </c>
      <c r="E98" s="27" t="s">
        <v>63</v>
      </c>
      <c r="F98" s="27" t="s">
        <v>64</v>
      </c>
      <c r="G98" s="27" t="s">
        <v>65</v>
      </c>
      <c r="H98" s="27" t="s">
        <v>66</v>
      </c>
      <c r="I98" s="27" t="s">
        <v>67</v>
      </c>
      <c r="J98" s="28" t="s">
        <v>68</v>
      </c>
      <c r="K98" s="29"/>
      <c r="L98" s="54" t="s">
        <v>69</v>
      </c>
    </row>
    <row r="99" spans="1:12" ht="15" thickBot="1" x14ac:dyDescent="0.35">
      <c r="A99" s="9">
        <v>4</v>
      </c>
      <c r="B99" s="10" t="s">
        <v>29</v>
      </c>
      <c r="C99" s="30"/>
      <c r="D99" s="30">
        <f>SUM(D100:D103)</f>
        <v>0.85340000000000005</v>
      </c>
      <c r="E99" s="30">
        <f t="shared" ref="E99:G99" si="39">SUM(E100:E103)</f>
        <v>0.99059999999999993</v>
      </c>
      <c r="F99" s="30">
        <f t="shared" si="39"/>
        <v>1.2967</v>
      </c>
      <c r="G99" s="30">
        <f t="shared" si="39"/>
        <v>1.3921000000000001</v>
      </c>
      <c r="H99" s="30">
        <f>SUM(H100:H103)</f>
        <v>2.0162999999999998</v>
      </c>
      <c r="I99" s="30">
        <f>SUM(I100:I103)</f>
        <v>2.3506</v>
      </c>
      <c r="J99" s="31">
        <f t="shared" ref="J99" si="40">SUM(J100:J103)</f>
        <v>2.7520000000000002</v>
      </c>
      <c r="K99" s="32"/>
      <c r="L99" s="60">
        <f t="shared" ref="L99:L123" si="41">(C99*$C$97+D99*$D$97+E99*$E$97+F99*$F$97+G99*$G$97+H99*$H$97+I99*$I$97+J99*$J$97)/$L$97</f>
        <v>1.3610445315499515</v>
      </c>
    </row>
    <row r="100" spans="1:12" ht="15" thickBot="1" x14ac:dyDescent="0.35">
      <c r="A100" s="11" t="s">
        <v>3</v>
      </c>
      <c r="B100" s="5" t="s">
        <v>30</v>
      </c>
      <c r="C100" s="33"/>
      <c r="D100" s="33">
        <v>0.55400000000000005</v>
      </c>
      <c r="E100" s="33">
        <v>0.63829999999999998</v>
      </c>
      <c r="F100" s="33">
        <v>0.91210000000000002</v>
      </c>
      <c r="G100" s="33">
        <v>0.95909999999999995</v>
      </c>
      <c r="H100" s="33">
        <v>1.3355999999999999</v>
      </c>
      <c r="I100" s="33">
        <v>1.5940000000000001</v>
      </c>
      <c r="J100" s="33">
        <v>1.6513</v>
      </c>
      <c r="K100" s="34"/>
      <c r="L100" s="79">
        <f t="shared" si="41"/>
        <v>0.8887120092993126</v>
      </c>
    </row>
    <row r="101" spans="1:12" ht="15" thickBot="1" x14ac:dyDescent="0.35">
      <c r="A101" s="12" t="s">
        <v>4</v>
      </c>
      <c r="B101" s="13" t="s">
        <v>31</v>
      </c>
      <c r="C101" s="35"/>
      <c r="D101" s="35">
        <v>2.2200000000000001E-2</v>
      </c>
      <c r="E101" s="35">
        <v>2.5499999999999998E-2</v>
      </c>
      <c r="F101" s="35">
        <v>3.6499999999999998E-2</v>
      </c>
      <c r="G101" s="35">
        <v>3.8399999999999997E-2</v>
      </c>
      <c r="H101" s="35">
        <v>5.3400000000000003E-2</v>
      </c>
      <c r="I101" s="35">
        <v>6.3799999999999996E-2</v>
      </c>
      <c r="J101" s="35">
        <v>6.6100000000000006E-2</v>
      </c>
      <c r="K101" s="34"/>
      <c r="L101" s="79">
        <f t="shared" si="41"/>
        <v>3.5548751019883376E-2</v>
      </c>
    </row>
    <row r="102" spans="1:12" ht="15" thickBot="1" x14ac:dyDescent="0.35">
      <c r="A102" s="12" t="s">
        <v>5</v>
      </c>
      <c r="B102" s="13" t="s">
        <v>32</v>
      </c>
      <c r="C102" s="35"/>
      <c r="D102" s="35">
        <v>7.4300000000000005E-2</v>
      </c>
      <c r="E102" s="35">
        <v>9.6699999999999994E-2</v>
      </c>
      <c r="F102" s="35">
        <v>9.6699999999999994E-2</v>
      </c>
      <c r="G102" s="35">
        <v>0.113</v>
      </c>
      <c r="H102" s="35">
        <v>0.13420000000000001</v>
      </c>
      <c r="I102" s="35">
        <v>0.13420000000000001</v>
      </c>
      <c r="J102" s="35">
        <v>0.15840000000000001</v>
      </c>
      <c r="K102" s="34"/>
      <c r="L102" s="79">
        <f t="shared" si="41"/>
        <v>0.1077456990164628</v>
      </c>
    </row>
    <row r="103" spans="1:12" ht="15" thickBot="1" x14ac:dyDescent="0.35">
      <c r="A103" s="14" t="s">
        <v>6</v>
      </c>
      <c r="B103" s="7" t="s">
        <v>33</v>
      </c>
      <c r="C103" s="36"/>
      <c r="D103" s="36">
        <v>0.2029</v>
      </c>
      <c r="E103" s="36">
        <v>0.2301</v>
      </c>
      <c r="F103" s="36">
        <v>0.25140000000000001</v>
      </c>
      <c r="G103" s="36">
        <v>0.28160000000000002</v>
      </c>
      <c r="H103" s="36">
        <v>0.49309999999999998</v>
      </c>
      <c r="I103" s="36">
        <v>0.55859999999999999</v>
      </c>
      <c r="J103" s="36">
        <v>0.87619999999999998</v>
      </c>
      <c r="K103" s="34"/>
      <c r="L103" s="79">
        <f t="shared" si="41"/>
        <v>0.32903807221429299</v>
      </c>
    </row>
    <row r="104" spans="1:12" ht="29.4" thickBot="1" x14ac:dyDescent="0.35">
      <c r="A104" s="9">
        <v>5</v>
      </c>
      <c r="B104" s="15" t="s">
        <v>71</v>
      </c>
      <c r="C104" s="30"/>
      <c r="D104" s="30">
        <f>SUM(D105:D106,D110:D112)</f>
        <v>1.7453999999999998</v>
      </c>
      <c r="E104" s="37">
        <f t="shared" ref="E104:J104" si="42">SUM(E105:E106,E110:E112)</f>
        <v>2.5539999999999998</v>
      </c>
      <c r="F104" s="30">
        <f t="shared" si="42"/>
        <v>2.5032999999999999</v>
      </c>
      <c r="G104" s="30">
        <f t="shared" si="42"/>
        <v>2.5032999999999999</v>
      </c>
      <c r="H104" s="30">
        <f t="shared" si="42"/>
        <v>2.5032999999999999</v>
      </c>
      <c r="I104" s="30">
        <f t="shared" si="42"/>
        <v>2.5032999999999999</v>
      </c>
      <c r="J104" s="31">
        <f t="shared" si="42"/>
        <v>2.5032999999999999</v>
      </c>
      <c r="K104" s="32"/>
      <c r="L104" s="60">
        <f t="shared" si="41"/>
        <v>2.4381350652558176</v>
      </c>
    </row>
    <row r="105" spans="1:12" ht="15" thickBot="1" x14ac:dyDescent="0.35">
      <c r="A105" s="11" t="s">
        <v>7</v>
      </c>
      <c r="B105" s="5" t="s">
        <v>34</v>
      </c>
      <c r="C105" s="38"/>
      <c r="D105" s="38">
        <v>1.4541999999999999</v>
      </c>
      <c r="E105" s="38">
        <v>2.1903999999999999</v>
      </c>
      <c r="F105" s="38">
        <v>2.1482999999999999</v>
      </c>
      <c r="G105" s="38">
        <v>2.1482999999999999</v>
      </c>
      <c r="H105" s="38">
        <v>2.1482999999999999</v>
      </c>
      <c r="I105" s="38">
        <v>2.1482999999999999</v>
      </c>
      <c r="J105" s="38">
        <v>2.1482999999999999</v>
      </c>
      <c r="K105" s="39"/>
      <c r="L105" s="79">
        <f t="shared" si="41"/>
        <v>2.086701179441564</v>
      </c>
    </row>
    <row r="106" spans="1:12" ht="15" thickBot="1" x14ac:dyDescent="0.35">
      <c r="A106" s="12" t="s">
        <v>8</v>
      </c>
      <c r="B106" s="13" t="s">
        <v>35</v>
      </c>
      <c r="C106" s="40"/>
      <c r="D106" s="40">
        <f>SUM(D107:D109)</f>
        <v>8.900000000000001E-2</v>
      </c>
      <c r="E106" s="40">
        <f t="shared" ref="E106:J106" si="43">SUM(E107:E109)</f>
        <v>0.16309999999999999</v>
      </c>
      <c r="F106" s="40">
        <f t="shared" si="43"/>
        <v>0.15849999999999997</v>
      </c>
      <c r="G106" s="40">
        <f t="shared" si="43"/>
        <v>0.15849999999999997</v>
      </c>
      <c r="H106" s="40">
        <f t="shared" si="43"/>
        <v>0.15849999999999997</v>
      </c>
      <c r="I106" s="40">
        <f t="shared" si="43"/>
        <v>0.15849999999999997</v>
      </c>
      <c r="J106" s="40">
        <f t="shared" si="43"/>
        <v>0.15849999999999997</v>
      </c>
      <c r="K106" s="39"/>
      <c r="L106" s="79">
        <f t="shared" si="41"/>
        <v>0.15250251433700293</v>
      </c>
    </row>
    <row r="107" spans="1:12" ht="15" thickBot="1" x14ac:dyDescent="0.35">
      <c r="A107" s="12" t="s">
        <v>9</v>
      </c>
      <c r="B107" s="13" t="s">
        <v>36</v>
      </c>
      <c r="C107" s="40"/>
      <c r="D107" s="40">
        <v>6.2700000000000006E-2</v>
      </c>
      <c r="E107" s="40">
        <v>0.1149</v>
      </c>
      <c r="F107" s="40">
        <v>0.11169999999999999</v>
      </c>
      <c r="G107" s="40">
        <v>0.11169999999999999</v>
      </c>
      <c r="H107" s="40">
        <v>0.11169999999999999</v>
      </c>
      <c r="I107" s="40">
        <v>0.11169999999999999</v>
      </c>
      <c r="J107" s="40">
        <v>0.11169999999999999</v>
      </c>
      <c r="K107" s="39"/>
      <c r="L107" s="79">
        <f t="shared" si="41"/>
        <v>0.10745243099443745</v>
      </c>
    </row>
    <row r="108" spans="1:12" ht="15" thickBot="1" x14ac:dyDescent="0.35">
      <c r="A108" s="12" t="s">
        <v>10</v>
      </c>
      <c r="B108" s="13" t="s">
        <v>37</v>
      </c>
      <c r="C108" s="40"/>
      <c r="D108" s="40">
        <v>2.3800000000000002E-2</v>
      </c>
      <c r="E108" s="40">
        <v>4.36E-2</v>
      </c>
      <c r="F108" s="40">
        <v>4.24E-2</v>
      </c>
      <c r="G108" s="40">
        <v>4.24E-2</v>
      </c>
      <c r="H108" s="40">
        <v>4.24E-2</v>
      </c>
      <c r="I108" s="40">
        <v>4.24E-2</v>
      </c>
      <c r="J108" s="40">
        <v>4.24E-2</v>
      </c>
      <c r="K108" s="39"/>
      <c r="L108" s="79">
        <f t="shared" si="41"/>
        <v>4.0781146875114256E-2</v>
      </c>
    </row>
    <row r="109" spans="1:12" ht="15" thickBot="1" x14ac:dyDescent="0.35">
      <c r="A109" s="12" t="s">
        <v>11</v>
      </c>
      <c r="B109" s="13" t="s">
        <v>38</v>
      </c>
      <c r="C109" s="40"/>
      <c r="D109" s="40">
        <v>2.5000000000000001E-3</v>
      </c>
      <c r="E109" s="40">
        <v>4.5999999999999999E-3</v>
      </c>
      <c r="F109" s="40">
        <v>4.4000000000000003E-3</v>
      </c>
      <c r="G109" s="40">
        <v>4.4000000000000003E-3</v>
      </c>
      <c r="H109" s="40">
        <v>4.4000000000000003E-3</v>
      </c>
      <c r="I109" s="40">
        <v>4.4000000000000003E-3</v>
      </c>
      <c r="J109" s="40">
        <v>4.4000000000000003E-3</v>
      </c>
      <c r="K109" s="39"/>
      <c r="L109" s="79">
        <f t="shared" si="41"/>
        <v>4.2689364674512462E-3</v>
      </c>
    </row>
    <row r="110" spans="1:12" ht="15" thickBot="1" x14ac:dyDescent="0.35">
      <c r="A110" s="12" t="s">
        <v>12</v>
      </c>
      <c r="B110" s="13" t="s">
        <v>39</v>
      </c>
      <c r="C110" s="40"/>
      <c r="D110" s="40">
        <v>6.9000000000000006E-2</v>
      </c>
      <c r="E110" s="40"/>
      <c r="F110" s="40"/>
      <c r="G110" s="40"/>
      <c r="H110" s="40"/>
      <c r="I110" s="40"/>
      <c r="J110" s="40"/>
      <c r="K110" s="39"/>
      <c r="L110" s="79">
        <f t="shared" si="41"/>
        <v>7.9778559919350383E-3</v>
      </c>
    </row>
    <row r="111" spans="1:12" ht="15" thickBot="1" x14ac:dyDescent="0.35">
      <c r="A111" s="12" t="s">
        <v>13</v>
      </c>
      <c r="B111" s="13" t="s">
        <v>40</v>
      </c>
      <c r="C111" s="40"/>
      <c r="D111" s="40">
        <v>2.1100000000000001E-2</v>
      </c>
      <c r="E111" s="40">
        <v>3.1600000000000003E-2</v>
      </c>
      <c r="F111" s="40">
        <v>3.09E-2</v>
      </c>
      <c r="G111" s="40">
        <v>3.09E-2</v>
      </c>
      <c r="H111" s="40">
        <v>3.09E-2</v>
      </c>
      <c r="I111" s="40">
        <v>3.09E-2</v>
      </c>
      <c r="J111" s="40">
        <v>3.09E-2</v>
      </c>
      <c r="K111" s="39"/>
      <c r="L111" s="79">
        <f t="shared" si="41"/>
        <v>3.0077071166882328E-2</v>
      </c>
    </row>
    <row r="112" spans="1:12" ht="15" thickBot="1" x14ac:dyDescent="0.35">
      <c r="A112" s="14" t="s">
        <v>14</v>
      </c>
      <c r="B112" s="7" t="s">
        <v>41</v>
      </c>
      <c r="C112" s="41"/>
      <c r="D112" s="41">
        <v>0.11210000000000001</v>
      </c>
      <c r="E112" s="41">
        <v>0.16889999999999999</v>
      </c>
      <c r="F112" s="41">
        <v>0.1656</v>
      </c>
      <c r="G112" s="41">
        <v>0.1656</v>
      </c>
      <c r="H112" s="41">
        <v>0.1656</v>
      </c>
      <c r="I112" s="41">
        <v>0.1656</v>
      </c>
      <c r="J112" s="41">
        <v>0.1656</v>
      </c>
      <c r="K112" s="39"/>
      <c r="L112" s="79">
        <f t="shared" si="41"/>
        <v>0.16087644431843307</v>
      </c>
    </row>
    <row r="113" spans="1:12" ht="15" thickBot="1" x14ac:dyDescent="0.35">
      <c r="A113" s="9">
        <v>6</v>
      </c>
      <c r="B113" s="10" t="s">
        <v>42</v>
      </c>
      <c r="C113" s="37"/>
      <c r="D113" s="37">
        <f>SUM(D114:D115)</f>
        <v>0.2359</v>
      </c>
      <c r="E113" s="37">
        <f t="shared" ref="E113:J113" si="44">SUM(E114:E115)</f>
        <v>0.28320000000000001</v>
      </c>
      <c r="F113" s="37">
        <f t="shared" si="44"/>
        <v>0.28049999999999997</v>
      </c>
      <c r="G113" s="37">
        <f t="shared" si="44"/>
        <v>0.28049999999999997</v>
      </c>
      <c r="H113" s="37">
        <f t="shared" si="44"/>
        <v>0.28049999999999997</v>
      </c>
      <c r="I113" s="37">
        <f t="shared" si="44"/>
        <v>0.28049999999999997</v>
      </c>
      <c r="J113" s="42">
        <f t="shared" si="44"/>
        <v>0.28049999999999997</v>
      </c>
      <c r="K113" s="43"/>
      <c r="L113" s="60">
        <f t="shared" si="41"/>
        <v>0.27653962244034297</v>
      </c>
    </row>
    <row r="114" spans="1:12" ht="15" thickBot="1" x14ac:dyDescent="0.35">
      <c r="A114" s="11" t="s">
        <v>15</v>
      </c>
      <c r="B114" s="5" t="s">
        <v>43</v>
      </c>
      <c r="C114" s="38"/>
      <c r="D114" s="38">
        <v>9.35E-2</v>
      </c>
      <c r="E114" s="38">
        <v>0.14080000000000001</v>
      </c>
      <c r="F114" s="38">
        <v>0.1381</v>
      </c>
      <c r="G114" s="38">
        <v>0.1381</v>
      </c>
      <c r="H114" s="38">
        <v>0.1381</v>
      </c>
      <c r="I114" s="38">
        <v>0.1381</v>
      </c>
      <c r="J114" s="38">
        <v>0.1381</v>
      </c>
      <c r="K114" s="39"/>
      <c r="L114" s="79">
        <f t="shared" si="41"/>
        <v>0.13413962244034303</v>
      </c>
    </row>
    <row r="115" spans="1:12" ht="15" thickBot="1" x14ac:dyDescent="0.35">
      <c r="A115" s="14" t="s">
        <v>16</v>
      </c>
      <c r="B115" s="7" t="s">
        <v>44</v>
      </c>
      <c r="C115" s="41"/>
      <c r="D115" s="41">
        <v>0.1424</v>
      </c>
      <c r="E115" s="41">
        <v>0.1424</v>
      </c>
      <c r="F115" s="41">
        <v>0.1424</v>
      </c>
      <c r="G115" s="41">
        <v>0.1424</v>
      </c>
      <c r="H115" s="41">
        <v>0.1424</v>
      </c>
      <c r="I115" s="41">
        <v>0.1424</v>
      </c>
      <c r="J115" s="41">
        <v>0.1424</v>
      </c>
      <c r="K115" s="39"/>
      <c r="L115" s="79">
        <f t="shared" si="41"/>
        <v>0.1424</v>
      </c>
    </row>
    <row r="116" spans="1:12" ht="15" thickBot="1" x14ac:dyDescent="0.35">
      <c r="A116" s="9">
        <v>7</v>
      </c>
      <c r="B116" s="10" t="s">
        <v>45</v>
      </c>
      <c r="C116" s="37"/>
      <c r="D116" s="37">
        <f>SUM(D117:D118)</f>
        <v>0.23959999999999998</v>
      </c>
      <c r="E116" s="37">
        <f t="shared" ref="E116:J116" si="45">SUM(E117:E118)</f>
        <v>0.28270000000000001</v>
      </c>
      <c r="F116" s="37">
        <f t="shared" si="45"/>
        <v>0.3211</v>
      </c>
      <c r="G116" s="37">
        <f t="shared" si="45"/>
        <v>0.44180000000000003</v>
      </c>
      <c r="H116" s="37">
        <f t="shared" si="45"/>
        <v>0.73050000000000004</v>
      </c>
      <c r="I116" s="37">
        <f t="shared" si="45"/>
        <v>0.75019999999999998</v>
      </c>
      <c r="J116" s="42">
        <f t="shared" si="45"/>
        <v>1.3161</v>
      </c>
      <c r="K116" s="43"/>
      <c r="L116" s="60">
        <f t="shared" si="41"/>
        <v>0.45736346779981846</v>
      </c>
    </row>
    <row r="117" spans="1:12" ht="15" thickBot="1" x14ac:dyDescent="0.35">
      <c r="A117" s="11" t="s">
        <v>17</v>
      </c>
      <c r="B117" s="5" t="s">
        <v>46</v>
      </c>
      <c r="C117" s="38"/>
      <c r="D117" s="38">
        <v>0.22639999999999999</v>
      </c>
      <c r="E117" s="38">
        <v>0.26729999999999998</v>
      </c>
      <c r="F117" s="38">
        <v>0.30349999999999999</v>
      </c>
      <c r="G117" s="38">
        <v>0.41760000000000003</v>
      </c>
      <c r="H117" s="38">
        <v>0.6905</v>
      </c>
      <c r="I117" s="38">
        <v>0.70899999999999996</v>
      </c>
      <c r="J117" s="38">
        <v>1.244</v>
      </c>
      <c r="K117" s="39"/>
      <c r="L117" s="79">
        <f t="shared" si="41"/>
        <v>0.43233669506112343</v>
      </c>
    </row>
    <row r="118" spans="1:12" ht="15" thickBot="1" x14ac:dyDescent="0.35">
      <c r="A118" s="14" t="s">
        <v>18</v>
      </c>
      <c r="B118" s="7" t="s">
        <v>48</v>
      </c>
      <c r="C118" s="41"/>
      <c r="D118" s="41">
        <v>1.32E-2</v>
      </c>
      <c r="E118" s="41">
        <v>1.54E-2</v>
      </c>
      <c r="F118" s="41">
        <v>1.7600000000000001E-2</v>
      </c>
      <c r="G118" s="41">
        <v>2.4199999999999999E-2</v>
      </c>
      <c r="H118" s="41">
        <v>0.04</v>
      </c>
      <c r="I118" s="41">
        <v>4.1200000000000001E-2</v>
      </c>
      <c r="J118" s="41">
        <v>7.2099999999999997E-2</v>
      </c>
      <c r="K118" s="39"/>
      <c r="L118" s="79">
        <f t="shared" si="41"/>
        <v>2.5026772738695038E-2</v>
      </c>
    </row>
    <row r="119" spans="1:12" ht="15" thickBot="1" x14ac:dyDescent="0.35">
      <c r="A119" s="9">
        <v>8</v>
      </c>
      <c r="B119" s="10" t="s">
        <v>49</v>
      </c>
      <c r="C119" s="37"/>
      <c r="D119" s="37">
        <f>SUM(D120:D123)</f>
        <v>0.35550000000000004</v>
      </c>
      <c r="E119" s="37">
        <f t="shared" ref="E119:J119" si="46">SUM(E120:E123)</f>
        <v>0.39929999999999999</v>
      </c>
      <c r="F119" s="37">
        <f t="shared" si="46"/>
        <v>0.43990000000000001</v>
      </c>
      <c r="G119" s="37">
        <f t="shared" si="46"/>
        <v>0.58379999999999999</v>
      </c>
      <c r="H119" s="37">
        <f t="shared" si="46"/>
        <v>0.90690000000000004</v>
      </c>
      <c r="I119" s="37">
        <f t="shared" si="46"/>
        <v>0.91999999999999993</v>
      </c>
      <c r="J119" s="42">
        <f t="shared" si="46"/>
        <v>1.8975</v>
      </c>
      <c r="K119" s="43"/>
      <c r="L119" s="60">
        <f t="shared" si="41"/>
        <v>0.62329623424935565</v>
      </c>
    </row>
    <row r="120" spans="1:12" ht="15" thickBot="1" x14ac:dyDescent="0.35">
      <c r="A120" s="11" t="s">
        <v>19</v>
      </c>
      <c r="B120" s="5" t="s">
        <v>46</v>
      </c>
      <c r="C120" s="38"/>
      <c r="D120" s="38">
        <v>0.1653</v>
      </c>
      <c r="E120" s="38">
        <v>0.18990000000000001</v>
      </c>
      <c r="F120" s="38">
        <v>0.2127</v>
      </c>
      <c r="G120" s="38">
        <v>0.29339999999999999</v>
      </c>
      <c r="H120" s="38">
        <v>0.47470000000000001</v>
      </c>
      <c r="I120" s="38">
        <v>0.48199999999999998</v>
      </c>
      <c r="J120" s="38">
        <v>1.0304</v>
      </c>
      <c r="K120" s="39"/>
      <c r="L120" s="79">
        <f t="shared" si="41"/>
        <v>0.31556248861061326</v>
      </c>
    </row>
    <row r="121" spans="1:12" ht="15" thickBot="1" x14ac:dyDescent="0.35">
      <c r="A121" s="12" t="s">
        <v>19</v>
      </c>
      <c r="B121" s="13" t="s">
        <v>47</v>
      </c>
      <c r="C121" s="40"/>
      <c r="D121" s="40">
        <v>0.1066</v>
      </c>
      <c r="E121" s="40">
        <v>0.11559999999999999</v>
      </c>
      <c r="F121" s="40">
        <v>0.1239</v>
      </c>
      <c r="G121" s="40">
        <v>0.1532</v>
      </c>
      <c r="H121" s="40">
        <v>0.21909999999999999</v>
      </c>
      <c r="I121" s="40">
        <v>0.2218</v>
      </c>
      <c r="J121" s="40">
        <v>0.42120000000000002</v>
      </c>
      <c r="K121" s="39"/>
      <c r="L121" s="79">
        <f t="shared" si="41"/>
        <v>0.16127128690911252</v>
      </c>
    </row>
    <row r="122" spans="1:12" ht="15" thickBot="1" x14ac:dyDescent="0.35">
      <c r="A122" s="12" t="s">
        <v>20</v>
      </c>
      <c r="B122" s="13" t="s">
        <v>50</v>
      </c>
      <c r="C122" s="40"/>
      <c r="D122" s="40">
        <v>5.0799999999999998E-2</v>
      </c>
      <c r="E122" s="40">
        <v>5.8299999999999998E-2</v>
      </c>
      <c r="F122" s="40">
        <v>6.5299999999999997E-2</v>
      </c>
      <c r="G122" s="40">
        <v>9.01E-2</v>
      </c>
      <c r="H122" s="40">
        <v>0.14580000000000001</v>
      </c>
      <c r="I122" s="40">
        <v>0.14810000000000001</v>
      </c>
      <c r="J122" s="40">
        <v>0.3165</v>
      </c>
      <c r="K122" s="39"/>
      <c r="L122" s="79">
        <f t="shared" si="41"/>
        <v>9.6914440611022293E-2</v>
      </c>
    </row>
    <row r="123" spans="1:12" ht="15" thickBot="1" x14ac:dyDescent="0.35">
      <c r="A123" s="14" t="s">
        <v>20</v>
      </c>
      <c r="B123" s="7" t="s">
        <v>47</v>
      </c>
      <c r="C123" s="41"/>
      <c r="D123" s="41">
        <v>3.2800000000000003E-2</v>
      </c>
      <c r="E123" s="41">
        <v>3.5499999999999997E-2</v>
      </c>
      <c r="F123" s="41">
        <v>3.7999999999999999E-2</v>
      </c>
      <c r="G123" s="41">
        <v>4.7100000000000003E-2</v>
      </c>
      <c r="H123" s="41">
        <v>6.7299999999999999E-2</v>
      </c>
      <c r="I123" s="41">
        <v>6.8099999999999994E-2</v>
      </c>
      <c r="J123" s="41">
        <v>0.12939999999999999</v>
      </c>
      <c r="K123" s="39"/>
      <c r="L123" s="79">
        <f t="shared" si="41"/>
        <v>4.9548018118607637E-2</v>
      </c>
    </row>
    <row r="124" spans="1:12" ht="15" thickBot="1" x14ac:dyDescent="0.35">
      <c r="A124" s="109">
        <v>9</v>
      </c>
      <c r="B124" s="92" t="s">
        <v>51</v>
      </c>
      <c r="C124" s="110"/>
      <c r="D124" s="110">
        <f>SUM(D127,D130)</f>
        <v>0.35685011119999999</v>
      </c>
      <c r="E124" s="110">
        <f t="shared" ref="E124:J124" si="47">SUM(E127,E130)</f>
        <v>0.46921763119999993</v>
      </c>
      <c r="F124" s="110">
        <f t="shared" si="47"/>
        <v>0.50372902599999991</v>
      </c>
      <c r="G124" s="110">
        <f t="shared" si="47"/>
        <v>0.54118486600000004</v>
      </c>
      <c r="H124" s="110">
        <f t="shared" si="47"/>
        <v>0.66978325000000005</v>
      </c>
      <c r="I124" s="110">
        <f t="shared" si="47"/>
        <v>0.70797780239999986</v>
      </c>
      <c r="J124" s="111">
        <f t="shared" si="47"/>
        <v>0.91032257360000002</v>
      </c>
      <c r="K124" s="43"/>
      <c r="L124" s="60">
        <f>SUM(L127,L130)</f>
        <v>0.5294881272872467</v>
      </c>
    </row>
    <row r="125" spans="1:12" ht="15" thickBot="1" x14ac:dyDescent="0.35">
      <c r="A125" s="9"/>
      <c r="B125" s="10" t="s">
        <v>97</v>
      </c>
      <c r="C125" s="37"/>
      <c r="D125" s="37"/>
      <c r="E125" s="37"/>
      <c r="F125" s="37"/>
      <c r="G125" s="37"/>
      <c r="H125" s="37"/>
      <c r="I125" s="37"/>
      <c r="J125" s="42"/>
      <c r="K125" s="43"/>
      <c r="L125" s="60">
        <v>6.7299999999999999E-2</v>
      </c>
    </row>
    <row r="126" spans="1:12" ht="15" thickBot="1" x14ac:dyDescent="0.35">
      <c r="A126" s="16"/>
      <c r="B126" s="81" t="s">
        <v>52</v>
      </c>
      <c r="C126" s="44"/>
      <c r="D126" s="82">
        <f>SUM(D119,D116,D113,D104,D99)</f>
        <v>3.4297999999999997</v>
      </c>
      <c r="E126" s="82">
        <f t="shared" ref="E126:J126" si="48">SUM(E119,E116,E113,E104,E99)</f>
        <v>4.5097999999999994</v>
      </c>
      <c r="F126" s="82">
        <f t="shared" si="48"/>
        <v>4.8414999999999999</v>
      </c>
      <c r="G126" s="82">
        <f t="shared" si="48"/>
        <v>5.2015000000000002</v>
      </c>
      <c r="H126" s="82">
        <f t="shared" si="48"/>
        <v>6.4375</v>
      </c>
      <c r="I126" s="82">
        <f t="shared" si="48"/>
        <v>6.8045999999999998</v>
      </c>
      <c r="J126" s="82">
        <f t="shared" si="48"/>
        <v>8.7493999999999996</v>
      </c>
      <c r="K126" s="43"/>
      <c r="L126" s="60">
        <f>((C126*$C$97+D126*$D$97+E126*$E$97+F126*$F$97+G126*$G$97+H126*$H$97+I126*$I$97+J126*$J$97)/$L$97)-L125</f>
        <v>5.0890789212952861</v>
      </c>
    </row>
    <row r="127" spans="1:12" ht="15" thickBot="1" x14ac:dyDescent="0.35">
      <c r="A127" s="18" t="s">
        <v>21</v>
      </c>
      <c r="B127" s="19" t="s">
        <v>53</v>
      </c>
      <c r="C127" s="45"/>
      <c r="D127" s="45">
        <f t="shared" ref="D127:J127" si="49">SUM(D128:D129)</f>
        <v>0.13265437459999999</v>
      </c>
      <c r="E127" s="45">
        <f t="shared" si="49"/>
        <v>0.17442553459999996</v>
      </c>
      <c r="F127" s="45">
        <f t="shared" si="49"/>
        <v>0.18725469549999998</v>
      </c>
      <c r="G127" s="45">
        <f t="shared" si="49"/>
        <v>0.20117841549999999</v>
      </c>
      <c r="H127" s="45">
        <f t="shared" si="49"/>
        <v>0.24898318749999998</v>
      </c>
      <c r="I127" s="45">
        <f t="shared" si="49"/>
        <v>0.26318151419999997</v>
      </c>
      <c r="J127" s="45">
        <f t="shared" si="49"/>
        <v>0.33840054379999995</v>
      </c>
      <c r="K127" s="43"/>
      <c r="L127" s="60">
        <f>SUM(L128:L129)</f>
        <v>0.19683030543893776</v>
      </c>
    </row>
    <row r="128" spans="1:12" ht="15" thickBot="1" x14ac:dyDescent="0.35">
      <c r="A128" s="12" t="s">
        <v>22</v>
      </c>
      <c r="B128" s="13" t="s">
        <v>54</v>
      </c>
      <c r="C128" s="40"/>
      <c r="D128" s="40">
        <f t="shared" ref="D128:J128" si="50">0.006882*D126</f>
        <v>2.36038836E-2</v>
      </c>
      <c r="E128" s="40">
        <f t="shared" si="50"/>
        <v>3.1036443599999994E-2</v>
      </c>
      <c r="F128" s="46">
        <f t="shared" si="50"/>
        <v>3.3319202999999999E-2</v>
      </c>
      <c r="G128" s="40">
        <f t="shared" si="50"/>
        <v>3.5796723000000003E-2</v>
      </c>
      <c r="H128" s="40">
        <f t="shared" si="50"/>
        <v>4.4302874999999999E-2</v>
      </c>
      <c r="I128" s="40">
        <f t="shared" si="50"/>
        <v>4.6829257200000002E-2</v>
      </c>
      <c r="J128" s="40">
        <f t="shared" si="50"/>
        <v>6.0213370799999999E-2</v>
      </c>
      <c r="K128" s="39"/>
      <c r="L128" s="79">
        <f>0.006882*L126</f>
        <v>3.5023041136354162E-2</v>
      </c>
    </row>
    <row r="129" spans="1:12" ht="15" thickBot="1" x14ac:dyDescent="0.35">
      <c r="A129" s="12" t="s">
        <v>23</v>
      </c>
      <c r="B129" s="13" t="s">
        <v>55</v>
      </c>
      <c r="C129" s="40"/>
      <c r="D129" s="40">
        <f t="shared" ref="D129:J129" si="51">0.031795*D126</f>
        <v>0.10905049099999999</v>
      </c>
      <c r="E129" s="40">
        <f t="shared" si="51"/>
        <v>0.14338909099999997</v>
      </c>
      <c r="F129" s="47">
        <f t="shared" si="51"/>
        <v>0.15393549249999999</v>
      </c>
      <c r="G129" s="40">
        <f t="shared" si="51"/>
        <v>0.16538169249999998</v>
      </c>
      <c r="H129" s="40">
        <f t="shared" si="51"/>
        <v>0.20468031249999999</v>
      </c>
      <c r="I129" s="40">
        <f t="shared" si="51"/>
        <v>0.21635225699999996</v>
      </c>
      <c r="J129" s="40">
        <f t="shared" si="51"/>
        <v>0.27818717299999995</v>
      </c>
      <c r="K129" s="39"/>
      <c r="L129" s="79">
        <f>0.031795*L126</f>
        <v>0.1618072643025836</v>
      </c>
    </row>
    <row r="130" spans="1:12" ht="15" thickBot="1" x14ac:dyDescent="0.35">
      <c r="A130" s="18" t="s">
        <v>24</v>
      </c>
      <c r="B130" s="19" t="s">
        <v>56</v>
      </c>
      <c r="C130" s="45"/>
      <c r="D130" s="45">
        <f t="shared" ref="D130:J130" si="52">SUM(D131:D132)</f>
        <v>0.22419573659999997</v>
      </c>
      <c r="E130" s="45">
        <f t="shared" si="52"/>
        <v>0.29479209659999994</v>
      </c>
      <c r="F130" s="45">
        <f t="shared" si="52"/>
        <v>0.31647433049999996</v>
      </c>
      <c r="G130" s="45">
        <f t="shared" si="52"/>
        <v>0.3400064505</v>
      </c>
      <c r="H130" s="45">
        <f t="shared" si="52"/>
        <v>0.42080006250000002</v>
      </c>
      <c r="I130" s="45">
        <f t="shared" si="52"/>
        <v>0.44479628819999995</v>
      </c>
      <c r="J130" s="45">
        <f t="shared" si="52"/>
        <v>0.57192202980000006</v>
      </c>
      <c r="K130" s="43"/>
      <c r="L130" s="60">
        <f>SUM(L131:L132)</f>
        <v>0.33265782184830894</v>
      </c>
    </row>
    <row r="131" spans="1:12" ht="15" thickBot="1" x14ac:dyDescent="0.35">
      <c r="A131" s="12" t="s">
        <v>25</v>
      </c>
      <c r="B131" s="13" t="s">
        <v>57</v>
      </c>
      <c r="C131" s="40"/>
      <c r="D131" s="40">
        <f t="shared" ref="D131:J131" si="53">0.021202*D126</f>
        <v>7.2718619599999992E-2</v>
      </c>
      <c r="E131" s="40">
        <f t="shared" si="53"/>
        <v>9.5616779599999979E-2</v>
      </c>
      <c r="F131" s="40">
        <f t="shared" si="53"/>
        <v>0.10264948299999999</v>
      </c>
      <c r="G131" s="40">
        <f t="shared" si="53"/>
        <v>0.110282203</v>
      </c>
      <c r="H131" s="40">
        <f t="shared" si="53"/>
        <v>0.13648787499999998</v>
      </c>
      <c r="I131" s="40">
        <f t="shared" si="53"/>
        <v>0.14427112919999999</v>
      </c>
      <c r="J131" s="40">
        <f t="shared" si="53"/>
        <v>0.18550477879999999</v>
      </c>
      <c r="K131" s="39"/>
      <c r="L131" s="79">
        <f>0.021202*L126</f>
        <v>0.10789865128930265</v>
      </c>
    </row>
    <row r="132" spans="1:12" ht="15" thickBot="1" x14ac:dyDescent="0.35">
      <c r="A132" s="12" t="s">
        <v>26</v>
      </c>
      <c r="B132" s="13" t="s">
        <v>58</v>
      </c>
      <c r="C132" s="40"/>
      <c r="D132" s="40">
        <f t="shared" ref="D132:J132" si="54">0.044165*D126</f>
        <v>0.15147711699999999</v>
      </c>
      <c r="E132" s="40">
        <f t="shared" si="54"/>
        <v>0.19917531699999999</v>
      </c>
      <c r="F132" s="40">
        <f t="shared" si="54"/>
        <v>0.2138248475</v>
      </c>
      <c r="G132" s="40">
        <f t="shared" si="54"/>
        <v>0.22972424750000003</v>
      </c>
      <c r="H132" s="40">
        <f t="shared" si="54"/>
        <v>0.28431218750000004</v>
      </c>
      <c r="I132" s="40">
        <f t="shared" si="54"/>
        <v>0.30052515899999999</v>
      </c>
      <c r="J132" s="40">
        <f t="shared" si="54"/>
        <v>0.38641725100000002</v>
      </c>
      <c r="K132" s="39"/>
      <c r="L132" s="79">
        <f>0.044165*L126</f>
        <v>0.22475917055900632</v>
      </c>
    </row>
    <row r="133" spans="1:12" ht="15" thickBot="1" x14ac:dyDescent="0.35">
      <c r="A133" s="537" t="s">
        <v>60</v>
      </c>
      <c r="B133" s="538"/>
      <c r="C133" s="37"/>
      <c r="D133" s="37">
        <f t="shared" ref="D133:J133" si="55">SUM(D99,D104,D113,D116,D119,D124)</f>
        <v>3.7866501111999997</v>
      </c>
      <c r="E133" s="37">
        <f t="shared" si="55"/>
        <v>4.9790176312000005</v>
      </c>
      <c r="F133" s="37">
        <f t="shared" si="55"/>
        <v>5.3452290260000002</v>
      </c>
      <c r="G133" s="37">
        <f t="shared" si="55"/>
        <v>5.7426848660000003</v>
      </c>
      <c r="H133" s="37">
        <f t="shared" si="55"/>
        <v>7.1072832500000001</v>
      </c>
      <c r="I133" s="37">
        <f t="shared" si="55"/>
        <v>7.5125778023999992</v>
      </c>
      <c r="J133" s="42">
        <f t="shared" si="55"/>
        <v>9.6597225736000016</v>
      </c>
      <c r="K133" s="43"/>
      <c r="L133" s="60">
        <f>SUM(L126,L124)</f>
        <v>5.6185670485825323</v>
      </c>
    </row>
    <row r="134" spans="1:12" x14ac:dyDescent="0.3">
      <c r="J134" t="s">
        <v>85</v>
      </c>
      <c r="L134">
        <v>5.6185</v>
      </c>
    </row>
    <row r="135" spans="1:12" x14ac:dyDescent="0.3">
      <c r="G135" s="78"/>
      <c r="H135" s="78"/>
      <c r="I135" s="78"/>
    </row>
    <row r="136" spans="1:12" ht="15" thickBot="1" x14ac:dyDescent="0.35">
      <c r="A136" s="72" t="s">
        <v>0</v>
      </c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 t="s">
        <v>95</v>
      </c>
    </row>
    <row r="137" spans="1:12" x14ac:dyDescent="0.3">
      <c r="A137" s="536" t="s">
        <v>1</v>
      </c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</row>
    <row r="138" spans="1:12" ht="15" thickBot="1" x14ac:dyDescent="0.35"/>
    <row r="139" spans="1:12" ht="15" thickBot="1" x14ac:dyDescent="0.35">
      <c r="A139" s="4">
        <v>1</v>
      </c>
      <c r="B139" s="17" t="s">
        <v>2</v>
      </c>
      <c r="C139" s="21">
        <v>21483.55</v>
      </c>
      <c r="D139" s="21">
        <v>260559.46</v>
      </c>
      <c r="E139" s="21">
        <v>1199427.07</v>
      </c>
      <c r="F139" s="21">
        <v>117350.36</v>
      </c>
      <c r="G139" s="21">
        <v>597806.19999999995</v>
      </c>
      <c r="H139" s="21">
        <v>444964.04</v>
      </c>
      <c r="I139" s="21">
        <v>71741.81</v>
      </c>
      <c r="J139" s="22">
        <v>396431.04</v>
      </c>
      <c r="K139" s="23"/>
      <c r="L139" s="113">
        <f>SUM(C139:J139)</f>
        <v>3109763.5300000003</v>
      </c>
    </row>
    <row r="140" spans="1:12" ht="29.4" thickBot="1" x14ac:dyDescent="0.35">
      <c r="A140" s="8"/>
      <c r="B140" s="26" t="s">
        <v>28</v>
      </c>
      <c r="C140" s="27" t="s">
        <v>61</v>
      </c>
      <c r="D140" s="27" t="s">
        <v>62</v>
      </c>
      <c r="E140" s="27" t="s">
        <v>63</v>
      </c>
      <c r="F140" s="27" t="s">
        <v>64</v>
      </c>
      <c r="G140" s="27" t="s">
        <v>65</v>
      </c>
      <c r="H140" s="27" t="s">
        <v>66</v>
      </c>
      <c r="I140" s="27" t="s">
        <v>67</v>
      </c>
      <c r="J140" s="28" t="s">
        <v>68</v>
      </c>
      <c r="K140" s="29"/>
      <c r="L140" s="54" t="s">
        <v>69</v>
      </c>
    </row>
    <row r="141" spans="1:12" ht="15" thickBot="1" x14ac:dyDescent="0.35">
      <c r="A141" s="9">
        <v>4</v>
      </c>
      <c r="B141" s="10" t="s">
        <v>29</v>
      </c>
      <c r="C141" s="30">
        <f>SUM(C142:C145)</f>
        <v>0.63390000000000002</v>
      </c>
      <c r="D141" s="30">
        <f>SUM(D142:D145)</f>
        <v>0.85340000000000005</v>
      </c>
      <c r="E141" s="30">
        <f t="shared" ref="E141:G141" si="56">SUM(E142:E145)</f>
        <v>0.99059999999999993</v>
      </c>
      <c r="F141" s="30">
        <f t="shared" si="56"/>
        <v>1.2966</v>
      </c>
      <c r="G141" s="30">
        <f t="shared" si="56"/>
        <v>1.3921000000000001</v>
      </c>
      <c r="H141" s="30">
        <f>SUM(H142:H145)</f>
        <v>2.0162999999999998</v>
      </c>
      <c r="I141" s="30">
        <f>SUM(I142:I145)</f>
        <v>2.3965000000000001</v>
      </c>
      <c r="J141" s="31">
        <f t="shared" ref="J141" si="57">SUM(J142:J145)</f>
        <v>2.7724000000000002</v>
      </c>
      <c r="K141" s="32"/>
      <c r="L141" s="60">
        <f t="shared" ref="L141:L165" si="58">(C141*$C$139+D141*$D$139+E141*$E$139+F141*$F$139+G141*$G$139+H141*$H$139+I141*$I$139+J141*$J$139)/$L$139</f>
        <v>1.4717101224928186</v>
      </c>
    </row>
    <row r="142" spans="1:12" x14ac:dyDescent="0.3">
      <c r="A142" s="11" t="s">
        <v>3</v>
      </c>
      <c r="B142" s="5" t="s">
        <v>30</v>
      </c>
      <c r="C142" s="33">
        <v>0.40899999999999997</v>
      </c>
      <c r="D142" s="33">
        <v>0.55400000000000005</v>
      </c>
      <c r="E142" s="33">
        <v>0.63829999999999998</v>
      </c>
      <c r="F142" s="33">
        <v>0.91210000000000002</v>
      </c>
      <c r="G142" s="33">
        <v>0.95909999999999995</v>
      </c>
      <c r="H142" s="33">
        <v>1.3355999999999999</v>
      </c>
      <c r="I142" s="33">
        <v>1.6382000000000001</v>
      </c>
      <c r="J142" s="33">
        <v>1.671</v>
      </c>
      <c r="K142" s="34"/>
      <c r="L142" s="58">
        <f t="shared" si="58"/>
        <v>0.9561433998015274</v>
      </c>
    </row>
    <row r="143" spans="1:12" x14ac:dyDescent="0.3">
      <c r="A143" s="12" t="s">
        <v>4</v>
      </c>
      <c r="B143" s="13" t="s">
        <v>31</v>
      </c>
      <c r="C143" s="35">
        <v>1.6400000000000001E-2</v>
      </c>
      <c r="D143" s="35">
        <v>2.2200000000000001E-2</v>
      </c>
      <c r="E143" s="35">
        <v>2.5499999999999998E-2</v>
      </c>
      <c r="F143" s="35">
        <v>3.6499999999999998E-2</v>
      </c>
      <c r="G143" s="35">
        <v>3.8399999999999997E-2</v>
      </c>
      <c r="H143" s="35">
        <v>5.3400000000000003E-2</v>
      </c>
      <c r="I143" s="35">
        <v>6.5500000000000003E-2</v>
      </c>
      <c r="J143" s="35">
        <v>6.6799999999999998E-2</v>
      </c>
      <c r="K143" s="34"/>
      <c r="L143" s="56">
        <f t="shared" si="58"/>
        <v>3.8235366564994086E-2</v>
      </c>
    </row>
    <row r="144" spans="1:12" x14ac:dyDescent="0.3">
      <c r="A144" s="12" t="s">
        <v>5</v>
      </c>
      <c r="B144" s="13" t="s">
        <v>32</v>
      </c>
      <c r="C144" s="35">
        <v>5.16E-2</v>
      </c>
      <c r="D144" s="35">
        <v>7.4300000000000005E-2</v>
      </c>
      <c r="E144" s="35">
        <v>9.6699999999999994E-2</v>
      </c>
      <c r="F144" s="35">
        <v>9.6699999999999994E-2</v>
      </c>
      <c r="G144" s="35">
        <v>0.113</v>
      </c>
      <c r="H144" s="35">
        <v>0.13420000000000001</v>
      </c>
      <c r="I144" s="35">
        <v>0.13420000000000001</v>
      </c>
      <c r="J144" s="35">
        <v>0.15840000000000001</v>
      </c>
      <c r="K144" s="34"/>
      <c r="L144" s="56">
        <f t="shared" si="58"/>
        <v>0.11174135769255739</v>
      </c>
    </row>
    <row r="145" spans="1:12" ht="15" thickBot="1" x14ac:dyDescent="0.35">
      <c r="A145" s="14" t="s">
        <v>6</v>
      </c>
      <c r="B145" s="7" t="s">
        <v>33</v>
      </c>
      <c r="C145" s="36">
        <v>0.15690000000000001</v>
      </c>
      <c r="D145" s="36">
        <v>0.2029</v>
      </c>
      <c r="E145" s="36">
        <v>0.2301</v>
      </c>
      <c r="F145" s="36">
        <v>0.25130000000000002</v>
      </c>
      <c r="G145" s="36">
        <v>0.28160000000000002</v>
      </c>
      <c r="H145" s="36">
        <v>0.49309999999999998</v>
      </c>
      <c r="I145" s="36">
        <v>0.55859999999999999</v>
      </c>
      <c r="J145" s="36">
        <v>0.87619999999999998</v>
      </c>
      <c r="K145" s="34"/>
      <c r="L145" s="62">
        <f t="shared" si="58"/>
        <v>0.36558999843373946</v>
      </c>
    </row>
    <row r="146" spans="1:12" ht="29.4" thickBot="1" x14ac:dyDescent="0.35">
      <c r="A146" s="9">
        <v>5</v>
      </c>
      <c r="B146" s="15" t="s">
        <v>71</v>
      </c>
      <c r="C146" s="30">
        <f>SUM(C147:C148,C152:C154)</f>
        <v>1.7453999999999998</v>
      </c>
      <c r="D146" s="30">
        <f>SUM(D147:D148,D152:D154)</f>
        <v>1.7453999999999998</v>
      </c>
      <c r="E146" s="37">
        <f t="shared" ref="E146:J146" si="59">SUM(E147:E148,E152:E154)</f>
        <v>2.5538999999999996</v>
      </c>
      <c r="F146" s="30">
        <f t="shared" si="59"/>
        <v>2.5032000000000001</v>
      </c>
      <c r="G146" s="30">
        <f t="shared" si="59"/>
        <v>2.5032000000000001</v>
      </c>
      <c r="H146" s="30">
        <f t="shared" si="59"/>
        <v>2.5032000000000001</v>
      </c>
      <c r="I146" s="30">
        <f t="shared" si="59"/>
        <v>2.5032000000000001</v>
      </c>
      <c r="J146" s="31">
        <f t="shared" si="59"/>
        <v>2.5032000000000001</v>
      </c>
      <c r="K146" s="32"/>
      <c r="L146" s="60">
        <f t="shared" si="58"/>
        <v>2.4540254441041047</v>
      </c>
    </row>
    <row r="147" spans="1:12" x14ac:dyDescent="0.3">
      <c r="A147" s="11" t="s">
        <v>7</v>
      </c>
      <c r="B147" s="5" t="s">
        <v>34</v>
      </c>
      <c r="C147" s="38">
        <v>1.4541999999999999</v>
      </c>
      <c r="D147" s="38">
        <v>1.4541999999999999</v>
      </c>
      <c r="E147" s="38">
        <v>2.1903999999999999</v>
      </c>
      <c r="F147" s="38">
        <v>2.1482000000000001</v>
      </c>
      <c r="G147" s="38">
        <v>2.1482000000000001</v>
      </c>
      <c r="H147" s="38">
        <v>2.1482000000000001</v>
      </c>
      <c r="I147" s="38">
        <v>2.1482000000000001</v>
      </c>
      <c r="J147" s="38">
        <v>2.1482000000000001</v>
      </c>
      <c r="K147" s="39"/>
      <c r="L147" s="58">
        <f t="shared" si="58"/>
        <v>2.1015334206327898</v>
      </c>
    </row>
    <row r="148" spans="1:12" x14ac:dyDescent="0.3">
      <c r="A148" s="12" t="s">
        <v>8</v>
      </c>
      <c r="B148" s="13" t="s">
        <v>35</v>
      </c>
      <c r="C148" s="40">
        <f>SUM(C149:C151)</f>
        <v>8.900000000000001E-2</v>
      </c>
      <c r="D148" s="40">
        <f>SUM(D149:D151)</f>
        <v>8.900000000000001E-2</v>
      </c>
      <c r="E148" s="40">
        <f t="shared" ref="E148:J148" si="60">SUM(E149:E151)</f>
        <v>0.16299999999999998</v>
      </c>
      <c r="F148" s="40">
        <f t="shared" si="60"/>
        <v>0.15849999999999997</v>
      </c>
      <c r="G148" s="40">
        <f t="shared" si="60"/>
        <v>0.15849999999999997</v>
      </c>
      <c r="H148" s="40">
        <f t="shared" si="60"/>
        <v>0.15849999999999997</v>
      </c>
      <c r="I148" s="40">
        <f t="shared" si="60"/>
        <v>0.15849999999999997</v>
      </c>
      <c r="J148" s="40">
        <f t="shared" si="60"/>
        <v>0.15849999999999997</v>
      </c>
      <c r="K148" s="39"/>
      <c r="L148" s="56">
        <f t="shared" si="58"/>
        <v>0.15393226768113777</v>
      </c>
    </row>
    <row r="149" spans="1:12" x14ac:dyDescent="0.3">
      <c r="A149" s="12" t="s">
        <v>9</v>
      </c>
      <c r="B149" s="13" t="s">
        <v>36</v>
      </c>
      <c r="C149" s="40">
        <v>6.2700000000000006E-2</v>
      </c>
      <c r="D149" s="40">
        <v>6.2700000000000006E-2</v>
      </c>
      <c r="E149" s="40">
        <v>0.1148</v>
      </c>
      <c r="F149" s="40">
        <v>0.11169999999999999</v>
      </c>
      <c r="G149" s="40">
        <v>0.11169999999999999</v>
      </c>
      <c r="H149" s="40">
        <v>0.11169999999999999</v>
      </c>
      <c r="I149" s="40">
        <v>0.11169999999999999</v>
      </c>
      <c r="J149" s="40">
        <v>0.11169999999999999</v>
      </c>
      <c r="K149" s="39"/>
      <c r="L149" s="56">
        <f t="shared" si="58"/>
        <v>0.10845155892866233</v>
      </c>
    </row>
    <row r="150" spans="1:12" x14ac:dyDescent="0.3">
      <c r="A150" s="12" t="s">
        <v>10</v>
      </c>
      <c r="B150" s="13" t="s">
        <v>37</v>
      </c>
      <c r="C150" s="40">
        <v>2.3800000000000002E-2</v>
      </c>
      <c r="D150" s="40">
        <v>2.3800000000000002E-2</v>
      </c>
      <c r="E150" s="40">
        <v>4.36E-2</v>
      </c>
      <c r="F150" s="40">
        <v>4.24E-2</v>
      </c>
      <c r="G150" s="40">
        <v>4.24E-2</v>
      </c>
      <c r="H150" s="40">
        <v>4.24E-2</v>
      </c>
      <c r="I150" s="40">
        <v>4.24E-2</v>
      </c>
      <c r="J150" s="40">
        <v>4.24E-2</v>
      </c>
      <c r="K150" s="39"/>
      <c r="L150" s="56">
        <f t="shared" si="58"/>
        <v>4.1175891650514017E-2</v>
      </c>
    </row>
    <row r="151" spans="1:12" x14ac:dyDescent="0.3">
      <c r="A151" s="12" t="s">
        <v>11</v>
      </c>
      <c r="B151" s="13" t="s">
        <v>38</v>
      </c>
      <c r="C151" s="40">
        <v>2.5000000000000001E-3</v>
      </c>
      <c r="D151" s="40">
        <v>2.5000000000000001E-3</v>
      </c>
      <c r="E151" s="40">
        <v>4.5999999999999999E-3</v>
      </c>
      <c r="F151" s="40">
        <v>4.4000000000000003E-3</v>
      </c>
      <c r="G151" s="40">
        <v>4.4000000000000003E-3</v>
      </c>
      <c r="H151" s="40">
        <v>4.4000000000000003E-3</v>
      </c>
      <c r="I151" s="40">
        <v>4.4000000000000003E-3</v>
      </c>
      <c r="J151" s="40">
        <v>4.4000000000000003E-3</v>
      </c>
      <c r="K151" s="39"/>
      <c r="L151" s="56">
        <f t="shared" si="58"/>
        <v>4.3048171019614461E-3</v>
      </c>
    </row>
    <row r="152" spans="1:12" x14ac:dyDescent="0.3">
      <c r="A152" s="12" t="s">
        <v>12</v>
      </c>
      <c r="B152" s="13" t="s">
        <v>39</v>
      </c>
      <c r="C152" s="40">
        <v>6.9000000000000006E-2</v>
      </c>
      <c r="D152" s="40">
        <v>6.9000000000000006E-2</v>
      </c>
      <c r="E152" s="40"/>
      <c r="F152" s="40"/>
      <c r="G152" s="40"/>
      <c r="H152" s="40"/>
      <c r="I152" s="40"/>
      <c r="J152" s="40"/>
      <c r="K152" s="39"/>
      <c r="L152" s="56">
        <f t="shared" si="58"/>
        <v>6.2580217120238721E-3</v>
      </c>
    </row>
    <row r="153" spans="1:12" x14ac:dyDescent="0.3">
      <c r="A153" s="12" t="s">
        <v>13</v>
      </c>
      <c r="B153" s="13" t="s">
        <v>40</v>
      </c>
      <c r="C153" s="40">
        <v>2.1100000000000001E-2</v>
      </c>
      <c r="D153" s="40">
        <v>2.1100000000000001E-2</v>
      </c>
      <c r="E153" s="40">
        <v>3.1600000000000003E-2</v>
      </c>
      <c r="F153" s="40">
        <v>3.09E-2</v>
      </c>
      <c r="G153" s="40">
        <v>3.09E-2</v>
      </c>
      <c r="H153" s="40">
        <v>3.09E-2</v>
      </c>
      <c r="I153" s="40">
        <v>3.09E-2</v>
      </c>
      <c r="J153" s="40">
        <v>3.09E-2</v>
      </c>
      <c r="K153" s="39"/>
      <c r="L153" s="56">
        <f t="shared" si="58"/>
        <v>3.0281167561316151E-2</v>
      </c>
    </row>
    <row r="154" spans="1:12" ht="15" thickBot="1" x14ac:dyDescent="0.35">
      <c r="A154" s="14" t="s">
        <v>14</v>
      </c>
      <c r="B154" s="7" t="s">
        <v>41</v>
      </c>
      <c r="C154" s="41">
        <v>0.11210000000000001</v>
      </c>
      <c r="D154" s="41">
        <v>0.11210000000000001</v>
      </c>
      <c r="E154" s="41">
        <v>0.16889999999999999</v>
      </c>
      <c r="F154" s="41">
        <v>0.1656</v>
      </c>
      <c r="G154" s="41">
        <v>0.1656</v>
      </c>
      <c r="H154" s="41">
        <v>0.1656</v>
      </c>
      <c r="I154" s="41">
        <v>0.1656</v>
      </c>
      <c r="J154" s="41">
        <v>0.1656</v>
      </c>
      <c r="K154" s="39"/>
      <c r="L154" s="62">
        <f t="shared" si="58"/>
        <v>0.16202056651683733</v>
      </c>
    </row>
    <row r="155" spans="1:12" ht="15" thickBot="1" x14ac:dyDescent="0.35">
      <c r="A155" s="9">
        <v>6</v>
      </c>
      <c r="B155" s="10" t="s">
        <v>42</v>
      </c>
      <c r="C155" s="37">
        <f>SUM(C156:C157)</f>
        <v>0.2359</v>
      </c>
      <c r="D155" s="37">
        <f>SUM(D156:D157)</f>
        <v>0.2359</v>
      </c>
      <c r="E155" s="37">
        <f t="shared" ref="E155:J155" si="61">SUM(E156:E157)</f>
        <v>0.28320000000000001</v>
      </c>
      <c r="F155" s="37">
        <f t="shared" si="61"/>
        <v>0.28049999999999997</v>
      </c>
      <c r="G155" s="37">
        <f t="shared" si="61"/>
        <v>0.28049999999999997</v>
      </c>
      <c r="H155" s="37">
        <f t="shared" si="61"/>
        <v>0.28049999999999997</v>
      </c>
      <c r="I155" s="37">
        <f t="shared" si="61"/>
        <v>0.28049999999999997</v>
      </c>
      <c r="J155" s="42">
        <f t="shared" si="61"/>
        <v>0.28049999999999997</v>
      </c>
      <c r="K155" s="43"/>
      <c r="L155" s="60">
        <f t="shared" si="58"/>
        <v>0.27749634230484393</v>
      </c>
    </row>
    <row r="156" spans="1:12" x14ac:dyDescent="0.3">
      <c r="A156" s="11" t="s">
        <v>15</v>
      </c>
      <c r="B156" s="5" t="s">
        <v>43</v>
      </c>
      <c r="C156" s="38">
        <v>9.35E-2</v>
      </c>
      <c r="D156" s="38">
        <v>9.35E-2</v>
      </c>
      <c r="E156" s="38">
        <v>0.14080000000000001</v>
      </c>
      <c r="F156" s="38">
        <v>0.1381</v>
      </c>
      <c r="G156" s="38">
        <v>0.1381</v>
      </c>
      <c r="H156" s="38">
        <v>0.1381</v>
      </c>
      <c r="I156" s="38">
        <v>0.1381</v>
      </c>
      <c r="J156" s="38">
        <v>0.1381</v>
      </c>
      <c r="K156" s="39"/>
      <c r="L156" s="58">
        <f t="shared" si="58"/>
        <v>0.13509634230484396</v>
      </c>
    </row>
    <row r="157" spans="1:12" ht="15" thickBot="1" x14ac:dyDescent="0.35">
      <c r="A157" s="14" t="s">
        <v>16</v>
      </c>
      <c r="B157" s="7" t="s">
        <v>44</v>
      </c>
      <c r="C157" s="41">
        <v>0.1424</v>
      </c>
      <c r="D157" s="41">
        <v>0.1424</v>
      </c>
      <c r="E157" s="41">
        <v>0.1424</v>
      </c>
      <c r="F157" s="41">
        <v>0.1424</v>
      </c>
      <c r="G157" s="41">
        <v>0.1424</v>
      </c>
      <c r="H157" s="41">
        <v>0.1424</v>
      </c>
      <c r="I157" s="41">
        <v>0.1424</v>
      </c>
      <c r="J157" s="41">
        <v>0.1424</v>
      </c>
      <c r="K157" s="39"/>
      <c r="L157" s="62">
        <f t="shared" si="58"/>
        <v>0.1424</v>
      </c>
    </row>
    <row r="158" spans="1:12" ht="15" thickBot="1" x14ac:dyDescent="0.35">
      <c r="A158" s="9">
        <v>7</v>
      </c>
      <c r="B158" s="10" t="s">
        <v>45</v>
      </c>
      <c r="C158" s="37">
        <f>SUM(C159:C160)</f>
        <v>0.39660000000000001</v>
      </c>
      <c r="D158" s="37">
        <f>SUM(D159:D160)</f>
        <v>0.2049</v>
      </c>
      <c r="E158" s="37">
        <f t="shared" ref="E158:J158" si="62">SUM(E159:E160)</f>
        <v>0.29820000000000002</v>
      </c>
      <c r="F158" s="37">
        <f t="shared" si="62"/>
        <v>0.17269999999999999</v>
      </c>
      <c r="G158" s="37">
        <f t="shared" si="62"/>
        <v>0.3644</v>
      </c>
      <c r="H158" s="37">
        <f t="shared" si="62"/>
        <v>0.68679999999999997</v>
      </c>
      <c r="I158" s="37">
        <f t="shared" si="62"/>
        <v>0.8659</v>
      </c>
      <c r="J158" s="42">
        <f t="shared" si="62"/>
        <v>1.2068000000000001</v>
      </c>
      <c r="K158" s="43"/>
      <c r="L158" s="60">
        <f t="shared" si="58"/>
        <v>0.48358039076784726</v>
      </c>
    </row>
    <row r="159" spans="1:12" x14ac:dyDescent="0.3">
      <c r="A159" s="11" t="s">
        <v>17</v>
      </c>
      <c r="B159" s="5" t="s">
        <v>46</v>
      </c>
      <c r="C159" s="38">
        <v>0.37459999999999999</v>
      </c>
      <c r="D159" s="38">
        <v>0.19370000000000001</v>
      </c>
      <c r="E159" s="38">
        <v>0.28179999999999999</v>
      </c>
      <c r="F159" s="38">
        <v>0.1633</v>
      </c>
      <c r="G159" s="38">
        <v>0.34439999999999998</v>
      </c>
      <c r="H159" s="38">
        <v>0.6492</v>
      </c>
      <c r="I159" s="38">
        <v>0.81850000000000001</v>
      </c>
      <c r="J159" s="38">
        <v>1.1407</v>
      </c>
      <c r="K159" s="39"/>
      <c r="L159" s="58">
        <f t="shared" si="58"/>
        <v>0.45706518276873614</v>
      </c>
    </row>
    <row r="160" spans="1:12" ht="15" thickBot="1" x14ac:dyDescent="0.35">
      <c r="A160" s="14" t="s">
        <v>18</v>
      </c>
      <c r="B160" s="7" t="s">
        <v>48</v>
      </c>
      <c r="C160" s="41">
        <v>2.1999999999999999E-2</v>
      </c>
      <c r="D160" s="41">
        <v>1.12E-2</v>
      </c>
      <c r="E160" s="41">
        <v>1.6400000000000001E-2</v>
      </c>
      <c r="F160" s="41">
        <v>9.4000000000000004E-3</v>
      </c>
      <c r="G160" s="41">
        <v>0.02</v>
      </c>
      <c r="H160" s="41">
        <v>3.7600000000000001E-2</v>
      </c>
      <c r="I160" s="41">
        <v>4.7399999999999998E-2</v>
      </c>
      <c r="J160" s="41">
        <v>6.6100000000000006E-2</v>
      </c>
      <c r="K160" s="39"/>
      <c r="L160" s="62">
        <f t="shared" si="58"/>
        <v>2.6515207999111109E-2</v>
      </c>
    </row>
    <row r="161" spans="1:12" ht="15" thickBot="1" x14ac:dyDescent="0.35">
      <c r="A161" s="9">
        <v>8</v>
      </c>
      <c r="B161" s="10" t="s">
        <v>49</v>
      </c>
      <c r="C161" s="37">
        <f>SUM(C162:C165)</f>
        <v>0.5522999999999999</v>
      </c>
      <c r="D161" s="37">
        <f>SUM(D162:D165)</f>
        <v>0.31720000000000004</v>
      </c>
      <c r="E161" s="37">
        <f t="shared" ref="E161:J161" si="63">SUM(E162:E165)</f>
        <v>0.42189999999999994</v>
      </c>
      <c r="F161" s="37">
        <f t="shared" si="63"/>
        <v>0.26850000000000002</v>
      </c>
      <c r="G161" s="37">
        <f t="shared" si="63"/>
        <v>0.49660000000000004</v>
      </c>
      <c r="H161" s="37">
        <f t="shared" si="63"/>
        <v>0.86180000000000001</v>
      </c>
      <c r="I161" s="37">
        <f t="shared" si="63"/>
        <v>1.0584</v>
      </c>
      <c r="J161" s="42">
        <f t="shared" si="63"/>
        <v>1.7524</v>
      </c>
      <c r="K161" s="43"/>
      <c r="L161" s="60">
        <f t="shared" si="58"/>
        <v>0.66983856250381835</v>
      </c>
    </row>
    <row r="162" spans="1:12" x14ac:dyDescent="0.3">
      <c r="A162" s="11" t="s">
        <v>19</v>
      </c>
      <c r="B162" s="5" t="s">
        <v>46</v>
      </c>
      <c r="C162" s="38">
        <v>0.2737</v>
      </c>
      <c r="D162" s="38">
        <v>0.14180000000000001</v>
      </c>
      <c r="E162" s="38">
        <v>0.2006</v>
      </c>
      <c r="F162" s="38">
        <v>0.1145</v>
      </c>
      <c r="G162" s="38">
        <v>0.24249999999999999</v>
      </c>
      <c r="H162" s="38">
        <v>0.44740000000000002</v>
      </c>
      <c r="I162" s="38">
        <v>0.55769999999999997</v>
      </c>
      <c r="J162" s="38">
        <v>0.94699999999999995</v>
      </c>
      <c r="K162" s="39"/>
      <c r="L162" s="58">
        <f t="shared" si="58"/>
        <v>0.33968646575451983</v>
      </c>
    </row>
    <row r="163" spans="1:12" x14ac:dyDescent="0.3">
      <c r="A163" s="12" t="s">
        <v>19</v>
      </c>
      <c r="B163" s="13" t="s">
        <v>47</v>
      </c>
      <c r="C163" s="40">
        <v>0.14879999999999999</v>
      </c>
      <c r="D163" s="40">
        <v>0.1008</v>
      </c>
      <c r="E163" s="40">
        <v>0.1222</v>
      </c>
      <c r="F163" s="40">
        <v>9.0899999999999995E-2</v>
      </c>
      <c r="G163" s="40">
        <v>0.13739999999999999</v>
      </c>
      <c r="H163" s="40">
        <v>0.21190000000000001</v>
      </c>
      <c r="I163" s="40">
        <v>0.252</v>
      </c>
      <c r="J163" s="40">
        <v>0.39360000000000001</v>
      </c>
      <c r="K163" s="39"/>
      <c r="L163" s="56">
        <f t="shared" si="58"/>
        <v>0.17275877143816135</v>
      </c>
    </row>
    <row r="164" spans="1:12" x14ac:dyDescent="0.3">
      <c r="A164" s="12" t="s">
        <v>20</v>
      </c>
      <c r="B164" s="13" t="s">
        <v>50</v>
      </c>
      <c r="C164" s="40">
        <v>8.4099999999999994E-2</v>
      </c>
      <c r="D164" s="40">
        <v>4.36E-2</v>
      </c>
      <c r="E164" s="40">
        <v>6.1600000000000002E-2</v>
      </c>
      <c r="F164" s="40">
        <v>3.5200000000000002E-2</v>
      </c>
      <c r="G164" s="40">
        <v>7.4499999999999997E-2</v>
      </c>
      <c r="H164" s="40">
        <v>0.13739999999999999</v>
      </c>
      <c r="I164" s="40">
        <v>0.17130000000000001</v>
      </c>
      <c r="J164" s="40">
        <v>0.29089999999999999</v>
      </c>
      <c r="K164" s="39"/>
      <c r="L164" s="56">
        <f t="shared" si="58"/>
        <v>0.10433860280688284</v>
      </c>
    </row>
    <row r="165" spans="1:12" ht="15" thickBot="1" x14ac:dyDescent="0.35">
      <c r="A165" s="14" t="s">
        <v>20</v>
      </c>
      <c r="B165" s="7" t="s">
        <v>47</v>
      </c>
      <c r="C165" s="41">
        <v>4.5699999999999998E-2</v>
      </c>
      <c r="D165" s="41">
        <v>3.1E-2</v>
      </c>
      <c r="E165" s="41">
        <v>3.7499999999999999E-2</v>
      </c>
      <c r="F165" s="41">
        <v>2.7900000000000001E-2</v>
      </c>
      <c r="G165" s="41">
        <v>4.2200000000000001E-2</v>
      </c>
      <c r="H165" s="41">
        <v>6.5100000000000005E-2</v>
      </c>
      <c r="I165" s="41">
        <v>7.7399999999999997E-2</v>
      </c>
      <c r="J165" s="41">
        <v>0.12089999999999999</v>
      </c>
      <c r="K165" s="39"/>
      <c r="L165" s="62">
        <f t="shared" si="58"/>
        <v>5.3054722504254193E-2</v>
      </c>
    </row>
    <row r="166" spans="1:12" ht="15" thickBot="1" x14ac:dyDescent="0.35">
      <c r="A166" s="109">
        <v>9</v>
      </c>
      <c r="B166" s="92" t="s">
        <v>51</v>
      </c>
      <c r="C166" s="110">
        <f>SUM(C169,C172)</f>
        <v>0.37082322039999999</v>
      </c>
      <c r="D166" s="110">
        <f>SUM(D169,D172)</f>
        <v>0.34925489919999997</v>
      </c>
      <c r="E166" s="110">
        <f t="shared" ref="E166:J166" si="64">SUM(E169,E172)</f>
        <v>0.47317130319999995</v>
      </c>
      <c r="F166" s="110">
        <f t="shared" si="64"/>
        <v>0.47043494599999996</v>
      </c>
      <c r="G166" s="110">
        <f t="shared" si="64"/>
        <v>0.52404881920000013</v>
      </c>
      <c r="H166" s="110">
        <f t="shared" si="64"/>
        <v>0.66053373839999996</v>
      </c>
      <c r="I166" s="110">
        <f t="shared" si="64"/>
        <v>0.73918059799999991</v>
      </c>
      <c r="J166" s="111">
        <f t="shared" si="64"/>
        <v>0.88596587319999998</v>
      </c>
      <c r="K166" s="43"/>
      <c r="L166" s="60">
        <f>SUM(L169,L172)</f>
        <v>0.55081422790397272</v>
      </c>
    </row>
    <row r="167" spans="1:12" ht="15" thickBot="1" x14ac:dyDescent="0.35">
      <c r="A167" s="9"/>
      <c r="B167" s="10" t="s">
        <v>97</v>
      </c>
      <c r="C167" s="37"/>
      <c r="D167" s="37"/>
      <c r="E167" s="37"/>
      <c r="F167" s="37"/>
      <c r="G167" s="37"/>
      <c r="H167" s="37"/>
      <c r="I167" s="37"/>
      <c r="J167" s="42"/>
      <c r="K167" s="43"/>
      <c r="L167" s="60">
        <v>6.2600000000000003E-2</v>
      </c>
    </row>
    <row r="168" spans="1:12" x14ac:dyDescent="0.3">
      <c r="A168" s="16"/>
      <c r="B168" s="81" t="s">
        <v>52</v>
      </c>
      <c r="C168" s="82">
        <f>SUM(C161,C158,C155,C146,C141)</f>
        <v>3.5640999999999998</v>
      </c>
      <c r="D168" s="82">
        <f t="shared" ref="D168:J168" si="65">SUM(D161,D158,D155,D146,D141)</f>
        <v>3.3568000000000002</v>
      </c>
      <c r="E168" s="82">
        <f t="shared" si="65"/>
        <v>4.5477999999999996</v>
      </c>
      <c r="F168" s="82">
        <f t="shared" si="65"/>
        <v>4.5214999999999996</v>
      </c>
      <c r="G168" s="82">
        <f t="shared" si="65"/>
        <v>5.0368000000000004</v>
      </c>
      <c r="H168" s="82">
        <f t="shared" si="65"/>
        <v>6.3485999999999994</v>
      </c>
      <c r="I168" s="82">
        <f t="shared" si="65"/>
        <v>7.1044999999999998</v>
      </c>
      <c r="J168" s="82">
        <f t="shared" si="65"/>
        <v>8.5152999999999999</v>
      </c>
      <c r="K168" s="43"/>
      <c r="L168" s="55">
        <f>((C168*$C$139+D168*$D$139+E168*$E$139+F168*$F$139+G168*$G$139+H168*$H$139+I168*$I$139+J168*$J$139)/$L$139)-L167</f>
        <v>5.2940508621734335</v>
      </c>
    </row>
    <row r="169" spans="1:12" x14ac:dyDescent="0.3">
      <c r="A169" s="18" t="s">
        <v>21</v>
      </c>
      <c r="B169" s="19" t="s">
        <v>53</v>
      </c>
      <c r="C169" s="45">
        <f t="shared" ref="C169:J169" si="66">SUM(C170:C171)</f>
        <v>0.1378486957</v>
      </c>
      <c r="D169" s="45">
        <f t="shared" si="66"/>
        <v>0.12983095359999999</v>
      </c>
      <c r="E169" s="45">
        <f t="shared" si="66"/>
        <v>0.17589526059999999</v>
      </c>
      <c r="F169" s="45">
        <f t="shared" si="66"/>
        <v>0.17487805549999996</v>
      </c>
      <c r="G169" s="45">
        <f t="shared" si="66"/>
        <v>0.1948083136</v>
      </c>
      <c r="H169" s="45">
        <f t="shared" si="66"/>
        <v>0.24554480219999994</v>
      </c>
      <c r="I169" s="45">
        <f t="shared" si="66"/>
        <v>0.27478074649999995</v>
      </c>
      <c r="J169" s="45">
        <f t="shared" si="66"/>
        <v>0.32934625809999996</v>
      </c>
      <c r="K169" s="43"/>
      <c r="L169" s="57">
        <f>SUM(L170:L171)</f>
        <v>0.20475800519628187</v>
      </c>
    </row>
    <row r="170" spans="1:12" x14ac:dyDescent="0.3">
      <c r="A170" s="12" t="s">
        <v>22</v>
      </c>
      <c r="B170" s="13" t="s">
        <v>54</v>
      </c>
      <c r="C170" s="40">
        <f t="shared" ref="C170:J170" si="67">0.006882*C168</f>
        <v>2.4528136199999998E-2</v>
      </c>
      <c r="D170" s="40">
        <f t="shared" si="67"/>
        <v>2.3101497600000003E-2</v>
      </c>
      <c r="E170" s="40">
        <f t="shared" si="67"/>
        <v>3.1297959600000001E-2</v>
      </c>
      <c r="F170" s="46">
        <f t="shared" si="67"/>
        <v>3.1116962999999997E-2</v>
      </c>
      <c r="G170" s="40">
        <f t="shared" si="67"/>
        <v>3.4663257600000004E-2</v>
      </c>
      <c r="H170" s="40">
        <f t="shared" si="67"/>
        <v>4.3691065199999997E-2</v>
      </c>
      <c r="I170" s="40">
        <f t="shared" si="67"/>
        <v>4.8893169E-2</v>
      </c>
      <c r="J170" s="40">
        <f t="shared" si="67"/>
        <v>5.86022946E-2</v>
      </c>
      <c r="K170" s="39"/>
      <c r="L170" s="56">
        <f>0.006882*L168</f>
        <v>3.6433658033477569E-2</v>
      </c>
    </row>
    <row r="171" spans="1:12" ht="15" thickBot="1" x14ac:dyDescent="0.35">
      <c r="A171" s="12" t="s">
        <v>23</v>
      </c>
      <c r="B171" s="13" t="s">
        <v>55</v>
      </c>
      <c r="C171" s="40">
        <f t="shared" ref="C171:J171" si="68">0.031795*C168</f>
        <v>0.11332055949999999</v>
      </c>
      <c r="D171" s="40">
        <f t="shared" si="68"/>
        <v>0.106729456</v>
      </c>
      <c r="E171" s="40">
        <f t="shared" si="68"/>
        <v>0.14459730099999998</v>
      </c>
      <c r="F171" s="47">
        <f t="shared" si="68"/>
        <v>0.14376109249999997</v>
      </c>
      <c r="G171" s="40">
        <f t="shared" si="68"/>
        <v>0.16014505600000001</v>
      </c>
      <c r="H171" s="40">
        <f t="shared" si="68"/>
        <v>0.20185373699999995</v>
      </c>
      <c r="I171" s="40">
        <f t="shared" si="68"/>
        <v>0.22588757749999996</v>
      </c>
      <c r="J171" s="40">
        <f t="shared" si="68"/>
        <v>0.27074396349999996</v>
      </c>
      <c r="K171" s="39"/>
      <c r="L171" s="62">
        <f>0.031795*L168</f>
        <v>0.16832434716280431</v>
      </c>
    </row>
    <row r="172" spans="1:12" ht="15" thickBot="1" x14ac:dyDescent="0.35">
      <c r="A172" s="18" t="s">
        <v>24</v>
      </c>
      <c r="B172" s="19" t="s">
        <v>56</v>
      </c>
      <c r="C172" s="45">
        <f t="shared" ref="C172:J172" si="69">SUM(C173:C174)</f>
        <v>0.23297452469999999</v>
      </c>
      <c r="D172" s="45">
        <f t="shared" si="69"/>
        <v>0.2194239456</v>
      </c>
      <c r="E172" s="45">
        <f t="shared" si="69"/>
        <v>0.29727604259999996</v>
      </c>
      <c r="F172" s="45">
        <f t="shared" si="69"/>
        <v>0.2955568905</v>
      </c>
      <c r="G172" s="45">
        <f t="shared" si="69"/>
        <v>0.32924050560000007</v>
      </c>
      <c r="H172" s="45">
        <f t="shared" si="69"/>
        <v>0.41498893619999999</v>
      </c>
      <c r="I172" s="45">
        <f t="shared" si="69"/>
        <v>0.46439985150000002</v>
      </c>
      <c r="J172" s="45">
        <f t="shared" si="69"/>
        <v>0.55661961510000002</v>
      </c>
      <c r="K172" s="43"/>
      <c r="L172" s="60">
        <f>SUM(L173:L174)</f>
        <v>0.34605622270769082</v>
      </c>
    </row>
    <row r="173" spans="1:12" x14ac:dyDescent="0.3">
      <c r="A173" s="12" t="s">
        <v>25</v>
      </c>
      <c r="B173" s="13" t="s">
        <v>57</v>
      </c>
      <c r="C173" s="40">
        <f t="shared" ref="C173:J173" si="70">0.021202*C168</f>
        <v>7.5566048199999986E-2</v>
      </c>
      <c r="D173" s="40">
        <f t="shared" si="70"/>
        <v>7.1170873600000004E-2</v>
      </c>
      <c r="E173" s="40">
        <f t="shared" si="70"/>
        <v>9.6422455599999984E-2</v>
      </c>
      <c r="F173" s="40">
        <f t="shared" si="70"/>
        <v>9.5864842999999991E-2</v>
      </c>
      <c r="G173" s="40">
        <f t="shared" si="70"/>
        <v>0.10679023360000001</v>
      </c>
      <c r="H173" s="40">
        <f t="shared" si="70"/>
        <v>0.13460301719999998</v>
      </c>
      <c r="I173" s="40">
        <f t="shared" si="70"/>
        <v>0.150629609</v>
      </c>
      <c r="J173" s="40">
        <f t="shared" si="70"/>
        <v>0.18054139059999999</v>
      </c>
      <c r="K173" s="39"/>
      <c r="L173" s="58">
        <f>0.021202*L168</f>
        <v>0.11224446637980112</v>
      </c>
    </row>
    <row r="174" spans="1:12" ht="15" thickBot="1" x14ac:dyDescent="0.35">
      <c r="A174" s="12" t="s">
        <v>26</v>
      </c>
      <c r="B174" s="13" t="s">
        <v>58</v>
      </c>
      <c r="C174" s="40">
        <f t="shared" ref="C174:J174" si="71">0.044165*C168</f>
        <v>0.15740847650000001</v>
      </c>
      <c r="D174" s="40">
        <f t="shared" si="71"/>
        <v>0.14825307200000001</v>
      </c>
      <c r="E174" s="40">
        <f t="shared" si="71"/>
        <v>0.200853587</v>
      </c>
      <c r="F174" s="40">
        <f t="shared" si="71"/>
        <v>0.1996920475</v>
      </c>
      <c r="G174" s="40">
        <f t="shared" si="71"/>
        <v>0.22245027200000003</v>
      </c>
      <c r="H174" s="40">
        <f t="shared" si="71"/>
        <v>0.28038591899999998</v>
      </c>
      <c r="I174" s="40">
        <f t="shared" si="71"/>
        <v>0.31377024250000002</v>
      </c>
      <c r="J174" s="40">
        <f t="shared" si="71"/>
        <v>0.3760782245</v>
      </c>
      <c r="K174" s="39"/>
      <c r="L174" s="56">
        <f>0.044165*L168</f>
        <v>0.2338117563278897</v>
      </c>
    </row>
    <row r="175" spans="1:12" ht="15" thickBot="1" x14ac:dyDescent="0.35">
      <c r="A175" s="537" t="s">
        <v>60</v>
      </c>
      <c r="B175" s="538"/>
      <c r="C175" s="37">
        <f t="shared" ref="C175:J175" si="72">SUM(C141,C146,C155,C158,C161,C166)</f>
        <v>3.9349232203999995</v>
      </c>
      <c r="D175" s="37">
        <f t="shared" si="72"/>
        <v>3.7060548991999998</v>
      </c>
      <c r="E175" s="37">
        <f t="shared" si="72"/>
        <v>5.0209713031999996</v>
      </c>
      <c r="F175" s="37">
        <f t="shared" si="72"/>
        <v>4.9919349460000007</v>
      </c>
      <c r="G175" s="37">
        <f t="shared" si="72"/>
        <v>5.5608488192000003</v>
      </c>
      <c r="H175" s="37">
        <f t="shared" si="72"/>
        <v>7.0091337383999992</v>
      </c>
      <c r="I175" s="37">
        <f t="shared" si="72"/>
        <v>7.8436805979999997</v>
      </c>
      <c r="J175" s="42">
        <f t="shared" si="72"/>
        <v>9.4012658732000016</v>
      </c>
      <c r="K175" s="43"/>
      <c r="L175" s="60">
        <f>SUM(L168,L166)</f>
        <v>5.8448650900774064</v>
      </c>
    </row>
    <row r="176" spans="1:12" x14ac:dyDescent="0.3">
      <c r="J176" t="s">
        <v>85</v>
      </c>
      <c r="L176">
        <v>5.8448000000000002</v>
      </c>
    </row>
    <row r="178" spans="1:13" ht="15" thickBot="1" x14ac:dyDescent="0.35">
      <c r="A178" s="72" t="s">
        <v>0</v>
      </c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 t="s">
        <v>96</v>
      </c>
    </row>
    <row r="179" spans="1:13" x14ac:dyDescent="0.3">
      <c r="A179" s="536" t="s">
        <v>112</v>
      </c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</row>
    <row r="180" spans="1:13" ht="15" thickBot="1" x14ac:dyDescent="0.35"/>
    <row r="181" spans="1:13" ht="15" thickBot="1" x14ac:dyDescent="0.35">
      <c r="A181" s="4">
        <v>1</v>
      </c>
      <c r="B181" s="17" t="s">
        <v>2</v>
      </c>
      <c r="C181" s="21">
        <v>0</v>
      </c>
      <c r="D181" s="21">
        <v>0</v>
      </c>
      <c r="E181" s="21">
        <v>1692930.54</v>
      </c>
      <c r="F181" s="21">
        <v>397793.94</v>
      </c>
      <c r="G181" s="21">
        <v>1056262</v>
      </c>
      <c r="H181" s="21">
        <v>503001.2</v>
      </c>
      <c r="I181" s="21">
        <v>0</v>
      </c>
      <c r="J181" s="22">
        <v>87349.13</v>
      </c>
      <c r="K181" s="23"/>
      <c r="L181" s="113">
        <f>SUM(C181:J181)</f>
        <v>3737336.81</v>
      </c>
    </row>
    <row r="182" spans="1:13" ht="29.4" thickBot="1" x14ac:dyDescent="0.35">
      <c r="A182" s="8"/>
      <c r="B182" s="26" t="s">
        <v>28</v>
      </c>
      <c r="C182" s="27" t="s">
        <v>61</v>
      </c>
      <c r="D182" s="27" t="s">
        <v>62</v>
      </c>
      <c r="E182" s="27" t="s">
        <v>63</v>
      </c>
      <c r="F182" s="27" t="s">
        <v>64</v>
      </c>
      <c r="G182" s="27" t="s">
        <v>65</v>
      </c>
      <c r="H182" s="27" t="s">
        <v>66</v>
      </c>
      <c r="I182" s="27" t="s">
        <v>67</v>
      </c>
      <c r="J182" s="28" t="s">
        <v>68</v>
      </c>
      <c r="K182" s="29"/>
      <c r="L182" s="114" t="s">
        <v>69</v>
      </c>
    </row>
    <row r="183" spans="1:13" ht="15" thickBot="1" x14ac:dyDescent="0.35">
      <c r="A183" s="9">
        <v>4</v>
      </c>
      <c r="B183" s="10" t="s">
        <v>29</v>
      </c>
      <c r="C183" s="30"/>
      <c r="D183" s="30"/>
      <c r="E183" s="30">
        <f t="shared" ref="E183:G183" si="73">SUM(E184:E187)</f>
        <v>0.99769999999999992</v>
      </c>
      <c r="F183" s="30">
        <f t="shared" si="73"/>
        <v>1.2586000000000002</v>
      </c>
      <c r="G183" s="30">
        <f t="shared" si="73"/>
        <v>1.2620000000000002</v>
      </c>
      <c r="H183" s="30">
        <f>SUM(H184:H187)</f>
        <v>1.8378000000000001</v>
      </c>
      <c r="I183" s="30"/>
      <c r="J183" s="31">
        <f t="shared" ref="J183" si="74">SUM(J184:J187)</f>
        <v>2.4651000000000001</v>
      </c>
      <c r="K183" s="32"/>
      <c r="L183" s="60">
        <f t="shared" ref="L183:L207" si="75">(C183*$C$181+D183*$D$181+E183*$E$181+F183*$F$181+G183*$G$181+H183*$H$181+I183*$I$181+J183*$J$181)/$L$181</f>
        <v>1.2475308165669448</v>
      </c>
      <c r="M183" s="476"/>
    </row>
    <row r="184" spans="1:13" x14ac:dyDescent="0.3">
      <c r="A184" s="11" t="s">
        <v>3</v>
      </c>
      <c r="B184" s="5" t="s">
        <v>30</v>
      </c>
      <c r="C184" s="33"/>
      <c r="D184" s="33"/>
      <c r="E184" s="33">
        <v>0.64190000000000003</v>
      </c>
      <c r="F184" s="33">
        <v>0.87229999999999996</v>
      </c>
      <c r="G184" s="33">
        <v>0.85340000000000005</v>
      </c>
      <c r="H184" s="33">
        <v>1.1637999999999999</v>
      </c>
      <c r="I184" s="33"/>
      <c r="J184" s="33">
        <v>1.351</v>
      </c>
      <c r="K184" s="34"/>
      <c r="L184" s="58">
        <f t="shared" si="75"/>
        <v>0.81301295118702432</v>
      </c>
    </row>
    <row r="185" spans="1:13" x14ac:dyDescent="0.3">
      <c r="A185" s="12" t="s">
        <v>4</v>
      </c>
      <c r="B185" s="13" t="s">
        <v>31</v>
      </c>
      <c r="C185" s="35"/>
      <c r="D185" s="35"/>
      <c r="E185" s="35">
        <v>2.5700000000000001E-2</v>
      </c>
      <c r="F185" s="35">
        <v>3.49E-2</v>
      </c>
      <c r="G185" s="35">
        <v>3.4099999999999998E-2</v>
      </c>
      <c r="H185" s="35">
        <v>4.6600000000000003E-2</v>
      </c>
      <c r="I185" s="35"/>
      <c r="J185" s="35">
        <v>5.3999999999999999E-2</v>
      </c>
      <c r="K185" s="34"/>
      <c r="L185" s="56">
        <f t="shared" si="75"/>
        <v>3.2527591893437083E-2</v>
      </c>
    </row>
    <row r="186" spans="1:13" x14ac:dyDescent="0.3">
      <c r="A186" s="12" t="s">
        <v>5</v>
      </c>
      <c r="B186" s="13" t="s">
        <v>32</v>
      </c>
      <c r="C186" s="35"/>
      <c r="D186" s="35"/>
      <c r="E186" s="35">
        <v>0.1</v>
      </c>
      <c r="F186" s="35">
        <v>0.1</v>
      </c>
      <c r="G186" s="35">
        <v>0.113</v>
      </c>
      <c r="H186" s="35">
        <v>0.13420000000000001</v>
      </c>
      <c r="I186" s="35"/>
      <c r="J186" s="35">
        <v>0.15840000000000001</v>
      </c>
      <c r="K186" s="34"/>
      <c r="L186" s="56">
        <f t="shared" si="75"/>
        <v>0.10964195577331443</v>
      </c>
    </row>
    <row r="187" spans="1:13" ht="15" thickBot="1" x14ac:dyDescent="0.35">
      <c r="A187" s="14" t="s">
        <v>6</v>
      </c>
      <c r="B187" s="7" t="s">
        <v>33</v>
      </c>
      <c r="C187" s="36"/>
      <c r="D187" s="36"/>
      <c r="E187" s="36">
        <v>0.2301</v>
      </c>
      <c r="F187" s="36">
        <v>0.25140000000000001</v>
      </c>
      <c r="G187" s="36">
        <v>0.26150000000000001</v>
      </c>
      <c r="H187" s="36">
        <v>0.49320000000000003</v>
      </c>
      <c r="I187" s="36"/>
      <c r="J187" s="36">
        <v>0.90169999999999995</v>
      </c>
      <c r="K187" s="34"/>
      <c r="L187" s="56">
        <f t="shared" si="75"/>
        <v>0.2923483177131686</v>
      </c>
    </row>
    <row r="188" spans="1:13" ht="29.4" thickBot="1" x14ac:dyDescent="0.35">
      <c r="A188" s="9">
        <v>5</v>
      </c>
      <c r="B188" s="15" t="s">
        <v>71</v>
      </c>
      <c r="C188" s="30"/>
      <c r="D188" s="30"/>
      <c r="E188" s="37">
        <f t="shared" ref="E188:J188" si="76">SUM(E189:E190,E194:E196)</f>
        <v>2.0034000000000001</v>
      </c>
      <c r="F188" s="30">
        <f t="shared" si="76"/>
        <v>1.7007999999999999</v>
      </c>
      <c r="G188" s="30">
        <f t="shared" si="76"/>
        <v>1.7655000000000001</v>
      </c>
      <c r="H188" s="30">
        <f t="shared" si="76"/>
        <v>1.8397000000000001</v>
      </c>
      <c r="I188" s="30"/>
      <c r="J188" s="31">
        <f t="shared" si="76"/>
        <v>2.2878000000000003</v>
      </c>
      <c r="K188" s="32"/>
      <c r="L188" s="60">
        <f t="shared" si="75"/>
        <v>1.888570536740573</v>
      </c>
    </row>
    <row r="189" spans="1:13" x14ac:dyDescent="0.3">
      <c r="A189" s="11" t="s">
        <v>7</v>
      </c>
      <c r="B189" s="5" t="s">
        <v>34</v>
      </c>
      <c r="C189" s="38"/>
      <c r="D189" s="38"/>
      <c r="E189" s="38">
        <v>1.7199</v>
      </c>
      <c r="F189" s="38">
        <v>1.4899</v>
      </c>
      <c r="G189" s="38">
        <v>1.5207999999999999</v>
      </c>
      <c r="H189" s="38">
        <v>1.5179</v>
      </c>
      <c r="I189" s="38"/>
      <c r="J189" s="38">
        <v>1.9189000000000001</v>
      </c>
      <c r="K189" s="39"/>
      <c r="L189" s="58">
        <f t="shared" si="75"/>
        <v>1.6166130457985131</v>
      </c>
    </row>
    <row r="190" spans="1:13" x14ac:dyDescent="0.3">
      <c r="A190" s="12" t="s">
        <v>8</v>
      </c>
      <c r="B190" s="13" t="s">
        <v>35</v>
      </c>
      <c r="C190" s="40"/>
      <c r="D190" s="40"/>
      <c r="E190" s="40">
        <f t="shared" ref="E190:J190" si="77">SUM(E191:E193)</f>
        <v>0.13819999999999999</v>
      </c>
      <c r="F190" s="40">
        <f t="shared" si="77"/>
        <v>7.51E-2</v>
      </c>
      <c r="G190" s="40">
        <f t="shared" si="77"/>
        <v>0.10249999999999999</v>
      </c>
      <c r="H190" s="40">
        <f t="shared" si="77"/>
        <v>0.14620000000000002</v>
      </c>
      <c r="I190" s="40"/>
      <c r="J190" s="40">
        <f t="shared" si="77"/>
        <v>0.14680000000000001</v>
      </c>
      <c r="K190" s="39"/>
      <c r="L190" s="56">
        <f t="shared" si="75"/>
        <v>0.12267179319222234</v>
      </c>
    </row>
    <row r="191" spans="1:13" x14ac:dyDescent="0.3">
      <c r="A191" s="12" t="s">
        <v>9</v>
      </c>
      <c r="B191" s="13" t="s">
        <v>36</v>
      </c>
      <c r="C191" s="40"/>
      <c r="D191" s="40"/>
      <c r="E191" s="40">
        <v>9.6799999999999997E-2</v>
      </c>
      <c r="F191" s="40">
        <v>5.2499999999999998E-2</v>
      </c>
      <c r="G191" s="40">
        <v>7.1599999999999997E-2</v>
      </c>
      <c r="H191" s="40">
        <v>0.1022</v>
      </c>
      <c r="I191" s="40"/>
      <c r="J191" s="40">
        <v>0.1026</v>
      </c>
      <c r="K191" s="39"/>
      <c r="L191" s="56">
        <f t="shared" si="75"/>
        <v>8.5825007754652974E-2</v>
      </c>
    </row>
    <row r="192" spans="1:13" x14ac:dyDescent="0.3">
      <c r="A192" s="12" t="s">
        <v>10</v>
      </c>
      <c r="B192" s="13" t="s">
        <v>37</v>
      </c>
      <c r="C192" s="40"/>
      <c r="D192" s="40"/>
      <c r="E192" s="40">
        <v>3.7499999999999999E-2</v>
      </c>
      <c r="F192" s="40">
        <v>2.0500000000000001E-2</v>
      </c>
      <c r="G192" s="40">
        <v>2.8000000000000001E-2</v>
      </c>
      <c r="H192" s="40">
        <v>3.9800000000000002E-2</v>
      </c>
      <c r="I192" s="40"/>
      <c r="J192" s="40">
        <v>0.04</v>
      </c>
      <c r="K192" s="39"/>
      <c r="L192" s="56">
        <f t="shared" si="75"/>
        <v>3.3373609690800117E-2</v>
      </c>
    </row>
    <row r="193" spans="1:12" x14ac:dyDescent="0.3">
      <c r="A193" s="12" t="s">
        <v>11</v>
      </c>
      <c r="B193" s="13" t="s">
        <v>38</v>
      </c>
      <c r="C193" s="40"/>
      <c r="D193" s="40"/>
      <c r="E193" s="40">
        <v>3.8999999999999998E-3</v>
      </c>
      <c r="F193" s="40">
        <v>2.0999999999999999E-3</v>
      </c>
      <c r="G193" s="40">
        <v>2.8999999999999998E-3</v>
      </c>
      <c r="H193" s="40">
        <v>4.1999999999999997E-3</v>
      </c>
      <c r="I193" s="40"/>
      <c r="J193" s="40">
        <v>4.1999999999999997E-3</v>
      </c>
      <c r="K193" s="39"/>
      <c r="L193" s="56">
        <f t="shared" si="75"/>
        <v>3.4731757467692617E-3</v>
      </c>
    </row>
    <row r="194" spans="1:12" x14ac:dyDescent="0.3">
      <c r="A194" s="12" t="s">
        <v>12</v>
      </c>
      <c r="B194" s="13" t="s">
        <v>39</v>
      </c>
      <c r="C194" s="40"/>
      <c r="D194" s="40"/>
      <c r="E194" s="40"/>
      <c r="F194" s="40"/>
      <c r="G194" s="40"/>
      <c r="H194" s="40"/>
      <c r="I194" s="40"/>
      <c r="J194" s="40"/>
      <c r="K194" s="39"/>
      <c r="L194" s="56">
        <f t="shared" si="75"/>
        <v>0</v>
      </c>
    </row>
    <row r="195" spans="1:12" x14ac:dyDescent="0.3">
      <c r="A195" s="12" t="s">
        <v>13</v>
      </c>
      <c r="B195" s="13" t="s">
        <v>40</v>
      </c>
      <c r="C195" s="40"/>
      <c r="D195" s="40"/>
      <c r="E195" s="40">
        <v>2.5399999999999999E-2</v>
      </c>
      <c r="F195" s="40">
        <v>1.4500000000000001E-2</v>
      </c>
      <c r="G195" s="40">
        <v>1.9400000000000001E-2</v>
      </c>
      <c r="H195" s="40">
        <v>2.75E-2</v>
      </c>
      <c r="I195" s="40"/>
      <c r="J195" s="40">
        <v>2.87E-2</v>
      </c>
      <c r="K195" s="39"/>
      <c r="L195" s="56">
        <f t="shared" si="75"/>
        <v>2.2903845178727684E-2</v>
      </c>
    </row>
    <row r="196" spans="1:12" ht="15" thickBot="1" x14ac:dyDescent="0.35">
      <c r="A196" s="14" t="s">
        <v>14</v>
      </c>
      <c r="B196" s="7" t="s">
        <v>41</v>
      </c>
      <c r="C196" s="41"/>
      <c r="D196" s="41"/>
      <c r="E196" s="41">
        <v>0.11990000000000001</v>
      </c>
      <c r="F196" s="41">
        <v>0.12130000000000001</v>
      </c>
      <c r="G196" s="41">
        <v>0.12280000000000001</v>
      </c>
      <c r="H196" s="41">
        <v>0.14810000000000001</v>
      </c>
      <c r="I196" s="41"/>
      <c r="J196" s="41">
        <v>0.19339999999999999</v>
      </c>
      <c r="K196" s="39"/>
      <c r="L196" s="62">
        <f t="shared" si="75"/>
        <v>0.12638185257110934</v>
      </c>
    </row>
    <row r="197" spans="1:12" ht="15" thickBot="1" x14ac:dyDescent="0.35">
      <c r="A197" s="9">
        <v>6</v>
      </c>
      <c r="B197" s="10" t="s">
        <v>42</v>
      </c>
      <c r="C197" s="37"/>
      <c r="D197" s="37"/>
      <c r="E197" s="37">
        <f t="shared" ref="E197:J197" si="78">SUM(E198:E199)</f>
        <v>0.15540000000000001</v>
      </c>
      <c r="F197" s="37">
        <f t="shared" si="78"/>
        <v>0.1522</v>
      </c>
      <c r="G197" s="37">
        <f t="shared" si="78"/>
        <v>0.15389999999999998</v>
      </c>
      <c r="H197" s="37">
        <f t="shared" si="78"/>
        <v>0.17720000000000002</v>
      </c>
      <c r="I197" s="37"/>
      <c r="J197" s="42">
        <f t="shared" si="78"/>
        <v>0.22449999999999998</v>
      </c>
      <c r="K197" s="43"/>
      <c r="L197" s="60">
        <f t="shared" si="75"/>
        <v>0.15918449097687828</v>
      </c>
    </row>
    <row r="198" spans="1:12" x14ac:dyDescent="0.3">
      <c r="A198" s="11" t="s">
        <v>15</v>
      </c>
      <c r="B198" s="5" t="s">
        <v>43</v>
      </c>
      <c r="C198" s="38"/>
      <c r="D198" s="38"/>
      <c r="E198" s="38">
        <v>0.10780000000000001</v>
      </c>
      <c r="F198" s="38">
        <v>0.1091</v>
      </c>
      <c r="G198" s="38">
        <v>0.1104</v>
      </c>
      <c r="H198" s="38">
        <v>0.13320000000000001</v>
      </c>
      <c r="I198" s="38"/>
      <c r="J198" s="38">
        <v>0.17399999999999999</v>
      </c>
      <c r="K198" s="39"/>
      <c r="L198" s="58">
        <f t="shared" si="75"/>
        <v>0.11363895894788248</v>
      </c>
    </row>
    <row r="199" spans="1:12" ht="15" thickBot="1" x14ac:dyDescent="0.35">
      <c r="A199" s="14" t="s">
        <v>16</v>
      </c>
      <c r="B199" s="7" t="s">
        <v>44</v>
      </c>
      <c r="C199" s="41"/>
      <c r="D199" s="41"/>
      <c r="E199" s="41">
        <v>4.7600000000000003E-2</v>
      </c>
      <c r="F199" s="41">
        <v>4.3099999999999999E-2</v>
      </c>
      <c r="G199" s="41">
        <v>4.3499999999999997E-2</v>
      </c>
      <c r="H199" s="41">
        <v>4.3999999999999997E-2</v>
      </c>
      <c r="I199" s="41"/>
      <c r="J199" s="41">
        <v>5.0500000000000003E-2</v>
      </c>
      <c r="K199" s="39"/>
      <c r="L199" s="62">
        <f t="shared" si="75"/>
        <v>4.5545532028995799E-2</v>
      </c>
    </row>
    <row r="200" spans="1:12" ht="15" thickBot="1" x14ac:dyDescent="0.35">
      <c r="A200" s="9">
        <v>7</v>
      </c>
      <c r="B200" s="10" t="s">
        <v>45</v>
      </c>
      <c r="C200" s="37"/>
      <c r="D200" s="37"/>
      <c r="E200" s="37">
        <f t="shared" ref="E200:J200" si="79">SUM(E201:E202)</f>
        <v>0.36360000000000003</v>
      </c>
      <c r="F200" s="37">
        <f t="shared" si="79"/>
        <v>0.2417</v>
      </c>
      <c r="G200" s="37">
        <f t="shared" si="79"/>
        <v>0.40939999999999999</v>
      </c>
      <c r="H200" s="37">
        <f t="shared" si="79"/>
        <v>0.81809999999999994</v>
      </c>
      <c r="I200" s="37"/>
      <c r="J200" s="42">
        <f t="shared" si="79"/>
        <v>1.37</v>
      </c>
      <c r="K200" s="43"/>
      <c r="L200" s="60">
        <f t="shared" si="75"/>
        <v>0.4482613361951715</v>
      </c>
    </row>
    <row r="201" spans="1:12" x14ac:dyDescent="0.3">
      <c r="A201" s="11" t="s">
        <v>17</v>
      </c>
      <c r="B201" s="5" t="s">
        <v>46</v>
      </c>
      <c r="C201" s="38"/>
      <c r="D201" s="38"/>
      <c r="E201" s="38">
        <v>0.34200000000000003</v>
      </c>
      <c r="F201" s="38">
        <v>0.2273</v>
      </c>
      <c r="G201" s="38">
        <v>0.38500000000000001</v>
      </c>
      <c r="H201" s="38">
        <v>0.76939999999999997</v>
      </c>
      <c r="I201" s="38"/>
      <c r="J201" s="38">
        <v>1.2884</v>
      </c>
      <c r="K201" s="39"/>
      <c r="L201" s="58">
        <f t="shared" si="75"/>
        <v>0.42158668049348219</v>
      </c>
    </row>
    <row r="202" spans="1:12" ht="15" thickBot="1" x14ac:dyDescent="0.35">
      <c r="A202" s="14" t="s">
        <v>18</v>
      </c>
      <c r="B202" s="7" t="s">
        <v>48</v>
      </c>
      <c r="C202" s="41"/>
      <c r="D202" s="41"/>
      <c r="E202" s="41">
        <v>2.1600000000000001E-2</v>
      </c>
      <c r="F202" s="41">
        <v>1.44E-2</v>
      </c>
      <c r="G202" s="41">
        <v>2.4400000000000002E-2</v>
      </c>
      <c r="H202" s="41">
        <v>4.87E-2</v>
      </c>
      <c r="I202" s="41"/>
      <c r="J202" s="41">
        <v>8.1600000000000006E-2</v>
      </c>
      <c r="K202" s="39"/>
      <c r="L202" s="62">
        <f t="shared" si="75"/>
        <v>2.6674655701689354E-2</v>
      </c>
    </row>
    <row r="203" spans="1:12" ht="15" thickBot="1" x14ac:dyDescent="0.35">
      <c r="A203" s="9">
        <v>8</v>
      </c>
      <c r="B203" s="10" t="s">
        <v>49</v>
      </c>
      <c r="C203" s="37"/>
      <c r="D203" s="37"/>
      <c r="E203" s="37">
        <f t="shared" ref="E203:J203" si="80">SUM(E204:E207)</f>
        <v>0.27649999999999997</v>
      </c>
      <c r="F203" s="37">
        <f t="shared" si="80"/>
        <v>0.18640000000000001</v>
      </c>
      <c r="G203" s="37">
        <f t="shared" si="80"/>
        <v>0.32299999999999995</v>
      </c>
      <c r="H203" s="37">
        <f t="shared" si="80"/>
        <v>0.629</v>
      </c>
      <c r="I203" s="37"/>
      <c r="J203" s="42">
        <f t="shared" si="80"/>
        <v>1.2730999999999999</v>
      </c>
      <c r="K203" s="43"/>
      <c r="L203" s="60">
        <f t="shared" si="75"/>
        <v>0.35078685962183853</v>
      </c>
    </row>
    <row r="204" spans="1:12" x14ac:dyDescent="0.3">
      <c r="A204" s="11" t="s">
        <v>19</v>
      </c>
      <c r="B204" s="5" t="s">
        <v>46</v>
      </c>
      <c r="C204" s="38"/>
      <c r="D204" s="38"/>
      <c r="E204" s="38">
        <v>0.21149999999999999</v>
      </c>
      <c r="F204" s="38">
        <v>0.1426</v>
      </c>
      <c r="G204" s="38">
        <v>0.24709999999999999</v>
      </c>
      <c r="H204" s="38">
        <v>0.48120000000000002</v>
      </c>
      <c r="I204" s="38"/>
      <c r="J204" s="38">
        <v>0.97389999999999999</v>
      </c>
      <c r="K204" s="39"/>
      <c r="L204" s="58">
        <f t="shared" si="75"/>
        <v>0.26834511080659068</v>
      </c>
    </row>
    <row r="205" spans="1:12" x14ac:dyDescent="0.3">
      <c r="A205" s="12" t="s">
        <v>19</v>
      </c>
      <c r="B205" s="13" t="s">
        <v>47</v>
      </c>
      <c r="C205" s="40"/>
      <c r="D205" s="40"/>
      <c r="E205" s="40"/>
      <c r="F205" s="40"/>
      <c r="G205" s="40"/>
      <c r="H205" s="40"/>
      <c r="I205" s="40"/>
      <c r="J205" s="40"/>
      <c r="K205" s="39"/>
      <c r="L205" s="56">
        <f t="shared" si="75"/>
        <v>0</v>
      </c>
    </row>
    <row r="206" spans="1:12" x14ac:dyDescent="0.3">
      <c r="A206" s="12" t="s">
        <v>20</v>
      </c>
      <c r="B206" s="13" t="s">
        <v>50</v>
      </c>
      <c r="C206" s="40"/>
      <c r="D206" s="40"/>
      <c r="E206" s="40">
        <v>6.5000000000000002E-2</v>
      </c>
      <c r="F206" s="40">
        <v>4.3799999999999999E-2</v>
      </c>
      <c r="G206" s="40">
        <v>7.5899999999999995E-2</v>
      </c>
      <c r="H206" s="40">
        <v>0.14779999999999999</v>
      </c>
      <c r="I206" s="40"/>
      <c r="J206" s="40">
        <v>0.29920000000000002</v>
      </c>
      <c r="K206" s="39"/>
      <c r="L206" s="56">
        <f t="shared" si="75"/>
        <v>8.2441748815247934E-2</v>
      </c>
    </row>
    <row r="207" spans="1:12" ht="15" thickBot="1" x14ac:dyDescent="0.35">
      <c r="A207" s="14" t="s">
        <v>20</v>
      </c>
      <c r="B207" s="7" t="s">
        <v>47</v>
      </c>
      <c r="C207" s="41"/>
      <c r="D207" s="41"/>
      <c r="E207" s="41"/>
      <c r="F207" s="41"/>
      <c r="G207" s="41"/>
      <c r="H207" s="41"/>
      <c r="I207" s="41"/>
      <c r="J207" s="41"/>
      <c r="K207" s="39"/>
      <c r="L207" s="62">
        <f t="shared" si="75"/>
        <v>0</v>
      </c>
    </row>
    <row r="208" spans="1:12" ht="15" thickBot="1" x14ac:dyDescent="0.35">
      <c r="A208" s="109">
        <v>9</v>
      </c>
      <c r="B208" s="92" t="s">
        <v>51</v>
      </c>
      <c r="C208" s="110"/>
      <c r="D208" s="110"/>
      <c r="E208" s="110">
        <f t="shared" ref="E208:J208" si="81">SUM(E211,E214)</f>
        <v>0.30806371720000003</v>
      </c>
      <c r="F208" s="110">
        <f t="shared" si="81"/>
        <v>0.28721833739999997</v>
      </c>
      <c r="G208" s="110">
        <f t="shared" si="81"/>
        <v>0.3175735596</v>
      </c>
      <c r="H208" s="110">
        <f t="shared" si="81"/>
        <v>0.43019865560000004</v>
      </c>
      <c r="I208" s="110"/>
      <c r="J208" s="111">
        <f t="shared" si="81"/>
        <v>0.61834261099999999</v>
      </c>
      <c r="K208" s="43"/>
      <c r="L208" s="60">
        <f>SUM(L211,L214)</f>
        <v>0.33222245268190831</v>
      </c>
    </row>
    <row r="209" spans="1:13" ht="15" thickBot="1" x14ac:dyDescent="0.35">
      <c r="A209" s="9"/>
      <c r="B209" s="10"/>
      <c r="C209" s="37"/>
      <c r="D209" s="37"/>
      <c r="E209" s="37"/>
      <c r="F209" s="37"/>
      <c r="G209" s="37"/>
      <c r="H209" s="37"/>
      <c r="I209" s="37"/>
      <c r="J209" s="42"/>
      <c r="K209" s="43"/>
      <c r="L209" s="60"/>
    </row>
    <row r="210" spans="1:13" ht="15" thickBot="1" x14ac:dyDescent="0.35">
      <c r="A210" s="16"/>
      <c r="B210" s="81" t="s">
        <v>52</v>
      </c>
      <c r="C210" s="82"/>
      <c r="D210" s="82"/>
      <c r="E210" s="82">
        <f>E203+E200+E197+E188+E183</f>
        <v>3.7966000000000002</v>
      </c>
      <c r="F210" s="82">
        <f t="shared" ref="F210:J210" si="82">F203+F200+F197+F188+F183</f>
        <v>3.5396999999999998</v>
      </c>
      <c r="G210" s="82">
        <f t="shared" si="82"/>
        <v>3.9138000000000002</v>
      </c>
      <c r="H210" s="82">
        <f t="shared" si="82"/>
        <v>5.3018000000000001</v>
      </c>
      <c r="I210" s="82"/>
      <c r="J210" s="82">
        <f t="shared" si="82"/>
        <v>7.6204999999999998</v>
      </c>
      <c r="K210" s="43"/>
      <c r="L210" s="93">
        <f>(C210*$C$181+D210*$D$181+E210*$E$181+F210*$F$181+G210*$G$181+H210*$H$181+I210*$I$181+J210*$J$181)/$L$181</f>
        <v>4.0943340401014057</v>
      </c>
      <c r="M210" s="90"/>
    </row>
    <row r="211" spans="1:13" ht="15" thickBot="1" x14ac:dyDescent="0.35">
      <c r="A211" s="18" t="s">
        <v>21</v>
      </c>
      <c r="B211" s="19" t="s">
        <v>53</v>
      </c>
      <c r="C211" s="45"/>
      <c r="D211" s="45"/>
      <c r="E211" s="45">
        <f t="shared" ref="E211:J211" si="83">SUM(E212:E213)</f>
        <v>0.14384178420000002</v>
      </c>
      <c r="F211" s="45">
        <f t="shared" si="83"/>
        <v>0.13410861389999998</v>
      </c>
      <c r="G211" s="45">
        <f t="shared" si="83"/>
        <v>0.1482821406</v>
      </c>
      <c r="H211" s="45">
        <f t="shared" si="83"/>
        <v>0.2008692966</v>
      </c>
      <c r="I211" s="45"/>
      <c r="J211" s="45">
        <f t="shared" si="83"/>
        <v>0.28871788349999999</v>
      </c>
      <c r="K211" s="43"/>
      <c r="L211" s="60">
        <f>SUM(L212:L213)</f>
        <v>0.15512203377732198</v>
      </c>
    </row>
    <row r="212" spans="1:13" x14ac:dyDescent="0.3">
      <c r="A212" s="12" t="s">
        <v>22</v>
      </c>
      <c r="B212" s="13" t="s">
        <v>54</v>
      </c>
      <c r="C212" s="40"/>
      <c r="D212" s="40"/>
      <c r="E212" s="40">
        <f t="shared" ref="E212:J212" si="84">0.006753*E210</f>
        <v>2.5638439800000003E-2</v>
      </c>
      <c r="F212" s="46">
        <f t="shared" si="84"/>
        <v>2.3903594100000002E-2</v>
      </c>
      <c r="G212" s="40">
        <f t="shared" si="84"/>
        <v>2.6429891400000002E-2</v>
      </c>
      <c r="H212" s="40">
        <f t="shared" si="84"/>
        <v>3.5803055400000006E-2</v>
      </c>
      <c r="I212" s="40"/>
      <c r="J212" s="40">
        <f t="shared" si="84"/>
        <v>5.14612365E-2</v>
      </c>
      <c r="K212" s="39"/>
      <c r="L212" s="58">
        <f>0.006753*L210</f>
        <v>2.7649037772804794E-2</v>
      </c>
    </row>
    <row r="213" spans="1:13" ht="15" thickBot="1" x14ac:dyDescent="0.35">
      <c r="A213" s="12" t="s">
        <v>23</v>
      </c>
      <c r="B213" s="13" t="s">
        <v>55</v>
      </c>
      <c r="C213" s="40"/>
      <c r="D213" s="40"/>
      <c r="E213" s="40">
        <f t="shared" ref="E213:J213" si="85">0.031134*E210</f>
        <v>0.11820334440000001</v>
      </c>
      <c r="F213" s="47">
        <f t="shared" si="85"/>
        <v>0.11020501979999998</v>
      </c>
      <c r="G213" s="40">
        <f t="shared" si="85"/>
        <v>0.1218522492</v>
      </c>
      <c r="H213" s="40">
        <f t="shared" si="85"/>
        <v>0.16506624119999999</v>
      </c>
      <c r="I213" s="40"/>
      <c r="J213" s="40">
        <f t="shared" si="85"/>
        <v>0.23725664699999999</v>
      </c>
      <c r="K213" s="39"/>
      <c r="L213" s="62">
        <f>0.031134*L210</f>
        <v>0.12747299600451717</v>
      </c>
    </row>
    <row r="214" spans="1:13" ht="15" thickBot="1" x14ac:dyDescent="0.35">
      <c r="A214" s="18" t="s">
        <v>24</v>
      </c>
      <c r="B214" s="19" t="s">
        <v>56</v>
      </c>
      <c r="C214" s="45"/>
      <c r="D214" s="45"/>
      <c r="E214" s="45">
        <f t="shared" ref="E214:J214" si="86">SUM(E215:E216)</f>
        <v>0.16422193300000001</v>
      </c>
      <c r="F214" s="45">
        <f t="shared" si="86"/>
        <v>0.15310972349999999</v>
      </c>
      <c r="G214" s="45">
        <f t="shared" si="86"/>
        <v>0.16929141900000003</v>
      </c>
      <c r="H214" s="45">
        <f t="shared" si="86"/>
        <v>0.22932935900000001</v>
      </c>
      <c r="I214" s="45"/>
      <c r="J214" s="45">
        <f t="shared" si="86"/>
        <v>0.32962472749999999</v>
      </c>
      <c r="K214" s="43"/>
      <c r="L214" s="60">
        <f>SUM(L215:L216)</f>
        <v>0.1771004189045863</v>
      </c>
    </row>
    <row r="215" spans="1:13" x14ac:dyDescent="0.3">
      <c r="A215" s="12" t="s">
        <v>25</v>
      </c>
      <c r="B215" s="13" t="s">
        <v>57</v>
      </c>
      <c r="C215" s="40"/>
      <c r="D215" s="40"/>
      <c r="E215" s="40"/>
      <c r="F215" s="40"/>
      <c r="G215" s="40"/>
      <c r="H215" s="40"/>
      <c r="I215" s="40"/>
      <c r="J215" s="40"/>
      <c r="K215" s="39"/>
      <c r="L215" s="58"/>
    </row>
    <row r="216" spans="1:13" ht="15" thickBot="1" x14ac:dyDescent="0.35">
      <c r="A216" s="12" t="s">
        <v>26</v>
      </c>
      <c r="B216" s="13" t="s">
        <v>58</v>
      </c>
      <c r="C216" s="40"/>
      <c r="D216" s="40"/>
      <c r="E216" s="40">
        <f t="shared" ref="E216:J216" si="87">0.043255*E210</f>
        <v>0.16422193300000001</v>
      </c>
      <c r="F216" s="40">
        <f t="shared" si="87"/>
        <v>0.15310972349999999</v>
      </c>
      <c r="G216" s="40">
        <f t="shared" si="87"/>
        <v>0.16929141900000003</v>
      </c>
      <c r="H216" s="40">
        <f t="shared" si="87"/>
        <v>0.22932935900000001</v>
      </c>
      <c r="I216" s="40"/>
      <c r="J216" s="40">
        <f t="shared" si="87"/>
        <v>0.32962472749999999</v>
      </c>
      <c r="K216" s="39"/>
      <c r="L216" s="56">
        <f>0.043255*L210</f>
        <v>0.1771004189045863</v>
      </c>
    </row>
    <row r="217" spans="1:13" ht="15" thickBot="1" x14ac:dyDescent="0.35">
      <c r="A217" s="537" t="s">
        <v>60</v>
      </c>
      <c r="B217" s="538"/>
      <c r="C217" s="37"/>
      <c r="D217" s="37"/>
      <c r="E217" s="37">
        <f t="shared" ref="E217" si="88">SUM(E183,E188,E197,E200,E203,E208)</f>
        <v>4.1046637172000002</v>
      </c>
      <c r="F217" s="37">
        <f>SUM(F183,F188,F197,F200,F203,F208)</f>
        <v>3.8269183374</v>
      </c>
      <c r="G217" s="37">
        <f>SUM(G183,G188,G197,G200,G203,G208)</f>
        <v>4.2313735596000006</v>
      </c>
      <c r="H217" s="37">
        <f t="shared" ref="H217:J217" si="89">SUM(H183,H188,H197,H200,H203,H208)</f>
        <v>5.7319986556</v>
      </c>
      <c r="I217" s="37"/>
      <c r="J217" s="42">
        <f t="shared" si="89"/>
        <v>8.238842610999999</v>
      </c>
      <c r="K217" s="43"/>
      <c r="L217" s="60">
        <f>SUM(L210,L208)</f>
        <v>4.4265564927833143</v>
      </c>
    </row>
    <row r="218" spans="1:13" x14ac:dyDescent="0.3">
      <c r="J218" t="s">
        <v>85</v>
      </c>
      <c r="L218">
        <v>4.4414999999999996</v>
      </c>
    </row>
  </sheetData>
  <mergeCells count="16">
    <mergeCell ref="A175:B175"/>
    <mergeCell ref="A179:L179"/>
    <mergeCell ref="A217:B217"/>
    <mergeCell ref="A46:I46"/>
    <mergeCell ref="A48:I48"/>
    <mergeCell ref="A53:L53"/>
    <mergeCell ref="A91:B91"/>
    <mergeCell ref="A95:L95"/>
    <mergeCell ref="A133:B133"/>
    <mergeCell ref="A137:L137"/>
    <mergeCell ref="A49:I49"/>
    <mergeCell ref="A1:B1"/>
    <mergeCell ref="A4:L4"/>
    <mergeCell ref="A43:B43"/>
    <mergeCell ref="A45:I45"/>
    <mergeCell ref="A47:I47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C210A-E961-4425-A80D-5EE1EB61C47E}">
  <dimension ref="A1:M217"/>
  <sheetViews>
    <sheetView showGridLines="0" topLeftCell="A148" zoomScale="80" zoomScaleNormal="80" workbookViewId="0">
      <selection activeCell="A160" sqref="A160:XFD160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2.88671875" bestFit="1" customWidth="1"/>
    <col min="9" max="9" width="11.77734375" bestFit="1" customWidth="1"/>
    <col min="10" max="10" width="13.5546875" bestFit="1" customWidth="1"/>
    <col min="11" max="11" width="1.33203125" customWidth="1"/>
    <col min="12" max="12" width="16.109375" customWidth="1"/>
  </cols>
  <sheetData>
    <row r="1" spans="1:12" ht="18" x14ac:dyDescent="0.3">
      <c r="A1" s="535" t="s">
        <v>89</v>
      </c>
      <c r="B1" s="535"/>
    </row>
    <row r="3" spans="1:12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 t="s">
        <v>92</v>
      </c>
    </row>
    <row r="4" spans="1:12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</row>
    <row r="5" spans="1:12" ht="15" thickBot="1" x14ac:dyDescent="0.35"/>
    <row r="6" spans="1:12" ht="15" thickBot="1" x14ac:dyDescent="0.35">
      <c r="A6" s="4">
        <v>1</v>
      </c>
      <c r="B6" s="17" t="s">
        <v>2</v>
      </c>
      <c r="C6" s="21">
        <f t="shared" ref="C6:J6" si="0">SUM(C54,C96,C138,C180)</f>
        <v>60931.58</v>
      </c>
      <c r="D6" s="21">
        <f t="shared" si="0"/>
        <v>1226527.53</v>
      </c>
      <c r="E6" s="21">
        <f t="shared" si="0"/>
        <v>5058492.24</v>
      </c>
      <c r="F6" s="21">
        <f t="shared" si="0"/>
        <v>696194.83000000007</v>
      </c>
      <c r="G6" s="21">
        <f t="shared" si="0"/>
        <v>2653145.2400000002</v>
      </c>
      <c r="H6" s="21">
        <f t="shared" si="0"/>
        <v>1840467.57</v>
      </c>
      <c r="I6" s="21">
        <f t="shared" si="0"/>
        <v>183614.01</v>
      </c>
      <c r="J6" s="22">
        <f t="shared" si="0"/>
        <v>891963.87000000011</v>
      </c>
      <c r="K6" s="23"/>
      <c r="L6" s="48">
        <f>SUM(C6:J6)</f>
        <v>12611336.870000001</v>
      </c>
    </row>
    <row r="7" spans="1:12" ht="29.4" thickBot="1" x14ac:dyDescent="0.35">
      <c r="A7" s="8"/>
      <c r="B7" s="26" t="s">
        <v>28</v>
      </c>
      <c r="C7" s="27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66</v>
      </c>
      <c r="I7" s="27" t="s">
        <v>67</v>
      </c>
      <c r="J7" s="28" t="s">
        <v>68</v>
      </c>
      <c r="K7" s="29"/>
      <c r="L7" s="54" t="s">
        <v>69</v>
      </c>
    </row>
    <row r="8" spans="1:12" ht="15" thickBot="1" x14ac:dyDescent="0.35">
      <c r="A8" s="9">
        <v>4</v>
      </c>
      <c r="B8" s="10" t="s">
        <v>29</v>
      </c>
      <c r="C8" s="37">
        <f>SUM(C9:C12)</f>
        <v>0.62929999999999997</v>
      </c>
      <c r="D8" s="37">
        <f>SUM(D9:D12)</f>
        <v>0.86710000000000009</v>
      </c>
      <c r="E8" s="37">
        <f t="shared" ref="E8:I8" si="1">SUM(E9:E12)</f>
        <v>0.98694799126468558</v>
      </c>
      <c r="F8" s="37">
        <f t="shared" si="1"/>
        <v>1.2626831356820043</v>
      </c>
      <c r="G8" s="37">
        <f t="shared" si="1"/>
        <v>1.3502792261402923</v>
      </c>
      <c r="H8" s="37">
        <f t="shared" si="1"/>
        <v>1.9481030800021109</v>
      </c>
      <c r="I8" s="37">
        <f t="shared" si="1"/>
        <v>2.3767769850350744</v>
      </c>
      <c r="J8" s="42">
        <f>SUM(J9:J12)</f>
        <v>2.718149441039579</v>
      </c>
      <c r="K8" s="32"/>
      <c r="L8" s="60">
        <f>(L56*L$54+L$96*L98+L$138*L140+L$180*L182)/L$6</f>
        <v>1.3481692509633991</v>
      </c>
    </row>
    <row r="9" spans="1:12" x14ac:dyDescent="0.3">
      <c r="A9" s="94" t="s">
        <v>3</v>
      </c>
      <c r="B9" s="5" t="s">
        <v>30</v>
      </c>
      <c r="C9" s="38">
        <f t="shared" ref="C9:J12" si="2">(C57*C$54+C99*C$96+C141*C$138+C183*C$180)/(SUM(C$180,C$138,C$96,C$54))</f>
        <v>0.4042</v>
      </c>
      <c r="D9" s="38">
        <f t="shared" si="2"/>
        <v>0.54749999999999999</v>
      </c>
      <c r="E9" s="38">
        <f t="shared" si="2"/>
        <v>0.63201097794547567</v>
      </c>
      <c r="F9" s="38">
        <f t="shared" si="2"/>
        <v>0.87524833889099696</v>
      </c>
      <c r="G9" s="38">
        <f t="shared" si="2"/>
        <v>0.91434454242919627</v>
      </c>
      <c r="H9" s="38">
        <f t="shared" si="2"/>
        <v>1.2621866112430333</v>
      </c>
      <c r="I9" s="38">
        <f t="shared" si="2"/>
        <v>1.6157702195055812</v>
      </c>
      <c r="J9" s="100">
        <f t="shared" si="2"/>
        <v>1.6137952707512691</v>
      </c>
      <c r="K9" s="34"/>
      <c r="L9" s="58">
        <f t="shared" ref="L9:L42" si="3">(L57*L$54+L$96*L99+L$138*L141+L$180*L183)/L$6</f>
        <v>0.87124354829964978</v>
      </c>
    </row>
    <row r="10" spans="1:12" x14ac:dyDescent="0.3">
      <c r="A10" s="96" t="s">
        <v>4</v>
      </c>
      <c r="B10" s="13" t="s">
        <v>31</v>
      </c>
      <c r="C10" s="38">
        <f t="shared" si="2"/>
        <v>1.6199999999999999E-2</v>
      </c>
      <c r="D10" s="38">
        <f t="shared" si="2"/>
        <v>2.1899999999999999E-2</v>
      </c>
      <c r="E10" s="38">
        <f t="shared" si="2"/>
        <v>2.5268491156566448E-2</v>
      </c>
      <c r="F10" s="38">
        <f t="shared" si="2"/>
        <v>3.5040692208242921E-2</v>
      </c>
      <c r="G10" s="38">
        <f t="shared" si="2"/>
        <v>3.6565874893452879E-2</v>
      </c>
      <c r="H10" s="38">
        <f t="shared" si="2"/>
        <v>5.0490914978740989E-2</v>
      </c>
      <c r="I10" s="38">
        <f t="shared" si="2"/>
        <v>6.4651961699436766E-2</v>
      </c>
      <c r="J10" s="100">
        <f t="shared" si="2"/>
        <v>6.4557129021380652E-2</v>
      </c>
      <c r="K10" s="34"/>
      <c r="L10" s="56">
        <f t="shared" si="3"/>
        <v>3.4846326390137884E-2</v>
      </c>
    </row>
    <row r="11" spans="1:12" x14ac:dyDescent="0.3">
      <c r="A11" s="96" t="s">
        <v>5</v>
      </c>
      <c r="B11" s="13" t="s">
        <v>32</v>
      </c>
      <c r="C11" s="38">
        <f t="shared" si="2"/>
        <v>5.1999999999999998E-2</v>
      </c>
      <c r="D11" s="38">
        <f t="shared" si="2"/>
        <v>7.6499999999999999E-2</v>
      </c>
      <c r="E11" s="38">
        <f t="shared" si="2"/>
        <v>0.10028764830051413</v>
      </c>
      <c r="F11" s="38">
        <f t="shared" si="2"/>
        <v>0.10102275495065081</v>
      </c>
      <c r="G11" s="38">
        <f t="shared" si="2"/>
        <v>0.11559235066188839</v>
      </c>
      <c r="H11" s="38">
        <f t="shared" si="2"/>
        <v>0.13739434992869776</v>
      </c>
      <c r="I11" s="38">
        <f t="shared" si="2"/>
        <v>0.13780000000000001</v>
      </c>
      <c r="J11" s="100">
        <f t="shared" si="2"/>
        <v>0.16245378186338419</v>
      </c>
      <c r="K11" s="34"/>
      <c r="L11" s="56">
        <f t="shared" si="3"/>
        <v>0.11135945997761615</v>
      </c>
    </row>
    <row r="12" spans="1:12" ht="15" thickBot="1" x14ac:dyDescent="0.35">
      <c r="A12" s="98" t="s">
        <v>6</v>
      </c>
      <c r="B12" s="7" t="s">
        <v>33</v>
      </c>
      <c r="C12" s="38">
        <f t="shared" si="2"/>
        <v>0.15690000000000001</v>
      </c>
      <c r="D12" s="38">
        <f t="shared" si="2"/>
        <v>0.22120000000000004</v>
      </c>
      <c r="E12" s="38">
        <f t="shared" si="2"/>
        <v>0.22938087386212924</v>
      </c>
      <c r="F12" s="38">
        <f t="shared" si="2"/>
        <v>0.25137134963211377</v>
      </c>
      <c r="G12" s="38">
        <f t="shared" si="2"/>
        <v>0.28377645815575481</v>
      </c>
      <c r="H12" s="38">
        <f t="shared" si="2"/>
        <v>0.49803120385163868</v>
      </c>
      <c r="I12" s="38">
        <f t="shared" si="2"/>
        <v>0.55855480383005629</v>
      </c>
      <c r="J12" s="100">
        <f t="shared" si="2"/>
        <v>0.87734325940354496</v>
      </c>
      <c r="K12" s="34"/>
      <c r="L12" s="62">
        <f t="shared" si="3"/>
        <v>0.33071991629599529</v>
      </c>
    </row>
    <row r="13" spans="1:12" ht="29.4" thickBot="1" x14ac:dyDescent="0.35">
      <c r="A13" s="9">
        <v>5</v>
      </c>
      <c r="B13" s="15" t="s">
        <v>71</v>
      </c>
      <c r="C13" s="37">
        <f>SUM(C14:C15,C19:C21)</f>
        <v>1.9972532697166234</v>
      </c>
      <c r="D13" s="37">
        <f>SUM(D14:D15,D19:D21)</f>
        <v>1.9972455430576437</v>
      </c>
      <c r="E13" s="37">
        <f t="shared" ref="E13:J13" si="4">SUM(E14:E15,E19:E21)</f>
        <v>2.7013903678247022</v>
      </c>
      <c r="F13" s="37">
        <f t="shared" si="4"/>
        <v>2.237435641281623</v>
      </c>
      <c r="G13" s="37">
        <f t="shared" si="4"/>
        <v>2.5538665531993265</v>
      </c>
      <c r="H13" s="37">
        <f t="shared" si="4"/>
        <v>2.6361158976210599</v>
      </c>
      <c r="I13" s="37">
        <f t="shared" si="4"/>
        <v>2.8849548038300559</v>
      </c>
      <c r="J13" s="42">
        <f t="shared" si="4"/>
        <v>2.8568529956902848</v>
      </c>
      <c r="K13" s="32"/>
      <c r="L13" s="60">
        <f t="shared" si="3"/>
        <v>2.5770002496721824</v>
      </c>
    </row>
    <row r="14" spans="1:12" x14ac:dyDescent="0.3">
      <c r="A14" s="94" t="s">
        <v>7</v>
      </c>
      <c r="B14" s="5" t="s">
        <v>34</v>
      </c>
      <c r="C14" s="38">
        <f t="shared" ref="C14:J14" si="5">(C62*C$54+C104*C$96+C146*C$138+C188*C$180)/(SUM(C$180,C$138,C$96,C$54))</f>
        <v>1.6102532697166234</v>
      </c>
      <c r="D14" s="38">
        <f t="shared" si="5"/>
        <v>1.6102455430576434</v>
      </c>
      <c r="E14" s="38">
        <f t="shared" si="5"/>
        <v>2.2224050727629465</v>
      </c>
      <c r="F14" s="38">
        <f t="shared" si="5"/>
        <v>1.856355335870564</v>
      </c>
      <c r="G14" s="38">
        <f t="shared" si="5"/>
        <v>2.1118463327582471</v>
      </c>
      <c r="H14" s="38">
        <f t="shared" si="5"/>
        <v>2.1472878394173502</v>
      </c>
      <c r="I14" s="38">
        <f t="shared" si="5"/>
        <v>2.3771548038300563</v>
      </c>
      <c r="J14" s="100">
        <f t="shared" si="5"/>
        <v>2.3495988767336504</v>
      </c>
      <c r="K14" s="39"/>
      <c r="L14" s="58">
        <f t="shared" si="3"/>
        <v>2.1167315370397364</v>
      </c>
    </row>
    <row r="15" spans="1:12" x14ac:dyDescent="0.3">
      <c r="A15" s="96" t="s">
        <v>8</v>
      </c>
      <c r="B15" s="13" t="s">
        <v>35</v>
      </c>
      <c r="C15" s="40">
        <f>SUM(C16:C18)</f>
        <v>0.16350000000000001</v>
      </c>
      <c r="D15" s="40">
        <f>SUM(D16:D18)</f>
        <v>0.16350000000000001</v>
      </c>
      <c r="E15" s="40">
        <f t="shared" ref="E15:J15" si="6">SUM(E16:E18)</f>
        <v>0.28149418217314487</v>
      </c>
      <c r="F15" s="40">
        <f t="shared" si="6"/>
        <v>0.2124098436209301</v>
      </c>
      <c r="G15" s="40">
        <f t="shared" si="6"/>
        <v>0.24972388909662557</v>
      </c>
      <c r="H15" s="40">
        <f t="shared" si="6"/>
        <v>0.28286144479361841</v>
      </c>
      <c r="I15" s="40">
        <f t="shared" si="6"/>
        <v>0.29060000000000002</v>
      </c>
      <c r="J15" s="101">
        <f t="shared" si="6"/>
        <v>0.28871865997554358</v>
      </c>
      <c r="K15" s="39"/>
      <c r="L15" s="56">
        <f t="shared" si="3"/>
        <v>0.25979404702072634</v>
      </c>
    </row>
    <row r="16" spans="1:12" x14ac:dyDescent="0.3">
      <c r="A16" s="96" t="s">
        <v>9</v>
      </c>
      <c r="B16" s="13" t="s">
        <v>36</v>
      </c>
      <c r="C16" s="38">
        <f t="shared" ref="C16:J18" si="7">(C64*C$54+C106*C$96+C148*C$138+C190*C$180)/(SUM(C$180,C$138,C$96,C$54))</f>
        <v>0.1343</v>
      </c>
      <c r="D16" s="38">
        <f t="shared" si="7"/>
        <v>0.1343</v>
      </c>
      <c r="E16" s="38">
        <f t="shared" si="7"/>
        <v>0.23107987480791309</v>
      </c>
      <c r="F16" s="38">
        <f t="shared" si="7"/>
        <v>0.17404981122884811</v>
      </c>
      <c r="G16" s="38">
        <f t="shared" si="7"/>
        <v>0.20492804590599797</v>
      </c>
      <c r="H16" s="38">
        <f t="shared" si="7"/>
        <v>0.23212237574933203</v>
      </c>
      <c r="I16" s="38">
        <f t="shared" si="7"/>
        <v>0.23880000000000001</v>
      </c>
      <c r="J16" s="100">
        <f t="shared" si="7"/>
        <v>0.23714286111835448</v>
      </c>
      <c r="K16" s="39"/>
      <c r="L16" s="56">
        <f t="shared" si="3"/>
        <v>0.21324317814840832</v>
      </c>
    </row>
    <row r="17" spans="1:12" x14ac:dyDescent="0.3">
      <c r="A17" s="96" t="s">
        <v>10</v>
      </c>
      <c r="B17" s="13" t="s">
        <v>37</v>
      </c>
      <c r="C17" s="38">
        <f t="shared" si="7"/>
        <v>2.64E-2</v>
      </c>
      <c r="D17" s="38">
        <f t="shared" si="7"/>
        <v>2.64E-2</v>
      </c>
      <c r="E17" s="38">
        <f t="shared" si="7"/>
        <v>4.565402641321438E-2</v>
      </c>
      <c r="F17" s="38">
        <f t="shared" si="7"/>
        <v>3.4717960394793509E-2</v>
      </c>
      <c r="G17" s="38">
        <f t="shared" si="7"/>
        <v>4.0562905743901159E-2</v>
      </c>
      <c r="H17" s="38">
        <f t="shared" si="7"/>
        <v>4.5932680599202302E-2</v>
      </c>
      <c r="I17" s="38">
        <f t="shared" si="7"/>
        <v>4.689999999999999E-2</v>
      </c>
      <c r="J17" s="100">
        <f t="shared" si="7"/>
        <v>4.6695294608737899E-2</v>
      </c>
      <c r="K17" s="39"/>
      <c r="L17" s="56">
        <f t="shared" si="3"/>
        <v>4.2146112736024317E-2</v>
      </c>
    </row>
    <row r="18" spans="1:12" x14ac:dyDescent="0.3">
      <c r="A18" s="96" t="s">
        <v>11</v>
      </c>
      <c r="B18" s="13" t="s">
        <v>38</v>
      </c>
      <c r="C18" s="38">
        <f t="shared" si="7"/>
        <v>2.8E-3</v>
      </c>
      <c r="D18" s="38">
        <f t="shared" si="7"/>
        <v>2.8E-3</v>
      </c>
      <c r="E18" s="38">
        <f t="shared" si="7"/>
        <v>4.7602809520174332E-3</v>
      </c>
      <c r="F18" s="38">
        <f t="shared" si="7"/>
        <v>3.6420719972884603E-3</v>
      </c>
      <c r="G18" s="38">
        <f t="shared" si="7"/>
        <v>4.2329374467264371E-3</v>
      </c>
      <c r="H18" s="38">
        <f t="shared" si="7"/>
        <v>4.8063884450840937E-3</v>
      </c>
      <c r="I18" s="38">
        <f t="shared" si="7"/>
        <v>4.899999999999999E-3</v>
      </c>
      <c r="J18" s="100">
        <f t="shared" si="7"/>
        <v>4.8805042484512291E-3</v>
      </c>
      <c r="K18" s="39"/>
      <c r="L18" s="56">
        <f t="shared" si="3"/>
        <v>4.4047561362937403E-3</v>
      </c>
    </row>
    <row r="19" spans="1:12" x14ac:dyDescent="0.3">
      <c r="A19" s="96" t="s">
        <v>12</v>
      </c>
      <c r="B19" s="13" t="s">
        <v>39</v>
      </c>
      <c r="C19" s="38">
        <f t="shared" ref="C19:D21" si="8">(C67*C$54+C109*C$96+C151*C$138+C193*C$180)/(SUM(C$180,C$138,C$96,C$54))</f>
        <v>7.6300000000000007E-2</v>
      </c>
      <c r="D19" s="38">
        <f t="shared" si="8"/>
        <v>7.6300000000000007E-2</v>
      </c>
      <c r="E19" s="40"/>
      <c r="F19" s="40"/>
      <c r="G19" s="40"/>
      <c r="H19" s="40"/>
      <c r="I19" s="40"/>
      <c r="J19" s="101"/>
      <c r="K19" s="39"/>
      <c r="L19" s="56">
        <f t="shared" si="3"/>
        <v>7.7892717564842914E-3</v>
      </c>
    </row>
    <row r="20" spans="1:12" x14ac:dyDescent="0.3">
      <c r="A20" s="96" t="s">
        <v>13</v>
      </c>
      <c r="B20" s="13" t="s">
        <v>40</v>
      </c>
      <c r="C20" s="38">
        <f t="shared" si="8"/>
        <v>2.3300000000000001E-2</v>
      </c>
      <c r="D20" s="38">
        <f t="shared" si="8"/>
        <v>2.3299999999999998E-2</v>
      </c>
      <c r="E20" s="38">
        <f t="shared" ref="E20:J21" si="9">(E68*E$54+E110*E$96+E152*E$138+E194*E$180)/(SUM(E$180,E$138,E$96,E$54))</f>
        <v>3.2089125845925978E-2</v>
      </c>
      <c r="F20" s="38">
        <f t="shared" si="9"/>
        <v>2.387174903036841E-2</v>
      </c>
      <c r="G20" s="38">
        <f t="shared" si="9"/>
        <v>2.8900558604548921E-2</v>
      </c>
      <c r="H20" s="38">
        <f t="shared" si="9"/>
        <v>3.248378815987505E-2</v>
      </c>
      <c r="I20" s="38">
        <f t="shared" si="9"/>
        <v>3.4200000000000001E-2</v>
      </c>
      <c r="J20" s="100">
        <f t="shared" si="9"/>
        <v>3.391731160254282E-2</v>
      </c>
      <c r="K20" s="39"/>
      <c r="L20" s="56">
        <f t="shared" si="3"/>
        <v>3.0285063142080671E-2</v>
      </c>
    </row>
    <row r="21" spans="1:12" ht="15" thickBot="1" x14ac:dyDescent="0.35">
      <c r="A21" s="98" t="s">
        <v>14</v>
      </c>
      <c r="B21" s="7" t="s">
        <v>41</v>
      </c>
      <c r="C21" s="38">
        <f t="shared" si="8"/>
        <v>0.1239</v>
      </c>
      <c r="D21" s="38">
        <f t="shared" si="8"/>
        <v>0.12390000000000001</v>
      </c>
      <c r="E21" s="38">
        <f t="shared" si="9"/>
        <v>0.16540198704268447</v>
      </c>
      <c r="F21" s="38">
        <f t="shared" si="9"/>
        <v>0.14479871275976008</v>
      </c>
      <c r="G21" s="38">
        <f t="shared" si="9"/>
        <v>0.16339577273990474</v>
      </c>
      <c r="H21" s="38">
        <f t="shared" si="9"/>
        <v>0.17348282525021622</v>
      </c>
      <c r="I21" s="38">
        <f t="shared" si="9"/>
        <v>0.183</v>
      </c>
      <c r="J21" s="100">
        <f t="shared" si="9"/>
        <v>0.18461814737854793</v>
      </c>
      <c r="K21" s="39"/>
      <c r="L21" s="62">
        <f t="shared" si="3"/>
        <v>0.1624003307131546</v>
      </c>
    </row>
    <row r="22" spans="1:12" ht="15" thickBot="1" x14ac:dyDescent="0.35">
      <c r="A22" s="9">
        <v>6</v>
      </c>
      <c r="B22" s="10" t="s">
        <v>42</v>
      </c>
      <c r="C22" s="37">
        <f>SUM(C23:C24)</f>
        <v>0.26589999999999997</v>
      </c>
      <c r="D22" s="37">
        <f>SUM(D23:D24)</f>
        <v>0.26589999999999997</v>
      </c>
      <c r="E22" s="37">
        <f t="shared" ref="E22:J22" si="10">SUM(E23:E24)</f>
        <v>0.26915478564339951</v>
      </c>
      <c r="F22" s="37">
        <f t="shared" si="10"/>
        <v>0.21868919305964968</v>
      </c>
      <c r="G22" s="37">
        <f t="shared" si="10"/>
        <v>0.26266265916637122</v>
      </c>
      <c r="H22" s="37">
        <f t="shared" si="10"/>
        <v>0.2768099205442669</v>
      </c>
      <c r="I22" s="37">
        <f t="shared" si="10"/>
        <v>0.31309999999999993</v>
      </c>
      <c r="J22" s="42">
        <f t="shared" si="10"/>
        <v>0.30787513858492943</v>
      </c>
      <c r="K22" s="43"/>
      <c r="L22" s="60">
        <f t="shared" si="3"/>
        <v>0.26916638614848126</v>
      </c>
    </row>
    <row r="23" spans="1:12" x14ac:dyDescent="0.3">
      <c r="A23" s="94" t="s">
        <v>15</v>
      </c>
      <c r="B23" s="5" t="s">
        <v>43</v>
      </c>
      <c r="C23" s="38">
        <f t="shared" ref="C23:J24" si="11">(C71*C$54+C113*C$96+C155*C$138+C197*C$180)/(SUM(C$180,C$138,C$96,C$54))</f>
        <v>9.8699999999999996E-2</v>
      </c>
      <c r="D23" s="38">
        <f t="shared" si="11"/>
        <v>9.8699999999999996E-2</v>
      </c>
      <c r="E23" s="38">
        <f t="shared" si="11"/>
        <v>0.13620036392662332</v>
      </c>
      <c r="F23" s="38">
        <f t="shared" si="11"/>
        <v>0.12391936332104046</v>
      </c>
      <c r="G23" s="38">
        <f t="shared" si="11"/>
        <v>0.13518994011688559</v>
      </c>
      <c r="H23" s="38">
        <f t="shared" si="11"/>
        <v>0.14315406105580009</v>
      </c>
      <c r="I23" s="38">
        <f t="shared" si="11"/>
        <v>0.14589999999999997</v>
      </c>
      <c r="J23" s="100">
        <f t="shared" si="11"/>
        <v>0.14917528626019347</v>
      </c>
      <c r="K23" s="39"/>
      <c r="L23" s="58">
        <f t="shared" si="3"/>
        <v>0.1335552240267768</v>
      </c>
    </row>
    <row r="24" spans="1:12" ht="15" thickBot="1" x14ac:dyDescent="0.35">
      <c r="A24" s="98" t="s">
        <v>16</v>
      </c>
      <c r="B24" s="7" t="s">
        <v>44</v>
      </c>
      <c r="C24" s="38">
        <f t="shared" si="11"/>
        <v>0.16719999999999999</v>
      </c>
      <c r="D24" s="38">
        <f t="shared" si="11"/>
        <v>0.16719999999999999</v>
      </c>
      <c r="E24" s="38">
        <f t="shared" si="11"/>
        <v>0.13295442171677618</v>
      </c>
      <c r="F24" s="38">
        <f t="shared" si="11"/>
        <v>9.4769829738609229E-2</v>
      </c>
      <c r="G24" s="38">
        <f t="shared" si="11"/>
        <v>0.12747271904948559</v>
      </c>
      <c r="H24" s="38">
        <f t="shared" si="11"/>
        <v>0.13365585948846684</v>
      </c>
      <c r="I24" s="38">
        <f t="shared" si="11"/>
        <v>0.16719999999999996</v>
      </c>
      <c r="J24" s="100">
        <f t="shared" si="11"/>
        <v>0.15869985232473599</v>
      </c>
      <c r="K24" s="39"/>
      <c r="L24" s="62">
        <f t="shared" si="3"/>
        <v>0.13561116212170451</v>
      </c>
    </row>
    <row r="25" spans="1:12" ht="15" thickBot="1" x14ac:dyDescent="0.35">
      <c r="A25" s="9">
        <v>7</v>
      </c>
      <c r="B25" s="10" t="s">
        <v>45</v>
      </c>
      <c r="C25" s="37">
        <f>SUM(C26:C27)</f>
        <v>0.38402955377162379</v>
      </c>
      <c r="D25" s="37">
        <f>SUM(D26:D27)</f>
        <v>0.24131944099615929</v>
      </c>
      <c r="E25" s="37">
        <f t="shared" ref="E25:J25" si="12">SUM(E26:E27)</f>
        <v>0.303878990666199</v>
      </c>
      <c r="F25" s="37">
        <f t="shared" si="12"/>
        <v>0.30613246094344021</v>
      </c>
      <c r="G25" s="37">
        <f t="shared" si="12"/>
        <v>0.38461071062057661</v>
      </c>
      <c r="H25" s="37">
        <f t="shared" si="12"/>
        <v>0.7451649904014338</v>
      </c>
      <c r="I25" s="37">
        <f t="shared" si="12"/>
        <v>0.80249196862483418</v>
      </c>
      <c r="J25" s="42">
        <f t="shared" si="12"/>
        <v>1.2216615653277525</v>
      </c>
      <c r="K25" s="43"/>
      <c r="L25" s="60">
        <f t="shared" si="3"/>
        <v>0.45186237574773458</v>
      </c>
    </row>
    <row r="26" spans="1:12" x14ac:dyDescent="0.3">
      <c r="A26" s="94" t="s">
        <v>17</v>
      </c>
      <c r="B26" s="5" t="s">
        <v>46</v>
      </c>
      <c r="C26" s="38">
        <f t="shared" ref="C26:J27" si="13">(C74*C$54+C116*C$96+C158*C$138+C200*C$180)/(SUM(C$180,C$138,C$96,C$54))</f>
        <v>0.36441279822384381</v>
      </c>
      <c r="D26" s="38">
        <f t="shared" si="13"/>
        <v>0.22949867769621118</v>
      </c>
      <c r="E26" s="38">
        <f t="shared" si="13"/>
        <v>0.28500891658420335</v>
      </c>
      <c r="F26" s="38">
        <f t="shared" si="13"/>
        <v>0.28504268738680522</v>
      </c>
      <c r="G26" s="38">
        <f t="shared" si="13"/>
        <v>0.36167961343269706</v>
      </c>
      <c r="H26" s="38">
        <f t="shared" si="13"/>
        <v>0.7100313393302552</v>
      </c>
      <c r="I26" s="38">
        <f t="shared" si="13"/>
        <v>0.75848980608832617</v>
      </c>
      <c r="J26" s="100">
        <f t="shared" si="13"/>
        <v>1.1587896453687074</v>
      </c>
      <c r="K26" s="39"/>
      <c r="L26" s="58">
        <f t="shared" si="3"/>
        <v>0.4268458956774342</v>
      </c>
    </row>
    <row r="27" spans="1:12" ht="15" thickBot="1" x14ac:dyDescent="0.35">
      <c r="A27" s="98" t="s">
        <v>18</v>
      </c>
      <c r="B27" s="7" t="s">
        <v>48</v>
      </c>
      <c r="C27" s="38">
        <f t="shared" si="13"/>
        <v>1.9616755547779984E-2</v>
      </c>
      <c r="D27" s="38">
        <f t="shared" si="13"/>
        <v>1.1820763299948106E-2</v>
      </c>
      <c r="E27" s="38">
        <f t="shared" si="13"/>
        <v>1.8870074081995623E-2</v>
      </c>
      <c r="F27" s="38">
        <f t="shared" si="13"/>
        <v>2.1089773556635001E-2</v>
      </c>
      <c r="G27" s="38">
        <f t="shared" si="13"/>
        <v>2.293109718787955E-2</v>
      </c>
      <c r="H27" s="38">
        <f t="shared" si="13"/>
        <v>3.5133651071178613E-2</v>
      </c>
      <c r="I27" s="38">
        <f t="shared" si="13"/>
        <v>4.4002162536507967E-2</v>
      </c>
      <c r="J27" s="100">
        <f t="shared" si="13"/>
        <v>6.2871919959044967E-2</v>
      </c>
      <c r="K27" s="39"/>
      <c r="L27" s="62">
        <f t="shared" si="3"/>
        <v>2.5016480070300426E-2</v>
      </c>
    </row>
    <row r="28" spans="1:12" ht="15" thickBot="1" x14ac:dyDescent="0.35">
      <c r="A28" s="9">
        <v>8</v>
      </c>
      <c r="B28" s="10" t="s">
        <v>49</v>
      </c>
      <c r="C28" s="37">
        <f>SUM(C29:C32)</f>
        <v>0.56044889142871412</v>
      </c>
      <c r="D28" s="37">
        <f>SUM(D29:D32)</f>
        <v>0.34819480507869233</v>
      </c>
      <c r="E28" s="37">
        <f t="shared" ref="E28:J28" si="14">SUM(E29:E32)</f>
        <v>0.39828258463276789</v>
      </c>
      <c r="F28" s="37">
        <f t="shared" si="14"/>
        <v>0.31265247540979296</v>
      </c>
      <c r="G28" s="37">
        <f t="shared" si="14"/>
        <v>0.47405444202971719</v>
      </c>
      <c r="H28" s="37">
        <f t="shared" si="14"/>
        <v>0.84235814433991907</v>
      </c>
      <c r="I28" s="37">
        <f t="shared" si="14"/>
        <v>1.0378671927975429</v>
      </c>
      <c r="J28" s="42">
        <f t="shared" si="14"/>
        <v>1.8316847628077135</v>
      </c>
      <c r="K28" s="43"/>
      <c r="L28" s="60">
        <f t="shared" si="3"/>
        <v>0.58090809459766657</v>
      </c>
    </row>
    <row r="29" spans="1:12" x14ac:dyDescent="0.3">
      <c r="A29" s="94" t="s">
        <v>19</v>
      </c>
      <c r="B29" s="5" t="s">
        <v>46</v>
      </c>
      <c r="C29" s="38">
        <f t="shared" ref="C29:J32" si="15">(C77*C$54+C119*C$96+C161*C$138+C203*C$180)/(SUM(C$180,C$138,C$96,C$54))</f>
        <v>0.27900625879059765</v>
      </c>
      <c r="D29" s="38">
        <f t="shared" si="15"/>
        <v>0.16091648027093203</v>
      </c>
      <c r="E29" s="38">
        <f t="shared" si="15"/>
        <v>0.22021951587218405</v>
      </c>
      <c r="F29" s="38">
        <f t="shared" si="15"/>
        <v>0.19363965312985737</v>
      </c>
      <c r="G29" s="38">
        <f t="shared" si="15"/>
        <v>0.26614671158635855</v>
      </c>
      <c r="H29" s="38">
        <f t="shared" si="15"/>
        <v>0.50479383874772654</v>
      </c>
      <c r="I29" s="38">
        <f t="shared" si="15"/>
        <v>0.54525693595494151</v>
      </c>
      <c r="J29" s="100">
        <f t="shared" si="15"/>
        <v>1.0305405144807043</v>
      </c>
      <c r="K29" s="39"/>
      <c r="L29" s="58">
        <f t="shared" si="3"/>
        <v>0.32650485463608103</v>
      </c>
    </row>
    <row r="30" spans="1:12" x14ac:dyDescent="0.3">
      <c r="A30" s="96" t="s">
        <v>19</v>
      </c>
      <c r="B30" s="13" t="s">
        <v>47</v>
      </c>
      <c r="C30" s="38">
        <f t="shared" si="15"/>
        <v>0.14971661522645566</v>
      </c>
      <c r="D30" s="38">
        <f t="shared" si="15"/>
        <v>0.10545590600563201</v>
      </c>
      <c r="E30" s="38">
        <f t="shared" si="15"/>
        <v>8.3088309869978172E-2</v>
      </c>
      <c r="F30" s="38">
        <f t="shared" si="15"/>
        <v>3.7833158050024594E-2</v>
      </c>
      <c r="G30" s="38">
        <f t="shared" si="15"/>
        <v>9.4756525932217714E-2</v>
      </c>
      <c r="H30" s="38">
        <f t="shared" si="15"/>
        <v>0.15627641820822741</v>
      </c>
      <c r="I30" s="38">
        <f t="shared" si="15"/>
        <v>0.24866277438197662</v>
      </c>
      <c r="J30" s="100">
        <f t="shared" si="15"/>
        <v>0.38414738419954164</v>
      </c>
      <c r="K30" s="39"/>
      <c r="L30" s="56">
        <f t="shared" si="3"/>
        <v>0.1199266928781199</v>
      </c>
    </row>
    <row r="31" spans="1:12" x14ac:dyDescent="0.3">
      <c r="A31" s="96" t="s">
        <v>20</v>
      </c>
      <c r="B31" s="13" t="s">
        <v>50</v>
      </c>
      <c r="C31" s="38">
        <f t="shared" si="15"/>
        <v>8.5715801297127053E-2</v>
      </c>
      <c r="D31" s="38">
        <f t="shared" si="15"/>
        <v>4.9412811673293623E-2</v>
      </c>
      <c r="E31" s="38">
        <f t="shared" si="15"/>
        <v>6.9464726777953886E-2</v>
      </c>
      <c r="F31" s="38">
        <f t="shared" si="15"/>
        <v>6.9561191095027231E-2</v>
      </c>
      <c r="G31" s="38">
        <f t="shared" si="15"/>
        <v>8.4037189812119009E-2</v>
      </c>
      <c r="H31" s="38">
        <f t="shared" si="15"/>
        <v>0.13326501725156722</v>
      </c>
      <c r="I31" s="38">
        <f t="shared" si="15"/>
        <v>0.16751825780614452</v>
      </c>
      <c r="J31" s="100">
        <f t="shared" si="15"/>
        <v>0.29899023382191475</v>
      </c>
      <c r="K31" s="39"/>
      <c r="L31" s="56">
        <f t="shared" si="3"/>
        <v>9.763627016181671E-2</v>
      </c>
    </row>
    <row r="32" spans="1:12" ht="15" thickBot="1" x14ac:dyDescent="0.35">
      <c r="A32" s="98" t="s">
        <v>20</v>
      </c>
      <c r="B32" s="7" t="s">
        <v>47</v>
      </c>
      <c r="C32" s="38">
        <f t="shared" si="15"/>
        <v>4.6010216114533715E-2</v>
      </c>
      <c r="D32" s="38">
        <f t="shared" si="15"/>
        <v>3.2409607128834686E-2</v>
      </c>
      <c r="E32" s="38">
        <f t="shared" si="15"/>
        <v>2.551003211265181E-2</v>
      </c>
      <c r="F32" s="38">
        <f t="shared" si="15"/>
        <v>1.1618473134883808E-2</v>
      </c>
      <c r="G32" s="38">
        <f t="shared" si="15"/>
        <v>2.911401469902191E-2</v>
      </c>
      <c r="H32" s="38">
        <f t="shared" si="15"/>
        <v>4.8022870132397935E-2</v>
      </c>
      <c r="I32" s="38">
        <f t="shared" si="15"/>
        <v>7.6429224654480335E-2</v>
      </c>
      <c r="J32" s="100">
        <f t="shared" si="15"/>
        <v>0.11800663030555261</v>
      </c>
      <c r="K32" s="39"/>
      <c r="L32" s="62">
        <f t="shared" si="3"/>
        <v>3.6840276921648832E-2</v>
      </c>
    </row>
    <row r="33" spans="1:13" ht="15" thickBot="1" x14ac:dyDescent="0.35">
      <c r="A33" s="109">
        <v>9</v>
      </c>
      <c r="B33" s="92" t="s">
        <v>51</v>
      </c>
      <c r="C33" s="110">
        <f>SUM(C36,C39)</f>
        <v>0.39920972334682026</v>
      </c>
      <c r="D33" s="110">
        <f>SUM(D36,D39)</f>
        <v>0.38701868750050128</v>
      </c>
      <c r="E33" s="110">
        <f t="shared" ref="E33:J33" si="16">SUM(E36,E39)</f>
        <v>0.45323429464872295</v>
      </c>
      <c r="F33" s="110">
        <f t="shared" si="16"/>
        <v>0.39157173888176477</v>
      </c>
      <c r="G33" s="110">
        <f t="shared" si="16"/>
        <v>0.48787825328225393</v>
      </c>
      <c r="H33" s="110">
        <f t="shared" si="16"/>
        <v>0.63150483305385097</v>
      </c>
      <c r="I33" s="110">
        <f t="shared" si="16"/>
        <v>0.77150612723171341</v>
      </c>
      <c r="J33" s="111">
        <f t="shared" si="16"/>
        <v>0.91342625063156102</v>
      </c>
      <c r="K33" s="43"/>
      <c r="L33" s="60">
        <f t="shared" si="3"/>
        <v>0.50888089269114822</v>
      </c>
    </row>
    <row r="34" spans="1:13" ht="15" thickBot="1" x14ac:dyDescent="0.35">
      <c r="A34" s="9"/>
      <c r="B34" s="10" t="s">
        <v>91</v>
      </c>
      <c r="C34" s="37"/>
      <c r="D34" s="37"/>
      <c r="E34" s="37"/>
      <c r="F34" s="37"/>
      <c r="G34" s="37"/>
      <c r="H34" s="37"/>
      <c r="I34" s="37"/>
      <c r="J34" s="42"/>
      <c r="K34" s="43"/>
      <c r="L34" s="60">
        <f t="shared" si="3"/>
        <v>4.5510712601399238E-2</v>
      </c>
    </row>
    <row r="35" spans="1:13" x14ac:dyDescent="0.3">
      <c r="A35" s="103"/>
      <c r="B35" s="81" t="s">
        <v>52</v>
      </c>
      <c r="C35" s="82">
        <f>SUM(C28,C25,C22,C13,C8)</f>
        <v>3.8369317149169611</v>
      </c>
      <c r="D35" s="82">
        <f t="shared" ref="D35:I35" si="17">SUM(D28,D25,D22,D13,D8)</f>
        <v>3.7197597891324956</v>
      </c>
      <c r="E35" s="82">
        <f t="shared" si="17"/>
        <v>4.659654720031754</v>
      </c>
      <c r="F35" s="82">
        <f t="shared" si="17"/>
        <v>4.3375929063765106</v>
      </c>
      <c r="G35" s="82">
        <f t="shared" si="17"/>
        <v>5.0254735911562838</v>
      </c>
      <c r="H35" s="82">
        <f t="shared" si="17"/>
        <v>6.4485520329087898</v>
      </c>
      <c r="I35" s="82">
        <f t="shared" si="17"/>
        <v>7.4151909502875073</v>
      </c>
      <c r="J35" s="104">
        <f>SUM(J28,J25,J22,J13,J8)</f>
        <v>8.9362239034502586</v>
      </c>
      <c r="K35" s="43"/>
      <c r="L35" s="55">
        <f t="shared" si="3"/>
        <v>5.1815956445280644</v>
      </c>
    </row>
    <row r="36" spans="1:13" x14ac:dyDescent="0.3">
      <c r="A36" s="105" t="s">
        <v>21</v>
      </c>
      <c r="B36" s="19" t="s">
        <v>53</v>
      </c>
      <c r="C36" s="45">
        <f>SUM(C37:C38)</f>
        <v>0.1484010079378433</v>
      </c>
      <c r="D36" s="45">
        <f>SUM(D37:D38)</f>
        <v>0.14386914936427747</v>
      </c>
      <c r="E36" s="45">
        <f t="shared" ref="E36:J36" si="18">SUM(E37:E38)</f>
        <v>0.17913229834514571</v>
      </c>
      <c r="F36" s="45">
        <f t="shared" si="18"/>
        <v>0.16570474837111257</v>
      </c>
      <c r="G36" s="45">
        <f t="shared" si="18"/>
        <v>0.19316319573031582</v>
      </c>
      <c r="H36" s="45">
        <f t="shared" si="18"/>
        <v>0.24805057499271108</v>
      </c>
      <c r="I36" s="45">
        <f t="shared" si="18"/>
        <v>0.28679734038426985</v>
      </c>
      <c r="J36" s="106">
        <f t="shared" si="18"/>
        <v>0.34506288588058587</v>
      </c>
      <c r="K36" s="43"/>
      <c r="L36" s="57">
        <f t="shared" si="3"/>
        <v>0.19936569179899555</v>
      </c>
    </row>
    <row r="37" spans="1:13" x14ac:dyDescent="0.3">
      <c r="A37" s="96" t="s">
        <v>22</v>
      </c>
      <c r="B37" s="13" t="s">
        <v>54</v>
      </c>
      <c r="C37" s="38">
        <f t="shared" ref="C37:J38" si="19">(C85*C$54+C127*C$96+C169*C$138+C211*C$180)/(SUM(C$180,C$138,C$96,C$54))</f>
        <v>2.640576406205853E-2</v>
      </c>
      <c r="D37" s="38">
        <f t="shared" si="19"/>
        <v>2.5599386868809828E-2</v>
      </c>
      <c r="E37" s="38">
        <f t="shared" si="19"/>
        <v>3.1889892420301075E-2</v>
      </c>
      <c r="F37" s="38">
        <f t="shared" si="19"/>
        <v>2.9514880345636672E-2</v>
      </c>
      <c r="G37" s="38">
        <f t="shared" si="19"/>
        <v>3.4388209279940324E-2</v>
      </c>
      <c r="H37" s="38">
        <f t="shared" si="19"/>
        <v>4.4156847386745156E-2</v>
      </c>
      <c r="I37" s="38">
        <f t="shared" si="19"/>
        <v>5.1031344119878627E-2</v>
      </c>
      <c r="J37" s="100">
        <f t="shared" si="19"/>
        <v>6.1407087158889484E-2</v>
      </c>
      <c r="K37" s="39"/>
      <c r="L37" s="56">
        <f t="shared" si="3"/>
        <v>3.5489447681553897E-2</v>
      </c>
    </row>
    <row r="38" spans="1:13" x14ac:dyDescent="0.3">
      <c r="A38" s="96" t="s">
        <v>23</v>
      </c>
      <c r="B38" s="13" t="s">
        <v>55</v>
      </c>
      <c r="C38" s="38">
        <f t="shared" si="19"/>
        <v>0.12199524387578477</v>
      </c>
      <c r="D38" s="38">
        <f t="shared" si="19"/>
        <v>0.11826976249546765</v>
      </c>
      <c r="E38" s="38">
        <f t="shared" si="19"/>
        <v>0.14724240592484464</v>
      </c>
      <c r="F38" s="38">
        <f t="shared" si="19"/>
        <v>0.13618986802547589</v>
      </c>
      <c r="G38" s="38">
        <f t="shared" si="19"/>
        <v>0.15877498645037549</v>
      </c>
      <c r="H38" s="38">
        <f t="shared" si="19"/>
        <v>0.20389372760596591</v>
      </c>
      <c r="I38" s="38">
        <f t="shared" si="19"/>
        <v>0.23576599626439124</v>
      </c>
      <c r="J38" s="100">
        <f t="shared" si="19"/>
        <v>0.28365579872169638</v>
      </c>
      <c r="K38" s="39"/>
      <c r="L38" s="56">
        <f t="shared" si="3"/>
        <v>0.16387624411744167</v>
      </c>
    </row>
    <row r="39" spans="1:13" x14ac:dyDescent="0.3">
      <c r="A39" s="105" t="s">
        <v>24</v>
      </c>
      <c r="B39" s="19" t="s">
        <v>56</v>
      </c>
      <c r="C39" s="45">
        <f>SUM(C40,C41)</f>
        <v>0.25080871540897698</v>
      </c>
      <c r="D39" s="45">
        <f t="shared" ref="D39:J39" si="20">SUM(D40,D41)</f>
        <v>0.24314953813622381</v>
      </c>
      <c r="E39" s="45">
        <f t="shared" si="20"/>
        <v>0.27410199630357723</v>
      </c>
      <c r="F39" s="45">
        <f t="shared" si="20"/>
        <v>0.22586699051065223</v>
      </c>
      <c r="G39" s="45">
        <f t="shared" si="20"/>
        <v>0.29471505755193811</v>
      </c>
      <c r="H39" s="45">
        <f t="shared" si="20"/>
        <v>0.38345425806113992</v>
      </c>
      <c r="I39" s="45">
        <f t="shared" si="20"/>
        <v>0.48470878684744356</v>
      </c>
      <c r="J39" s="106">
        <f t="shared" si="20"/>
        <v>0.56836336475097515</v>
      </c>
      <c r="K39" s="43"/>
      <c r="L39" s="57">
        <f t="shared" si="3"/>
        <v>0.30951520089215262</v>
      </c>
    </row>
    <row r="40" spans="1:13" x14ac:dyDescent="0.3">
      <c r="A40" s="96" t="s">
        <v>25</v>
      </c>
      <c r="B40" s="13" t="s">
        <v>57</v>
      </c>
      <c r="C40" s="38">
        <f t="shared" ref="C40:J41" si="21">(C88*C$54+C130*C$96+C172*C$138+C214*C$180)/(SUM(C$180,C$138,C$96,C$54))</f>
        <v>8.1350626219669417E-2</v>
      </c>
      <c r="D40" s="38">
        <f t="shared" si="21"/>
        <v>7.8866347049187158E-2</v>
      </c>
      <c r="E40" s="38">
        <f t="shared" si="21"/>
        <v>6.9562955983229743E-2</v>
      </c>
      <c r="F40" s="38">
        <f t="shared" si="21"/>
        <v>3.6670494163342088E-2</v>
      </c>
      <c r="G40" s="38">
        <f t="shared" si="21"/>
        <v>7.4155411566749346E-2</v>
      </c>
      <c r="H40" s="38">
        <f t="shared" si="21"/>
        <v>0.10022062272460036</v>
      </c>
      <c r="I40" s="38">
        <f t="shared" si="21"/>
        <v>0.15721687852799573</v>
      </c>
      <c r="J40" s="100">
        <f t="shared" si="21"/>
        <v>0.17434406882746839</v>
      </c>
      <c r="K40" s="39"/>
      <c r="L40" s="56">
        <f t="shared" si="3"/>
        <v>8.187132479513877E-2</v>
      </c>
    </row>
    <row r="41" spans="1:13" ht="15" thickBot="1" x14ac:dyDescent="0.35">
      <c r="A41" s="96" t="s">
        <v>26</v>
      </c>
      <c r="B41" s="13" t="s">
        <v>58</v>
      </c>
      <c r="C41" s="38">
        <f t="shared" si="21"/>
        <v>0.16945808918930758</v>
      </c>
      <c r="D41" s="38">
        <f t="shared" si="21"/>
        <v>0.16428319108703665</v>
      </c>
      <c r="E41" s="38">
        <f t="shared" si="21"/>
        <v>0.20453904032034748</v>
      </c>
      <c r="F41" s="38">
        <f t="shared" si="21"/>
        <v>0.18919649634731014</v>
      </c>
      <c r="G41" s="38">
        <f t="shared" si="21"/>
        <v>0.22055964598518876</v>
      </c>
      <c r="H41" s="38">
        <f t="shared" si="21"/>
        <v>0.28323363533653956</v>
      </c>
      <c r="I41" s="38">
        <f t="shared" si="21"/>
        <v>0.3274919083194478</v>
      </c>
      <c r="J41" s="100">
        <f t="shared" si="21"/>
        <v>0.39401929592350676</v>
      </c>
      <c r="K41" s="39"/>
      <c r="L41" s="56">
        <f t="shared" si="3"/>
        <v>0.22764387609701381</v>
      </c>
    </row>
    <row r="42" spans="1:13" ht="15" thickBot="1" x14ac:dyDescent="0.35">
      <c r="A42" s="537" t="s">
        <v>60</v>
      </c>
      <c r="B42" s="538"/>
      <c r="C42" s="37">
        <f t="shared" ref="C42:J42" si="22">SUM(C8,C13,C22,C25,C28,C33)</f>
        <v>4.2361414382637816</v>
      </c>
      <c r="D42" s="37">
        <f t="shared" si="22"/>
        <v>4.1067784766329964</v>
      </c>
      <c r="E42" s="37">
        <f t="shared" si="22"/>
        <v>5.1128890146804782</v>
      </c>
      <c r="F42" s="37">
        <f t="shared" si="22"/>
        <v>4.7291646452582752</v>
      </c>
      <c r="G42" s="37">
        <f t="shared" si="22"/>
        <v>5.5133518444385388</v>
      </c>
      <c r="H42" s="37">
        <f t="shared" si="22"/>
        <v>7.0800568659626411</v>
      </c>
      <c r="I42" s="37">
        <f t="shared" si="22"/>
        <v>8.1866970775192218</v>
      </c>
      <c r="J42" s="42">
        <f t="shared" si="22"/>
        <v>9.8496501540818215</v>
      </c>
      <c r="K42" s="43"/>
      <c r="L42" s="60">
        <f t="shared" si="3"/>
        <v>5.6904765372192117</v>
      </c>
    </row>
    <row r="43" spans="1:13" ht="15" thickBot="1" x14ac:dyDescent="0.35">
      <c r="J43" t="s">
        <v>88</v>
      </c>
      <c r="L43">
        <v>5.6904000000000003</v>
      </c>
    </row>
    <row r="44" spans="1:13" x14ac:dyDescent="0.3">
      <c r="A44" s="551" t="s">
        <v>90</v>
      </c>
      <c r="B44" s="552"/>
      <c r="C44" s="552"/>
      <c r="D44" s="552"/>
      <c r="E44" s="552"/>
      <c r="F44" s="552"/>
      <c r="G44" s="552"/>
      <c r="H44" s="552"/>
      <c r="I44" s="553"/>
      <c r="J44" s="87"/>
      <c r="K44" s="1"/>
      <c r="L44" s="88">
        <v>25740155</v>
      </c>
      <c r="M44" s="91"/>
    </row>
    <row r="45" spans="1:13" ht="15" thickBot="1" x14ac:dyDescent="0.35">
      <c r="A45" s="556" t="s">
        <v>86</v>
      </c>
      <c r="B45" s="557"/>
      <c r="C45" s="557"/>
      <c r="D45" s="557"/>
      <c r="E45" s="557"/>
      <c r="F45" s="557"/>
      <c r="G45" s="557"/>
      <c r="H45" s="557"/>
      <c r="I45" s="557"/>
      <c r="J45" s="25"/>
      <c r="K45" s="1"/>
      <c r="L45" s="86">
        <f>L44/L6</f>
        <v>2.0410330217433956</v>
      </c>
    </row>
    <row r="46" spans="1:13" ht="15" thickBot="1" x14ac:dyDescent="0.35">
      <c r="A46" s="554" t="s">
        <v>87</v>
      </c>
      <c r="B46" s="555"/>
      <c r="C46" s="555"/>
      <c r="D46" s="555"/>
      <c r="E46" s="555"/>
      <c r="F46" s="555"/>
      <c r="G46" s="555"/>
      <c r="H46" s="555"/>
      <c r="I46" s="555"/>
      <c r="J46" s="83"/>
      <c r="L46" s="84">
        <v>2.0409999999999999</v>
      </c>
    </row>
    <row r="47" spans="1:13" ht="15" thickBot="1" x14ac:dyDescent="0.35">
      <c r="A47" s="548" t="s">
        <v>82</v>
      </c>
      <c r="B47" s="549"/>
      <c r="C47" s="549"/>
      <c r="D47" s="549"/>
      <c r="E47" s="549"/>
      <c r="F47" s="549"/>
      <c r="G47" s="549"/>
      <c r="H47" s="549"/>
      <c r="I47" s="550"/>
      <c r="J47" s="67"/>
      <c r="L47" s="71">
        <f>L42/L45</f>
        <v>2.7880374675949922</v>
      </c>
    </row>
    <row r="48" spans="1:13" ht="15" thickBot="1" x14ac:dyDescent="0.35">
      <c r="A48" s="558" t="s">
        <v>84</v>
      </c>
      <c r="B48" s="559"/>
      <c r="C48" s="559"/>
      <c r="D48" s="559"/>
      <c r="E48" s="559"/>
      <c r="F48" s="559"/>
      <c r="G48" s="559"/>
      <c r="H48" s="559"/>
      <c r="I48" s="560"/>
      <c r="J48" s="67"/>
      <c r="L48" s="85">
        <v>2.7879999999999998</v>
      </c>
    </row>
    <row r="49" spans="1:12" x14ac:dyDescent="0.3">
      <c r="A49" s="32"/>
      <c r="B49" s="32"/>
      <c r="C49" s="32"/>
      <c r="D49" s="32"/>
      <c r="E49" s="32"/>
      <c r="F49" s="32"/>
      <c r="G49" s="32"/>
      <c r="H49" s="32"/>
      <c r="I49" s="32"/>
      <c r="L49" s="77"/>
    </row>
    <row r="51" spans="1:12" ht="15" thickBot="1" x14ac:dyDescent="0.35">
      <c r="A51" s="72" t="s">
        <v>0</v>
      </c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 t="s">
        <v>93</v>
      </c>
    </row>
    <row r="52" spans="1:12" x14ac:dyDescent="0.3">
      <c r="A52" s="536" t="s">
        <v>1</v>
      </c>
      <c r="B52" s="536"/>
      <c r="C52" s="536"/>
      <c r="D52" s="536"/>
      <c r="E52" s="536"/>
      <c r="F52" s="536"/>
      <c r="G52" s="536"/>
      <c r="H52" s="536"/>
      <c r="I52" s="536"/>
      <c r="J52" s="536"/>
      <c r="K52" s="536"/>
      <c r="L52" s="536"/>
    </row>
    <row r="53" spans="1:12" ht="15" thickBot="1" x14ac:dyDescent="0.35"/>
    <row r="54" spans="1:12" ht="15" thickBot="1" x14ac:dyDescent="0.35">
      <c r="A54" s="4">
        <v>1</v>
      </c>
      <c r="B54" s="17" t="s">
        <v>2</v>
      </c>
      <c r="C54" s="21">
        <v>11891.94</v>
      </c>
      <c r="D54" s="21">
        <v>667929.39</v>
      </c>
      <c r="E54" s="21">
        <v>967494.2</v>
      </c>
      <c r="F54" s="21">
        <v>117728.77</v>
      </c>
      <c r="G54" s="21">
        <v>559926.81999999995</v>
      </c>
      <c r="H54" s="21">
        <v>439053.15</v>
      </c>
      <c r="I54" s="21">
        <v>0</v>
      </c>
      <c r="J54" s="22">
        <v>203479.75</v>
      </c>
      <c r="K54" s="23"/>
      <c r="L54" s="48">
        <f>SUM(C54:J54)</f>
        <v>2967504.0199999996</v>
      </c>
    </row>
    <row r="55" spans="1:12" ht="29.4" thickBot="1" x14ac:dyDescent="0.35">
      <c r="A55" s="8"/>
      <c r="B55" s="26" t="s">
        <v>28</v>
      </c>
      <c r="C55" s="27" t="s">
        <v>61</v>
      </c>
      <c r="D55" s="27" t="s">
        <v>62</v>
      </c>
      <c r="E55" s="27" t="s">
        <v>63</v>
      </c>
      <c r="F55" s="27" t="s">
        <v>64</v>
      </c>
      <c r="G55" s="27" t="s">
        <v>65</v>
      </c>
      <c r="H55" s="27" t="s">
        <v>66</v>
      </c>
      <c r="I55" s="27" t="s">
        <v>67</v>
      </c>
      <c r="J55" s="28" t="s">
        <v>68</v>
      </c>
      <c r="K55" s="29"/>
      <c r="L55" s="54" t="s">
        <v>69</v>
      </c>
    </row>
    <row r="56" spans="1:12" ht="15" thickBot="1" x14ac:dyDescent="0.35">
      <c r="A56" s="9">
        <v>4</v>
      </c>
      <c r="B56" s="10" t="s">
        <v>29</v>
      </c>
      <c r="C56" s="30">
        <f>SUM(C57:C60)</f>
        <v>0.62929999999999997</v>
      </c>
      <c r="D56" s="30">
        <f>SUM(D57:D60)</f>
        <v>0.86709999999999998</v>
      </c>
      <c r="E56" s="30">
        <f t="shared" ref="E56:J56" si="23">SUM(E57:E60)</f>
        <v>0.98480000000000012</v>
      </c>
      <c r="F56" s="30">
        <f t="shared" si="23"/>
        <v>1.2883</v>
      </c>
      <c r="G56" s="30">
        <f t="shared" si="23"/>
        <v>1.3878000000000001</v>
      </c>
      <c r="H56" s="30">
        <f>SUM(H57:H60)</f>
        <v>2.0084999999999997</v>
      </c>
      <c r="I56" s="30"/>
      <c r="J56" s="31">
        <f t="shared" si="23"/>
        <v>2.6543999999999999</v>
      </c>
      <c r="K56" s="32"/>
      <c r="L56" s="60">
        <f t="shared" ref="L56:L80" si="24">(C56*$C$54+D56*$D$54+E56*$E$54+F56*$F$54+G56*$G$54+H56*$H$54+I56*$I$54+J56*$J$54)/$L$54</f>
        <v>1.3109080052511606</v>
      </c>
    </row>
    <row r="57" spans="1:12" ht="15" thickBot="1" x14ac:dyDescent="0.35">
      <c r="A57" s="94" t="s">
        <v>3</v>
      </c>
      <c r="B57" s="5" t="s">
        <v>30</v>
      </c>
      <c r="C57" s="33">
        <v>0.4042</v>
      </c>
      <c r="D57" s="33">
        <v>0.54749999999999999</v>
      </c>
      <c r="E57" s="33">
        <v>0.63080000000000003</v>
      </c>
      <c r="F57" s="33">
        <v>0.90139999999999998</v>
      </c>
      <c r="G57" s="33">
        <v>0.94789999999999996</v>
      </c>
      <c r="H57" s="33">
        <v>1.3199000000000001</v>
      </c>
      <c r="I57" s="33"/>
      <c r="J57" s="95">
        <v>1.5524</v>
      </c>
      <c r="K57" s="34"/>
      <c r="L57" s="79">
        <f t="shared" si="24"/>
        <v>0.84685882483623398</v>
      </c>
    </row>
    <row r="58" spans="1:12" ht="15" thickBot="1" x14ac:dyDescent="0.35">
      <c r="A58" s="96" t="s">
        <v>4</v>
      </c>
      <c r="B58" s="13" t="s">
        <v>31</v>
      </c>
      <c r="C58" s="35">
        <v>1.6199999999999999E-2</v>
      </c>
      <c r="D58" s="35">
        <v>2.1899999999999999E-2</v>
      </c>
      <c r="E58" s="35">
        <v>2.52E-2</v>
      </c>
      <c r="F58" s="35">
        <v>3.61E-2</v>
      </c>
      <c r="G58" s="35">
        <v>3.7900000000000003E-2</v>
      </c>
      <c r="H58" s="35">
        <v>5.28E-2</v>
      </c>
      <c r="I58" s="35"/>
      <c r="J58" s="97">
        <v>6.2100000000000002E-2</v>
      </c>
      <c r="K58" s="34"/>
      <c r="L58" s="79">
        <f t="shared" si="24"/>
        <v>3.3863640993146829E-2</v>
      </c>
    </row>
    <row r="59" spans="1:12" ht="15" thickBot="1" x14ac:dyDescent="0.35">
      <c r="A59" s="96" t="s">
        <v>5</v>
      </c>
      <c r="B59" s="13" t="s">
        <v>32</v>
      </c>
      <c r="C59" s="35">
        <v>5.1999999999999998E-2</v>
      </c>
      <c r="D59" s="35">
        <v>7.6499999999999999E-2</v>
      </c>
      <c r="E59" s="35">
        <v>9.9500000000000005E-2</v>
      </c>
      <c r="F59" s="35">
        <v>9.9500000000000005E-2</v>
      </c>
      <c r="G59" s="35">
        <v>0.11600000000000001</v>
      </c>
      <c r="H59" s="35">
        <v>0.13780000000000001</v>
      </c>
      <c r="I59" s="35"/>
      <c r="J59" s="97">
        <v>0.16259999999999999</v>
      </c>
      <c r="K59" s="34"/>
      <c r="L59" s="79">
        <f t="shared" si="24"/>
        <v>0.107239452794406</v>
      </c>
    </row>
    <row r="60" spans="1:12" ht="15" thickBot="1" x14ac:dyDescent="0.35">
      <c r="A60" s="98" t="s">
        <v>6</v>
      </c>
      <c r="B60" s="7" t="s">
        <v>33</v>
      </c>
      <c r="C60" s="36">
        <v>0.15690000000000001</v>
      </c>
      <c r="D60" s="36">
        <v>0.22120000000000001</v>
      </c>
      <c r="E60" s="36">
        <v>0.2293</v>
      </c>
      <c r="F60" s="36">
        <v>0.25130000000000002</v>
      </c>
      <c r="G60" s="36">
        <v>0.28599999999999998</v>
      </c>
      <c r="H60" s="36">
        <v>0.498</v>
      </c>
      <c r="I60" s="36"/>
      <c r="J60" s="99">
        <v>0.87729999999999997</v>
      </c>
      <c r="K60" s="34"/>
      <c r="L60" s="79">
        <f t="shared" si="24"/>
        <v>0.32294608662737384</v>
      </c>
    </row>
    <row r="61" spans="1:12" ht="29.4" thickBot="1" x14ac:dyDescent="0.35">
      <c r="A61" s="9">
        <v>5</v>
      </c>
      <c r="B61" s="15" t="s">
        <v>71</v>
      </c>
      <c r="C61" s="30">
        <f>SUM(C62:C63,C67:C69)</f>
        <v>1.9972000000000001</v>
      </c>
      <c r="D61" s="30">
        <f>SUM(D62:D63,D67:D69)</f>
        <v>1.9972000000000001</v>
      </c>
      <c r="E61" s="37">
        <f t="shared" ref="E61:J61" si="25">SUM(E62:E63,E67:E69)</f>
        <v>2.9441000000000002</v>
      </c>
      <c r="F61" s="30">
        <f t="shared" si="25"/>
        <v>2.8846999999999996</v>
      </c>
      <c r="G61" s="30">
        <f t="shared" si="25"/>
        <v>2.8846999999999996</v>
      </c>
      <c r="H61" s="30">
        <f t="shared" si="25"/>
        <v>2.8846999999999996</v>
      </c>
      <c r="I61" s="30"/>
      <c r="J61" s="31">
        <f t="shared" si="25"/>
        <v>2.8846999999999996</v>
      </c>
      <c r="K61" s="32"/>
      <c r="L61" s="60">
        <f t="shared" si="24"/>
        <v>2.7007500301883338</v>
      </c>
    </row>
    <row r="62" spans="1:12" ht="15" thickBot="1" x14ac:dyDescent="0.35">
      <c r="A62" s="94" t="s">
        <v>7</v>
      </c>
      <c r="B62" s="5" t="s">
        <v>34</v>
      </c>
      <c r="C62" s="38">
        <v>1.6102000000000001</v>
      </c>
      <c r="D62" s="38">
        <v>1.6102000000000001</v>
      </c>
      <c r="E62" s="38">
        <v>2.4237000000000002</v>
      </c>
      <c r="F62" s="38">
        <v>2.3769</v>
      </c>
      <c r="G62" s="38">
        <v>2.3769</v>
      </c>
      <c r="H62" s="38">
        <v>2.3769</v>
      </c>
      <c r="I62" s="38"/>
      <c r="J62" s="100">
        <v>2.3769</v>
      </c>
      <c r="K62" s="39"/>
      <c r="L62" s="79">
        <f t="shared" si="24"/>
        <v>2.2165159594247159</v>
      </c>
    </row>
    <row r="63" spans="1:12" ht="15" thickBot="1" x14ac:dyDescent="0.35">
      <c r="A63" s="96" t="s">
        <v>8</v>
      </c>
      <c r="B63" s="13" t="s">
        <v>35</v>
      </c>
      <c r="C63" s="40">
        <f>SUM(C64:C66)</f>
        <v>0.16350000000000001</v>
      </c>
      <c r="D63" s="40">
        <f>SUM(D64:D66)</f>
        <v>0.16350000000000001</v>
      </c>
      <c r="E63" s="40">
        <f t="shared" ref="E63:J63" si="26">SUM(E64:E66)</f>
        <v>0.29880000000000001</v>
      </c>
      <c r="F63" s="40">
        <f t="shared" si="26"/>
        <v>0.29060000000000002</v>
      </c>
      <c r="G63" s="40">
        <f t="shared" si="26"/>
        <v>0.29060000000000002</v>
      </c>
      <c r="H63" s="40">
        <f t="shared" si="26"/>
        <v>0.29060000000000002</v>
      </c>
      <c r="I63" s="40"/>
      <c r="J63" s="101">
        <f t="shared" si="26"/>
        <v>0.29060000000000002</v>
      </c>
      <c r="K63" s="39"/>
      <c r="L63" s="79">
        <f t="shared" si="24"/>
        <v>0.26415628229174232</v>
      </c>
    </row>
    <row r="64" spans="1:12" ht="15" thickBot="1" x14ac:dyDescent="0.35">
      <c r="A64" s="96" t="s">
        <v>9</v>
      </c>
      <c r="B64" s="13" t="s">
        <v>36</v>
      </c>
      <c r="C64" s="40">
        <v>0.1343</v>
      </c>
      <c r="D64" s="40">
        <v>0.1343</v>
      </c>
      <c r="E64" s="40">
        <v>0.24560000000000001</v>
      </c>
      <c r="F64" s="40">
        <v>0.23880000000000001</v>
      </c>
      <c r="G64" s="40">
        <v>0.23880000000000001</v>
      </c>
      <c r="H64" s="40">
        <v>0.23880000000000001</v>
      </c>
      <c r="I64" s="40"/>
      <c r="J64" s="101">
        <v>0.23880000000000001</v>
      </c>
      <c r="K64" s="39"/>
      <c r="L64" s="79">
        <f t="shared" si="24"/>
        <v>0.21707724310041546</v>
      </c>
    </row>
    <row r="65" spans="1:12" ht="15" thickBot="1" x14ac:dyDescent="0.35">
      <c r="A65" s="96" t="s">
        <v>10</v>
      </c>
      <c r="B65" s="13" t="s">
        <v>37</v>
      </c>
      <c r="C65" s="40">
        <v>2.64E-2</v>
      </c>
      <c r="D65" s="40">
        <v>2.64E-2</v>
      </c>
      <c r="E65" s="40">
        <v>4.82E-2</v>
      </c>
      <c r="F65" s="40">
        <v>4.6899999999999997E-2</v>
      </c>
      <c r="G65" s="40">
        <v>4.6899999999999997E-2</v>
      </c>
      <c r="H65" s="40">
        <v>4.6899999999999997E-2</v>
      </c>
      <c r="I65" s="40"/>
      <c r="J65" s="101">
        <v>4.6899999999999997E-2</v>
      </c>
      <c r="K65" s="39"/>
      <c r="L65" s="79">
        <f t="shared" si="24"/>
        <v>4.2627522281503093E-2</v>
      </c>
    </row>
    <row r="66" spans="1:12" ht="15" thickBot="1" x14ac:dyDescent="0.35">
      <c r="A66" s="96" t="s">
        <v>11</v>
      </c>
      <c r="B66" s="13" t="s">
        <v>38</v>
      </c>
      <c r="C66" s="40">
        <v>2.8E-3</v>
      </c>
      <c r="D66" s="40">
        <v>2.8E-3</v>
      </c>
      <c r="E66" s="40">
        <v>5.0000000000000001E-3</v>
      </c>
      <c r="F66" s="40">
        <v>4.8999999999999998E-3</v>
      </c>
      <c r="G66" s="40">
        <v>4.8999999999999998E-3</v>
      </c>
      <c r="H66" s="40">
        <v>4.8999999999999998E-3</v>
      </c>
      <c r="I66" s="40"/>
      <c r="J66" s="101">
        <v>4.8999999999999998E-3</v>
      </c>
      <c r="K66" s="39"/>
      <c r="L66" s="79">
        <f t="shared" si="24"/>
        <v>4.4515169098237658E-3</v>
      </c>
    </row>
    <row r="67" spans="1:12" ht="15" thickBot="1" x14ac:dyDescent="0.35">
      <c r="A67" s="96" t="s">
        <v>12</v>
      </c>
      <c r="B67" s="13" t="s">
        <v>39</v>
      </c>
      <c r="C67" s="40">
        <v>7.6300000000000007E-2</v>
      </c>
      <c r="D67" s="40">
        <v>7.6300000000000007E-2</v>
      </c>
      <c r="E67" s="40"/>
      <c r="F67" s="40"/>
      <c r="G67" s="40"/>
      <c r="H67" s="40"/>
      <c r="I67" s="40"/>
      <c r="J67" s="101"/>
      <c r="K67" s="39"/>
      <c r="L67" s="79">
        <f t="shared" si="24"/>
        <v>1.7479459885954937E-2</v>
      </c>
    </row>
    <row r="68" spans="1:12" ht="15" thickBot="1" x14ac:dyDescent="0.35">
      <c r="A68" s="96" t="s">
        <v>13</v>
      </c>
      <c r="B68" s="13" t="s">
        <v>40</v>
      </c>
      <c r="C68" s="40">
        <v>2.3300000000000001E-2</v>
      </c>
      <c r="D68" s="40">
        <v>2.3300000000000001E-2</v>
      </c>
      <c r="E68" s="40">
        <v>3.5000000000000003E-2</v>
      </c>
      <c r="F68" s="40">
        <v>3.4200000000000001E-2</v>
      </c>
      <c r="G68" s="40">
        <v>3.4200000000000001E-2</v>
      </c>
      <c r="H68" s="40">
        <v>3.4200000000000001E-2</v>
      </c>
      <c r="I68" s="40"/>
      <c r="J68" s="101">
        <v>3.4200000000000001E-2</v>
      </c>
      <c r="K68" s="39"/>
      <c r="L68" s="79">
        <f t="shared" si="24"/>
        <v>3.1963757995852701E-2</v>
      </c>
    </row>
    <row r="69" spans="1:12" ht="15" thickBot="1" x14ac:dyDescent="0.35">
      <c r="A69" s="98" t="s">
        <v>14</v>
      </c>
      <c r="B69" s="7" t="s">
        <v>41</v>
      </c>
      <c r="C69" s="41">
        <v>0.1239</v>
      </c>
      <c r="D69" s="41">
        <v>0.1239</v>
      </c>
      <c r="E69" s="41">
        <v>0.18659999999999999</v>
      </c>
      <c r="F69" s="41">
        <v>0.183</v>
      </c>
      <c r="G69" s="41">
        <v>0.183</v>
      </c>
      <c r="H69" s="41">
        <v>0.183</v>
      </c>
      <c r="I69" s="41"/>
      <c r="J69" s="102">
        <v>0.183</v>
      </c>
      <c r="K69" s="39"/>
      <c r="L69" s="79">
        <f t="shared" si="24"/>
        <v>0.17063457059006784</v>
      </c>
    </row>
    <row r="70" spans="1:12" ht="15" thickBot="1" x14ac:dyDescent="0.35">
      <c r="A70" s="9">
        <v>6</v>
      </c>
      <c r="B70" s="10" t="s">
        <v>42</v>
      </c>
      <c r="C70" s="37">
        <f>SUM(C71:C72)</f>
        <v>0.26589999999999997</v>
      </c>
      <c r="D70" s="37">
        <f>SUM(D71:D72)</f>
        <v>0.26589999999999997</v>
      </c>
      <c r="E70" s="37">
        <f t="shared" ref="E70:J70" si="27">SUM(E71:E72)</f>
        <v>0.31589999999999996</v>
      </c>
      <c r="F70" s="37">
        <f t="shared" si="27"/>
        <v>0.31309999999999999</v>
      </c>
      <c r="G70" s="37">
        <f t="shared" si="27"/>
        <v>0.31309999999999999</v>
      </c>
      <c r="H70" s="37">
        <f t="shared" si="27"/>
        <v>0.31309999999999999</v>
      </c>
      <c r="I70" s="37"/>
      <c r="J70" s="42">
        <f t="shared" si="27"/>
        <v>0.31309999999999999</v>
      </c>
      <c r="K70" s="43"/>
      <c r="L70" s="60">
        <f t="shared" si="24"/>
        <v>0.30319990119036133</v>
      </c>
    </row>
    <row r="71" spans="1:12" ht="15" thickBot="1" x14ac:dyDescent="0.35">
      <c r="A71" s="94" t="s">
        <v>15</v>
      </c>
      <c r="B71" s="5" t="s">
        <v>43</v>
      </c>
      <c r="C71" s="38">
        <v>9.8699999999999996E-2</v>
      </c>
      <c r="D71" s="38">
        <v>9.8699999999999996E-2</v>
      </c>
      <c r="E71" s="38">
        <v>0.1487</v>
      </c>
      <c r="F71" s="38">
        <v>0.1459</v>
      </c>
      <c r="G71" s="38">
        <v>0.1459</v>
      </c>
      <c r="H71" s="38">
        <v>0.1459</v>
      </c>
      <c r="I71" s="38"/>
      <c r="J71" s="100">
        <v>0.1459</v>
      </c>
      <c r="K71" s="39"/>
      <c r="L71" s="79">
        <f t="shared" si="24"/>
        <v>0.13599990119036134</v>
      </c>
    </row>
    <row r="72" spans="1:12" ht="15" thickBot="1" x14ac:dyDescent="0.35">
      <c r="A72" s="98" t="s">
        <v>16</v>
      </c>
      <c r="B72" s="7" t="s">
        <v>80</v>
      </c>
      <c r="C72" s="41">
        <v>0.16719999999999999</v>
      </c>
      <c r="D72" s="41">
        <v>0.16719999999999999</v>
      </c>
      <c r="E72" s="41">
        <v>0.16719999999999999</v>
      </c>
      <c r="F72" s="41">
        <v>0.16719999999999999</v>
      </c>
      <c r="G72" s="41">
        <v>0.16719999999999999</v>
      </c>
      <c r="H72" s="41">
        <v>0.16719999999999999</v>
      </c>
      <c r="I72" s="41"/>
      <c r="J72" s="102">
        <v>0.16719999999999999</v>
      </c>
      <c r="K72" s="39"/>
      <c r="L72" s="79">
        <f t="shared" si="24"/>
        <v>0.16720000000000002</v>
      </c>
    </row>
    <row r="73" spans="1:12" ht="15" thickBot="1" x14ac:dyDescent="0.35">
      <c r="A73" s="9">
        <v>7</v>
      </c>
      <c r="B73" s="10" t="s">
        <v>45</v>
      </c>
      <c r="C73" s="37">
        <f>SUM(C74:C75)</f>
        <v>0.36970000000000003</v>
      </c>
      <c r="D73" s="37">
        <f>SUM(D74:D75)</f>
        <v>0.23910000000000001</v>
      </c>
      <c r="E73" s="37">
        <f t="shared" ref="E73:J73" si="28">SUM(E74:E75)</f>
        <v>0.32619999999999999</v>
      </c>
      <c r="F73" s="37">
        <f t="shared" si="28"/>
        <v>0.29020000000000001</v>
      </c>
      <c r="G73" s="37">
        <f t="shared" si="28"/>
        <v>0.40599999999999997</v>
      </c>
      <c r="H73" s="37">
        <f t="shared" si="28"/>
        <v>0.74450000000000005</v>
      </c>
      <c r="I73" s="37"/>
      <c r="J73" s="42">
        <f t="shared" si="28"/>
        <v>1.2751000000000001</v>
      </c>
      <c r="K73" s="43"/>
      <c r="L73" s="60">
        <f t="shared" si="24"/>
        <v>0.44735314386566533</v>
      </c>
    </row>
    <row r="74" spans="1:12" ht="15" thickBot="1" x14ac:dyDescent="0.35">
      <c r="A74" s="94" t="s">
        <v>17</v>
      </c>
      <c r="B74" s="5" t="s">
        <v>46</v>
      </c>
      <c r="C74" s="38">
        <v>0.3528</v>
      </c>
      <c r="D74" s="38">
        <v>0.2286</v>
      </c>
      <c r="E74" s="38">
        <v>0.31169999999999998</v>
      </c>
      <c r="F74" s="38">
        <v>0.2772</v>
      </c>
      <c r="G74" s="38">
        <v>0.38819999999999999</v>
      </c>
      <c r="H74" s="38">
        <v>0.71160000000000001</v>
      </c>
      <c r="I74" s="38"/>
      <c r="J74" s="100">
        <v>1.2188000000000001</v>
      </c>
      <c r="K74" s="39"/>
      <c r="L74" s="79">
        <f t="shared" si="24"/>
        <v>0.42759215016463575</v>
      </c>
    </row>
    <row r="75" spans="1:12" ht="15" thickBot="1" x14ac:dyDescent="0.35">
      <c r="A75" s="98" t="s">
        <v>18</v>
      </c>
      <c r="B75" s="7" t="s">
        <v>48</v>
      </c>
      <c r="C75" s="41">
        <v>1.6899999999999998E-2</v>
      </c>
      <c r="D75" s="41">
        <v>1.0500000000000001E-2</v>
      </c>
      <c r="E75" s="41">
        <v>1.4500000000000001E-2</v>
      </c>
      <c r="F75" s="41">
        <v>1.2999999999999999E-2</v>
      </c>
      <c r="G75" s="41">
        <v>1.78E-2</v>
      </c>
      <c r="H75" s="41">
        <v>3.2899999999999999E-2</v>
      </c>
      <c r="I75" s="41"/>
      <c r="J75" s="102">
        <v>5.6300000000000003E-2</v>
      </c>
      <c r="K75" s="39"/>
      <c r="L75" s="79">
        <f t="shared" si="24"/>
        <v>1.9760993701029596E-2</v>
      </c>
    </row>
    <row r="76" spans="1:12" ht="15" thickBot="1" x14ac:dyDescent="0.35">
      <c r="A76" s="9">
        <v>8</v>
      </c>
      <c r="B76" s="10" t="s">
        <v>49</v>
      </c>
      <c r="C76" s="37">
        <f>SUM(C77:C80)</f>
        <v>0.5344000000000001</v>
      </c>
      <c r="D76" s="37">
        <f>SUM(D77:D80)</f>
        <v>0.34080000000000005</v>
      </c>
      <c r="E76" s="37">
        <f t="shared" ref="E76:J76" si="29">SUM(E77:E80)</f>
        <v>0.46880000000000005</v>
      </c>
      <c r="F76" s="37">
        <f t="shared" si="29"/>
        <v>0.41670000000000001</v>
      </c>
      <c r="G76" s="37">
        <f t="shared" si="29"/>
        <v>0.55459999999999998</v>
      </c>
      <c r="H76" s="37">
        <f t="shared" si="29"/>
        <v>0.95379999999999998</v>
      </c>
      <c r="I76" s="37"/>
      <c r="J76" s="42">
        <f t="shared" si="29"/>
        <v>1.9231</v>
      </c>
      <c r="K76" s="43"/>
      <c r="L76" s="60">
        <f t="shared" si="24"/>
        <v>0.62585272060861441</v>
      </c>
    </row>
    <row r="77" spans="1:12" ht="15" thickBot="1" x14ac:dyDescent="0.35">
      <c r="A77" s="94" t="s">
        <v>19</v>
      </c>
      <c r="B77" s="5" t="s">
        <v>46</v>
      </c>
      <c r="C77" s="38">
        <v>0.26750000000000002</v>
      </c>
      <c r="D77" s="38">
        <v>0.15890000000000001</v>
      </c>
      <c r="E77" s="38">
        <v>0.23069999999999999</v>
      </c>
      <c r="F77" s="38">
        <v>0.20150000000000001</v>
      </c>
      <c r="G77" s="38">
        <v>0.27879999999999999</v>
      </c>
      <c r="H77" s="38">
        <v>0.50280000000000002</v>
      </c>
      <c r="I77" s="38"/>
      <c r="J77" s="100">
        <v>1.0466</v>
      </c>
      <c r="K77" s="39"/>
      <c r="L77" s="79">
        <f t="shared" si="24"/>
        <v>0.31880791207891951</v>
      </c>
    </row>
    <row r="78" spans="1:12" ht="15" thickBot="1" x14ac:dyDescent="0.35">
      <c r="A78" s="96" t="s">
        <v>19</v>
      </c>
      <c r="B78" s="13" t="s">
        <v>47</v>
      </c>
      <c r="C78" s="40">
        <v>0.14130000000000001</v>
      </c>
      <c r="D78" s="40">
        <v>0.1018</v>
      </c>
      <c r="E78" s="40">
        <v>0.12790000000000001</v>
      </c>
      <c r="F78" s="40">
        <v>0.1173</v>
      </c>
      <c r="G78" s="40">
        <v>0.1454</v>
      </c>
      <c r="H78" s="40">
        <v>0.2268</v>
      </c>
      <c r="I78" s="40"/>
      <c r="J78" s="101">
        <v>0.42459999999999998</v>
      </c>
      <c r="K78" s="39"/>
      <c r="L78" s="79">
        <f t="shared" si="24"/>
        <v>0.15993769464986271</v>
      </c>
    </row>
    <row r="79" spans="1:12" ht="15" thickBot="1" x14ac:dyDescent="0.35">
      <c r="A79" s="96" t="s">
        <v>20</v>
      </c>
      <c r="B79" s="13" t="s">
        <v>50</v>
      </c>
      <c r="C79" s="40">
        <v>8.2199999999999995E-2</v>
      </c>
      <c r="D79" s="40">
        <v>4.8800000000000003E-2</v>
      </c>
      <c r="E79" s="40">
        <v>7.0900000000000005E-2</v>
      </c>
      <c r="F79" s="40">
        <v>6.1899999999999997E-2</v>
      </c>
      <c r="G79" s="40">
        <v>8.5699999999999998E-2</v>
      </c>
      <c r="H79" s="40">
        <v>0.1545</v>
      </c>
      <c r="I79" s="40"/>
      <c r="J79" s="101">
        <v>0.32150000000000001</v>
      </c>
      <c r="K79" s="39"/>
      <c r="L79" s="79">
        <f t="shared" si="24"/>
        <v>9.7958890420306852E-2</v>
      </c>
    </row>
    <row r="80" spans="1:12" ht="15" thickBot="1" x14ac:dyDescent="0.35">
      <c r="A80" s="98" t="s">
        <v>20</v>
      </c>
      <c r="B80" s="7" t="s">
        <v>47</v>
      </c>
      <c r="C80" s="41">
        <v>4.3400000000000001E-2</v>
      </c>
      <c r="D80" s="41">
        <v>3.1300000000000001E-2</v>
      </c>
      <c r="E80" s="41">
        <v>3.9300000000000002E-2</v>
      </c>
      <c r="F80" s="41">
        <v>3.5999999999999997E-2</v>
      </c>
      <c r="G80" s="41">
        <v>4.4699999999999997E-2</v>
      </c>
      <c r="H80" s="41">
        <v>6.9699999999999998E-2</v>
      </c>
      <c r="I80" s="41"/>
      <c r="J80" s="102">
        <v>0.13039999999999999</v>
      </c>
      <c r="K80" s="39"/>
      <c r="L80" s="79">
        <f t="shared" si="24"/>
        <v>4.9148223459525436E-2</v>
      </c>
    </row>
    <row r="81" spans="1:13" ht="15" thickBot="1" x14ac:dyDescent="0.35">
      <c r="A81" s="9">
        <v>9</v>
      </c>
      <c r="B81" s="10" t="s">
        <v>51</v>
      </c>
      <c r="C81" s="37">
        <f>SUM(C84,C87)</f>
        <v>0.39500304600000002</v>
      </c>
      <c r="D81" s="37">
        <f>SUM(D84,D87)</f>
        <v>0.38601364439999997</v>
      </c>
      <c r="E81" s="37">
        <f t="shared" ref="E81:J81" si="30">SUM(E84,E87)</f>
        <v>0.52436095119999993</v>
      </c>
      <c r="F81" s="37">
        <f t="shared" si="30"/>
        <v>0.54030049199999985</v>
      </c>
      <c r="G81" s="37">
        <f t="shared" si="30"/>
        <v>0.57704883279999997</v>
      </c>
      <c r="H81" s="37">
        <f t="shared" si="30"/>
        <v>0.71838220239999995</v>
      </c>
      <c r="I81" s="37"/>
      <c r="J81" s="42">
        <f t="shared" si="30"/>
        <v>0.94163981759999993</v>
      </c>
      <c r="K81" s="43"/>
      <c r="L81" s="60">
        <f>SUM(L84,L87)</f>
        <v>0.55441549652207855</v>
      </c>
    </row>
    <row r="82" spans="1:13" ht="15" thickBot="1" x14ac:dyDescent="0.35">
      <c r="A82" s="9"/>
      <c r="B82" s="10" t="s">
        <v>91</v>
      </c>
      <c r="C82" s="37"/>
      <c r="D82" s="37"/>
      <c r="E82" s="37"/>
      <c r="F82" s="37"/>
      <c r="G82" s="37"/>
      <c r="H82" s="37"/>
      <c r="I82" s="37"/>
      <c r="J82" s="42"/>
      <c r="K82" s="43"/>
      <c r="L82" s="60">
        <v>5.9400000000000001E-2</v>
      </c>
    </row>
    <row r="83" spans="1:13" ht="15" thickBot="1" x14ac:dyDescent="0.35">
      <c r="A83" s="103"/>
      <c r="B83" s="81" t="s">
        <v>52</v>
      </c>
      <c r="C83" s="82">
        <f>SUM(C76,C73,C70,C61,C56)</f>
        <v>3.7965</v>
      </c>
      <c r="D83" s="82">
        <f t="shared" ref="D83:J83" si="31">SUM(D76,D73,D70,D61,D56)</f>
        <v>3.7100999999999997</v>
      </c>
      <c r="E83" s="82">
        <f t="shared" si="31"/>
        <v>5.0397999999999996</v>
      </c>
      <c r="F83" s="82">
        <f t="shared" si="31"/>
        <v>5.1929999999999996</v>
      </c>
      <c r="G83" s="82">
        <f t="shared" si="31"/>
        <v>5.5461999999999998</v>
      </c>
      <c r="H83" s="82">
        <f t="shared" si="31"/>
        <v>6.9045999999999994</v>
      </c>
      <c r="I83" s="82"/>
      <c r="J83" s="104">
        <f t="shared" si="31"/>
        <v>9.0503999999999998</v>
      </c>
      <c r="K83" s="43"/>
      <c r="L83" s="60">
        <f>((C83*$C$54+D83*$D$54+E83*$E$54+F83*$F$54+G83*$G$54+H83*$H$54+I83*$I$54+J83*$J$54)/$L$54)-L82</f>
        <v>5.3286638011041347</v>
      </c>
    </row>
    <row r="84" spans="1:13" ht="15" thickBot="1" x14ac:dyDescent="0.35">
      <c r="A84" s="105" t="s">
        <v>21</v>
      </c>
      <c r="B84" s="19" t="s">
        <v>53</v>
      </c>
      <c r="C84" s="45">
        <f>SUM(C85:C86)</f>
        <v>0.1468372305</v>
      </c>
      <c r="D84" s="45">
        <f>SUM(D85:D86)</f>
        <v>0.14349553769999998</v>
      </c>
      <c r="E84" s="45">
        <f t="shared" ref="E84:J84" si="32">SUM(E85:E86)</f>
        <v>0.19492434459999997</v>
      </c>
      <c r="F84" s="45">
        <f t="shared" si="32"/>
        <v>0.20084966099999996</v>
      </c>
      <c r="G84" s="45">
        <f t="shared" si="32"/>
        <v>0.21451037739999995</v>
      </c>
      <c r="H84" s="45">
        <f t="shared" si="32"/>
        <v>0.26704921419999994</v>
      </c>
      <c r="I84" s="45"/>
      <c r="J84" s="106">
        <f t="shared" si="32"/>
        <v>0.35004232079999997</v>
      </c>
      <c r="K84" s="43"/>
      <c r="L84" s="60">
        <f>SUM(L85:L86)</f>
        <v>0.20609672983530461</v>
      </c>
    </row>
    <row r="85" spans="1:13" ht="15" thickBot="1" x14ac:dyDescent="0.35">
      <c r="A85" s="96" t="s">
        <v>22</v>
      </c>
      <c r="B85" s="13" t="s">
        <v>54</v>
      </c>
      <c r="C85" s="40">
        <f t="shared" ref="C85:J85" si="33">0.006882*C83</f>
        <v>2.6127513000000002E-2</v>
      </c>
      <c r="D85" s="40">
        <f t="shared" si="33"/>
        <v>2.5532908199999999E-2</v>
      </c>
      <c r="E85" s="40">
        <f t="shared" si="33"/>
        <v>3.4683903599999996E-2</v>
      </c>
      <c r="F85" s="46">
        <f t="shared" si="33"/>
        <v>3.5738225999999998E-2</v>
      </c>
      <c r="G85" s="40">
        <f t="shared" si="33"/>
        <v>3.81689484E-2</v>
      </c>
      <c r="H85" s="40">
        <f t="shared" si="33"/>
        <v>4.7517457199999995E-2</v>
      </c>
      <c r="I85" s="40">
        <f t="shared" si="33"/>
        <v>0</v>
      </c>
      <c r="J85" s="101">
        <f t="shared" si="33"/>
        <v>6.2284852799999998E-2</v>
      </c>
      <c r="K85" s="39"/>
      <c r="L85" s="79">
        <f>0.006882*L83</f>
        <v>3.6671864279198656E-2</v>
      </c>
    </row>
    <row r="86" spans="1:13" ht="15" thickBot="1" x14ac:dyDescent="0.35">
      <c r="A86" s="96" t="s">
        <v>23</v>
      </c>
      <c r="B86" s="13" t="s">
        <v>55</v>
      </c>
      <c r="C86" s="40">
        <f t="shared" ref="C86:J86" si="34">0.031795*C83</f>
        <v>0.12070971749999999</v>
      </c>
      <c r="D86" s="40">
        <f t="shared" si="34"/>
        <v>0.11796262949999999</v>
      </c>
      <c r="E86" s="40">
        <f t="shared" si="34"/>
        <v>0.16024044099999998</v>
      </c>
      <c r="F86" s="47">
        <f t="shared" si="34"/>
        <v>0.16511143499999997</v>
      </c>
      <c r="G86" s="40">
        <f t="shared" si="34"/>
        <v>0.17634142899999997</v>
      </c>
      <c r="H86" s="40">
        <f t="shared" si="34"/>
        <v>0.21953175699999997</v>
      </c>
      <c r="I86" s="40">
        <f t="shared" si="34"/>
        <v>0</v>
      </c>
      <c r="J86" s="101">
        <f t="shared" si="34"/>
        <v>0.28775746799999996</v>
      </c>
      <c r="K86" s="39"/>
      <c r="L86" s="79">
        <f>0.031795*L83</f>
        <v>0.16942486555610595</v>
      </c>
    </row>
    <row r="87" spans="1:13" ht="15" thickBot="1" x14ac:dyDescent="0.35">
      <c r="A87" s="105" t="s">
        <v>24</v>
      </c>
      <c r="B87" s="19" t="s">
        <v>56</v>
      </c>
      <c r="C87" s="45">
        <f>SUM(C88,C89)</f>
        <v>0.2481658155</v>
      </c>
      <c r="D87" s="45">
        <f t="shared" ref="D87:J87" si="35">SUM(D88,D89)</f>
        <v>0.24251810669999999</v>
      </c>
      <c r="E87" s="45">
        <f t="shared" si="35"/>
        <v>0.32943660659999996</v>
      </c>
      <c r="F87" s="45">
        <f t="shared" si="35"/>
        <v>0.33945083099999995</v>
      </c>
      <c r="G87" s="45">
        <f t="shared" si="35"/>
        <v>0.36253845540000001</v>
      </c>
      <c r="H87" s="45">
        <f t="shared" si="35"/>
        <v>0.45133298819999995</v>
      </c>
      <c r="I87" s="45"/>
      <c r="J87" s="106">
        <f t="shared" si="35"/>
        <v>0.59159749679999996</v>
      </c>
      <c r="K87" s="43"/>
      <c r="L87" s="60">
        <f>SUM(L88:L89)</f>
        <v>0.34831876668677397</v>
      </c>
    </row>
    <row r="88" spans="1:13" ht="15" thickBot="1" x14ac:dyDescent="0.35">
      <c r="A88" s="96" t="s">
        <v>25</v>
      </c>
      <c r="B88" s="13" t="s">
        <v>57</v>
      </c>
      <c r="C88" s="40">
        <f t="shared" ref="C88:J88" si="36">0.021202*C83</f>
        <v>8.0493392999999996E-2</v>
      </c>
      <c r="D88" s="40">
        <f t="shared" si="36"/>
        <v>7.8661540199999991E-2</v>
      </c>
      <c r="E88" s="40">
        <f t="shared" si="36"/>
        <v>0.10685383959999999</v>
      </c>
      <c r="F88" s="40">
        <f t="shared" si="36"/>
        <v>0.11010198599999999</v>
      </c>
      <c r="G88" s="40">
        <f t="shared" si="36"/>
        <v>0.11759053239999999</v>
      </c>
      <c r="H88" s="40">
        <f t="shared" si="36"/>
        <v>0.14639132919999998</v>
      </c>
      <c r="I88" s="40">
        <f t="shared" si="36"/>
        <v>0</v>
      </c>
      <c r="J88" s="101">
        <f t="shared" si="36"/>
        <v>0.19188658079999998</v>
      </c>
      <c r="K88" s="39"/>
      <c r="L88" s="79">
        <f>0.021202*L83</f>
        <v>0.11297832991100985</v>
      </c>
    </row>
    <row r="89" spans="1:13" ht="15" thickBot="1" x14ac:dyDescent="0.35">
      <c r="A89" s="96" t="s">
        <v>26</v>
      </c>
      <c r="B89" s="13" t="s">
        <v>58</v>
      </c>
      <c r="C89" s="40">
        <f t="shared" ref="C89:J89" si="37">0.044165*C83</f>
        <v>0.1676724225</v>
      </c>
      <c r="D89" s="40">
        <f t="shared" si="37"/>
        <v>0.16385656649999999</v>
      </c>
      <c r="E89" s="40">
        <f t="shared" si="37"/>
        <v>0.22258276699999999</v>
      </c>
      <c r="F89" s="40">
        <f t="shared" si="37"/>
        <v>0.229348845</v>
      </c>
      <c r="G89" s="40">
        <f t="shared" si="37"/>
        <v>0.24494792300000001</v>
      </c>
      <c r="H89" s="40">
        <f t="shared" si="37"/>
        <v>0.30494165899999998</v>
      </c>
      <c r="I89" s="40">
        <f t="shared" si="37"/>
        <v>0</v>
      </c>
      <c r="J89" s="101">
        <f t="shared" si="37"/>
        <v>0.39971091600000003</v>
      </c>
      <c r="K89" s="39"/>
      <c r="L89" s="79">
        <f>0.044165*L83</f>
        <v>0.23534043677576413</v>
      </c>
    </row>
    <row r="90" spans="1:13" ht="15" thickBot="1" x14ac:dyDescent="0.35">
      <c r="A90" s="537" t="s">
        <v>60</v>
      </c>
      <c r="B90" s="538"/>
      <c r="C90" s="37">
        <f t="shared" ref="C90:H90" si="38">SUM(C56,C61,C70,C73,C76,C81)</f>
        <v>4.1915030460000002</v>
      </c>
      <c r="D90" s="37">
        <f t="shared" si="38"/>
        <v>4.0961136443999999</v>
      </c>
      <c r="E90" s="37">
        <f t="shared" si="38"/>
        <v>5.5641609512000008</v>
      </c>
      <c r="F90" s="37">
        <f t="shared" si="38"/>
        <v>5.7333004920000006</v>
      </c>
      <c r="G90" s="37">
        <f t="shared" si="38"/>
        <v>6.1232488327999999</v>
      </c>
      <c r="H90" s="37">
        <f t="shared" si="38"/>
        <v>7.6229822024000002</v>
      </c>
      <c r="I90" s="37"/>
      <c r="J90" s="42">
        <f>SUM(J56,J61,J70,J73,J76,J81)</f>
        <v>9.9920398176000003</v>
      </c>
      <c r="K90" s="43"/>
      <c r="L90" s="60">
        <f>SUM(L83,L81)</f>
        <v>5.883079297626213</v>
      </c>
      <c r="M90" s="60"/>
    </row>
    <row r="91" spans="1:13" x14ac:dyDescent="0.3">
      <c r="A91" s="74"/>
      <c r="B91" s="74"/>
      <c r="C91" s="43"/>
      <c r="D91" s="43"/>
      <c r="E91" s="43"/>
      <c r="F91" s="43"/>
      <c r="G91" s="43"/>
      <c r="H91" s="43"/>
      <c r="I91" s="43"/>
      <c r="J91" s="39" t="s">
        <v>83</v>
      </c>
      <c r="K91" s="39"/>
      <c r="L91" s="89">
        <v>5.8830999999999998</v>
      </c>
      <c r="M91" s="91"/>
    </row>
    <row r="93" spans="1:13" ht="15" thickBot="1" x14ac:dyDescent="0.35">
      <c r="A93" s="72" t="s">
        <v>0</v>
      </c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 t="s">
        <v>94</v>
      </c>
    </row>
    <row r="94" spans="1:13" x14ac:dyDescent="0.3">
      <c r="A94" s="536" t="s">
        <v>1</v>
      </c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</row>
    <row r="95" spans="1:13" ht="15" thickBot="1" x14ac:dyDescent="0.35"/>
    <row r="96" spans="1:13" ht="15" thickBot="1" x14ac:dyDescent="0.35">
      <c r="A96" s="4">
        <v>1</v>
      </c>
      <c r="B96" s="17" t="s">
        <v>2</v>
      </c>
      <c r="C96" s="21">
        <v>16581.560000000001</v>
      </c>
      <c r="D96" s="21">
        <v>304698.05</v>
      </c>
      <c r="E96" s="21">
        <v>1135367.6799999999</v>
      </c>
      <c r="F96" s="21">
        <v>35804.57</v>
      </c>
      <c r="G96" s="21">
        <v>531273.16</v>
      </c>
      <c r="H96" s="21">
        <v>381233.14</v>
      </c>
      <c r="I96" s="21">
        <v>100627.51</v>
      </c>
      <c r="J96" s="22">
        <v>211963.19</v>
      </c>
      <c r="K96" s="23"/>
      <c r="L96" s="48">
        <f>SUM(C96:J96)</f>
        <v>2717548.86</v>
      </c>
    </row>
    <row r="97" spans="1:12" ht="29.4" thickBot="1" x14ac:dyDescent="0.35">
      <c r="A97" s="8"/>
      <c r="B97" s="26" t="s">
        <v>28</v>
      </c>
      <c r="C97" s="27" t="s">
        <v>61</v>
      </c>
      <c r="D97" s="27" t="s">
        <v>62</v>
      </c>
      <c r="E97" s="27" t="s">
        <v>63</v>
      </c>
      <c r="F97" s="27" t="s">
        <v>64</v>
      </c>
      <c r="G97" s="27" t="s">
        <v>65</v>
      </c>
      <c r="H97" s="27" t="s">
        <v>66</v>
      </c>
      <c r="I97" s="27" t="s">
        <v>67</v>
      </c>
      <c r="J97" s="28" t="s">
        <v>68</v>
      </c>
      <c r="K97" s="29"/>
      <c r="L97" s="54" t="s">
        <v>69</v>
      </c>
    </row>
    <row r="98" spans="1:12" ht="15" thickBot="1" x14ac:dyDescent="0.35">
      <c r="A98" s="9">
        <v>4</v>
      </c>
      <c r="B98" s="10" t="s">
        <v>29</v>
      </c>
      <c r="C98" s="30">
        <f>SUM(C99:C102)</f>
        <v>0.62929999999999997</v>
      </c>
      <c r="D98" s="30">
        <f>SUM(D99:D102)</f>
        <v>0.86709999999999998</v>
      </c>
      <c r="E98" s="30">
        <f t="shared" ref="E98:G98" si="39">SUM(E99:E102)</f>
        <v>0.9850000000000001</v>
      </c>
      <c r="F98" s="30">
        <f t="shared" si="39"/>
        <v>1.2884</v>
      </c>
      <c r="G98" s="30">
        <f t="shared" si="39"/>
        <v>1.3879000000000001</v>
      </c>
      <c r="H98" s="30">
        <f>SUM(H99:H102)</f>
        <v>2.0085999999999999</v>
      </c>
      <c r="I98" s="30">
        <f>SUM(I99:I102)</f>
        <v>2.3647999999999998</v>
      </c>
      <c r="J98" s="31">
        <f t="shared" ref="J98" si="40">SUM(J99:J102)</f>
        <v>2.7541000000000002</v>
      </c>
      <c r="K98" s="32"/>
      <c r="L98" s="60">
        <f t="shared" ref="L98:L122" si="41">(C98*$C$96+D98*$D$96+E98*$E$96+F98*$F$96+G98*$G$96+H98*$H$96+I98*$I$96+J98*$J$96)/$L$96</f>
        <v>1.3850484692466578</v>
      </c>
    </row>
    <row r="99" spans="1:12" ht="15" thickBot="1" x14ac:dyDescent="0.35">
      <c r="A99" s="94" t="s">
        <v>3</v>
      </c>
      <c r="B99" s="5" t="s">
        <v>30</v>
      </c>
      <c r="C99" s="33">
        <v>0.4042</v>
      </c>
      <c r="D99" s="33">
        <v>0.54749999999999999</v>
      </c>
      <c r="E99" s="33">
        <v>0.63090000000000002</v>
      </c>
      <c r="F99" s="33">
        <v>0.90139999999999998</v>
      </c>
      <c r="G99" s="33">
        <v>0.94799999999999995</v>
      </c>
      <c r="H99" s="33">
        <v>1.32</v>
      </c>
      <c r="I99" s="33">
        <v>1.6042000000000001</v>
      </c>
      <c r="J99" s="95">
        <v>1.6482000000000001</v>
      </c>
      <c r="K99" s="34"/>
      <c r="L99" s="79">
        <f t="shared" si="41"/>
        <v>0.89778008238534479</v>
      </c>
    </row>
    <row r="100" spans="1:12" ht="15" thickBot="1" x14ac:dyDescent="0.35">
      <c r="A100" s="96" t="s">
        <v>4</v>
      </c>
      <c r="B100" s="13" t="s">
        <v>31</v>
      </c>
      <c r="C100" s="35">
        <v>1.6199999999999999E-2</v>
      </c>
      <c r="D100" s="35">
        <v>2.1899999999999999E-2</v>
      </c>
      <c r="E100" s="35">
        <v>2.52E-2</v>
      </c>
      <c r="F100" s="35">
        <v>3.61E-2</v>
      </c>
      <c r="G100" s="35">
        <v>3.7900000000000003E-2</v>
      </c>
      <c r="H100" s="35">
        <v>5.28E-2</v>
      </c>
      <c r="I100" s="35">
        <v>6.4199999999999993E-2</v>
      </c>
      <c r="J100" s="97">
        <v>6.59E-2</v>
      </c>
      <c r="K100" s="34"/>
      <c r="L100" s="79">
        <f t="shared" si="41"/>
        <v>3.5892028818572924E-2</v>
      </c>
    </row>
    <row r="101" spans="1:12" ht="15" thickBot="1" x14ac:dyDescent="0.35">
      <c r="A101" s="96" t="s">
        <v>5</v>
      </c>
      <c r="B101" s="13" t="s">
        <v>32</v>
      </c>
      <c r="C101" s="35">
        <v>5.1999999999999998E-2</v>
      </c>
      <c r="D101" s="35">
        <v>7.6499999999999999E-2</v>
      </c>
      <c r="E101" s="35">
        <v>9.9500000000000005E-2</v>
      </c>
      <c r="F101" s="35">
        <v>9.9500000000000005E-2</v>
      </c>
      <c r="G101" s="35">
        <v>0.11600000000000001</v>
      </c>
      <c r="H101" s="35">
        <v>0.13780000000000001</v>
      </c>
      <c r="I101" s="35">
        <v>0.13780000000000001</v>
      </c>
      <c r="J101" s="97">
        <v>0.16259999999999999</v>
      </c>
      <c r="K101" s="34"/>
      <c r="L101" s="79">
        <f t="shared" si="41"/>
        <v>0.11156987243423475</v>
      </c>
    </row>
    <row r="102" spans="1:12" ht="15" thickBot="1" x14ac:dyDescent="0.35">
      <c r="A102" s="98" t="s">
        <v>6</v>
      </c>
      <c r="B102" s="7" t="s">
        <v>33</v>
      </c>
      <c r="C102" s="36">
        <v>0.15690000000000001</v>
      </c>
      <c r="D102" s="36">
        <v>0.22120000000000001</v>
      </c>
      <c r="E102" s="36">
        <v>0.22939999999999999</v>
      </c>
      <c r="F102" s="36">
        <v>0.25140000000000001</v>
      </c>
      <c r="G102" s="36">
        <v>0.28599999999999998</v>
      </c>
      <c r="H102" s="36">
        <v>0.498</v>
      </c>
      <c r="I102" s="36">
        <v>0.55859999999999999</v>
      </c>
      <c r="J102" s="99">
        <v>0.87739999999999996</v>
      </c>
      <c r="K102" s="34"/>
      <c r="L102" s="79">
        <f t="shared" si="41"/>
        <v>0.33980648560850529</v>
      </c>
    </row>
    <row r="103" spans="1:12" ht="29.4" thickBot="1" x14ac:dyDescent="0.35">
      <c r="A103" s="9">
        <v>5</v>
      </c>
      <c r="B103" s="15" t="s">
        <v>71</v>
      </c>
      <c r="C103" s="30">
        <f>SUM(C104:C105,C109:C111)</f>
        <v>1.9972000000000001</v>
      </c>
      <c r="D103" s="30">
        <f>SUM(D104:D105,D109:D111)</f>
        <v>1.9973000000000001</v>
      </c>
      <c r="E103" s="37">
        <f t="shared" ref="E103:J103" si="42">SUM(E104:E105,E109:E111)</f>
        <v>2.9444000000000004</v>
      </c>
      <c r="F103" s="30">
        <f t="shared" si="42"/>
        <v>2.8849999999999998</v>
      </c>
      <c r="G103" s="30">
        <f t="shared" si="42"/>
        <v>2.8849999999999998</v>
      </c>
      <c r="H103" s="30">
        <f t="shared" si="42"/>
        <v>2.8849999999999998</v>
      </c>
      <c r="I103" s="30">
        <f t="shared" si="42"/>
        <v>2.8849999999999998</v>
      </c>
      <c r="J103" s="31">
        <f t="shared" si="42"/>
        <v>2.8849999999999998</v>
      </c>
      <c r="K103" s="32"/>
      <c r="L103" s="60">
        <f t="shared" si="41"/>
        <v>2.8048686982352913</v>
      </c>
    </row>
    <row r="104" spans="1:12" ht="15" thickBot="1" x14ac:dyDescent="0.35">
      <c r="A104" s="94" t="s">
        <v>7</v>
      </c>
      <c r="B104" s="5" t="s">
        <v>34</v>
      </c>
      <c r="C104" s="38">
        <v>1.6102000000000001</v>
      </c>
      <c r="D104" s="38">
        <v>1.6103000000000001</v>
      </c>
      <c r="E104" s="38">
        <v>2.4239000000000002</v>
      </c>
      <c r="F104" s="38">
        <v>2.3772000000000002</v>
      </c>
      <c r="G104" s="38">
        <v>2.3772000000000002</v>
      </c>
      <c r="H104" s="38">
        <v>2.3772000000000002</v>
      </c>
      <c r="I104" s="38">
        <v>2.3772000000000002</v>
      </c>
      <c r="J104" s="100">
        <v>2.3772000000000002</v>
      </c>
      <c r="K104" s="39"/>
      <c r="L104" s="79">
        <f t="shared" si="41"/>
        <v>2.3060442157360148</v>
      </c>
    </row>
    <row r="105" spans="1:12" ht="15" thickBot="1" x14ac:dyDescent="0.35">
      <c r="A105" s="96" t="s">
        <v>8</v>
      </c>
      <c r="B105" s="13" t="s">
        <v>35</v>
      </c>
      <c r="C105" s="40">
        <f>SUM(C106:C108)</f>
        <v>0.16350000000000001</v>
      </c>
      <c r="D105" s="40">
        <f>SUM(D106:D108)</f>
        <v>0.16350000000000001</v>
      </c>
      <c r="E105" s="40">
        <f t="shared" ref="E105:J105" si="43">SUM(E106:E108)</f>
        <v>0.2989</v>
      </c>
      <c r="F105" s="40">
        <f t="shared" si="43"/>
        <v>0.29060000000000002</v>
      </c>
      <c r="G105" s="40">
        <f t="shared" si="43"/>
        <v>0.29060000000000002</v>
      </c>
      <c r="H105" s="40">
        <f t="shared" si="43"/>
        <v>0.29060000000000002</v>
      </c>
      <c r="I105" s="40">
        <f t="shared" si="43"/>
        <v>0.29060000000000002</v>
      </c>
      <c r="J105" s="101">
        <f t="shared" si="43"/>
        <v>0.29060000000000002</v>
      </c>
      <c r="K105" s="39"/>
      <c r="L105" s="79">
        <f t="shared" si="41"/>
        <v>0.27904139027292413</v>
      </c>
    </row>
    <row r="106" spans="1:12" ht="15" thickBot="1" x14ac:dyDescent="0.35">
      <c r="A106" s="96" t="s">
        <v>9</v>
      </c>
      <c r="B106" s="13" t="s">
        <v>36</v>
      </c>
      <c r="C106" s="40">
        <v>0.1343</v>
      </c>
      <c r="D106" s="40">
        <v>0.1343</v>
      </c>
      <c r="E106" s="40">
        <v>0.24560000000000001</v>
      </c>
      <c r="F106" s="40">
        <v>0.23880000000000001</v>
      </c>
      <c r="G106" s="40">
        <v>0.23880000000000001</v>
      </c>
      <c r="H106" s="40">
        <v>0.23880000000000001</v>
      </c>
      <c r="I106" s="40">
        <v>0.23880000000000001</v>
      </c>
      <c r="J106" s="101">
        <v>0.23880000000000001</v>
      </c>
      <c r="K106" s="39"/>
      <c r="L106" s="79">
        <f t="shared" si="41"/>
        <v>0.22928656699368416</v>
      </c>
    </row>
    <row r="107" spans="1:12" ht="15" thickBot="1" x14ac:dyDescent="0.35">
      <c r="A107" s="96" t="s">
        <v>10</v>
      </c>
      <c r="B107" s="13" t="s">
        <v>37</v>
      </c>
      <c r="C107" s="40">
        <v>2.64E-2</v>
      </c>
      <c r="D107" s="40">
        <v>2.64E-2</v>
      </c>
      <c r="E107" s="40">
        <v>4.8300000000000003E-2</v>
      </c>
      <c r="F107" s="40">
        <v>4.6899999999999997E-2</v>
      </c>
      <c r="G107" s="40">
        <v>4.6899999999999997E-2</v>
      </c>
      <c r="H107" s="40">
        <v>4.6899999999999997E-2</v>
      </c>
      <c r="I107" s="40">
        <v>4.6899999999999997E-2</v>
      </c>
      <c r="J107" s="101">
        <v>4.6899999999999997E-2</v>
      </c>
      <c r="K107" s="39"/>
      <c r="L107" s="79">
        <f t="shared" si="41"/>
        <v>4.506131465875466E-2</v>
      </c>
    </row>
    <row r="108" spans="1:12" ht="15" thickBot="1" x14ac:dyDescent="0.35">
      <c r="A108" s="96" t="s">
        <v>11</v>
      </c>
      <c r="B108" s="13" t="s">
        <v>38</v>
      </c>
      <c r="C108" s="40">
        <v>2.8E-3</v>
      </c>
      <c r="D108" s="40">
        <v>2.8E-3</v>
      </c>
      <c r="E108" s="40">
        <v>5.0000000000000001E-3</v>
      </c>
      <c r="F108" s="40">
        <v>4.8999999999999998E-3</v>
      </c>
      <c r="G108" s="40">
        <v>4.8999999999999998E-3</v>
      </c>
      <c r="H108" s="40">
        <v>4.8999999999999998E-3</v>
      </c>
      <c r="I108" s="40">
        <v>4.8999999999999998E-3</v>
      </c>
      <c r="J108" s="101">
        <v>4.8999999999999998E-3</v>
      </c>
      <c r="K108" s="39"/>
      <c r="L108" s="79">
        <f t="shared" si="41"/>
        <v>4.6935086204853002E-3</v>
      </c>
    </row>
    <row r="109" spans="1:12" ht="15" thickBot="1" x14ac:dyDescent="0.35">
      <c r="A109" s="96" t="s">
        <v>12</v>
      </c>
      <c r="B109" s="13" t="s">
        <v>39</v>
      </c>
      <c r="C109" s="40">
        <v>7.6300000000000007E-2</v>
      </c>
      <c r="D109" s="40">
        <v>7.6300000000000007E-2</v>
      </c>
      <c r="E109" s="40"/>
      <c r="F109" s="40"/>
      <c r="G109" s="40"/>
      <c r="H109" s="40"/>
      <c r="I109" s="40"/>
      <c r="J109" s="101"/>
      <c r="K109" s="39"/>
      <c r="L109" s="79">
        <f t="shared" si="41"/>
        <v>9.0204943888294985E-3</v>
      </c>
    </row>
    <row r="110" spans="1:12" ht="15" thickBot="1" x14ac:dyDescent="0.35">
      <c r="A110" s="96" t="s">
        <v>13</v>
      </c>
      <c r="B110" s="13" t="s">
        <v>40</v>
      </c>
      <c r="C110" s="40">
        <v>2.3300000000000001E-2</v>
      </c>
      <c r="D110" s="40">
        <v>2.3300000000000001E-2</v>
      </c>
      <c r="E110" s="40">
        <v>3.5000000000000003E-2</v>
      </c>
      <c r="F110" s="40">
        <v>3.4200000000000001E-2</v>
      </c>
      <c r="G110" s="40">
        <v>3.4200000000000001E-2</v>
      </c>
      <c r="H110" s="40">
        <v>3.4200000000000001E-2</v>
      </c>
      <c r="I110" s="40">
        <v>3.4200000000000001E-2</v>
      </c>
      <c r="J110" s="101">
        <v>3.4200000000000001E-2</v>
      </c>
      <c r="K110" s="39"/>
      <c r="L110" s="79">
        <f t="shared" si="41"/>
        <v>3.3245590810462931E-2</v>
      </c>
    </row>
    <row r="111" spans="1:12" ht="15" thickBot="1" x14ac:dyDescent="0.35">
      <c r="A111" s="98" t="s">
        <v>14</v>
      </c>
      <c r="B111" s="7" t="s">
        <v>41</v>
      </c>
      <c r="C111" s="41">
        <v>0.1239</v>
      </c>
      <c r="D111" s="41">
        <v>0.1239</v>
      </c>
      <c r="E111" s="41">
        <v>0.18659999999999999</v>
      </c>
      <c r="F111" s="41">
        <v>0.183</v>
      </c>
      <c r="G111" s="41">
        <v>0.183</v>
      </c>
      <c r="H111" s="41">
        <v>0.183</v>
      </c>
      <c r="I111" s="41">
        <v>0.183</v>
      </c>
      <c r="J111" s="102">
        <v>0.183</v>
      </c>
      <c r="K111" s="39"/>
      <c r="L111" s="79">
        <f t="shared" si="41"/>
        <v>0.17751700702706041</v>
      </c>
    </row>
    <row r="112" spans="1:12" ht="15" thickBot="1" x14ac:dyDescent="0.35">
      <c r="A112" s="9">
        <v>6</v>
      </c>
      <c r="B112" s="10" t="s">
        <v>42</v>
      </c>
      <c r="C112" s="37">
        <f>SUM(C113:C114)</f>
        <v>0.26589999999999997</v>
      </c>
      <c r="D112" s="37">
        <f>SUM(D113:D114)</f>
        <v>0.26589999999999997</v>
      </c>
      <c r="E112" s="37">
        <f t="shared" ref="E112:J112" si="44">SUM(E113:E114)</f>
        <v>0.31589999999999996</v>
      </c>
      <c r="F112" s="37">
        <f t="shared" si="44"/>
        <v>0.31309999999999999</v>
      </c>
      <c r="G112" s="37">
        <f t="shared" si="44"/>
        <v>0.31309999999999999</v>
      </c>
      <c r="H112" s="37">
        <f t="shared" si="44"/>
        <v>0.31309999999999999</v>
      </c>
      <c r="I112" s="37">
        <f t="shared" si="44"/>
        <v>0.31309999999999999</v>
      </c>
      <c r="J112" s="42">
        <f t="shared" si="44"/>
        <v>0.31309999999999999</v>
      </c>
      <c r="K112" s="43"/>
      <c r="L112" s="60">
        <f t="shared" si="41"/>
        <v>0.30868964025839074</v>
      </c>
    </row>
    <row r="113" spans="1:12" ht="15" thickBot="1" x14ac:dyDescent="0.35">
      <c r="A113" s="94" t="s">
        <v>15</v>
      </c>
      <c r="B113" s="5" t="s">
        <v>43</v>
      </c>
      <c r="C113" s="38">
        <v>9.8699999999999996E-2</v>
      </c>
      <c r="D113" s="38">
        <v>9.8699999999999996E-2</v>
      </c>
      <c r="E113" s="38">
        <v>0.1487</v>
      </c>
      <c r="F113" s="38">
        <v>0.1459</v>
      </c>
      <c r="G113" s="38">
        <v>0.1459</v>
      </c>
      <c r="H113" s="38">
        <v>0.1459</v>
      </c>
      <c r="I113" s="38">
        <v>0.1459</v>
      </c>
      <c r="J113" s="100">
        <v>0.1459</v>
      </c>
      <c r="K113" s="39"/>
      <c r="L113" s="79">
        <f t="shared" si="41"/>
        <v>0.14148964025839078</v>
      </c>
    </row>
    <row r="114" spans="1:12" ht="15" thickBot="1" x14ac:dyDescent="0.35">
      <c r="A114" s="98" t="s">
        <v>16</v>
      </c>
      <c r="B114" s="7" t="s">
        <v>44</v>
      </c>
      <c r="C114" s="41">
        <v>0.16719999999999999</v>
      </c>
      <c r="D114" s="41">
        <v>0.16719999999999999</v>
      </c>
      <c r="E114" s="41">
        <v>0.16719999999999999</v>
      </c>
      <c r="F114" s="41">
        <v>0.16719999999999999</v>
      </c>
      <c r="G114" s="41">
        <v>0.16719999999999999</v>
      </c>
      <c r="H114" s="41">
        <v>0.16719999999999999</v>
      </c>
      <c r="I114" s="41">
        <v>0.16719999999999999</v>
      </c>
      <c r="J114" s="102">
        <v>0.16719999999999999</v>
      </c>
      <c r="K114" s="39"/>
      <c r="L114" s="79">
        <f t="shared" si="41"/>
        <v>0.16719999999999999</v>
      </c>
    </row>
    <row r="115" spans="1:12" ht="15" thickBot="1" x14ac:dyDescent="0.35">
      <c r="A115" s="9">
        <v>7</v>
      </c>
      <c r="B115" s="10" t="s">
        <v>45</v>
      </c>
      <c r="C115" s="37">
        <f>SUM(C116:C117)</f>
        <v>0.36970000000000003</v>
      </c>
      <c r="D115" s="37">
        <f>SUM(D116:D117)</f>
        <v>0.26119999999999999</v>
      </c>
      <c r="E115" s="37">
        <f t="shared" ref="E115:J115" si="45">SUM(E116:E117)</f>
        <v>0.28180000000000005</v>
      </c>
      <c r="F115" s="37">
        <f t="shared" si="45"/>
        <v>0.3211</v>
      </c>
      <c r="G115" s="37">
        <f t="shared" si="45"/>
        <v>0.44869999999999999</v>
      </c>
      <c r="H115" s="37">
        <f t="shared" si="45"/>
        <v>0.73782999999999999</v>
      </c>
      <c r="I115" s="37">
        <f t="shared" si="45"/>
        <v>0.75019999999999998</v>
      </c>
      <c r="J115" s="42">
        <f t="shared" si="45"/>
        <v>1.3178000000000001</v>
      </c>
      <c r="K115" s="43"/>
      <c r="L115" s="60">
        <f t="shared" si="41"/>
        <v>0.47529749194838766</v>
      </c>
    </row>
    <row r="116" spans="1:12" ht="15" thickBot="1" x14ac:dyDescent="0.35">
      <c r="A116" s="94" t="s">
        <v>17</v>
      </c>
      <c r="B116" s="5" t="s">
        <v>46</v>
      </c>
      <c r="C116" s="38">
        <v>0.3528</v>
      </c>
      <c r="D116" s="38">
        <v>0.24679999999999999</v>
      </c>
      <c r="E116" s="38">
        <v>0.26640000000000003</v>
      </c>
      <c r="F116" s="38">
        <v>0.30349999999999999</v>
      </c>
      <c r="G116" s="38">
        <v>0.42409999999999998</v>
      </c>
      <c r="H116" s="38">
        <v>0.69740000000000002</v>
      </c>
      <c r="I116" s="38">
        <v>0.70899999999999996</v>
      </c>
      <c r="J116" s="100">
        <v>1.2456</v>
      </c>
      <c r="K116" s="39"/>
      <c r="L116" s="79">
        <f t="shared" si="41"/>
        <v>0.44927592694727114</v>
      </c>
    </row>
    <row r="117" spans="1:12" ht="15" thickBot="1" x14ac:dyDescent="0.35">
      <c r="A117" s="98" t="s">
        <v>18</v>
      </c>
      <c r="B117" s="7" t="s">
        <v>48</v>
      </c>
      <c r="C117" s="41">
        <v>1.6899999999999998E-2</v>
      </c>
      <c r="D117" s="41">
        <v>1.44E-2</v>
      </c>
      <c r="E117" s="41">
        <v>1.54E-2</v>
      </c>
      <c r="F117" s="41">
        <v>1.7600000000000001E-2</v>
      </c>
      <c r="G117" s="41">
        <v>2.46E-2</v>
      </c>
      <c r="H117" s="41">
        <v>4.0430000000000001E-2</v>
      </c>
      <c r="I117" s="41">
        <v>4.1200000000000001E-2</v>
      </c>
      <c r="J117" s="102">
        <v>7.22E-2</v>
      </c>
      <c r="K117" s="39"/>
      <c r="L117" s="79">
        <f t="shared" si="41"/>
        <v>2.6021565001116485E-2</v>
      </c>
    </row>
    <row r="118" spans="1:12" ht="15" thickBot="1" x14ac:dyDescent="0.35">
      <c r="A118" s="9">
        <v>8</v>
      </c>
      <c r="B118" s="10" t="s">
        <v>49</v>
      </c>
      <c r="C118" s="37">
        <f>SUM(C119:C122)</f>
        <v>0.5344000000000001</v>
      </c>
      <c r="D118" s="37">
        <f>SUM(D119:D122)</f>
        <v>0.37540000000000001</v>
      </c>
      <c r="E118" s="37">
        <f t="shared" ref="E118:J118" si="46">SUM(E119:E122)</f>
        <v>0.42179999999999995</v>
      </c>
      <c r="F118" s="37">
        <f t="shared" si="46"/>
        <v>0.46470000000000006</v>
      </c>
      <c r="G118" s="37">
        <f t="shared" si="46"/>
        <v>0.61669999999999991</v>
      </c>
      <c r="H118" s="37">
        <f t="shared" si="46"/>
        <v>0.95809999999999995</v>
      </c>
      <c r="I118" s="37">
        <f t="shared" si="46"/>
        <v>0.9716999999999999</v>
      </c>
      <c r="J118" s="42">
        <f t="shared" si="46"/>
        <v>2.0043000000000002</v>
      </c>
      <c r="K118" s="43"/>
      <c r="L118" s="60">
        <f t="shared" si="41"/>
        <v>0.67498124288628247</v>
      </c>
    </row>
    <row r="119" spans="1:12" ht="15" thickBot="1" x14ac:dyDescent="0.35">
      <c r="A119" s="94" t="s">
        <v>19</v>
      </c>
      <c r="B119" s="5" t="s">
        <v>46</v>
      </c>
      <c r="C119" s="38">
        <v>0.26750000000000002</v>
      </c>
      <c r="D119" s="38">
        <v>0.17460000000000001</v>
      </c>
      <c r="E119" s="38">
        <v>0.2006</v>
      </c>
      <c r="F119" s="38">
        <v>0.22470000000000001</v>
      </c>
      <c r="G119" s="38">
        <v>0.31</v>
      </c>
      <c r="H119" s="38">
        <v>0.50149999999999995</v>
      </c>
      <c r="I119" s="38">
        <v>0.5091</v>
      </c>
      <c r="J119" s="100">
        <v>1.0884</v>
      </c>
      <c r="K119" s="39"/>
      <c r="L119" s="79">
        <f t="shared" si="41"/>
        <v>0.34267983353351739</v>
      </c>
    </row>
    <row r="120" spans="1:12" ht="15" thickBot="1" x14ac:dyDescent="0.35">
      <c r="A120" s="96" t="s">
        <v>19</v>
      </c>
      <c r="B120" s="13" t="s">
        <v>47</v>
      </c>
      <c r="C120" s="40">
        <v>0.14130000000000001</v>
      </c>
      <c r="D120" s="40">
        <v>0.11260000000000001</v>
      </c>
      <c r="E120" s="40">
        <v>0.1221</v>
      </c>
      <c r="F120" s="40">
        <v>0.1308</v>
      </c>
      <c r="G120" s="40">
        <v>0.1618</v>
      </c>
      <c r="H120" s="40">
        <v>0.23150000000000001</v>
      </c>
      <c r="I120" s="40">
        <v>0.23419999999999999</v>
      </c>
      <c r="J120" s="101">
        <v>0.44490000000000002</v>
      </c>
      <c r="K120" s="39"/>
      <c r="L120" s="79">
        <f t="shared" si="41"/>
        <v>0.17370376244605959</v>
      </c>
    </row>
    <row r="121" spans="1:12" ht="15" thickBot="1" x14ac:dyDescent="0.35">
      <c r="A121" s="96" t="s">
        <v>20</v>
      </c>
      <c r="B121" s="13" t="s">
        <v>50</v>
      </c>
      <c r="C121" s="40">
        <v>8.2199999999999995E-2</v>
      </c>
      <c r="D121" s="40">
        <v>5.3600000000000002E-2</v>
      </c>
      <c r="E121" s="40">
        <v>6.1600000000000002E-2</v>
      </c>
      <c r="F121" s="40">
        <v>6.9000000000000006E-2</v>
      </c>
      <c r="G121" s="40">
        <v>9.5200000000000007E-2</v>
      </c>
      <c r="H121" s="40">
        <v>0.154</v>
      </c>
      <c r="I121" s="40">
        <v>0.15640000000000001</v>
      </c>
      <c r="J121" s="101">
        <v>0.33429999999999999</v>
      </c>
      <c r="K121" s="39"/>
      <c r="L121" s="79">
        <f t="shared" si="41"/>
        <v>0.10523767712607014</v>
      </c>
    </row>
    <row r="122" spans="1:12" ht="15" thickBot="1" x14ac:dyDescent="0.35">
      <c r="A122" s="98" t="s">
        <v>20</v>
      </c>
      <c r="B122" s="7" t="s">
        <v>47</v>
      </c>
      <c r="C122" s="41">
        <v>4.3400000000000001E-2</v>
      </c>
      <c r="D122" s="41">
        <v>3.4599999999999999E-2</v>
      </c>
      <c r="E122" s="41">
        <v>3.7499999999999999E-2</v>
      </c>
      <c r="F122" s="41">
        <v>4.02E-2</v>
      </c>
      <c r="G122" s="41">
        <v>4.9700000000000001E-2</v>
      </c>
      <c r="H122" s="41">
        <v>7.1099999999999997E-2</v>
      </c>
      <c r="I122" s="41">
        <v>7.1999999999999995E-2</v>
      </c>
      <c r="J122" s="102">
        <v>0.13669999999999999</v>
      </c>
      <c r="K122" s="39"/>
      <c r="L122" s="79">
        <f t="shared" si="41"/>
        <v>5.3359969780635334E-2</v>
      </c>
    </row>
    <row r="123" spans="1:12" ht="15" thickBot="1" x14ac:dyDescent="0.35">
      <c r="A123" s="109">
        <v>9</v>
      </c>
      <c r="B123" s="92" t="s">
        <v>51</v>
      </c>
      <c r="C123" s="110">
        <f>SUM(C126,C129)</f>
        <v>0.39500304600000002</v>
      </c>
      <c r="D123" s="110">
        <f>SUM(D126,D129)</f>
        <v>0.39192334359999997</v>
      </c>
      <c r="E123" s="110">
        <f t="shared" ref="E123:J123" si="47">SUM(E126,E129)</f>
        <v>0.5149033516</v>
      </c>
      <c r="F123" s="110">
        <f t="shared" si="47"/>
        <v>0.5485511811999999</v>
      </c>
      <c r="G123" s="110">
        <f t="shared" si="47"/>
        <v>0.58799426160000001</v>
      </c>
      <c r="H123" s="110">
        <f t="shared" si="47"/>
        <v>0.71817723572000003</v>
      </c>
      <c r="I123" s="110">
        <f t="shared" si="47"/>
        <v>0.75793973120000002</v>
      </c>
      <c r="J123" s="111">
        <f t="shared" si="47"/>
        <v>0.96493526920000006</v>
      </c>
      <c r="K123" s="43"/>
      <c r="L123" s="60">
        <f>SUM(L126,L129)</f>
        <v>0.58033511899167434</v>
      </c>
    </row>
    <row r="124" spans="1:12" ht="15" thickBot="1" x14ac:dyDescent="0.35">
      <c r="A124" s="9"/>
      <c r="B124" s="112" t="s">
        <v>91</v>
      </c>
      <c r="C124" s="37"/>
      <c r="D124" s="37"/>
      <c r="E124" s="37"/>
      <c r="F124" s="37"/>
      <c r="G124" s="37"/>
      <c r="H124" s="37"/>
      <c r="I124" s="37"/>
      <c r="J124" s="42"/>
      <c r="K124" s="43"/>
      <c r="L124" s="60">
        <v>7.1099999999999997E-2</v>
      </c>
    </row>
    <row r="125" spans="1:12" ht="15" thickBot="1" x14ac:dyDescent="0.35">
      <c r="A125" s="103"/>
      <c r="B125" s="81" t="s">
        <v>52</v>
      </c>
      <c r="C125" s="82">
        <f>SUM(C118,C115,C112,C103,C98)</f>
        <v>3.7965</v>
      </c>
      <c r="D125" s="82">
        <f>SUM(D118,D115,D112,D103,D98)</f>
        <v>3.7668999999999997</v>
      </c>
      <c r="E125" s="82">
        <f t="shared" ref="E125:J125" si="48">SUM(E118,E115,E112,E103,E98)</f>
        <v>4.9489000000000001</v>
      </c>
      <c r="F125" s="82">
        <f t="shared" si="48"/>
        <v>5.2722999999999995</v>
      </c>
      <c r="G125" s="82">
        <f t="shared" si="48"/>
        <v>5.6513999999999998</v>
      </c>
      <c r="H125" s="82">
        <f t="shared" si="48"/>
        <v>6.9026300000000003</v>
      </c>
      <c r="I125" s="82">
        <f t="shared" si="48"/>
        <v>7.2847999999999997</v>
      </c>
      <c r="J125" s="104">
        <f t="shared" si="48"/>
        <v>9.2743000000000002</v>
      </c>
      <c r="K125" s="43"/>
      <c r="L125" s="60">
        <f>((C125*$C$96+D125*$D$96+E125*$E$96+F125*$F$96+G125*$G$96+H125*$H$96+I125*$I$96+J125*$J$96)/$L$96)-L124</f>
        <v>5.5777855425750094</v>
      </c>
    </row>
    <row r="126" spans="1:12" ht="15" thickBot="1" x14ac:dyDescent="0.35">
      <c r="A126" s="105" t="s">
        <v>21</v>
      </c>
      <c r="B126" s="19" t="s">
        <v>53</v>
      </c>
      <c r="C126" s="45">
        <f t="shared" ref="C126:J126" si="49">SUM(C127:C128)</f>
        <v>0.1468372305</v>
      </c>
      <c r="D126" s="45">
        <f t="shared" si="49"/>
        <v>0.14569239129999997</v>
      </c>
      <c r="E126" s="45">
        <f t="shared" si="49"/>
        <v>0.19140860530000001</v>
      </c>
      <c r="F126" s="45">
        <f t="shared" si="49"/>
        <v>0.20391674709999996</v>
      </c>
      <c r="G126" s="45">
        <f t="shared" si="49"/>
        <v>0.21857919779999999</v>
      </c>
      <c r="H126" s="45">
        <f t="shared" si="49"/>
        <v>0.26697302050999999</v>
      </c>
      <c r="I126" s="45">
        <f t="shared" si="49"/>
        <v>0.28175420959999997</v>
      </c>
      <c r="J126" s="106">
        <f t="shared" si="49"/>
        <v>0.3587021011</v>
      </c>
      <c r="K126" s="43"/>
      <c r="L126" s="60">
        <f>SUM(L127:L128)</f>
        <v>0.21573201143017362</v>
      </c>
    </row>
    <row r="127" spans="1:12" ht="15" thickBot="1" x14ac:dyDescent="0.35">
      <c r="A127" s="96" t="s">
        <v>22</v>
      </c>
      <c r="B127" s="13" t="s">
        <v>54</v>
      </c>
      <c r="C127" s="40">
        <f t="shared" ref="C127:J127" si="50">0.006882*C125</f>
        <v>2.6127513000000002E-2</v>
      </c>
      <c r="D127" s="40">
        <f t="shared" si="50"/>
        <v>2.5923805799999998E-2</v>
      </c>
      <c r="E127" s="40">
        <f t="shared" si="50"/>
        <v>3.4058329800000002E-2</v>
      </c>
      <c r="F127" s="46">
        <f t="shared" si="50"/>
        <v>3.6283968599999994E-2</v>
      </c>
      <c r="G127" s="40">
        <f t="shared" si="50"/>
        <v>3.8892934800000001E-2</v>
      </c>
      <c r="H127" s="40">
        <f t="shared" si="50"/>
        <v>4.7503899660000001E-2</v>
      </c>
      <c r="I127" s="40">
        <f t="shared" si="50"/>
        <v>5.0133993599999996E-2</v>
      </c>
      <c r="J127" s="101">
        <f t="shared" si="50"/>
        <v>6.3825732600000004E-2</v>
      </c>
      <c r="K127" s="39"/>
      <c r="L127" s="79">
        <f>0.006882*L125</f>
        <v>3.8386320104001212E-2</v>
      </c>
    </row>
    <row r="128" spans="1:12" ht="15" thickBot="1" x14ac:dyDescent="0.35">
      <c r="A128" s="96" t="s">
        <v>23</v>
      </c>
      <c r="B128" s="13" t="s">
        <v>55</v>
      </c>
      <c r="C128" s="40">
        <f t="shared" ref="C128:J128" si="51">0.031795*C125</f>
        <v>0.12070971749999999</v>
      </c>
      <c r="D128" s="40">
        <f t="shared" si="51"/>
        <v>0.11976858549999998</v>
      </c>
      <c r="E128" s="40">
        <f t="shared" si="51"/>
        <v>0.1573502755</v>
      </c>
      <c r="F128" s="47">
        <f t="shared" si="51"/>
        <v>0.16763277849999997</v>
      </c>
      <c r="G128" s="40">
        <f t="shared" si="51"/>
        <v>0.17968626299999998</v>
      </c>
      <c r="H128" s="40">
        <f t="shared" si="51"/>
        <v>0.21946912084999998</v>
      </c>
      <c r="I128" s="40">
        <f t="shared" si="51"/>
        <v>0.23162021599999996</v>
      </c>
      <c r="J128" s="101">
        <f t="shared" si="51"/>
        <v>0.29487636849999999</v>
      </c>
      <c r="K128" s="39"/>
      <c r="L128" s="79">
        <f>0.031795*L125</f>
        <v>0.17734569132617239</v>
      </c>
    </row>
    <row r="129" spans="1:13" ht="15" thickBot="1" x14ac:dyDescent="0.35">
      <c r="A129" s="105" t="s">
        <v>24</v>
      </c>
      <c r="B129" s="19" t="s">
        <v>56</v>
      </c>
      <c r="C129" s="45">
        <f t="shared" ref="C129:J129" si="52">SUM(C130:C131)</f>
        <v>0.2481658155</v>
      </c>
      <c r="D129" s="45">
        <f t="shared" si="52"/>
        <v>0.2462309523</v>
      </c>
      <c r="E129" s="45">
        <f t="shared" si="52"/>
        <v>0.32349474630000002</v>
      </c>
      <c r="F129" s="45">
        <f t="shared" si="52"/>
        <v>0.3446344341</v>
      </c>
      <c r="G129" s="45">
        <f t="shared" si="52"/>
        <v>0.3694150638</v>
      </c>
      <c r="H129" s="45">
        <f t="shared" si="52"/>
        <v>0.45120421521000004</v>
      </c>
      <c r="I129" s="45">
        <f t="shared" si="52"/>
        <v>0.47618552159999999</v>
      </c>
      <c r="J129" s="106">
        <f t="shared" si="52"/>
        <v>0.60623316810000005</v>
      </c>
      <c r="K129" s="43"/>
      <c r="L129" s="60">
        <f>SUM(L130:L131)</f>
        <v>0.36460310756150066</v>
      </c>
    </row>
    <row r="130" spans="1:13" ht="15" thickBot="1" x14ac:dyDescent="0.35">
      <c r="A130" s="96" t="s">
        <v>25</v>
      </c>
      <c r="B130" s="13" t="s">
        <v>57</v>
      </c>
      <c r="C130" s="40">
        <f t="shared" ref="C130:J130" si="53">0.021202*C125</f>
        <v>8.0493392999999996E-2</v>
      </c>
      <c r="D130" s="40">
        <f t="shared" si="53"/>
        <v>7.9865813799999991E-2</v>
      </c>
      <c r="E130" s="40">
        <f t="shared" si="53"/>
        <v>0.10492657779999999</v>
      </c>
      <c r="F130" s="40">
        <f t="shared" si="53"/>
        <v>0.11178330459999998</v>
      </c>
      <c r="G130" s="40">
        <f t="shared" si="53"/>
        <v>0.11982098279999999</v>
      </c>
      <c r="H130" s="40">
        <f t="shared" si="53"/>
        <v>0.14634956125999998</v>
      </c>
      <c r="I130" s="40">
        <f t="shared" si="53"/>
        <v>0.15445232959999999</v>
      </c>
      <c r="J130" s="101">
        <f t="shared" si="53"/>
        <v>0.19663370859999998</v>
      </c>
      <c r="K130" s="39"/>
      <c r="L130" s="79">
        <f>0.021202*L125</f>
        <v>0.11826020907367533</v>
      </c>
    </row>
    <row r="131" spans="1:13" ht="15" thickBot="1" x14ac:dyDescent="0.35">
      <c r="A131" s="96" t="s">
        <v>26</v>
      </c>
      <c r="B131" s="13" t="s">
        <v>58</v>
      </c>
      <c r="C131" s="40">
        <f t="shared" ref="C131:J131" si="54">0.044165*C125</f>
        <v>0.1676724225</v>
      </c>
      <c r="D131" s="40">
        <f t="shared" si="54"/>
        <v>0.16636513850000001</v>
      </c>
      <c r="E131" s="40">
        <f t="shared" si="54"/>
        <v>0.21856816850000002</v>
      </c>
      <c r="F131" s="40">
        <f t="shared" si="54"/>
        <v>0.2328511295</v>
      </c>
      <c r="G131" s="40">
        <f t="shared" si="54"/>
        <v>0.249594081</v>
      </c>
      <c r="H131" s="40">
        <f t="shared" si="54"/>
        <v>0.30485465395000005</v>
      </c>
      <c r="I131" s="40">
        <f t="shared" si="54"/>
        <v>0.321733192</v>
      </c>
      <c r="J131" s="101">
        <f t="shared" si="54"/>
        <v>0.40959945950000004</v>
      </c>
      <c r="K131" s="39"/>
      <c r="L131" s="79">
        <f>0.044165*L125</f>
        <v>0.24634289848782531</v>
      </c>
    </row>
    <row r="132" spans="1:13" ht="15" thickBot="1" x14ac:dyDescent="0.35">
      <c r="A132" s="537" t="s">
        <v>60</v>
      </c>
      <c r="B132" s="538"/>
      <c r="C132" s="37">
        <f t="shared" ref="C132:J132" si="55">SUM(C98,C103,C112,C115,C118,C123)</f>
        <v>4.1915030460000002</v>
      </c>
      <c r="D132" s="37">
        <f t="shared" si="55"/>
        <v>4.1588233435999999</v>
      </c>
      <c r="E132" s="37">
        <f t="shared" si="55"/>
        <v>5.4638033516000011</v>
      </c>
      <c r="F132" s="37">
        <f t="shared" si="55"/>
        <v>5.8208511812000001</v>
      </c>
      <c r="G132" s="37">
        <f t="shared" si="55"/>
        <v>6.2393942615999993</v>
      </c>
      <c r="H132" s="37">
        <f t="shared" si="55"/>
        <v>7.6208072357199992</v>
      </c>
      <c r="I132" s="37">
        <f t="shared" si="55"/>
        <v>8.0427397312000011</v>
      </c>
      <c r="J132" s="42">
        <f t="shared" si="55"/>
        <v>10.2392352692</v>
      </c>
      <c r="K132" s="43"/>
      <c r="L132" s="60">
        <f>SUM(L125,L123)</f>
        <v>6.1581206615666835</v>
      </c>
    </row>
    <row r="133" spans="1:13" ht="15" thickBot="1" x14ac:dyDescent="0.35">
      <c r="J133" t="s">
        <v>85</v>
      </c>
      <c r="L133">
        <v>6.1578999999999997</v>
      </c>
      <c r="M133" s="60"/>
    </row>
    <row r="134" spans="1:13" x14ac:dyDescent="0.3">
      <c r="G134" s="78"/>
      <c r="H134" s="78"/>
      <c r="I134" s="78"/>
      <c r="L134" s="90"/>
    </row>
    <row r="135" spans="1:13" ht="15" thickBot="1" x14ac:dyDescent="0.35">
      <c r="A135" s="72" t="s">
        <v>0</v>
      </c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 t="s">
        <v>95</v>
      </c>
    </row>
    <row r="136" spans="1:13" x14ac:dyDescent="0.3">
      <c r="A136" s="536" t="s">
        <v>1</v>
      </c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1:13" ht="15" thickBot="1" x14ac:dyDescent="0.35"/>
    <row r="138" spans="1:13" ht="15" thickBot="1" x14ac:dyDescent="0.35">
      <c r="A138" s="4">
        <v>1</v>
      </c>
      <c r="B138" s="17" t="s">
        <v>2</v>
      </c>
      <c r="C138" s="21">
        <v>32458.080000000002</v>
      </c>
      <c r="D138" s="21">
        <v>253900.09</v>
      </c>
      <c r="E138" s="21">
        <v>1223320.44</v>
      </c>
      <c r="F138" s="21">
        <v>81733.61</v>
      </c>
      <c r="G138" s="21">
        <v>578715.35</v>
      </c>
      <c r="H138" s="21">
        <v>445884.51</v>
      </c>
      <c r="I138" s="21">
        <v>82986.5</v>
      </c>
      <c r="J138" s="22">
        <v>389573.4</v>
      </c>
      <c r="K138" s="23"/>
      <c r="L138" s="48">
        <f>SUM(C138:J138)</f>
        <v>3088571.98</v>
      </c>
    </row>
    <row r="139" spans="1:13" ht="29.4" thickBot="1" x14ac:dyDescent="0.35">
      <c r="A139" s="8"/>
      <c r="B139" s="26" t="s">
        <v>28</v>
      </c>
      <c r="C139" s="27" t="s">
        <v>61</v>
      </c>
      <c r="D139" s="27" t="s">
        <v>62</v>
      </c>
      <c r="E139" s="27" t="s">
        <v>63</v>
      </c>
      <c r="F139" s="27" t="s">
        <v>64</v>
      </c>
      <c r="G139" s="27" t="s">
        <v>65</v>
      </c>
      <c r="H139" s="27" t="s">
        <v>66</v>
      </c>
      <c r="I139" s="27" t="s">
        <v>67</v>
      </c>
      <c r="J139" s="28" t="s">
        <v>68</v>
      </c>
      <c r="K139" s="29"/>
      <c r="L139" s="54" t="s">
        <v>69</v>
      </c>
    </row>
    <row r="140" spans="1:13" ht="15" thickBot="1" x14ac:dyDescent="0.35">
      <c r="A140" s="9">
        <v>4</v>
      </c>
      <c r="B140" s="10" t="s">
        <v>29</v>
      </c>
      <c r="C140" s="30">
        <f>SUM(C141:C144)</f>
        <v>0.62929999999999997</v>
      </c>
      <c r="D140" s="30">
        <f>SUM(D141:D144)</f>
        <v>0.86709999999999998</v>
      </c>
      <c r="E140" s="30">
        <f t="shared" ref="E140:G140" si="56">SUM(E141:E144)</f>
        <v>0.9850000000000001</v>
      </c>
      <c r="F140" s="30">
        <f t="shared" si="56"/>
        <v>1.2883</v>
      </c>
      <c r="G140" s="30">
        <f t="shared" si="56"/>
        <v>1.3878000000000001</v>
      </c>
      <c r="H140" s="30">
        <f>SUM(H141:H144)</f>
        <v>2.0085999999999999</v>
      </c>
      <c r="I140" s="30">
        <f>SUM(I141:I144)</f>
        <v>2.3912999999999998</v>
      </c>
      <c r="J140" s="31">
        <f t="shared" ref="J140" si="57">SUM(J141:J144)</f>
        <v>2.7968000000000002</v>
      </c>
      <c r="K140" s="32"/>
      <c r="L140" s="60">
        <f t="shared" ref="L140:L164" si="58">(C140*$C$138+D140*$D$138+E140*$E$138+F140*$F$138+G140*$G$138+H140*$H$138+I140*$I$138+J140*$J$138)/$L$138</f>
        <v>1.4691579158313806</v>
      </c>
    </row>
    <row r="141" spans="1:13" ht="15" thickBot="1" x14ac:dyDescent="0.35">
      <c r="A141" s="94" t="s">
        <v>3</v>
      </c>
      <c r="B141" s="5" t="s">
        <v>30</v>
      </c>
      <c r="C141" s="33">
        <v>0.4042</v>
      </c>
      <c r="D141" s="33">
        <v>0.54749999999999999</v>
      </c>
      <c r="E141" s="33">
        <v>0.63090000000000002</v>
      </c>
      <c r="F141" s="33">
        <v>0.90139999999999998</v>
      </c>
      <c r="G141" s="33">
        <v>0.94789999999999996</v>
      </c>
      <c r="H141" s="33">
        <v>1.32</v>
      </c>
      <c r="I141" s="33">
        <v>1.6297999999999999</v>
      </c>
      <c r="J141" s="95">
        <v>1.6893</v>
      </c>
      <c r="K141" s="34"/>
      <c r="L141" s="79">
        <f t="shared" si="58"/>
        <v>0.94803909107729467</v>
      </c>
    </row>
    <row r="142" spans="1:13" ht="15" thickBot="1" x14ac:dyDescent="0.35">
      <c r="A142" s="96" t="s">
        <v>4</v>
      </c>
      <c r="B142" s="13" t="s">
        <v>31</v>
      </c>
      <c r="C142" s="35">
        <v>1.6199999999999999E-2</v>
      </c>
      <c r="D142" s="35">
        <v>2.1899999999999999E-2</v>
      </c>
      <c r="E142" s="35">
        <v>2.52E-2</v>
      </c>
      <c r="F142" s="35">
        <v>3.61E-2</v>
      </c>
      <c r="G142" s="35">
        <v>3.7900000000000003E-2</v>
      </c>
      <c r="H142" s="35">
        <v>5.28E-2</v>
      </c>
      <c r="I142" s="35">
        <v>6.5199999999999994E-2</v>
      </c>
      <c r="J142" s="97">
        <v>6.7599999999999993E-2</v>
      </c>
      <c r="K142" s="34"/>
      <c r="L142" s="79">
        <f t="shared" si="58"/>
        <v>3.790955417817396E-2</v>
      </c>
    </row>
    <row r="143" spans="1:13" ht="15" thickBot="1" x14ac:dyDescent="0.35">
      <c r="A143" s="96" t="s">
        <v>5</v>
      </c>
      <c r="B143" s="13" t="s">
        <v>32</v>
      </c>
      <c r="C143" s="35">
        <v>5.1999999999999998E-2</v>
      </c>
      <c r="D143" s="35">
        <v>7.6499999999999999E-2</v>
      </c>
      <c r="E143" s="35">
        <v>9.9500000000000005E-2</v>
      </c>
      <c r="F143" s="35">
        <v>9.9500000000000005E-2</v>
      </c>
      <c r="G143" s="35">
        <v>0.11600000000000001</v>
      </c>
      <c r="H143" s="35">
        <v>0.13780000000000001</v>
      </c>
      <c r="I143" s="35">
        <v>0.13780000000000001</v>
      </c>
      <c r="J143" s="97">
        <v>0.16259999999999999</v>
      </c>
      <c r="K143" s="34"/>
      <c r="L143" s="79">
        <f t="shared" si="58"/>
        <v>0.11471906691259952</v>
      </c>
    </row>
    <row r="144" spans="1:13" ht="15" thickBot="1" x14ac:dyDescent="0.35">
      <c r="A144" s="98" t="s">
        <v>6</v>
      </c>
      <c r="B144" s="7" t="s">
        <v>33</v>
      </c>
      <c r="C144" s="36">
        <v>0.15690000000000001</v>
      </c>
      <c r="D144" s="36">
        <v>0.22120000000000001</v>
      </c>
      <c r="E144" s="36">
        <v>0.22939999999999999</v>
      </c>
      <c r="F144" s="36">
        <v>0.25130000000000002</v>
      </c>
      <c r="G144" s="36">
        <v>0.28599999999999998</v>
      </c>
      <c r="H144" s="36">
        <v>0.498</v>
      </c>
      <c r="I144" s="36">
        <v>0.5585</v>
      </c>
      <c r="J144" s="99">
        <v>0.87729999999999997</v>
      </c>
      <c r="K144" s="34"/>
      <c r="L144" s="79">
        <f t="shared" si="58"/>
        <v>0.36849020366331237</v>
      </c>
    </row>
    <row r="145" spans="1:12" ht="29.4" thickBot="1" x14ac:dyDescent="0.35">
      <c r="A145" s="9">
        <v>5</v>
      </c>
      <c r="B145" s="15" t="s">
        <v>71</v>
      </c>
      <c r="C145" s="30">
        <f>SUM(C146:C147,C151:C153)</f>
        <v>1.9973000000000001</v>
      </c>
      <c r="D145" s="30">
        <f>SUM(D146:D147,D151:D153)</f>
        <v>1.9973000000000001</v>
      </c>
      <c r="E145" s="37">
        <f t="shared" ref="E145:J145" si="59">SUM(E146:E147,E151:E153)</f>
        <v>2.9441999999999999</v>
      </c>
      <c r="F145" s="30">
        <f t="shared" si="59"/>
        <v>2.8848999999999996</v>
      </c>
      <c r="G145" s="30">
        <f t="shared" si="59"/>
        <v>2.8848999999999996</v>
      </c>
      <c r="H145" s="30">
        <f t="shared" si="59"/>
        <v>2.8848999999999996</v>
      </c>
      <c r="I145" s="30">
        <f t="shared" si="59"/>
        <v>2.8848999999999996</v>
      </c>
      <c r="J145" s="31">
        <f t="shared" si="59"/>
        <v>2.8848999999999996</v>
      </c>
      <c r="K145" s="32"/>
      <c r="L145" s="60">
        <f t="shared" si="58"/>
        <v>2.8260933376407826</v>
      </c>
    </row>
    <row r="146" spans="1:12" ht="15" thickBot="1" x14ac:dyDescent="0.35">
      <c r="A146" s="94" t="s">
        <v>7</v>
      </c>
      <c r="B146" s="5" t="s">
        <v>34</v>
      </c>
      <c r="C146" s="38">
        <v>1.6103000000000001</v>
      </c>
      <c r="D146" s="38">
        <v>1.6103000000000001</v>
      </c>
      <c r="E146" s="38">
        <v>2.4238</v>
      </c>
      <c r="F146" s="38">
        <v>2.3771</v>
      </c>
      <c r="G146" s="38">
        <v>2.3771</v>
      </c>
      <c r="H146" s="38">
        <v>2.3771</v>
      </c>
      <c r="I146" s="38">
        <v>2.3771</v>
      </c>
      <c r="J146" s="100">
        <v>2.3771</v>
      </c>
      <c r="K146" s="39"/>
      <c r="L146" s="79">
        <f t="shared" si="58"/>
        <v>2.3245027540041332</v>
      </c>
    </row>
    <row r="147" spans="1:12" ht="15" thickBot="1" x14ac:dyDescent="0.35">
      <c r="A147" s="96" t="s">
        <v>8</v>
      </c>
      <c r="B147" s="13" t="s">
        <v>35</v>
      </c>
      <c r="C147" s="40">
        <f>SUM(C148:C150)</f>
        <v>0.16350000000000001</v>
      </c>
      <c r="D147" s="40">
        <f>SUM(D148:D150)</f>
        <v>0.16350000000000001</v>
      </c>
      <c r="E147" s="40">
        <f t="shared" ref="E147:J147" si="60">SUM(E148:E150)</f>
        <v>0.29880000000000001</v>
      </c>
      <c r="F147" s="40">
        <f t="shared" si="60"/>
        <v>0.29060000000000002</v>
      </c>
      <c r="G147" s="40">
        <f t="shared" si="60"/>
        <v>0.29060000000000002</v>
      </c>
      <c r="H147" s="40">
        <f t="shared" si="60"/>
        <v>0.29060000000000002</v>
      </c>
      <c r="I147" s="40">
        <f t="shared" si="60"/>
        <v>0.29060000000000002</v>
      </c>
      <c r="J147" s="101">
        <f t="shared" si="60"/>
        <v>0.29060000000000002</v>
      </c>
      <c r="K147" s="39"/>
      <c r="L147" s="79">
        <f t="shared" si="58"/>
        <v>0.28206372628848364</v>
      </c>
    </row>
    <row r="148" spans="1:12" ht="15" thickBot="1" x14ac:dyDescent="0.35">
      <c r="A148" s="96" t="s">
        <v>9</v>
      </c>
      <c r="B148" s="13" t="s">
        <v>36</v>
      </c>
      <c r="C148" s="40">
        <v>0.1343</v>
      </c>
      <c r="D148" s="40">
        <v>0.1343</v>
      </c>
      <c r="E148" s="40">
        <v>0.24560000000000001</v>
      </c>
      <c r="F148" s="40">
        <v>0.23880000000000001</v>
      </c>
      <c r="G148" s="40">
        <v>0.23880000000000001</v>
      </c>
      <c r="H148" s="40">
        <v>0.23880000000000001</v>
      </c>
      <c r="I148" s="40">
        <v>0.23880000000000001</v>
      </c>
      <c r="J148" s="101">
        <v>0.23880000000000001</v>
      </c>
      <c r="K148" s="39"/>
      <c r="L148" s="79">
        <f t="shared" si="58"/>
        <v>0.23180458272855281</v>
      </c>
    </row>
    <row r="149" spans="1:12" ht="15" thickBot="1" x14ac:dyDescent="0.35">
      <c r="A149" s="96" t="s">
        <v>10</v>
      </c>
      <c r="B149" s="13" t="s">
        <v>37</v>
      </c>
      <c r="C149" s="40">
        <v>2.64E-2</v>
      </c>
      <c r="D149" s="40">
        <v>2.64E-2</v>
      </c>
      <c r="E149" s="40">
        <v>4.82E-2</v>
      </c>
      <c r="F149" s="40">
        <v>4.6899999999999997E-2</v>
      </c>
      <c r="G149" s="40">
        <v>4.6899999999999997E-2</v>
      </c>
      <c r="H149" s="40">
        <v>4.6899999999999997E-2</v>
      </c>
      <c r="I149" s="40">
        <v>4.6899999999999997E-2</v>
      </c>
      <c r="J149" s="101">
        <v>4.6899999999999997E-2</v>
      </c>
      <c r="K149" s="39"/>
      <c r="L149" s="79">
        <f t="shared" si="58"/>
        <v>4.5514237925903867E-2</v>
      </c>
    </row>
    <row r="150" spans="1:12" ht="15" thickBot="1" x14ac:dyDescent="0.35">
      <c r="A150" s="96" t="s">
        <v>11</v>
      </c>
      <c r="B150" s="13" t="s">
        <v>38</v>
      </c>
      <c r="C150" s="40">
        <v>2.8E-3</v>
      </c>
      <c r="D150" s="40">
        <v>2.8E-3</v>
      </c>
      <c r="E150" s="40">
        <v>5.0000000000000001E-3</v>
      </c>
      <c r="F150" s="40">
        <v>4.8999999999999998E-3</v>
      </c>
      <c r="G150" s="40">
        <v>4.8999999999999998E-3</v>
      </c>
      <c r="H150" s="40">
        <v>4.8999999999999998E-3</v>
      </c>
      <c r="I150" s="40">
        <v>4.8999999999999998E-3</v>
      </c>
      <c r="J150" s="101">
        <v>4.8999999999999998E-3</v>
      </c>
      <c r="K150" s="39"/>
      <c r="L150" s="79">
        <f t="shared" si="58"/>
        <v>4.7449056340270234E-3</v>
      </c>
    </row>
    <row r="151" spans="1:12" ht="15" thickBot="1" x14ac:dyDescent="0.35">
      <c r="A151" s="96" t="s">
        <v>12</v>
      </c>
      <c r="B151" s="13" t="s">
        <v>39</v>
      </c>
      <c r="C151" s="40">
        <v>7.6300000000000007E-2</v>
      </c>
      <c r="D151" s="40">
        <v>7.6300000000000007E-2</v>
      </c>
      <c r="E151" s="40"/>
      <c r="F151" s="40"/>
      <c r="G151" s="40"/>
      <c r="H151" s="40"/>
      <c r="I151" s="40"/>
      <c r="J151" s="101"/>
      <c r="K151" s="39"/>
      <c r="L151" s="79">
        <f t="shared" si="58"/>
        <v>7.0741846110382702E-3</v>
      </c>
    </row>
    <row r="152" spans="1:12" ht="15" thickBot="1" x14ac:dyDescent="0.35">
      <c r="A152" s="96" t="s">
        <v>13</v>
      </c>
      <c r="B152" s="13" t="s">
        <v>40</v>
      </c>
      <c r="C152" s="40">
        <v>2.3300000000000001E-2</v>
      </c>
      <c r="D152" s="40">
        <v>2.3300000000000001E-2</v>
      </c>
      <c r="E152" s="40">
        <v>3.5000000000000003E-2</v>
      </c>
      <c r="F152" s="40">
        <v>3.4200000000000001E-2</v>
      </c>
      <c r="G152" s="40">
        <v>3.4200000000000001E-2</v>
      </c>
      <c r="H152" s="40">
        <v>3.4200000000000001E-2</v>
      </c>
      <c r="I152" s="40">
        <v>3.4200000000000001E-2</v>
      </c>
      <c r="J152" s="101">
        <v>3.4200000000000001E-2</v>
      </c>
      <c r="K152" s="39"/>
      <c r="L152" s="79">
        <f t="shared" si="58"/>
        <v>3.3506265900592677E-2</v>
      </c>
    </row>
    <row r="153" spans="1:12" ht="15" thickBot="1" x14ac:dyDescent="0.35">
      <c r="A153" s="98" t="s">
        <v>14</v>
      </c>
      <c r="B153" s="7" t="s">
        <v>41</v>
      </c>
      <c r="C153" s="41">
        <v>0.1239</v>
      </c>
      <c r="D153" s="41">
        <v>0.1239</v>
      </c>
      <c r="E153" s="41">
        <v>0.18659999999999999</v>
      </c>
      <c r="F153" s="41">
        <v>0.183</v>
      </c>
      <c r="G153" s="41">
        <v>0.183</v>
      </c>
      <c r="H153" s="41">
        <v>0.183</v>
      </c>
      <c r="I153" s="41">
        <v>0.183</v>
      </c>
      <c r="J153" s="102">
        <v>0.183</v>
      </c>
      <c r="K153" s="39"/>
      <c r="L153" s="79">
        <f t="shared" si="58"/>
        <v>0.17894640683653421</v>
      </c>
    </row>
    <row r="154" spans="1:12" ht="15" thickBot="1" x14ac:dyDescent="0.35">
      <c r="A154" s="9">
        <v>6</v>
      </c>
      <c r="B154" s="10" t="s">
        <v>42</v>
      </c>
      <c r="C154" s="37">
        <f>SUM(C155:C156)</f>
        <v>0.26589999999999997</v>
      </c>
      <c r="D154" s="37">
        <f>SUM(D155:D156)</f>
        <v>0.26589999999999997</v>
      </c>
      <c r="E154" s="37">
        <f t="shared" ref="E154:J154" si="61">SUM(E155:E156)</f>
        <v>0.31589999999999996</v>
      </c>
      <c r="F154" s="37">
        <f t="shared" si="61"/>
        <v>0.31309999999999999</v>
      </c>
      <c r="G154" s="37">
        <f t="shared" si="61"/>
        <v>0.31309999999999999</v>
      </c>
      <c r="H154" s="37">
        <f t="shared" si="61"/>
        <v>0.31309999999999999</v>
      </c>
      <c r="I154" s="37">
        <f t="shared" si="61"/>
        <v>0.31309999999999999</v>
      </c>
      <c r="J154" s="42">
        <f t="shared" si="61"/>
        <v>0.31309999999999999</v>
      </c>
      <c r="K154" s="43"/>
      <c r="L154" s="60">
        <f t="shared" si="58"/>
        <v>0.30983285633058155</v>
      </c>
    </row>
    <row r="155" spans="1:12" ht="15" thickBot="1" x14ac:dyDescent="0.35">
      <c r="A155" s="94" t="s">
        <v>15</v>
      </c>
      <c r="B155" s="5" t="s">
        <v>43</v>
      </c>
      <c r="C155" s="38">
        <v>9.8699999999999996E-2</v>
      </c>
      <c r="D155" s="38">
        <v>9.8699999999999996E-2</v>
      </c>
      <c r="E155" s="38">
        <v>0.1487</v>
      </c>
      <c r="F155" s="38">
        <v>0.1459</v>
      </c>
      <c r="G155" s="38">
        <v>0.1459</v>
      </c>
      <c r="H155" s="38">
        <v>0.1459</v>
      </c>
      <c r="I155" s="38">
        <v>0.1459</v>
      </c>
      <c r="J155" s="100">
        <v>0.1459</v>
      </c>
      <c r="K155" s="39"/>
      <c r="L155" s="79">
        <f t="shared" si="58"/>
        <v>0.14263285633058165</v>
      </c>
    </row>
    <row r="156" spans="1:12" ht="15" thickBot="1" x14ac:dyDescent="0.35">
      <c r="A156" s="98" t="s">
        <v>16</v>
      </c>
      <c r="B156" s="7" t="s">
        <v>44</v>
      </c>
      <c r="C156" s="41">
        <v>0.16719999999999999</v>
      </c>
      <c r="D156" s="41">
        <v>0.16719999999999999</v>
      </c>
      <c r="E156" s="41">
        <v>0.16719999999999999</v>
      </c>
      <c r="F156" s="41">
        <v>0.16719999999999999</v>
      </c>
      <c r="G156" s="41">
        <v>0.16719999999999999</v>
      </c>
      <c r="H156" s="41">
        <v>0.16719999999999999</v>
      </c>
      <c r="I156" s="41">
        <v>0.16719999999999999</v>
      </c>
      <c r="J156" s="102">
        <v>0.16719999999999999</v>
      </c>
      <c r="K156" s="39"/>
      <c r="L156" s="79">
        <f t="shared" si="58"/>
        <v>0.16719999999999999</v>
      </c>
    </row>
    <row r="157" spans="1:12" ht="15" thickBot="1" x14ac:dyDescent="0.35">
      <c r="A157" s="9">
        <v>7</v>
      </c>
      <c r="B157" s="10" t="s">
        <v>45</v>
      </c>
      <c r="C157" s="37">
        <f>SUM(C158:C159)</f>
        <v>0.39660000000000001</v>
      </c>
      <c r="D157" s="37">
        <f>SUM(D158:D159)</f>
        <v>0.2233</v>
      </c>
      <c r="E157" s="37">
        <f t="shared" ref="E157:J157" si="62">SUM(E158:E159)</f>
        <v>0.29719999999999996</v>
      </c>
      <c r="F157" s="37">
        <f t="shared" si="62"/>
        <v>0.17269999999999999</v>
      </c>
      <c r="G157" s="37">
        <f t="shared" si="62"/>
        <v>0.37</v>
      </c>
      <c r="H157" s="37">
        <f t="shared" si="62"/>
        <v>0.69369999999999998</v>
      </c>
      <c r="I157" s="37">
        <f t="shared" si="62"/>
        <v>0.8659</v>
      </c>
      <c r="J157" s="42">
        <f t="shared" si="62"/>
        <v>1.2082999999999999</v>
      </c>
      <c r="K157" s="43"/>
      <c r="L157" s="60">
        <f t="shared" si="58"/>
        <v>0.48995759765229757</v>
      </c>
    </row>
    <row r="158" spans="1:12" ht="15" thickBot="1" x14ac:dyDescent="0.35">
      <c r="A158" s="94" t="s">
        <v>17</v>
      </c>
      <c r="B158" s="5" t="s">
        <v>46</v>
      </c>
      <c r="C158" s="38">
        <v>0.37459999999999999</v>
      </c>
      <c r="D158" s="38">
        <v>0.21110000000000001</v>
      </c>
      <c r="E158" s="38">
        <v>0.28089999999999998</v>
      </c>
      <c r="F158" s="38">
        <v>0.1633</v>
      </c>
      <c r="G158" s="38">
        <v>0.34970000000000001</v>
      </c>
      <c r="H158" s="38">
        <v>0.65569999999999995</v>
      </c>
      <c r="I158" s="38">
        <v>0.81850000000000001</v>
      </c>
      <c r="J158" s="100">
        <v>1.1420999999999999</v>
      </c>
      <c r="K158" s="39"/>
      <c r="L158" s="79">
        <f t="shared" si="58"/>
        <v>0.46310540490236524</v>
      </c>
    </row>
    <row r="159" spans="1:12" ht="15" thickBot="1" x14ac:dyDescent="0.35">
      <c r="A159" s="98" t="s">
        <v>18</v>
      </c>
      <c r="B159" s="7" t="s">
        <v>48</v>
      </c>
      <c r="C159" s="41">
        <v>2.1999999999999999E-2</v>
      </c>
      <c r="D159" s="41">
        <v>1.2200000000000001E-2</v>
      </c>
      <c r="E159" s="41">
        <v>1.6299999999999999E-2</v>
      </c>
      <c r="F159" s="41">
        <v>9.4000000000000004E-3</v>
      </c>
      <c r="G159" s="41">
        <v>2.0299999999999999E-2</v>
      </c>
      <c r="H159" s="41">
        <v>3.7999999999999999E-2</v>
      </c>
      <c r="I159" s="41">
        <v>4.7399999999999998E-2</v>
      </c>
      <c r="J159" s="102">
        <v>6.6199999999999995E-2</v>
      </c>
      <c r="K159" s="39"/>
      <c r="L159" s="79">
        <f t="shared" si="58"/>
        <v>2.6852192749932283E-2</v>
      </c>
    </row>
    <row r="160" spans="1:12" ht="15" thickBot="1" x14ac:dyDescent="0.35">
      <c r="A160" s="9">
        <v>8</v>
      </c>
      <c r="B160" s="10" t="s">
        <v>49</v>
      </c>
      <c r="C160" s="37">
        <f>SUM(C161:C164)</f>
        <v>0.58330000000000004</v>
      </c>
      <c r="D160" s="37">
        <f>SUM(D161:D164)</f>
        <v>0.33499999999999996</v>
      </c>
      <c r="E160" s="37">
        <f t="shared" ref="E160:J160" si="63">SUM(E161:E164)</f>
        <v>0.44569999999999999</v>
      </c>
      <c r="F160" s="37">
        <f t="shared" si="63"/>
        <v>0.28369999999999995</v>
      </c>
      <c r="G160" s="37">
        <f t="shared" si="63"/>
        <v>0.52469999999999994</v>
      </c>
      <c r="H160" s="37">
        <f t="shared" si="63"/>
        <v>0.91039999999999999</v>
      </c>
      <c r="I160" s="37">
        <f t="shared" si="63"/>
        <v>1.1181000000000001</v>
      </c>
      <c r="J160" s="42">
        <f t="shared" si="63"/>
        <v>1.851</v>
      </c>
      <c r="K160" s="43"/>
      <c r="L160" s="60">
        <f t="shared" si="58"/>
        <v>0.71097059055039402</v>
      </c>
    </row>
    <row r="161" spans="1:12" ht="15" thickBot="1" x14ac:dyDescent="0.35">
      <c r="A161" s="94" t="s">
        <v>19</v>
      </c>
      <c r="B161" s="5" t="s">
        <v>46</v>
      </c>
      <c r="C161" s="38">
        <v>0.28910000000000002</v>
      </c>
      <c r="D161" s="38">
        <v>0.14979999999999999</v>
      </c>
      <c r="E161" s="38">
        <v>0.21190000000000001</v>
      </c>
      <c r="F161" s="38">
        <v>0.121</v>
      </c>
      <c r="G161" s="38">
        <v>0.25619999999999998</v>
      </c>
      <c r="H161" s="38">
        <v>0.47260000000000002</v>
      </c>
      <c r="I161" s="38">
        <v>0.58909999999999996</v>
      </c>
      <c r="J161" s="100">
        <v>1.0003</v>
      </c>
      <c r="K161" s="39"/>
      <c r="L161" s="79">
        <f t="shared" si="58"/>
        <v>0.36071645761741328</v>
      </c>
    </row>
    <row r="162" spans="1:12" ht="15" thickBot="1" x14ac:dyDescent="0.35">
      <c r="A162" s="96" t="s">
        <v>19</v>
      </c>
      <c r="B162" s="13" t="s">
        <v>47</v>
      </c>
      <c r="C162" s="40">
        <v>0.15709999999999999</v>
      </c>
      <c r="D162" s="40">
        <v>0.1065</v>
      </c>
      <c r="E162" s="40">
        <v>0.12909999999999999</v>
      </c>
      <c r="F162" s="40">
        <v>9.6000000000000002E-2</v>
      </c>
      <c r="G162" s="40">
        <v>0.1452</v>
      </c>
      <c r="H162" s="40">
        <v>0.2238</v>
      </c>
      <c r="I162" s="40">
        <v>0.26619999999999999</v>
      </c>
      <c r="J162" s="101">
        <v>0.41570000000000001</v>
      </c>
      <c r="K162" s="39"/>
      <c r="L162" s="79">
        <f t="shared" si="58"/>
        <v>0.18318229713234657</v>
      </c>
    </row>
    <row r="163" spans="1:12" ht="15" thickBot="1" x14ac:dyDescent="0.35">
      <c r="A163" s="96" t="s">
        <v>20</v>
      </c>
      <c r="B163" s="13" t="s">
        <v>50</v>
      </c>
      <c r="C163" s="40">
        <v>8.8800000000000004E-2</v>
      </c>
      <c r="D163" s="40">
        <v>4.5999999999999999E-2</v>
      </c>
      <c r="E163" s="40">
        <v>6.5100000000000005E-2</v>
      </c>
      <c r="F163" s="40">
        <v>3.7199999999999997E-2</v>
      </c>
      <c r="G163" s="40">
        <v>7.8700000000000006E-2</v>
      </c>
      <c r="H163" s="40">
        <v>0.1452</v>
      </c>
      <c r="I163" s="40">
        <v>0.18099999999999999</v>
      </c>
      <c r="J163" s="101">
        <v>0.30730000000000002</v>
      </c>
      <c r="K163" s="39"/>
      <c r="L163" s="79">
        <f t="shared" si="58"/>
        <v>0.11081630151841242</v>
      </c>
    </row>
    <row r="164" spans="1:12" ht="15" thickBot="1" x14ac:dyDescent="0.35">
      <c r="A164" s="98" t="s">
        <v>20</v>
      </c>
      <c r="B164" s="7" t="s">
        <v>47</v>
      </c>
      <c r="C164" s="41">
        <v>4.8300000000000003E-2</v>
      </c>
      <c r="D164" s="41">
        <v>3.27E-2</v>
      </c>
      <c r="E164" s="41">
        <v>3.9600000000000003E-2</v>
      </c>
      <c r="F164" s="41">
        <v>2.9499999999999998E-2</v>
      </c>
      <c r="G164" s="41">
        <v>4.4600000000000001E-2</v>
      </c>
      <c r="H164" s="41">
        <v>6.88E-2</v>
      </c>
      <c r="I164" s="41">
        <v>8.1799999999999998E-2</v>
      </c>
      <c r="J164" s="102">
        <v>0.12770000000000001</v>
      </c>
      <c r="K164" s="39"/>
      <c r="L164" s="79">
        <f t="shared" si="58"/>
        <v>5.6255534282221915E-2</v>
      </c>
    </row>
    <row r="165" spans="1:12" ht="15" thickBot="1" x14ac:dyDescent="0.35">
      <c r="A165" s="109">
        <v>9</v>
      </c>
      <c r="B165" s="92" t="s">
        <v>51</v>
      </c>
      <c r="C165" s="110">
        <f>SUM(C168,C171)</f>
        <v>0.40289998560000001</v>
      </c>
      <c r="D165" s="110">
        <f>SUM(D168,D171)</f>
        <v>0.3837766984</v>
      </c>
      <c r="E165" s="110">
        <f t="shared" ref="E165:J165" si="64">SUM(E168,E171)</f>
        <v>0.51897147200000004</v>
      </c>
      <c r="F165" s="110">
        <f t="shared" si="64"/>
        <v>0.51425827879999986</v>
      </c>
      <c r="G165" s="110">
        <f t="shared" si="64"/>
        <v>0.57021314199999995</v>
      </c>
      <c r="H165" s="110">
        <f t="shared" si="64"/>
        <v>0.70861247079999989</v>
      </c>
      <c r="I165" s="110">
        <f t="shared" si="64"/>
        <v>0.78795642519999998</v>
      </c>
      <c r="J165" s="111">
        <f t="shared" si="64"/>
        <v>0.94202478039999971</v>
      </c>
      <c r="K165" s="43"/>
      <c r="L165" s="60">
        <f>SUM(L168,L171)</f>
        <v>0.59719303073367747</v>
      </c>
    </row>
    <row r="166" spans="1:12" ht="15" thickBot="1" x14ac:dyDescent="0.35">
      <c r="A166" s="9"/>
      <c r="B166" s="10" t="s">
        <v>91</v>
      </c>
      <c r="C166" s="37"/>
      <c r="D166" s="37"/>
      <c r="E166" s="37"/>
      <c r="F166" s="37"/>
      <c r="G166" s="37"/>
      <c r="H166" s="37"/>
      <c r="I166" s="37"/>
      <c r="J166" s="42"/>
      <c r="K166" s="43"/>
      <c r="L166" s="60">
        <v>6.6199999999999995E-2</v>
      </c>
    </row>
    <row r="167" spans="1:12" ht="15" thickBot="1" x14ac:dyDescent="0.35">
      <c r="A167" s="103"/>
      <c r="B167" s="81" t="s">
        <v>52</v>
      </c>
      <c r="C167" s="82">
        <f>SUM(C160,C157,C154,C145,C140)</f>
        <v>3.8723999999999998</v>
      </c>
      <c r="D167" s="82">
        <f t="shared" ref="D167:J167" si="65">SUM(D160,D157,D154,D145,D140)</f>
        <v>3.6886000000000001</v>
      </c>
      <c r="E167" s="82">
        <f t="shared" si="65"/>
        <v>4.9880000000000004</v>
      </c>
      <c r="F167" s="82">
        <f t="shared" si="65"/>
        <v>4.9426999999999994</v>
      </c>
      <c r="G167" s="82">
        <f t="shared" si="65"/>
        <v>5.4805000000000001</v>
      </c>
      <c r="H167" s="82">
        <f t="shared" si="65"/>
        <v>6.8106999999999989</v>
      </c>
      <c r="I167" s="82">
        <f t="shared" si="65"/>
        <v>7.5732999999999997</v>
      </c>
      <c r="J167" s="104">
        <f t="shared" si="65"/>
        <v>9.0540999999999983</v>
      </c>
      <c r="K167" s="43"/>
      <c r="L167" s="60">
        <f>((C167*$C$138+D167*$D$138+E167*$E$138+F167*$F$138+G167*$G$138+H167*$H$138+I167*$I$138+J167*$J$138)/$L$138)-L166</f>
        <v>5.7398122980054351</v>
      </c>
    </row>
    <row r="168" spans="1:12" ht="15" thickBot="1" x14ac:dyDescent="0.35">
      <c r="A168" s="105" t="s">
        <v>21</v>
      </c>
      <c r="B168" s="19" t="s">
        <v>53</v>
      </c>
      <c r="C168" s="45">
        <f t="shared" ref="C168:J168" si="66">SUM(C169:C170)</f>
        <v>0.14977281479999999</v>
      </c>
      <c r="D168" s="45">
        <f t="shared" si="66"/>
        <v>0.14266398219999998</v>
      </c>
      <c r="E168" s="45">
        <f t="shared" si="66"/>
        <v>0.19292087599999999</v>
      </c>
      <c r="F168" s="45">
        <f t="shared" si="66"/>
        <v>0.19116880789999996</v>
      </c>
      <c r="G168" s="45">
        <f t="shared" si="66"/>
        <v>0.21196929849999999</v>
      </c>
      <c r="H168" s="45">
        <f t="shared" si="66"/>
        <v>0.26341744389999994</v>
      </c>
      <c r="I168" s="45">
        <f t="shared" si="66"/>
        <v>0.29291252409999996</v>
      </c>
      <c r="J168" s="106">
        <f t="shared" si="66"/>
        <v>0.35018542569999989</v>
      </c>
      <c r="K168" s="43"/>
      <c r="L168" s="60">
        <f>SUM(L169:L170)</f>
        <v>0.22199872024995618</v>
      </c>
    </row>
    <row r="169" spans="1:12" ht="15" thickBot="1" x14ac:dyDescent="0.35">
      <c r="A169" s="96" t="s">
        <v>22</v>
      </c>
      <c r="B169" s="13" t="s">
        <v>54</v>
      </c>
      <c r="C169" s="40">
        <f t="shared" ref="C169:J169" si="67">0.006882*C167</f>
        <v>2.66498568E-2</v>
      </c>
      <c r="D169" s="40">
        <f t="shared" si="67"/>
        <v>2.5384945200000002E-2</v>
      </c>
      <c r="E169" s="40">
        <f t="shared" si="67"/>
        <v>3.4327416000000006E-2</v>
      </c>
      <c r="F169" s="46">
        <f t="shared" si="67"/>
        <v>3.4015661399999994E-2</v>
      </c>
      <c r="G169" s="40">
        <f t="shared" si="67"/>
        <v>3.7716801000000001E-2</v>
      </c>
      <c r="H169" s="40">
        <f t="shared" si="67"/>
        <v>4.6871237399999995E-2</v>
      </c>
      <c r="I169" s="40">
        <f t="shared" si="67"/>
        <v>5.2119450599999999E-2</v>
      </c>
      <c r="J169" s="101">
        <f t="shared" si="67"/>
        <v>6.2310316199999986E-2</v>
      </c>
      <c r="K169" s="39"/>
      <c r="L169" s="79">
        <f>0.006882*L167</f>
        <v>3.9501388234873404E-2</v>
      </c>
    </row>
    <row r="170" spans="1:12" ht="15" thickBot="1" x14ac:dyDescent="0.35">
      <c r="A170" s="96" t="s">
        <v>23</v>
      </c>
      <c r="B170" s="13" t="s">
        <v>55</v>
      </c>
      <c r="C170" s="40">
        <f t="shared" ref="C170:J170" si="68">0.031795*C167</f>
        <v>0.12312295799999998</v>
      </c>
      <c r="D170" s="40">
        <f t="shared" si="68"/>
        <v>0.11727903699999999</v>
      </c>
      <c r="E170" s="40">
        <f t="shared" si="68"/>
        <v>0.15859345999999999</v>
      </c>
      <c r="F170" s="47">
        <f t="shared" si="68"/>
        <v>0.15715314649999998</v>
      </c>
      <c r="G170" s="40">
        <f t="shared" si="68"/>
        <v>0.17425249749999999</v>
      </c>
      <c r="H170" s="40">
        <f t="shared" si="68"/>
        <v>0.21654620649999995</v>
      </c>
      <c r="I170" s="40">
        <f t="shared" si="68"/>
        <v>0.24079307349999995</v>
      </c>
      <c r="J170" s="101">
        <f t="shared" si="68"/>
        <v>0.28787510949999989</v>
      </c>
      <c r="K170" s="39"/>
      <c r="L170" s="79">
        <f>0.031795*L167</f>
        <v>0.18249733201508278</v>
      </c>
    </row>
    <row r="171" spans="1:12" ht="15" thickBot="1" x14ac:dyDescent="0.35">
      <c r="A171" s="105" t="s">
        <v>24</v>
      </c>
      <c r="B171" s="19" t="s">
        <v>56</v>
      </c>
      <c r="C171" s="45">
        <f t="shared" ref="C171:J171" si="69">SUM(C172:C173)</f>
        <v>0.25312717080000002</v>
      </c>
      <c r="D171" s="45">
        <f t="shared" si="69"/>
        <v>0.24111271620000002</v>
      </c>
      <c r="E171" s="45">
        <f t="shared" si="69"/>
        <v>0.32605059600000003</v>
      </c>
      <c r="F171" s="45">
        <f t="shared" si="69"/>
        <v>0.32308947089999995</v>
      </c>
      <c r="G171" s="45">
        <f t="shared" si="69"/>
        <v>0.35824384349999999</v>
      </c>
      <c r="H171" s="45">
        <f t="shared" si="69"/>
        <v>0.4451950268999999</v>
      </c>
      <c r="I171" s="45">
        <f t="shared" si="69"/>
        <v>0.49504390109999996</v>
      </c>
      <c r="J171" s="106">
        <f t="shared" si="69"/>
        <v>0.59183935469999982</v>
      </c>
      <c r="K171" s="43"/>
      <c r="L171" s="60">
        <f>SUM(L172:L173)</f>
        <v>0.37519431048372132</v>
      </c>
    </row>
    <row r="172" spans="1:12" ht="15" thickBot="1" x14ac:dyDescent="0.35">
      <c r="A172" s="96" t="s">
        <v>25</v>
      </c>
      <c r="B172" s="13" t="s">
        <v>57</v>
      </c>
      <c r="C172" s="40">
        <f t="shared" ref="C172:J172" si="70">0.021202*C167</f>
        <v>8.2102624799999996E-2</v>
      </c>
      <c r="D172" s="40">
        <f t="shared" si="70"/>
        <v>7.8205697199999993E-2</v>
      </c>
      <c r="E172" s="40">
        <f t="shared" si="70"/>
        <v>0.105755576</v>
      </c>
      <c r="F172" s="40">
        <f t="shared" si="70"/>
        <v>0.10479512539999998</v>
      </c>
      <c r="G172" s="40">
        <f t="shared" si="70"/>
        <v>0.11619756099999999</v>
      </c>
      <c r="H172" s="40">
        <f t="shared" si="70"/>
        <v>0.14440046139999996</v>
      </c>
      <c r="I172" s="40">
        <f t="shared" si="70"/>
        <v>0.16056910659999998</v>
      </c>
      <c r="J172" s="101">
        <f t="shared" si="70"/>
        <v>0.19196502819999994</v>
      </c>
      <c r="K172" s="39"/>
      <c r="L172" s="79">
        <f>0.021202*L167</f>
        <v>0.12169550034231123</v>
      </c>
    </row>
    <row r="173" spans="1:12" ht="15" thickBot="1" x14ac:dyDescent="0.35">
      <c r="A173" s="96" t="s">
        <v>26</v>
      </c>
      <c r="B173" s="13" t="s">
        <v>58</v>
      </c>
      <c r="C173" s="40">
        <f t="shared" ref="C173:J173" si="71">0.044165*C167</f>
        <v>0.171024546</v>
      </c>
      <c r="D173" s="40">
        <f t="shared" si="71"/>
        <v>0.16290701900000001</v>
      </c>
      <c r="E173" s="40">
        <f t="shared" si="71"/>
        <v>0.22029502000000004</v>
      </c>
      <c r="F173" s="40">
        <f t="shared" si="71"/>
        <v>0.21829434549999999</v>
      </c>
      <c r="G173" s="40">
        <f t="shared" si="71"/>
        <v>0.24204628250000002</v>
      </c>
      <c r="H173" s="40">
        <f t="shared" si="71"/>
        <v>0.30079456549999994</v>
      </c>
      <c r="I173" s="40">
        <f t="shared" si="71"/>
        <v>0.33447479450000001</v>
      </c>
      <c r="J173" s="101">
        <f t="shared" si="71"/>
        <v>0.39987432649999993</v>
      </c>
      <c r="K173" s="39"/>
      <c r="L173" s="79">
        <f>0.044165*L167</f>
        <v>0.25349881014141007</v>
      </c>
    </row>
    <row r="174" spans="1:12" ht="15" thickBot="1" x14ac:dyDescent="0.35">
      <c r="A174" s="537" t="s">
        <v>60</v>
      </c>
      <c r="B174" s="538"/>
      <c r="C174" s="37">
        <f t="shared" ref="C174:J174" si="72">SUM(C140,C145,C154,C157,C160,C165)</f>
        <v>4.2752999855999994</v>
      </c>
      <c r="D174" s="37">
        <f t="shared" si="72"/>
        <v>4.0723766983999994</v>
      </c>
      <c r="E174" s="37">
        <f t="shared" si="72"/>
        <v>5.506971472</v>
      </c>
      <c r="F174" s="37">
        <f t="shared" si="72"/>
        <v>5.4569582787999993</v>
      </c>
      <c r="G174" s="37">
        <f t="shared" si="72"/>
        <v>6.0507131420000002</v>
      </c>
      <c r="H174" s="37">
        <f t="shared" si="72"/>
        <v>7.5193124707999992</v>
      </c>
      <c r="I174" s="37">
        <f t="shared" si="72"/>
        <v>8.3612564252000006</v>
      </c>
      <c r="J174" s="42">
        <f t="shared" si="72"/>
        <v>9.9961247803999989</v>
      </c>
      <c r="K174" s="43"/>
      <c r="L174" s="60">
        <f>SUM(L167,L165)</f>
        <v>6.3370053287391128</v>
      </c>
    </row>
    <row r="175" spans="1:12" x14ac:dyDescent="0.3">
      <c r="J175" t="s">
        <v>85</v>
      </c>
      <c r="L175">
        <v>6.3371000000000004</v>
      </c>
    </row>
    <row r="177" spans="1:12" ht="15" thickBot="1" x14ac:dyDescent="0.35">
      <c r="A177" s="72" t="s">
        <v>0</v>
      </c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 t="s">
        <v>96</v>
      </c>
    </row>
    <row r="178" spans="1:12" x14ac:dyDescent="0.3">
      <c r="A178" s="536" t="s">
        <v>112</v>
      </c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</row>
    <row r="179" spans="1:12" ht="15" thickBot="1" x14ac:dyDescent="0.35"/>
    <row r="180" spans="1:12" ht="15" thickBot="1" x14ac:dyDescent="0.35">
      <c r="A180" s="4">
        <v>1</v>
      </c>
      <c r="B180" s="17" t="s">
        <v>2</v>
      </c>
      <c r="C180" s="21">
        <v>0</v>
      </c>
      <c r="D180" s="21">
        <v>0</v>
      </c>
      <c r="E180" s="21">
        <v>1732309.92</v>
      </c>
      <c r="F180" s="21">
        <v>460927.88</v>
      </c>
      <c r="G180" s="21">
        <v>983229.91</v>
      </c>
      <c r="H180" s="21">
        <v>574296.77</v>
      </c>
      <c r="I180" s="21">
        <v>0</v>
      </c>
      <c r="J180" s="22">
        <v>86947.53</v>
      </c>
      <c r="K180" s="23"/>
      <c r="L180" s="48">
        <f>SUM(C180:J180)</f>
        <v>3837712.01</v>
      </c>
    </row>
    <row r="181" spans="1:12" ht="29.4" thickBot="1" x14ac:dyDescent="0.35">
      <c r="A181" s="8"/>
      <c r="B181" s="26" t="s">
        <v>28</v>
      </c>
      <c r="C181" s="27" t="s">
        <v>61</v>
      </c>
      <c r="D181" s="27" t="s">
        <v>62</v>
      </c>
      <c r="E181" s="27" t="s">
        <v>63</v>
      </c>
      <c r="F181" s="27" t="s">
        <v>64</v>
      </c>
      <c r="G181" s="27" t="s">
        <v>65</v>
      </c>
      <c r="H181" s="27" t="s">
        <v>66</v>
      </c>
      <c r="I181" s="27" t="s">
        <v>67</v>
      </c>
      <c r="J181" s="28" t="s">
        <v>68</v>
      </c>
      <c r="K181" s="29"/>
      <c r="L181" s="54" t="s">
        <v>69</v>
      </c>
    </row>
    <row r="182" spans="1:12" ht="15" thickBot="1" x14ac:dyDescent="0.35">
      <c r="A182" s="9">
        <v>4</v>
      </c>
      <c r="B182" s="10" t="s">
        <v>29</v>
      </c>
      <c r="C182" s="30"/>
      <c r="D182" s="30"/>
      <c r="E182" s="30">
        <f t="shared" ref="E182:G182" si="73">SUM(E183:E186)</f>
        <v>0.9907999999999999</v>
      </c>
      <c r="F182" s="30">
        <f t="shared" si="73"/>
        <v>1.2496</v>
      </c>
      <c r="G182" s="30">
        <f t="shared" si="73"/>
        <v>1.2865</v>
      </c>
      <c r="H182" s="30">
        <f>SUM(H183:H186)</f>
        <v>1.8148000000000002</v>
      </c>
      <c r="I182" s="30"/>
      <c r="J182" s="31">
        <f t="shared" ref="J182" si="74">SUM(J183:J186)</f>
        <v>2.4272999999999998</v>
      </c>
      <c r="K182" s="32"/>
      <c r="L182" s="60">
        <f t="shared" ref="L182:L206" si="75">(C182*$C$180+D182*$D$180+E182*$E$180+F182*$F$180+G182*$G$180+H182*$H$180+I182*$I$180+J182*$J$180)/$L$180</f>
        <v>1.2534955546505429</v>
      </c>
    </row>
    <row r="183" spans="1:12" ht="15" thickBot="1" x14ac:dyDescent="0.35">
      <c r="A183" s="94" t="s">
        <v>3</v>
      </c>
      <c r="B183" s="5" t="s">
        <v>30</v>
      </c>
      <c r="C183" s="33"/>
      <c r="D183" s="33"/>
      <c r="E183" s="33">
        <v>0.63419999999999999</v>
      </c>
      <c r="F183" s="33">
        <v>0.8619</v>
      </c>
      <c r="G183" s="33">
        <v>0.85729999999999995</v>
      </c>
      <c r="H183" s="33">
        <v>1.1348</v>
      </c>
      <c r="I183" s="33"/>
      <c r="J183" s="95">
        <v>1.3352999999999999</v>
      </c>
      <c r="K183" s="34"/>
      <c r="L183" s="79">
        <f t="shared" si="75"/>
        <v>0.80950334370816956</v>
      </c>
    </row>
    <row r="184" spans="1:12" ht="15" thickBot="1" x14ac:dyDescent="0.35">
      <c r="A184" s="96" t="s">
        <v>4</v>
      </c>
      <c r="B184" s="13" t="s">
        <v>31</v>
      </c>
      <c r="C184" s="35"/>
      <c r="D184" s="35"/>
      <c r="E184" s="35">
        <v>2.5399999999999999E-2</v>
      </c>
      <c r="F184" s="35">
        <v>3.4500000000000003E-2</v>
      </c>
      <c r="G184" s="35">
        <v>3.4299999999999997E-2</v>
      </c>
      <c r="H184" s="35">
        <v>4.5400000000000003E-2</v>
      </c>
      <c r="I184" s="35"/>
      <c r="J184" s="97">
        <v>5.3400000000000003E-2</v>
      </c>
      <c r="K184" s="34"/>
      <c r="L184" s="79">
        <f t="shared" si="75"/>
        <v>3.2400435696320007E-2</v>
      </c>
    </row>
    <row r="185" spans="1:12" ht="15" thickBot="1" x14ac:dyDescent="0.35">
      <c r="A185" s="96" t="s">
        <v>5</v>
      </c>
      <c r="B185" s="13" t="s">
        <v>32</v>
      </c>
      <c r="C185" s="35"/>
      <c r="D185" s="35"/>
      <c r="E185" s="35">
        <v>0.1018</v>
      </c>
      <c r="F185" s="35">
        <v>0.1018</v>
      </c>
      <c r="G185" s="35">
        <v>0.1149</v>
      </c>
      <c r="H185" s="35">
        <v>0.13650000000000001</v>
      </c>
      <c r="I185" s="35"/>
      <c r="J185" s="97">
        <v>0.16109999999999999</v>
      </c>
      <c r="K185" s="34"/>
      <c r="L185" s="79">
        <f t="shared" si="75"/>
        <v>0.11169245627865652</v>
      </c>
    </row>
    <row r="186" spans="1:12" ht="15" thickBot="1" x14ac:dyDescent="0.35">
      <c r="A186" s="98" t="s">
        <v>6</v>
      </c>
      <c r="B186" s="7" t="s">
        <v>33</v>
      </c>
      <c r="C186" s="36"/>
      <c r="D186" s="36"/>
      <c r="E186" s="36">
        <v>0.22939999999999999</v>
      </c>
      <c r="F186" s="36">
        <v>0.25140000000000001</v>
      </c>
      <c r="G186" s="36">
        <v>0.28000000000000003</v>
      </c>
      <c r="H186" s="36">
        <v>0.49809999999999999</v>
      </c>
      <c r="I186" s="36"/>
      <c r="J186" s="99">
        <v>0.87749999999999995</v>
      </c>
      <c r="K186" s="34"/>
      <c r="L186" s="79">
        <f t="shared" si="75"/>
        <v>0.29989931896739691</v>
      </c>
    </row>
    <row r="187" spans="1:12" ht="29.4" thickBot="1" x14ac:dyDescent="0.35">
      <c r="A187" s="9">
        <v>5</v>
      </c>
      <c r="B187" s="15" t="s">
        <v>71</v>
      </c>
      <c r="C187" s="30"/>
      <c r="D187" s="30"/>
      <c r="E187" s="37">
        <f t="shared" ref="E187:J187" si="76">SUM(E188:E189,E193:E195)</f>
        <v>2.2351000000000001</v>
      </c>
      <c r="F187" s="30">
        <f t="shared" si="76"/>
        <v>1.907</v>
      </c>
      <c r="G187" s="30">
        <f t="shared" si="76"/>
        <v>1.9916999999999998</v>
      </c>
      <c r="H187" s="30">
        <f t="shared" si="76"/>
        <v>2.0876999999999999</v>
      </c>
      <c r="I187" s="30"/>
      <c r="J187" s="31">
        <f t="shared" si="76"/>
        <v>2.5974000000000004</v>
      </c>
      <c r="K187" s="32"/>
      <c r="L187" s="60">
        <f t="shared" si="75"/>
        <v>2.1194845368946797</v>
      </c>
    </row>
    <row r="188" spans="1:12" ht="15" thickBot="1" x14ac:dyDescent="0.35">
      <c r="A188" s="94" t="s">
        <v>7</v>
      </c>
      <c r="B188" s="5" t="s">
        <v>34</v>
      </c>
      <c r="C188" s="38"/>
      <c r="D188" s="38"/>
      <c r="E188" s="38">
        <v>1.8357000000000001</v>
      </c>
      <c r="F188" s="38">
        <v>1.5906</v>
      </c>
      <c r="G188" s="38">
        <v>1.6614</v>
      </c>
      <c r="H188" s="38">
        <v>1.6407</v>
      </c>
      <c r="I188" s="38"/>
      <c r="J188" s="100">
        <v>2.0952000000000002</v>
      </c>
      <c r="K188" s="39"/>
      <c r="L188" s="79">
        <f t="shared" si="75"/>
        <v>1.7383046295704194</v>
      </c>
    </row>
    <row r="189" spans="1:12" ht="15" thickBot="1" x14ac:dyDescent="0.35">
      <c r="A189" s="96" t="s">
        <v>8</v>
      </c>
      <c r="B189" s="13" t="s">
        <v>35</v>
      </c>
      <c r="C189" s="40"/>
      <c r="D189" s="40"/>
      <c r="E189" s="40">
        <f t="shared" ref="E189:J189" si="77">SUM(E190:E192)</f>
        <v>0.2482</v>
      </c>
      <c r="F189" s="40">
        <f t="shared" si="77"/>
        <v>0.17249999999999999</v>
      </c>
      <c r="G189" s="40">
        <f t="shared" si="77"/>
        <v>0.18029999999999999</v>
      </c>
      <c r="H189" s="40">
        <f t="shared" si="77"/>
        <v>0.26579999999999998</v>
      </c>
      <c r="I189" s="40"/>
      <c r="J189" s="101">
        <f t="shared" si="77"/>
        <v>0.27129999999999999</v>
      </c>
      <c r="K189" s="39"/>
      <c r="L189" s="79">
        <f t="shared" si="75"/>
        <v>0.22486905695980039</v>
      </c>
    </row>
    <row r="190" spans="1:12" ht="15" thickBot="1" x14ac:dyDescent="0.35">
      <c r="A190" s="96" t="s">
        <v>9</v>
      </c>
      <c r="B190" s="13" t="s">
        <v>36</v>
      </c>
      <c r="C190" s="40"/>
      <c r="D190" s="40"/>
      <c r="E190" s="40">
        <v>0.20319999999999999</v>
      </c>
      <c r="F190" s="40">
        <v>0.14099999999999999</v>
      </c>
      <c r="G190" s="40">
        <v>0.1474</v>
      </c>
      <c r="H190" s="40">
        <v>0.21740000000000001</v>
      </c>
      <c r="I190" s="40"/>
      <c r="J190" s="101">
        <v>0.2218</v>
      </c>
      <c r="K190" s="39"/>
      <c r="L190" s="79">
        <f t="shared" si="75"/>
        <v>0.18397977067330801</v>
      </c>
    </row>
    <row r="191" spans="1:12" ht="15" thickBot="1" x14ac:dyDescent="0.35">
      <c r="A191" s="96" t="s">
        <v>10</v>
      </c>
      <c r="B191" s="13" t="s">
        <v>37</v>
      </c>
      <c r="C191" s="40"/>
      <c r="D191" s="40"/>
      <c r="E191" s="40">
        <v>4.07E-2</v>
      </c>
      <c r="F191" s="40">
        <v>2.8500000000000001E-2</v>
      </c>
      <c r="G191" s="40">
        <v>2.98E-2</v>
      </c>
      <c r="H191" s="40">
        <v>4.3799999999999999E-2</v>
      </c>
      <c r="I191" s="40"/>
      <c r="J191" s="101">
        <v>4.48E-2</v>
      </c>
      <c r="K191" s="39"/>
      <c r="L191" s="79">
        <f t="shared" si="75"/>
        <v>3.6998909022357834E-2</v>
      </c>
    </row>
    <row r="192" spans="1:12" ht="15" thickBot="1" x14ac:dyDescent="0.35">
      <c r="A192" s="96" t="s">
        <v>11</v>
      </c>
      <c r="B192" s="13" t="s">
        <v>38</v>
      </c>
      <c r="C192" s="40"/>
      <c r="D192" s="40"/>
      <c r="E192" s="40">
        <v>4.3E-3</v>
      </c>
      <c r="F192" s="40">
        <v>3.0000000000000001E-3</v>
      </c>
      <c r="G192" s="40">
        <v>3.0999999999999999E-3</v>
      </c>
      <c r="H192" s="40">
        <v>4.5999999999999999E-3</v>
      </c>
      <c r="I192" s="40"/>
      <c r="J192" s="101">
        <v>4.7000000000000002E-3</v>
      </c>
      <c r="K192" s="39"/>
      <c r="L192" s="79">
        <f t="shared" si="75"/>
        <v>3.8903772641345233E-3</v>
      </c>
    </row>
    <row r="193" spans="1:12" ht="15" thickBot="1" x14ac:dyDescent="0.35">
      <c r="A193" s="96" t="s">
        <v>12</v>
      </c>
      <c r="B193" s="13" t="s">
        <v>39</v>
      </c>
      <c r="C193" s="40"/>
      <c r="D193" s="40"/>
      <c r="E193" s="40"/>
      <c r="F193" s="40"/>
      <c r="G193" s="40"/>
      <c r="H193" s="40"/>
      <c r="I193" s="40"/>
      <c r="J193" s="101"/>
      <c r="K193" s="39"/>
      <c r="L193" s="79">
        <f t="shared" si="75"/>
        <v>0</v>
      </c>
    </row>
    <row r="194" spans="1:12" ht="15" thickBot="1" x14ac:dyDescent="0.35">
      <c r="A194" s="96" t="s">
        <v>13</v>
      </c>
      <c r="B194" s="13" t="s">
        <v>40</v>
      </c>
      <c r="C194" s="40"/>
      <c r="D194" s="40"/>
      <c r="E194" s="40">
        <v>2.6499999999999999E-2</v>
      </c>
      <c r="F194" s="40">
        <v>1.8599999999999998E-2</v>
      </c>
      <c r="G194" s="40">
        <v>1.9900000000000001E-2</v>
      </c>
      <c r="H194" s="40">
        <v>2.87E-2</v>
      </c>
      <c r="I194" s="40"/>
      <c r="J194" s="101">
        <v>3.1300000000000001E-2</v>
      </c>
      <c r="K194" s="39"/>
      <c r="L194" s="79">
        <f t="shared" si="75"/>
        <v>2.4298207213573592E-2</v>
      </c>
    </row>
    <row r="195" spans="1:12" ht="15" thickBot="1" x14ac:dyDescent="0.35">
      <c r="A195" s="98" t="s">
        <v>14</v>
      </c>
      <c r="B195" s="7" t="s">
        <v>41</v>
      </c>
      <c r="C195" s="41"/>
      <c r="D195" s="41"/>
      <c r="E195" s="41">
        <v>0.12470000000000001</v>
      </c>
      <c r="F195" s="41">
        <v>0.12529999999999999</v>
      </c>
      <c r="G195" s="41">
        <v>0.13009999999999999</v>
      </c>
      <c r="H195" s="41">
        <v>0.1525</v>
      </c>
      <c r="I195" s="41"/>
      <c r="J195" s="102">
        <v>0.1996</v>
      </c>
      <c r="K195" s="39"/>
      <c r="L195" s="79">
        <f t="shared" si="75"/>
        <v>0.13201264315088615</v>
      </c>
    </row>
    <row r="196" spans="1:12" ht="15" thickBot="1" x14ac:dyDescent="0.35">
      <c r="A196" s="9">
        <v>6</v>
      </c>
      <c r="B196" s="10" t="s">
        <v>42</v>
      </c>
      <c r="C196" s="37"/>
      <c r="D196" s="37"/>
      <c r="E196" s="37">
        <f t="shared" ref="E196:J196" si="78">SUM(E197:E198)</f>
        <v>0.1794</v>
      </c>
      <c r="F196" s="37">
        <f t="shared" si="78"/>
        <v>0.17049999999999998</v>
      </c>
      <c r="G196" s="37">
        <f t="shared" si="78"/>
        <v>0.17699999999999999</v>
      </c>
      <c r="H196" s="37">
        <f t="shared" si="78"/>
        <v>0.1968</v>
      </c>
      <c r="I196" s="37"/>
      <c r="J196" s="42">
        <f t="shared" si="78"/>
        <v>0.25950000000000001</v>
      </c>
      <c r="K196" s="43"/>
      <c r="L196" s="60">
        <f t="shared" si="75"/>
        <v>0.18213476774902662</v>
      </c>
    </row>
    <row r="197" spans="1:12" ht="15" thickBot="1" x14ac:dyDescent="0.35">
      <c r="A197" s="94" t="s">
        <v>15</v>
      </c>
      <c r="B197" s="5" t="s">
        <v>43</v>
      </c>
      <c r="C197" s="38"/>
      <c r="D197" s="38"/>
      <c r="E197" s="38">
        <v>0.11219999999999999</v>
      </c>
      <c r="F197" s="38">
        <v>0.11269999999999999</v>
      </c>
      <c r="G197" s="38">
        <v>0.11700000000000001</v>
      </c>
      <c r="H197" s="38">
        <v>0.1371</v>
      </c>
      <c r="I197" s="38"/>
      <c r="J197" s="100">
        <v>0.17949999999999999</v>
      </c>
      <c r="K197" s="39"/>
      <c r="L197" s="79">
        <f t="shared" si="75"/>
        <v>0.11874075287165699</v>
      </c>
    </row>
    <row r="198" spans="1:12" ht="15" thickBot="1" x14ac:dyDescent="0.35">
      <c r="A198" s="98" t="s">
        <v>16</v>
      </c>
      <c r="B198" s="7" t="s">
        <v>44</v>
      </c>
      <c r="C198" s="41"/>
      <c r="D198" s="41"/>
      <c r="E198" s="41">
        <v>6.7199999999999996E-2</v>
      </c>
      <c r="F198" s="41">
        <v>5.7799999999999997E-2</v>
      </c>
      <c r="G198" s="41">
        <v>0.06</v>
      </c>
      <c r="H198" s="41">
        <v>5.9700000000000003E-2</v>
      </c>
      <c r="I198" s="41"/>
      <c r="J198" s="102">
        <v>0.08</v>
      </c>
      <c r="K198" s="39"/>
      <c r="L198" s="79">
        <f t="shared" si="75"/>
        <v>6.3394014877369606E-2</v>
      </c>
    </row>
    <row r="199" spans="1:12" ht="15" thickBot="1" x14ac:dyDescent="0.35">
      <c r="A199" s="9">
        <v>7</v>
      </c>
      <c r="B199" s="10" t="s">
        <v>45</v>
      </c>
      <c r="C199" s="37"/>
      <c r="D199" s="37"/>
      <c r="E199" s="37">
        <f t="shared" ref="E199:J199" si="79">SUM(E200:E201)</f>
        <v>0.31059999999999999</v>
      </c>
      <c r="F199" s="37">
        <f t="shared" si="79"/>
        <v>0.3327</v>
      </c>
      <c r="G199" s="37">
        <f t="shared" si="79"/>
        <v>0.34640000000000004</v>
      </c>
      <c r="H199" s="37">
        <f t="shared" si="79"/>
        <v>0.79049999999999998</v>
      </c>
      <c r="I199" s="37"/>
      <c r="J199" s="42">
        <f t="shared" si="79"/>
        <v>0.92209999999999992</v>
      </c>
      <c r="K199" s="43"/>
      <c r="L199" s="60">
        <f t="shared" si="75"/>
        <v>0.40809547919933681</v>
      </c>
    </row>
    <row r="200" spans="1:12" ht="15" thickBot="1" x14ac:dyDescent="0.35">
      <c r="A200" s="94" t="s">
        <v>17</v>
      </c>
      <c r="B200" s="5" t="s">
        <v>46</v>
      </c>
      <c r="C200" s="38"/>
      <c r="D200" s="38"/>
      <c r="E200" s="38">
        <v>0.28520000000000001</v>
      </c>
      <c r="F200" s="38">
        <v>0.30719999999999997</v>
      </c>
      <c r="G200" s="38">
        <v>0.31990000000000002</v>
      </c>
      <c r="H200" s="38">
        <v>0.75939999999999996</v>
      </c>
      <c r="I200" s="38"/>
      <c r="J200" s="100">
        <v>0.88149999999999995</v>
      </c>
      <c r="K200" s="39"/>
      <c r="L200" s="79">
        <f t="shared" si="75"/>
        <v>0.38120429389958316</v>
      </c>
    </row>
    <row r="201" spans="1:12" ht="15" thickBot="1" x14ac:dyDescent="0.35">
      <c r="A201" s="98" t="s">
        <v>18</v>
      </c>
      <c r="B201" s="7" t="s">
        <v>48</v>
      </c>
      <c r="C201" s="41"/>
      <c r="D201" s="41"/>
      <c r="E201" s="41">
        <v>2.5399999999999999E-2</v>
      </c>
      <c r="F201" s="41">
        <v>2.5499999999999998E-2</v>
      </c>
      <c r="G201" s="41">
        <v>2.6499999999999999E-2</v>
      </c>
      <c r="H201" s="41">
        <v>3.1099999999999999E-2</v>
      </c>
      <c r="I201" s="41"/>
      <c r="J201" s="102">
        <v>4.0599999999999997E-2</v>
      </c>
      <c r="K201" s="39"/>
      <c r="L201" s="79">
        <f t="shared" si="75"/>
        <v>2.6891185299753644E-2</v>
      </c>
    </row>
    <row r="202" spans="1:12" ht="15" thickBot="1" x14ac:dyDescent="0.35">
      <c r="A202" s="9">
        <v>8</v>
      </c>
      <c r="B202" s="10" t="s">
        <v>49</v>
      </c>
      <c r="C202" s="37"/>
      <c r="D202" s="37"/>
      <c r="E202" s="37">
        <f t="shared" ref="E202:J202" si="80">SUM(E203:E206)</f>
        <v>0.31</v>
      </c>
      <c r="F202" s="37">
        <f t="shared" si="80"/>
        <v>0.27939999999999998</v>
      </c>
      <c r="G202" s="37">
        <f t="shared" si="80"/>
        <v>0.32130000000000003</v>
      </c>
      <c r="H202" s="37">
        <f t="shared" si="80"/>
        <v>0.62749999999999995</v>
      </c>
      <c r="I202" s="37"/>
      <c r="J202" s="42">
        <f t="shared" si="80"/>
        <v>1.1104000000000001</v>
      </c>
      <c r="K202" s="43"/>
      <c r="L202" s="60">
        <f t="shared" si="75"/>
        <v>0.37486628795838178</v>
      </c>
    </row>
    <row r="203" spans="1:12" ht="15" thickBot="1" x14ac:dyDescent="0.35">
      <c r="A203" s="94" t="s">
        <v>19</v>
      </c>
      <c r="B203" s="5" t="s">
        <v>46</v>
      </c>
      <c r="C203" s="38"/>
      <c r="D203" s="38"/>
      <c r="E203" s="38">
        <v>0.2331</v>
      </c>
      <c r="F203" s="38">
        <v>0.2021</v>
      </c>
      <c r="G203" s="38">
        <v>0.24110000000000001</v>
      </c>
      <c r="H203" s="38">
        <v>0.53349999999999997</v>
      </c>
      <c r="I203" s="38"/>
      <c r="J203" s="100">
        <v>0.98740000000000006</v>
      </c>
      <c r="K203" s="39"/>
      <c r="L203" s="79">
        <f t="shared" si="75"/>
        <v>0.29346939353013102</v>
      </c>
    </row>
    <row r="204" spans="1:12" ht="15" thickBot="1" x14ac:dyDescent="0.35">
      <c r="A204" s="96" t="s">
        <v>19</v>
      </c>
      <c r="B204" s="13" t="s">
        <v>47</v>
      </c>
      <c r="C204" s="40"/>
      <c r="D204" s="40"/>
      <c r="E204" s="40"/>
      <c r="F204" s="40"/>
      <c r="G204" s="40"/>
      <c r="H204" s="40"/>
      <c r="I204" s="40"/>
      <c r="J204" s="101"/>
      <c r="K204" s="39"/>
      <c r="L204" s="79">
        <f t="shared" si="75"/>
        <v>0</v>
      </c>
    </row>
    <row r="205" spans="1:12" ht="15" thickBot="1" x14ac:dyDescent="0.35">
      <c r="A205" s="96" t="s">
        <v>20</v>
      </c>
      <c r="B205" s="13" t="s">
        <v>50</v>
      </c>
      <c r="C205" s="40"/>
      <c r="D205" s="40"/>
      <c r="E205" s="40">
        <v>7.6899999999999996E-2</v>
      </c>
      <c r="F205" s="40">
        <v>7.7299999999999994E-2</v>
      </c>
      <c r="G205" s="40">
        <v>8.0199999999999994E-2</v>
      </c>
      <c r="H205" s="40">
        <v>9.4E-2</v>
      </c>
      <c r="I205" s="40"/>
      <c r="J205" s="101">
        <v>0.123</v>
      </c>
      <c r="K205" s="39"/>
      <c r="L205" s="79">
        <f t="shared" si="75"/>
        <v>8.1396894428250752E-2</v>
      </c>
    </row>
    <row r="206" spans="1:12" ht="15" thickBot="1" x14ac:dyDescent="0.35">
      <c r="A206" s="98" t="s">
        <v>20</v>
      </c>
      <c r="B206" s="7" t="s">
        <v>47</v>
      </c>
      <c r="C206" s="41"/>
      <c r="D206" s="41"/>
      <c r="E206" s="41"/>
      <c r="F206" s="41"/>
      <c r="G206" s="41"/>
      <c r="H206" s="41"/>
      <c r="I206" s="41"/>
      <c r="J206" s="102"/>
      <c r="K206" s="39"/>
      <c r="L206" s="79">
        <f t="shared" si="75"/>
        <v>0</v>
      </c>
    </row>
    <row r="207" spans="1:12" ht="15" thickBot="1" x14ac:dyDescent="0.35">
      <c r="A207" s="9">
        <v>9</v>
      </c>
      <c r="B207" s="10" t="s">
        <v>51</v>
      </c>
      <c r="C207" s="37"/>
      <c r="D207" s="37"/>
      <c r="E207" s="37">
        <f t="shared" ref="E207:J207" si="81">SUM(E210,E213)</f>
        <v>0.3266695778</v>
      </c>
      <c r="F207" s="37">
        <f t="shared" si="81"/>
        <v>0.31963456639999999</v>
      </c>
      <c r="G207" s="37">
        <f t="shared" si="81"/>
        <v>0.33454035179999997</v>
      </c>
      <c r="H207" s="37">
        <f t="shared" si="81"/>
        <v>0.44768475659999996</v>
      </c>
      <c r="I207" s="37"/>
      <c r="J207" s="42">
        <f t="shared" si="81"/>
        <v>0.59369167140000001</v>
      </c>
      <c r="K207" s="43"/>
      <c r="L207" s="60">
        <f>SUM(L210,L213)</f>
        <v>0.35200021362356554</v>
      </c>
    </row>
    <row r="208" spans="1:12" ht="15" thickBot="1" x14ac:dyDescent="0.35">
      <c r="A208" s="9"/>
      <c r="B208" s="10" t="s">
        <v>91</v>
      </c>
      <c r="C208" s="37"/>
      <c r="D208" s="37"/>
      <c r="E208" s="37"/>
      <c r="F208" s="37"/>
      <c r="G208" s="37"/>
      <c r="H208" s="37"/>
      <c r="I208" s="37"/>
      <c r="J208" s="42"/>
      <c r="K208" s="43"/>
      <c r="L208" s="60"/>
    </row>
    <row r="209" spans="1:12" ht="15" thickBot="1" x14ac:dyDescent="0.35">
      <c r="A209" s="103"/>
      <c r="B209" s="81" t="s">
        <v>52</v>
      </c>
      <c r="C209" s="82"/>
      <c r="D209" s="82"/>
      <c r="E209" s="82">
        <f>E202+E199+E196+E187+E182</f>
        <v>4.0259</v>
      </c>
      <c r="F209" s="82">
        <f t="shared" ref="F209:J209" si="82">F202+F199+F196+F187+F182</f>
        <v>3.9392</v>
      </c>
      <c r="G209" s="82">
        <f t="shared" si="82"/>
        <v>4.1228999999999996</v>
      </c>
      <c r="H209" s="82">
        <f t="shared" si="82"/>
        <v>5.5172999999999996</v>
      </c>
      <c r="I209" s="82"/>
      <c r="J209" s="104">
        <f t="shared" si="82"/>
        <v>7.3167</v>
      </c>
      <c r="K209" s="43"/>
      <c r="L209" s="60">
        <f>(C209*$C$180+D209*$D$180+E209*$E$180+F209*$F$180+G209*$G$180+H209*$H$180+I209*$I$180+J209*$J$180)/$L$180</f>
        <v>4.3380766264519677</v>
      </c>
    </row>
    <row r="210" spans="1:12" ht="15" thickBot="1" x14ac:dyDescent="0.35">
      <c r="A210" s="105" t="s">
        <v>21</v>
      </c>
      <c r="B210" s="19" t="s">
        <v>53</v>
      </c>
      <c r="C210" s="45"/>
      <c r="D210" s="45"/>
      <c r="E210" s="45">
        <f t="shared" ref="E210:J210" si="83">SUM(E211:E212)</f>
        <v>0.15252927329999999</v>
      </c>
      <c r="F210" s="45">
        <f t="shared" si="83"/>
        <v>0.1492444704</v>
      </c>
      <c r="G210" s="45">
        <f t="shared" si="83"/>
        <v>0.15620431229999998</v>
      </c>
      <c r="H210" s="45">
        <f t="shared" si="83"/>
        <v>0.20903394509999998</v>
      </c>
      <c r="I210" s="45"/>
      <c r="J210" s="106">
        <f t="shared" si="83"/>
        <v>0.27720781290000002</v>
      </c>
      <c r="K210" s="43"/>
      <c r="L210" s="60">
        <f>SUM(L211:L212)</f>
        <v>0.16435670914638567</v>
      </c>
    </row>
    <row r="211" spans="1:12" ht="15" thickBot="1" x14ac:dyDescent="0.35">
      <c r="A211" s="96" t="s">
        <v>22</v>
      </c>
      <c r="B211" s="13" t="s">
        <v>54</v>
      </c>
      <c r="C211" s="40"/>
      <c r="D211" s="40"/>
      <c r="E211" s="40">
        <f t="shared" ref="E211:J211" si="84">0.006753*E209</f>
        <v>2.7186902700000001E-2</v>
      </c>
      <c r="F211" s="46">
        <f t="shared" si="84"/>
        <v>2.66014176E-2</v>
      </c>
      <c r="G211" s="40">
        <f t="shared" si="84"/>
        <v>2.78419437E-2</v>
      </c>
      <c r="H211" s="40">
        <f t="shared" si="84"/>
        <v>3.7258326899999999E-2</v>
      </c>
      <c r="I211" s="40"/>
      <c r="J211" s="101">
        <f t="shared" si="84"/>
        <v>4.9409675100000001E-2</v>
      </c>
      <c r="K211" s="39"/>
      <c r="L211" s="79">
        <f>0.006753*L209</f>
        <v>2.929503145843014E-2</v>
      </c>
    </row>
    <row r="212" spans="1:12" ht="15" thickBot="1" x14ac:dyDescent="0.35">
      <c r="A212" s="96" t="s">
        <v>23</v>
      </c>
      <c r="B212" s="13" t="s">
        <v>55</v>
      </c>
      <c r="C212" s="40"/>
      <c r="D212" s="40"/>
      <c r="E212" s="40">
        <f t="shared" ref="E212:J212" si="85">0.031134*E209</f>
        <v>0.1253423706</v>
      </c>
      <c r="F212" s="47">
        <f t="shared" si="85"/>
        <v>0.1226430528</v>
      </c>
      <c r="G212" s="40">
        <f t="shared" si="85"/>
        <v>0.12836236859999997</v>
      </c>
      <c r="H212" s="40">
        <f t="shared" si="85"/>
        <v>0.17177561819999998</v>
      </c>
      <c r="I212" s="40"/>
      <c r="J212" s="101">
        <f t="shared" si="85"/>
        <v>0.22779813779999999</v>
      </c>
      <c r="K212" s="39"/>
      <c r="L212" s="79">
        <f>0.031134*L209</f>
        <v>0.13506167768795554</v>
      </c>
    </row>
    <row r="213" spans="1:12" ht="15" thickBot="1" x14ac:dyDescent="0.35">
      <c r="A213" s="105" t="s">
        <v>24</v>
      </c>
      <c r="B213" s="19" t="s">
        <v>56</v>
      </c>
      <c r="C213" s="45"/>
      <c r="D213" s="45"/>
      <c r="E213" s="45">
        <f t="shared" ref="E213:J213" si="86">SUM(E214:E215)</f>
        <v>0.17414030450000001</v>
      </c>
      <c r="F213" s="45">
        <f t="shared" si="86"/>
        <v>0.17039009600000002</v>
      </c>
      <c r="G213" s="45">
        <f t="shared" si="86"/>
        <v>0.17833603949999999</v>
      </c>
      <c r="H213" s="45">
        <f t="shared" si="86"/>
        <v>0.2386508115</v>
      </c>
      <c r="I213" s="45"/>
      <c r="J213" s="106">
        <f t="shared" si="86"/>
        <v>0.31648385849999999</v>
      </c>
      <c r="K213" s="43"/>
      <c r="L213" s="60">
        <f>SUM(L214:L215)</f>
        <v>0.18764350447717987</v>
      </c>
    </row>
    <row r="214" spans="1:12" ht="15" thickBot="1" x14ac:dyDescent="0.35">
      <c r="A214" s="96" t="s">
        <v>25</v>
      </c>
      <c r="B214" s="13" t="s">
        <v>57</v>
      </c>
      <c r="C214" s="40"/>
      <c r="D214" s="40"/>
      <c r="E214" s="40"/>
      <c r="F214" s="40"/>
      <c r="G214" s="40"/>
      <c r="H214" s="40"/>
      <c r="I214" s="40"/>
      <c r="J214" s="101"/>
      <c r="K214" s="39"/>
      <c r="L214" s="79"/>
    </row>
    <row r="215" spans="1:12" ht="15" thickBot="1" x14ac:dyDescent="0.35">
      <c r="A215" s="6" t="s">
        <v>26</v>
      </c>
      <c r="B215" s="7" t="s">
        <v>58</v>
      </c>
      <c r="C215" s="107"/>
      <c r="D215" s="107"/>
      <c r="E215" s="107">
        <f t="shared" ref="E215:J215" si="87">0.043255*E209</f>
        <v>0.17414030450000001</v>
      </c>
      <c r="F215" s="107">
        <f t="shared" si="87"/>
        <v>0.17039009600000002</v>
      </c>
      <c r="G215" s="107">
        <f t="shared" si="87"/>
        <v>0.17833603949999999</v>
      </c>
      <c r="H215" s="107">
        <f t="shared" si="87"/>
        <v>0.2386508115</v>
      </c>
      <c r="I215" s="107"/>
      <c r="J215" s="108">
        <f t="shared" si="87"/>
        <v>0.31648385849999999</v>
      </c>
      <c r="K215" s="39"/>
      <c r="L215" s="79">
        <f>0.043255*L209</f>
        <v>0.18764350447717987</v>
      </c>
    </row>
    <row r="216" spans="1:12" ht="15" thickBot="1" x14ac:dyDescent="0.35">
      <c r="A216" s="537" t="s">
        <v>60</v>
      </c>
      <c r="B216" s="538"/>
      <c r="C216" s="37"/>
      <c r="D216" s="37"/>
      <c r="E216" s="37">
        <f t="shared" ref="E216" si="88">SUM(E182,E187,E196,E199,E202,E207)</f>
        <v>4.3525695777999998</v>
      </c>
      <c r="F216" s="37">
        <f>SUM(F182,F187,F196,F199,F202,F207)</f>
        <v>4.2588345664</v>
      </c>
      <c r="G216" s="37">
        <f>SUM(G182,G187,G196,G199,G202,G207)</f>
        <v>4.4574403518000008</v>
      </c>
      <c r="H216" s="37">
        <f t="shared" ref="H216:J216" si="89">SUM(H182,H187,H196,H199,H202,H207)</f>
        <v>5.9649847565999989</v>
      </c>
      <c r="I216" s="37"/>
      <c r="J216" s="42">
        <f t="shared" si="89"/>
        <v>7.9103916714000011</v>
      </c>
      <c r="K216" s="43"/>
      <c r="L216" s="60">
        <f>SUM(L209,L207)</f>
        <v>4.690076840075533</v>
      </c>
    </row>
    <row r="217" spans="1:12" x14ac:dyDescent="0.3">
      <c r="J217" t="s">
        <v>85</v>
      </c>
      <c r="L217" s="90">
        <v>4.6900000000000004</v>
      </c>
    </row>
  </sheetData>
  <mergeCells count="16">
    <mergeCell ref="A136:L136"/>
    <mergeCell ref="A174:B174"/>
    <mergeCell ref="A178:L178"/>
    <mergeCell ref="A216:B216"/>
    <mergeCell ref="A47:I47"/>
    <mergeCell ref="A48:I48"/>
    <mergeCell ref="A52:L52"/>
    <mergeCell ref="A90:B90"/>
    <mergeCell ref="A94:L94"/>
    <mergeCell ref="A132:B132"/>
    <mergeCell ref="A46:I46"/>
    <mergeCell ref="A1:B1"/>
    <mergeCell ref="A4:L4"/>
    <mergeCell ref="A42:B42"/>
    <mergeCell ref="A44:I44"/>
    <mergeCell ref="A45:I45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8571-2ACA-403F-8890-1123CD81BFA1}">
  <dimension ref="A1:M217"/>
  <sheetViews>
    <sheetView showGridLines="0" topLeftCell="A131" zoomScale="80" zoomScaleNormal="80" workbookViewId="0">
      <selection activeCell="E211" sqref="E211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2.88671875" bestFit="1" customWidth="1"/>
    <col min="9" max="9" width="11.77734375" bestFit="1" customWidth="1"/>
    <col min="10" max="10" width="13.5546875" bestFit="1" customWidth="1"/>
    <col min="11" max="11" width="1.33203125" customWidth="1"/>
    <col min="12" max="12" width="16.109375" customWidth="1"/>
  </cols>
  <sheetData>
    <row r="1" spans="1:12" ht="18" x14ac:dyDescent="0.3">
      <c r="A1" s="535" t="s">
        <v>98</v>
      </c>
      <c r="B1" s="535"/>
    </row>
    <row r="3" spans="1:12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 t="s">
        <v>92</v>
      </c>
    </row>
    <row r="4" spans="1:12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</row>
    <row r="5" spans="1:12" ht="15" thickBot="1" x14ac:dyDescent="0.35"/>
    <row r="6" spans="1:12" ht="15" thickBot="1" x14ac:dyDescent="0.35">
      <c r="A6" s="4">
        <v>1</v>
      </c>
      <c r="B6" s="17" t="s">
        <v>2</v>
      </c>
      <c r="C6" s="21">
        <f t="shared" ref="C6:J6" si="0">SUM(C54,C96,C138,C180)</f>
        <v>60931.58</v>
      </c>
      <c r="D6" s="21">
        <f t="shared" si="0"/>
        <v>1226527.53</v>
      </c>
      <c r="E6" s="21">
        <f t="shared" si="0"/>
        <v>5009230.4399999995</v>
      </c>
      <c r="F6" s="21">
        <f t="shared" si="0"/>
        <v>695664.99</v>
      </c>
      <c r="G6" s="21">
        <f t="shared" si="0"/>
        <v>2648410.41</v>
      </c>
      <c r="H6" s="21">
        <f t="shared" si="0"/>
        <v>1806659.88</v>
      </c>
      <c r="I6" s="21">
        <f t="shared" si="0"/>
        <v>183614.01</v>
      </c>
      <c r="J6" s="22">
        <f t="shared" si="0"/>
        <v>892335.88000000012</v>
      </c>
      <c r="K6" s="23"/>
      <c r="L6" s="48">
        <f>SUM(C6:J6)</f>
        <v>12523374.719999999</v>
      </c>
    </row>
    <row r="7" spans="1:12" ht="29.4" thickBot="1" x14ac:dyDescent="0.35">
      <c r="A7" s="8"/>
      <c r="B7" s="26" t="s">
        <v>28</v>
      </c>
      <c r="C7" s="27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66</v>
      </c>
      <c r="I7" s="27" t="s">
        <v>67</v>
      </c>
      <c r="J7" s="28" t="s">
        <v>68</v>
      </c>
      <c r="K7" s="29"/>
      <c r="L7" s="54" t="s">
        <v>69</v>
      </c>
    </row>
    <row r="8" spans="1:12" ht="15" thickBot="1" x14ac:dyDescent="0.35">
      <c r="A8" s="9">
        <v>4</v>
      </c>
      <c r="B8" s="10" t="s">
        <v>29</v>
      </c>
      <c r="C8" s="37">
        <f>SUM(C9:C12)</f>
        <v>0.62929999999999997</v>
      </c>
      <c r="D8" s="37">
        <f>SUM(D9:D12)</f>
        <v>0.86710000000000009</v>
      </c>
      <c r="E8" s="37">
        <f t="shared" ref="E8:I8" si="1">SUM(E9:E12)</f>
        <v>0.98489417367191434</v>
      </c>
      <c r="F8" s="37">
        <f t="shared" si="1"/>
        <v>1.2883051468121172</v>
      </c>
      <c r="G8" s="37">
        <f t="shared" si="1"/>
        <v>1.3878200600767161</v>
      </c>
      <c r="H8" s="37">
        <f t="shared" si="1"/>
        <v>2.0085457815917183</v>
      </c>
      <c r="I8" s="37">
        <f t="shared" si="1"/>
        <v>2.3767769850350744</v>
      </c>
      <c r="J8" s="42">
        <f>SUM(J9:J12)</f>
        <v>2.7402510611531166</v>
      </c>
      <c r="K8" s="32"/>
      <c r="L8" s="60">
        <f>(L56*L$54+L$96*L98+L$138*L140+L$180*L182)/L$6</f>
        <v>1.3668493820169745</v>
      </c>
    </row>
    <row r="9" spans="1:12" x14ac:dyDescent="0.3">
      <c r="A9" s="94" t="s">
        <v>3</v>
      </c>
      <c r="B9" s="5" t="s">
        <v>30</v>
      </c>
      <c r="C9" s="38">
        <f t="shared" ref="C9:J12" si="2">(C57*C$54+C99*C$96+C141*C$138+C183*C$180)/(SUM(C$180,C$138,C$96,C$54))</f>
        <v>0.4042</v>
      </c>
      <c r="D9" s="38">
        <f t="shared" si="2"/>
        <v>0.54749999999999999</v>
      </c>
      <c r="E9" s="38">
        <f t="shared" si="2"/>
        <v>0.63084708683595725</v>
      </c>
      <c r="F9" s="38">
        <f t="shared" si="2"/>
        <v>0.90139999999999987</v>
      </c>
      <c r="G9" s="38">
        <f t="shared" si="2"/>
        <v>0.94792006007671603</v>
      </c>
      <c r="H9" s="38">
        <f t="shared" si="2"/>
        <v>1.3199457815917184</v>
      </c>
      <c r="I9" s="38">
        <f t="shared" si="2"/>
        <v>1.6157702195055812</v>
      </c>
      <c r="J9" s="100">
        <f t="shared" si="2"/>
        <v>1.6349234911118893</v>
      </c>
      <c r="K9" s="34"/>
      <c r="L9" s="58">
        <f t="shared" ref="L9:L42" si="3">(L57*L$54+L$96*L99+L$138*L141+L$180*L183)/L$6</f>
        <v>0.88906040522989327</v>
      </c>
    </row>
    <row r="10" spans="1:12" x14ac:dyDescent="0.3">
      <c r="A10" s="96" t="s">
        <v>4</v>
      </c>
      <c r="B10" s="13" t="s">
        <v>31</v>
      </c>
      <c r="C10" s="38">
        <f t="shared" si="2"/>
        <v>1.6199999999999999E-2</v>
      </c>
      <c r="D10" s="38">
        <f t="shared" si="2"/>
        <v>2.1899999999999999E-2</v>
      </c>
      <c r="E10" s="38">
        <f t="shared" si="2"/>
        <v>2.52E-2</v>
      </c>
      <c r="F10" s="38">
        <f t="shared" si="2"/>
        <v>3.6099999999999993E-2</v>
      </c>
      <c r="G10" s="38">
        <f t="shared" si="2"/>
        <v>3.790000000000001E-2</v>
      </c>
      <c r="H10" s="38">
        <f t="shared" si="2"/>
        <v>5.2800000000000007E-2</v>
      </c>
      <c r="I10" s="38">
        <f t="shared" si="2"/>
        <v>6.4651961699436766E-2</v>
      </c>
      <c r="J10" s="100">
        <f t="shared" si="2"/>
        <v>6.5403816296168663E-2</v>
      </c>
      <c r="K10" s="34"/>
      <c r="L10" s="56">
        <f t="shared" si="3"/>
        <v>3.5549022671502402E-2</v>
      </c>
    </row>
    <row r="11" spans="1:12" x14ac:dyDescent="0.3">
      <c r="A11" s="96" t="s">
        <v>5</v>
      </c>
      <c r="B11" s="13" t="s">
        <v>32</v>
      </c>
      <c r="C11" s="38">
        <f t="shared" si="2"/>
        <v>5.1999999999999998E-2</v>
      </c>
      <c r="D11" s="38">
        <f t="shared" si="2"/>
        <v>7.6499999999999999E-2</v>
      </c>
      <c r="E11" s="38">
        <f t="shared" si="2"/>
        <v>9.9499999999999991E-2</v>
      </c>
      <c r="F11" s="38">
        <f t="shared" si="2"/>
        <v>9.9500000000000005E-2</v>
      </c>
      <c r="G11" s="38">
        <f t="shared" si="2"/>
        <v>0.11600000000000001</v>
      </c>
      <c r="H11" s="38">
        <f t="shared" si="2"/>
        <v>0.13780000000000001</v>
      </c>
      <c r="I11" s="38">
        <f t="shared" si="2"/>
        <v>0.13780000000000001</v>
      </c>
      <c r="J11" s="100">
        <f t="shared" si="2"/>
        <v>0.16259999999999999</v>
      </c>
      <c r="K11" s="34"/>
      <c r="L11" s="56">
        <f t="shared" si="3"/>
        <v>0.11108859139687231</v>
      </c>
    </row>
    <row r="12" spans="1:12" ht="15" thickBot="1" x14ac:dyDescent="0.35">
      <c r="A12" s="98" t="s">
        <v>6</v>
      </c>
      <c r="B12" s="7" t="s">
        <v>33</v>
      </c>
      <c r="C12" s="38">
        <f t="shared" si="2"/>
        <v>0.15690000000000001</v>
      </c>
      <c r="D12" s="38">
        <f t="shared" si="2"/>
        <v>0.22120000000000004</v>
      </c>
      <c r="E12" s="38">
        <f t="shared" si="2"/>
        <v>0.22934708683595711</v>
      </c>
      <c r="F12" s="38">
        <f t="shared" si="2"/>
        <v>0.25130514681211719</v>
      </c>
      <c r="G12" s="38">
        <f t="shared" si="2"/>
        <v>0.28599999999999998</v>
      </c>
      <c r="H12" s="38">
        <f t="shared" si="2"/>
        <v>0.498</v>
      </c>
      <c r="I12" s="38">
        <f t="shared" si="2"/>
        <v>0.55855480383005629</v>
      </c>
      <c r="J12" s="100">
        <f t="shared" si="2"/>
        <v>0.87732375374505844</v>
      </c>
      <c r="K12" s="34"/>
      <c r="L12" s="62">
        <f t="shared" si="3"/>
        <v>0.33115136271870654</v>
      </c>
    </row>
    <row r="13" spans="1:12" ht="29.4" thickBot="1" x14ac:dyDescent="0.35">
      <c r="A13" s="9">
        <v>5</v>
      </c>
      <c r="B13" s="15" t="s">
        <v>71</v>
      </c>
      <c r="C13" s="37">
        <f>SUM(C14:C15,C19:C21)</f>
        <v>1.9972532697166234</v>
      </c>
      <c r="D13" s="37">
        <f>SUM(D14:D15,D19:D21)</f>
        <v>1.9972455430576437</v>
      </c>
      <c r="E13" s="37">
        <f t="shared" ref="E13:J13" si="4">SUM(E14:E15,E19:E21)</f>
        <v>2.7918548429055701</v>
      </c>
      <c r="F13" s="37">
        <f t="shared" si="4"/>
        <v>2.6239858023989391</v>
      </c>
      <c r="G13" s="37">
        <f t="shared" si="4"/>
        <v>2.7392346540523524</v>
      </c>
      <c r="H13" s="37">
        <f t="shared" si="4"/>
        <v>2.7669417251685471</v>
      </c>
      <c r="I13" s="37">
        <f t="shared" si="4"/>
        <v>2.8849548038300559</v>
      </c>
      <c r="J13" s="42">
        <f t="shared" si="4"/>
        <v>2.8463037011500645</v>
      </c>
      <c r="K13" s="32"/>
      <c r="L13" s="60">
        <f t="shared" si="3"/>
        <v>2.6913631293739648</v>
      </c>
    </row>
    <row r="14" spans="1:12" x14ac:dyDescent="0.3">
      <c r="A14" s="94" t="s">
        <v>7</v>
      </c>
      <c r="B14" s="5" t="s">
        <v>34</v>
      </c>
      <c r="C14" s="38">
        <f t="shared" ref="C14:J14" si="5">(C62*C$54+C104*C$96+C146*C$138+C188*C$180)/(SUM(C$180,C$138,C$96,C$54))</f>
        <v>1.6102532697166234</v>
      </c>
      <c r="D14" s="38">
        <f t="shared" si="5"/>
        <v>1.6102455430576434</v>
      </c>
      <c r="E14" s="38">
        <f t="shared" si="5"/>
        <v>2.3025783908883217</v>
      </c>
      <c r="F14" s="38">
        <f t="shared" si="5"/>
        <v>2.1691967825892746</v>
      </c>
      <c r="G14" s="38">
        <f t="shared" si="5"/>
        <v>2.2610288044197047</v>
      </c>
      <c r="H14" s="38">
        <f t="shared" si="5"/>
        <v>2.2831048273480232</v>
      </c>
      <c r="I14" s="38">
        <f t="shared" si="5"/>
        <v>2.3771548038300563</v>
      </c>
      <c r="J14" s="100">
        <f t="shared" si="5"/>
        <v>2.3463418877687627</v>
      </c>
      <c r="K14" s="39"/>
      <c r="L14" s="58">
        <f t="shared" si="3"/>
        <v>2.2166098599499544</v>
      </c>
    </row>
    <row r="15" spans="1:12" x14ac:dyDescent="0.3">
      <c r="A15" s="96" t="s">
        <v>8</v>
      </c>
      <c r="B15" s="13" t="s">
        <v>35</v>
      </c>
      <c r="C15" s="40">
        <f>SUM(C16:C18)</f>
        <v>0.16350000000000001</v>
      </c>
      <c r="D15" s="40">
        <f>SUM(D16:D18)</f>
        <v>0.16350000000000001</v>
      </c>
      <c r="E15" s="40">
        <f t="shared" ref="E15:J15" si="6">SUM(E16:E18)</f>
        <v>0.27869690296220428</v>
      </c>
      <c r="F15" s="40">
        <f t="shared" si="6"/>
        <v>0.25638442352259244</v>
      </c>
      <c r="G15" s="40">
        <f t="shared" si="6"/>
        <v>0.27149865700384407</v>
      </c>
      <c r="H15" s="40">
        <f t="shared" si="6"/>
        <v>0.27513317874308474</v>
      </c>
      <c r="I15" s="40">
        <f t="shared" si="6"/>
        <v>0.29060000000000002</v>
      </c>
      <c r="J15" s="101">
        <f t="shared" si="6"/>
        <v>0.28554089577794406</v>
      </c>
      <c r="K15" s="39"/>
      <c r="L15" s="56">
        <f t="shared" si="3"/>
        <v>0.26424050056540993</v>
      </c>
    </row>
    <row r="16" spans="1:12" x14ac:dyDescent="0.3">
      <c r="A16" s="96" t="s">
        <v>9</v>
      </c>
      <c r="B16" s="13" t="s">
        <v>36</v>
      </c>
      <c r="C16" s="38">
        <f t="shared" ref="C16:J18" si="7">(C64*C$54+C106*C$96+C148*C$138+C190*C$180)/(SUM(C$180,C$138,C$96,C$54))</f>
        <v>0.1343</v>
      </c>
      <c r="D16" s="38">
        <f t="shared" si="7"/>
        <v>0.1343</v>
      </c>
      <c r="E16" s="38">
        <f t="shared" si="7"/>
        <v>0.22903572464675831</v>
      </c>
      <c r="F16" s="38">
        <f t="shared" si="7"/>
        <v>0.21067307542959723</v>
      </c>
      <c r="G16" s="38">
        <f t="shared" si="7"/>
        <v>0.2230977354480343</v>
      </c>
      <c r="H16" s="38">
        <f t="shared" si="7"/>
        <v>0.22608549509828049</v>
      </c>
      <c r="I16" s="38">
        <f t="shared" si="7"/>
        <v>0.23880000000000001</v>
      </c>
      <c r="J16" s="100">
        <f t="shared" si="7"/>
        <v>0.23464116190643372</v>
      </c>
      <c r="K16" s="39"/>
      <c r="L16" s="56">
        <f t="shared" si="3"/>
        <v>0.21713764361967447</v>
      </c>
    </row>
    <row r="17" spans="1:12" x14ac:dyDescent="0.3">
      <c r="A17" s="96" t="s">
        <v>10</v>
      </c>
      <c r="B17" s="13" t="s">
        <v>37</v>
      </c>
      <c r="C17" s="38">
        <f t="shared" si="7"/>
        <v>2.64E-2</v>
      </c>
      <c r="D17" s="38">
        <f t="shared" si="7"/>
        <v>2.64E-2</v>
      </c>
      <c r="E17" s="38">
        <f t="shared" si="7"/>
        <v>4.4997167673523915E-2</v>
      </c>
      <c r="F17" s="38">
        <f t="shared" si="7"/>
        <v>4.1406977083897817E-2</v>
      </c>
      <c r="G17" s="38">
        <f t="shared" si="7"/>
        <v>4.3833440099263168E-2</v>
      </c>
      <c r="H17" s="38">
        <f t="shared" si="7"/>
        <v>4.4416931983899482E-2</v>
      </c>
      <c r="I17" s="38">
        <f t="shared" si="7"/>
        <v>4.689999999999999E-2</v>
      </c>
      <c r="J17" s="100">
        <f t="shared" si="7"/>
        <v>4.6087803384080001E-2</v>
      </c>
      <c r="K17" s="39"/>
      <c r="L17" s="56">
        <f t="shared" si="3"/>
        <v>4.2661664647450567E-2</v>
      </c>
    </row>
    <row r="18" spans="1:12" x14ac:dyDescent="0.3">
      <c r="A18" s="96" t="s">
        <v>11</v>
      </c>
      <c r="B18" s="13" t="s">
        <v>38</v>
      </c>
      <c r="C18" s="38">
        <f t="shared" si="7"/>
        <v>2.8E-3</v>
      </c>
      <c r="D18" s="38">
        <f t="shared" si="7"/>
        <v>2.8E-3</v>
      </c>
      <c r="E18" s="38">
        <f t="shared" si="7"/>
        <v>4.6640106419220751E-3</v>
      </c>
      <c r="F18" s="38">
        <f t="shared" si="7"/>
        <v>4.3043710090973526E-3</v>
      </c>
      <c r="G18" s="38">
        <f t="shared" si="7"/>
        <v>4.5674814565466086E-3</v>
      </c>
      <c r="H18" s="38">
        <f t="shared" si="7"/>
        <v>4.6307516609047639E-3</v>
      </c>
      <c r="I18" s="38">
        <f t="shared" si="7"/>
        <v>4.899999999999999E-3</v>
      </c>
      <c r="J18" s="100">
        <f t="shared" si="7"/>
        <v>4.8119304874303616E-3</v>
      </c>
      <c r="K18" s="39"/>
      <c r="L18" s="56">
        <f t="shared" si="3"/>
        <v>4.4411922982849151E-3</v>
      </c>
    </row>
    <row r="19" spans="1:12" x14ac:dyDescent="0.3">
      <c r="A19" s="96" t="s">
        <v>12</v>
      </c>
      <c r="B19" s="13" t="s">
        <v>39</v>
      </c>
      <c r="C19" s="38">
        <f t="shared" ref="C19:D21" si="8">(C67*C$54+C109*C$96+C151*C$138+C193*C$180)/(SUM(C$180,C$138,C$96,C$54))</f>
        <v>7.6300000000000007E-2</v>
      </c>
      <c r="D19" s="38">
        <f t="shared" si="8"/>
        <v>7.6300000000000007E-2</v>
      </c>
      <c r="E19" s="40"/>
      <c r="F19" s="40"/>
      <c r="G19" s="40"/>
      <c r="H19" s="40"/>
      <c r="I19" s="40"/>
      <c r="J19" s="101"/>
      <c r="K19" s="39"/>
      <c r="L19" s="56">
        <f t="shared" si="3"/>
        <v>7.8439823361765564E-3</v>
      </c>
    </row>
    <row r="20" spans="1:12" x14ac:dyDescent="0.3">
      <c r="A20" s="96" t="s">
        <v>13</v>
      </c>
      <c r="B20" s="13" t="s">
        <v>40</v>
      </c>
      <c r="C20" s="38">
        <f t="shared" si="8"/>
        <v>2.3300000000000001E-2</v>
      </c>
      <c r="D20" s="38">
        <f t="shared" si="8"/>
        <v>2.3299999999999998E-2</v>
      </c>
      <c r="E20" s="38">
        <f t="shared" ref="E20:J21" si="9">(E68*E$54+E110*E$96+E152*E$138+E194*E$180)/(SUM(E$180,E$138,E$96,E$54))</f>
        <v>3.3219256402187002E-2</v>
      </c>
      <c r="F20" s="38">
        <f t="shared" si="9"/>
        <v>3.122185504548677E-2</v>
      </c>
      <c r="G20" s="38">
        <f t="shared" si="9"/>
        <v>3.2537407282733043E-2</v>
      </c>
      <c r="H20" s="38">
        <f t="shared" si="9"/>
        <v>3.285375830452382E-2</v>
      </c>
      <c r="I20" s="38">
        <f t="shared" si="9"/>
        <v>3.4200000000000001E-2</v>
      </c>
      <c r="J20" s="100">
        <f t="shared" si="9"/>
        <v>3.3759652437151809E-2</v>
      </c>
      <c r="K20" s="39"/>
      <c r="L20" s="56">
        <f t="shared" si="3"/>
        <v>3.1944519073769287E-2</v>
      </c>
    </row>
    <row r="21" spans="1:12" ht="15" thickBot="1" x14ac:dyDescent="0.35">
      <c r="A21" s="98" t="s">
        <v>14</v>
      </c>
      <c r="B21" s="7" t="s">
        <v>41</v>
      </c>
      <c r="C21" s="38">
        <f t="shared" si="8"/>
        <v>0.1239</v>
      </c>
      <c r="D21" s="38">
        <f t="shared" si="8"/>
        <v>0.12390000000000001</v>
      </c>
      <c r="E21" s="38">
        <f t="shared" si="9"/>
        <v>0.17736029265285705</v>
      </c>
      <c r="F21" s="38">
        <f t="shared" si="9"/>
        <v>0.16718274124158525</v>
      </c>
      <c r="G21" s="38">
        <f t="shared" si="9"/>
        <v>0.17416978534607103</v>
      </c>
      <c r="H21" s="38">
        <f t="shared" si="9"/>
        <v>0.1758499607729154</v>
      </c>
      <c r="I21" s="38">
        <f t="shared" si="9"/>
        <v>0.183</v>
      </c>
      <c r="J21" s="100">
        <f t="shared" si="9"/>
        <v>0.18066126516620623</v>
      </c>
      <c r="K21" s="39"/>
      <c r="L21" s="62">
        <f t="shared" si="3"/>
        <v>0.1707242674486546</v>
      </c>
    </row>
    <row r="22" spans="1:12" ht="15" thickBot="1" x14ac:dyDescent="0.35">
      <c r="A22" s="9">
        <v>6</v>
      </c>
      <c r="B22" s="10" t="s">
        <v>42</v>
      </c>
      <c r="C22" s="37">
        <f>SUM(C23:C24)</f>
        <v>0.26589999999999997</v>
      </c>
      <c r="D22" s="37">
        <f>SUM(D23:D24)</f>
        <v>0.26589999999999997</v>
      </c>
      <c r="E22" s="37">
        <f t="shared" ref="E22:J22" si="10">SUM(E23:E24)</f>
        <v>0.27621965681099703</v>
      </c>
      <c r="F22" s="37">
        <f t="shared" si="10"/>
        <v>0.23679330816547201</v>
      </c>
      <c r="G22" s="37">
        <f t="shared" si="10"/>
        <v>0.2705006799331377</v>
      </c>
      <c r="H22" s="37">
        <f t="shared" si="10"/>
        <v>0.27860629611368798</v>
      </c>
      <c r="I22" s="37">
        <f t="shared" si="10"/>
        <v>0.31309999999999993</v>
      </c>
      <c r="J22" s="42">
        <f t="shared" si="10"/>
        <v>0.3018173168896896</v>
      </c>
      <c r="K22" s="43"/>
      <c r="L22" s="60">
        <f t="shared" si="3"/>
        <v>0.27446816719367478</v>
      </c>
    </row>
    <row r="23" spans="1:12" x14ac:dyDescent="0.3">
      <c r="A23" s="94" t="s">
        <v>15</v>
      </c>
      <c r="B23" s="5" t="s">
        <v>43</v>
      </c>
      <c r="C23" s="38">
        <f t="shared" ref="C23:J24" si="11">(C71*C$54+C113*C$96+C155*C$138+C197*C$180)/(SUM(C$180,C$138,C$96,C$54))</f>
        <v>9.8699999999999996E-2</v>
      </c>
      <c r="D23" s="38">
        <f t="shared" si="11"/>
        <v>9.8699999999999996E-2</v>
      </c>
      <c r="E23" s="38">
        <f t="shared" si="11"/>
        <v>0.14130823412228566</v>
      </c>
      <c r="F23" s="38">
        <f t="shared" si="11"/>
        <v>0.13319324819407688</v>
      </c>
      <c r="G23" s="38">
        <f t="shared" si="11"/>
        <v>0.13880627107299431</v>
      </c>
      <c r="H23" s="38">
        <f t="shared" si="11"/>
        <v>0.14015603543263494</v>
      </c>
      <c r="I23" s="38">
        <f t="shared" si="11"/>
        <v>0.14589999999999997</v>
      </c>
      <c r="J23" s="100">
        <f t="shared" si="11"/>
        <v>0.14402118373184772</v>
      </c>
      <c r="K23" s="39"/>
      <c r="L23" s="58">
        <f t="shared" si="3"/>
        <v>0.13604243687758952</v>
      </c>
    </row>
    <row r="24" spans="1:12" ht="15" thickBot="1" x14ac:dyDescent="0.35">
      <c r="A24" s="98" t="s">
        <v>16</v>
      </c>
      <c r="B24" s="7" t="s">
        <v>44</v>
      </c>
      <c r="C24" s="38">
        <f t="shared" si="11"/>
        <v>0.16719999999999999</v>
      </c>
      <c r="D24" s="38">
        <f t="shared" si="11"/>
        <v>0.16719999999999999</v>
      </c>
      <c r="E24" s="38">
        <f t="shared" si="11"/>
        <v>0.1349114226887114</v>
      </c>
      <c r="F24" s="38">
        <f t="shared" si="11"/>
        <v>0.10360005997139513</v>
      </c>
      <c r="G24" s="38">
        <f t="shared" si="11"/>
        <v>0.13169440886014339</v>
      </c>
      <c r="H24" s="38">
        <f t="shared" si="11"/>
        <v>0.13845026068105304</v>
      </c>
      <c r="I24" s="38">
        <f t="shared" si="11"/>
        <v>0.16719999999999996</v>
      </c>
      <c r="J24" s="100">
        <f t="shared" si="11"/>
        <v>0.15779613315784186</v>
      </c>
      <c r="K24" s="39"/>
      <c r="L24" s="62">
        <f t="shared" si="3"/>
        <v>0.13842573031608527</v>
      </c>
    </row>
    <row r="25" spans="1:12" ht="15" thickBot="1" x14ac:dyDescent="0.35">
      <c r="A25" s="9">
        <v>7</v>
      </c>
      <c r="B25" s="10" t="s">
        <v>45</v>
      </c>
      <c r="C25" s="37">
        <f>SUM(C26:C27)</f>
        <v>0.38402955377162379</v>
      </c>
      <c r="D25" s="37">
        <f>SUM(D26:D27)</f>
        <v>0.24131944099615929</v>
      </c>
      <c r="E25" s="37">
        <f t="shared" ref="E25:J25" si="12">SUM(E26:E27)</f>
        <v>0.30683679910401562</v>
      </c>
      <c r="F25" s="37">
        <f t="shared" si="12"/>
        <v>0.25310124609260559</v>
      </c>
      <c r="G25" s="37">
        <f t="shared" si="12"/>
        <v>0.38944512287882155</v>
      </c>
      <c r="H25" s="37">
        <f t="shared" si="12"/>
        <v>0.75233426201516129</v>
      </c>
      <c r="I25" s="37">
        <f t="shared" si="12"/>
        <v>0.80249196862483418</v>
      </c>
      <c r="J25" s="42">
        <f t="shared" si="12"/>
        <v>1.2530166377250236</v>
      </c>
      <c r="K25" s="43"/>
      <c r="L25" s="60">
        <f t="shared" si="3"/>
        <v>0.45423518980347183</v>
      </c>
    </row>
    <row r="26" spans="1:12" x14ac:dyDescent="0.3">
      <c r="A26" s="94" t="s">
        <v>17</v>
      </c>
      <c r="B26" s="5" t="s">
        <v>46</v>
      </c>
      <c r="C26" s="38">
        <f t="shared" ref="C26:J27" si="13">(C74*C$54+C116*C$96+C158*C$138+C200*C$180)/(SUM(C$180,C$138,C$96,C$54))</f>
        <v>0.36441279822384381</v>
      </c>
      <c r="D26" s="38">
        <f t="shared" si="13"/>
        <v>0.22949867769621118</v>
      </c>
      <c r="E26" s="38">
        <f t="shared" si="13"/>
        <v>0.2918276213996655</v>
      </c>
      <c r="F26" s="38">
        <f t="shared" si="13"/>
        <v>0.24147871435646057</v>
      </c>
      <c r="G26" s="38">
        <f t="shared" si="13"/>
        <v>0.37043673568969249</v>
      </c>
      <c r="H26" s="38">
        <f t="shared" si="13"/>
        <v>0.71562930587632234</v>
      </c>
      <c r="I26" s="38">
        <f t="shared" si="13"/>
        <v>0.75848980608832617</v>
      </c>
      <c r="J26" s="100">
        <f t="shared" si="13"/>
        <v>1.1887448906077833</v>
      </c>
      <c r="K26" s="39"/>
      <c r="L26" s="58">
        <f t="shared" si="3"/>
        <v>0.43179312624121496</v>
      </c>
    </row>
    <row r="27" spans="1:12" ht="15" thickBot="1" x14ac:dyDescent="0.35">
      <c r="A27" s="98" t="s">
        <v>18</v>
      </c>
      <c r="B27" s="7" t="s">
        <v>48</v>
      </c>
      <c r="C27" s="38">
        <f t="shared" si="13"/>
        <v>1.9616755547779984E-2</v>
      </c>
      <c r="D27" s="38">
        <f t="shared" si="13"/>
        <v>1.1820763299948106E-2</v>
      </c>
      <c r="E27" s="38">
        <f t="shared" si="13"/>
        <v>1.5009177704350129E-2</v>
      </c>
      <c r="F27" s="38">
        <f t="shared" si="13"/>
        <v>1.1622531736145008E-2</v>
      </c>
      <c r="G27" s="38">
        <f t="shared" si="13"/>
        <v>1.9008387189129051E-2</v>
      </c>
      <c r="H27" s="38">
        <f t="shared" si="13"/>
        <v>3.670495613883893E-2</v>
      </c>
      <c r="I27" s="38">
        <f t="shared" si="13"/>
        <v>4.4002162536507967E-2</v>
      </c>
      <c r="J27" s="100">
        <f t="shared" si="13"/>
        <v>6.4271747117240194E-2</v>
      </c>
      <c r="K27" s="39"/>
      <c r="L27" s="62">
        <f t="shared" si="3"/>
        <v>2.2442063562256805E-2</v>
      </c>
    </row>
    <row r="28" spans="1:12" ht="15" thickBot="1" x14ac:dyDescent="0.35">
      <c r="A28" s="9">
        <v>8</v>
      </c>
      <c r="B28" s="10" t="s">
        <v>49</v>
      </c>
      <c r="C28" s="37">
        <f>SUM(C29:C32)</f>
        <v>0.56044889142871412</v>
      </c>
      <c r="D28" s="37">
        <f>SUM(D29:D32)</f>
        <v>0.34819480507869233</v>
      </c>
      <c r="E28" s="37">
        <f t="shared" ref="E28:J28" si="14">SUM(E29:E32)</f>
        <v>0.4399062828197618</v>
      </c>
      <c r="F28" s="37">
        <f t="shared" si="14"/>
        <v>0.35331293490419868</v>
      </c>
      <c r="G28" s="37">
        <f t="shared" si="14"/>
        <v>0.53477201842783884</v>
      </c>
      <c r="H28" s="37">
        <f t="shared" si="14"/>
        <v>0.98860170080269905</v>
      </c>
      <c r="I28" s="37">
        <f t="shared" si="14"/>
        <v>1.0378671927975429</v>
      </c>
      <c r="J28" s="42">
        <f t="shared" si="14"/>
        <v>1.8783153277911455</v>
      </c>
      <c r="K28" s="43"/>
      <c r="L28" s="60">
        <f t="shared" si="3"/>
        <v>0.63717784062689142</v>
      </c>
    </row>
    <row r="29" spans="1:12" x14ac:dyDescent="0.3">
      <c r="A29" s="94" t="s">
        <v>19</v>
      </c>
      <c r="B29" s="5" t="s">
        <v>46</v>
      </c>
      <c r="C29" s="38">
        <f t="shared" ref="C29:J32" si="15">(C77*C$54+C119*C$96+C161*C$138+C203*C$180)/(SUM(C$180,C$138,C$96,C$54))</f>
        <v>0.27900625879059765</v>
      </c>
      <c r="D29" s="38">
        <f t="shared" si="15"/>
        <v>0.16091648027093203</v>
      </c>
      <c r="E29" s="38">
        <f t="shared" si="15"/>
        <v>0.21525459979197922</v>
      </c>
      <c r="F29" s="38">
        <f t="shared" si="15"/>
        <v>0.17424217676384723</v>
      </c>
      <c r="G29" s="38">
        <f t="shared" si="15"/>
        <v>0.26796492234675973</v>
      </c>
      <c r="H29" s="38">
        <f t="shared" si="15"/>
        <v>0.51197511808365392</v>
      </c>
      <c r="I29" s="38">
        <f t="shared" si="15"/>
        <v>0.54525693595494151</v>
      </c>
      <c r="J29" s="100">
        <f t="shared" si="15"/>
        <v>1.0128009864043572</v>
      </c>
      <c r="K29" s="39"/>
      <c r="L29" s="58">
        <f t="shared" si="3"/>
        <v>0.32358405133324958</v>
      </c>
    </row>
    <row r="30" spans="1:12" x14ac:dyDescent="0.3">
      <c r="A30" s="96" t="s">
        <v>19</v>
      </c>
      <c r="B30" s="13" t="s">
        <v>47</v>
      </c>
      <c r="C30" s="38">
        <f t="shared" si="15"/>
        <v>0.14971661522645566</v>
      </c>
      <c r="D30" s="38">
        <f t="shared" si="15"/>
        <v>0.10545590600563201</v>
      </c>
      <c r="E30" s="38">
        <f t="shared" si="15"/>
        <v>0.12143542865558407</v>
      </c>
      <c r="F30" s="38">
        <f t="shared" si="15"/>
        <v>9.6299795062275595E-2</v>
      </c>
      <c r="G30" s="38">
        <f t="shared" si="15"/>
        <v>0.14133074178031191</v>
      </c>
      <c r="H30" s="38">
        <f t="shared" si="15"/>
        <v>0.24467217915084274</v>
      </c>
      <c r="I30" s="38">
        <f t="shared" si="15"/>
        <v>0.24866277438197662</v>
      </c>
      <c r="J30" s="100">
        <f t="shared" si="15"/>
        <v>0.42429371548637052</v>
      </c>
      <c r="K30" s="39"/>
      <c r="L30" s="56">
        <f t="shared" si="3"/>
        <v>0.16404277778066839</v>
      </c>
    </row>
    <row r="31" spans="1:12" x14ac:dyDescent="0.3">
      <c r="A31" s="96" t="s">
        <v>20</v>
      </c>
      <c r="B31" s="13" t="s">
        <v>50</v>
      </c>
      <c r="C31" s="38">
        <f t="shared" si="15"/>
        <v>8.5715801297127053E-2</v>
      </c>
      <c r="D31" s="38">
        <f t="shared" si="15"/>
        <v>4.9412811673293623E-2</v>
      </c>
      <c r="E31" s="38">
        <f t="shared" si="15"/>
        <v>6.613251000207529E-2</v>
      </c>
      <c r="F31" s="38">
        <f t="shared" si="15"/>
        <v>5.353949522312456E-2</v>
      </c>
      <c r="G31" s="38">
        <f t="shared" si="15"/>
        <v>8.2307564215849782E-2</v>
      </c>
      <c r="H31" s="38">
        <f t="shared" si="15"/>
        <v>0.1572747993003531</v>
      </c>
      <c r="I31" s="38">
        <f t="shared" si="15"/>
        <v>0.16751825780614452</v>
      </c>
      <c r="J31" s="100">
        <f t="shared" si="15"/>
        <v>0.3111193846872996</v>
      </c>
      <c r="K31" s="39"/>
      <c r="L31" s="56">
        <f t="shared" si="3"/>
        <v>9.9402557567725647E-2</v>
      </c>
    </row>
    <row r="32" spans="1:12" ht="15" thickBot="1" x14ac:dyDescent="0.35">
      <c r="A32" s="98" t="s">
        <v>20</v>
      </c>
      <c r="B32" s="7" t="s">
        <v>47</v>
      </c>
      <c r="C32" s="38">
        <f t="shared" si="15"/>
        <v>4.6010216114533715E-2</v>
      </c>
      <c r="D32" s="38">
        <f t="shared" si="15"/>
        <v>3.2409607128834686E-2</v>
      </c>
      <c r="E32" s="38">
        <f t="shared" si="15"/>
        <v>3.7083744370123246E-2</v>
      </c>
      <c r="F32" s="38">
        <f t="shared" si="15"/>
        <v>2.923146785495127E-2</v>
      </c>
      <c r="G32" s="38">
        <f t="shared" si="15"/>
        <v>4.3168790084917391E-2</v>
      </c>
      <c r="H32" s="38">
        <f t="shared" si="15"/>
        <v>7.4679604267849239E-2</v>
      </c>
      <c r="I32" s="38">
        <f t="shared" si="15"/>
        <v>7.6429224654480335E-2</v>
      </c>
      <c r="J32" s="100">
        <f t="shared" si="15"/>
        <v>0.13010124121311809</v>
      </c>
      <c r="K32" s="39"/>
      <c r="L32" s="62">
        <f t="shared" si="3"/>
        <v>5.0148453945247765E-2</v>
      </c>
    </row>
    <row r="33" spans="1:13" ht="15" thickBot="1" x14ac:dyDescent="0.35">
      <c r="A33" s="109">
        <v>9</v>
      </c>
      <c r="B33" s="92" t="s">
        <v>51</v>
      </c>
      <c r="C33" s="110">
        <f>SUM(C36,C39)</f>
        <v>0.39920972334682026</v>
      </c>
      <c r="D33" s="110">
        <f>SUM(D36,D39)</f>
        <v>0.38701868750050128</v>
      </c>
      <c r="E33" s="110">
        <f t="shared" ref="E33:J33" si="16">SUM(E36,E39)</f>
        <v>0.46533775059908128</v>
      </c>
      <c r="F33" s="110">
        <f t="shared" si="16"/>
        <v>0.42551159835218</v>
      </c>
      <c r="G33" s="110">
        <f t="shared" si="16"/>
        <v>0.51206374732979021</v>
      </c>
      <c r="H33" s="110">
        <f t="shared" si="16"/>
        <v>0.66164451155622139</v>
      </c>
      <c r="I33" s="110">
        <f t="shared" si="16"/>
        <v>0.77150612723171341</v>
      </c>
      <c r="J33" s="111">
        <f t="shared" si="16"/>
        <v>0.92012148534273841</v>
      </c>
      <c r="K33" s="43"/>
      <c r="L33" s="60">
        <f t="shared" si="3"/>
        <v>0.52546006166728398</v>
      </c>
    </row>
    <row r="34" spans="1:13" ht="15" thickBot="1" x14ac:dyDescent="0.35">
      <c r="A34" s="9"/>
      <c r="B34" s="10" t="s">
        <v>91</v>
      </c>
      <c r="C34" s="37"/>
      <c r="D34" s="37"/>
      <c r="E34" s="37"/>
      <c r="F34" s="37"/>
      <c r="G34" s="37"/>
      <c r="H34" s="37"/>
      <c r="I34" s="37"/>
      <c r="J34" s="42"/>
      <c r="K34" s="43"/>
      <c r="L34" s="93">
        <f t="shared" si="3"/>
        <v>4.583037245490966E-2</v>
      </c>
    </row>
    <row r="35" spans="1:13" x14ac:dyDescent="0.3">
      <c r="A35" s="103"/>
      <c r="B35" s="81" t="s">
        <v>52</v>
      </c>
      <c r="C35" s="82">
        <f>SUM(C28,C25,C22,C13,C8)</f>
        <v>3.8369317149169611</v>
      </c>
      <c r="D35" s="82">
        <f t="shared" ref="D35:I35" si="17">SUM(D28,D25,D22,D13,D8)</f>
        <v>3.7197597891324956</v>
      </c>
      <c r="E35" s="82">
        <f t="shared" si="17"/>
        <v>4.7997117553122592</v>
      </c>
      <c r="F35" s="82">
        <f t="shared" si="17"/>
        <v>4.7554984383733325</v>
      </c>
      <c r="G35" s="82">
        <f t="shared" si="17"/>
        <v>5.3217725353688667</v>
      </c>
      <c r="H35" s="82">
        <f t="shared" si="17"/>
        <v>6.7950297656918144</v>
      </c>
      <c r="I35" s="82">
        <f t="shared" si="17"/>
        <v>7.4151909502875073</v>
      </c>
      <c r="J35" s="104">
        <f>SUM(J28,J25,J22,J13,J8)</f>
        <v>9.0197040447090409</v>
      </c>
      <c r="K35" s="43"/>
      <c r="L35" s="55">
        <f t="shared" si="3"/>
        <v>5.3782633365600683</v>
      </c>
    </row>
    <row r="36" spans="1:13" x14ac:dyDescent="0.3">
      <c r="A36" s="105" t="s">
        <v>21</v>
      </c>
      <c r="B36" s="19" t="s">
        <v>53</v>
      </c>
      <c r="C36" s="45">
        <f>SUM(C37:C38)</f>
        <v>0.1484010079378433</v>
      </c>
      <c r="D36" s="45">
        <f>SUM(D37:D38)</f>
        <v>0.14386914936427747</v>
      </c>
      <c r="E36" s="45">
        <f t="shared" ref="E36:J36" si="18">SUM(E37:E38)</f>
        <v>0.18446412910698562</v>
      </c>
      <c r="F36" s="45">
        <f t="shared" si="18"/>
        <v>0.18153897592848048</v>
      </c>
      <c r="G36" s="45">
        <f t="shared" si="18"/>
        <v>0.20439401366210688</v>
      </c>
      <c r="H36" s="45">
        <f t="shared" si="18"/>
        <v>0.26124745581824649</v>
      </c>
      <c r="I36" s="45">
        <f t="shared" si="18"/>
        <v>0.28679734038426985</v>
      </c>
      <c r="J36" s="106">
        <f t="shared" si="18"/>
        <v>0.34822298977398009</v>
      </c>
      <c r="K36" s="43"/>
      <c r="L36" s="57">
        <f t="shared" si="3"/>
        <v>0.20683826740870662</v>
      </c>
    </row>
    <row r="37" spans="1:13" x14ac:dyDescent="0.3">
      <c r="A37" s="96" t="s">
        <v>22</v>
      </c>
      <c r="B37" s="13" t="s">
        <v>54</v>
      </c>
      <c r="C37" s="38">
        <f t="shared" ref="C37:J38" si="19">(C85*C$54+C127*C$96+C169*C$138+C211*C$180)/(SUM(C$180,C$138,C$96,C$54))</f>
        <v>2.640576406205853E-2</v>
      </c>
      <c r="D37" s="38">
        <f t="shared" si="19"/>
        <v>2.5599386868809828E-2</v>
      </c>
      <c r="E37" s="38">
        <f t="shared" si="19"/>
        <v>3.2839859848835889E-2</v>
      </c>
      <c r="F37" s="38">
        <f t="shared" si="19"/>
        <v>3.2337166334846602E-2</v>
      </c>
      <c r="G37" s="38">
        <f t="shared" si="19"/>
        <v>3.6389922681069602E-2</v>
      </c>
      <c r="H37" s="38">
        <f t="shared" si="19"/>
        <v>4.6508022131801649E-2</v>
      </c>
      <c r="I37" s="38">
        <f t="shared" si="19"/>
        <v>5.1031344119878627E-2</v>
      </c>
      <c r="J37" s="100">
        <f t="shared" si="19"/>
        <v>6.1970386324729579E-2</v>
      </c>
      <c r="K37" s="39"/>
      <c r="L37" s="56">
        <f t="shared" si="3"/>
        <v>3.682104340617335E-2</v>
      </c>
    </row>
    <row r="38" spans="1:13" x14ac:dyDescent="0.3">
      <c r="A38" s="96" t="s">
        <v>23</v>
      </c>
      <c r="B38" s="13" t="s">
        <v>55</v>
      </c>
      <c r="C38" s="38">
        <f t="shared" si="19"/>
        <v>0.12199524387578477</v>
      </c>
      <c r="D38" s="38">
        <f t="shared" si="19"/>
        <v>0.11826976249546765</v>
      </c>
      <c r="E38" s="38">
        <f t="shared" si="19"/>
        <v>0.15162426925814973</v>
      </c>
      <c r="F38" s="38">
        <f t="shared" si="19"/>
        <v>0.14920180959363388</v>
      </c>
      <c r="G38" s="38">
        <f t="shared" si="19"/>
        <v>0.16800409098103727</v>
      </c>
      <c r="H38" s="38">
        <f t="shared" si="19"/>
        <v>0.21473943368644482</v>
      </c>
      <c r="I38" s="38">
        <f t="shared" si="19"/>
        <v>0.23576599626439124</v>
      </c>
      <c r="J38" s="100">
        <f t="shared" si="19"/>
        <v>0.28625260344925052</v>
      </c>
      <c r="K38" s="39"/>
      <c r="L38" s="56">
        <f t="shared" si="3"/>
        <v>0.17001722400253325</v>
      </c>
    </row>
    <row r="39" spans="1:13" x14ac:dyDescent="0.3">
      <c r="A39" s="105" t="s">
        <v>24</v>
      </c>
      <c r="B39" s="19" t="s">
        <v>56</v>
      </c>
      <c r="C39" s="45">
        <f>SUM(C40,C41)</f>
        <v>0.25080871540897698</v>
      </c>
      <c r="D39" s="45">
        <f t="shared" ref="D39:J39" si="20">SUM(D40,D41)</f>
        <v>0.24314953813622381</v>
      </c>
      <c r="E39" s="45">
        <f t="shared" si="20"/>
        <v>0.28087362149209566</v>
      </c>
      <c r="F39" s="45">
        <f t="shared" si="20"/>
        <v>0.24397262242369952</v>
      </c>
      <c r="G39" s="45">
        <f t="shared" si="20"/>
        <v>0.3076697336676833</v>
      </c>
      <c r="H39" s="45">
        <f t="shared" si="20"/>
        <v>0.40039705573797491</v>
      </c>
      <c r="I39" s="45">
        <f t="shared" si="20"/>
        <v>0.48470878684744356</v>
      </c>
      <c r="J39" s="106">
        <f t="shared" si="20"/>
        <v>0.57189849556875827</v>
      </c>
      <c r="K39" s="43"/>
      <c r="L39" s="57">
        <f t="shared" si="3"/>
        <v>0.31862179425857734</v>
      </c>
    </row>
    <row r="40" spans="1:13" x14ac:dyDescent="0.3">
      <c r="A40" s="96" t="s">
        <v>25</v>
      </c>
      <c r="B40" s="13" t="s">
        <v>57</v>
      </c>
      <c r="C40" s="38">
        <f t="shared" ref="C40:J41" si="21">(C88*C$54+C130*C$96+C172*C$138+C214*C$180)/(SUM(C$180,C$138,C$96,C$54))</f>
        <v>8.1350626219669417E-2</v>
      </c>
      <c r="D40" s="38">
        <f t="shared" si="21"/>
        <v>7.8866347049187158E-2</v>
      </c>
      <c r="E40" s="38">
        <f t="shared" si="21"/>
        <v>7.0247052366117377E-2</v>
      </c>
      <c r="F40" s="38">
        <f t="shared" si="21"/>
        <v>3.6698423547322591E-2</v>
      </c>
      <c r="G40" s="38">
        <f t="shared" si="21"/>
        <v>7.4287986663880382E-2</v>
      </c>
      <c r="H40" s="38">
        <f t="shared" si="21"/>
        <v>0.10209603258020652</v>
      </c>
      <c r="I40" s="38">
        <f t="shared" si="21"/>
        <v>0.15721687852799573</v>
      </c>
      <c r="J40" s="100">
        <f t="shared" si="21"/>
        <v>0.17427138572853879</v>
      </c>
      <c r="K40" s="39"/>
      <c r="L40" s="56">
        <f t="shared" si="3"/>
        <v>8.2446375683045844E-2</v>
      </c>
    </row>
    <row r="41" spans="1:13" ht="15" thickBot="1" x14ac:dyDescent="0.35">
      <c r="A41" s="96" t="s">
        <v>26</v>
      </c>
      <c r="B41" s="13" t="s">
        <v>58</v>
      </c>
      <c r="C41" s="38">
        <f t="shared" si="21"/>
        <v>0.16945808918930758</v>
      </c>
      <c r="D41" s="38">
        <f t="shared" si="21"/>
        <v>0.16428319108703665</v>
      </c>
      <c r="E41" s="38">
        <f t="shared" si="21"/>
        <v>0.2106265691259783</v>
      </c>
      <c r="F41" s="38">
        <f t="shared" si="21"/>
        <v>0.20727419887637694</v>
      </c>
      <c r="G41" s="38">
        <f t="shared" si="21"/>
        <v>0.2333817470038029</v>
      </c>
      <c r="H41" s="38">
        <f t="shared" si="21"/>
        <v>0.29830102315776841</v>
      </c>
      <c r="I41" s="38">
        <f t="shared" si="21"/>
        <v>0.3274919083194478</v>
      </c>
      <c r="J41" s="100">
        <f t="shared" si="21"/>
        <v>0.39762710984021954</v>
      </c>
      <c r="K41" s="39"/>
      <c r="L41" s="56">
        <f t="shared" si="3"/>
        <v>0.23617541857553151</v>
      </c>
    </row>
    <row r="42" spans="1:13" ht="15" thickBot="1" x14ac:dyDescent="0.35">
      <c r="A42" s="537" t="s">
        <v>60</v>
      </c>
      <c r="B42" s="538"/>
      <c r="C42" s="37">
        <f t="shared" ref="C42:J42" si="22">SUM(C8,C13,C22,C25,C28,C33)</f>
        <v>4.2361414382637816</v>
      </c>
      <c r="D42" s="37">
        <f t="shared" si="22"/>
        <v>4.1067784766329964</v>
      </c>
      <c r="E42" s="37">
        <f t="shared" si="22"/>
        <v>5.2650495059113407</v>
      </c>
      <c r="F42" s="37">
        <f t="shared" si="22"/>
        <v>5.1810100367255121</v>
      </c>
      <c r="G42" s="37">
        <f t="shared" si="22"/>
        <v>5.8338362826986563</v>
      </c>
      <c r="H42" s="37">
        <f t="shared" si="22"/>
        <v>7.4566742772480348</v>
      </c>
      <c r="I42" s="37">
        <f t="shared" si="22"/>
        <v>8.1866970775192218</v>
      </c>
      <c r="J42" s="42">
        <f t="shared" si="22"/>
        <v>9.9398255300517775</v>
      </c>
      <c r="K42" s="43"/>
      <c r="L42" s="60">
        <f t="shared" si="3"/>
        <v>5.9037233982273518</v>
      </c>
    </row>
    <row r="43" spans="1:13" ht="15" thickBot="1" x14ac:dyDescent="0.35">
      <c r="J43" t="s">
        <v>88</v>
      </c>
      <c r="L43">
        <v>5.9036999999999997</v>
      </c>
    </row>
    <row r="44" spans="1:13" x14ac:dyDescent="0.3">
      <c r="A44" s="551" t="s">
        <v>90</v>
      </c>
      <c r="B44" s="552"/>
      <c r="C44" s="552"/>
      <c r="D44" s="552"/>
      <c r="E44" s="552"/>
      <c r="F44" s="552"/>
      <c r="G44" s="552"/>
      <c r="H44" s="552"/>
      <c r="I44" s="553"/>
      <c r="J44" s="87"/>
      <c r="K44" s="1"/>
      <c r="L44" s="88">
        <v>25740155</v>
      </c>
      <c r="M44" s="91"/>
    </row>
    <row r="45" spans="1:13" ht="15" thickBot="1" x14ac:dyDescent="0.35">
      <c r="A45" s="556" t="s">
        <v>86</v>
      </c>
      <c r="B45" s="557"/>
      <c r="C45" s="557"/>
      <c r="D45" s="557"/>
      <c r="E45" s="557"/>
      <c r="F45" s="557"/>
      <c r="G45" s="557"/>
      <c r="H45" s="557"/>
      <c r="I45" s="557"/>
      <c r="J45" s="25"/>
      <c r="K45" s="1"/>
      <c r="L45" s="86">
        <f>L44/L6</f>
        <v>2.0553689061856963</v>
      </c>
    </row>
    <row r="46" spans="1:13" ht="15" thickBot="1" x14ac:dyDescent="0.35">
      <c r="A46" s="554" t="s">
        <v>87</v>
      </c>
      <c r="B46" s="555"/>
      <c r="C46" s="555"/>
      <c r="D46" s="555"/>
      <c r="E46" s="555"/>
      <c r="F46" s="555"/>
      <c r="G46" s="555"/>
      <c r="H46" s="555"/>
      <c r="I46" s="555"/>
      <c r="J46" s="83"/>
      <c r="L46" s="84">
        <v>2.0554000000000001</v>
      </c>
    </row>
    <row r="47" spans="1:13" ht="15" thickBot="1" x14ac:dyDescent="0.35">
      <c r="A47" s="548" t="s">
        <v>82</v>
      </c>
      <c r="B47" s="549"/>
      <c r="C47" s="549"/>
      <c r="D47" s="549"/>
      <c r="E47" s="549"/>
      <c r="F47" s="549"/>
      <c r="G47" s="549"/>
      <c r="H47" s="549"/>
      <c r="I47" s="550"/>
      <c r="J47" s="67"/>
      <c r="L47" s="71">
        <f>L42/L45</f>
        <v>2.8723424687704058</v>
      </c>
    </row>
    <row r="48" spans="1:13" ht="15" thickBot="1" x14ac:dyDescent="0.35">
      <c r="A48" s="558" t="s">
        <v>84</v>
      </c>
      <c r="B48" s="559"/>
      <c r="C48" s="559"/>
      <c r="D48" s="559"/>
      <c r="E48" s="559"/>
      <c r="F48" s="559"/>
      <c r="G48" s="559"/>
      <c r="H48" s="559"/>
      <c r="I48" s="560"/>
      <c r="J48" s="67"/>
      <c r="L48" s="85">
        <v>2.8723000000000001</v>
      </c>
    </row>
    <row r="49" spans="1:12" x14ac:dyDescent="0.3">
      <c r="A49" s="32"/>
      <c r="B49" s="32"/>
      <c r="C49" s="32"/>
      <c r="D49" s="32"/>
      <c r="E49" s="32"/>
      <c r="F49" s="32"/>
      <c r="G49" s="32"/>
      <c r="H49" s="32"/>
      <c r="I49" s="32"/>
      <c r="L49" s="77"/>
    </row>
    <row r="51" spans="1:12" ht="15" thickBot="1" x14ac:dyDescent="0.35">
      <c r="A51" s="72" t="s">
        <v>0</v>
      </c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 t="s">
        <v>93</v>
      </c>
    </row>
    <row r="52" spans="1:12" x14ac:dyDescent="0.3">
      <c r="A52" s="536" t="s">
        <v>1</v>
      </c>
      <c r="B52" s="536"/>
      <c r="C52" s="536"/>
      <c r="D52" s="536"/>
      <c r="E52" s="536"/>
      <c r="F52" s="536"/>
      <c r="G52" s="536"/>
      <c r="H52" s="536"/>
      <c r="I52" s="536"/>
      <c r="J52" s="536"/>
      <c r="K52" s="536"/>
      <c r="L52" s="536"/>
    </row>
    <row r="53" spans="1:12" ht="15" thickBot="1" x14ac:dyDescent="0.35"/>
    <row r="54" spans="1:12" ht="15" thickBot="1" x14ac:dyDescent="0.35">
      <c r="A54" s="4">
        <v>1</v>
      </c>
      <c r="B54" s="17" t="s">
        <v>2</v>
      </c>
      <c r="C54" s="21">
        <v>11891.94</v>
      </c>
      <c r="D54" s="21">
        <v>667929.39</v>
      </c>
      <c r="E54" s="21">
        <v>967494.2</v>
      </c>
      <c r="F54" s="21">
        <v>117728.77</v>
      </c>
      <c r="G54" s="21">
        <v>559926.81999999995</v>
      </c>
      <c r="H54" s="21">
        <v>439053.15</v>
      </c>
      <c r="I54" s="21">
        <v>0</v>
      </c>
      <c r="J54" s="22">
        <v>203479.75</v>
      </c>
      <c r="K54" s="23"/>
      <c r="L54" s="48">
        <f>SUM(C54:J54)</f>
        <v>2967504.0199999996</v>
      </c>
    </row>
    <row r="55" spans="1:12" ht="29.4" thickBot="1" x14ac:dyDescent="0.35">
      <c r="A55" s="8"/>
      <c r="B55" s="26" t="s">
        <v>28</v>
      </c>
      <c r="C55" s="27" t="s">
        <v>61</v>
      </c>
      <c r="D55" s="27" t="s">
        <v>62</v>
      </c>
      <c r="E55" s="27" t="s">
        <v>63</v>
      </c>
      <c r="F55" s="27" t="s">
        <v>64</v>
      </c>
      <c r="G55" s="27" t="s">
        <v>65</v>
      </c>
      <c r="H55" s="27" t="s">
        <v>66</v>
      </c>
      <c r="I55" s="27" t="s">
        <v>67</v>
      </c>
      <c r="J55" s="28" t="s">
        <v>68</v>
      </c>
      <c r="K55" s="29"/>
      <c r="L55" s="54" t="s">
        <v>69</v>
      </c>
    </row>
    <row r="56" spans="1:12" ht="15" thickBot="1" x14ac:dyDescent="0.35">
      <c r="A56" s="9">
        <v>4</v>
      </c>
      <c r="B56" s="10" t="s">
        <v>29</v>
      </c>
      <c r="C56" s="30">
        <f>SUM(C57:C60)</f>
        <v>0.62929999999999997</v>
      </c>
      <c r="D56" s="30">
        <f>SUM(D57:D60)</f>
        <v>0.86709999999999998</v>
      </c>
      <c r="E56" s="30">
        <f t="shared" ref="E56:J56" si="23">SUM(E57:E60)</f>
        <v>0.98480000000000012</v>
      </c>
      <c r="F56" s="30">
        <f t="shared" si="23"/>
        <v>1.2883</v>
      </c>
      <c r="G56" s="30">
        <f t="shared" si="23"/>
        <v>1.3878000000000001</v>
      </c>
      <c r="H56" s="30">
        <f>SUM(H57:H60)</f>
        <v>2.0084999999999997</v>
      </c>
      <c r="I56" s="30"/>
      <c r="J56" s="31">
        <f t="shared" si="23"/>
        <v>2.6543999999999999</v>
      </c>
      <c r="K56" s="32"/>
      <c r="L56" s="60">
        <f t="shared" ref="L56:L80" si="24">(C56*$C$54+D56*$D$54+E56*$E$54+F56*$F$54+G56*$G$54+H56*$H$54+I56*$I$54+J56*$J$54)/$L$54</f>
        <v>1.3109080052511606</v>
      </c>
    </row>
    <row r="57" spans="1:12" ht="15" thickBot="1" x14ac:dyDescent="0.35">
      <c r="A57" s="94" t="s">
        <v>3</v>
      </c>
      <c r="B57" s="5" t="s">
        <v>30</v>
      </c>
      <c r="C57" s="33">
        <v>0.4042</v>
      </c>
      <c r="D57" s="33">
        <v>0.54749999999999999</v>
      </c>
      <c r="E57" s="33">
        <v>0.63080000000000003</v>
      </c>
      <c r="F57" s="33">
        <v>0.90139999999999998</v>
      </c>
      <c r="G57" s="33">
        <v>0.94789999999999996</v>
      </c>
      <c r="H57" s="33">
        <v>1.3199000000000001</v>
      </c>
      <c r="I57" s="33"/>
      <c r="J57" s="95">
        <v>1.5524</v>
      </c>
      <c r="K57" s="34"/>
      <c r="L57" s="79">
        <f t="shared" si="24"/>
        <v>0.84685882483623398</v>
      </c>
    </row>
    <row r="58" spans="1:12" ht="15" thickBot="1" x14ac:dyDescent="0.35">
      <c r="A58" s="96" t="s">
        <v>4</v>
      </c>
      <c r="B58" s="13" t="s">
        <v>31</v>
      </c>
      <c r="C58" s="35">
        <v>1.6199999999999999E-2</v>
      </c>
      <c r="D58" s="35">
        <v>2.1899999999999999E-2</v>
      </c>
      <c r="E58" s="35">
        <v>2.52E-2</v>
      </c>
      <c r="F58" s="35">
        <v>3.61E-2</v>
      </c>
      <c r="G58" s="35">
        <v>3.7900000000000003E-2</v>
      </c>
      <c r="H58" s="35">
        <v>5.28E-2</v>
      </c>
      <c r="I58" s="35"/>
      <c r="J58" s="97">
        <v>6.2100000000000002E-2</v>
      </c>
      <c r="K58" s="34"/>
      <c r="L58" s="79">
        <f t="shared" si="24"/>
        <v>3.3863640993146829E-2</v>
      </c>
    </row>
    <row r="59" spans="1:12" ht="15" thickBot="1" x14ac:dyDescent="0.35">
      <c r="A59" s="96" t="s">
        <v>5</v>
      </c>
      <c r="B59" s="13" t="s">
        <v>32</v>
      </c>
      <c r="C59" s="35">
        <v>5.1999999999999998E-2</v>
      </c>
      <c r="D59" s="35">
        <v>7.6499999999999999E-2</v>
      </c>
      <c r="E59" s="35">
        <v>9.9500000000000005E-2</v>
      </c>
      <c r="F59" s="35">
        <v>9.9500000000000005E-2</v>
      </c>
      <c r="G59" s="35">
        <v>0.11600000000000001</v>
      </c>
      <c r="H59" s="35">
        <v>0.13780000000000001</v>
      </c>
      <c r="I59" s="35"/>
      <c r="J59" s="97">
        <v>0.16259999999999999</v>
      </c>
      <c r="K59" s="34"/>
      <c r="L59" s="79">
        <f t="shared" si="24"/>
        <v>0.107239452794406</v>
      </c>
    </row>
    <row r="60" spans="1:12" ht="15" thickBot="1" x14ac:dyDescent="0.35">
      <c r="A60" s="98" t="s">
        <v>6</v>
      </c>
      <c r="B60" s="7" t="s">
        <v>33</v>
      </c>
      <c r="C60" s="36">
        <v>0.15690000000000001</v>
      </c>
      <c r="D60" s="36">
        <v>0.22120000000000001</v>
      </c>
      <c r="E60" s="36">
        <v>0.2293</v>
      </c>
      <c r="F60" s="36">
        <v>0.25130000000000002</v>
      </c>
      <c r="G60" s="36">
        <v>0.28599999999999998</v>
      </c>
      <c r="H60" s="36">
        <v>0.498</v>
      </c>
      <c r="I60" s="36"/>
      <c r="J60" s="99">
        <v>0.87729999999999997</v>
      </c>
      <c r="K60" s="34"/>
      <c r="L60" s="79">
        <f t="shared" si="24"/>
        <v>0.32294608662737384</v>
      </c>
    </row>
    <row r="61" spans="1:12" ht="29.4" thickBot="1" x14ac:dyDescent="0.35">
      <c r="A61" s="9">
        <v>5</v>
      </c>
      <c r="B61" s="15" t="s">
        <v>71</v>
      </c>
      <c r="C61" s="30">
        <f>SUM(C62:C63,C67:C69)</f>
        <v>1.9972000000000001</v>
      </c>
      <c r="D61" s="30">
        <f>SUM(D62:D63,D67:D69)</f>
        <v>1.9972000000000001</v>
      </c>
      <c r="E61" s="37">
        <f t="shared" ref="E61:J61" si="25">SUM(E62:E63,E67:E69)</f>
        <v>2.9441000000000002</v>
      </c>
      <c r="F61" s="30">
        <f t="shared" si="25"/>
        <v>2.8846999999999996</v>
      </c>
      <c r="G61" s="30">
        <f t="shared" si="25"/>
        <v>2.8846999999999996</v>
      </c>
      <c r="H61" s="30">
        <f t="shared" si="25"/>
        <v>2.8846999999999996</v>
      </c>
      <c r="I61" s="30"/>
      <c r="J61" s="31">
        <f t="shared" si="25"/>
        <v>2.8846999999999996</v>
      </c>
      <c r="K61" s="32"/>
      <c r="L61" s="60">
        <f t="shared" si="24"/>
        <v>2.7007500301883338</v>
      </c>
    </row>
    <row r="62" spans="1:12" ht="15" thickBot="1" x14ac:dyDescent="0.35">
      <c r="A62" s="94" t="s">
        <v>7</v>
      </c>
      <c r="B62" s="5" t="s">
        <v>34</v>
      </c>
      <c r="C62" s="38">
        <v>1.6102000000000001</v>
      </c>
      <c r="D62" s="38">
        <v>1.6102000000000001</v>
      </c>
      <c r="E62" s="38">
        <v>2.4237000000000002</v>
      </c>
      <c r="F62" s="38">
        <v>2.3769</v>
      </c>
      <c r="G62" s="38">
        <v>2.3769</v>
      </c>
      <c r="H62" s="38">
        <v>2.3769</v>
      </c>
      <c r="I62" s="38"/>
      <c r="J62" s="100">
        <v>2.3769</v>
      </c>
      <c r="K62" s="39"/>
      <c r="L62" s="79">
        <f t="shared" si="24"/>
        <v>2.2165159594247159</v>
      </c>
    </row>
    <row r="63" spans="1:12" ht="15" thickBot="1" x14ac:dyDescent="0.35">
      <c r="A63" s="96" t="s">
        <v>8</v>
      </c>
      <c r="B63" s="13" t="s">
        <v>35</v>
      </c>
      <c r="C63" s="40">
        <f>SUM(C64:C66)</f>
        <v>0.16350000000000001</v>
      </c>
      <c r="D63" s="40">
        <f>SUM(D64:D66)</f>
        <v>0.16350000000000001</v>
      </c>
      <c r="E63" s="40">
        <f t="shared" ref="E63:J63" si="26">SUM(E64:E66)</f>
        <v>0.29880000000000001</v>
      </c>
      <c r="F63" s="40">
        <f t="shared" si="26"/>
        <v>0.29060000000000002</v>
      </c>
      <c r="G63" s="40">
        <f t="shared" si="26"/>
        <v>0.29060000000000002</v>
      </c>
      <c r="H63" s="40">
        <f t="shared" si="26"/>
        <v>0.29060000000000002</v>
      </c>
      <c r="I63" s="40"/>
      <c r="J63" s="101">
        <f t="shared" si="26"/>
        <v>0.29060000000000002</v>
      </c>
      <c r="K63" s="39"/>
      <c r="L63" s="79">
        <f t="shared" si="24"/>
        <v>0.26415628229174232</v>
      </c>
    </row>
    <row r="64" spans="1:12" ht="15" thickBot="1" x14ac:dyDescent="0.35">
      <c r="A64" s="96" t="s">
        <v>9</v>
      </c>
      <c r="B64" s="13" t="s">
        <v>36</v>
      </c>
      <c r="C64" s="40">
        <v>0.1343</v>
      </c>
      <c r="D64" s="40">
        <v>0.1343</v>
      </c>
      <c r="E64" s="40">
        <v>0.24560000000000001</v>
      </c>
      <c r="F64" s="40">
        <v>0.23880000000000001</v>
      </c>
      <c r="G64" s="40">
        <v>0.23880000000000001</v>
      </c>
      <c r="H64" s="40">
        <v>0.23880000000000001</v>
      </c>
      <c r="I64" s="40"/>
      <c r="J64" s="101">
        <v>0.23880000000000001</v>
      </c>
      <c r="K64" s="39"/>
      <c r="L64" s="79">
        <f t="shared" si="24"/>
        <v>0.21707724310041546</v>
      </c>
    </row>
    <row r="65" spans="1:12" ht="15" thickBot="1" x14ac:dyDescent="0.35">
      <c r="A65" s="96" t="s">
        <v>10</v>
      </c>
      <c r="B65" s="13" t="s">
        <v>37</v>
      </c>
      <c r="C65" s="40">
        <v>2.64E-2</v>
      </c>
      <c r="D65" s="40">
        <v>2.64E-2</v>
      </c>
      <c r="E65" s="40">
        <v>4.82E-2</v>
      </c>
      <c r="F65" s="40">
        <v>4.6899999999999997E-2</v>
      </c>
      <c r="G65" s="40">
        <v>4.6899999999999997E-2</v>
      </c>
      <c r="H65" s="40">
        <v>4.6899999999999997E-2</v>
      </c>
      <c r="I65" s="40"/>
      <c r="J65" s="101">
        <v>4.6899999999999997E-2</v>
      </c>
      <c r="K65" s="39"/>
      <c r="L65" s="79">
        <f t="shared" si="24"/>
        <v>4.2627522281503093E-2</v>
      </c>
    </row>
    <row r="66" spans="1:12" ht="15" thickBot="1" x14ac:dyDescent="0.35">
      <c r="A66" s="96" t="s">
        <v>11</v>
      </c>
      <c r="B66" s="13" t="s">
        <v>38</v>
      </c>
      <c r="C66" s="40">
        <v>2.8E-3</v>
      </c>
      <c r="D66" s="40">
        <v>2.8E-3</v>
      </c>
      <c r="E66" s="40">
        <v>5.0000000000000001E-3</v>
      </c>
      <c r="F66" s="40">
        <v>4.8999999999999998E-3</v>
      </c>
      <c r="G66" s="40">
        <v>4.8999999999999998E-3</v>
      </c>
      <c r="H66" s="40">
        <v>4.8999999999999998E-3</v>
      </c>
      <c r="I66" s="40"/>
      <c r="J66" s="101">
        <v>4.8999999999999998E-3</v>
      </c>
      <c r="K66" s="39"/>
      <c r="L66" s="79">
        <f t="shared" si="24"/>
        <v>4.4515169098237658E-3</v>
      </c>
    </row>
    <row r="67" spans="1:12" ht="15" thickBot="1" x14ac:dyDescent="0.35">
      <c r="A67" s="96" t="s">
        <v>12</v>
      </c>
      <c r="B67" s="13" t="s">
        <v>39</v>
      </c>
      <c r="C67" s="40">
        <v>7.6300000000000007E-2</v>
      </c>
      <c r="D67" s="40">
        <v>7.6300000000000007E-2</v>
      </c>
      <c r="E67" s="40"/>
      <c r="F67" s="40"/>
      <c r="G67" s="40"/>
      <c r="H67" s="40"/>
      <c r="I67" s="40"/>
      <c r="J67" s="101"/>
      <c r="K67" s="39"/>
      <c r="L67" s="79">
        <f t="shared" si="24"/>
        <v>1.7479459885954937E-2</v>
      </c>
    </row>
    <row r="68" spans="1:12" ht="15" thickBot="1" x14ac:dyDescent="0.35">
      <c r="A68" s="96" t="s">
        <v>13</v>
      </c>
      <c r="B68" s="13" t="s">
        <v>40</v>
      </c>
      <c r="C68" s="40">
        <v>2.3300000000000001E-2</v>
      </c>
      <c r="D68" s="40">
        <v>2.3300000000000001E-2</v>
      </c>
      <c r="E68" s="40">
        <v>3.5000000000000003E-2</v>
      </c>
      <c r="F68" s="40">
        <v>3.4200000000000001E-2</v>
      </c>
      <c r="G68" s="40">
        <v>3.4200000000000001E-2</v>
      </c>
      <c r="H68" s="40">
        <v>3.4200000000000001E-2</v>
      </c>
      <c r="I68" s="40"/>
      <c r="J68" s="101">
        <v>3.4200000000000001E-2</v>
      </c>
      <c r="K68" s="39"/>
      <c r="L68" s="79">
        <f t="shared" si="24"/>
        <v>3.1963757995852701E-2</v>
      </c>
    </row>
    <row r="69" spans="1:12" ht="15" thickBot="1" x14ac:dyDescent="0.35">
      <c r="A69" s="98" t="s">
        <v>14</v>
      </c>
      <c r="B69" s="7" t="s">
        <v>41</v>
      </c>
      <c r="C69" s="41">
        <v>0.1239</v>
      </c>
      <c r="D69" s="41">
        <v>0.1239</v>
      </c>
      <c r="E69" s="41">
        <v>0.18659999999999999</v>
      </c>
      <c r="F69" s="41">
        <v>0.183</v>
      </c>
      <c r="G69" s="41">
        <v>0.183</v>
      </c>
      <c r="H69" s="41">
        <v>0.183</v>
      </c>
      <c r="I69" s="41"/>
      <c r="J69" s="102">
        <v>0.183</v>
      </c>
      <c r="K69" s="39"/>
      <c r="L69" s="79">
        <f t="shared" si="24"/>
        <v>0.17063457059006784</v>
      </c>
    </row>
    <row r="70" spans="1:12" ht="15" thickBot="1" x14ac:dyDescent="0.35">
      <c r="A70" s="9">
        <v>6</v>
      </c>
      <c r="B70" s="10" t="s">
        <v>42</v>
      </c>
      <c r="C70" s="37">
        <f>SUM(C71:C72)</f>
        <v>0.26589999999999997</v>
      </c>
      <c r="D70" s="37">
        <f>SUM(D71:D72)</f>
        <v>0.26589999999999997</v>
      </c>
      <c r="E70" s="37">
        <f t="shared" ref="E70:J70" si="27">SUM(E71:E72)</f>
        <v>0.31589999999999996</v>
      </c>
      <c r="F70" s="37">
        <f t="shared" si="27"/>
        <v>0.31309999999999999</v>
      </c>
      <c r="G70" s="37">
        <f t="shared" si="27"/>
        <v>0.31309999999999999</v>
      </c>
      <c r="H70" s="37">
        <f t="shared" si="27"/>
        <v>0.31309999999999999</v>
      </c>
      <c r="I70" s="37"/>
      <c r="J70" s="42">
        <f t="shared" si="27"/>
        <v>0.31309999999999999</v>
      </c>
      <c r="K70" s="43"/>
      <c r="L70" s="60">
        <f t="shared" si="24"/>
        <v>0.30319990119036133</v>
      </c>
    </row>
    <row r="71" spans="1:12" ht="15" thickBot="1" x14ac:dyDescent="0.35">
      <c r="A71" s="94" t="s">
        <v>15</v>
      </c>
      <c r="B71" s="5" t="s">
        <v>43</v>
      </c>
      <c r="C71" s="38">
        <v>9.8699999999999996E-2</v>
      </c>
      <c r="D71" s="38">
        <v>9.8699999999999996E-2</v>
      </c>
      <c r="E71" s="38">
        <v>0.1487</v>
      </c>
      <c r="F71" s="38">
        <v>0.1459</v>
      </c>
      <c r="G71" s="38">
        <v>0.1459</v>
      </c>
      <c r="H71" s="38">
        <v>0.1459</v>
      </c>
      <c r="I71" s="38"/>
      <c r="J71" s="100">
        <v>0.1459</v>
      </c>
      <c r="K71" s="39"/>
      <c r="L71" s="79">
        <f t="shared" si="24"/>
        <v>0.13599990119036134</v>
      </c>
    </row>
    <row r="72" spans="1:12" ht="15" thickBot="1" x14ac:dyDescent="0.35">
      <c r="A72" s="98" t="s">
        <v>16</v>
      </c>
      <c r="B72" s="7" t="s">
        <v>80</v>
      </c>
      <c r="C72" s="41">
        <v>0.16719999999999999</v>
      </c>
      <c r="D72" s="41">
        <v>0.16719999999999999</v>
      </c>
      <c r="E72" s="41">
        <v>0.16719999999999999</v>
      </c>
      <c r="F72" s="41">
        <v>0.16719999999999999</v>
      </c>
      <c r="G72" s="41">
        <v>0.16719999999999999</v>
      </c>
      <c r="H72" s="41">
        <v>0.16719999999999999</v>
      </c>
      <c r="I72" s="41"/>
      <c r="J72" s="102">
        <v>0.16719999999999999</v>
      </c>
      <c r="K72" s="39"/>
      <c r="L72" s="79">
        <f t="shared" si="24"/>
        <v>0.16720000000000002</v>
      </c>
    </row>
    <row r="73" spans="1:12" ht="15" thickBot="1" x14ac:dyDescent="0.35">
      <c r="A73" s="9">
        <v>7</v>
      </c>
      <c r="B73" s="10" t="s">
        <v>45</v>
      </c>
      <c r="C73" s="37">
        <f>SUM(C74:C75)</f>
        <v>0.36970000000000003</v>
      </c>
      <c r="D73" s="37">
        <f>SUM(D74:D75)</f>
        <v>0.23910000000000001</v>
      </c>
      <c r="E73" s="37">
        <f t="shared" ref="E73:J73" si="28">SUM(E74:E75)</f>
        <v>0.32619999999999999</v>
      </c>
      <c r="F73" s="37">
        <f t="shared" si="28"/>
        <v>0.29020000000000001</v>
      </c>
      <c r="G73" s="37">
        <f t="shared" si="28"/>
        <v>0.40599999999999997</v>
      </c>
      <c r="H73" s="37">
        <f t="shared" si="28"/>
        <v>0.74450000000000005</v>
      </c>
      <c r="I73" s="37"/>
      <c r="J73" s="42">
        <f t="shared" si="28"/>
        <v>1.2751000000000001</v>
      </c>
      <c r="K73" s="43"/>
      <c r="L73" s="60">
        <f t="shared" si="24"/>
        <v>0.44735314386566533</v>
      </c>
    </row>
    <row r="74" spans="1:12" ht="15" thickBot="1" x14ac:dyDescent="0.35">
      <c r="A74" s="94" t="s">
        <v>17</v>
      </c>
      <c r="B74" s="5" t="s">
        <v>46</v>
      </c>
      <c r="C74" s="38">
        <v>0.3528</v>
      </c>
      <c r="D74" s="38">
        <v>0.2286</v>
      </c>
      <c r="E74" s="38">
        <v>0.31169999999999998</v>
      </c>
      <c r="F74" s="38">
        <v>0.2772</v>
      </c>
      <c r="G74" s="38">
        <v>0.38819999999999999</v>
      </c>
      <c r="H74" s="38">
        <v>0.71160000000000001</v>
      </c>
      <c r="I74" s="38"/>
      <c r="J74" s="100">
        <v>1.2188000000000001</v>
      </c>
      <c r="K74" s="39"/>
      <c r="L74" s="79">
        <f t="shared" si="24"/>
        <v>0.42759215016463575</v>
      </c>
    </row>
    <row r="75" spans="1:12" ht="15" thickBot="1" x14ac:dyDescent="0.35">
      <c r="A75" s="98" t="s">
        <v>18</v>
      </c>
      <c r="B75" s="7" t="s">
        <v>48</v>
      </c>
      <c r="C75" s="41">
        <v>1.6899999999999998E-2</v>
      </c>
      <c r="D75" s="41">
        <v>1.0500000000000001E-2</v>
      </c>
      <c r="E75" s="41">
        <v>1.4500000000000001E-2</v>
      </c>
      <c r="F75" s="41">
        <v>1.2999999999999999E-2</v>
      </c>
      <c r="G75" s="41">
        <v>1.78E-2</v>
      </c>
      <c r="H75" s="41">
        <v>3.2899999999999999E-2</v>
      </c>
      <c r="I75" s="41"/>
      <c r="J75" s="102">
        <v>5.6300000000000003E-2</v>
      </c>
      <c r="K75" s="39"/>
      <c r="L75" s="79">
        <f t="shared" si="24"/>
        <v>1.9760993701029596E-2</v>
      </c>
    </row>
    <row r="76" spans="1:12" ht="15" thickBot="1" x14ac:dyDescent="0.35">
      <c r="A76" s="9">
        <v>8</v>
      </c>
      <c r="B76" s="10" t="s">
        <v>49</v>
      </c>
      <c r="C76" s="37">
        <f>SUM(C77:C80)</f>
        <v>0.5344000000000001</v>
      </c>
      <c r="D76" s="37">
        <f>SUM(D77:D80)</f>
        <v>0.34080000000000005</v>
      </c>
      <c r="E76" s="37">
        <f t="shared" ref="E76:J76" si="29">SUM(E77:E80)</f>
        <v>0.46880000000000005</v>
      </c>
      <c r="F76" s="37">
        <f t="shared" si="29"/>
        <v>0.41670000000000001</v>
      </c>
      <c r="G76" s="37">
        <f t="shared" si="29"/>
        <v>0.55459999999999998</v>
      </c>
      <c r="H76" s="37">
        <f t="shared" si="29"/>
        <v>0.95379999999999998</v>
      </c>
      <c r="I76" s="37"/>
      <c r="J76" s="42">
        <f t="shared" si="29"/>
        <v>1.9231</v>
      </c>
      <c r="K76" s="43"/>
      <c r="L76" s="60">
        <f t="shared" si="24"/>
        <v>0.62585272060861441</v>
      </c>
    </row>
    <row r="77" spans="1:12" ht="15" thickBot="1" x14ac:dyDescent="0.35">
      <c r="A77" s="94" t="s">
        <v>19</v>
      </c>
      <c r="B77" s="5" t="s">
        <v>46</v>
      </c>
      <c r="C77" s="38">
        <v>0.26750000000000002</v>
      </c>
      <c r="D77" s="38">
        <v>0.15890000000000001</v>
      </c>
      <c r="E77" s="38">
        <v>0.23069999999999999</v>
      </c>
      <c r="F77" s="38">
        <v>0.20150000000000001</v>
      </c>
      <c r="G77" s="38">
        <v>0.27879999999999999</v>
      </c>
      <c r="H77" s="38">
        <v>0.50280000000000002</v>
      </c>
      <c r="I77" s="38"/>
      <c r="J77" s="100">
        <v>1.0466</v>
      </c>
      <c r="K77" s="39"/>
      <c r="L77" s="79">
        <f t="shared" si="24"/>
        <v>0.31880791207891951</v>
      </c>
    </row>
    <row r="78" spans="1:12" ht="15" thickBot="1" x14ac:dyDescent="0.35">
      <c r="A78" s="96" t="s">
        <v>19</v>
      </c>
      <c r="B78" s="13" t="s">
        <v>47</v>
      </c>
      <c r="C78" s="40">
        <v>0.14130000000000001</v>
      </c>
      <c r="D78" s="40">
        <v>0.1018</v>
      </c>
      <c r="E78" s="40">
        <v>0.12790000000000001</v>
      </c>
      <c r="F78" s="40">
        <v>0.1173</v>
      </c>
      <c r="G78" s="40">
        <v>0.1454</v>
      </c>
      <c r="H78" s="40">
        <v>0.2268</v>
      </c>
      <c r="I78" s="40"/>
      <c r="J78" s="101">
        <v>0.42459999999999998</v>
      </c>
      <c r="K78" s="39"/>
      <c r="L78" s="79">
        <f t="shared" si="24"/>
        <v>0.15993769464986271</v>
      </c>
    </row>
    <row r="79" spans="1:12" ht="15" thickBot="1" x14ac:dyDescent="0.35">
      <c r="A79" s="96" t="s">
        <v>20</v>
      </c>
      <c r="B79" s="13" t="s">
        <v>50</v>
      </c>
      <c r="C79" s="40">
        <v>8.2199999999999995E-2</v>
      </c>
      <c r="D79" s="40">
        <v>4.8800000000000003E-2</v>
      </c>
      <c r="E79" s="40">
        <v>7.0900000000000005E-2</v>
      </c>
      <c r="F79" s="40">
        <v>6.1899999999999997E-2</v>
      </c>
      <c r="G79" s="40">
        <v>8.5699999999999998E-2</v>
      </c>
      <c r="H79" s="40">
        <v>0.1545</v>
      </c>
      <c r="I79" s="40"/>
      <c r="J79" s="101">
        <v>0.32150000000000001</v>
      </c>
      <c r="K79" s="39"/>
      <c r="L79" s="79">
        <f t="shared" si="24"/>
        <v>9.7958890420306852E-2</v>
      </c>
    </row>
    <row r="80" spans="1:12" ht="15" thickBot="1" x14ac:dyDescent="0.35">
      <c r="A80" s="98" t="s">
        <v>20</v>
      </c>
      <c r="B80" s="7" t="s">
        <v>47</v>
      </c>
      <c r="C80" s="41">
        <v>4.3400000000000001E-2</v>
      </c>
      <c r="D80" s="41">
        <v>3.1300000000000001E-2</v>
      </c>
      <c r="E80" s="41">
        <v>3.9300000000000002E-2</v>
      </c>
      <c r="F80" s="41">
        <v>3.5999999999999997E-2</v>
      </c>
      <c r="G80" s="41">
        <v>4.4699999999999997E-2</v>
      </c>
      <c r="H80" s="41">
        <v>6.9699999999999998E-2</v>
      </c>
      <c r="I80" s="41"/>
      <c r="J80" s="102">
        <v>0.13039999999999999</v>
      </c>
      <c r="K80" s="39"/>
      <c r="L80" s="79">
        <f t="shared" si="24"/>
        <v>4.9148223459525436E-2</v>
      </c>
    </row>
    <row r="81" spans="1:13" ht="15" thickBot="1" x14ac:dyDescent="0.35">
      <c r="A81" s="9">
        <v>9</v>
      </c>
      <c r="B81" s="10" t="s">
        <v>51</v>
      </c>
      <c r="C81" s="37">
        <f>SUM(C84,C87)</f>
        <v>0.39500304600000002</v>
      </c>
      <c r="D81" s="37">
        <f>SUM(D84,D87)</f>
        <v>0.38601364439999997</v>
      </c>
      <c r="E81" s="37">
        <f t="shared" ref="E81:J81" si="30">SUM(E84,E87)</f>
        <v>0.52436095119999993</v>
      </c>
      <c r="F81" s="37">
        <f t="shared" si="30"/>
        <v>0.54030049199999985</v>
      </c>
      <c r="G81" s="37">
        <f t="shared" si="30"/>
        <v>0.57704883279999997</v>
      </c>
      <c r="H81" s="37">
        <f t="shared" si="30"/>
        <v>0.71838220239999995</v>
      </c>
      <c r="I81" s="37"/>
      <c r="J81" s="42">
        <f t="shared" si="30"/>
        <v>0.94163981759999993</v>
      </c>
      <c r="K81" s="43"/>
      <c r="L81" s="60">
        <f>SUM(L84,L87)</f>
        <v>0.55441549652207855</v>
      </c>
    </row>
    <row r="82" spans="1:13" ht="15" thickBot="1" x14ac:dyDescent="0.35">
      <c r="A82" s="9"/>
      <c r="B82" s="10" t="s">
        <v>91</v>
      </c>
      <c r="C82" s="37"/>
      <c r="D82" s="37"/>
      <c r="E82" s="37"/>
      <c r="F82" s="37"/>
      <c r="G82" s="37"/>
      <c r="H82" s="37"/>
      <c r="I82" s="37"/>
      <c r="J82" s="42"/>
      <c r="K82" s="43"/>
      <c r="L82" s="60">
        <v>5.9400000000000001E-2</v>
      </c>
    </row>
    <row r="83" spans="1:13" ht="15" thickBot="1" x14ac:dyDescent="0.35">
      <c r="A83" s="103"/>
      <c r="B83" s="81" t="s">
        <v>52</v>
      </c>
      <c r="C83" s="82">
        <f>SUM(C76,C73,C70,C61,C56)</f>
        <v>3.7965</v>
      </c>
      <c r="D83" s="82">
        <f t="shared" ref="D83:J83" si="31">SUM(D76,D73,D70,D61,D56)</f>
        <v>3.7100999999999997</v>
      </c>
      <c r="E83" s="82">
        <f t="shared" si="31"/>
        <v>5.0397999999999996</v>
      </c>
      <c r="F83" s="82">
        <f t="shared" si="31"/>
        <v>5.1929999999999996</v>
      </c>
      <c r="G83" s="82">
        <f t="shared" si="31"/>
        <v>5.5461999999999998</v>
      </c>
      <c r="H83" s="82">
        <f t="shared" si="31"/>
        <v>6.9045999999999994</v>
      </c>
      <c r="I83" s="82"/>
      <c r="J83" s="104">
        <f t="shared" si="31"/>
        <v>9.0503999999999998</v>
      </c>
      <c r="K83" s="43"/>
      <c r="L83" s="60">
        <f>((C83*$C$54+D83*$D$54+E83*$E$54+F83*$F$54+G83*$G$54+H83*$H$54+I83*$I$54+J83*$J$54)/$L$54)-L82</f>
        <v>5.3286638011041347</v>
      </c>
    </row>
    <row r="84" spans="1:13" ht="15" thickBot="1" x14ac:dyDescent="0.35">
      <c r="A84" s="105" t="s">
        <v>21</v>
      </c>
      <c r="B84" s="19" t="s">
        <v>53</v>
      </c>
      <c r="C84" s="45">
        <f t="shared" ref="C84:J84" si="32">SUM(C85:C86)</f>
        <v>0.1468372305</v>
      </c>
      <c r="D84" s="45">
        <f t="shared" si="32"/>
        <v>0.14349553769999998</v>
      </c>
      <c r="E84" s="45">
        <f t="shared" si="32"/>
        <v>0.19492434459999997</v>
      </c>
      <c r="F84" s="45">
        <f t="shared" si="32"/>
        <v>0.20084966099999996</v>
      </c>
      <c r="G84" s="45">
        <f t="shared" si="32"/>
        <v>0.21451037739999995</v>
      </c>
      <c r="H84" s="45">
        <f t="shared" si="32"/>
        <v>0.26704921419999994</v>
      </c>
      <c r="I84" s="45"/>
      <c r="J84" s="106">
        <f t="shared" si="32"/>
        <v>0.35004232079999997</v>
      </c>
      <c r="K84" s="43"/>
      <c r="L84" s="60">
        <f>SUM(L85:L86)</f>
        <v>0.20609672983530461</v>
      </c>
    </row>
    <row r="85" spans="1:13" ht="15" thickBot="1" x14ac:dyDescent="0.35">
      <c r="A85" s="96" t="s">
        <v>22</v>
      </c>
      <c r="B85" s="13" t="s">
        <v>54</v>
      </c>
      <c r="C85" s="40">
        <f t="shared" ref="C85:J85" si="33">0.006882*C83</f>
        <v>2.6127513000000002E-2</v>
      </c>
      <c r="D85" s="40">
        <f t="shared" si="33"/>
        <v>2.5532908199999999E-2</v>
      </c>
      <c r="E85" s="40">
        <f t="shared" si="33"/>
        <v>3.4683903599999996E-2</v>
      </c>
      <c r="F85" s="46">
        <f t="shared" si="33"/>
        <v>3.5738225999999998E-2</v>
      </c>
      <c r="G85" s="40">
        <f t="shared" si="33"/>
        <v>3.81689484E-2</v>
      </c>
      <c r="H85" s="40">
        <f t="shared" si="33"/>
        <v>4.7517457199999995E-2</v>
      </c>
      <c r="I85" s="40"/>
      <c r="J85" s="101">
        <f t="shared" si="33"/>
        <v>6.2284852799999998E-2</v>
      </c>
      <c r="K85" s="39"/>
      <c r="L85" s="79">
        <f>0.006882*L83</f>
        <v>3.6671864279198656E-2</v>
      </c>
    </row>
    <row r="86" spans="1:13" ht="15" thickBot="1" x14ac:dyDescent="0.35">
      <c r="A86" s="96" t="s">
        <v>23</v>
      </c>
      <c r="B86" s="13" t="s">
        <v>55</v>
      </c>
      <c r="C86" s="40">
        <f t="shared" ref="C86:J86" si="34">0.031795*C83</f>
        <v>0.12070971749999999</v>
      </c>
      <c r="D86" s="40">
        <f t="shared" si="34"/>
        <v>0.11796262949999999</v>
      </c>
      <c r="E86" s="40">
        <f t="shared" si="34"/>
        <v>0.16024044099999998</v>
      </c>
      <c r="F86" s="47">
        <f t="shared" si="34"/>
        <v>0.16511143499999997</v>
      </c>
      <c r="G86" s="40">
        <f t="shared" si="34"/>
        <v>0.17634142899999997</v>
      </c>
      <c r="H86" s="40">
        <f t="shared" si="34"/>
        <v>0.21953175699999997</v>
      </c>
      <c r="I86" s="40"/>
      <c r="J86" s="101">
        <f t="shared" si="34"/>
        <v>0.28775746799999996</v>
      </c>
      <c r="K86" s="39"/>
      <c r="L86" s="79">
        <f>0.031795*L83</f>
        <v>0.16942486555610595</v>
      </c>
    </row>
    <row r="87" spans="1:13" ht="15" thickBot="1" x14ac:dyDescent="0.35">
      <c r="A87" s="105" t="s">
        <v>24</v>
      </c>
      <c r="B87" s="19" t="s">
        <v>56</v>
      </c>
      <c r="C87" s="45">
        <f t="shared" ref="C87:J87" si="35">SUM(C88:C89)</f>
        <v>0.2481658155</v>
      </c>
      <c r="D87" s="45">
        <f t="shared" si="35"/>
        <v>0.24251810669999999</v>
      </c>
      <c r="E87" s="45">
        <f t="shared" si="35"/>
        <v>0.32943660659999996</v>
      </c>
      <c r="F87" s="45">
        <f t="shared" si="35"/>
        <v>0.33945083099999995</v>
      </c>
      <c r="G87" s="45">
        <f t="shared" si="35"/>
        <v>0.36253845540000001</v>
      </c>
      <c r="H87" s="45">
        <f t="shared" si="35"/>
        <v>0.45133298819999995</v>
      </c>
      <c r="I87" s="45"/>
      <c r="J87" s="106">
        <f t="shared" si="35"/>
        <v>0.59159749679999996</v>
      </c>
      <c r="K87" s="43"/>
      <c r="L87" s="60">
        <f>SUM(L88:L89)</f>
        <v>0.34831876668677397</v>
      </c>
    </row>
    <row r="88" spans="1:13" ht="15" thickBot="1" x14ac:dyDescent="0.35">
      <c r="A88" s="96" t="s">
        <v>25</v>
      </c>
      <c r="B88" s="13" t="s">
        <v>57</v>
      </c>
      <c r="C88" s="40">
        <f t="shared" ref="C88:J88" si="36">0.021202*C83</f>
        <v>8.0493392999999996E-2</v>
      </c>
      <c r="D88" s="40">
        <f t="shared" si="36"/>
        <v>7.8661540199999991E-2</v>
      </c>
      <c r="E88" s="40">
        <f t="shared" si="36"/>
        <v>0.10685383959999999</v>
      </c>
      <c r="F88" s="40">
        <f t="shared" si="36"/>
        <v>0.11010198599999999</v>
      </c>
      <c r="G88" s="40">
        <f t="shared" si="36"/>
        <v>0.11759053239999999</v>
      </c>
      <c r="H88" s="40">
        <f t="shared" si="36"/>
        <v>0.14639132919999998</v>
      </c>
      <c r="I88" s="40"/>
      <c r="J88" s="101">
        <f t="shared" si="36"/>
        <v>0.19188658079999998</v>
      </c>
      <c r="K88" s="39"/>
      <c r="L88" s="79">
        <f>0.021202*L83</f>
        <v>0.11297832991100985</v>
      </c>
    </row>
    <row r="89" spans="1:13" ht="15" thickBot="1" x14ac:dyDescent="0.35">
      <c r="A89" s="96" t="s">
        <v>26</v>
      </c>
      <c r="B89" s="13" t="s">
        <v>58</v>
      </c>
      <c r="C89" s="40">
        <f t="shared" ref="C89:J89" si="37">0.044165*C83</f>
        <v>0.1676724225</v>
      </c>
      <c r="D89" s="40">
        <f t="shared" si="37"/>
        <v>0.16385656649999999</v>
      </c>
      <c r="E89" s="40">
        <f t="shared" si="37"/>
        <v>0.22258276699999999</v>
      </c>
      <c r="F89" s="40">
        <f t="shared" si="37"/>
        <v>0.229348845</v>
      </c>
      <c r="G89" s="40">
        <f t="shared" si="37"/>
        <v>0.24494792300000001</v>
      </c>
      <c r="H89" s="40">
        <f t="shared" si="37"/>
        <v>0.30494165899999998</v>
      </c>
      <c r="I89" s="40"/>
      <c r="J89" s="101">
        <f t="shared" si="37"/>
        <v>0.39971091600000003</v>
      </c>
      <c r="K89" s="39"/>
      <c r="L89" s="79">
        <f>0.044165*L83</f>
        <v>0.23534043677576413</v>
      </c>
    </row>
    <row r="90" spans="1:13" ht="15" thickBot="1" x14ac:dyDescent="0.35">
      <c r="A90" s="537" t="s">
        <v>60</v>
      </c>
      <c r="B90" s="538"/>
      <c r="C90" s="37">
        <f t="shared" ref="C90:H90" si="38">SUM(C56,C61,C70,C73,C76,C81)</f>
        <v>4.1915030460000002</v>
      </c>
      <c r="D90" s="37">
        <f t="shared" si="38"/>
        <v>4.0961136443999999</v>
      </c>
      <c r="E90" s="37">
        <f t="shared" si="38"/>
        <v>5.5641609512000008</v>
      </c>
      <c r="F90" s="37">
        <f t="shared" si="38"/>
        <v>5.7333004920000006</v>
      </c>
      <c r="G90" s="37">
        <f t="shared" si="38"/>
        <v>6.1232488327999999</v>
      </c>
      <c r="H90" s="37">
        <f t="shared" si="38"/>
        <v>7.6229822024000002</v>
      </c>
      <c r="I90" s="37"/>
      <c r="J90" s="42">
        <f>SUM(J56,J61,J70,J73,J76,J81)</f>
        <v>9.9920398176000003</v>
      </c>
      <c r="K90" s="43"/>
      <c r="L90" s="60">
        <f>SUM(L83,L81)</f>
        <v>5.883079297626213</v>
      </c>
    </row>
    <row r="91" spans="1:13" x14ac:dyDescent="0.3">
      <c r="A91" s="74"/>
      <c r="B91" s="74"/>
      <c r="C91" s="43"/>
      <c r="D91" s="43"/>
      <c r="E91" s="43"/>
      <c r="F91" s="43"/>
      <c r="G91" s="43"/>
      <c r="H91" s="43"/>
      <c r="I91" s="43"/>
      <c r="J91" s="39" t="s">
        <v>83</v>
      </c>
      <c r="K91" s="39"/>
      <c r="L91" s="89">
        <v>5.8830999999999998</v>
      </c>
      <c r="M91" s="91"/>
    </row>
    <row r="93" spans="1:13" ht="15" thickBot="1" x14ac:dyDescent="0.35">
      <c r="A93" s="72" t="s">
        <v>0</v>
      </c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 t="s">
        <v>94</v>
      </c>
    </row>
    <row r="94" spans="1:13" x14ac:dyDescent="0.3">
      <c r="A94" s="536" t="s">
        <v>1</v>
      </c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</row>
    <row r="95" spans="1:13" ht="15" thickBot="1" x14ac:dyDescent="0.35"/>
    <row r="96" spans="1:13" ht="15" thickBot="1" x14ac:dyDescent="0.35">
      <c r="A96" s="4">
        <v>1</v>
      </c>
      <c r="B96" s="17" t="s">
        <v>2</v>
      </c>
      <c r="C96" s="21">
        <v>16581.560000000001</v>
      </c>
      <c r="D96" s="21">
        <v>304698.05</v>
      </c>
      <c r="E96" s="21">
        <v>1135367.6799999999</v>
      </c>
      <c r="F96" s="21">
        <v>35804.57</v>
      </c>
      <c r="G96" s="21">
        <v>531273.16</v>
      </c>
      <c r="H96" s="21">
        <v>381233.14</v>
      </c>
      <c r="I96" s="21">
        <v>100627.51</v>
      </c>
      <c r="J96" s="22">
        <v>211963.19</v>
      </c>
      <c r="K96" s="23"/>
      <c r="L96" s="48">
        <f>SUM(C96:J96)</f>
        <v>2717548.86</v>
      </c>
    </row>
    <row r="97" spans="1:12" ht="29.4" thickBot="1" x14ac:dyDescent="0.35">
      <c r="A97" s="8"/>
      <c r="B97" s="26" t="s">
        <v>28</v>
      </c>
      <c r="C97" s="27" t="s">
        <v>61</v>
      </c>
      <c r="D97" s="27" t="s">
        <v>62</v>
      </c>
      <c r="E97" s="27" t="s">
        <v>63</v>
      </c>
      <c r="F97" s="27" t="s">
        <v>64</v>
      </c>
      <c r="G97" s="27" t="s">
        <v>65</v>
      </c>
      <c r="H97" s="27" t="s">
        <v>66</v>
      </c>
      <c r="I97" s="27" t="s">
        <v>67</v>
      </c>
      <c r="J97" s="28" t="s">
        <v>68</v>
      </c>
      <c r="K97" s="29"/>
      <c r="L97" s="54" t="s">
        <v>69</v>
      </c>
    </row>
    <row r="98" spans="1:12" ht="15" thickBot="1" x14ac:dyDescent="0.35">
      <c r="A98" s="9">
        <v>4</v>
      </c>
      <c r="B98" s="10" t="s">
        <v>29</v>
      </c>
      <c r="C98" s="30">
        <f>SUM(C99:C102)</f>
        <v>0.62929999999999997</v>
      </c>
      <c r="D98" s="30">
        <f>SUM(D99:D102)</f>
        <v>0.86709999999999998</v>
      </c>
      <c r="E98" s="30">
        <f t="shared" ref="E98:G98" si="39">SUM(E99:E102)</f>
        <v>0.9850000000000001</v>
      </c>
      <c r="F98" s="30">
        <f t="shared" si="39"/>
        <v>1.2884</v>
      </c>
      <c r="G98" s="30">
        <f t="shared" si="39"/>
        <v>1.3879000000000001</v>
      </c>
      <c r="H98" s="30">
        <f>SUM(H99:H102)</f>
        <v>2.0085999999999999</v>
      </c>
      <c r="I98" s="30">
        <f>SUM(I99:I102)</f>
        <v>2.3647999999999998</v>
      </c>
      <c r="J98" s="31">
        <f t="shared" ref="J98" si="40">SUM(J99:J102)</f>
        <v>2.7541000000000002</v>
      </c>
      <c r="K98" s="32"/>
      <c r="L98" s="60">
        <f t="shared" ref="L98:L122" si="41">(C98*$C$96+D98*$D$96+E98*$E$96+F98*$F$96+G98*$G$96+H98*$H$96+I98*$I$96+J98*$J$96)/$L$96</f>
        <v>1.3850484692466578</v>
      </c>
    </row>
    <row r="99" spans="1:12" ht="15" thickBot="1" x14ac:dyDescent="0.35">
      <c r="A99" s="94" t="s">
        <v>3</v>
      </c>
      <c r="B99" s="5" t="s">
        <v>30</v>
      </c>
      <c r="C99" s="33">
        <v>0.4042</v>
      </c>
      <c r="D99" s="33">
        <v>0.54749999999999999</v>
      </c>
      <c r="E99" s="33">
        <v>0.63090000000000002</v>
      </c>
      <c r="F99" s="33">
        <v>0.90139999999999998</v>
      </c>
      <c r="G99" s="33">
        <v>0.94799999999999995</v>
      </c>
      <c r="H99" s="33">
        <v>1.32</v>
      </c>
      <c r="I99" s="33">
        <v>1.6042000000000001</v>
      </c>
      <c r="J99" s="95">
        <v>1.6482000000000001</v>
      </c>
      <c r="K99" s="34"/>
      <c r="L99" s="79">
        <f t="shared" si="41"/>
        <v>0.89778008238534479</v>
      </c>
    </row>
    <row r="100" spans="1:12" ht="15" thickBot="1" x14ac:dyDescent="0.35">
      <c r="A100" s="96" t="s">
        <v>4</v>
      </c>
      <c r="B100" s="13" t="s">
        <v>31</v>
      </c>
      <c r="C100" s="35">
        <v>1.6199999999999999E-2</v>
      </c>
      <c r="D100" s="35">
        <v>2.1899999999999999E-2</v>
      </c>
      <c r="E100" s="35">
        <v>2.52E-2</v>
      </c>
      <c r="F100" s="35">
        <v>3.61E-2</v>
      </c>
      <c r="G100" s="35">
        <v>3.7900000000000003E-2</v>
      </c>
      <c r="H100" s="35">
        <v>5.28E-2</v>
      </c>
      <c r="I100" s="35">
        <v>6.4199999999999993E-2</v>
      </c>
      <c r="J100" s="97">
        <v>6.59E-2</v>
      </c>
      <c r="K100" s="34"/>
      <c r="L100" s="79">
        <f t="shared" si="41"/>
        <v>3.5892028818572924E-2</v>
      </c>
    </row>
    <row r="101" spans="1:12" ht="15" thickBot="1" x14ac:dyDescent="0.35">
      <c r="A101" s="96" t="s">
        <v>5</v>
      </c>
      <c r="B101" s="13" t="s">
        <v>32</v>
      </c>
      <c r="C101" s="35">
        <v>5.1999999999999998E-2</v>
      </c>
      <c r="D101" s="35">
        <v>7.6499999999999999E-2</v>
      </c>
      <c r="E101" s="35">
        <v>9.9500000000000005E-2</v>
      </c>
      <c r="F101" s="35">
        <v>9.9500000000000005E-2</v>
      </c>
      <c r="G101" s="35">
        <v>0.11600000000000001</v>
      </c>
      <c r="H101" s="35">
        <v>0.13780000000000001</v>
      </c>
      <c r="I101" s="35">
        <v>0.13780000000000001</v>
      </c>
      <c r="J101" s="97">
        <v>0.16259999999999999</v>
      </c>
      <c r="K101" s="34"/>
      <c r="L101" s="79">
        <f t="shared" si="41"/>
        <v>0.11156987243423475</v>
      </c>
    </row>
    <row r="102" spans="1:12" ht="15" thickBot="1" x14ac:dyDescent="0.35">
      <c r="A102" s="98" t="s">
        <v>6</v>
      </c>
      <c r="B102" s="7" t="s">
        <v>33</v>
      </c>
      <c r="C102" s="36">
        <v>0.15690000000000001</v>
      </c>
      <c r="D102" s="36">
        <v>0.22120000000000001</v>
      </c>
      <c r="E102" s="36">
        <v>0.22939999999999999</v>
      </c>
      <c r="F102" s="36">
        <v>0.25140000000000001</v>
      </c>
      <c r="G102" s="36">
        <v>0.28599999999999998</v>
      </c>
      <c r="H102" s="36">
        <v>0.498</v>
      </c>
      <c r="I102" s="36">
        <v>0.55859999999999999</v>
      </c>
      <c r="J102" s="99">
        <v>0.87739999999999996</v>
      </c>
      <c r="K102" s="34"/>
      <c r="L102" s="79">
        <f t="shared" si="41"/>
        <v>0.33980648560850529</v>
      </c>
    </row>
    <row r="103" spans="1:12" ht="29.4" thickBot="1" x14ac:dyDescent="0.35">
      <c r="A103" s="9">
        <v>5</v>
      </c>
      <c r="B103" s="15" t="s">
        <v>71</v>
      </c>
      <c r="C103" s="30">
        <f>SUM(C104:C105,C109:C111)</f>
        <v>1.9972000000000001</v>
      </c>
      <c r="D103" s="30">
        <f>SUM(D104:D105,D109:D111)</f>
        <v>1.9973000000000001</v>
      </c>
      <c r="E103" s="37">
        <f t="shared" ref="E103:J103" si="42">SUM(E104:E105,E109:E111)</f>
        <v>2.9444000000000004</v>
      </c>
      <c r="F103" s="30">
        <f t="shared" si="42"/>
        <v>2.8849999999999998</v>
      </c>
      <c r="G103" s="30">
        <f t="shared" si="42"/>
        <v>2.8849999999999998</v>
      </c>
      <c r="H103" s="30">
        <f t="shared" si="42"/>
        <v>2.8849999999999998</v>
      </c>
      <c r="I103" s="30">
        <f t="shared" si="42"/>
        <v>2.8849999999999998</v>
      </c>
      <c r="J103" s="31">
        <f t="shared" si="42"/>
        <v>2.8849999999999998</v>
      </c>
      <c r="K103" s="32"/>
      <c r="L103" s="60">
        <f t="shared" si="41"/>
        <v>2.8048686982352913</v>
      </c>
    </row>
    <row r="104" spans="1:12" ht="15" thickBot="1" x14ac:dyDescent="0.35">
      <c r="A104" s="94" t="s">
        <v>7</v>
      </c>
      <c r="B104" s="5" t="s">
        <v>34</v>
      </c>
      <c r="C104" s="38">
        <v>1.6102000000000001</v>
      </c>
      <c r="D104" s="38">
        <v>1.6103000000000001</v>
      </c>
      <c r="E104" s="38">
        <v>2.4239000000000002</v>
      </c>
      <c r="F104" s="38">
        <v>2.3772000000000002</v>
      </c>
      <c r="G104" s="38">
        <v>2.3772000000000002</v>
      </c>
      <c r="H104" s="38">
        <v>2.3772000000000002</v>
      </c>
      <c r="I104" s="38">
        <v>2.3772000000000002</v>
      </c>
      <c r="J104" s="100">
        <v>2.3772000000000002</v>
      </c>
      <c r="K104" s="39"/>
      <c r="L104" s="79">
        <f t="shared" si="41"/>
        <v>2.3060442157360148</v>
      </c>
    </row>
    <row r="105" spans="1:12" ht="15" thickBot="1" x14ac:dyDescent="0.35">
      <c r="A105" s="96" t="s">
        <v>8</v>
      </c>
      <c r="B105" s="13" t="s">
        <v>35</v>
      </c>
      <c r="C105" s="40">
        <f>SUM(C106:C108)</f>
        <v>0.16350000000000001</v>
      </c>
      <c r="D105" s="40">
        <f>SUM(D106:D108)</f>
        <v>0.16350000000000001</v>
      </c>
      <c r="E105" s="40">
        <f t="shared" ref="E105:J105" si="43">SUM(E106:E108)</f>
        <v>0.2989</v>
      </c>
      <c r="F105" s="40">
        <f t="shared" si="43"/>
        <v>0.29060000000000002</v>
      </c>
      <c r="G105" s="40">
        <f t="shared" si="43"/>
        <v>0.29060000000000002</v>
      </c>
      <c r="H105" s="40">
        <f t="shared" si="43"/>
        <v>0.29060000000000002</v>
      </c>
      <c r="I105" s="40">
        <f t="shared" si="43"/>
        <v>0.29060000000000002</v>
      </c>
      <c r="J105" s="101">
        <f t="shared" si="43"/>
        <v>0.29060000000000002</v>
      </c>
      <c r="K105" s="39"/>
      <c r="L105" s="79">
        <f t="shared" si="41"/>
        <v>0.27904139027292413</v>
      </c>
    </row>
    <row r="106" spans="1:12" ht="15" thickBot="1" x14ac:dyDescent="0.35">
      <c r="A106" s="96" t="s">
        <v>9</v>
      </c>
      <c r="B106" s="13" t="s">
        <v>36</v>
      </c>
      <c r="C106" s="40">
        <v>0.1343</v>
      </c>
      <c r="D106" s="40">
        <v>0.1343</v>
      </c>
      <c r="E106" s="40">
        <v>0.24560000000000001</v>
      </c>
      <c r="F106" s="40">
        <v>0.23880000000000001</v>
      </c>
      <c r="G106" s="40">
        <v>0.23880000000000001</v>
      </c>
      <c r="H106" s="40">
        <v>0.23880000000000001</v>
      </c>
      <c r="I106" s="40">
        <v>0.23880000000000001</v>
      </c>
      <c r="J106" s="101">
        <v>0.23880000000000001</v>
      </c>
      <c r="K106" s="39"/>
      <c r="L106" s="79">
        <f t="shared" si="41"/>
        <v>0.22928656699368416</v>
      </c>
    </row>
    <row r="107" spans="1:12" ht="15" thickBot="1" x14ac:dyDescent="0.35">
      <c r="A107" s="96" t="s">
        <v>10</v>
      </c>
      <c r="B107" s="13" t="s">
        <v>37</v>
      </c>
      <c r="C107" s="40">
        <v>2.64E-2</v>
      </c>
      <c r="D107" s="40">
        <v>2.64E-2</v>
      </c>
      <c r="E107" s="40">
        <v>4.8300000000000003E-2</v>
      </c>
      <c r="F107" s="40">
        <v>4.6899999999999997E-2</v>
      </c>
      <c r="G107" s="40">
        <v>4.6899999999999997E-2</v>
      </c>
      <c r="H107" s="40">
        <v>4.6899999999999997E-2</v>
      </c>
      <c r="I107" s="40">
        <v>4.6899999999999997E-2</v>
      </c>
      <c r="J107" s="101">
        <v>4.6899999999999997E-2</v>
      </c>
      <c r="K107" s="39"/>
      <c r="L107" s="79">
        <f t="shared" si="41"/>
        <v>4.506131465875466E-2</v>
      </c>
    </row>
    <row r="108" spans="1:12" ht="15" thickBot="1" x14ac:dyDescent="0.35">
      <c r="A108" s="96" t="s">
        <v>11</v>
      </c>
      <c r="B108" s="13" t="s">
        <v>38</v>
      </c>
      <c r="C108" s="40">
        <v>2.8E-3</v>
      </c>
      <c r="D108" s="40">
        <v>2.8E-3</v>
      </c>
      <c r="E108" s="40">
        <v>5.0000000000000001E-3</v>
      </c>
      <c r="F108" s="40">
        <v>4.8999999999999998E-3</v>
      </c>
      <c r="G108" s="40">
        <v>4.8999999999999998E-3</v>
      </c>
      <c r="H108" s="40">
        <v>4.8999999999999998E-3</v>
      </c>
      <c r="I108" s="40">
        <v>4.8999999999999998E-3</v>
      </c>
      <c r="J108" s="101">
        <v>4.8999999999999998E-3</v>
      </c>
      <c r="K108" s="39"/>
      <c r="L108" s="79">
        <f t="shared" si="41"/>
        <v>4.6935086204853002E-3</v>
      </c>
    </row>
    <row r="109" spans="1:12" ht="15" thickBot="1" x14ac:dyDescent="0.35">
      <c r="A109" s="96" t="s">
        <v>12</v>
      </c>
      <c r="B109" s="13" t="s">
        <v>39</v>
      </c>
      <c r="C109" s="40">
        <v>7.6300000000000007E-2</v>
      </c>
      <c r="D109" s="40">
        <v>7.6300000000000007E-2</v>
      </c>
      <c r="E109" s="40"/>
      <c r="F109" s="40"/>
      <c r="G109" s="40"/>
      <c r="H109" s="40"/>
      <c r="I109" s="40"/>
      <c r="J109" s="101"/>
      <c r="K109" s="39"/>
      <c r="L109" s="79">
        <f t="shared" si="41"/>
        <v>9.0204943888294985E-3</v>
      </c>
    </row>
    <row r="110" spans="1:12" ht="15" thickBot="1" x14ac:dyDescent="0.35">
      <c r="A110" s="96" t="s">
        <v>13</v>
      </c>
      <c r="B110" s="13" t="s">
        <v>40</v>
      </c>
      <c r="C110" s="40">
        <v>2.3300000000000001E-2</v>
      </c>
      <c r="D110" s="40">
        <v>2.3300000000000001E-2</v>
      </c>
      <c r="E110" s="40">
        <v>3.5000000000000003E-2</v>
      </c>
      <c r="F110" s="40">
        <v>3.4200000000000001E-2</v>
      </c>
      <c r="G110" s="40">
        <v>3.4200000000000001E-2</v>
      </c>
      <c r="H110" s="40">
        <v>3.4200000000000001E-2</v>
      </c>
      <c r="I110" s="40">
        <v>3.4200000000000001E-2</v>
      </c>
      <c r="J110" s="101">
        <v>3.4200000000000001E-2</v>
      </c>
      <c r="K110" s="39"/>
      <c r="L110" s="79">
        <f t="shared" si="41"/>
        <v>3.3245590810462931E-2</v>
      </c>
    </row>
    <row r="111" spans="1:12" ht="15" thickBot="1" x14ac:dyDescent="0.35">
      <c r="A111" s="98" t="s">
        <v>14</v>
      </c>
      <c r="B111" s="7" t="s">
        <v>41</v>
      </c>
      <c r="C111" s="41">
        <v>0.1239</v>
      </c>
      <c r="D111" s="41">
        <v>0.1239</v>
      </c>
      <c r="E111" s="41">
        <v>0.18659999999999999</v>
      </c>
      <c r="F111" s="41">
        <v>0.183</v>
      </c>
      <c r="G111" s="41">
        <v>0.183</v>
      </c>
      <c r="H111" s="41">
        <v>0.183</v>
      </c>
      <c r="I111" s="41">
        <v>0.183</v>
      </c>
      <c r="J111" s="102">
        <v>0.183</v>
      </c>
      <c r="K111" s="39"/>
      <c r="L111" s="79">
        <f t="shared" si="41"/>
        <v>0.17751700702706041</v>
      </c>
    </row>
    <row r="112" spans="1:12" ht="15" thickBot="1" x14ac:dyDescent="0.35">
      <c r="A112" s="9">
        <v>6</v>
      </c>
      <c r="B112" s="10" t="s">
        <v>42</v>
      </c>
      <c r="C112" s="37">
        <f>SUM(C113:C114)</f>
        <v>0.26589999999999997</v>
      </c>
      <c r="D112" s="37">
        <f>SUM(D113:D114)</f>
        <v>0.26589999999999997</v>
      </c>
      <c r="E112" s="37">
        <f t="shared" ref="E112:J112" si="44">SUM(E113:E114)</f>
        <v>0.31589999999999996</v>
      </c>
      <c r="F112" s="37">
        <f t="shared" si="44"/>
        <v>0.31309999999999999</v>
      </c>
      <c r="G112" s="37">
        <f t="shared" si="44"/>
        <v>0.31309999999999999</v>
      </c>
      <c r="H112" s="37">
        <f t="shared" si="44"/>
        <v>0.31309999999999999</v>
      </c>
      <c r="I112" s="37">
        <f t="shared" si="44"/>
        <v>0.31309999999999999</v>
      </c>
      <c r="J112" s="42">
        <f t="shared" si="44"/>
        <v>0.31309999999999999</v>
      </c>
      <c r="K112" s="43"/>
      <c r="L112" s="60">
        <f t="shared" si="41"/>
        <v>0.30868964025839074</v>
      </c>
    </row>
    <row r="113" spans="1:12" ht="15" thickBot="1" x14ac:dyDescent="0.35">
      <c r="A113" s="94" t="s">
        <v>15</v>
      </c>
      <c r="B113" s="5" t="s">
        <v>43</v>
      </c>
      <c r="C113" s="38">
        <v>9.8699999999999996E-2</v>
      </c>
      <c r="D113" s="38">
        <v>9.8699999999999996E-2</v>
      </c>
      <c r="E113" s="38">
        <v>0.1487</v>
      </c>
      <c r="F113" s="38">
        <v>0.1459</v>
      </c>
      <c r="G113" s="38">
        <v>0.1459</v>
      </c>
      <c r="H113" s="38">
        <v>0.1459</v>
      </c>
      <c r="I113" s="38">
        <v>0.1459</v>
      </c>
      <c r="J113" s="100">
        <v>0.1459</v>
      </c>
      <c r="K113" s="39"/>
      <c r="L113" s="79">
        <f t="shared" si="41"/>
        <v>0.14148964025839078</v>
      </c>
    </row>
    <row r="114" spans="1:12" ht="15" thickBot="1" x14ac:dyDescent="0.35">
      <c r="A114" s="98" t="s">
        <v>16</v>
      </c>
      <c r="B114" s="7" t="s">
        <v>44</v>
      </c>
      <c r="C114" s="41">
        <v>0.16719999999999999</v>
      </c>
      <c r="D114" s="41">
        <v>0.16719999999999999</v>
      </c>
      <c r="E114" s="41">
        <v>0.16719999999999999</v>
      </c>
      <c r="F114" s="41">
        <v>0.16719999999999999</v>
      </c>
      <c r="G114" s="41">
        <v>0.16719999999999999</v>
      </c>
      <c r="H114" s="41">
        <v>0.16719999999999999</v>
      </c>
      <c r="I114" s="41">
        <v>0.16719999999999999</v>
      </c>
      <c r="J114" s="102">
        <v>0.16719999999999999</v>
      </c>
      <c r="K114" s="39"/>
      <c r="L114" s="79">
        <f t="shared" si="41"/>
        <v>0.16719999999999999</v>
      </c>
    </row>
    <row r="115" spans="1:12" ht="15" thickBot="1" x14ac:dyDescent="0.35">
      <c r="A115" s="9">
        <v>7</v>
      </c>
      <c r="B115" s="10" t="s">
        <v>45</v>
      </c>
      <c r="C115" s="37">
        <f>SUM(C116:C117)</f>
        <v>0.36970000000000003</v>
      </c>
      <c r="D115" s="37">
        <f>SUM(D116:D117)</f>
        <v>0.26119999999999999</v>
      </c>
      <c r="E115" s="37">
        <f t="shared" ref="E115:J115" si="45">SUM(E116:E117)</f>
        <v>0.28180000000000005</v>
      </c>
      <c r="F115" s="37">
        <f t="shared" si="45"/>
        <v>0.3211</v>
      </c>
      <c r="G115" s="37">
        <f t="shared" si="45"/>
        <v>0.44869999999999999</v>
      </c>
      <c r="H115" s="37">
        <f t="shared" si="45"/>
        <v>0.73782999999999999</v>
      </c>
      <c r="I115" s="37">
        <f t="shared" si="45"/>
        <v>0.75019999999999998</v>
      </c>
      <c r="J115" s="42">
        <f t="shared" si="45"/>
        <v>1.3178000000000001</v>
      </c>
      <c r="K115" s="43"/>
      <c r="L115" s="60">
        <f t="shared" si="41"/>
        <v>0.47529749194838766</v>
      </c>
    </row>
    <row r="116" spans="1:12" ht="15" thickBot="1" x14ac:dyDescent="0.35">
      <c r="A116" s="94" t="s">
        <v>17</v>
      </c>
      <c r="B116" s="5" t="s">
        <v>46</v>
      </c>
      <c r="C116" s="38">
        <v>0.3528</v>
      </c>
      <c r="D116" s="38">
        <v>0.24679999999999999</v>
      </c>
      <c r="E116" s="38">
        <v>0.26640000000000003</v>
      </c>
      <c r="F116" s="38">
        <v>0.30349999999999999</v>
      </c>
      <c r="G116" s="38">
        <v>0.42409999999999998</v>
      </c>
      <c r="H116" s="38">
        <v>0.69740000000000002</v>
      </c>
      <c r="I116" s="38">
        <v>0.70899999999999996</v>
      </c>
      <c r="J116" s="100">
        <v>1.2456</v>
      </c>
      <c r="K116" s="39"/>
      <c r="L116" s="79">
        <f t="shared" si="41"/>
        <v>0.44927592694727114</v>
      </c>
    </row>
    <row r="117" spans="1:12" ht="15" thickBot="1" x14ac:dyDescent="0.35">
      <c r="A117" s="98" t="s">
        <v>18</v>
      </c>
      <c r="B117" s="7" t="s">
        <v>48</v>
      </c>
      <c r="C117" s="41">
        <v>1.6899999999999998E-2</v>
      </c>
      <c r="D117" s="41">
        <v>1.44E-2</v>
      </c>
      <c r="E117" s="41">
        <v>1.54E-2</v>
      </c>
      <c r="F117" s="41">
        <v>1.7600000000000001E-2</v>
      </c>
      <c r="G117" s="41">
        <v>2.46E-2</v>
      </c>
      <c r="H117" s="41">
        <v>4.0430000000000001E-2</v>
      </c>
      <c r="I117" s="41">
        <v>4.1200000000000001E-2</v>
      </c>
      <c r="J117" s="102">
        <v>7.22E-2</v>
      </c>
      <c r="K117" s="39"/>
      <c r="L117" s="79">
        <f t="shared" si="41"/>
        <v>2.6021565001116485E-2</v>
      </c>
    </row>
    <row r="118" spans="1:12" ht="15" thickBot="1" x14ac:dyDescent="0.35">
      <c r="A118" s="9">
        <v>8</v>
      </c>
      <c r="B118" s="10" t="s">
        <v>49</v>
      </c>
      <c r="C118" s="37">
        <f>SUM(C119:C122)</f>
        <v>0.5344000000000001</v>
      </c>
      <c r="D118" s="37">
        <f>SUM(D119:D122)</f>
        <v>0.37540000000000001</v>
      </c>
      <c r="E118" s="37">
        <f t="shared" ref="E118:J118" si="46">SUM(E119:E122)</f>
        <v>0.42179999999999995</v>
      </c>
      <c r="F118" s="37">
        <f t="shared" si="46"/>
        <v>0.46470000000000006</v>
      </c>
      <c r="G118" s="37">
        <f t="shared" si="46"/>
        <v>0.61669999999999991</v>
      </c>
      <c r="H118" s="37">
        <f t="shared" si="46"/>
        <v>0.95809999999999995</v>
      </c>
      <c r="I118" s="37">
        <f t="shared" si="46"/>
        <v>0.9716999999999999</v>
      </c>
      <c r="J118" s="42">
        <f t="shared" si="46"/>
        <v>2.0043000000000002</v>
      </c>
      <c r="K118" s="43"/>
      <c r="L118" s="60">
        <f t="shared" si="41"/>
        <v>0.67498124288628247</v>
      </c>
    </row>
    <row r="119" spans="1:12" ht="15" thickBot="1" x14ac:dyDescent="0.35">
      <c r="A119" s="94" t="s">
        <v>19</v>
      </c>
      <c r="B119" s="5" t="s">
        <v>46</v>
      </c>
      <c r="C119" s="38">
        <v>0.26750000000000002</v>
      </c>
      <c r="D119" s="38">
        <v>0.17460000000000001</v>
      </c>
      <c r="E119" s="38">
        <v>0.2006</v>
      </c>
      <c r="F119" s="38">
        <v>0.22470000000000001</v>
      </c>
      <c r="G119" s="38">
        <v>0.31</v>
      </c>
      <c r="H119" s="38">
        <v>0.50149999999999995</v>
      </c>
      <c r="I119" s="38">
        <v>0.5091</v>
      </c>
      <c r="J119" s="100">
        <v>1.0884</v>
      </c>
      <c r="K119" s="39"/>
      <c r="L119" s="79">
        <f t="shared" si="41"/>
        <v>0.34267983353351739</v>
      </c>
    </row>
    <row r="120" spans="1:12" ht="15" thickBot="1" x14ac:dyDescent="0.35">
      <c r="A120" s="96" t="s">
        <v>19</v>
      </c>
      <c r="B120" s="13" t="s">
        <v>47</v>
      </c>
      <c r="C120" s="40">
        <v>0.14130000000000001</v>
      </c>
      <c r="D120" s="40">
        <v>0.11260000000000001</v>
      </c>
      <c r="E120" s="40">
        <v>0.1221</v>
      </c>
      <c r="F120" s="40">
        <v>0.1308</v>
      </c>
      <c r="G120" s="40">
        <v>0.1618</v>
      </c>
      <c r="H120" s="40">
        <v>0.23150000000000001</v>
      </c>
      <c r="I120" s="40">
        <v>0.23419999999999999</v>
      </c>
      <c r="J120" s="101">
        <v>0.44490000000000002</v>
      </c>
      <c r="K120" s="39"/>
      <c r="L120" s="79">
        <f t="shared" si="41"/>
        <v>0.17370376244605959</v>
      </c>
    </row>
    <row r="121" spans="1:12" ht="15" thickBot="1" x14ac:dyDescent="0.35">
      <c r="A121" s="96" t="s">
        <v>20</v>
      </c>
      <c r="B121" s="13" t="s">
        <v>50</v>
      </c>
      <c r="C121" s="40">
        <v>8.2199999999999995E-2</v>
      </c>
      <c r="D121" s="40">
        <v>5.3600000000000002E-2</v>
      </c>
      <c r="E121" s="40">
        <v>6.1600000000000002E-2</v>
      </c>
      <c r="F121" s="40">
        <v>6.9000000000000006E-2</v>
      </c>
      <c r="G121" s="40">
        <v>9.5200000000000007E-2</v>
      </c>
      <c r="H121" s="40">
        <v>0.154</v>
      </c>
      <c r="I121" s="40">
        <v>0.15640000000000001</v>
      </c>
      <c r="J121" s="101">
        <v>0.33429999999999999</v>
      </c>
      <c r="K121" s="39"/>
      <c r="L121" s="79">
        <f t="shared" si="41"/>
        <v>0.10523767712607014</v>
      </c>
    </row>
    <row r="122" spans="1:12" ht="15" thickBot="1" x14ac:dyDescent="0.35">
      <c r="A122" s="98" t="s">
        <v>20</v>
      </c>
      <c r="B122" s="7" t="s">
        <v>47</v>
      </c>
      <c r="C122" s="41">
        <v>4.3400000000000001E-2</v>
      </c>
      <c r="D122" s="41">
        <v>3.4599999999999999E-2</v>
      </c>
      <c r="E122" s="41">
        <v>3.7499999999999999E-2</v>
      </c>
      <c r="F122" s="41">
        <v>4.02E-2</v>
      </c>
      <c r="G122" s="41">
        <v>4.9700000000000001E-2</v>
      </c>
      <c r="H122" s="41">
        <v>7.1099999999999997E-2</v>
      </c>
      <c r="I122" s="41">
        <v>7.1999999999999995E-2</v>
      </c>
      <c r="J122" s="102">
        <v>0.13669999999999999</v>
      </c>
      <c r="K122" s="39"/>
      <c r="L122" s="79">
        <f t="shared" si="41"/>
        <v>5.3359969780635334E-2</v>
      </c>
    </row>
    <row r="123" spans="1:12" ht="15" thickBot="1" x14ac:dyDescent="0.35">
      <c r="A123" s="109">
        <v>9</v>
      </c>
      <c r="B123" s="92" t="s">
        <v>51</v>
      </c>
      <c r="C123" s="110">
        <f>SUM(C126,C129)</f>
        <v>0.39500304600000002</v>
      </c>
      <c r="D123" s="110">
        <f>SUM(D126,D129)</f>
        <v>0.39192334359999997</v>
      </c>
      <c r="E123" s="110">
        <f t="shared" ref="E123:J123" si="47">SUM(E126,E129)</f>
        <v>0.5149033516</v>
      </c>
      <c r="F123" s="110">
        <f t="shared" si="47"/>
        <v>0.5485511811999999</v>
      </c>
      <c r="G123" s="110">
        <f t="shared" si="47"/>
        <v>0.58799426160000001</v>
      </c>
      <c r="H123" s="110">
        <f t="shared" si="47"/>
        <v>0.71817723572000003</v>
      </c>
      <c r="I123" s="110">
        <f t="shared" si="47"/>
        <v>0.75793973120000002</v>
      </c>
      <c r="J123" s="111">
        <f t="shared" si="47"/>
        <v>0.96493526920000006</v>
      </c>
      <c r="K123" s="43"/>
      <c r="L123" s="60">
        <f>SUM(L126,L129)</f>
        <v>0.58033511899167434</v>
      </c>
    </row>
    <row r="124" spans="1:12" ht="15" thickBot="1" x14ac:dyDescent="0.35">
      <c r="A124" s="9"/>
      <c r="B124" s="112" t="s">
        <v>91</v>
      </c>
      <c r="C124" s="37"/>
      <c r="D124" s="37"/>
      <c r="E124" s="37"/>
      <c r="F124" s="37"/>
      <c r="G124" s="37"/>
      <c r="H124" s="37"/>
      <c r="I124" s="37"/>
      <c r="J124" s="42"/>
      <c r="K124" s="43"/>
      <c r="L124" s="60">
        <v>7.1099999999999997E-2</v>
      </c>
    </row>
    <row r="125" spans="1:12" ht="15" thickBot="1" x14ac:dyDescent="0.35">
      <c r="A125" s="103"/>
      <c r="B125" s="81" t="s">
        <v>52</v>
      </c>
      <c r="C125" s="82">
        <f>SUM(C118,C115,C112,C103,C98)</f>
        <v>3.7965</v>
      </c>
      <c r="D125" s="82">
        <f>SUM(D118,D115,D112,D103,D98)</f>
        <v>3.7668999999999997</v>
      </c>
      <c r="E125" s="82">
        <f t="shared" ref="E125:J125" si="48">SUM(E118,E115,E112,E103,E98)</f>
        <v>4.9489000000000001</v>
      </c>
      <c r="F125" s="82">
        <f t="shared" si="48"/>
        <v>5.2722999999999995</v>
      </c>
      <c r="G125" s="82">
        <f t="shared" si="48"/>
        <v>5.6513999999999998</v>
      </c>
      <c r="H125" s="82">
        <f t="shared" si="48"/>
        <v>6.9026300000000003</v>
      </c>
      <c r="I125" s="82">
        <f t="shared" si="48"/>
        <v>7.2847999999999997</v>
      </c>
      <c r="J125" s="104">
        <f t="shared" si="48"/>
        <v>9.2743000000000002</v>
      </c>
      <c r="K125" s="43"/>
      <c r="L125" s="60">
        <f>((C125*$C$96+D125*$D$96+E125*$E$96+F125*$F$96+G125*$G$96+H125*$H$96+I125*$I$96+J125*$J$96)/$L$96)-L124</f>
        <v>5.5777855425750094</v>
      </c>
    </row>
    <row r="126" spans="1:12" ht="15" thickBot="1" x14ac:dyDescent="0.35">
      <c r="A126" s="105" t="s">
        <v>21</v>
      </c>
      <c r="B126" s="19" t="s">
        <v>53</v>
      </c>
      <c r="C126" s="45">
        <f t="shared" ref="C126:J126" si="49">SUM(C127:C128)</f>
        <v>0.1468372305</v>
      </c>
      <c r="D126" s="45">
        <f t="shared" si="49"/>
        <v>0.14569239129999997</v>
      </c>
      <c r="E126" s="45">
        <f t="shared" si="49"/>
        <v>0.19140860530000001</v>
      </c>
      <c r="F126" s="45">
        <f t="shared" si="49"/>
        <v>0.20391674709999996</v>
      </c>
      <c r="G126" s="45">
        <f t="shared" si="49"/>
        <v>0.21857919779999999</v>
      </c>
      <c r="H126" s="45">
        <f t="shared" si="49"/>
        <v>0.26697302050999999</v>
      </c>
      <c r="I126" s="45">
        <f t="shared" si="49"/>
        <v>0.28175420959999997</v>
      </c>
      <c r="J126" s="106">
        <f t="shared" si="49"/>
        <v>0.3587021011</v>
      </c>
      <c r="K126" s="43"/>
      <c r="L126" s="60">
        <f>SUM(L127:L128)</f>
        <v>0.21573201143017362</v>
      </c>
    </row>
    <row r="127" spans="1:12" ht="15" thickBot="1" x14ac:dyDescent="0.35">
      <c r="A127" s="96" t="s">
        <v>22</v>
      </c>
      <c r="B127" s="13" t="s">
        <v>54</v>
      </c>
      <c r="C127" s="40">
        <f t="shared" ref="C127:J127" si="50">0.006882*C125</f>
        <v>2.6127513000000002E-2</v>
      </c>
      <c r="D127" s="40">
        <f t="shared" si="50"/>
        <v>2.5923805799999998E-2</v>
      </c>
      <c r="E127" s="40">
        <f t="shared" si="50"/>
        <v>3.4058329800000002E-2</v>
      </c>
      <c r="F127" s="46">
        <f t="shared" si="50"/>
        <v>3.6283968599999994E-2</v>
      </c>
      <c r="G127" s="40">
        <f t="shared" si="50"/>
        <v>3.8892934800000001E-2</v>
      </c>
      <c r="H127" s="40">
        <f t="shared" si="50"/>
        <v>4.7503899660000001E-2</v>
      </c>
      <c r="I127" s="40">
        <f t="shared" si="50"/>
        <v>5.0133993599999996E-2</v>
      </c>
      <c r="J127" s="101">
        <f t="shared" si="50"/>
        <v>6.3825732600000004E-2</v>
      </c>
      <c r="K127" s="39"/>
      <c r="L127" s="79">
        <f>0.006882*L125</f>
        <v>3.8386320104001212E-2</v>
      </c>
    </row>
    <row r="128" spans="1:12" ht="15" thickBot="1" x14ac:dyDescent="0.35">
      <c r="A128" s="96" t="s">
        <v>23</v>
      </c>
      <c r="B128" s="13" t="s">
        <v>55</v>
      </c>
      <c r="C128" s="40">
        <f t="shared" ref="C128:J128" si="51">0.031795*C125</f>
        <v>0.12070971749999999</v>
      </c>
      <c r="D128" s="40">
        <f t="shared" si="51"/>
        <v>0.11976858549999998</v>
      </c>
      <c r="E128" s="40">
        <f t="shared" si="51"/>
        <v>0.1573502755</v>
      </c>
      <c r="F128" s="47">
        <f t="shared" si="51"/>
        <v>0.16763277849999997</v>
      </c>
      <c r="G128" s="40">
        <f t="shared" si="51"/>
        <v>0.17968626299999998</v>
      </c>
      <c r="H128" s="40">
        <f t="shared" si="51"/>
        <v>0.21946912084999998</v>
      </c>
      <c r="I128" s="40">
        <f t="shared" si="51"/>
        <v>0.23162021599999996</v>
      </c>
      <c r="J128" s="101">
        <f t="shared" si="51"/>
        <v>0.29487636849999999</v>
      </c>
      <c r="K128" s="39"/>
      <c r="L128" s="79">
        <f>0.031795*L125</f>
        <v>0.17734569132617239</v>
      </c>
    </row>
    <row r="129" spans="1:12" ht="15" thickBot="1" x14ac:dyDescent="0.35">
      <c r="A129" s="105" t="s">
        <v>24</v>
      </c>
      <c r="B129" s="19" t="s">
        <v>56</v>
      </c>
      <c r="C129" s="45">
        <f t="shared" ref="C129:J129" si="52">SUM(C130:C131)</f>
        <v>0.2481658155</v>
      </c>
      <c r="D129" s="45">
        <f t="shared" si="52"/>
        <v>0.2462309523</v>
      </c>
      <c r="E129" s="45">
        <f t="shared" si="52"/>
        <v>0.32349474630000002</v>
      </c>
      <c r="F129" s="45">
        <f t="shared" si="52"/>
        <v>0.3446344341</v>
      </c>
      <c r="G129" s="45">
        <f t="shared" si="52"/>
        <v>0.3694150638</v>
      </c>
      <c r="H129" s="45">
        <f t="shared" si="52"/>
        <v>0.45120421521000004</v>
      </c>
      <c r="I129" s="45">
        <f t="shared" si="52"/>
        <v>0.47618552159999999</v>
      </c>
      <c r="J129" s="106">
        <f t="shared" si="52"/>
        <v>0.60623316810000005</v>
      </c>
      <c r="K129" s="43"/>
      <c r="L129" s="60">
        <f>SUM(L130:L131)</f>
        <v>0.36460310756150066</v>
      </c>
    </row>
    <row r="130" spans="1:12" ht="15" thickBot="1" x14ac:dyDescent="0.35">
      <c r="A130" s="96" t="s">
        <v>25</v>
      </c>
      <c r="B130" s="13" t="s">
        <v>57</v>
      </c>
      <c r="C130" s="40">
        <f t="shared" ref="C130:J130" si="53">0.021202*C125</f>
        <v>8.0493392999999996E-2</v>
      </c>
      <c r="D130" s="40">
        <f t="shared" si="53"/>
        <v>7.9865813799999991E-2</v>
      </c>
      <c r="E130" s="40">
        <f t="shared" si="53"/>
        <v>0.10492657779999999</v>
      </c>
      <c r="F130" s="40">
        <f t="shared" si="53"/>
        <v>0.11178330459999998</v>
      </c>
      <c r="G130" s="40">
        <f t="shared" si="53"/>
        <v>0.11982098279999999</v>
      </c>
      <c r="H130" s="40">
        <f t="shared" si="53"/>
        <v>0.14634956125999998</v>
      </c>
      <c r="I130" s="40">
        <f t="shared" si="53"/>
        <v>0.15445232959999999</v>
      </c>
      <c r="J130" s="101">
        <f t="shared" si="53"/>
        <v>0.19663370859999998</v>
      </c>
      <c r="K130" s="39"/>
      <c r="L130" s="79">
        <f>0.021202*L125</f>
        <v>0.11826020907367533</v>
      </c>
    </row>
    <row r="131" spans="1:12" ht="15" thickBot="1" x14ac:dyDescent="0.35">
      <c r="A131" s="96" t="s">
        <v>26</v>
      </c>
      <c r="B131" s="13" t="s">
        <v>58</v>
      </c>
      <c r="C131" s="40">
        <f t="shared" ref="C131:J131" si="54">0.044165*C125</f>
        <v>0.1676724225</v>
      </c>
      <c r="D131" s="40">
        <f t="shared" si="54"/>
        <v>0.16636513850000001</v>
      </c>
      <c r="E131" s="40">
        <f t="shared" si="54"/>
        <v>0.21856816850000002</v>
      </c>
      <c r="F131" s="40">
        <f t="shared" si="54"/>
        <v>0.2328511295</v>
      </c>
      <c r="G131" s="40">
        <f t="shared" si="54"/>
        <v>0.249594081</v>
      </c>
      <c r="H131" s="40">
        <f t="shared" si="54"/>
        <v>0.30485465395000005</v>
      </c>
      <c r="I131" s="40">
        <f t="shared" si="54"/>
        <v>0.321733192</v>
      </c>
      <c r="J131" s="101">
        <f t="shared" si="54"/>
        <v>0.40959945950000004</v>
      </c>
      <c r="K131" s="39"/>
      <c r="L131" s="79">
        <f>0.044165*L125</f>
        <v>0.24634289848782531</v>
      </c>
    </row>
    <row r="132" spans="1:12" ht="15" thickBot="1" x14ac:dyDescent="0.35">
      <c r="A132" s="537" t="s">
        <v>60</v>
      </c>
      <c r="B132" s="538"/>
      <c r="C132" s="37">
        <f t="shared" ref="C132:J132" si="55">SUM(C98,C103,C112,C115,C118,C123)</f>
        <v>4.1915030460000002</v>
      </c>
      <c r="D132" s="37">
        <f t="shared" si="55"/>
        <v>4.1588233435999999</v>
      </c>
      <c r="E132" s="37">
        <f t="shared" si="55"/>
        <v>5.4638033516000011</v>
      </c>
      <c r="F132" s="37">
        <f t="shared" si="55"/>
        <v>5.8208511812000001</v>
      </c>
      <c r="G132" s="37">
        <f t="shared" si="55"/>
        <v>6.2393942615999993</v>
      </c>
      <c r="H132" s="37">
        <f t="shared" si="55"/>
        <v>7.6208072357199992</v>
      </c>
      <c r="I132" s="37">
        <f t="shared" si="55"/>
        <v>8.0427397312000011</v>
      </c>
      <c r="J132" s="42">
        <f t="shared" si="55"/>
        <v>10.2392352692</v>
      </c>
      <c r="K132" s="43"/>
      <c r="L132" s="60">
        <f>SUM(L125,L123)</f>
        <v>6.1581206615666835</v>
      </c>
    </row>
    <row r="133" spans="1:12" x14ac:dyDescent="0.3">
      <c r="J133" t="s">
        <v>85</v>
      </c>
      <c r="L133">
        <v>6.1578999999999997</v>
      </c>
    </row>
    <row r="134" spans="1:12" x14ac:dyDescent="0.3">
      <c r="G134" s="78"/>
      <c r="H134" s="78"/>
      <c r="I134" s="78"/>
      <c r="L134" s="90"/>
    </row>
    <row r="135" spans="1:12" ht="15" thickBot="1" x14ac:dyDescent="0.35">
      <c r="A135" s="72" t="s">
        <v>0</v>
      </c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 t="s">
        <v>95</v>
      </c>
    </row>
    <row r="136" spans="1:12" x14ac:dyDescent="0.3">
      <c r="A136" s="536" t="s">
        <v>1</v>
      </c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1:12" ht="15" thickBot="1" x14ac:dyDescent="0.35"/>
    <row r="138" spans="1:12" ht="15" thickBot="1" x14ac:dyDescent="0.35">
      <c r="A138" s="4">
        <v>1</v>
      </c>
      <c r="B138" s="17" t="s">
        <v>2</v>
      </c>
      <c r="C138" s="21">
        <v>32458.080000000002</v>
      </c>
      <c r="D138" s="21">
        <v>253900.09</v>
      </c>
      <c r="E138" s="21">
        <v>1223320.44</v>
      </c>
      <c r="F138" s="21">
        <v>81733.61</v>
      </c>
      <c r="G138" s="21">
        <v>578715.35</v>
      </c>
      <c r="H138" s="21">
        <v>445884.51</v>
      </c>
      <c r="I138" s="21">
        <v>82986.5</v>
      </c>
      <c r="J138" s="22">
        <v>389573.4</v>
      </c>
      <c r="K138" s="23"/>
      <c r="L138" s="48">
        <f>SUM(C138:J138)</f>
        <v>3088571.98</v>
      </c>
    </row>
    <row r="139" spans="1:12" ht="29.4" thickBot="1" x14ac:dyDescent="0.35">
      <c r="A139" s="8"/>
      <c r="B139" s="26" t="s">
        <v>28</v>
      </c>
      <c r="C139" s="27" t="s">
        <v>61</v>
      </c>
      <c r="D139" s="27" t="s">
        <v>62</v>
      </c>
      <c r="E139" s="27" t="s">
        <v>63</v>
      </c>
      <c r="F139" s="27" t="s">
        <v>64</v>
      </c>
      <c r="G139" s="27" t="s">
        <v>65</v>
      </c>
      <c r="H139" s="27" t="s">
        <v>66</v>
      </c>
      <c r="I139" s="27" t="s">
        <v>67</v>
      </c>
      <c r="J139" s="28" t="s">
        <v>68</v>
      </c>
      <c r="K139" s="29"/>
      <c r="L139" s="54" t="s">
        <v>69</v>
      </c>
    </row>
    <row r="140" spans="1:12" ht="15" thickBot="1" x14ac:dyDescent="0.35">
      <c r="A140" s="9">
        <v>4</v>
      </c>
      <c r="B140" s="10" t="s">
        <v>29</v>
      </c>
      <c r="C140" s="30">
        <f>SUM(C141:C144)</f>
        <v>0.62929999999999997</v>
      </c>
      <c r="D140" s="30">
        <f>SUM(D141:D144)</f>
        <v>0.86709999999999998</v>
      </c>
      <c r="E140" s="30">
        <f t="shared" ref="E140:G140" si="56">SUM(E141:E144)</f>
        <v>0.9850000000000001</v>
      </c>
      <c r="F140" s="30">
        <f t="shared" si="56"/>
        <v>1.2883</v>
      </c>
      <c r="G140" s="30">
        <f t="shared" si="56"/>
        <v>1.3878000000000001</v>
      </c>
      <c r="H140" s="30">
        <f>SUM(H141:H144)</f>
        <v>2.0085999999999999</v>
      </c>
      <c r="I140" s="30">
        <f>SUM(I141:I144)</f>
        <v>2.3912999999999998</v>
      </c>
      <c r="J140" s="31">
        <f t="shared" ref="J140" si="57">SUM(J141:J144)</f>
        <v>2.7968000000000002</v>
      </c>
      <c r="K140" s="32"/>
      <c r="L140" s="60">
        <f t="shared" ref="L140:L164" si="58">(C140*$C$138+D140*$D$138+E140*$E$138+F140*$F$138+G140*$G$138+H140*$H$138+I140*$I$138+J140*$J$138)/$L$138</f>
        <v>1.4691579158313806</v>
      </c>
    </row>
    <row r="141" spans="1:12" ht="15" thickBot="1" x14ac:dyDescent="0.35">
      <c r="A141" s="94" t="s">
        <v>3</v>
      </c>
      <c r="B141" s="5" t="s">
        <v>30</v>
      </c>
      <c r="C141" s="33">
        <v>0.4042</v>
      </c>
      <c r="D141" s="33">
        <v>0.54749999999999999</v>
      </c>
      <c r="E141" s="33">
        <v>0.63090000000000002</v>
      </c>
      <c r="F141" s="33">
        <v>0.90139999999999998</v>
      </c>
      <c r="G141" s="33">
        <v>0.94789999999999996</v>
      </c>
      <c r="H141" s="33">
        <v>1.32</v>
      </c>
      <c r="I141" s="33">
        <v>1.6297999999999999</v>
      </c>
      <c r="J141" s="95">
        <v>1.6893</v>
      </c>
      <c r="K141" s="34"/>
      <c r="L141" s="79">
        <f t="shared" si="58"/>
        <v>0.94803909107729467</v>
      </c>
    </row>
    <row r="142" spans="1:12" ht="15" thickBot="1" x14ac:dyDescent="0.35">
      <c r="A142" s="96" t="s">
        <v>4</v>
      </c>
      <c r="B142" s="13" t="s">
        <v>31</v>
      </c>
      <c r="C142" s="35">
        <v>1.6199999999999999E-2</v>
      </c>
      <c r="D142" s="35">
        <v>2.1899999999999999E-2</v>
      </c>
      <c r="E142" s="35">
        <v>2.52E-2</v>
      </c>
      <c r="F142" s="35">
        <v>3.61E-2</v>
      </c>
      <c r="G142" s="35">
        <v>3.7900000000000003E-2</v>
      </c>
      <c r="H142" s="35">
        <v>5.28E-2</v>
      </c>
      <c r="I142" s="35">
        <v>6.5199999999999994E-2</v>
      </c>
      <c r="J142" s="97">
        <v>6.7599999999999993E-2</v>
      </c>
      <c r="K142" s="34"/>
      <c r="L142" s="79">
        <f t="shared" si="58"/>
        <v>3.790955417817396E-2</v>
      </c>
    </row>
    <row r="143" spans="1:12" ht="15" thickBot="1" x14ac:dyDescent="0.35">
      <c r="A143" s="96" t="s">
        <v>5</v>
      </c>
      <c r="B143" s="13" t="s">
        <v>32</v>
      </c>
      <c r="C143" s="35">
        <v>5.1999999999999998E-2</v>
      </c>
      <c r="D143" s="35">
        <v>7.6499999999999999E-2</v>
      </c>
      <c r="E143" s="35">
        <v>9.9500000000000005E-2</v>
      </c>
      <c r="F143" s="35">
        <v>9.9500000000000005E-2</v>
      </c>
      <c r="G143" s="35">
        <v>0.11600000000000001</v>
      </c>
      <c r="H143" s="35">
        <v>0.13780000000000001</v>
      </c>
      <c r="I143" s="35">
        <v>0.13780000000000001</v>
      </c>
      <c r="J143" s="97">
        <v>0.16259999999999999</v>
      </c>
      <c r="K143" s="34"/>
      <c r="L143" s="79">
        <f t="shared" si="58"/>
        <v>0.11471906691259952</v>
      </c>
    </row>
    <row r="144" spans="1:12" ht="15" thickBot="1" x14ac:dyDescent="0.35">
      <c r="A144" s="98" t="s">
        <v>6</v>
      </c>
      <c r="B144" s="7" t="s">
        <v>33</v>
      </c>
      <c r="C144" s="36">
        <v>0.15690000000000001</v>
      </c>
      <c r="D144" s="36">
        <v>0.22120000000000001</v>
      </c>
      <c r="E144" s="36">
        <v>0.22939999999999999</v>
      </c>
      <c r="F144" s="36">
        <v>0.25130000000000002</v>
      </c>
      <c r="G144" s="36">
        <v>0.28599999999999998</v>
      </c>
      <c r="H144" s="36">
        <v>0.498</v>
      </c>
      <c r="I144" s="36">
        <v>0.5585</v>
      </c>
      <c r="J144" s="99">
        <v>0.87729999999999997</v>
      </c>
      <c r="K144" s="34"/>
      <c r="L144" s="79">
        <f t="shared" si="58"/>
        <v>0.36849020366331237</v>
      </c>
    </row>
    <row r="145" spans="1:12" ht="29.4" thickBot="1" x14ac:dyDescent="0.35">
      <c r="A145" s="9">
        <v>5</v>
      </c>
      <c r="B145" s="15" t="s">
        <v>71</v>
      </c>
      <c r="C145" s="30">
        <f>SUM(C146:C147,C151:C153)</f>
        <v>1.9973000000000001</v>
      </c>
      <c r="D145" s="30">
        <f>SUM(D146:D147,D151:D153)</f>
        <v>1.9973000000000001</v>
      </c>
      <c r="E145" s="37">
        <f t="shared" ref="E145:J145" si="59">SUM(E146:E147,E151:E153)</f>
        <v>2.9441999999999999</v>
      </c>
      <c r="F145" s="30">
        <f t="shared" si="59"/>
        <v>2.8848999999999996</v>
      </c>
      <c r="G145" s="30">
        <f t="shared" si="59"/>
        <v>2.8848999999999996</v>
      </c>
      <c r="H145" s="30">
        <f t="shared" si="59"/>
        <v>2.8848999999999996</v>
      </c>
      <c r="I145" s="30">
        <f t="shared" si="59"/>
        <v>2.8848999999999996</v>
      </c>
      <c r="J145" s="31">
        <f t="shared" si="59"/>
        <v>2.8848999999999996</v>
      </c>
      <c r="K145" s="32"/>
      <c r="L145" s="60">
        <f t="shared" si="58"/>
        <v>2.8260933376407826</v>
      </c>
    </row>
    <row r="146" spans="1:12" ht="15" thickBot="1" x14ac:dyDescent="0.35">
      <c r="A146" s="94" t="s">
        <v>7</v>
      </c>
      <c r="B146" s="5" t="s">
        <v>34</v>
      </c>
      <c r="C146" s="38">
        <v>1.6103000000000001</v>
      </c>
      <c r="D146" s="38">
        <v>1.6103000000000001</v>
      </c>
      <c r="E146" s="38">
        <v>2.4238</v>
      </c>
      <c r="F146" s="38">
        <v>2.3771</v>
      </c>
      <c r="G146" s="38">
        <v>2.3771</v>
      </c>
      <c r="H146" s="38">
        <v>2.3771</v>
      </c>
      <c r="I146" s="38">
        <v>2.3771</v>
      </c>
      <c r="J146" s="100">
        <v>2.3771</v>
      </c>
      <c r="K146" s="39"/>
      <c r="L146" s="79">
        <f t="shared" si="58"/>
        <v>2.3245027540041332</v>
      </c>
    </row>
    <row r="147" spans="1:12" ht="15" thickBot="1" x14ac:dyDescent="0.35">
      <c r="A147" s="96" t="s">
        <v>8</v>
      </c>
      <c r="B147" s="13" t="s">
        <v>35</v>
      </c>
      <c r="C147" s="40">
        <f>SUM(C148:C150)</f>
        <v>0.16350000000000001</v>
      </c>
      <c r="D147" s="40">
        <f>SUM(D148:D150)</f>
        <v>0.16350000000000001</v>
      </c>
      <c r="E147" s="40">
        <f t="shared" ref="E147:J147" si="60">SUM(E148:E150)</f>
        <v>0.29880000000000001</v>
      </c>
      <c r="F147" s="40">
        <f t="shared" si="60"/>
        <v>0.29060000000000002</v>
      </c>
      <c r="G147" s="40">
        <f t="shared" si="60"/>
        <v>0.29060000000000002</v>
      </c>
      <c r="H147" s="40">
        <f t="shared" si="60"/>
        <v>0.29060000000000002</v>
      </c>
      <c r="I147" s="40">
        <f t="shared" si="60"/>
        <v>0.29060000000000002</v>
      </c>
      <c r="J147" s="101">
        <f t="shared" si="60"/>
        <v>0.29060000000000002</v>
      </c>
      <c r="K147" s="39"/>
      <c r="L147" s="79">
        <f t="shared" si="58"/>
        <v>0.28206372628848364</v>
      </c>
    </row>
    <row r="148" spans="1:12" ht="15" thickBot="1" x14ac:dyDescent="0.35">
      <c r="A148" s="96" t="s">
        <v>9</v>
      </c>
      <c r="B148" s="13" t="s">
        <v>36</v>
      </c>
      <c r="C148" s="40">
        <v>0.1343</v>
      </c>
      <c r="D148" s="40">
        <v>0.1343</v>
      </c>
      <c r="E148" s="40">
        <v>0.24560000000000001</v>
      </c>
      <c r="F148" s="40">
        <v>0.23880000000000001</v>
      </c>
      <c r="G148" s="40">
        <v>0.23880000000000001</v>
      </c>
      <c r="H148" s="40">
        <v>0.23880000000000001</v>
      </c>
      <c r="I148" s="40">
        <v>0.23880000000000001</v>
      </c>
      <c r="J148" s="101">
        <v>0.23880000000000001</v>
      </c>
      <c r="K148" s="39"/>
      <c r="L148" s="79">
        <f t="shared" si="58"/>
        <v>0.23180458272855281</v>
      </c>
    </row>
    <row r="149" spans="1:12" ht="15" thickBot="1" x14ac:dyDescent="0.35">
      <c r="A149" s="96" t="s">
        <v>10</v>
      </c>
      <c r="B149" s="13" t="s">
        <v>37</v>
      </c>
      <c r="C149" s="40">
        <v>2.64E-2</v>
      </c>
      <c r="D149" s="40">
        <v>2.64E-2</v>
      </c>
      <c r="E149" s="40">
        <v>4.82E-2</v>
      </c>
      <c r="F149" s="40">
        <v>4.6899999999999997E-2</v>
      </c>
      <c r="G149" s="40">
        <v>4.6899999999999997E-2</v>
      </c>
      <c r="H149" s="40">
        <v>4.6899999999999997E-2</v>
      </c>
      <c r="I149" s="40">
        <v>4.6899999999999997E-2</v>
      </c>
      <c r="J149" s="101">
        <v>4.6899999999999997E-2</v>
      </c>
      <c r="K149" s="39"/>
      <c r="L149" s="79">
        <f t="shared" si="58"/>
        <v>4.5514237925903867E-2</v>
      </c>
    </row>
    <row r="150" spans="1:12" ht="15" thickBot="1" x14ac:dyDescent="0.35">
      <c r="A150" s="96" t="s">
        <v>11</v>
      </c>
      <c r="B150" s="13" t="s">
        <v>38</v>
      </c>
      <c r="C150" s="40">
        <v>2.8E-3</v>
      </c>
      <c r="D150" s="40">
        <v>2.8E-3</v>
      </c>
      <c r="E150" s="40">
        <v>5.0000000000000001E-3</v>
      </c>
      <c r="F150" s="40">
        <v>4.8999999999999998E-3</v>
      </c>
      <c r="G150" s="40">
        <v>4.8999999999999998E-3</v>
      </c>
      <c r="H150" s="40">
        <v>4.8999999999999998E-3</v>
      </c>
      <c r="I150" s="40">
        <v>4.8999999999999998E-3</v>
      </c>
      <c r="J150" s="101">
        <v>4.8999999999999998E-3</v>
      </c>
      <c r="K150" s="39"/>
      <c r="L150" s="79">
        <f t="shared" si="58"/>
        <v>4.7449056340270234E-3</v>
      </c>
    </row>
    <row r="151" spans="1:12" ht="15" thickBot="1" x14ac:dyDescent="0.35">
      <c r="A151" s="96" t="s">
        <v>12</v>
      </c>
      <c r="B151" s="13" t="s">
        <v>39</v>
      </c>
      <c r="C151" s="40">
        <v>7.6300000000000007E-2</v>
      </c>
      <c r="D151" s="40">
        <v>7.6300000000000007E-2</v>
      </c>
      <c r="E151" s="40"/>
      <c r="F151" s="40"/>
      <c r="G151" s="40"/>
      <c r="H151" s="40"/>
      <c r="I151" s="40"/>
      <c r="J151" s="101"/>
      <c r="K151" s="39"/>
      <c r="L151" s="79">
        <f t="shared" si="58"/>
        <v>7.0741846110382702E-3</v>
      </c>
    </row>
    <row r="152" spans="1:12" ht="15" thickBot="1" x14ac:dyDescent="0.35">
      <c r="A152" s="96" t="s">
        <v>13</v>
      </c>
      <c r="B152" s="13" t="s">
        <v>40</v>
      </c>
      <c r="C152" s="40">
        <v>2.3300000000000001E-2</v>
      </c>
      <c r="D152" s="40">
        <v>2.3300000000000001E-2</v>
      </c>
      <c r="E152" s="40">
        <v>3.5000000000000003E-2</v>
      </c>
      <c r="F152" s="40">
        <v>3.4200000000000001E-2</v>
      </c>
      <c r="G152" s="40">
        <v>3.4200000000000001E-2</v>
      </c>
      <c r="H152" s="40">
        <v>3.4200000000000001E-2</v>
      </c>
      <c r="I152" s="40">
        <v>3.4200000000000001E-2</v>
      </c>
      <c r="J152" s="101">
        <v>3.4200000000000001E-2</v>
      </c>
      <c r="K152" s="39"/>
      <c r="L152" s="79">
        <f t="shared" si="58"/>
        <v>3.3506265900592677E-2</v>
      </c>
    </row>
    <row r="153" spans="1:12" ht="15" thickBot="1" x14ac:dyDescent="0.35">
      <c r="A153" s="98" t="s">
        <v>14</v>
      </c>
      <c r="B153" s="7" t="s">
        <v>41</v>
      </c>
      <c r="C153" s="41">
        <v>0.1239</v>
      </c>
      <c r="D153" s="41">
        <v>0.1239</v>
      </c>
      <c r="E153" s="41">
        <v>0.18659999999999999</v>
      </c>
      <c r="F153" s="41">
        <v>0.183</v>
      </c>
      <c r="G153" s="41">
        <v>0.183</v>
      </c>
      <c r="H153" s="41">
        <v>0.183</v>
      </c>
      <c r="I153" s="41">
        <v>0.183</v>
      </c>
      <c r="J153" s="102">
        <v>0.183</v>
      </c>
      <c r="K153" s="39"/>
      <c r="L153" s="79">
        <f t="shared" si="58"/>
        <v>0.17894640683653421</v>
      </c>
    </row>
    <row r="154" spans="1:12" ht="15" thickBot="1" x14ac:dyDescent="0.35">
      <c r="A154" s="9">
        <v>6</v>
      </c>
      <c r="B154" s="10" t="s">
        <v>42</v>
      </c>
      <c r="C154" s="37">
        <f>SUM(C155:C156)</f>
        <v>0.26589999999999997</v>
      </c>
      <c r="D154" s="37">
        <f>SUM(D155:D156)</f>
        <v>0.26589999999999997</v>
      </c>
      <c r="E154" s="37">
        <f t="shared" ref="E154:J154" si="61">SUM(E155:E156)</f>
        <v>0.31589999999999996</v>
      </c>
      <c r="F154" s="37">
        <f t="shared" si="61"/>
        <v>0.31309999999999999</v>
      </c>
      <c r="G154" s="37">
        <f t="shared" si="61"/>
        <v>0.31309999999999999</v>
      </c>
      <c r="H154" s="37">
        <f t="shared" si="61"/>
        <v>0.31309999999999999</v>
      </c>
      <c r="I154" s="37">
        <f t="shared" si="61"/>
        <v>0.31309999999999999</v>
      </c>
      <c r="J154" s="42">
        <f t="shared" si="61"/>
        <v>0.31309999999999999</v>
      </c>
      <c r="K154" s="43"/>
      <c r="L154" s="60">
        <f t="shared" si="58"/>
        <v>0.30983285633058155</v>
      </c>
    </row>
    <row r="155" spans="1:12" ht="15" thickBot="1" x14ac:dyDescent="0.35">
      <c r="A155" s="94" t="s">
        <v>15</v>
      </c>
      <c r="B155" s="5" t="s">
        <v>43</v>
      </c>
      <c r="C155" s="38">
        <v>9.8699999999999996E-2</v>
      </c>
      <c r="D155" s="38">
        <v>9.8699999999999996E-2</v>
      </c>
      <c r="E155" s="38">
        <v>0.1487</v>
      </c>
      <c r="F155" s="38">
        <v>0.1459</v>
      </c>
      <c r="G155" s="38">
        <v>0.1459</v>
      </c>
      <c r="H155" s="38">
        <v>0.1459</v>
      </c>
      <c r="I155" s="38">
        <v>0.1459</v>
      </c>
      <c r="J155" s="100">
        <v>0.1459</v>
      </c>
      <c r="K155" s="39"/>
      <c r="L155" s="79">
        <f t="shared" si="58"/>
        <v>0.14263285633058165</v>
      </c>
    </row>
    <row r="156" spans="1:12" ht="15" thickBot="1" x14ac:dyDescent="0.35">
      <c r="A156" s="98" t="s">
        <v>16</v>
      </c>
      <c r="B156" s="7" t="s">
        <v>44</v>
      </c>
      <c r="C156" s="41">
        <v>0.16719999999999999</v>
      </c>
      <c r="D156" s="41">
        <v>0.16719999999999999</v>
      </c>
      <c r="E156" s="41">
        <v>0.16719999999999999</v>
      </c>
      <c r="F156" s="41">
        <v>0.16719999999999999</v>
      </c>
      <c r="G156" s="41">
        <v>0.16719999999999999</v>
      </c>
      <c r="H156" s="41">
        <v>0.16719999999999999</v>
      </c>
      <c r="I156" s="41">
        <v>0.16719999999999999</v>
      </c>
      <c r="J156" s="102">
        <v>0.16719999999999999</v>
      </c>
      <c r="K156" s="39"/>
      <c r="L156" s="79">
        <f t="shared" si="58"/>
        <v>0.16719999999999999</v>
      </c>
    </row>
    <row r="157" spans="1:12" ht="15" thickBot="1" x14ac:dyDescent="0.35">
      <c r="A157" s="9">
        <v>7</v>
      </c>
      <c r="B157" s="10" t="s">
        <v>45</v>
      </c>
      <c r="C157" s="37">
        <f>SUM(C158:C159)</f>
        <v>0.39660000000000001</v>
      </c>
      <c r="D157" s="37">
        <f>SUM(D158:D159)</f>
        <v>0.2233</v>
      </c>
      <c r="E157" s="37">
        <f t="shared" ref="E157:J157" si="62">SUM(E158:E159)</f>
        <v>0.29719999999999996</v>
      </c>
      <c r="F157" s="37">
        <f t="shared" si="62"/>
        <v>0.17269999999999999</v>
      </c>
      <c r="G157" s="37">
        <f t="shared" si="62"/>
        <v>0.37</v>
      </c>
      <c r="H157" s="37">
        <f t="shared" si="62"/>
        <v>0.69369999999999998</v>
      </c>
      <c r="I157" s="37">
        <f t="shared" si="62"/>
        <v>0.8659</v>
      </c>
      <c r="J157" s="42">
        <f t="shared" si="62"/>
        <v>1.2082999999999999</v>
      </c>
      <c r="K157" s="43"/>
      <c r="L157" s="60">
        <f t="shared" si="58"/>
        <v>0.48995759765229757</v>
      </c>
    </row>
    <row r="158" spans="1:12" ht="15" thickBot="1" x14ac:dyDescent="0.35">
      <c r="A158" s="94" t="s">
        <v>17</v>
      </c>
      <c r="B158" s="5" t="s">
        <v>46</v>
      </c>
      <c r="C158" s="38">
        <v>0.37459999999999999</v>
      </c>
      <c r="D158" s="38">
        <v>0.21110000000000001</v>
      </c>
      <c r="E158" s="38">
        <v>0.28089999999999998</v>
      </c>
      <c r="F158" s="38">
        <v>0.1633</v>
      </c>
      <c r="G158" s="38">
        <v>0.34970000000000001</v>
      </c>
      <c r="H158" s="38">
        <v>0.65569999999999995</v>
      </c>
      <c r="I158" s="38">
        <v>0.81850000000000001</v>
      </c>
      <c r="J158" s="100">
        <v>1.1420999999999999</v>
      </c>
      <c r="K158" s="39"/>
      <c r="L158" s="79">
        <f t="shared" si="58"/>
        <v>0.46310540490236524</v>
      </c>
    </row>
    <row r="159" spans="1:12" ht="15" thickBot="1" x14ac:dyDescent="0.35">
      <c r="A159" s="98" t="s">
        <v>18</v>
      </c>
      <c r="B159" s="7" t="s">
        <v>48</v>
      </c>
      <c r="C159" s="41">
        <v>2.1999999999999999E-2</v>
      </c>
      <c r="D159" s="41">
        <v>1.2200000000000001E-2</v>
      </c>
      <c r="E159" s="41">
        <v>1.6299999999999999E-2</v>
      </c>
      <c r="F159" s="41">
        <v>9.4000000000000004E-3</v>
      </c>
      <c r="G159" s="41">
        <v>2.0299999999999999E-2</v>
      </c>
      <c r="H159" s="41">
        <v>3.7999999999999999E-2</v>
      </c>
      <c r="I159" s="41">
        <v>4.7399999999999998E-2</v>
      </c>
      <c r="J159" s="102">
        <v>6.6199999999999995E-2</v>
      </c>
      <c r="K159" s="39"/>
      <c r="L159" s="79">
        <f t="shared" si="58"/>
        <v>2.6852192749932283E-2</v>
      </c>
    </row>
    <row r="160" spans="1:12" ht="15" thickBot="1" x14ac:dyDescent="0.35">
      <c r="A160" s="9">
        <v>8</v>
      </c>
      <c r="B160" s="10" t="s">
        <v>49</v>
      </c>
      <c r="C160" s="37">
        <f>SUM(C161:C164)</f>
        <v>0.58330000000000004</v>
      </c>
      <c r="D160" s="37">
        <f>SUM(D161:D164)</f>
        <v>0.33499999999999996</v>
      </c>
      <c r="E160" s="37">
        <f t="shared" ref="E160:J160" si="63">SUM(E161:E164)</f>
        <v>0.44569999999999999</v>
      </c>
      <c r="F160" s="37">
        <f t="shared" si="63"/>
        <v>0.28369999999999995</v>
      </c>
      <c r="G160" s="37">
        <f t="shared" si="63"/>
        <v>0.52469999999999994</v>
      </c>
      <c r="H160" s="37">
        <f t="shared" si="63"/>
        <v>0.91039999999999999</v>
      </c>
      <c r="I160" s="37">
        <f t="shared" si="63"/>
        <v>1.1181000000000001</v>
      </c>
      <c r="J160" s="42">
        <f t="shared" si="63"/>
        <v>1.851</v>
      </c>
      <c r="K160" s="43"/>
      <c r="L160" s="60">
        <f t="shared" si="58"/>
        <v>0.71097059055039402</v>
      </c>
    </row>
    <row r="161" spans="1:12" ht="15" thickBot="1" x14ac:dyDescent="0.35">
      <c r="A161" s="94" t="s">
        <v>19</v>
      </c>
      <c r="B161" s="5" t="s">
        <v>46</v>
      </c>
      <c r="C161" s="38">
        <v>0.28910000000000002</v>
      </c>
      <c r="D161" s="38">
        <v>0.14979999999999999</v>
      </c>
      <c r="E161" s="38">
        <v>0.21190000000000001</v>
      </c>
      <c r="F161" s="38">
        <v>0.121</v>
      </c>
      <c r="G161" s="38">
        <v>0.25619999999999998</v>
      </c>
      <c r="H161" s="38">
        <v>0.47260000000000002</v>
      </c>
      <c r="I161" s="38">
        <v>0.58909999999999996</v>
      </c>
      <c r="J161" s="100">
        <v>1.0003</v>
      </c>
      <c r="K161" s="39"/>
      <c r="L161" s="79">
        <f t="shared" si="58"/>
        <v>0.36071645761741328</v>
      </c>
    </row>
    <row r="162" spans="1:12" ht="15" thickBot="1" x14ac:dyDescent="0.35">
      <c r="A162" s="96" t="s">
        <v>19</v>
      </c>
      <c r="B162" s="13" t="s">
        <v>47</v>
      </c>
      <c r="C162" s="40">
        <v>0.15709999999999999</v>
      </c>
      <c r="D162" s="40">
        <v>0.1065</v>
      </c>
      <c r="E162" s="40">
        <v>0.12909999999999999</v>
      </c>
      <c r="F162" s="40">
        <v>9.6000000000000002E-2</v>
      </c>
      <c r="G162" s="40">
        <v>0.1452</v>
      </c>
      <c r="H162" s="40">
        <v>0.2238</v>
      </c>
      <c r="I162" s="40">
        <v>0.26619999999999999</v>
      </c>
      <c r="J162" s="101">
        <v>0.41570000000000001</v>
      </c>
      <c r="K162" s="39"/>
      <c r="L162" s="79">
        <f t="shared" si="58"/>
        <v>0.18318229713234657</v>
      </c>
    </row>
    <row r="163" spans="1:12" ht="15" thickBot="1" x14ac:dyDescent="0.35">
      <c r="A163" s="96" t="s">
        <v>20</v>
      </c>
      <c r="B163" s="13" t="s">
        <v>50</v>
      </c>
      <c r="C163" s="40">
        <v>8.8800000000000004E-2</v>
      </c>
      <c r="D163" s="40">
        <v>4.5999999999999999E-2</v>
      </c>
      <c r="E163" s="40">
        <v>6.5100000000000005E-2</v>
      </c>
      <c r="F163" s="40">
        <v>3.7199999999999997E-2</v>
      </c>
      <c r="G163" s="40">
        <v>7.8700000000000006E-2</v>
      </c>
      <c r="H163" s="40">
        <v>0.1452</v>
      </c>
      <c r="I163" s="40">
        <v>0.18099999999999999</v>
      </c>
      <c r="J163" s="101">
        <v>0.30730000000000002</v>
      </c>
      <c r="K163" s="39"/>
      <c r="L163" s="79">
        <f t="shared" si="58"/>
        <v>0.11081630151841242</v>
      </c>
    </row>
    <row r="164" spans="1:12" ht="15" thickBot="1" x14ac:dyDescent="0.35">
      <c r="A164" s="98" t="s">
        <v>20</v>
      </c>
      <c r="B164" s="7" t="s">
        <v>47</v>
      </c>
      <c r="C164" s="41">
        <v>4.8300000000000003E-2</v>
      </c>
      <c r="D164" s="41">
        <v>3.27E-2</v>
      </c>
      <c r="E164" s="41">
        <v>3.9600000000000003E-2</v>
      </c>
      <c r="F164" s="41">
        <v>2.9499999999999998E-2</v>
      </c>
      <c r="G164" s="41">
        <v>4.4600000000000001E-2</v>
      </c>
      <c r="H164" s="41">
        <v>6.88E-2</v>
      </c>
      <c r="I164" s="41">
        <v>8.1799999999999998E-2</v>
      </c>
      <c r="J164" s="102">
        <v>0.12770000000000001</v>
      </c>
      <c r="K164" s="39"/>
      <c r="L164" s="79">
        <f t="shared" si="58"/>
        <v>5.6255534282221915E-2</v>
      </c>
    </row>
    <row r="165" spans="1:12" ht="15" thickBot="1" x14ac:dyDescent="0.35">
      <c r="A165" s="109">
        <v>9</v>
      </c>
      <c r="B165" s="92" t="s">
        <v>51</v>
      </c>
      <c r="C165" s="110">
        <f>SUM(C168,C171)</f>
        <v>0.40289998560000001</v>
      </c>
      <c r="D165" s="110">
        <f>SUM(D168,D171)</f>
        <v>0.3837766984</v>
      </c>
      <c r="E165" s="110">
        <f t="shared" ref="E165:J165" si="64">SUM(E168,E171)</f>
        <v>0.51897147200000004</v>
      </c>
      <c r="F165" s="110">
        <f t="shared" si="64"/>
        <v>0.51425827879999986</v>
      </c>
      <c r="G165" s="110">
        <f t="shared" si="64"/>
        <v>0.57021314199999995</v>
      </c>
      <c r="H165" s="110">
        <f t="shared" si="64"/>
        <v>0.70861247079999989</v>
      </c>
      <c r="I165" s="110">
        <f t="shared" si="64"/>
        <v>0.78795642519999998</v>
      </c>
      <c r="J165" s="111">
        <f t="shared" si="64"/>
        <v>0.94202478039999971</v>
      </c>
      <c r="K165" s="43"/>
      <c r="L165" s="60">
        <f>SUM(L168,L171)</f>
        <v>0.59719303073367747</v>
      </c>
    </row>
    <row r="166" spans="1:12" ht="15" thickBot="1" x14ac:dyDescent="0.35">
      <c r="A166" s="9"/>
      <c r="B166" s="10" t="s">
        <v>91</v>
      </c>
      <c r="C166" s="37"/>
      <c r="D166" s="37"/>
      <c r="E166" s="37"/>
      <c r="F166" s="37"/>
      <c r="G166" s="37"/>
      <c r="H166" s="37"/>
      <c r="I166" s="37"/>
      <c r="J166" s="42"/>
      <c r="K166" s="43"/>
      <c r="L166" s="60">
        <v>6.6199999999999995E-2</v>
      </c>
    </row>
    <row r="167" spans="1:12" ht="15" thickBot="1" x14ac:dyDescent="0.35">
      <c r="A167" s="103"/>
      <c r="B167" s="81" t="s">
        <v>52</v>
      </c>
      <c r="C167" s="82">
        <f>SUM(C160,C157,C154,C145,C140)</f>
        <v>3.8723999999999998</v>
      </c>
      <c r="D167" s="82">
        <f t="shared" ref="D167:J167" si="65">SUM(D160,D157,D154,D145,D140)</f>
        <v>3.6886000000000001</v>
      </c>
      <c r="E167" s="82">
        <f t="shared" si="65"/>
        <v>4.9880000000000004</v>
      </c>
      <c r="F167" s="82">
        <f t="shared" si="65"/>
        <v>4.9426999999999994</v>
      </c>
      <c r="G167" s="82">
        <f t="shared" si="65"/>
        <v>5.4805000000000001</v>
      </c>
      <c r="H167" s="82">
        <f t="shared" si="65"/>
        <v>6.8106999999999989</v>
      </c>
      <c r="I167" s="82">
        <f t="shared" si="65"/>
        <v>7.5732999999999997</v>
      </c>
      <c r="J167" s="104">
        <f t="shared" si="65"/>
        <v>9.0540999999999983</v>
      </c>
      <c r="K167" s="43"/>
      <c r="L167" s="60">
        <f>((C167*$C$138+D167*$D$138+E167*$E$138+F167*$F$138+G167*$G$138+H167*$H$138+I167*$I$138+J167*$J$138)/$L$138)-L166</f>
        <v>5.7398122980054351</v>
      </c>
    </row>
    <row r="168" spans="1:12" ht="15" thickBot="1" x14ac:dyDescent="0.35">
      <c r="A168" s="105" t="s">
        <v>21</v>
      </c>
      <c r="B168" s="19" t="s">
        <v>53</v>
      </c>
      <c r="C168" s="45">
        <f t="shared" ref="C168:J168" si="66">SUM(C169:C170)</f>
        <v>0.14977281479999999</v>
      </c>
      <c r="D168" s="45">
        <f t="shared" si="66"/>
        <v>0.14266398219999998</v>
      </c>
      <c r="E168" s="45">
        <f t="shared" si="66"/>
        <v>0.19292087599999999</v>
      </c>
      <c r="F168" s="45">
        <f t="shared" si="66"/>
        <v>0.19116880789999996</v>
      </c>
      <c r="G168" s="45">
        <f t="shared" si="66"/>
        <v>0.21196929849999999</v>
      </c>
      <c r="H168" s="45">
        <f t="shared" si="66"/>
        <v>0.26341744389999994</v>
      </c>
      <c r="I168" s="45">
        <f t="shared" si="66"/>
        <v>0.29291252409999996</v>
      </c>
      <c r="J168" s="106">
        <f t="shared" si="66"/>
        <v>0.35018542569999989</v>
      </c>
      <c r="K168" s="43"/>
      <c r="L168" s="60">
        <f>SUM(L169:L170)</f>
        <v>0.22199872024995618</v>
      </c>
    </row>
    <row r="169" spans="1:12" ht="15" thickBot="1" x14ac:dyDescent="0.35">
      <c r="A169" s="96" t="s">
        <v>22</v>
      </c>
      <c r="B169" s="13" t="s">
        <v>54</v>
      </c>
      <c r="C169" s="40">
        <f t="shared" ref="C169:J169" si="67">0.006882*C167</f>
        <v>2.66498568E-2</v>
      </c>
      <c r="D169" s="40">
        <f t="shared" si="67"/>
        <v>2.5384945200000002E-2</v>
      </c>
      <c r="E169" s="40">
        <f t="shared" si="67"/>
        <v>3.4327416000000006E-2</v>
      </c>
      <c r="F169" s="46">
        <f t="shared" si="67"/>
        <v>3.4015661399999994E-2</v>
      </c>
      <c r="G169" s="40">
        <f t="shared" si="67"/>
        <v>3.7716801000000001E-2</v>
      </c>
      <c r="H169" s="40">
        <f t="shared" si="67"/>
        <v>4.6871237399999995E-2</v>
      </c>
      <c r="I169" s="40">
        <f t="shared" si="67"/>
        <v>5.2119450599999999E-2</v>
      </c>
      <c r="J169" s="101">
        <f t="shared" si="67"/>
        <v>6.2310316199999986E-2</v>
      </c>
      <c r="K169" s="39"/>
      <c r="L169" s="79">
        <f>0.006882*L167</f>
        <v>3.9501388234873404E-2</v>
      </c>
    </row>
    <row r="170" spans="1:12" ht="15" thickBot="1" x14ac:dyDescent="0.35">
      <c r="A170" s="96" t="s">
        <v>23</v>
      </c>
      <c r="B170" s="13" t="s">
        <v>55</v>
      </c>
      <c r="C170" s="40">
        <f t="shared" ref="C170:J170" si="68">0.031795*C167</f>
        <v>0.12312295799999998</v>
      </c>
      <c r="D170" s="40">
        <f t="shared" si="68"/>
        <v>0.11727903699999999</v>
      </c>
      <c r="E170" s="40">
        <f t="shared" si="68"/>
        <v>0.15859345999999999</v>
      </c>
      <c r="F170" s="47">
        <f t="shared" si="68"/>
        <v>0.15715314649999998</v>
      </c>
      <c r="G170" s="40">
        <f t="shared" si="68"/>
        <v>0.17425249749999999</v>
      </c>
      <c r="H170" s="40">
        <f t="shared" si="68"/>
        <v>0.21654620649999995</v>
      </c>
      <c r="I170" s="40">
        <f t="shared" si="68"/>
        <v>0.24079307349999995</v>
      </c>
      <c r="J170" s="101">
        <f t="shared" si="68"/>
        <v>0.28787510949999989</v>
      </c>
      <c r="K170" s="39"/>
      <c r="L170" s="79">
        <f>0.031795*L167</f>
        <v>0.18249733201508278</v>
      </c>
    </row>
    <row r="171" spans="1:12" ht="15" thickBot="1" x14ac:dyDescent="0.35">
      <c r="A171" s="105" t="s">
        <v>24</v>
      </c>
      <c r="B171" s="19" t="s">
        <v>56</v>
      </c>
      <c r="C171" s="45">
        <f t="shared" ref="C171:J171" si="69">SUM(C172:C173)</f>
        <v>0.25312717080000002</v>
      </c>
      <c r="D171" s="45">
        <f t="shared" si="69"/>
        <v>0.24111271620000002</v>
      </c>
      <c r="E171" s="45">
        <f t="shared" si="69"/>
        <v>0.32605059600000003</v>
      </c>
      <c r="F171" s="45">
        <f t="shared" si="69"/>
        <v>0.32308947089999995</v>
      </c>
      <c r="G171" s="45">
        <f t="shared" si="69"/>
        <v>0.35824384349999999</v>
      </c>
      <c r="H171" s="45">
        <f t="shared" si="69"/>
        <v>0.4451950268999999</v>
      </c>
      <c r="I171" s="45">
        <f t="shared" si="69"/>
        <v>0.49504390109999996</v>
      </c>
      <c r="J171" s="106">
        <f t="shared" si="69"/>
        <v>0.59183935469999982</v>
      </c>
      <c r="K171" s="43"/>
      <c r="L171" s="60">
        <f>SUM(L172:L173)</f>
        <v>0.37519431048372132</v>
      </c>
    </row>
    <row r="172" spans="1:12" ht="15" thickBot="1" x14ac:dyDescent="0.35">
      <c r="A172" s="96" t="s">
        <v>25</v>
      </c>
      <c r="B172" s="13" t="s">
        <v>57</v>
      </c>
      <c r="C172" s="40">
        <f t="shared" ref="C172:J172" si="70">0.021202*C167</f>
        <v>8.2102624799999996E-2</v>
      </c>
      <c r="D172" s="40">
        <f t="shared" si="70"/>
        <v>7.8205697199999993E-2</v>
      </c>
      <c r="E172" s="40">
        <f t="shared" si="70"/>
        <v>0.105755576</v>
      </c>
      <c r="F172" s="40">
        <f t="shared" si="70"/>
        <v>0.10479512539999998</v>
      </c>
      <c r="G172" s="40">
        <f t="shared" si="70"/>
        <v>0.11619756099999999</v>
      </c>
      <c r="H172" s="40">
        <f t="shared" si="70"/>
        <v>0.14440046139999996</v>
      </c>
      <c r="I172" s="40">
        <f t="shared" si="70"/>
        <v>0.16056910659999998</v>
      </c>
      <c r="J172" s="101">
        <f t="shared" si="70"/>
        <v>0.19196502819999994</v>
      </c>
      <c r="K172" s="39"/>
      <c r="L172" s="79">
        <f>0.021202*L167</f>
        <v>0.12169550034231123</v>
      </c>
    </row>
    <row r="173" spans="1:12" ht="15" thickBot="1" x14ac:dyDescent="0.35">
      <c r="A173" s="96" t="s">
        <v>26</v>
      </c>
      <c r="B173" s="13" t="s">
        <v>58</v>
      </c>
      <c r="C173" s="40">
        <f t="shared" ref="C173:J173" si="71">0.044165*C167</f>
        <v>0.171024546</v>
      </c>
      <c r="D173" s="40">
        <f t="shared" si="71"/>
        <v>0.16290701900000001</v>
      </c>
      <c r="E173" s="40">
        <f t="shared" si="71"/>
        <v>0.22029502000000004</v>
      </c>
      <c r="F173" s="40">
        <f t="shared" si="71"/>
        <v>0.21829434549999999</v>
      </c>
      <c r="G173" s="40">
        <f t="shared" si="71"/>
        <v>0.24204628250000002</v>
      </c>
      <c r="H173" s="40">
        <f t="shared" si="71"/>
        <v>0.30079456549999994</v>
      </c>
      <c r="I173" s="40">
        <f t="shared" si="71"/>
        <v>0.33447479450000001</v>
      </c>
      <c r="J173" s="101">
        <f t="shared" si="71"/>
        <v>0.39987432649999993</v>
      </c>
      <c r="K173" s="39"/>
      <c r="L173" s="79">
        <f>0.044165*L167</f>
        <v>0.25349881014141007</v>
      </c>
    </row>
    <row r="174" spans="1:12" ht="15" thickBot="1" x14ac:dyDescent="0.35">
      <c r="A174" s="537" t="s">
        <v>60</v>
      </c>
      <c r="B174" s="538"/>
      <c r="C174" s="37">
        <f t="shared" ref="C174:J174" si="72">SUM(C140,C145,C154,C157,C160,C165)</f>
        <v>4.2752999855999994</v>
      </c>
      <c r="D174" s="37">
        <f t="shared" si="72"/>
        <v>4.0723766983999994</v>
      </c>
      <c r="E174" s="37">
        <f t="shared" si="72"/>
        <v>5.506971472</v>
      </c>
      <c r="F174" s="37">
        <f t="shared" si="72"/>
        <v>5.4569582787999993</v>
      </c>
      <c r="G174" s="37">
        <f t="shared" si="72"/>
        <v>6.0507131420000002</v>
      </c>
      <c r="H174" s="37">
        <f t="shared" si="72"/>
        <v>7.5193124707999992</v>
      </c>
      <c r="I174" s="37">
        <f t="shared" si="72"/>
        <v>8.3612564252000006</v>
      </c>
      <c r="J174" s="42">
        <f t="shared" si="72"/>
        <v>9.9961247803999989</v>
      </c>
      <c r="K174" s="43"/>
      <c r="L174" s="60">
        <f>L167+L165</f>
        <v>6.3370053287391128</v>
      </c>
    </row>
    <row r="175" spans="1:12" x14ac:dyDescent="0.3">
      <c r="J175" t="s">
        <v>85</v>
      </c>
      <c r="L175">
        <v>6.3371000000000004</v>
      </c>
    </row>
    <row r="177" spans="1:12" ht="15" thickBot="1" x14ac:dyDescent="0.35">
      <c r="A177" s="72" t="s">
        <v>0</v>
      </c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 t="s">
        <v>96</v>
      </c>
    </row>
    <row r="178" spans="1:12" x14ac:dyDescent="0.3">
      <c r="A178" s="536" t="s">
        <v>112</v>
      </c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</row>
    <row r="179" spans="1:12" ht="15" thickBot="1" x14ac:dyDescent="0.35"/>
    <row r="180" spans="1:12" ht="15" thickBot="1" x14ac:dyDescent="0.35">
      <c r="A180" s="4">
        <v>1</v>
      </c>
      <c r="B180" s="17" t="s">
        <v>2</v>
      </c>
      <c r="C180" s="21">
        <v>0</v>
      </c>
      <c r="D180" s="21">
        <v>0</v>
      </c>
      <c r="E180" s="21">
        <v>1683048.12</v>
      </c>
      <c r="F180" s="21">
        <v>460398.04</v>
      </c>
      <c r="G180" s="21">
        <v>978495.08</v>
      </c>
      <c r="H180" s="21">
        <v>540489.07999999996</v>
      </c>
      <c r="I180" s="21">
        <v>0</v>
      </c>
      <c r="J180" s="22">
        <v>87319.54</v>
      </c>
      <c r="K180" s="23"/>
      <c r="L180" s="48">
        <f>SUM(C180:J180)</f>
        <v>3749749.8600000003</v>
      </c>
    </row>
    <row r="181" spans="1:12" ht="29.4" thickBot="1" x14ac:dyDescent="0.35">
      <c r="A181" s="8"/>
      <c r="B181" s="26" t="s">
        <v>28</v>
      </c>
      <c r="C181" s="27" t="s">
        <v>61</v>
      </c>
      <c r="D181" s="27" t="s">
        <v>62</v>
      </c>
      <c r="E181" s="27" t="s">
        <v>63</v>
      </c>
      <c r="F181" s="27" t="s">
        <v>64</v>
      </c>
      <c r="G181" s="27" t="s">
        <v>65</v>
      </c>
      <c r="H181" s="27" t="s">
        <v>66</v>
      </c>
      <c r="I181" s="27" t="s">
        <v>67</v>
      </c>
      <c r="J181" s="28" t="s">
        <v>68</v>
      </c>
      <c r="K181" s="29"/>
      <c r="L181" s="54" t="s">
        <v>69</v>
      </c>
    </row>
    <row r="182" spans="1:12" ht="15" thickBot="1" x14ac:dyDescent="0.35">
      <c r="A182" s="9">
        <v>4</v>
      </c>
      <c r="B182" s="10" t="s">
        <v>29</v>
      </c>
      <c r="C182" s="30"/>
      <c r="D182" s="30"/>
      <c r="E182" s="30">
        <f t="shared" ref="E182:G182" si="73">SUM(E183:E186)</f>
        <v>0.98480000000000012</v>
      </c>
      <c r="F182" s="30">
        <f t="shared" si="73"/>
        <v>1.2883</v>
      </c>
      <c r="G182" s="30">
        <f t="shared" si="73"/>
        <v>1.3878000000000001</v>
      </c>
      <c r="H182" s="30">
        <f>SUM(H183:H186)</f>
        <v>2.0084999999999997</v>
      </c>
      <c r="I182" s="30"/>
      <c r="J182" s="31">
        <f t="shared" ref="J182" si="74">SUM(J183:J186)</f>
        <v>2.6543999999999999</v>
      </c>
      <c r="K182" s="32"/>
      <c r="L182" s="60">
        <f t="shared" ref="L182:L206" si="75">(C182*$C$180+D182*$D$180+E182*$E$180+F182*$F$180+G182*$G$180+H182*$H$180+I182*$I$180+J182*$J$180)/$L$180</f>
        <v>1.3136623891194701</v>
      </c>
    </row>
    <row r="183" spans="1:12" ht="15" thickBot="1" x14ac:dyDescent="0.35">
      <c r="A183" s="94" t="s">
        <v>3</v>
      </c>
      <c r="B183" s="5" t="s">
        <v>30</v>
      </c>
      <c r="C183" s="33"/>
      <c r="D183" s="33"/>
      <c r="E183" s="33">
        <v>0.63080000000000003</v>
      </c>
      <c r="F183" s="33">
        <v>0.90139999999999998</v>
      </c>
      <c r="G183" s="33">
        <v>0.94789999999999996</v>
      </c>
      <c r="H183" s="33">
        <v>1.3199000000000001</v>
      </c>
      <c r="I183" s="33"/>
      <c r="J183" s="95">
        <v>1.5524</v>
      </c>
      <c r="K183" s="34"/>
      <c r="L183" s="79">
        <f t="shared" si="75"/>
        <v>0.86755958283361323</v>
      </c>
    </row>
    <row r="184" spans="1:12" ht="15" thickBot="1" x14ac:dyDescent="0.35">
      <c r="A184" s="96" t="s">
        <v>4</v>
      </c>
      <c r="B184" s="13" t="s">
        <v>31</v>
      </c>
      <c r="C184" s="35"/>
      <c r="D184" s="35"/>
      <c r="E184" s="35">
        <v>2.52E-2</v>
      </c>
      <c r="F184" s="35">
        <v>3.61E-2</v>
      </c>
      <c r="G184" s="35">
        <v>3.7900000000000003E-2</v>
      </c>
      <c r="H184" s="35">
        <v>5.28E-2</v>
      </c>
      <c r="I184" s="35"/>
      <c r="J184" s="97">
        <v>6.2100000000000002E-2</v>
      </c>
      <c r="K184" s="34"/>
      <c r="L184" s="79">
        <f t="shared" si="75"/>
        <v>3.4689917225038579E-2</v>
      </c>
    </row>
    <row r="185" spans="1:12" ht="15" thickBot="1" x14ac:dyDescent="0.35">
      <c r="A185" s="96" t="s">
        <v>5</v>
      </c>
      <c r="B185" s="13" t="s">
        <v>32</v>
      </c>
      <c r="C185" s="35"/>
      <c r="D185" s="35"/>
      <c r="E185" s="35">
        <v>9.9500000000000005E-2</v>
      </c>
      <c r="F185" s="35">
        <v>9.9500000000000005E-2</v>
      </c>
      <c r="G185" s="35">
        <v>0.11600000000000001</v>
      </c>
      <c r="H185" s="35">
        <v>0.13780000000000001</v>
      </c>
      <c r="I185" s="35"/>
      <c r="J185" s="97">
        <v>0.16259999999999999</v>
      </c>
      <c r="K185" s="34"/>
      <c r="L185" s="79">
        <f t="shared" si="75"/>
        <v>0.11079562374541962</v>
      </c>
    </row>
    <row r="186" spans="1:12" ht="15" thickBot="1" x14ac:dyDescent="0.35">
      <c r="A186" s="98" t="s">
        <v>6</v>
      </c>
      <c r="B186" s="7" t="s">
        <v>33</v>
      </c>
      <c r="C186" s="36"/>
      <c r="D186" s="36"/>
      <c r="E186" s="36">
        <v>0.2293</v>
      </c>
      <c r="F186" s="36">
        <v>0.25130000000000002</v>
      </c>
      <c r="G186" s="36">
        <v>0.28599999999999998</v>
      </c>
      <c r="H186" s="36">
        <v>0.498</v>
      </c>
      <c r="I186" s="36"/>
      <c r="J186" s="99">
        <v>0.87729999999999997</v>
      </c>
      <c r="K186" s="34"/>
      <c r="L186" s="79">
        <f t="shared" si="75"/>
        <v>0.3006172653153989</v>
      </c>
    </row>
    <row r="187" spans="1:12" ht="29.4" thickBot="1" x14ac:dyDescent="0.35">
      <c r="A187" s="9">
        <v>5</v>
      </c>
      <c r="B187" s="15" t="s">
        <v>71</v>
      </c>
      <c r="C187" s="30"/>
      <c r="D187" s="30"/>
      <c r="E187" s="37">
        <f t="shared" ref="E187:J187" si="76">SUM(E188:E189,E193:E195)</f>
        <v>2.4907000000000004</v>
      </c>
      <c r="F187" s="30">
        <f t="shared" si="76"/>
        <v>2.4907000000000004</v>
      </c>
      <c r="G187" s="30">
        <f t="shared" si="76"/>
        <v>2.4907000000000004</v>
      </c>
      <c r="H187" s="30">
        <f t="shared" si="76"/>
        <v>2.4907000000000004</v>
      </c>
      <c r="I187" s="30"/>
      <c r="J187" s="31">
        <f t="shared" si="76"/>
        <v>2.4907000000000004</v>
      </c>
      <c r="K187" s="32"/>
      <c r="L187" s="60">
        <f t="shared" si="75"/>
        <v>2.4907000000000004</v>
      </c>
    </row>
    <row r="188" spans="1:12" ht="15" thickBot="1" x14ac:dyDescent="0.35">
      <c r="A188" s="94" t="s">
        <v>7</v>
      </c>
      <c r="B188" s="5" t="s">
        <v>34</v>
      </c>
      <c r="C188" s="38"/>
      <c r="D188" s="38"/>
      <c r="E188" s="38">
        <v>2.0630000000000002</v>
      </c>
      <c r="F188" s="38">
        <v>2.0630000000000002</v>
      </c>
      <c r="G188" s="38">
        <v>2.0630000000000002</v>
      </c>
      <c r="H188" s="38">
        <v>2.0630000000000002</v>
      </c>
      <c r="I188" s="38"/>
      <c r="J188" s="100">
        <v>2.0630000000000002</v>
      </c>
      <c r="K188" s="39"/>
      <c r="L188" s="79">
        <f t="shared" si="75"/>
        <v>2.0630000000000002</v>
      </c>
    </row>
    <row r="189" spans="1:12" ht="15" thickBot="1" x14ac:dyDescent="0.35">
      <c r="A189" s="96" t="s">
        <v>8</v>
      </c>
      <c r="B189" s="13" t="s">
        <v>35</v>
      </c>
      <c r="C189" s="40"/>
      <c r="D189" s="40"/>
      <c r="E189" s="40">
        <f t="shared" ref="E189:J189" si="77">SUM(E190:E192)</f>
        <v>0.2389</v>
      </c>
      <c r="F189" s="40">
        <f t="shared" si="77"/>
        <v>0.2389</v>
      </c>
      <c r="G189" s="40">
        <f t="shared" si="77"/>
        <v>0.2389</v>
      </c>
      <c r="H189" s="40">
        <f t="shared" si="77"/>
        <v>0.2389</v>
      </c>
      <c r="I189" s="40"/>
      <c r="J189" s="101">
        <f t="shared" si="77"/>
        <v>0.2389</v>
      </c>
      <c r="K189" s="39"/>
      <c r="L189" s="79">
        <f t="shared" si="75"/>
        <v>0.2389</v>
      </c>
    </row>
    <row r="190" spans="1:12" ht="15" thickBot="1" x14ac:dyDescent="0.35">
      <c r="A190" s="96" t="s">
        <v>9</v>
      </c>
      <c r="B190" s="13" t="s">
        <v>36</v>
      </c>
      <c r="C190" s="40"/>
      <c r="D190" s="40"/>
      <c r="E190" s="40">
        <v>0.1963</v>
      </c>
      <c r="F190" s="40">
        <v>0.1963</v>
      </c>
      <c r="G190" s="40">
        <v>0.1963</v>
      </c>
      <c r="H190" s="40">
        <v>0.1963</v>
      </c>
      <c r="I190" s="40"/>
      <c r="J190" s="101">
        <v>0.1963</v>
      </c>
      <c r="K190" s="39"/>
      <c r="L190" s="79">
        <f t="shared" si="75"/>
        <v>0.19629999999999997</v>
      </c>
    </row>
    <row r="191" spans="1:12" ht="15" thickBot="1" x14ac:dyDescent="0.35">
      <c r="A191" s="96" t="s">
        <v>10</v>
      </c>
      <c r="B191" s="13" t="s">
        <v>37</v>
      </c>
      <c r="C191" s="40"/>
      <c r="D191" s="40"/>
      <c r="E191" s="40">
        <v>3.8600000000000002E-2</v>
      </c>
      <c r="F191" s="40">
        <v>3.8600000000000002E-2</v>
      </c>
      <c r="G191" s="40">
        <v>3.8600000000000002E-2</v>
      </c>
      <c r="H191" s="40">
        <v>3.8600000000000002E-2</v>
      </c>
      <c r="I191" s="40"/>
      <c r="J191" s="101">
        <v>3.8600000000000002E-2</v>
      </c>
      <c r="K191" s="39"/>
      <c r="L191" s="79">
        <f t="shared" si="75"/>
        <v>3.8600000000000002E-2</v>
      </c>
    </row>
    <row r="192" spans="1:12" ht="15" thickBot="1" x14ac:dyDescent="0.35">
      <c r="A192" s="96" t="s">
        <v>11</v>
      </c>
      <c r="B192" s="13" t="s">
        <v>38</v>
      </c>
      <c r="C192" s="40"/>
      <c r="D192" s="40"/>
      <c r="E192" s="40">
        <v>4.0000000000000001E-3</v>
      </c>
      <c r="F192" s="40">
        <v>4.0000000000000001E-3</v>
      </c>
      <c r="G192" s="40">
        <v>4.0000000000000001E-3</v>
      </c>
      <c r="H192" s="40">
        <v>4.0000000000000001E-3</v>
      </c>
      <c r="I192" s="40"/>
      <c r="J192" s="101">
        <v>4.0000000000000001E-3</v>
      </c>
      <c r="K192" s="39"/>
      <c r="L192" s="79">
        <f t="shared" si="75"/>
        <v>3.9999999999999992E-3</v>
      </c>
    </row>
    <row r="193" spans="1:12" ht="15" thickBot="1" x14ac:dyDescent="0.35">
      <c r="A193" s="96" t="s">
        <v>12</v>
      </c>
      <c r="B193" s="13" t="s">
        <v>39</v>
      </c>
      <c r="C193" s="40"/>
      <c r="D193" s="40"/>
      <c r="E193" s="40"/>
      <c r="F193" s="40"/>
      <c r="G193" s="40"/>
      <c r="H193" s="40"/>
      <c r="I193" s="40"/>
      <c r="J193" s="101"/>
      <c r="K193" s="39"/>
      <c r="L193" s="79">
        <f t="shared" si="75"/>
        <v>0</v>
      </c>
    </row>
    <row r="194" spans="1:12" ht="15" thickBot="1" x14ac:dyDescent="0.35">
      <c r="A194" s="96" t="s">
        <v>13</v>
      </c>
      <c r="B194" s="13" t="s">
        <v>40</v>
      </c>
      <c r="C194" s="40"/>
      <c r="D194" s="40"/>
      <c r="E194" s="40">
        <v>2.9700000000000001E-2</v>
      </c>
      <c r="F194" s="40">
        <v>2.9700000000000001E-2</v>
      </c>
      <c r="G194" s="40">
        <v>2.9700000000000001E-2</v>
      </c>
      <c r="H194" s="40">
        <v>2.9700000000000001E-2</v>
      </c>
      <c r="I194" s="40"/>
      <c r="J194" s="101">
        <v>2.9700000000000001E-2</v>
      </c>
      <c r="K194" s="39"/>
      <c r="L194" s="79">
        <f t="shared" si="75"/>
        <v>2.9699999999999997E-2</v>
      </c>
    </row>
    <row r="195" spans="1:12" ht="15" thickBot="1" x14ac:dyDescent="0.35">
      <c r="A195" s="98" t="s">
        <v>14</v>
      </c>
      <c r="B195" s="7" t="s">
        <v>41</v>
      </c>
      <c r="C195" s="41"/>
      <c r="D195" s="41"/>
      <c r="E195" s="41">
        <v>0.15909999999999999</v>
      </c>
      <c r="F195" s="41">
        <v>0.15909999999999999</v>
      </c>
      <c r="G195" s="41">
        <v>0.15909999999999999</v>
      </c>
      <c r="H195" s="41">
        <v>0.15909999999999999</v>
      </c>
      <c r="I195" s="41"/>
      <c r="J195" s="102">
        <v>0.15909999999999999</v>
      </c>
      <c r="K195" s="39"/>
      <c r="L195" s="79">
        <f t="shared" si="75"/>
        <v>0.15909999999999996</v>
      </c>
    </row>
    <row r="196" spans="1:12" ht="15" thickBot="1" x14ac:dyDescent="0.35">
      <c r="A196" s="9">
        <v>6</v>
      </c>
      <c r="B196" s="10" t="s">
        <v>42</v>
      </c>
      <c r="C196" s="37"/>
      <c r="D196" s="37"/>
      <c r="E196" s="37">
        <f t="shared" ref="E196:J196" si="78">SUM(E197:E198)</f>
        <v>0.1978</v>
      </c>
      <c r="F196" s="37">
        <f t="shared" si="78"/>
        <v>0.1978</v>
      </c>
      <c r="G196" s="37">
        <f t="shared" si="78"/>
        <v>0.1978</v>
      </c>
      <c r="H196" s="37">
        <f t="shared" si="78"/>
        <v>0.1978</v>
      </c>
      <c r="I196" s="37"/>
      <c r="J196" s="42">
        <f t="shared" si="78"/>
        <v>0.1978</v>
      </c>
      <c r="K196" s="43"/>
      <c r="L196" s="60">
        <f t="shared" si="75"/>
        <v>0.1978</v>
      </c>
    </row>
    <row r="197" spans="1:12" ht="15" thickBot="1" x14ac:dyDescent="0.35">
      <c r="A197" s="94" t="s">
        <v>15</v>
      </c>
      <c r="B197" s="5" t="s">
        <v>43</v>
      </c>
      <c r="C197" s="38"/>
      <c r="D197" s="38"/>
      <c r="E197" s="38">
        <v>0.12670000000000001</v>
      </c>
      <c r="F197" s="38">
        <v>0.12670000000000001</v>
      </c>
      <c r="G197" s="38">
        <v>0.12670000000000001</v>
      </c>
      <c r="H197" s="38">
        <v>0.12670000000000001</v>
      </c>
      <c r="I197" s="38"/>
      <c r="J197" s="100">
        <v>0.12670000000000001</v>
      </c>
      <c r="K197" s="39"/>
      <c r="L197" s="79">
        <f t="shared" si="75"/>
        <v>0.12670000000000001</v>
      </c>
    </row>
    <row r="198" spans="1:12" ht="15" thickBot="1" x14ac:dyDescent="0.35">
      <c r="A198" s="98" t="s">
        <v>16</v>
      </c>
      <c r="B198" s="7" t="s">
        <v>44</v>
      </c>
      <c r="C198" s="41"/>
      <c r="D198" s="41"/>
      <c r="E198" s="41">
        <v>7.1099999999999997E-2</v>
      </c>
      <c r="F198" s="41">
        <v>7.1099999999999997E-2</v>
      </c>
      <c r="G198" s="41">
        <v>7.1099999999999997E-2</v>
      </c>
      <c r="H198" s="41">
        <v>7.1099999999999997E-2</v>
      </c>
      <c r="I198" s="41"/>
      <c r="J198" s="102">
        <v>7.1099999999999997E-2</v>
      </c>
      <c r="K198" s="39"/>
      <c r="L198" s="79">
        <f t="shared" si="75"/>
        <v>7.1099999999999983E-2</v>
      </c>
    </row>
    <row r="199" spans="1:12" ht="15" thickBot="1" x14ac:dyDescent="0.35">
      <c r="A199" s="9">
        <v>7</v>
      </c>
      <c r="B199" s="10" t="s">
        <v>45</v>
      </c>
      <c r="C199" s="37"/>
      <c r="D199" s="37"/>
      <c r="E199" s="37">
        <f t="shared" ref="E199:J199" si="79">SUM(E200:E201)</f>
        <v>0.3196</v>
      </c>
      <c r="F199" s="37">
        <f t="shared" si="79"/>
        <v>0.25259999999999999</v>
      </c>
      <c r="G199" s="37">
        <f t="shared" si="79"/>
        <v>0.35930000000000001</v>
      </c>
      <c r="H199" s="37">
        <f t="shared" si="79"/>
        <v>0.81730000000000003</v>
      </c>
      <c r="I199" s="37"/>
      <c r="J199" s="42">
        <f t="shared" si="79"/>
        <v>1.2438</v>
      </c>
      <c r="K199" s="43"/>
      <c r="L199" s="60">
        <f t="shared" si="75"/>
        <v>0.41499348845525391</v>
      </c>
    </row>
    <row r="200" spans="1:12" ht="15" thickBot="1" x14ac:dyDescent="0.35">
      <c r="A200" s="94" t="s">
        <v>17</v>
      </c>
      <c r="B200" s="5" t="s">
        <v>46</v>
      </c>
      <c r="C200" s="38"/>
      <c r="D200" s="38"/>
      <c r="E200" s="38">
        <v>0.30549999999999999</v>
      </c>
      <c r="F200" s="38">
        <v>0.2414</v>
      </c>
      <c r="G200" s="38">
        <v>0.34339999999999998</v>
      </c>
      <c r="H200" s="38">
        <v>0.78120000000000001</v>
      </c>
      <c r="I200" s="38"/>
      <c r="J200" s="100">
        <v>1.1888000000000001</v>
      </c>
      <c r="K200" s="39"/>
      <c r="L200" s="79">
        <f t="shared" si="75"/>
        <v>0.39665633494709956</v>
      </c>
    </row>
    <row r="201" spans="1:12" ht="15" thickBot="1" x14ac:dyDescent="0.35">
      <c r="A201" s="98" t="s">
        <v>18</v>
      </c>
      <c r="B201" s="7" t="s">
        <v>48</v>
      </c>
      <c r="C201" s="41"/>
      <c r="D201" s="41"/>
      <c r="E201" s="41">
        <v>1.41E-2</v>
      </c>
      <c r="F201" s="41">
        <v>1.12E-2</v>
      </c>
      <c r="G201" s="41">
        <v>1.5900000000000001E-2</v>
      </c>
      <c r="H201" s="41">
        <v>3.61E-2</v>
      </c>
      <c r="I201" s="41"/>
      <c r="J201" s="102">
        <v>5.5E-2</v>
      </c>
      <c r="K201" s="39"/>
      <c r="L201" s="79">
        <f t="shared" si="75"/>
        <v>1.8337153508154274E-2</v>
      </c>
    </row>
    <row r="202" spans="1:12" ht="15" thickBot="1" x14ac:dyDescent="0.35">
      <c r="A202" s="9">
        <v>8</v>
      </c>
      <c r="B202" s="10" t="s">
        <v>49</v>
      </c>
      <c r="C202" s="37"/>
      <c r="D202" s="37"/>
      <c r="E202" s="37">
        <f t="shared" ref="E202:J202" si="80">SUM(E203:E206)</f>
        <v>0.43130000000000002</v>
      </c>
      <c r="F202" s="37">
        <f t="shared" si="80"/>
        <v>0.34079999999999999</v>
      </c>
      <c r="G202" s="37">
        <f t="shared" si="80"/>
        <v>0.4849</v>
      </c>
      <c r="H202" s="37">
        <f t="shared" si="80"/>
        <v>1.1029</v>
      </c>
      <c r="I202" s="37"/>
      <c r="J202" s="42">
        <f t="shared" si="80"/>
        <v>1.59</v>
      </c>
      <c r="K202" s="43"/>
      <c r="L202" s="60">
        <f t="shared" si="75"/>
        <v>0.55796203040914305</v>
      </c>
    </row>
    <row r="203" spans="1:12" ht="15" thickBot="1" x14ac:dyDescent="0.35">
      <c r="A203" s="94" t="s">
        <v>19</v>
      </c>
      <c r="B203" s="5" t="s">
        <v>46</v>
      </c>
      <c r="C203" s="38"/>
      <c r="D203" s="38"/>
      <c r="E203" s="38">
        <v>0.21870000000000001</v>
      </c>
      <c r="F203" s="38">
        <v>0.17280000000000001</v>
      </c>
      <c r="G203" s="38">
        <v>0.24590000000000001</v>
      </c>
      <c r="H203" s="38">
        <v>0.55930000000000002</v>
      </c>
      <c r="I203" s="38"/>
      <c r="J203" s="100">
        <v>0.80630000000000002</v>
      </c>
      <c r="K203" s="39"/>
      <c r="L203" s="79">
        <f t="shared" si="75"/>
        <v>0.28293957530116415</v>
      </c>
    </row>
    <row r="204" spans="1:12" ht="15" thickBot="1" x14ac:dyDescent="0.35">
      <c r="A204" s="96" t="s">
        <v>19</v>
      </c>
      <c r="B204" s="13" t="s">
        <v>47</v>
      </c>
      <c r="C204" s="40"/>
      <c r="D204" s="40"/>
      <c r="E204" s="40">
        <v>0.11169999999999999</v>
      </c>
      <c r="F204" s="40">
        <v>8.8300000000000003E-2</v>
      </c>
      <c r="G204" s="40">
        <v>0.12559999999999999</v>
      </c>
      <c r="H204" s="40">
        <v>0.28570000000000001</v>
      </c>
      <c r="I204" s="40"/>
      <c r="J204" s="101">
        <v>0.41189999999999999</v>
      </c>
      <c r="K204" s="39"/>
      <c r="L204" s="79">
        <f t="shared" si="75"/>
        <v>0.14452517445150329</v>
      </c>
    </row>
    <row r="205" spans="1:12" ht="15" thickBot="1" x14ac:dyDescent="0.35">
      <c r="A205" s="96" t="s">
        <v>20</v>
      </c>
      <c r="B205" s="13" t="s">
        <v>50</v>
      </c>
      <c r="C205" s="40"/>
      <c r="D205" s="40"/>
      <c r="E205" s="40">
        <v>6.7199999999999996E-2</v>
      </c>
      <c r="F205" s="40">
        <v>5.3100000000000001E-2</v>
      </c>
      <c r="G205" s="40">
        <v>7.5499999999999998E-2</v>
      </c>
      <c r="H205" s="40">
        <v>0.17180000000000001</v>
      </c>
      <c r="I205" s="40"/>
      <c r="J205" s="101">
        <v>0.2477</v>
      </c>
      <c r="K205" s="39"/>
      <c r="L205" s="79">
        <f t="shared" si="75"/>
        <v>8.6914976811279882E-2</v>
      </c>
    </row>
    <row r="206" spans="1:12" ht="15" thickBot="1" x14ac:dyDescent="0.35">
      <c r="A206" s="98" t="s">
        <v>20</v>
      </c>
      <c r="B206" s="7" t="s">
        <v>47</v>
      </c>
      <c r="C206" s="41"/>
      <c r="D206" s="41"/>
      <c r="E206" s="41">
        <v>3.3700000000000001E-2</v>
      </c>
      <c r="F206" s="41">
        <v>2.6599999999999999E-2</v>
      </c>
      <c r="G206" s="41">
        <v>3.7900000000000003E-2</v>
      </c>
      <c r="H206" s="41">
        <v>8.6099999999999996E-2</v>
      </c>
      <c r="I206" s="41"/>
      <c r="J206" s="102">
        <v>0.1241</v>
      </c>
      <c r="K206" s="39"/>
      <c r="L206" s="79">
        <f t="shared" si="75"/>
        <v>4.3582303845195687E-2</v>
      </c>
    </row>
    <row r="207" spans="1:12" ht="15" thickBot="1" x14ac:dyDescent="0.35">
      <c r="A207" s="9">
        <v>9</v>
      </c>
      <c r="B207" s="10" t="s">
        <v>51</v>
      </c>
      <c r="C207" s="37"/>
      <c r="D207" s="37"/>
      <c r="E207" s="37">
        <f t="shared" ref="E207:J207" si="81">SUM(E210,E213)</f>
        <v>0.35898843640000011</v>
      </c>
      <c r="F207" s="37">
        <f t="shared" si="81"/>
        <v>0.37083516839999997</v>
      </c>
      <c r="G207" s="37">
        <f t="shared" si="81"/>
        <v>0.39925921100000006</v>
      </c>
      <c r="H207" s="37">
        <f t="shared" si="81"/>
        <v>0.53693284240000005</v>
      </c>
      <c r="I207" s="37"/>
      <c r="J207" s="42">
        <f t="shared" si="81"/>
        <v>0.66347379140000007</v>
      </c>
      <c r="K207" s="43"/>
      <c r="L207" s="60">
        <f>SUM(L210,L213)</f>
        <v>0.40369101728962697</v>
      </c>
    </row>
    <row r="208" spans="1:12" ht="15" thickBot="1" x14ac:dyDescent="0.35">
      <c r="A208" s="9"/>
      <c r="B208" s="10" t="s">
        <v>91</v>
      </c>
      <c r="C208" s="37"/>
      <c r="D208" s="37"/>
      <c r="E208" s="37"/>
      <c r="F208" s="37"/>
      <c r="G208" s="37"/>
      <c r="H208" s="37"/>
      <c r="I208" s="37"/>
      <c r="J208" s="42"/>
      <c r="K208" s="43"/>
      <c r="L208" s="60"/>
    </row>
    <row r="209" spans="1:12" ht="15" thickBot="1" x14ac:dyDescent="0.35">
      <c r="A209" s="103"/>
      <c r="B209" s="81" t="s">
        <v>52</v>
      </c>
      <c r="C209" s="82"/>
      <c r="D209" s="82"/>
      <c r="E209" s="82">
        <f>E202+E199+E196+E187+E182</f>
        <v>4.4242000000000008</v>
      </c>
      <c r="F209" s="82">
        <f t="shared" ref="F209:J209" si="82">F202+F199+F196+F187+F182</f>
        <v>4.5701999999999998</v>
      </c>
      <c r="G209" s="82">
        <f t="shared" si="82"/>
        <v>4.9205000000000005</v>
      </c>
      <c r="H209" s="82">
        <f t="shared" si="82"/>
        <v>6.6172000000000004</v>
      </c>
      <c r="I209" s="82"/>
      <c r="J209" s="104">
        <f t="shared" si="82"/>
        <v>8.1767000000000003</v>
      </c>
      <c r="K209" s="43"/>
      <c r="L209" s="60">
        <f>(C209*$C$180+D209*$D$180+E209*$E$180+F209*$F$180+G209*$G$180+H209*$H$180+I209*$I$180+J209*$J$180)/$L$180</f>
        <v>4.9751179079838677</v>
      </c>
    </row>
    <row r="210" spans="1:12" ht="15" thickBot="1" x14ac:dyDescent="0.35">
      <c r="A210" s="105" t="s">
        <v>21</v>
      </c>
      <c r="B210" s="19" t="s">
        <v>53</v>
      </c>
      <c r="C210" s="45"/>
      <c r="D210" s="45"/>
      <c r="E210" s="45">
        <f t="shared" ref="E210:J210" si="83">SUM(E211:E212)</f>
        <v>0.16761966540000003</v>
      </c>
      <c r="F210" s="45">
        <f t="shared" si="83"/>
        <v>0.1731511674</v>
      </c>
      <c r="G210" s="45">
        <f t="shared" si="83"/>
        <v>0.18642298350000003</v>
      </c>
      <c r="H210" s="45">
        <f t="shared" si="83"/>
        <v>0.25070585640000004</v>
      </c>
      <c r="I210" s="45"/>
      <c r="J210" s="106">
        <f t="shared" si="83"/>
        <v>0.30979063290000003</v>
      </c>
      <c r="K210" s="43"/>
      <c r="L210" s="60">
        <f>SUM(L211:L212)</f>
        <v>0.1884922921797848</v>
      </c>
    </row>
    <row r="211" spans="1:12" ht="15" thickBot="1" x14ac:dyDescent="0.35">
      <c r="A211" s="96" t="s">
        <v>22</v>
      </c>
      <c r="B211" s="13" t="s">
        <v>54</v>
      </c>
      <c r="C211" s="40"/>
      <c r="D211" s="40"/>
      <c r="E211" s="40">
        <f t="shared" ref="E211:J211" si="84">0.006753*E209</f>
        <v>2.9876622600000007E-2</v>
      </c>
      <c r="F211" s="46">
        <f t="shared" si="84"/>
        <v>3.0862560600000002E-2</v>
      </c>
      <c r="G211" s="40">
        <f t="shared" si="84"/>
        <v>3.3228136500000005E-2</v>
      </c>
      <c r="H211" s="40">
        <f t="shared" si="84"/>
        <v>4.4685951600000003E-2</v>
      </c>
      <c r="I211" s="40"/>
      <c r="J211" s="101">
        <f t="shared" si="84"/>
        <v>5.5217255100000008E-2</v>
      </c>
      <c r="K211" s="39"/>
      <c r="L211" s="79">
        <f>0.006753*L209</f>
        <v>3.3596971232615062E-2</v>
      </c>
    </row>
    <row r="212" spans="1:12" ht="15" thickBot="1" x14ac:dyDescent="0.35">
      <c r="A212" s="96" t="s">
        <v>23</v>
      </c>
      <c r="B212" s="13" t="s">
        <v>55</v>
      </c>
      <c r="C212" s="40"/>
      <c r="D212" s="40"/>
      <c r="E212" s="40">
        <f t="shared" ref="E212:J212" si="85">0.031134*E209</f>
        <v>0.13774304280000002</v>
      </c>
      <c r="F212" s="47">
        <f t="shared" si="85"/>
        <v>0.14228860679999999</v>
      </c>
      <c r="G212" s="40">
        <f t="shared" si="85"/>
        <v>0.15319484700000002</v>
      </c>
      <c r="H212" s="40">
        <f t="shared" si="85"/>
        <v>0.20601990480000001</v>
      </c>
      <c r="I212" s="40"/>
      <c r="J212" s="101">
        <f t="shared" si="85"/>
        <v>0.2545733778</v>
      </c>
      <c r="K212" s="39"/>
      <c r="L212" s="79">
        <f>0.031134*L209</f>
        <v>0.15489532094716973</v>
      </c>
    </row>
    <row r="213" spans="1:12" ht="15" thickBot="1" x14ac:dyDescent="0.35">
      <c r="A213" s="105" t="s">
        <v>24</v>
      </c>
      <c r="B213" s="19" t="s">
        <v>56</v>
      </c>
      <c r="C213" s="45"/>
      <c r="D213" s="45"/>
      <c r="E213" s="45">
        <f t="shared" ref="E213:J213" si="86">SUM(E214:E215)</f>
        <v>0.19136877100000005</v>
      </c>
      <c r="F213" s="45">
        <f t="shared" si="86"/>
        <v>0.197684001</v>
      </c>
      <c r="G213" s="45">
        <f t="shared" si="86"/>
        <v>0.21283622750000003</v>
      </c>
      <c r="H213" s="45">
        <f t="shared" si="86"/>
        <v>0.28622698600000002</v>
      </c>
      <c r="I213" s="45"/>
      <c r="J213" s="106">
        <f t="shared" si="86"/>
        <v>0.35368315850000004</v>
      </c>
      <c r="K213" s="43"/>
      <c r="L213" s="60">
        <f>SUM(L214:L215)</f>
        <v>0.2151987251098422</v>
      </c>
    </row>
    <row r="214" spans="1:12" ht="15" thickBot="1" x14ac:dyDescent="0.35">
      <c r="A214" s="96" t="s">
        <v>25</v>
      </c>
      <c r="B214" s="13" t="s">
        <v>57</v>
      </c>
      <c r="C214" s="40"/>
      <c r="D214" s="40"/>
      <c r="E214" s="40"/>
      <c r="F214" s="40"/>
      <c r="G214" s="40"/>
      <c r="H214" s="40"/>
      <c r="I214" s="40"/>
      <c r="J214" s="101"/>
      <c r="K214" s="39"/>
      <c r="L214" s="79"/>
    </row>
    <row r="215" spans="1:12" ht="15" thickBot="1" x14ac:dyDescent="0.35">
      <c r="A215" s="6" t="s">
        <v>26</v>
      </c>
      <c r="B215" s="7" t="s">
        <v>58</v>
      </c>
      <c r="C215" s="107"/>
      <c r="D215" s="107"/>
      <c r="E215" s="107">
        <f t="shared" ref="E215:J215" si="87">0.043255*E209</f>
        <v>0.19136877100000005</v>
      </c>
      <c r="F215" s="107">
        <f t="shared" si="87"/>
        <v>0.197684001</v>
      </c>
      <c r="G215" s="107">
        <f t="shared" si="87"/>
        <v>0.21283622750000003</v>
      </c>
      <c r="H215" s="107">
        <f t="shared" si="87"/>
        <v>0.28622698600000002</v>
      </c>
      <c r="I215" s="107"/>
      <c r="J215" s="108">
        <f t="shared" si="87"/>
        <v>0.35368315850000004</v>
      </c>
      <c r="K215" s="39"/>
      <c r="L215" s="79">
        <f>0.043255*L209</f>
        <v>0.2151987251098422</v>
      </c>
    </row>
    <row r="216" spans="1:12" ht="15" thickBot="1" x14ac:dyDescent="0.35">
      <c r="A216" s="537" t="s">
        <v>60</v>
      </c>
      <c r="B216" s="538"/>
      <c r="C216" s="37"/>
      <c r="D216" s="37"/>
      <c r="E216" s="37">
        <f t="shared" ref="E216" si="88">SUM(E182,E187,E196,E199,E202,E207)</f>
        <v>4.7831884363999997</v>
      </c>
      <c r="F216" s="37">
        <f>SUM(F182,F187,F196,F199,F202,F207)</f>
        <v>4.9410351684</v>
      </c>
      <c r="G216" s="37">
        <f>SUM(G182,G187,G196,G199,G202,G207)</f>
        <v>5.3197592110000009</v>
      </c>
      <c r="H216" s="37">
        <f t="shared" ref="H216:J216" si="89">SUM(H182,H187,H196,H199,H202,H207)</f>
        <v>7.1541328424000001</v>
      </c>
      <c r="I216" s="37"/>
      <c r="J216" s="42">
        <f t="shared" si="89"/>
        <v>8.8401737913999998</v>
      </c>
      <c r="K216" s="43"/>
      <c r="L216" s="60">
        <f>SUM(L209,L207)</f>
        <v>5.3788089252734945</v>
      </c>
    </row>
    <row r="217" spans="1:12" x14ac:dyDescent="0.3">
      <c r="J217" t="s">
        <v>85</v>
      </c>
      <c r="L217">
        <v>5.3788</v>
      </c>
    </row>
  </sheetData>
  <mergeCells count="16">
    <mergeCell ref="A46:I46"/>
    <mergeCell ref="A1:B1"/>
    <mergeCell ref="A4:L4"/>
    <mergeCell ref="A42:B42"/>
    <mergeCell ref="A44:I44"/>
    <mergeCell ref="A45:I45"/>
    <mergeCell ref="A136:L136"/>
    <mergeCell ref="A174:B174"/>
    <mergeCell ref="A178:L178"/>
    <mergeCell ref="A216:B216"/>
    <mergeCell ref="A47:I47"/>
    <mergeCell ref="A48:I48"/>
    <mergeCell ref="A52:L52"/>
    <mergeCell ref="A90:B90"/>
    <mergeCell ref="A94:L94"/>
    <mergeCell ref="A132:B1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1E871-E20C-4BF5-97D0-E7A6572FD85B}">
  <dimension ref="A1:N237"/>
  <sheetViews>
    <sheetView showGridLines="0" topLeftCell="A64" zoomScale="80" zoomScaleNormal="80" workbookViewId="0">
      <selection activeCell="A81" sqref="A81:XFD81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3.109375" customWidth="1"/>
    <col min="9" max="9" width="12.88671875" bestFit="1" customWidth="1"/>
    <col min="10" max="10" width="11.77734375" bestFit="1" customWidth="1"/>
    <col min="11" max="11" width="13.5546875" bestFit="1" customWidth="1"/>
    <col min="12" max="12" width="1.33203125" customWidth="1"/>
    <col min="13" max="13" width="16.109375" customWidth="1"/>
  </cols>
  <sheetData>
    <row r="1" spans="1:13" ht="18" x14ac:dyDescent="0.3">
      <c r="A1" s="535" t="s">
        <v>99</v>
      </c>
      <c r="B1" s="535"/>
    </row>
    <row r="3" spans="1:13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3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5" thickBot="1" x14ac:dyDescent="0.35"/>
    <row r="6" spans="1:13" ht="15" thickBot="1" x14ac:dyDescent="0.35">
      <c r="A6" s="4">
        <v>1</v>
      </c>
      <c r="B6" s="17" t="s">
        <v>2</v>
      </c>
      <c r="C6" s="21">
        <f t="shared" ref="C6:K6" si="0">SUM(C58,C104,C150,C196)</f>
        <v>60931.58</v>
      </c>
      <c r="D6" s="21">
        <f t="shared" si="0"/>
        <v>1125398.81</v>
      </c>
      <c r="E6" s="21">
        <f t="shared" si="0"/>
        <v>4913788.5999999996</v>
      </c>
      <c r="F6" s="21">
        <f t="shared" si="0"/>
        <v>673731.17999999993</v>
      </c>
      <c r="G6" s="21">
        <f t="shared" si="0"/>
        <v>2645634.6500000004</v>
      </c>
      <c r="H6" s="21">
        <f t="shared" si="0"/>
        <v>221280.14</v>
      </c>
      <c r="I6" s="21">
        <f t="shared" si="0"/>
        <v>1806659.88</v>
      </c>
      <c r="J6" s="21">
        <f t="shared" si="0"/>
        <v>183614.01</v>
      </c>
      <c r="K6" s="22">
        <f t="shared" si="0"/>
        <v>892335.88000000012</v>
      </c>
      <c r="L6" s="23"/>
      <c r="M6" s="120">
        <f>SUM(C6:K6)</f>
        <v>12523374.73</v>
      </c>
    </row>
    <row r="7" spans="1:13" ht="29.4" thickBot="1" x14ac:dyDescent="0.35">
      <c r="A7" s="8"/>
      <c r="B7" s="26" t="s">
        <v>28</v>
      </c>
      <c r="C7" s="27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111</v>
      </c>
      <c r="I7" s="27" t="s">
        <v>66</v>
      </c>
      <c r="J7" s="27" t="s">
        <v>67</v>
      </c>
      <c r="K7" s="28" t="s">
        <v>68</v>
      </c>
      <c r="L7" s="29"/>
      <c r="M7" s="54" t="s">
        <v>69</v>
      </c>
    </row>
    <row r="8" spans="1:13" ht="15" thickBot="1" x14ac:dyDescent="0.35">
      <c r="A8" s="9">
        <v>4</v>
      </c>
      <c r="B8" s="10" t="s">
        <v>29</v>
      </c>
      <c r="C8" s="37">
        <f>SUM(C9:C13)</f>
        <v>0.62929999999999997</v>
      </c>
      <c r="D8" s="37">
        <f t="shared" ref="D8:K8" si="1">SUM(D9:D13)</f>
        <v>0.86709999999999998</v>
      </c>
      <c r="E8" s="37">
        <f t="shared" si="1"/>
        <v>0.98489516847916503</v>
      </c>
      <c r="F8" s="37">
        <f t="shared" si="1"/>
        <v>1.288303801986721</v>
      </c>
      <c r="G8" s="37">
        <f t="shared" si="1"/>
        <v>1.3878200811234462</v>
      </c>
      <c r="H8" s="37">
        <f t="shared" si="1"/>
        <v>1.6781883619831404</v>
      </c>
      <c r="I8" s="37">
        <f t="shared" si="1"/>
        <v>2.0085457815917183</v>
      </c>
      <c r="J8" s="37">
        <f t="shared" si="1"/>
        <v>2.3767769850350744</v>
      </c>
      <c r="K8" s="37">
        <f t="shared" si="1"/>
        <v>2.7402510611531166</v>
      </c>
      <c r="L8" s="32"/>
      <c r="M8" s="60">
        <f>(M60*M$58+M$104*M106+M$150*M152+M$196*M198)/M$6</f>
        <v>1.3794302767313265</v>
      </c>
    </row>
    <row r="9" spans="1:13" x14ac:dyDescent="0.3">
      <c r="A9" s="94" t="s">
        <v>3</v>
      </c>
      <c r="B9" s="5" t="s">
        <v>30</v>
      </c>
      <c r="C9" s="38">
        <f t="shared" ref="C9:H12" si="2">(C61*C$58+C107*C$104+C153*C$150+C199*C$196)/(SUM(C$196,C$150,C$104,C$58))</f>
        <v>0.4042</v>
      </c>
      <c r="D9" s="38">
        <f t="shared" si="2"/>
        <v>0.54749999999999999</v>
      </c>
      <c r="E9" s="38">
        <f t="shared" si="2"/>
        <v>0.63084758423958254</v>
      </c>
      <c r="F9" s="38">
        <f t="shared" si="2"/>
        <v>0.90139999999999987</v>
      </c>
      <c r="G9" s="38">
        <f t="shared" si="2"/>
        <v>0.94792008112344617</v>
      </c>
      <c r="H9" s="38">
        <f t="shared" si="2"/>
        <v>0.69680530316005762</v>
      </c>
      <c r="I9" s="38">
        <f t="shared" ref="I9:K12" si="3">(I61*I$58+I107*I$104+I153*I$150+I199*I$196)/(SUM(I$196,I$150,I$104,I$58))</f>
        <v>1.3199457815917184</v>
      </c>
      <c r="J9" s="38">
        <f t="shared" si="3"/>
        <v>1.6157702195055812</v>
      </c>
      <c r="K9" s="100">
        <f t="shared" si="3"/>
        <v>1.6349234911118893</v>
      </c>
      <c r="L9" s="34"/>
      <c r="M9" s="58">
        <f t="shared" ref="M9:M46" si="4">(M61*M$58+M$104*M107+M$150*M153+M$196*M199)/M$6</f>
        <v>0.89035495645645346</v>
      </c>
    </row>
    <row r="10" spans="1:13" x14ac:dyDescent="0.3">
      <c r="A10" s="96" t="s">
        <v>4</v>
      </c>
      <c r="B10" s="13" t="s">
        <v>31</v>
      </c>
      <c r="C10" s="38">
        <f t="shared" si="2"/>
        <v>1.6199999999999999E-2</v>
      </c>
      <c r="D10" s="38">
        <f t="shared" si="2"/>
        <v>2.1899999999999996E-2</v>
      </c>
      <c r="E10" s="38">
        <f t="shared" si="2"/>
        <v>2.5200000000000007E-2</v>
      </c>
      <c r="F10" s="38">
        <f t="shared" si="2"/>
        <v>3.6099999999999993E-2</v>
      </c>
      <c r="G10" s="38">
        <f t="shared" si="2"/>
        <v>3.7900000000000003E-2</v>
      </c>
      <c r="H10" s="38">
        <f t="shared" si="2"/>
        <v>4.1783058823082801E-2</v>
      </c>
      <c r="I10" s="38">
        <f t="shared" si="3"/>
        <v>5.2800000000000007E-2</v>
      </c>
      <c r="J10" s="38">
        <f t="shared" si="3"/>
        <v>6.4651961699436766E-2</v>
      </c>
      <c r="K10" s="100">
        <f t="shared" si="3"/>
        <v>6.5403816296168663E-2</v>
      </c>
      <c r="L10" s="34"/>
      <c r="M10" s="56">
        <f t="shared" si="4"/>
        <v>3.5846777521924403E-2</v>
      </c>
    </row>
    <row r="11" spans="1:13" x14ac:dyDescent="0.3">
      <c r="A11" s="96" t="s">
        <v>5</v>
      </c>
      <c r="B11" s="13" t="s">
        <v>32</v>
      </c>
      <c r="C11" s="38">
        <f t="shared" si="2"/>
        <v>5.1999999999999998E-2</v>
      </c>
      <c r="D11" s="38">
        <f t="shared" si="2"/>
        <v>7.6499999999999999E-2</v>
      </c>
      <c r="E11" s="38">
        <f t="shared" si="2"/>
        <v>9.9500000000000005E-2</v>
      </c>
      <c r="F11" s="38">
        <f t="shared" si="2"/>
        <v>9.9499999999999991E-2</v>
      </c>
      <c r="G11" s="38">
        <f t="shared" si="2"/>
        <v>0.11600000000000002</v>
      </c>
      <c r="H11" s="38">
        <f t="shared" si="2"/>
        <v>0.11599999999999999</v>
      </c>
      <c r="I11" s="38">
        <f t="shared" si="3"/>
        <v>0.13780000000000001</v>
      </c>
      <c r="J11" s="38">
        <f t="shared" si="3"/>
        <v>0.13780000000000001</v>
      </c>
      <c r="K11" s="100">
        <f t="shared" si="3"/>
        <v>0.16259999999999999</v>
      </c>
      <c r="L11" s="34"/>
      <c r="M11" s="56">
        <f t="shared" si="4"/>
        <v>0.11156220836050955</v>
      </c>
    </row>
    <row r="12" spans="1:13" x14ac:dyDescent="0.3">
      <c r="A12" s="98" t="s">
        <v>6</v>
      </c>
      <c r="B12" s="117" t="s">
        <v>33</v>
      </c>
      <c r="C12" s="123">
        <f t="shared" si="2"/>
        <v>0.15690000000000001</v>
      </c>
      <c r="D12" s="123">
        <f t="shared" si="2"/>
        <v>0.22120000000000001</v>
      </c>
      <c r="E12" s="123">
        <f t="shared" si="2"/>
        <v>0.22934758423958246</v>
      </c>
      <c r="F12" s="123">
        <f t="shared" si="2"/>
        <v>0.25130380198672114</v>
      </c>
      <c r="G12" s="123">
        <f t="shared" si="2"/>
        <v>0.28599999999999998</v>
      </c>
      <c r="H12" s="123">
        <f t="shared" si="2"/>
        <v>0.5736</v>
      </c>
      <c r="I12" s="123">
        <f t="shared" si="3"/>
        <v>0.498</v>
      </c>
      <c r="J12" s="123">
        <f t="shared" si="3"/>
        <v>0.55855480383005629</v>
      </c>
      <c r="K12" s="124">
        <f t="shared" si="3"/>
        <v>0.87732375374505844</v>
      </c>
      <c r="L12" s="34"/>
      <c r="M12" s="56">
        <f t="shared" si="4"/>
        <v>0.33724899192743391</v>
      </c>
    </row>
    <row r="13" spans="1:13" ht="15" thickBot="1" x14ac:dyDescent="0.35">
      <c r="A13" s="6" t="s">
        <v>100</v>
      </c>
      <c r="B13" s="7" t="s">
        <v>101</v>
      </c>
      <c r="C13" s="107"/>
      <c r="D13" s="107"/>
      <c r="E13" s="107"/>
      <c r="F13" s="107"/>
      <c r="G13" s="107"/>
      <c r="H13" s="107">
        <f>(H65*H$58+H111*H$104+H157*H$150+H203*H$196)/(SUM(H$196,H$150,H$104,H$58))</f>
        <v>0.25</v>
      </c>
      <c r="I13" s="107"/>
      <c r="J13" s="107"/>
      <c r="K13" s="108"/>
      <c r="L13" s="34"/>
      <c r="M13" s="62">
        <f t="shared" si="4"/>
        <v>4.4173424650050383E-3</v>
      </c>
    </row>
    <row r="14" spans="1:13" ht="29.4" thickBot="1" x14ac:dyDescent="0.35">
      <c r="A14" s="9">
        <v>5</v>
      </c>
      <c r="B14" s="15" t="s">
        <v>71</v>
      </c>
      <c r="C14" s="37">
        <f>SUM(C15:C16,C20:C22)</f>
        <v>1.9972532697166234</v>
      </c>
      <c r="D14" s="37">
        <f>SUM(D15:D16,D20:D22)</f>
        <v>1.997246397929815</v>
      </c>
      <c r="E14" s="37">
        <f t="shared" ref="E14:K14" si="5">SUM(E15:E16,E20:E22)</f>
        <v>2.7888964926667787</v>
      </c>
      <c r="F14" s="37">
        <f t="shared" si="5"/>
        <v>2.6154935243742163</v>
      </c>
      <c r="G14" s="37">
        <f t="shared" si="5"/>
        <v>2.7390820340038258</v>
      </c>
      <c r="H14" s="37">
        <f>SUM(H15:H16,H20:H22)</f>
        <v>3.1314999999999991</v>
      </c>
      <c r="I14" s="37">
        <f t="shared" si="5"/>
        <v>2.7669417251685471</v>
      </c>
      <c r="J14" s="37">
        <f t="shared" si="5"/>
        <v>2.8849548038300559</v>
      </c>
      <c r="K14" s="42">
        <f t="shared" si="5"/>
        <v>2.8463037011500645</v>
      </c>
      <c r="L14" s="32"/>
      <c r="M14" s="60">
        <f t="shared" si="4"/>
        <v>2.702436948289896</v>
      </c>
    </row>
    <row r="15" spans="1:13" x14ac:dyDescent="0.3">
      <c r="A15" s="94" t="s">
        <v>7</v>
      </c>
      <c r="B15" s="5" t="s">
        <v>34</v>
      </c>
      <c r="C15" s="38">
        <f t="shared" ref="C15:K15" si="6">(C67*C$58+C113*C$104+C159*C$150+C205*C$196)/(SUM(C$196,C$150,C$104,C$58))</f>
        <v>1.6102532697166234</v>
      </c>
      <c r="D15" s="38">
        <f t="shared" si="6"/>
        <v>1.6102463979298149</v>
      </c>
      <c r="E15" s="38">
        <f t="shared" si="6"/>
        <v>2.3002249788849283</v>
      </c>
      <c r="F15" s="38">
        <f t="shared" si="6"/>
        <v>2.1624303156920832</v>
      </c>
      <c r="G15" s="38">
        <f t="shared" si="6"/>
        <v>2.2609072341077026</v>
      </c>
      <c r="H15" s="38">
        <f t="shared" si="6"/>
        <v>2.6006999999999993</v>
      </c>
      <c r="I15" s="38">
        <f t="shared" si="6"/>
        <v>2.2831048273480232</v>
      </c>
      <c r="J15" s="38">
        <f t="shared" si="6"/>
        <v>2.3771548038300563</v>
      </c>
      <c r="K15" s="100">
        <f t="shared" si="6"/>
        <v>2.3463418877687627</v>
      </c>
      <c r="L15" s="39"/>
      <c r="M15" s="58">
        <f t="shared" si="4"/>
        <v>2.2263979890121837</v>
      </c>
    </row>
    <row r="16" spans="1:13" x14ac:dyDescent="0.3">
      <c r="A16" s="96" t="s">
        <v>8</v>
      </c>
      <c r="B16" s="13" t="s">
        <v>35</v>
      </c>
      <c r="C16" s="40">
        <f>SUM(C17:C19)</f>
        <v>0.16350000000000001</v>
      </c>
      <c r="D16" s="40">
        <f>SUM(D17:D19)</f>
        <v>0.16349999999999998</v>
      </c>
      <c r="E16" s="40">
        <f t="shared" ref="E16:K16" si="7">SUM(E17:E19)</f>
        <v>0.27830601791497506</v>
      </c>
      <c r="F16" s="40">
        <f t="shared" si="7"/>
        <v>0.25527051047273774</v>
      </c>
      <c r="G16" s="40">
        <f t="shared" si="7"/>
        <v>0.27147861616266628</v>
      </c>
      <c r="H16" s="40">
        <f t="shared" si="7"/>
        <v>0.31359999999999999</v>
      </c>
      <c r="I16" s="40">
        <f t="shared" si="7"/>
        <v>0.27513317874308474</v>
      </c>
      <c r="J16" s="40">
        <f t="shared" si="7"/>
        <v>0.29060000000000002</v>
      </c>
      <c r="K16" s="101">
        <f t="shared" si="7"/>
        <v>0.28554089577794406</v>
      </c>
      <c r="L16" s="39"/>
      <c r="M16" s="56">
        <f t="shared" si="4"/>
        <v>0.26561059697788025</v>
      </c>
    </row>
    <row r="17" spans="1:13" x14ac:dyDescent="0.3">
      <c r="A17" s="96" t="s">
        <v>9</v>
      </c>
      <c r="B17" s="13" t="s">
        <v>108</v>
      </c>
      <c r="C17" s="38">
        <f t="shared" ref="C17:K17" si="8">(C69*C$58+C115*C$104+C161*C$150+C207*C$196)/(SUM(C$196,C$150,C$104,C$58))</f>
        <v>0.1343</v>
      </c>
      <c r="D17" s="38">
        <f t="shared" si="8"/>
        <v>0.13429999999999997</v>
      </c>
      <c r="E17" s="38">
        <f t="shared" si="8"/>
        <v>0.22871399226332206</v>
      </c>
      <c r="F17" s="38">
        <f t="shared" si="8"/>
        <v>0.2097573828837786</v>
      </c>
      <c r="G17" s="38">
        <f t="shared" si="8"/>
        <v>0.22308126086872956</v>
      </c>
      <c r="H17" s="38">
        <f t="shared" si="8"/>
        <v>0.25969999999999999</v>
      </c>
      <c r="I17" s="38">
        <f t="shared" si="8"/>
        <v>0.22608549509828049</v>
      </c>
      <c r="J17" s="38">
        <f t="shared" si="8"/>
        <v>0.23880000000000001</v>
      </c>
      <c r="K17" s="100">
        <f t="shared" si="8"/>
        <v>0.23464116190643372</v>
      </c>
      <c r="L17" s="39"/>
      <c r="M17" s="56">
        <f t="shared" si="4"/>
        <v>0.21829896811759783</v>
      </c>
    </row>
    <row r="18" spans="1:13" x14ac:dyDescent="0.3">
      <c r="A18" s="96" t="s">
        <v>10</v>
      </c>
      <c r="B18" s="13" t="s">
        <v>109</v>
      </c>
      <c r="C18" s="38">
        <f t="shared" ref="C18:K18" si="9">(C70*C$58+C116*C$104+C162*C$150+C208*C$196)/(SUM(C$196,C$150,C$104,C$58))</f>
        <v>2.64E-2</v>
      </c>
      <c r="D18" s="38">
        <f t="shared" si="9"/>
        <v>2.64E-2</v>
      </c>
      <c r="E18" s="38">
        <f t="shared" si="9"/>
        <v>4.493454102156532E-2</v>
      </c>
      <c r="F18" s="38">
        <f t="shared" si="9"/>
        <v>4.1228147716126186E-2</v>
      </c>
      <c r="G18" s="38">
        <f t="shared" si="9"/>
        <v>4.3830222710834248E-2</v>
      </c>
      <c r="H18" s="38">
        <f t="shared" si="9"/>
        <v>4.8800000000000003E-2</v>
      </c>
      <c r="I18" s="38">
        <f t="shared" si="9"/>
        <v>4.4416931983899482E-2</v>
      </c>
      <c r="J18" s="38">
        <f t="shared" si="9"/>
        <v>4.689999999999999E-2</v>
      </c>
      <c r="K18" s="100">
        <f t="shared" si="9"/>
        <v>4.6087803384080001E-2</v>
      </c>
      <c r="L18" s="39"/>
      <c r="M18" s="56">
        <f t="shared" si="4"/>
        <v>4.2850706883223635E-2</v>
      </c>
    </row>
    <row r="19" spans="1:13" x14ac:dyDescent="0.3">
      <c r="A19" s="96" t="s">
        <v>11</v>
      </c>
      <c r="B19" s="13" t="s">
        <v>110</v>
      </c>
      <c r="C19" s="38">
        <f t="shared" ref="C19:K19" si="10">(C71*C$58+C117*C$104+C163*C$150+C209*C$196)/(SUM(C$196,C$150,C$104,C$58))</f>
        <v>2.8E-3</v>
      </c>
      <c r="D19" s="38">
        <f t="shared" si="10"/>
        <v>2.8E-3</v>
      </c>
      <c r="E19" s="38">
        <f t="shared" si="10"/>
        <v>4.6574846300876695E-3</v>
      </c>
      <c r="F19" s="38">
        <f t="shared" si="10"/>
        <v>4.2849798728329599E-3</v>
      </c>
      <c r="G19" s="38">
        <f t="shared" si="10"/>
        <v>4.5671325831025088E-3</v>
      </c>
      <c r="H19" s="38">
        <f t="shared" si="10"/>
        <v>5.0999999999999995E-3</v>
      </c>
      <c r="I19" s="38">
        <f t="shared" si="10"/>
        <v>4.6307516609047639E-3</v>
      </c>
      <c r="J19" s="38">
        <f t="shared" si="10"/>
        <v>4.899999999999999E-3</v>
      </c>
      <c r="K19" s="100">
        <f t="shared" si="10"/>
        <v>4.8119304874303616E-3</v>
      </c>
      <c r="L19" s="39"/>
      <c r="M19" s="56">
        <f t="shared" si="4"/>
        <v>4.4609219770588146E-3</v>
      </c>
    </row>
    <row r="20" spans="1:13" x14ac:dyDescent="0.3">
      <c r="A20" s="96" t="s">
        <v>12</v>
      </c>
      <c r="B20" s="13" t="s">
        <v>39</v>
      </c>
      <c r="C20" s="38">
        <f t="shared" ref="C20:D22" si="11">(C72*C$58+C118*C$104+C164*C$150+C210*C$196)/(SUM(C$196,C$150,C$104,C$58))</f>
        <v>7.6300000000000007E-2</v>
      </c>
      <c r="D20" s="38">
        <f t="shared" si="11"/>
        <v>7.6300000000000007E-2</v>
      </c>
      <c r="E20" s="40"/>
      <c r="F20" s="40"/>
      <c r="G20" s="40"/>
      <c r="H20" s="40"/>
      <c r="I20" s="40"/>
      <c r="J20" s="40"/>
      <c r="K20" s="101"/>
      <c r="L20" s="39"/>
      <c r="M20" s="56">
        <f t="shared" si="4"/>
        <v>7.2278447869298882E-3</v>
      </c>
    </row>
    <row r="21" spans="1:13" x14ac:dyDescent="0.3">
      <c r="A21" s="96" t="s">
        <v>13</v>
      </c>
      <c r="B21" s="13" t="s">
        <v>40</v>
      </c>
      <c r="C21" s="38">
        <f t="shared" si="11"/>
        <v>2.3300000000000001E-2</v>
      </c>
      <c r="D21" s="38">
        <f t="shared" si="11"/>
        <v>2.3299999999999998E-2</v>
      </c>
      <c r="E21" s="38">
        <f t="shared" ref="E21:K22" si="12">(E73*E$58+E119*E$104+E165*E$150+E211*E$196)/(SUM(E$196,E$150,E$104,E$58))</f>
        <v>3.3184668539464647E-2</v>
      </c>
      <c r="F21" s="38">
        <f t="shared" si="12"/>
        <v>3.1124899364164797E-2</v>
      </c>
      <c r="G21" s="38">
        <f t="shared" si="12"/>
        <v>3.2535662915512541E-2</v>
      </c>
      <c r="H21" s="38">
        <f t="shared" si="12"/>
        <v>3.4200000000000001E-2</v>
      </c>
      <c r="I21" s="38">
        <f t="shared" si="12"/>
        <v>3.285375830452382E-2</v>
      </c>
      <c r="J21" s="38">
        <f t="shared" si="12"/>
        <v>3.4200000000000001E-2</v>
      </c>
      <c r="K21" s="100">
        <f t="shared" si="12"/>
        <v>3.3759652437151809E-2</v>
      </c>
      <c r="L21" s="39"/>
      <c r="M21" s="56">
        <f t="shared" si="4"/>
        <v>3.2026441847835693E-2</v>
      </c>
    </row>
    <row r="22" spans="1:13" ht="15" thickBot="1" x14ac:dyDescent="0.35">
      <c r="A22" s="98" t="s">
        <v>14</v>
      </c>
      <c r="B22" s="7" t="s">
        <v>41</v>
      </c>
      <c r="C22" s="38">
        <f t="shared" si="11"/>
        <v>0.1239</v>
      </c>
      <c r="D22" s="38">
        <f t="shared" si="11"/>
        <v>0.12390000000000001</v>
      </c>
      <c r="E22" s="38">
        <f t="shared" si="12"/>
        <v>0.17718082732741089</v>
      </c>
      <c r="F22" s="38">
        <f t="shared" si="12"/>
        <v>0.16666779884523081</v>
      </c>
      <c r="G22" s="38">
        <f t="shared" si="12"/>
        <v>0.17416052081794436</v>
      </c>
      <c r="H22" s="38">
        <f t="shared" si="12"/>
        <v>0.18299999999999997</v>
      </c>
      <c r="I22" s="38">
        <f t="shared" si="12"/>
        <v>0.1758499607729154</v>
      </c>
      <c r="J22" s="38">
        <f t="shared" si="12"/>
        <v>0.183</v>
      </c>
      <c r="K22" s="100">
        <f t="shared" si="12"/>
        <v>0.18066126516620623</v>
      </c>
      <c r="L22" s="39"/>
      <c r="M22" s="62">
        <f t="shared" si="4"/>
        <v>0.17117407566506637</v>
      </c>
    </row>
    <row r="23" spans="1:13" ht="15" thickBot="1" x14ac:dyDescent="0.35">
      <c r="A23" s="9">
        <v>6</v>
      </c>
      <c r="B23" s="10" t="s">
        <v>42</v>
      </c>
      <c r="C23" s="37">
        <f>SUM(C24:C26)</f>
        <v>0.26589999999999997</v>
      </c>
      <c r="D23" s="37">
        <f t="shared" ref="D23:K23" si="13">SUM(D24:D26)</f>
        <v>0.26589999999999997</v>
      </c>
      <c r="E23" s="37">
        <f t="shared" si="13"/>
        <v>0.27544893481335364</v>
      </c>
      <c r="F23" s="37">
        <f t="shared" si="13"/>
        <v>0.23430908815293361</v>
      </c>
      <c r="G23" s="37">
        <f t="shared" si="13"/>
        <v>0.27045598536857685</v>
      </c>
      <c r="H23" s="37">
        <f t="shared" si="13"/>
        <v>0.91239999999999988</v>
      </c>
      <c r="I23" s="37">
        <f t="shared" si="13"/>
        <v>0.27860629611368798</v>
      </c>
      <c r="J23" s="37">
        <f t="shared" si="13"/>
        <v>0.31309999999999993</v>
      </c>
      <c r="K23" s="37">
        <f t="shared" si="13"/>
        <v>0.3018173168896896</v>
      </c>
      <c r="L23" s="43"/>
      <c r="M23" s="60">
        <f t="shared" si="4"/>
        <v>0.28541723081882098</v>
      </c>
    </row>
    <row r="24" spans="1:13" x14ac:dyDescent="0.3">
      <c r="A24" s="94" t="s">
        <v>15</v>
      </c>
      <c r="B24" s="5" t="s">
        <v>43</v>
      </c>
      <c r="C24" s="38">
        <f t="shared" ref="C24:K24" si="14">(C76*C$58+C122*C$104+C168*C$150+C214*C$196)/(SUM(C$196,C$150,C$104,C$58))</f>
        <v>9.8699999999999996E-2</v>
      </c>
      <c r="D24" s="38">
        <f t="shared" si="14"/>
        <v>9.8699999999999996E-2</v>
      </c>
      <c r="E24" s="38">
        <f t="shared" si="14"/>
        <v>0.14116466186192872</v>
      </c>
      <c r="F24" s="38">
        <f t="shared" si="14"/>
        <v>0.13277957062043647</v>
      </c>
      <c r="G24" s="38">
        <f t="shared" si="14"/>
        <v>0.13879882843952018</v>
      </c>
      <c r="H24" s="38">
        <f t="shared" si="14"/>
        <v>0.1459</v>
      </c>
      <c r="I24" s="38">
        <f t="shared" si="14"/>
        <v>0.14015603543263494</v>
      </c>
      <c r="J24" s="38">
        <f t="shared" si="14"/>
        <v>0.14589999999999997</v>
      </c>
      <c r="K24" s="100">
        <f t="shared" si="14"/>
        <v>0.14402118373184772</v>
      </c>
      <c r="L24" s="39"/>
      <c r="M24" s="58">
        <f t="shared" si="4"/>
        <v>0.1364022471226492</v>
      </c>
    </row>
    <row r="25" spans="1:13" x14ac:dyDescent="0.3">
      <c r="A25" s="98" t="s">
        <v>16</v>
      </c>
      <c r="B25" s="117" t="s">
        <v>44</v>
      </c>
      <c r="C25" s="123">
        <f t="shared" ref="C25:K25" si="15">(C77*C$58+C123*C$104+C169*C$150+C215*C$196)/(SUM(C$196,C$150,C$104,C$58))</f>
        <v>0.16719999999999999</v>
      </c>
      <c r="D25" s="123">
        <f t="shared" si="15"/>
        <v>0.16719999999999999</v>
      </c>
      <c r="E25" s="123">
        <f t="shared" si="15"/>
        <v>0.13428427295142492</v>
      </c>
      <c r="F25" s="123">
        <f t="shared" si="15"/>
        <v>0.10152951753249714</v>
      </c>
      <c r="G25" s="123">
        <f t="shared" si="15"/>
        <v>0.13165715692905669</v>
      </c>
      <c r="H25" s="123">
        <f t="shared" si="15"/>
        <v>0.16719999999999999</v>
      </c>
      <c r="I25" s="123">
        <f t="shared" si="15"/>
        <v>0.13845026068105304</v>
      </c>
      <c r="J25" s="123">
        <f t="shared" si="15"/>
        <v>0.16719999999999996</v>
      </c>
      <c r="K25" s="124">
        <f t="shared" si="15"/>
        <v>0.15779613315784186</v>
      </c>
      <c r="L25" s="39"/>
      <c r="M25" s="56">
        <f t="shared" si="4"/>
        <v>0.13842573033906172</v>
      </c>
    </row>
    <row r="26" spans="1:13" x14ac:dyDescent="0.3">
      <c r="A26" s="98" t="s">
        <v>102</v>
      </c>
      <c r="B26" s="117" t="s">
        <v>103</v>
      </c>
      <c r="C26" s="41"/>
      <c r="D26" s="41"/>
      <c r="E26" s="41"/>
      <c r="F26" s="41"/>
      <c r="G26" s="41"/>
      <c r="H26" s="41">
        <f>SUM(H27:H28)</f>
        <v>0.59929999999999994</v>
      </c>
      <c r="I26" s="41"/>
      <c r="J26" s="41"/>
      <c r="K26" s="102"/>
      <c r="L26" s="39"/>
      <c r="M26" s="56">
        <f t="shared" si="4"/>
        <v>1.0589253357110074E-2</v>
      </c>
    </row>
    <row r="27" spans="1:13" x14ac:dyDescent="0.3">
      <c r="A27" s="98" t="s">
        <v>104</v>
      </c>
      <c r="B27" s="117" t="s">
        <v>106</v>
      </c>
      <c r="C27" s="41"/>
      <c r="D27" s="41"/>
      <c r="E27" s="41"/>
      <c r="F27" s="41"/>
      <c r="G27" s="41"/>
      <c r="H27" s="123">
        <f>(H79*H$58+H125*H$104+H171*H$150+H217*H$196)/(SUM(H$196,H$150,H$104,H$58))</f>
        <v>0.32799999999999996</v>
      </c>
      <c r="I27" s="41"/>
      <c r="J27" s="41"/>
      <c r="K27" s="102"/>
      <c r="L27" s="39"/>
      <c r="M27" s="56">
        <f t="shared" si="4"/>
        <v>5.7955533140866093E-3</v>
      </c>
    </row>
    <row r="28" spans="1:13" ht="15" thickBot="1" x14ac:dyDescent="0.35">
      <c r="A28" s="6" t="s">
        <v>105</v>
      </c>
      <c r="B28" s="7" t="s">
        <v>107</v>
      </c>
      <c r="C28" s="107"/>
      <c r="D28" s="107"/>
      <c r="E28" s="107"/>
      <c r="F28" s="107"/>
      <c r="G28" s="107"/>
      <c r="H28" s="123">
        <f>(H80*H$58+H126*H$104+H172*H$150+H218*H$196)/(SUM(H$196,H$150,H$104,H$58))</f>
        <v>0.27129999999999993</v>
      </c>
      <c r="I28" s="107"/>
      <c r="J28" s="107"/>
      <c r="K28" s="108"/>
      <c r="L28" s="39"/>
      <c r="M28" s="62">
        <f t="shared" si="4"/>
        <v>4.7937000430234664E-3</v>
      </c>
    </row>
    <row r="29" spans="1:13" ht="15" thickBot="1" x14ac:dyDescent="0.35">
      <c r="A29" s="9">
        <v>7</v>
      </c>
      <c r="B29" s="10" t="s">
        <v>45</v>
      </c>
      <c r="C29" s="37">
        <f>SUM(C30:C31)</f>
        <v>0.38402955377162379</v>
      </c>
      <c r="D29" s="37">
        <f>SUM(D30:D31)</f>
        <v>0.24080336173005193</v>
      </c>
      <c r="E29" s="37">
        <f t="shared" ref="E29:K29" si="16">SUM(E30:E31)</f>
        <v>0.30664592888021275</v>
      </c>
      <c r="F29" s="37">
        <f t="shared" si="16"/>
        <v>0.25142614256030121</v>
      </c>
      <c r="G29" s="37">
        <f t="shared" si="16"/>
        <v>0.38942775375125965</v>
      </c>
      <c r="H29" s="37">
        <f t="shared" ref="H29" si="17">SUM(H30:H31)</f>
        <v>0.63529999999999998</v>
      </c>
      <c r="I29" s="37">
        <f t="shared" si="16"/>
        <v>0.75233426201516129</v>
      </c>
      <c r="J29" s="37">
        <f t="shared" si="16"/>
        <v>0.80249196862483418</v>
      </c>
      <c r="K29" s="42">
        <f t="shared" si="16"/>
        <v>1.2530166377250236</v>
      </c>
      <c r="L29" s="43"/>
      <c r="M29" s="60">
        <f t="shared" si="4"/>
        <v>0.46042874238837062</v>
      </c>
    </row>
    <row r="30" spans="1:13" x14ac:dyDescent="0.3">
      <c r="A30" s="94" t="s">
        <v>17</v>
      </c>
      <c r="B30" s="5" t="s">
        <v>46</v>
      </c>
      <c r="C30" s="38">
        <f t="shared" ref="C30:K30" si="18">(C82*C$58+C128*C$104+C174*C$150+C220*C$196)/(SUM(C$196,C$150,C$104,C$58))</f>
        <v>0.36441279822384381</v>
      </c>
      <c r="D30" s="38">
        <f t="shared" si="18"/>
        <v>0.22899018224748255</v>
      </c>
      <c r="E30" s="38">
        <f t="shared" si="18"/>
        <v>0.29163061587020656</v>
      </c>
      <c r="F30" s="38">
        <f t="shared" si="18"/>
        <v>0.23991802495470071</v>
      </c>
      <c r="G30" s="38">
        <f t="shared" si="18"/>
        <v>0.37041809874050446</v>
      </c>
      <c r="H30" s="38">
        <f t="shared" si="18"/>
        <v>0.59750000000000003</v>
      </c>
      <c r="I30" s="38">
        <f t="shared" si="18"/>
        <v>0.71562930587632234</v>
      </c>
      <c r="J30" s="38">
        <f t="shared" si="18"/>
        <v>0.75848980608832617</v>
      </c>
      <c r="K30" s="100">
        <f t="shared" si="18"/>
        <v>1.1887448906077833</v>
      </c>
      <c r="L30" s="39"/>
      <c r="M30" s="58">
        <f t="shared" si="4"/>
        <v>0.43755734883619501</v>
      </c>
    </row>
    <row r="31" spans="1:13" ht="15" thickBot="1" x14ac:dyDescent="0.35">
      <c r="A31" s="98" t="s">
        <v>18</v>
      </c>
      <c r="B31" s="7" t="s">
        <v>48</v>
      </c>
      <c r="C31" s="38">
        <f t="shared" ref="C31:K31" si="19">(C83*C$58+C129*C$104+C175*C$150+C221*C$196)/(SUM(C$196,C$150,C$104,C$58))</f>
        <v>1.9616755547779984E-2</v>
      </c>
      <c r="D31" s="38">
        <f t="shared" si="19"/>
        <v>1.1813179482569384E-2</v>
      </c>
      <c r="E31" s="38">
        <f t="shared" si="19"/>
        <v>1.501531301000617E-2</v>
      </c>
      <c r="F31" s="38">
        <f t="shared" si="19"/>
        <v>1.15081176056005E-2</v>
      </c>
      <c r="G31" s="38">
        <f t="shared" si="19"/>
        <v>1.9009655010755175E-2</v>
      </c>
      <c r="H31" s="38">
        <f t="shared" si="19"/>
        <v>3.78E-2</v>
      </c>
      <c r="I31" s="38">
        <f t="shared" si="19"/>
        <v>3.670495613883893E-2</v>
      </c>
      <c r="J31" s="38">
        <f t="shared" si="19"/>
        <v>4.4002162536507967E-2</v>
      </c>
      <c r="K31" s="100">
        <f t="shared" si="19"/>
        <v>6.4271747117240194E-2</v>
      </c>
      <c r="L31" s="39"/>
      <c r="M31" s="62">
        <f t="shared" si="4"/>
        <v>2.2871393552175531E-2</v>
      </c>
    </row>
    <row r="32" spans="1:13" ht="15" thickBot="1" x14ac:dyDescent="0.35">
      <c r="A32" s="9">
        <v>8</v>
      </c>
      <c r="B32" s="10" t="s">
        <v>49</v>
      </c>
      <c r="C32" s="37">
        <f>SUM(C33:C36)</f>
        <v>0.56044889142871412</v>
      </c>
      <c r="D32" s="37">
        <f>SUM(D33:D36)</f>
        <v>0.34773908047939023</v>
      </c>
      <c r="E32" s="37">
        <f t="shared" ref="E32:K32" si="20">SUM(E33:E36)</f>
        <v>0.43954114540377259</v>
      </c>
      <c r="F32" s="37">
        <f t="shared" si="20"/>
        <v>0.35052337862706606</v>
      </c>
      <c r="G32" s="37">
        <f t="shared" si="20"/>
        <v>0.53475121520841895</v>
      </c>
      <c r="H32" s="37">
        <f t="shared" ref="H32" si="21">SUM(H33:H36)</f>
        <v>0.83850000000000002</v>
      </c>
      <c r="I32" s="37">
        <f t="shared" si="20"/>
        <v>0.98860170080269905</v>
      </c>
      <c r="J32" s="37">
        <f t="shared" si="20"/>
        <v>1.0378671927975429</v>
      </c>
      <c r="K32" s="42">
        <f t="shared" si="20"/>
        <v>1.8783153277911455</v>
      </c>
      <c r="L32" s="43"/>
      <c r="M32" s="60">
        <f t="shared" si="4"/>
        <v>0.64475327510350711</v>
      </c>
    </row>
    <row r="33" spans="1:14" x14ac:dyDescent="0.3">
      <c r="A33" s="94" t="s">
        <v>19</v>
      </c>
      <c r="B33" s="5" t="s">
        <v>46</v>
      </c>
      <c r="C33" s="38">
        <f t="shared" ref="C33:K33" si="22">(C85*C$58+C131*C$104+C177*C$150+C223*C$196)/(SUM(C$196,C$150,C$104,C$58))</f>
        <v>0.27900625879059765</v>
      </c>
      <c r="D33" s="38">
        <f t="shared" si="22"/>
        <v>0.16058937200404541</v>
      </c>
      <c r="E33" s="38">
        <f t="shared" si="22"/>
        <v>0.21508016980176967</v>
      </c>
      <c r="F33" s="38">
        <f t="shared" si="22"/>
        <v>0.17300390544638294</v>
      </c>
      <c r="G33" s="38">
        <f t="shared" si="22"/>
        <v>0.26795355434659129</v>
      </c>
      <c r="H33" s="38">
        <f t="shared" si="22"/>
        <v>0.43630000000000002</v>
      </c>
      <c r="I33" s="38">
        <f t="shared" si="22"/>
        <v>0.51197511808365392</v>
      </c>
      <c r="J33" s="38">
        <f t="shared" si="22"/>
        <v>0.54525693595494151</v>
      </c>
      <c r="K33" s="100">
        <f t="shared" si="22"/>
        <v>1.0128009864043572</v>
      </c>
      <c r="L33" s="39"/>
      <c r="M33" s="58">
        <f t="shared" si="4"/>
        <v>0.32782186839185956</v>
      </c>
    </row>
    <row r="34" spans="1:14" x14ac:dyDescent="0.3">
      <c r="A34" s="96" t="s">
        <v>19</v>
      </c>
      <c r="B34" s="13" t="s">
        <v>47</v>
      </c>
      <c r="C34" s="38">
        <f t="shared" ref="C34:K34" si="23">(C86*C$58+C132*C$104+C178*C$150+C224*C$196)/(SUM(C$196,C$150,C$104,C$58))</f>
        <v>0.14971661522645566</v>
      </c>
      <c r="D34" s="38">
        <f t="shared" si="23"/>
        <v>0.10543476157487673</v>
      </c>
      <c r="E34" s="38">
        <f t="shared" si="23"/>
        <v>0.12133406179175067</v>
      </c>
      <c r="F34" s="38">
        <f t="shared" si="23"/>
        <v>9.5411946283976354E-2</v>
      </c>
      <c r="G34" s="38">
        <f t="shared" si="23"/>
        <v>0.14132647237591933</v>
      </c>
      <c r="H34" s="38">
        <f t="shared" si="23"/>
        <v>0.19959999999999997</v>
      </c>
      <c r="I34" s="38">
        <f t="shared" si="23"/>
        <v>0.24467217915084274</v>
      </c>
      <c r="J34" s="38">
        <f t="shared" si="23"/>
        <v>0.24866277438197662</v>
      </c>
      <c r="K34" s="100">
        <f t="shared" si="23"/>
        <v>0.42429371548637052</v>
      </c>
      <c r="L34" s="39"/>
      <c r="M34" s="56">
        <f t="shared" si="4"/>
        <v>0.16550220813236019</v>
      </c>
    </row>
    <row r="35" spans="1:14" x14ac:dyDescent="0.3">
      <c r="A35" s="96" t="s">
        <v>20</v>
      </c>
      <c r="B35" s="13" t="s">
        <v>50</v>
      </c>
      <c r="C35" s="38">
        <f t="shared" ref="C35:K35" si="24">(C87*C$58+C133*C$104+C179*C$150+C225*C$196)/(SUM(C$196,C$150,C$104,C$58))</f>
        <v>8.5715801297127053E-2</v>
      </c>
      <c r="D35" s="38">
        <f t="shared" si="24"/>
        <v>4.9312472299486432E-2</v>
      </c>
      <c r="E35" s="38">
        <f t="shared" si="24"/>
        <v>6.6078707190211639E-2</v>
      </c>
      <c r="F35" s="38">
        <f t="shared" si="24"/>
        <v>5.3159933654844345E-2</v>
      </c>
      <c r="G35" s="38">
        <f t="shared" si="24"/>
        <v>8.2304004923355531E-2</v>
      </c>
      <c r="H35" s="38">
        <f t="shared" si="24"/>
        <v>0.15639999999999998</v>
      </c>
      <c r="I35" s="38">
        <f t="shared" si="24"/>
        <v>0.1572747993003531</v>
      </c>
      <c r="J35" s="38">
        <f t="shared" si="24"/>
        <v>0.16751825780614452</v>
      </c>
      <c r="K35" s="100">
        <f t="shared" si="24"/>
        <v>0.3111193846872996</v>
      </c>
      <c r="L35" s="39"/>
      <c r="M35" s="56">
        <f t="shared" si="4"/>
        <v>0.10109971371446777</v>
      </c>
    </row>
    <row r="36" spans="1:14" ht="15" thickBot="1" x14ac:dyDescent="0.35">
      <c r="A36" s="98" t="s">
        <v>20</v>
      </c>
      <c r="B36" s="7" t="s">
        <v>47</v>
      </c>
      <c r="C36" s="38">
        <f t="shared" ref="C36:K36" si="25">(C88*C$58+C134*C$104+C180*C$150+C226*C$196)/(SUM(C$196,C$150,C$104,C$58))</f>
        <v>4.6010216114533715E-2</v>
      </c>
      <c r="D36" s="38">
        <f t="shared" si="25"/>
        <v>3.2402474600981675E-2</v>
      </c>
      <c r="E36" s="38">
        <f t="shared" si="25"/>
        <v>3.7048206620040602E-2</v>
      </c>
      <c r="F36" s="38">
        <f t="shared" si="25"/>
        <v>2.8947593241862423E-2</v>
      </c>
      <c r="G36" s="38">
        <f t="shared" si="25"/>
        <v>4.3167183562552759E-2</v>
      </c>
      <c r="H36" s="38">
        <f t="shared" si="25"/>
        <v>4.6199999999999998E-2</v>
      </c>
      <c r="I36" s="38">
        <f t="shared" si="25"/>
        <v>7.4679604267849239E-2</v>
      </c>
      <c r="J36" s="38">
        <f t="shared" si="25"/>
        <v>7.6429224654480335E-2</v>
      </c>
      <c r="K36" s="100">
        <f t="shared" si="25"/>
        <v>0.13010124121311809</v>
      </c>
      <c r="L36" s="39"/>
      <c r="M36" s="62">
        <f t="shared" si="4"/>
        <v>5.0329484864819661E-2</v>
      </c>
    </row>
    <row r="37" spans="1:14" ht="15" thickBot="1" x14ac:dyDescent="0.35">
      <c r="A37" s="109">
        <v>9</v>
      </c>
      <c r="B37" s="92" t="s">
        <v>51</v>
      </c>
      <c r="C37" s="110">
        <f>SUM(C40,C43)</f>
        <v>0.39920972334682026</v>
      </c>
      <c r="D37" s="110">
        <f>SUM(D40,D43)</f>
        <v>0.3869176660834488</v>
      </c>
      <c r="E37" s="110">
        <f t="shared" ref="E37:K37" si="26">SUM(E40,E43)</f>
        <v>0.46423078196972839</v>
      </c>
      <c r="F37" s="110">
        <f t="shared" si="26"/>
        <v>0.42164978011791632</v>
      </c>
      <c r="G37" s="110">
        <f t="shared" si="26"/>
        <v>0.51199556595756446</v>
      </c>
      <c r="H37" s="110">
        <f t="shared" ref="H37" si="27">SUM(H40,H43)</f>
        <v>0.74868900873417377</v>
      </c>
      <c r="I37" s="110">
        <f t="shared" si="26"/>
        <v>0.66164451155622139</v>
      </c>
      <c r="J37" s="110">
        <f t="shared" si="26"/>
        <v>0.77150612723171341</v>
      </c>
      <c r="K37" s="111">
        <f t="shared" si="26"/>
        <v>0.92012148534273841</v>
      </c>
      <c r="L37" s="43"/>
      <c r="M37" s="60">
        <f>(M89*M$58+M$104*M135+M$150*M181+M$196*M227)/M$6</f>
        <v>0.53049295758301851</v>
      </c>
    </row>
    <row r="38" spans="1:14" ht="15" thickBot="1" x14ac:dyDescent="0.35">
      <c r="A38" s="9"/>
      <c r="B38" s="10" t="s">
        <v>91</v>
      </c>
      <c r="C38" s="37"/>
      <c r="D38" s="37"/>
      <c r="E38" s="37"/>
      <c r="F38" s="37"/>
      <c r="G38" s="37"/>
      <c r="H38" s="37"/>
      <c r="I38" s="37"/>
      <c r="J38" s="37"/>
      <c r="K38" s="42"/>
      <c r="L38" s="43"/>
      <c r="M38" s="60">
        <f t="shared" si="4"/>
        <v>4.583037247508763E-2</v>
      </c>
    </row>
    <row r="39" spans="1:14" x14ac:dyDescent="0.3">
      <c r="A39" s="103"/>
      <c r="B39" s="81" t="s">
        <v>52</v>
      </c>
      <c r="C39" s="82">
        <f>SUM(C32,C29,C23,C14,C8)</f>
        <v>3.8369317149169611</v>
      </c>
      <c r="D39" s="82">
        <f t="shared" ref="D39:J39" si="28">SUM(D32,D29,D23,D14,D8)</f>
        <v>3.7187888401392568</v>
      </c>
      <c r="E39" s="82">
        <f t="shared" si="28"/>
        <v>4.7954276702432823</v>
      </c>
      <c r="F39" s="82">
        <f t="shared" si="28"/>
        <v>4.7400559357012382</v>
      </c>
      <c r="G39" s="82">
        <f t="shared" si="28"/>
        <v>5.3215370694555277</v>
      </c>
      <c r="H39" s="82">
        <f t="shared" ref="H39" si="29">SUM(H32,H29,H23,H14,H8)</f>
        <v>7.1958883619831386</v>
      </c>
      <c r="I39" s="82">
        <f t="shared" si="28"/>
        <v>6.7950297656918144</v>
      </c>
      <c r="J39" s="82">
        <f t="shared" si="28"/>
        <v>7.4151909502875073</v>
      </c>
      <c r="K39" s="104">
        <f>SUM(K32,K29,K23,K14,K8)</f>
        <v>9.0197040447090409</v>
      </c>
      <c r="L39" s="43"/>
      <c r="M39" s="55">
        <f t="shared" si="4"/>
        <v>5.4266361008568333</v>
      </c>
    </row>
    <row r="40" spans="1:14" x14ac:dyDescent="0.3">
      <c r="A40" s="105" t="s">
        <v>21</v>
      </c>
      <c r="B40" s="19" t="s">
        <v>53</v>
      </c>
      <c r="C40" s="45">
        <f>SUM(C41:C42)</f>
        <v>0.1484010079378433</v>
      </c>
      <c r="D40" s="45">
        <f>SUM(D41:D42)</f>
        <v>0.14383159597006601</v>
      </c>
      <c r="E40" s="45">
        <f t="shared" ref="E40:K40" si="30">SUM(E41:E42)</f>
        <v>0.18427562436734218</v>
      </c>
      <c r="F40" s="45">
        <f t="shared" si="30"/>
        <v>0.18086391638257093</v>
      </c>
      <c r="G40" s="45">
        <f t="shared" si="30"/>
        <v>0.20438339972574607</v>
      </c>
      <c r="H40" s="45">
        <f t="shared" ref="H40" si="31">SUM(H41:H42)</f>
        <v>0.27831537417642183</v>
      </c>
      <c r="I40" s="45">
        <f t="shared" si="30"/>
        <v>0.26124745581824649</v>
      </c>
      <c r="J40" s="45">
        <f t="shared" si="30"/>
        <v>0.28679734038426985</v>
      </c>
      <c r="K40" s="106">
        <f t="shared" si="30"/>
        <v>0.34822298977398009</v>
      </c>
      <c r="L40" s="43"/>
      <c r="M40" s="57">
        <f t="shared" si="4"/>
        <v>0.2087091808143523</v>
      </c>
    </row>
    <row r="41" spans="1:14" x14ac:dyDescent="0.3">
      <c r="A41" s="96" t="s">
        <v>22</v>
      </c>
      <c r="B41" s="13" t="s">
        <v>54</v>
      </c>
      <c r="C41" s="38">
        <f t="shared" ref="C41:K41" si="32">(C93*C$58+C139*C$104+C185*C$150+C231*C$196)/(SUM(C$196,C$150,C$104,C$58))</f>
        <v>2.640576406205853E-2</v>
      </c>
      <c r="D41" s="38">
        <f t="shared" si="32"/>
        <v>2.5592704797838366E-2</v>
      </c>
      <c r="E41" s="38">
        <f t="shared" si="32"/>
        <v>3.2806652238170239E-2</v>
      </c>
      <c r="F41" s="38">
        <f t="shared" si="32"/>
        <v>3.2218188634953633E-2</v>
      </c>
      <c r="G41" s="38">
        <f t="shared" si="32"/>
        <v>3.6388056154098625E-2</v>
      </c>
      <c r="H41" s="38">
        <f t="shared" si="32"/>
        <v>4.9522103707167968E-2</v>
      </c>
      <c r="I41" s="38">
        <f t="shared" si="32"/>
        <v>4.6508022131801649E-2</v>
      </c>
      <c r="J41" s="38">
        <f t="shared" si="32"/>
        <v>5.1031344119878627E-2</v>
      </c>
      <c r="K41" s="100">
        <f t="shared" si="32"/>
        <v>6.1970386324729579E-2</v>
      </c>
      <c r="L41" s="39"/>
      <c r="M41" s="56">
        <f t="shared" si="4"/>
        <v>3.7153944770217141E-2</v>
      </c>
    </row>
    <row r="42" spans="1:14" x14ac:dyDescent="0.3">
      <c r="A42" s="96" t="s">
        <v>23</v>
      </c>
      <c r="B42" s="13" t="s">
        <v>55</v>
      </c>
      <c r="C42" s="38">
        <f t="shared" ref="C42:K42" si="33">(C94*C$58+C140*C$104+C186*C$150+C232*C$196)/(SUM(C$196,C$150,C$104,C$58))</f>
        <v>0.12199524387578477</v>
      </c>
      <c r="D42" s="38">
        <f t="shared" si="33"/>
        <v>0.11823889117222765</v>
      </c>
      <c r="E42" s="38">
        <f t="shared" si="33"/>
        <v>0.15146897212917196</v>
      </c>
      <c r="F42" s="38">
        <f t="shared" si="33"/>
        <v>0.14864572774761731</v>
      </c>
      <c r="G42" s="38">
        <f t="shared" si="33"/>
        <v>0.16799534357164744</v>
      </c>
      <c r="H42" s="38">
        <f t="shared" si="33"/>
        <v>0.22879327046925388</v>
      </c>
      <c r="I42" s="38">
        <f t="shared" si="33"/>
        <v>0.21473943368644482</v>
      </c>
      <c r="J42" s="38">
        <f t="shared" si="33"/>
        <v>0.23576599626439124</v>
      </c>
      <c r="K42" s="100">
        <f t="shared" si="33"/>
        <v>0.28625260344925052</v>
      </c>
      <c r="L42" s="39"/>
      <c r="M42" s="56">
        <f t="shared" si="4"/>
        <v>0.17155523604413517</v>
      </c>
    </row>
    <row r="43" spans="1:14" x14ac:dyDescent="0.3">
      <c r="A43" s="105" t="s">
        <v>24</v>
      </c>
      <c r="B43" s="19" t="s">
        <v>56</v>
      </c>
      <c r="C43" s="45">
        <f>SUM(C44,C45)</f>
        <v>0.25080871540897698</v>
      </c>
      <c r="D43" s="45">
        <f t="shared" ref="D43:K43" si="34">SUM(D44,D45)</f>
        <v>0.24308607011338279</v>
      </c>
      <c r="E43" s="45">
        <f t="shared" si="34"/>
        <v>0.27995515760238621</v>
      </c>
      <c r="F43" s="45">
        <f t="shared" si="34"/>
        <v>0.24078586373534536</v>
      </c>
      <c r="G43" s="45">
        <f t="shared" si="34"/>
        <v>0.30761216623181842</v>
      </c>
      <c r="H43" s="45">
        <f t="shared" ref="H43" si="35">SUM(H44,H45)</f>
        <v>0.47037363455775189</v>
      </c>
      <c r="I43" s="45">
        <f t="shared" si="34"/>
        <v>0.40039705573797491</v>
      </c>
      <c r="J43" s="45">
        <f t="shared" si="34"/>
        <v>0.48470878684744356</v>
      </c>
      <c r="K43" s="106">
        <f t="shared" si="34"/>
        <v>0.57189849556875827</v>
      </c>
      <c r="L43" s="43"/>
      <c r="M43" s="57">
        <f t="shared" si="4"/>
        <v>0.32178377676866615</v>
      </c>
    </row>
    <row r="44" spans="1:14" x14ac:dyDescent="0.3">
      <c r="A44" s="96" t="s">
        <v>25</v>
      </c>
      <c r="B44" s="13" t="s">
        <v>57</v>
      </c>
      <c r="C44" s="38">
        <f t="shared" ref="C44:K44" si="36">(C96*C$58+C142*C$104+C188*C$150+C234*C$196)/(SUM(C$196,C$150,C$104,C$58))</f>
        <v>8.1350626219669417E-2</v>
      </c>
      <c r="D44" s="38">
        <f t="shared" si="36"/>
        <v>7.884576098863251E-2</v>
      </c>
      <c r="E44" s="38">
        <f t="shared" si="36"/>
        <v>6.9544068960696787E-2</v>
      </c>
      <c r="F44" s="38">
        <f t="shared" si="36"/>
        <v>3.428328904233649E-2</v>
      </c>
      <c r="G44" s="38">
        <f t="shared" si="36"/>
        <v>7.4242554285546311E-2</v>
      </c>
      <c r="H44" s="38">
        <f t="shared" si="36"/>
        <v>0.15256722505076653</v>
      </c>
      <c r="I44" s="38">
        <f t="shared" si="36"/>
        <v>0.10209603258020652</v>
      </c>
      <c r="J44" s="38">
        <f t="shared" si="36"/>
        <v>0.15721687852799573</v>
      </c>
      <c r="K44" s="100">
        <f t="shared" si="36"/>
        <v>0.17427138572853879</v>
      </c>
      <c r="L44" s="39"/>
      <c r="M44" s="56">
        <f t="shared" si="4"/>
        <v>8.3471975056885556E-2</v>
      </c>
    </row>
    <row r="45" spans="1:14" ht="15" thickBot="1" x14ac:dyDescent="0.35">
      <c r="A45" s="96" t="s">
        <v>26</v>
      </c>
      <c r="B45" s="13" t="s">
        <v>58</v>
      </c>
      <c r="C45" s="38">
        <f t="shared" ref="C45:K45" si="37">(C97*C$58+C143*C$104+C189*C$150+C235*C$196)/(SUM(C$196,C$150,C$104,C$58))</f>
        <v>0.16945808918930758</v>
      </c>
      <c r="D45" s="38">
        <f t="shared" si="37"/>
        <v>0.16424030912475027</v>
      </c>
      <c r="E45" s="38">
        <f t="shared" si="37"/>
        <v>0.21041108864168942</v>
      </c>
      <c r="F45" s="38">
        <f t="shared" si="37"/>
        <v>0.20650257469300887</v>
      </c>
      <c r="G45" s="38">
        <f t="shared" si="37"/>
        <v>0.23336961194627209</v>
      </c>
      <c r="H45" s="38">
        <f t="shared" si="37"/>
        <v>0.31780640950698535</v>
      </c>
      <c r="I45" s="38">
        <f t="shared" si="37"/>
        <v>0.29830102315776841</v>
      </c>
      <c r="J45" s="38">
        <f t="shared" si="37"/>
        <v>0.3274919083194478</v>
      </c>
      <c r="K45" s="100">
        <f t="shared" si="37"/>
        <v>0.39762710984021954</v>
      </c>
      <c r="L45" s="39"/>
      <c r="M45" s="62">
        <f t="shared" si="4"/>
        <v>0.2383118017117806</v>
      </c>
    </row>
    <row r="46" spans="1:14" ht="15" thickBot="1" x14ac:dyDescent="0.35">
      <c r="A46" s="537" t="s">
        <v>60</v>
      </c>
      <c r="B46" s="538"/>
      <c r="C46" s="37">
        <f t="shared" ref="C46:K46" si="38">SUM(C8,C14,C23,C29,C32,C37)</f>
        <v>4.2361414382637816</v>
      </c>
      <c r="D46" s="37">
        <f t="shared" si="38"/>
        <v>4.1057065062227052</v>
      </c>
      <c r="E46" s="37">
        <f t="shared" si="38"/>
        <v>5.259658452213011</v>
      </c>
      <c r="F46" s="37">
        <f t="shared" si="38"/>
        <v>5.1617057158191537</v>
      </c>
      <c r="G46" s="37">
        <f t="shared" si="38"/>
        <v>5.8335326354130927</v>
      </c>
      <c r="H46" s="37">
        <f t="shared" si="38"/>
        <v>7.9445773707173135</v>
      </c>
      <c r="I46" s="37">
        <f t="shared" si="38"/>
        <v>7.4566742772480348</v>
      </c>
      <c r="J46" s="37">
        <f t="shared" si="38"/>
        <v>8.1866970775192218</v>
      </c>
      <c r="K46" s="42">
        <f t="shared" si="38"/>
        <v>9.9398255300517775</v>
      </c>
      <c r="L46" s="43"/>
      <c r="M46" s="60">
        <f t="shared" si="4"/>
        <v>5.9571290584398513</v>
      </c>
    </row>
    <row r="47" spans="1:14" ht="15" thickBot="1" x14ac:dyDescent="0.35">
      <c r="K47" t="s">
        <v>88</v>
      </c>
      <c r="M47">
        <v>5.9570999999999996</v>
      </c>
    </row>
    <row r="48" spans="1:14" x14ac:dyDescent="0.3">
      <c r="A48" s="551" t="s">
        <v>90</v>
      </c>
      <c r="B48" s="552"/>
      <c r="C48" s="552"/>
      <c r="D48" s="552"/>
      <c r="E48" s="552"/>
      <c r="F48" s="552"/>
      <c r="G48" s="552"/>
      <c r="H48" s="552"/>
      <c r="I48" s="552"/>
      <c r="J48" s="553"/>
      <c r="K48" s="87"/>
      <c r="L48" s="1"/>
      <c r="M48" s="88">
        <v>25740155</v>
      </c>
      <c r="N48" s="91"/>
    </row>
    <row r="49" spans="1:13" ht="15" thickBot="1" x14ac:dyDescent="0.35">
      <c r="A49" s="556" t="s">
        <v>86</v>
      </c>
      <c r="B49" s="557"/>
      <c r="C49" s="557"/>
      <c r="D49" s="557"/>
      <c r="E49" s="557"/>
      <c r="F49" s="557"/>
      <c r="G49" s="557"/>
      <c r="H49" s="557"/>
      <c r="I49" s="557"/>
      <c r="J49" s="557"/>
      <c r="K49" s="25"/>
      <c r="L49" s="1"/>
      <c r="M49" s="86">
        <f>M48/M6</f>
        <v>2.0553689045444701</v>
      </c>
    </row>
    <row r="50" spans="1:13" ht="15" thickBot="1" x14ac:dyDescent="0.35">
      <c r="A50" s="554" t="s">
        <v>87</v>
      </c>
      <c r="B50" s="555"/>
      <c r="C50" s="555"/>
      <c r="D50" s="555"/>
      <c r="E50" s="555"/>
      <c r="F50" s="555"/>
      <c r="G50" s="555"/>
      <c r="H50" s="555"/>
      <c r="I50" s="555"/>
      <c r="J50" s="555"/>
      <c r="K50" s="83"/>
      <c r="M50" s="84">
        <v>2.0554000000000001</v>
      </c>
    </row>
    <row r="51" spans="1:13" ht="15" thickBot="1" x14ac:dyDescent="0.35">
      <c r="A51" s="548" t="s">
        <v>82</v>
      </c>
      <c r="B51" s="549"/>
      <c r="C51" s="549"/>
      <c r="D51" s="549"/>
      <c r="E51" s="549"/>
      <c r="F51" s="549"/>
      <c r="G51" s="549"/>
      <c r="H51" s="549"/>
      <c r="I51" s="549"/>
      <c r="J51" s="550"/>
      <c r="K51" s="67"/>
      <c r="M51" s="71">
        <f>M46/M49</f>
        <v>2.8983259624432849</v>
      </c>
    </row>
    <row r="52" spans="1:13" ht="15" thickBot="1" x14ac:dyDescent="0.35">
      <c r="A52" s="558" t="s">
        <v>84</v>
      </c>
      <c r="B52" s="559"/>
      <c r="C52" s="559"/>
      <c r="D52" s="559"/>
      <c r="E52" s="559"/>
      <c r="F52" s="559"/>
      <c r="G52" s="559"/>
      <c r="H52" s="559"/>
      <c r="I52" s="559"/>
      <c r="J52" s="560"/>
      <c r="K52" s="67"/>
      <c r="M52" s="85">
        <v>2.8982999999999999</v>
      </c>
    </row>
    <row r="53" spans="1:13" x14ac:dyDescent="0.3">
      <c r="A53" s="32"/>
      <c r="B53" s="32"/>
      <c r="C53" s="32"/>
      <c r="D53" s="32"/>
      <c r="E53" s="32"/>
      <c r="F53" s="32"/>
      <c r="G53" s="32"/>
      <c r="H53" s="32"/>
      <c r="I53" s="32"/>
      <c r="J53" s="32"/>
      <c r="M53" s="77"/>
    </row>
    <row r="55" spans="1:13" ht="15" thickBot="1" x14ac:dyDescent="0.35">
      <c r="A55" s="72" t="s">
        <v>0</v>
      </c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 t="s">
        <v>93</v>
      </c>
    </row>
    <row r="56" spans="1:13" x14ac:dyDescent="0.3">
      <c r="A56" s="536" t="s">
        <v>1</v>
      </c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</row>
    <row r="57" spans="1:13" ht="15" thickBot="1" x14ac:dyDescent="0.35"/>
    <row r="58" spans="1:13" ht="15" thickBot="1" x14ac:dyDescent="0.35">
      <c r="A58" s="4">
        <v>1</v>
      </c>
      <c r="B58" s="17" t="s">
        <v>2</v>
      </c>
      <c r="C58" s="21">
        <v>11891.94</v>
      </c>
      <c r="D58" s="21">
        <v>603237.06000000006</v>
      </c>
      <c r="E58" s="21">
        <v>892551.54</v>
      </c>
      <c r="F58" s="21">
        <v>105984.36</v>
      </c>
      <c r="G58" s="21">
        <v>557151.06000000006</v>
      </c>
      <c r="H58" s="21">
        <v>154155.16</v>
      </c>
      <c r="I58" s="21">
        <v>439053.15</v>
      </c>
      <c r="J58" s="21">
        <v>0</v>
      </c>
      <c r="K58" s="22">
        <v>203479.75</v>
      </c>
      <c r="L58" s="23"/>
      <c r="M58" s="48">
        <f>SUM(C58:K58)</f>
        <v>2967504.02</v>
      </c>
    </row>
    <row r="59" spans="1:13" ht="29.4" thickBot="1" x14ac:dyDescent="0.35">
      <c r="A59" s="8"/>
      <c r="B59" s="26" t="s">
        <v>28</v>
      </c>
      <c r="C59" s="27" t="s">
        <v>61</v>
      </c>
      <c r="D59" s="27" t="s">
        <v>62</v>
      </c>
      <c r="E59" s="27" t="s">
        <v>63</v>
      </c>
      <c r="F59" s="27" t="s">
        <v>64</v>
      </c>
      <c r="G59" s="27" t="s">
        <v>65</v>
      </c>
      <c r="H59" s="27" t="s">
        <v>111</v>
      </c>
      <c r="I59" s="27" t="s">
        <v>66</v>
      </c>
      <c r="J59" s="27" t="s">
        <v>67</v>
      </c>
      <c r="K59" s="28" t="s">
        <v>68</v>
      </c>
      <c r="L59" s="29"/>
      <c r="M59" s="119" t="s">
        <v>69</v>
      </c>
    </row>
    <row r="60" spans="1:13" ht="15" thickBot="1" x14ac:dyDescent="0.35">
      <c r="A60" s="9">
        <v>4</v>
      </c>
      <c r="B60" s="10" t="s">
        <v>29</v>
      </c>
      <c r="C60" s="30">
        <f>SUM(C61:C65)</f>
        <v>0.62929999999999997</v>
      </c>
      <c r="D60" s="30">
        <f t="shared" ref="D60:K60" si="39">SUM(D61:D65)</f>
        <v>0.86709999999999998</v>
      </c>
      <c r="E60" s="30">
        <f t="shared" si="39"/>
        <v>0.98480000000000012</v>
      </c>
      <c r="F60" s="30">
        <f t="shared" si="39"/>
        <v>1.2883</v>
      </c>
      <c r="G60" s="30">
        <f t="shared" si="39"/>
        <v>1.3878000000000001</v>
      </c>
      <c r="H60" s="30">
        <f t="shared" si="39"/>
        <v>1.6575</v>
      </c>
      <c r="I60" s="30">
        <f t="shared" si="39"/>
        <v>2.0084999999999997</v>
      </c>
      <c r="J60" s="30"/>
      <c r="K60" s="30">
        <f t="shared" si="39"/>
        <v>2.6543999999999999</v>
      </c>
      <c r="L60" s="32"/>
      <c r="M60" s="60">
        <f>(C60*$C$58+D60*$D$58+E60*$E$58+F60*$F$58+G60*$G$58+H60*$H$58+I60*$I$58+J60*$J$58+K60*$K$58)/$M$58</f>
        <v>1.346841032785189</v>
      </c>
    </row>
    <row r="61" spans="1:13" x14ac:dyDescent="0.3">
      <c r="A61" s="94" t="s">
        <v>3</v>
      </c>
      <c r="B61" s="5" t="s">
        <v>30</v>
      </c>
      <c r="C61" s="33">
        <v>0.4042</v>
      </c>
      <c r="D61" s="33">
        <v>0.54749999999999999</v>
      </c>
      <c r="E61" s="33">
        <v>0.63080000000000003</v>
      </c>
      <c r="F61" s="33">
        <v>0.90139999999999998</v>
      </c>
      <c r="G61" s="33">
        <v>0.94789999999999996</v>
      </c>
      <c r="H61" s="33">
        <v>0.67730000000000001</v>
      </c>
      <c r="I61" s="33">
        <v>1.3199000000000001</v>
      </c>
      <c r="J61" s="33"/>
      <c r="K61" s="95">
        <v>1.5524</v>
      </c>
      <c r="L61" s="34"/>
      <c r="M61" s="58">
        <f t="shared" ref="M61:M88" si="40">(C61*$C$58+D61*$D$58+E61*$E$58+F61*$F$58+G61*$G$58+H61*$H$58+I61*$I$58+J61*$J$58+K61*$K$58)/$M$58</f>
        <v>0.84972279911553417</v>
      </c>
    </row>
    <row r="62" spans="1:13" x14ac:dyDescent="0.3">
      <c r="A62" s="96" t="s">
        <v>4</v>
      </c>
      <c r="B62" s="13" t="s">
        <v>31</v>
      </c>
      <c r="C62" s="35">
        <v>1.6199999999999999E-2</v>
      </c>
      <c r="D62" s="35">
        <v>2.1899999999999999E-2</v>
      </c>
      <c r="E62" s="35">
        <v>2.52E-2</v>
      </c>
      <c r="F62" s="35">
        <v>3.61E-2</v>
      </c>
      <c r="G62" s="35">
        <v>3.7900000000000003E-2</v>
      </c>
      <c r="H62" s="35">
        <v>4.0599999999999997E-2</v>
      </c>
      <c r="I62" s="35">
        <v>5.28E-2</v>
      </c>
      <c r="J62" s="35"/>
      <c r="K62" s="97">
        <v>6.2100000000000002E-2</v>
      </c>
      <c r="L62" s="34"/>
      <c r="M62" s="56">
        <f t="shared" si="40"/>
        <v>3.4680559155906385E-2</v>
      </c>
    </row>
    <row r="63" spans="1:13" x14ac:dyDescent="0.3">
      <c r="A63" s="96" t="s">
        <v>5</v>
      </c>
      <c r="B63" s="13" t="s">
        <v>32</v>
      </c>
      <c r="C63" s="35">
        <v>5.1999999999999998E-2</v>
      </c>
      <c r="D63" s="35">
        <v>7.6499999999999999E-2</v>
      </c>
      <c r="E63" s="35">
        <v>9.9500000000000005E-2</v>
      </c>
      <c r="F63" s="35">
        <v>9.9500000000000005E-2</v>
      </c>
      <c r="G63" s="35">
        <v>0.11600000000000001</v>
      </c>
      <c r="H63" s="35">
        <v>0.11600000000000001</v>
      </c>
      <c r="I63" s="35">
        <v>0.13780000000000001</v>
      </c>
      <c r="J63" s="35"/>
      <c r="K63" s="97">
        <v>0.16259999999999999</v>
      </c>
      <c r="L63" s="34"/>
      <c r="M63" s="56">
        <f t="shared" si="40"/>
        <v>0.1085825625806566</v>
      </c>
    </row>
    <row r="64" spans="1:13" x14ac:dyDescent="0.3">
      <c r="A64" s="98" t="s">
        <v>6</v>
      </c>
      <c r="B64" s="117" t="s">
        <v>33</v>
      </c>
      <c r="C64" s="36">
        <v>0.15690000000000001</v>
      </c>
      <c r="D64" s="36">
        <v>0.22120000000000001</v>
      </c>
      <c r="E64" s="36">
        <v>0.2293</v>
      </c>
      <c r="F64" s="36">
        <v>0.25130000000000002</v>
      </c>
      <c r="G64" s="36">
        <v>0.28599999999999998</v>
      </c>
      <c r="H64" s="36">
        <v>0.5736</v>
      </c>
      <c r="I64" s="36">
        <v>0.498</v>
      </c>
      <c r="J64" s="36"/>
      <c r="K64" s="99">
        <v>0.87729999999999997</v>
      </c>
      <c r="L64" s="34"/>
      <c r="M64" s="56">
        <f t="shared" si="40"/>
        <v>0.34086817417655935</v>
      </c>
    </row>
    <row r="65" spans="1:13" ht="15" thickBot="1" x14ac:dyDescent="0.35">
      <c r="A65" s="6" t="s">
        <v>100</v>
      </c>
      <c r="B65" s="7" t="s">
        <v>101</v>
      </c>
      <c r="C65" s="116"/>
      <c r="D65" s="116"/>
      <c r="E65" s="116"/>
      <c r="F65" s="116"/>
      <c r="G65" s="116"/>
      <c r="H65" s="116">
        <v>0.25</v>
      </c>
      <c r="I65" s="116"/>
      <c r="J65" s="116"/>
      <c r="K65" s="118"/>
      <c r="L65" s="34"/>
      <c r="M65" s="62">
        <f t="shared" si="40"/>
        <v>1.2986937756532509E-2</v>
      </c>
    </row>
    <row r="66" spans="1:13" ht="29.4" thickBot="1" x14ac:dyDescent="0.35">
      <c r="A66" s="9">
        <v>5</v>
      </c>
      <c r="B66" s="15" t="s">
        <v>71</v>
      </c>
      <c r="C66" s="30">
        <f>SUM(C67:C68,C72:C74)</f>
        <v>1.9972000000000001</v>
      </c>
      <c r="D66" s="30">
        <f>SUM(D67:D68,D72:D74)</f>
        <v>1.9972000000000001</v>
      </c>
      <c r="E66" s="37">
        <f t="shared" ref="E66:K66" si="41">SUM(E67:E68,E72:E74)</f>
        <v>2.9441000000000002</v>
      </c>
      <c r="F66" s="30">
        <f t="shared" si="41"/>
        <v>2.8846999999999996</v>
      </c>
      <c r="G66" s="37">
        <f>SUM(G67:G68,G72:G74)</f>
        <v>2.8846999999999996</v>
      </c>
      <c r="H66" s="37">
        <f>SUM(H67:H68,H72:H74)</f>
        <v>3.1314999999999995</v>
      </c>
      <c r="I66" s="30">
        <f t="shared" si="41"/>
        <v>2.8846999999999996</v>
      </c>
      <c r="J66" s="30"/>
      <c r="K66" s="31">
        <f t="shared" si="41"/>
        <v>2.8846999999999996</v>
      </c>
      <c r="L66" s="32"/>
      <c r="M66" s="60">
        <f t="shared" si="40"/>
        <v>2.7314183432708545</v>
      </c>
    </row>
    <row r="67" spans="1:13" x14ac:dyDescent="0.3">
      <c r="A67" s="94" t="s">
        <v>7</v>
      </c>
      <c r="B67" s="5" t="s">
        <v>34</v>
      </c>
      <c r="C67" s="38">
        <v>1.6102000000000001</v>
      </c>
      <c r="D67" s="38">
        <v>1.6102000000000001</v>
      </c>
      <c r="E67" s="38">
        <v>2.4237000000000002</v>
      </c>
      <c r="F67" s="38">
        <v>2.3769</v>
      </c>
      <c r="G67" s="38">
        <v>2.3769</v>
      </c>
      <c r="H67" s="38">
        <v>2.6006999999999998</v>
      </c>
      <c r="I67" s="38">
        <v>2.3769</v>
      </c>
      <c r="J67" s="38"/>
      <c r="K67" s="100">
        <v>2.3769</v>
      </c>
      <c r="L67" s="39"/>
      <c r="M67" s="58">
        <f t="shared" si="40"/>
        <v>2.2436742099907923</v>
      </c>
    </row>
    <row r="68" spans="1:13" x14ac:dyDescent="0.3">
      <c r="A68" s="96" t="s">
        <v>8</v>
      </c>
      <c r="B68" s="13" t="s">
        <v>35</v>
      </c>
      <c r="C68" s="40">
        <f>SUM(C69:C71)</f>
        <v>0.16350000000000001</v>
      </c>
      <c r="D68" s="40">
        <f>SUM(D69:D71)</f>
        <v>0.16350000000000001</v>
      </c>
      <c r="E68" s="40">
        <f t="shared" ref="E68:K68" si="42">SUM(E69:E71)</f>
        <v>0.29880000000000001</v>
      </c>
      <c r="F68" s="40">
        <f t="shared" si="42"/>
        <v>0.29060000000000002</v>
      </c>
      <c r="G68" s="40">
        <f t="shared" si="42"/>
        <v>0.29060000000000002</v>
      </c>
      <c r="H68" s="40">
        <f t="shared" si="42"/>
        <v>0.31359999999999999</v>
      </c>
      <c r="I68" s="40">
        <f t="shared" si="42"/>
        <v>0.29060000000000002</v>
      </c>
      <c r="J68" s="40"/>
      <c r="K68" s="101">
        <f t="shared" si="42"/>
        <v>0.29060000000000002</v>
      </c>
      <c r="L68" s="39"/>
      <c r="M68" s="56">
        <f t="shared" si="40"/>
        <v>0.2679148059317541</v>
      </c>
    </row>
    <row r="69" spans="1:13" x14ac:dyDescent="0.3">
      <c r="A69" s="96" t="s">
        <v>9</v>
      </c>
      <c r="B69" s="13" t="s">
        <v>108</v>
      </c>
      <c r="C69" s="40">
        <v>0.1343</v>
      </c>
      <c r="D69" s="40">
        <v>0.1343</v>
      </c>
      <c r="E69" s="40">
        <v>0.24560000000000001</v>
      </c>
      <c r="F69" s="40">
        <v>0.23880000000000001</v>
      </c>
      <c r="G69" s="40">
        <v>0.23880000000000001</v>
      </c>
      <c r="H69" s="40">
        <v>0.25969999999999999</v>
      </c>
      <c r="I69" s="40">
        <v>0.23880000000000001</v>
      </c>
      <c r="J69" s="40"/>
      <c r="K69" s="101">
        <v>0.23880000000000001</v>
      </c>
      <c r="L69" s="39"/>
      <c r="M69" s="56">
        <f t="shared" si="40"/>
        <v>0.22026934702922496</v>
      </c>
    </row>
    <row r="70" spans="1:13" x14ac:dyDescent="0.3">
      <c r="A70" s="96" t="s">
        <v>10</v>
      </c>
      <c r="B70" s="13" t="s">
        <v>109</v>
      </c>
      <c r="C70" s="40">
        <v>2.64E-2</v>
      </c>
      <c r="D70" s="40">
        <v>2.64E-2</v>
      </c>
      <c r="E70" s="40">
        <v>4.82E-2</v>
      </c>
      <c r="F70" s="40">
        <v>4.6899999999999997E-2</v>
      </c>
      <c r="G70" s="40">
        <v>4.6899999999999997E-2</v>
      </c>
      <c r="H70" s="40">
        <v>4.8800000000000003E-2</v>
      </c>
      <c r="I70" s="40">
        <v>4.6899999999999997E-2</v>
      </c>
      <c r="J70" s="40"/>
      <c r="K70" s="101">
        <v>4.6899999999999997E-2</v>
      </c>
      <c r="L70" s="39"/>
      <c r="M70" s="56">
        <f t="shared" si="40"/>
        <v>4.3140297361416884E-2</v>
      </c>
    </row>
    <row r="71" spans="1:13" x14ac:dyDescent="0.3">
      <c r="A71" s="96" t="s">
        <v>11</v>
      </c>
      <c r="B71" s="13" t="s">
        <v>110</v>
      </c>
      <c r="C71" s="40">
        <v>2.8E-3</v>
      </c>
      <c r="D71" s="40">
        <v>2.8E-3</v>
      </c>
      <c r="E71" s="40">
        <v>5.0000000000000001E-3</v>
      </c>
      <c r="F71" s="40">
        <v>4.8999999999999998E-3</v>
      </c>
      <c r="G71" s="40">
        <v>4.8999999999999998E-3</v>
      </c>
      <c r="H71" s="40">
        <v>5.1000000000000004E-3</v>
      </c>
      <c r="I71" s="40">
        <v>4.8999999999999998E-3</v>
      </c>
      <c r="J71" s="40"/>
      <c r="K71" s="101">
        <v>4.8999999999999998E-3</v>
      </c>
      <c r="L71" s="39"/>
      <c r="M71" s="56">
        <f t="shared" si="40"/>
        <v>4.5051615411122511E-3</v>
      </c>
    </row>
    <row r="72" spans="1:13" x14ac:dyDescent="0.3">
      <c r="A72" s="96" t="s">
        <v>12</v>
      </c>
      <c r="B72" s="13" t="s">
        <v>39</v>
      </c>
      <c r="C72" s="40">
        <v>7.6300000000000007E-2</v>
      </c>
      <c r="D72" s="40">
        <v>7.6300000000000007E-2</v>
      </c>
      <c r="E72" s="40"/>
      <c r="F72" s="40"/>
      <c r="G72" s="40"/>
      <c r="H72" s="40"/>
      <c r="I72" s="40"/>
      <c r="J72" s="40"/>
      <c r="K72" s="101"/>
      <c r="L72" s="39"/>
      <c r="M72" s="56">
        <f t="shared" si="40"/>
        <v>1.5816100798407683E-2</v>
      </c>
    </row>
    <row r="73" spans="1:13" x14ac:dyDescent="0.3">
      <c r="A73" s="96" t="s">
        <v>13</v>
      </c>
      <c r="B73" s="13" t="s">
        <v>40</v>
      </c>
      <c r="C73" s="40">
        <v>2.3300000000000001E-2</v>
      </c>
      <c r="D73" s="40">
        <v>2.3300000000000001E-2</v>
      </c>
      <c r="E73" s="40">
        <v>3.5000000000000003E-2</v>
      </c>
      <c r="F73" s="40">
        <v>3.4200000000000001E-2</v>
      </c>
      <c r="G73" s="40">
        <v>3.4200000000000001E-2</v>
      </c>
      <c r="H73" s="40">
        <v>3.4200000000000001E-2</v>
      </c>
      <c r="I73" s="40">
        <v>3.4200000000000001E-2</v>
      </c>
      <c r="J73" s="40"/>
      <c r="K73" s="101">
        <v>3.4200000000000001E-2</v>
      </c>
      <c r="L73" s="39"/>
      <c r="M73" s="56">
        <f t="shared" si="40"/>
        <v>3.2181177168548541E-2</v>
      </c>
    </row>
    <row r="74" spans="1:13" ht="15" thickBot="1" x14ac:dyDescent="0.35">
      <c r="A74" s="98" t="s">
        <v>14</v>
      </c>
      <c r="B74" s="7" t="s">
        <v>41</v>
      </c>
      <c r="C74" s="41">
        <v>0.1239</v>
      </c>
      <c r="D74" s="41">
        <v>0.1239</v>
      </c>
      <c r="E74" s="41">
        <v>0.18659999999999999</v>
      </c>
      <c r="F74" s="41">
        <v>0.183</v>
      </c>
      <c r="G74" s="41">
        <v>0.183</v>
      </c>
      <c r="H74" s="41">
        <v>0.183</v>
      </c>
      <c r="I74" s="41">
        <v>0.183</v>
      </c>
      <c r="J74" s="41"/>
      <c r="K74" s="102">
        <v>0.183</v>
      </c>
      <c r="L74" s="39"/>
      <c r="M74" s="62">
        <f t="shared" si="40"/>
        <v>0.1718320493813518</v>
      </c>
    </row>
    <row r="75" spans="1:13" ht="15" thickBot="1" x14ac:dyDescent="0.35">
      <c r="A75" s="9">
        <v>6</v>
      </c>
      <c r="B75" s="10" t="s">
        <v>42</v>
      </c>
      <c r="C75" s="37">
        <f>SUM(C76:C78)</f>
        <v>0.26589999999999997</v>
      </c>
      <c r="D75" s="37">
        <f t="shared" ref="D75:K75" si="43">SUM(D76:D78)</f>
        <v>0.26589999999999997</v>
      </c>
      <c r="E75" s="37">
        <f t="shared" si="43"/>
        <v>0.31589999999999996</v>
      </c>
      <c r="F75" s="37">
        <f t="shared" si="43"/>
        <v>0.31309999999999999</v>
      </c>
      <c r="G75" s="37">
        <f>SUM(G76:G78)</f>
        <v>0.31309999999999999</v>
      </c>
      <c r="H75" s="37">
        <f t="shared" si="43"/>
        <v>0.91239999999999988</v>
      </c>
      <c r="I75" s="37">
        <f t="shared" si="43"/>
        <v>0.31309999999999999</v>
      </c>
      <c r="J75" s="37"/>
      <c r="K75" s="37">
        <f t="shared" si="43"/>
        <v>0.31309999999999999</v>
      </c>
      <c r="L75" s="43"/>
      <c r="M75" s="60">
        <f t="shared" si="40"/>
        <v>0.33529044774874472</v>
      </c>
    </row>
    <row r="76" spans="1:13" x14ac:dyDescent="0.3">
      <c r="A76" s="94" t="s">
        <v>15</v>
      </c>
      <c r="B76" s="5" t="s">
        <v>43</v>
      </c>
      <c r="C76" s="38">
        <v>9.8699999999999996E-2</v>
      </c>
      <c r="D76" s="38">
        <v>9.8699999999999996E-2</v>
      </c>
      <c r="E76" s="38">
        <v>0.1487</v>
      </c>
      <c r="F76" s="38">
        <v>0.1459</v>
      </c>
      <c r="G76" s="38">
        <v>0.1459</v>
      </c>
      <c r="H76" s="38">
        <v>0.1459</v>
      </c>
      <c r="I76" s="38">
        <v>0.1459</v>
      </c>
      <c r="J76" s="38"/>
      <c r="K76" s="100">
        <v>0.1459</v>
      </c>
      <c r="L76" s="39"/>
      <c r="M76" s="58">
        <f t="shared" si="40"/>
        <v>0.13695816055878504</v>
      </c>
    </row>
    <row r="77" spans="1:13" x14ac:dyDescent="0.3">
      <c r="A77" s="98" t="s">
        <v>16</v>
      </c>
      <c r="B77" s="117" t="s">
        <v>80</v>
      </c>
      <c r="C77" s="41">
        <v>0.16719999999999999</v>
      </c>
      <c r="D77" s="41">
        <v>0.16719999999999999</v>
      </c>
      <c r="E77" s="41">
        <v>0.16719999999999999</v>
      </c>
      <c r="F77" s="41">
        <v>0.16719999999999999</v>
      </c>
      <c r="G77" s="41">
        <v>0.16719999999999999</v>
      </c>
      <c r="H77" s="41">
        <v>0.16719999999999999</v>
      </c>
      <c r="I77" s="41">
        <v>0.16719999999999999</v>
      </c>
      <c r="J77" s="41"/>
      <c r="K77" s="102">
        <v>0.16719999999999999</v>
      </c>
      <c r="L77" s="39"/>
      <c r="M77" s="56">
        <f t="shared" si="40"/>
        <v>0.16720000000000002</v>
      </c>
    </row>
    <row r="78" spans="1:13" x14ac:dyDescent="0.3">
      <c r="A78" s="96" t="s">
        <v>102</v>
      </c>
      <c r="B78" s="13" t="s">
        <v>103</v>
      </c>
      <c r="C78" s="40"/>
      <c r="D78" s="40"/>
      <c r="E78" s="40"/>
      <c r="F78" s="40"/>
      <c r="G78" s="40"/>
      <c r="H78" s="40">
        <f>SUM(H79:H80)</f>
        <v>0.59929999999999994</v>
      </c>
      <c r="I78" s="40"/>
      <c r="J78" s="40"/>
      <c r="K78" s="40"/>
      <c r="L78" s="39"/>
      <c r="M78" s="56">
        <f t="shared" si="40"/>
        <v>3.1132287189959727E-2</v>
      </c>
    </row>
    <row r="79" spans="1:13" x14ac:dyDescent="0.3">
      <c r="A79" s="96" t="s">
        <v>104</v>
      </c>
      <c r="B79" s="13" t="s">
        <v>106</v>
      </c>
      <c r="C79" s="40"/>
      <c r="D79" s="40"/>
      <c r="E79" s="40"/>
      <c r="F79" s="40"/>
      <c r="G79" s="40"/>
      <c r="H79" s="40">
        <v>0.32800000000000001</v>
      </c>
      <c r="I79" s="40"/>
      <c r="J79" s="40"/>
      <c r="K79" s="101"/>
      <c r="L79" s="39"/>
      <c r="M79" s="56">
        <f t="shared" si="40"/>
        <v>1.7038862336570652E-2</v>
      </c>
    </row>
    <row r="80" spans="1:13" ht="15" thickBot="1" x14ac:dyDescent="0.35">
      <c r="A80" s="6" t="s">
        <v>105</v>
      </c>
      <c r="B80" s="7" t="s">
        <v>107</v>
      </c>
      <c r="C80" s="107"/>
      <c r="D80" s="107"/>
      <c r="E80" s="107"/>
      <c r="F80" s="107"/>
      <c r="G80" s="107"/>
      <c r="H80" s="107">
        <v>0.27129999999999999</v>
      </c>
      <c r="I80" s="107"/>
      <c r="J80" s="107"/>
      <c r="K80" s="108"/>
      <c r="L80" s="39"/>
      <c r="M80" s="62">
        <f t="shared" si="40"/>
        <v>1.4093424853389077E-2</v>
      </c>
    </row>
    <row r="81" spans="1:13" ht="15" thickBot="1" x14ac:dyDescent="0.35">
      <c r="A81" s="9">
        <v>7</v>
      </c>
      <c r="B81" s="10" t="s">
        <v>45</v>
      </c>
      <c r="C81" s="37">
        <f>SUM(C82:C83)</f>
        <v>0.36970000000000003</v>
      </c>
      <c r="D81" s="37">
        <f>SUM(D82:D83)</f>
        <v>0.23910000000000001</v>
      </c>
      <c r="E81" s="37">
        <f t="shared" ref="E81:K81" si="44">SUM(E82:E83)</f>
        <v>0.32619999999999999</v>
      </c>
      <c r="F81" s="37">
        <f t="shared" si="44"/>
        <v>0.29020000000000001</v>
      </c>
      <c r="G81" s="37">
        <f t="shared" si="44"/>
        <v>0.40599999999999997</v>
      </c>
      <c r="H81" s="37">
        <f t="shared" si="44"/>
        <v>0.63529999999999998</v>
      </c>
      <c r="I81" s="37">
        <f t="shared" si="44"/>
        <v>0.74450000000000005</v>
      </c>
      <c r="J81" s="37"/>
      <c r="K81" s="42">
        <f t="shared" si="44"/>
        <v>1.2751000000000001</v>
      </c>
      <c r="L81" s="43"/>
      <c r="M81" s="60">
        <f t="shared" si="40"/>
        <v>0.46537682796197188</v>
      </c>
    </row>
    <row r="82" spans="1:13" x14ac:dyDescent="0.3">
      <c r="A82" s="94" t="s">
        <v>17</v>
      </c>
      <c r="B82" s="5" t="s">
        <v>46</v>
      </c>
      <c r="C82" s="38">
        <v>0.3528</v>
      </c>
      <c r="D82" s="38">
        <v>0.2286</v>
      </c>
      <c r="E82" s="38">
        <v>0.31169999999999998</v>
      </c>
      <c r="F82" s="38">
        <v>0.2772</v>
      </c>
      <c r="G82" s="38">
        <v>0.38819999999999999</v>
      </c>
      <c r="H82" s="38">
        <v>0.59750000000000003</v>
      </c>
      <c r="I82" s="38">
        <v>0.71160000000000001</v>
      </c>
      <c r="J82" s="38"/>
      <c r="K82" s="100">
        <v>1.2188000000000001</v>
      </c>
      <c r="L82" s="39"/>
      <c r="M82" s="58">
        <f t="shared" si="40"/>
        <v>0.44431540092403987</v>
      </c>
    </row>
    <row r="83" spans="1:13" ht="15" thickBot="1" x14ac:dyDescent="0.35">
      <c r="A83" s="98" t="s">
        <v>18</v>
      </c>
      <c r="B83" s="7" t="s">
        <v>48</v>
      </c>
      <c r="C83" s="41">
        <v>1.6899999999999998E-2</v>
      </c>
      <c r="D83" s="41">
        <v>1.0500000000000001E-2</v>
      </c>
      <c r="E83" s="41">
        <v>1.4500000000000001E-2</v>
      </c>
      <c r="F83" s="41">
        <v>1.2999999999999999E-2</v>
      </c>
      <c r="G83" s="41">
        <v>1.78E-2</v>
      </c>
      <c r="H83" s="41">
        <v>3.78E-2</v>
      </c>
      <c r="I83" s="41">
        <v>3.2899999999999999E-2</v>
      </c>
      <c r="J83" s="41"/>
      <c r="K83" s="102">
        <v>5.6300000000000003E-2</v>
      </c>
      <c r="L83" s="39"/>
      <c r="M83" s="62">
        <f t="shared" si="40"/>
        <v>2.1061427037932037E-2</v>
      </c>
    </row>
    <row r="84" spans="1:13" ht="15" thickBot="1" x14ac:dyDescent="0.35">
      <c r="A84" s="9">
        <v>8</v>
      </c>
      <c r="B84" s="10" t="s">
        <v>49</v>
      </c>
      <c r="C84" s="37">
        <f>SUM(C85:C88)</f>
        <v>0.5344000000000001</v>
      </c>
      <c r="D84" s="37">
        <f>SUM(D85:D88)</f>
        <v>0.34080000000000005</v>
      </c>
      <c r="E84" s="37">
        <f t="shared" ref="E84:K84" si="45">SUM(E85:E88)</f>
        <v>0.46880000000000005</v>
      </c>
      <c r="F84" s="37">
        <f t="shared" si="45"/>
        <v>0.41670000000000001</v>
      </c>
      <c r="G84" s="37">
        <f t="shared" si="45"/>
        <v>0.55459999999999998</v>
      </c>
      <c r="H84" s="37">
        <f t="shared" si="45"/>
        <v>0.83850000000000002</v>
      </c>
      <c r="I84" s="37">
        <f t="shared" si="45"/>
        <v>0.95379999999999998</v>
      </c>
      <c r="J84" s="37"/>
      <c r="K84" s="42">
        <f t="shared" si="45"/>
        <v>1.9231</v>
      </c>
      <c r="L84" s="43"/>
      <c r="M84" s="60">
        <f t="shared" si="40"/>
        <v>0.64797417486868303</v>
      </c>
    </row>
    <row r="85" spans="1:13" x14ac:dyDescent="0.3">
      <c r="A85" s="94" t="s">
        <v>19</v>
      </c>
      <c r="B85" s="5" t="s">
        <v>46</v>
      </c>
      <c r="C85" s="38">
        <v>0.26750000000000002</v>
      </c>
      <c r="D85" s="38">
        <v>0.15890000000000001</v>
      </c>
      <c r="E85" s="38">
        <v>0.23069999999999999</v>
      </c>
      <c r="F85" s="38">
        <v>0.20150000000000001</v>
      </c>
      <c r="G85" s="38">
        <v>0.27879999999999999</v>
      </c>
      <c r="H85" s="38">
        <v>0.43630000000000002</v>
      </c>
      <c r="I85" s="38">
        <v>0.50280000000000002</v>
      </c>
      <c r="J85" s="38"/>
      <c r="K85" s="100">
        <v>1.0466</v>
      </c>
      <c r="L85" s="39"/>
      <c r="M85" s="58">
        <f t="shared" si="40"/>
        <v>0.33112419965921391</v>
      </c>
    </row>
    <row r="86" spans="1:13" x14ac:dyDescent="0.3">
      <c r="A86" s="96" t="s">
        <v>19</v>
      </c>
      <c r="B86" s="13" t="s">
        <v>47</v>
      </c>
      <c r="C86" s="40">
        <v>0.14130000000000001</v>
      </c>
      <c r="D86" s="40">
        <v>0.1018</v>
      </c>
      <c r="E86" s="40">
        <v>0.12790000000000001</v>
      </c>
      <c r="F86" s="40">
        <v>0.1173</v>
      </c>
      <c r="G86" s="40">
        <v>0.1454</v>
      </c>
      <c r="H86" s="40">
        <v>0.1996</v>
      </c>
      <c r="I86" s="40">
        <v>0.2268</v>
      </c>
      <c r="J86" s="40"/>
      <c r="K86" s="101">
        <v>0.42459999999999998</v>
      </c>
      <c r="L86" s="39"/>
      <c r="M86" s="56">
        <f t="shared" si="40"/>
        <v>0.16425691701472406</v>
      </c>
    </row>
    <row r="87" spans="1:13" x14ac:dyDescent="0.3">
      <c r="A87" s="96" t="s">
        <v>20</v>
      </c>
      <c r="B87" s="13" t="s">
        <v>50</v>
      </c>
      <c r="C87" s="40">
        <v>8.2199999999999995E-2</v>
      </c>
      <c r="D87" s="40">
        <v>4.8800000000000003E-2</v>
      </c>
      <c r="E87" s="40">
        <v>7.0900000000000005E-2</v>
      </c>
      <c r="F87" s="40">
        <v>6.1899999999999997E-2</v>
      </c>
      <c r="G87" s="40">
        <v>8.5699999999999998E-2</v>
      </c>
      <c r="H87" s="40">
        <v>0.15640000000000001</v>
      </c>
      <c r="I87" s="40">
        <v>0.1545</v>
      </c>
      <c r="J87" s="40"/>
      <c r="K87" s="101">
        <v>0.32150000000000001</v>
      </c>
      <c r="L87" s="39"/>
      <c r="M87" s="56">
        <f t="shared" si="40"/>
        <v>0.10290398401280008</v>
      </c>
    </row>
    <row r="88" spans="1:13" ht="15" thickBot="1" x14ac:dyDescent="0.35">
      <c r="A88" s="98" t="s">
        <v>20</v>
      </c>
      <c r="B88" s="7" t="s">
        <v>47</v>
      </c>
      <c r="C88" s="41">
        <v>4.3400000000000001E-2</v>
      </c>
      <c r="D88" s="41">
        <v>3.1300000000000001E-2</v>
      </c>
      <c r="E88" s="41">
        <v>3.9300000000000002E-2</v>
      </c>
      <c r="F88" s="41">
        <v>3.5999999999999997E-2</v>
      </c>
      <c r="G88" s="41">
        <v>4.4699999999999997E-2</v>
      </c>
      <c r="H88" s="41">
        <v>4.6199999999999998E-2</v>
      </c>
      <c r="I88" s="41">
        <v>6.9699999999999998E-2</v>
      </c>
      <c r="J88" s="41"/>
      <c r="K88" s="102">
        <v>0.13039999999999999</v>
      </c>
      <c r="L88" s="39"/>
      <c r="M88" s="62">
        <f t="shared" si="40"/>
        <v>4.9689074181945007E-2</v>
      </c>
    </row>
    <row r="89" spans="1:13" ht="15" thickBot="1" x14ac:dyDescent="0.35">
      <c r="A89" s="9">
        <v>9</v>
      </c>
      <c r="B89" s="10" t="s">
        <v>51</v>
      </c>
      <c r="C89" s="37">
        <f>SUM(C92,C95)</f>
        <v>0.39500304600000002</v>
      </c>
      <c r="D89" s="37">
        <f>SUM(D92,D95)</f>
        <v>0.38601364439999997</v>
      </c>
      <c r="E89" s="37">
        <f t="shared" ref="E89:K89" si="46">SUM(E92,E95)</f>
        <v>0.52436095119999993</v>
      </c>
      <c r="F89" s="37">
        <f t="shared" si="46"/>
        <v>0.54030049199999985</v>
      </c>
      <c r="G89" s="37">
        <f t="shared" si="46"/>
        <v>0.57704883279999997</v>
      </c>
      <c r="H89" s="37">
        <f t="shared" si="46"/>
        <v>0.74653650879999989</v>
      </c>
      <c r="I89" s="37">
        <f t="shared" si="46"/>
        <v>0.71838220239999995</v>
      </c>
      <c r="J89" s="37"/>
      <c r="K89" s="42">
        <f t="shared" si="46"/>
        <v>0.94163981759999993</v>
      </c>
      <c r="L89" s="43"/>
      <c r="M89" s="60">
        <f>M92+M95</f>
        <v>0.56886065600645797</v>
      </c>
    </row>
    <row r="90" spans="1:13" ht="15" thickBot="1" x14ac:dyDescent="0.35">
      <c r="A90" s="9"/>
      <c r="B90" s="10" t="s">
        <v>91</v>
      </c>
      <c r="C90" s="37"/>
      <c r="D90" s="37"/>
      <c r="E90" s="37"/>
      <c r="F90" s="37"/>
      <c r="G90" s="37"/>
      <c r="H90" s="37"/>
      <c r="I90" s="37"/>
      <c r="J90" s="37"/>
      <c r="K90" s="42"/>
      <c r="L90" s="43"/>
      <c r="M90" s="60">
        <v>5.9400000000000001E-2</v>
      </c>
    </row>
    <row r="91" spans="1:13" x14ac:dyDescent="0.3">
      <c r="A91" s="103"/>
      <c r="B91" s="81" t="s">
        <v>52</v>
      </c>
      <c r="C91" s="82">
        <f t="shared" ref="C91:I91" si="47">SUM(C84,C81,C75,C66,C60)</f>
        <v>3.7965</v>
      </c>
      <c r="D91" s="82">
        <f t="shared" si="47"/>
        <v>3.7100999999999997</v>
      </c>
      <c r="E91" s="82">
        <f t="shared" si="47"/>
        <v>5.0397999999999996</v>
      </c>
      <c r="F91" s="82">
        <f t="shared" si="47"/>
        <v>5.1929999999999996</v>
      </c>
      <c r="G91" s="82">
        <f t="shared" si="47"/>
        <v>5.5461999999999998</v>
      </c>
      <c r="H91" s="82">
        <f t="shared" si="47"/>
        <v>7.1751999999999994</v>
      </c>
      <c r="I91" s="82">
        <f t="shared" si="47"/>
        <v>6.9045999999999994</v>
      </c>
      <c r="J91" s="82"/>
      <c r="K91" s="104">
        <f>SUM(K84,K81,K75,K66,K60)</f>
        <v>9.0503999999999998</v>
      </c>
      <c r="L91" s="43"/>
      <c r="M91" s="55">
        <f>((C91*$C$58+D91*$D$58+E91*$E$58+F91*$F$58+G91*$G$58+H91*$H$58+I91*$I$58+J91*$J$58+K91*$K$58)/$M$58)-M90</f>
        <v>5.467500826635443</v>
      </c>
    </row>
    <row r="92" spans="1:13" x14ac:dyDescent="0.3">
      <c r="A92" s="105" t="s">
        <v>21</v>
      </c>
      <c r="B92" s="19" t="s">
        <v>53</v>
      </c>
      <c r="C92" s="45">
        <f t="shared" ref="C92:K92" si="48">SUM(C93:C94)</f>
        <v>0.1468372305</v>
      </c>
      <c r="D92" s="45">
        <f t="shared" si="48"/>
        <v>0.14349553769999998</v>
      </c>
      <c r="E92" s="45">
        <f t="shared" si="48"/>
        <v>0.19492434459999997</v>
      </c>
      <c r="F92" s="45">
        <f t="shared" si="48"/>
        <v>0.20084966099999996</v>
      </c>
      <c r="G92" s="45">
        <f t="shared" si="48"/>
        <v>0.21451037739999995</v>
      </c>
      <c r="H92" s="45">
        <f t="shared" si="48"/>
        <v>0.27751521039999993</v>
      </c>
      <c r="I92" s="45">
        <f t="shared" si="48"/>
        <v>0.26704921419999994</v>
      </c>
      <c r="J92" s="45"/>
      <c r="K92" s="106">
        <f t="shared" si="48"/>
        <v>0.35004232079999997</v>
      </c>
      <c r="L92" s="43"/>
      <c r="M92" s="57">
        <f>SUM(M93:M94)</f>
        <v>0.21146652947177902</v>
      </c>
    </row>
    <row r="93" spans="1:13" x14ac:dyDescent="0.3">
      <c r="A93" s="96" t="s">
        <v>22</v>
      </c>
      <c r="B93" s="13" t="s">
        <v>54</v>
      </c>
      <c r="C93" s="40">
        <f t="shared" ref="C93:K93" si="49">0.006882*C91</f>
        <v>2.6127513000000002E-2</v>
      </c>
      <c r="D93" s="40">
        <f t="shared" si="49"/>
        <v>2.5532908199999999E-2</v>
      </c>
      <c r="E93" s="40">
        <f t="shared" si="49"/>
        <v>3.4683903599999996E-2</v>
      </c>
      <c r="F93" s="46">
        <f t="shared" si="49"/>
        <v>3.5738225999999998E-2</v>
      </c>
      <c r="G93" s="40">
        <f t="shared" si="49"/>
        <v>3.81689484E-2</v>
      </c>
      <c r="H93" s="40">
        <f t="shared" si="49"/>
        <v>4.9379726399999997E-2</v>
      </c>
      <c r="I93" s="40">
        <f t="shared" si="49"/>
        <v>4.7517457199999995E-2</v>
      </c>
      <c r="J93" s="40"/>
      <c r="K93" s="101">
        <f t="shared" si="49"/>
        <v>6.2284852799999998E-2</v>
      </c>
      <c r="L93" s="39"/>
      <c r="M93" s="56">
        <f>0.006882*M91</f>
        <v>3.7627340688905123E-2</v>
      </c>
    </row>
    <row r="94" spans="1:13" x14ac:dyDescent="0.3">
      <c r="A94" s="96" t="s">
        <v>23</v>
      </c>
      <c r="B94" s="13" t="s">
        <v>55</v>
      </c>
      <c r="C94" s="40">
        <f t="shared" ref="C94:K94" si="50">0.031795*C91</f>
        <v>0.12070971749999999</v>
      </c>
      <c r="D94" s="40">
        <f t="shared" si="50"/>
        <v>0.11796262949999999</v>
      </c>
      <c r="E94" s="40">
        <f t="shared" si="50"/>
        <v>0.16024044099999998</v>
      </c>
      <c r="F94" s="47">
        <f t="shared" si="50"/>
        <v>0.16511143499999997</v>
      </c>
      <c r="G94" s="40">
        <f t="shared" si="50"/>
        <v>0.17634142899999997</v>
      </c>
      <c r="H94" s="40">
        <f t="shared" si="50"/>
        <v>0.22813548399999994</v>
      </c>
      <c r="I94" s="40">
        <f t="shared" si="50"/>
        <v>0.21953175699999997</v>
      </c>
      <c r="J94" s="40"/>
      <c r="K94" s="101">
        <f t="shared" si="50"/>
        <v>0.28775746799999996</v>
      </c>
      <c r="L94" s="39"/>
      <c r="M94" s="56">
        <f>0.031795*M91</f>
        <v>0.17383918878287388</v>
      </c>
    </row>
    <row r="95" spans="1:13" x14ac:dyDescent="0.3">
      <c r="A95" s="105" t="s">
        <v>24</v>
      </c>
      <c r="B95" s="19" t="s">
        <v>56</v>
      </c>
      <c r="C95" s="45">
        <f t="shared" ref="C95:K95" si="51">SUM(C96:C97)</f>
        <v>0.2481658155</v>
      </c>
      <c r="D95" s="45">
        <f t="shared" si="51"/>
        <v>0.24251810669999999</v>
      </c>
      <c r="E95" s="45">
        <f t="shared" si="51"/>
        <v>0.32943660659999996</v>
      </c>
      <c r="F95" s="45">
        <f t="shared" si="51"/>
        <v>0.33945083099999995</v>
      </c>
      <c r="G95" s="45">
        <f t="shared" si="51"/>
        <v>0.36253845540000001</v>
      </c>
      <c r="H95" s="45">
        <f t="shared" si="51"/>
        <v>0.46902129839999995</v>
      </c>
      <c r="I95" s="45">
        <f t="shared" si="51"/>
        <v>0.45133298819999995</v>
      </c>
      <c r="J95" s="45"/>
      <c r="K95" s="106">
        <f t="shared" si="51"/>
        <v>0.59159749679999996</v>
      </c>
      <c r="L95" s="43"/>
      <c r="M95" s="57">
        <f>SUM(M96:M97)</f>
        <v>0.357394126534679</v>
      </c>
    </row>
    <row r="96" spans="1:13" x14ac:dyDescent="0.3">
      <c r="A96" s="96" t="s">
        <v>25</v>
      </c>
      <c r="B96" s="13" t="s">
        <v>57</v>
      </c>
      <c r="C96" s="40">
        <f t="shared" ref="C96:K96" si="52">0.021202*C91</f>
        <v>8.0493392999999996E-2</v>
      </c>
      <c r="D96" s="40">
        <f t="shared" si="52"/>
        <v>7.8661540199999991E-2</v>
      </c>
      <c r="E96" s="40">
        <f t="shared" si="52"/>
        <v>0.10685383959999999</v>
      </c>
      <c r="F96" s="40">
        <f t="shared" si="52"/>
        <v>0.11010198599999999</v>
      </c>
      <c r="G96" s="40">
        <f t="shared" si="52"/>
        <v>0.11759053239999999</v>
      </c>
      <c r="H96" s="40">
        <f t="shared" si="52"/>
        <v>0.15212859039999999</v>
      </c>
      <c r="I96" s="40">
        <f t="shared" si="52"/>
        <v>0.14639132919999998</v>
      </c>
      <c r="J96" s="40"/>
      <c r="K96" s="101">
        <f t="shared" si="52"/>
        <v>0.19188658079999998</v>
      </c>
      <c r="L96" s="39"/>
      <c r="M96" s="56">
        <f>0.021202*M91</f>
        <v>0.11592195252632466</v>
      </c>
    </row>
    <row r="97" spans="1:14" ht="15" thickBot="1" x14ac:dyDescent="0.35">
      <c r="A97" s="96" t="s">
        <v>26</v>
      </c>
      <c r="B97" s="13" t="s">
        <v>58</v>
      </c>
      <c r="C97" s="40">
        <f t="shared" ref="C97:K97" si="53">0.044165*C91</f>
        <v>0.1676724225</v>
      </c>
      <c r="D97" s="40">
        <f t="shared" si="53"/>
        <v>0.16385656649999999</v>
      </c>
      <c r="E97" s="40">
        <f t="shared" si="53"/>
        <v>0.22258276699999999</v>
      </c>
      <c r="F97" s="40">
        <f t="shared" si="53"/>
        <v>0.229348845</v>
      </c>
      <c r="G97" s="40">
        <f t="shared" si="53"/>
        <v>0.24494792300000001</v>
      </c>
      <c r="H97" s="40">
        <f t="shared" si="53"/>
        <v>0.31689270799999997</v>
      </c>
      <c r="I97" s="40">
        <f t="shared" si="53"/>
        <v>0.30494165899999998</v>
      </c>
      <c r="J97" s="40"/>
      <c r="K97" s="101">
        <f t="shared" si="53"/>
        <v>0.39971091600000003</v>
      </c>
      <c r="L97" s="39"/>
      <c r="M97" s="62">
        <f>0.044165*M91</f>
        <v>0.24147217400835436</v>
      </c>
    </row>
    <row r="98" spans="1:14" ht="15" thickBot="1" x14ac:dyDescent="0.35">
      <c r="A98" s="537" t="s">
        <v>60</v>
      </c>
      <c r="B98" s="538"/>
      <c r="C98" s="37">
        <f t="shared" ref="C98:I98" si="54">SUM(C60,C66,C75,C81,C84,C89)</f>
        <v>4.1915030460000002</v>
      </c>
      <c r="D98" s="37">
        <f t="shared" si="54"/>
        <v>4.0961136443999999</v>
      </c>
      <c r="E98" s="37">
        <f t="shared" si="54"/>
        <v>5.5641609512000008</v>
      </c>
      <c r="F98" s="37">
        <f t="shared" si="54"/>
        <v>5.7333004920000006</v>
      </c>
      <c r="G98" s="37">
        <f t="shared" si="54"/>
        <v>6.1232488327999999</v>
      </c>
      <c r="H98" s="37">
        <f t="shared" si="54"/>
        <v>7.9217365087999996</v>
      </c>
      <c r="I98" s="37">
        <f t="shared" si="54"/>
        <v>7.6229822024000002</v>
      </c>
      <c r="J98" s="37"/>
      <c r="K98" s="42">
        <f>SUM(K60,K66,K75,K81,K84,K89)</f>
        <v>9.9920398176000003</v>
      </c>
      <c r="L98" s="43"/>
      <c r="M98" s="60">
        <f>SUM(M91,M89)</f>
        <v>6.036361482641901</v>
      </c>
    </row>
    <row r="99" spans="1:14" x14ac:dyDescent="0.3">
      <c r="A99" s="74"/>
      <c r="B99" s="74"/>
      <c r="C99" s="43"/>
      <c r="D99" s="43"/>
      <c r="E99" s="43"/>
      <c r="F99" s="43"/>
      <c r="G99" s="43"/>
      <c r="H99" s="43"/>
      <c r="I99" s="43"/>
      <c r="J99" s="43"/>
      <c r="K99" s="39" t="s">
        <v>83</v>
      </c>
      <c r="L99" s="39"/>
      <c r="M99" s="89">
        <v>6.0362999999999998</v>
      </c>
      <c r="N99" s="91"/>
    </row>
    <row r="101" spans="1:14" ht="15" thickBot="1" x14ac:dyDescent="0.35">
      <c r="A101" s="72" t="s">
        <v>0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 t="s">
        <v>94</v>
      </c>
    </row>
    <row r="102" spans="1:14" x14ac:dyDescent="0.3">
      <c r="A102" s="536" t="s">
        <v>1</v>
      </c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</row>
    <row r="103" spans="1:14" ht="15" thickBot="1" x14ac:dyDescent="0.35"/>
    <row r="104" spans="1:14" ht="15" thickBot="1" x14ac:dyDescent="0.35">
      <c r="A104" s="4">
        <v>1</v>
      </c>
      <c r="B104" s="17" t="s">
        <v>2</v>
      </c>
      <c r="C104" s="21">
        <v>16581.560000000001</v>
      </c>
      <c r="D104" s="21">
        <v>268261.65999999997</v>
      </c>
      <c r="E104" s="21">
        <v>1114868.5</v>
      </c>
      <c r="F104" s="21">
        <v>25615.17</v>
      </c>
      <c r="G104" s="21">
        <v>531273.16</v>
      </c>
      <c r="H104" s="21">
        <v>67124.98</v>
      </c>
      <c r="I104" s="21">
        <v>381233.14</v>
      </c>
      <c r="J104" s="21">
        <v>100627.51</v>
      </c>
      <c r="K104" s="22">
        <v>211963.19</v>
      </c>
      <c r="L104" s="23"/>
      <c r="M104" s="120">
        <f>SUM(C104:K104)</f>
        <v>2717548.8699999996</v>
      </c>
    </row>
    <row r="105" spans="1:14" ht="29.4" thickBot="1" x14ac:dyDescent="0.35">
      <c r="A105" s="8"/>
      <c r="B105" s="26" t="s">
        <v>28</v>
      </c>
      <c r="C105" s="27" t="s">
        <v>61</v>
      </c>
      <c r="D105" s="27" t="s">
        <v>62</v>
      </c>
      <c r="E105" s="27" t="s">
        <v>63</v>
      </c>
      <c r="F105" s="27" t="s">
        <v>64</v>
      </c>
      <c r="G105" s="27" t="s">
        <v>65</v>
      </c>
      <c r="H105" s="27" t="s">
        <v>111</v>
      </c>
      <c r="I105" s="27" t="s">
        <v>66</v>
      </c>
      <c r="J105" s="27" t="s">
        <v>67</v>
      </c>
      <c r="K105" s="28" t="s">
        <v>68</v>
      </c>
      <c r="L105" s="29"/>
      <c r="M105" s="54" t="s">
        <v>69</v>
      </c>
    </row>
    <row r="106" spans="1:14" ht="15" thickBot="1" x14ac:dyDescent="0.35">
      <c r="A106" s="9">
        <v>4</v>
      </c>
      <c r="B106" s="10" t="s">
        <v>29</v>
      </c>
      <c r="C106" s="30">
        <f>SUM(C107:C111)</f>
        <v>0.62929999999999997</v>
      </c>
      <c r="D106" s="30">
        <f t="shared" ref="D106:K106" si="55">SUM(D107:D111)</f>
        <v>0.86709999999999998</v>
      </c>
      <c r="E106" s="30">
        <f t="shared" si="55"/>
        <v>0.9850000000000001</v>
      </c>
      <c r="F106" s="30">
        <f t="shared" si="55"/>
        <v>1.2884</v>
      </c>
      <c r="G106" s="30">
        <f t="shared" si="55"/>
        <v>1.3879000000000001</v>
      </c>
      <c r="H106" s="30">
        <f t="shared" si="55"/>
        <v>1.7257</v>
      </c>
      <c r="I106" s="30">
        <f t="shared" si="55"/>
        <v>2.0085999999999999</v>
      </c>
      <c r="J106" s="30">
        <f t="shared" si="55"/>
        <v>2.3647999999999998</v>
      </c>
      <c r="K106" s="30">
        <f t="shared" si="55"/>
        <v>2.7541000000000002</v>
      </c>
      <c r="L106" s="32"/>
      <c r="M106" s="60">
        <f>(C106*$C$104+D106*$D$104+E106*$E$104+F106*$F$104+G106*$G$104+H106*$H$104+I106*$I$104+J106*$J$104+K106*$K$104)/$M$104</f>
        <v>1.4037873613669367</v>
      </c>
    </row>
    <row r="107" spans="1:14" x14ac:dyDescent="0.3">
      <c r="A107" s="94" t="s">
        <v>3</v>
      </c>
      <c r="B107" s="5" t="s">
        <v>30</v>
      </c>
      <c r="C107" s="33">
        <v>0.4042</v>
      </c>
      <c r="D107" s="33">
        <v>0.54749999999999999</v>
      </c>
      <c r="E107" s="33">
        <v>0.63090000000000002</v>
      </c>
      <c r="F107" s="33">
        <v>0.90139999999999998</v>
      </c>
      <c r="G107" s="33">
        <v>0.94799999999999995</v>
      </c>
      <c r="H107" s="33">
        <v>0.74160000000000004</v>
      </c>
      <c r="I107" s="33">
        <v>1.32</v>
      </c>
      <c r="J107" s="33">
        <v>1.6042000000000001</v>
      </c>
      <c r="K107" s="95">
        <v>1.6482000000000001</v>
      </c>
      <c r="L107" s="34"/>
      <c r="M107" s="58">
        <f>(C107*$C$104+D107*$D$104+E107*$E$104+F107*$F$104+G107*$G$104+H107*$H$104+I107*$I$104+J107*$J$104+K107*$K$104)/$M$104</f>
        <v>0.90061841030958179</v>
      </c>
    </row>
    <row r="108" spans="1:14" x14ac:dyDescent="0.3">
      <c r="A108" s="96" t="s">
        <v>4</v>
      </c>
      <c r="B108" s="13" t="s">
        <v>31</v>
      </c>
      <c r="C108" s="35">
        <v>1.6199999999999999E-2</v>
      </c>
      <c r="D108" s="35">
        <v>2.1899999999999999E-2</v>
      </c>
      <c r="E108" s="35">
        <v>2.52E-2</v>
      </c>
      <c r="F108" s="35">
        <v>3.61E-2</v>
      </c>
      <c r="G108" s="35">
        <v>3.7900000000000003E-2</v>
      </c>
      <c r="H108" s="35">
        <v>4.4499999999999998E-2</v>
      </c>
      <c r="I108" s="35">
        <v>5.28E-2</v>
      </c>
      <c r="J108" s="35">
        <v>6.4199999999999993E-2</v>
      </c>
      <c r="K108" s="97">
        <v>6.59E-2</v>
      </c>
      <c r="L108" s="34"/>
      <c r="M108" s="56">
        <f t="shared" ref="M108:M134" si="56">(C108*$C$104+D108*$D$104+E108*$E$104+F108*$F$104+G108*$G$104+H108*$H$104+I108*$I$104+J108*$J$104+K108*$K$104)/$M$104</f>
        <v>3.6372126029880748E-2</v>
      </c>
    </row>
    <row r="109" spans="1:14" x14ac:dyDescent="0.3">
      <c r="A109" s="96" t="s">
        <v>5</v>
      </c>
      <c r="B109" s="13" t="s">
        <v>32</v>
      </c>
      <c r="C109" s="35">
        <v>5.1999999999999998E-2</v>
      </c>
      <c r="D109" s="35">
        <v>7.6499999999999999E-2</v>
      </c>
      <c r="E109" s="35">
        <v>9.9500000000000005E-2</v>
      </c>
      <c r="F109" s="35">
        <v>9.9500000000000005E-2</v>
      </c>
      <c r="G109" s="35">
        <v>0.11600000000000001</v>
      </c>
      <c r="H109" s="35">
        <v>0.11600000000000001</v>
      </c>
      <c r="I109" s="35">
        <v>0.13780000000000001</v>
      </c>
      <c r="J109" s="35">
        <v>0.13780000000000001</v>
      </c>
      <c r="K109" s="97">
        <v>0.16259999999999999</v>
      </c>
      <c r="L109" s="34"/>
      <c r="M109" s="56">
        <f t="shared" si="56"/>
        <v>0.11228581136022037</v>
      </c>
    </row>
    <row r="110" spans="1:14" x14ac:dyDescent="0.3">
      <c r="A110" s="98" t="s">
        <v>6</v>
      </c>
      <c r="B110" s="117" t="s">
        <v>33</v>
      </c>
      <c r="C110" s="36">
        <v>0.15690000000000001</v>
      </c>
      <c r="D110" s="36">
        <v>0.22120000000000001</v>
      </c>
      <c r="E110" s="36">
        <v>0.22939999999999999</v>
      </c>
      <c r="F110" s="36">
        <v>0.25140000000000001</v>
      </c>
      <c r="G110" s="36">
        <v>0.28599999999999998</v>
      </c>
      <c r="H110" s="36">
        <v>0.5736</v>
      </c>
      <c r="I110" s="36">
        <v>0.498</v>
      </c>
      <c r="J110" s="36">
        <v>0.55859999999999999</v>
      </c>
      <c r="K110" s="99">
        <v>0.87739999999999996</v>
      </c>
      <c r="L110" s="34"/>
      <c r="M110" s="56">
        <f t="shared" si="56"/>
        <v>0.34833587356756535</v>
      </c>
    </row>
    <row r="111" spans="1:14" ht="15" thickBot="1" x14ac:dyDescent="0.35">
      <c r="A111" s="6" t="s">
        <v>100</v>
      </c>
      <c r="B111" s="7" t="s">
        <v>101</v>
      </c>
      <c r="C111" s="116"/>
      <c r="D111" s="116"/>
      <c r="E111" s="116"/>
      <c r="F111" s="116"/>
      <c r="G111" s="116"/>
      <c r="H111" s="116">
        <v>0.25</v>
      </c>
      <c r="I111" s="116"/>
      <c r="J111" s="116"/>
      <c r="K111" s="118"/>
      <c r="L111" s="34"/>
      <c r="M111" s="62">
        <f t="shared" si="56"/>
        <v>6.175140099688438E-3</v>
      </c>
    </row>
    <row r="112" spans="1:14" ht="29.4" thickBot="1" x14ac:dyDescent="0.35">
      <c r="A112" s="9">
        <v>5</v>
      </c>
      <c r="B112" s="15" t="s">
        <v>71</v>
      </c>
      <c r="C112" s="30">
        <f>SUM(C113:C114,C118:C120)</f>
        <v>1.9972000000000001</v>
      </c>
      <c r="D112" s="30">
        <f>SUM(D113:D114,D118:D120)</f>
        <v>1.9973000000000001</v>
      </c>
      <c r="E112" s="37">
        <f t="shared" ref="E112:K112" si="57">SUM(E113:E114,E118:E120)</f>
        <v>2.9444000000000004</v>
      </c>
      <c r="F112" s="30">
        <f t="shared" si="57"/>
        <v>2.8849999999999998</v>
      </c>
      <c r="G112" s="30">
        <f t="shared" si="57"/>
        <v>2.8849999999999998</v>
      </c>
      <c r="H112" s="30">
        <f t="shared" si="57"/>
        <v>3.1314999999999995</v>
      </c>
      <c r="I112" s="30">
        <f t="shared" si="57"/>
        <v>2.8849999999999998</v>
      </c>
      <c r="J112" s="30">
        <f t="shared" si="57"/>
        <v>2.8849999999999998</v>
      </c>
      <c r="K112" s="31">
        <f t="shared" si="57"/>
        <v>2.8849999999999998</v>
      </c>
      <c r="L112" s="32"/>
      <c r="M112" s="60">
        <f t="shared" si="56"/>
        <v>2.8224114335320127</v>
      </c>
    </row>
    <row r="113" spans="1:13" x14ac:dyDescent="0.3">
      <c r="A113" s="94" t="s">
        <v>7</v>
      </c>
      <c r="B113" s="5" t="s">
        <v>34</v>
      </c>
      <c r="C113" s="38">
        <v>1.6102000000000001</v>
      </c>
      <c r="D113" s="38">
        <v>1.6103000000000001</v>
      </c>
      <c r="E113" s="38">
        <v>2.4239000000000002</v>
      </c>
      <c r="F113" s="38">
        <v>2.3772000000000002</v>
      </c>
      <c r="G113" s="38">
        <v>2.3772000000000002</v>
      </c>
      <c r="H113" s="38">
        <v>2.6006999999999998</v>
      </c>
      <c r="I113" s="38">
        <v>2.3772000000000002</v>
      </c>
      <c r="J113" s="38">
        <v>2.3772000000000002</v>
      </c>
      <c r="K113" s="100">
        <v>2.3772000000000002</v>
      </c>
      <c r="L113" s="39"/>
      <c r="M113" s="58">
        <f t="shared" si="56"/>
        <v>2.3214949735825732</v>
      </c>
    </row>
    <row r="114" spans="1:13" x14ac:dyDescent="0.3">
      <c r="A114" s="96" t="s">
        <v>8</v>
      </c>
      <c r="B114" s="13" t="s">
        <v>35</v>
      </c>
      <c r="C114" s="40">
        <f>SUM(C115:C117)</f>
        <v>0.16350000000000001</v>
      </c>
      <c r="D114" s="40">
        <f>SUM(D115:D117)</f>
        <v>0.16350000000000001</v>
      </c>
      <c r="E114" s="40">
        <f t="shared" ref="E114:K114" si="58">SUM(E115:E117)</f>
        <v>0.2989</v>
      </c>
      <c r="F114" s="40">
        <f t="shared" si="58"/>
        <v>0.29060000000000002</v>
      </c>
      <c r="G114" s="40">
        <f t="shared" si="58"/>
        <v>0.29060000000000002</v>
      </c>
      <c r="H114" s="40">
        <f t="shared" si="58"/>
        <v>0.31359999999999999</v>
      </c>
      <c r="I114" s="40">
        <f t="shared" si="58"/>
        <v>0.29060000000000002</v>
      </c>
      <c r="J114" s="40">
        <f t="shared" si="58"/>
        <v>0.29060000000000002</v>
      </c>
      <c r="K114" s="101">
        <f t="shared" si="58"/>
        <v>0.29060000000000002</v>
      </c>
      <c r="L114" s="39"/>
      <c r="M114" s="56">
        <f t="shared" si="56"/>
        <v>0.28125102730903245</v>
      </c>
    </row>
    <row r="115" spans="1:13" x14ac:dyDescent="0.3">
      <c r="A115" s="96" t="s">
        <v>9</v>
      </c>
      <c r="B115" s="13" t="s">
        <v>108</v>
      </c>
      <c r="C115" s="40">
        <v>0.1343</v>
      </c>
      <c r="D115" s="40">
        <v>0.1343</v>
      </c>
      <c r="E115" s="40">
        <v>0.24560000000000001</v>
      </c>
      <c r="F115" s="40">
        <v>0.23880000000000001</v>
      </c>
      <c r="G115" s="40">
        <v>0.23880000000000001</v>
      </c>
      <c r="H115" s="40">
        <v>0.25969999999999999</v>
      </c>
      <c r="I115" s="40">
        <v>0.23880000000000001</v>
      </c>
      <c r="J115" s="40">
        <v>0.23880000000000001</v>
      </c>
      <c r="K115" s="101">
        <v>0.23880000000000001</v>
      </c>
      <c r="L115" s="39"/>
      <c r="M115" s="56">
        <f t="shared" si="56"/>
        <v>0.23115263113851567</v>
      </c>
    </row>
    <row r="116" spans="1:13" x14ac:dyDescent="0.3">
      <c r="A116" s="96" t="s">
        <v>10</v>
      </c>
      <c r="B116" s="13" t="s">
        <v>109</v>
      </c>
      <c r="C116" s="40">
        <v>2.64E-2</v>
      </c>
      <c r="D116" s="40">
        <v>2.64E-2</v>
      </c>
      <c r="E116" s="40">
        <v>4.8300000000000003E-2</v>
      </c>
      <c r="F116" s="40">
        <v>4.6899999999999997E-2</v>
      </c>
      <c r="G116" s="40">
        <v>4.6899999999999997E-2</v>
      </c>
      <c r="H116" s="40">
        <v>4.8800000000000003E-2</v>
      </c>
      <c r="I116" s="40">
        <v>4.6899999999999997E-2</v>
      </c>
      <c r="J116" s="40">
        <v>4.6899999999999997E-2</v>
      </c>
      <c r="K116" s="101">
        <v>4.6899999999999997E-2</v>
      </c>
      <c r="L116" s="39"/>
      <c r="M116" s="56">
        <f t="shared" si="56"/>
        <v>4.537254535371061E-2</v>
      </c>
    </row>
    <row r="117" spans="1:13" x14ac:dyDescent="0.3">
      <c r="A117" s="96" t="s">
        <v>11</v>
      </c>
      <c r="B117" s="13" t="s">
        <v>110</v>
      </c>
      <c r="C117" s="40">
        <v>2.8E-3</v>
      </c>
      <c r="D117" s="40">
        <v>2.8E-3</v>
      </c>
      <c r="E117" s="40">
        <v>5.0000000000000001E-3</v>
      </c>
      <c r="F117" s="40">
        <v>4.8999999999999998E-3</v>
      </c>
      <c r="G117" s="40">
        <v>4.8999999999999998E-3</v>
      </c>
      <c r="H117" s="40">
        <v>5.1000000000000004E-3</v>
      </c>
      <c r="I117" s="40">
        <v>4.8999999999999998E-3</v>
      </c>
      <c r="J117" s="40">
        <v>4.8999999999999998E-3</v>
      </c>
      <c r="K117" s="101">
        <v>4.8999999999999998E-3</v>
      </c>
      <c r="L117" s="39"/>
      <c r="M117" s="56">
        <f t="shared" si="56"/>
        <v>4.7258508168061021E-3</v>
      </c>
    </row>
    <row r="118" spans="1:13" x14ac:dyDescent="0.3">
      <c r="A118" s="96" t="s">
        <v>12</v>
      </c>
      <c r="B118" s="13" t="s">
        <v>39</v>
      </c>
      <c r="C118" s="40">
        <v>7.6300000000000007E-2</v>
      </c>
      <c r="D118" s="40">
        <v>7.6300000000000007E-2</v>
      </c>
      <c r="E118" s="40"/>
      <c r="F118" s="40"/>
      <c r="G118" s="40"/>
      <c r="H118" s="40"/>
      <c r="I118" s="40"/>
      <c r="J118" s="40"/>
      <c r="K118" s="101"/>
      <c r="L118" s="39"/>
      <c r="M118" s="56">
        <f t="shared" si="56"/>
        <v>7.9974781413958539E-3</v>
      </c>
    </row>
    <row r="119" spans="1:13" x14ac:dyDescent="0.3">
      <c r="A119" s="96" t="s">
        <v>13</v>
      </c>
      <c r="B119" s="13" t="s">
        <v>40</v>
      </c>
      <c r="C119" s="40">
        <v>2.3300000000000001E-2</v>
      </c>
      <c r="D119" s="40">
        <v>2.3300000000000001E-2</v>
      </c>
      <c r="E119" s="40">
        <v>3.5000000000000003E-2</v>
      </c>
      <c r="F119" s="40">
        <v>3.4200000000000001E-2</v>
      </c>
      <c r="G119" s="40">
        <v>3.4200000000000001E-2</v>
      </c>
      <c r="H119" s="40">
        <v>3.4200000000000001E-2</v>
      </c>
      <c r="I119" s="40">
        <v>3.4200000000000001E-2</v>
      </c>
      <c r="J119" s="40">
        <v>3.4200000000000001E-2</v>
      </c>
      <c r="K119" s="101">
        <v>3.4200000000000001E-2</v>
      </c>
      <c r="L119" s="39"/>
      <c r="M119" s="56">
        <f t="shared" si="56"/>
        <v>3.338570137875755E-2</v>
      </c>
    </row>
    <row r="120" spans="1:13" ht="15" thickBot="1" x14ac:dyDescent="0.35">
      <c r="A120" s="98" t="s">
        <v>14</v>
      </c>
      <c r="B120" s="7" t="s">
        <v>41</v>
      </c>
      <c r="C120" s="41">
        <v>0.1239</v>
      </c>
      <c r="D120" s="41">
        <v>0.1239</v>
      </c>
      <c r="E120" s="41">
        <v>0.18659999999999999</v>
      </c>
      <c r="F120" s="41">
        <v>0.183</v>
      </c>
      <c r="G120" s="41">
        <v>0.183</v>
      </c>
      <c r="H120" s="41">
        <v>0.183</v>
      </c>
      <c r="I120" s="41">
        <v>0.183</v>
      </c>
      <c r="J120" s="41">
        <v>0.183</v>
      </c>
      <c r="K120" s="102">
        <v>0.183</v>
      </c>
      <c r="L120" s="39"/>
      <c r="M120" s="62">
        <f t="shared" si="56"/>
        <v>0.17828225312025395</v>
      </c>
    </row>
    <row r="121" spans="1:13" ht="15" thickBot="1" x14ac:dyDescent="0.35">
      <c r="A121" s="9">
        <v>6</v>
      </c>
      <c r="B121" s="10" t="s">
        <v>42</v>
      </c>
      <c r="C121" s="37">
        <f>SUM(C122:C124)</f>
        <v>0.26589999999999997</v>
      </c>
      <c r="D121" s="37">
        <f t="shared" ref="D121:K121" si="59">SUM(D122:D124)</f>
        <v>0.26589999999999997</v>
      </c>
      <c r="E121" s="37">
        <f t="shared" si="59"/>
        <v>0.31589999999999996</v>
      </c>
      <c r="F121" s="37">
        <f t="shared" si="59"/>
        <v>0.31309999999999999</v>
      </c>
      <c r="G121" s="37">
        <f t="shared" si="59"/>
        <v>0.31309999999999999</v>
      </c>
      <c r="H121" s="37">
        <f t="shared" si="59"/>
        <v>0.91239999999999988</v>
      </c>
      <c r="I121" s="37">
        <f t="shared" si="59"/>
        <v>0.31309999999999999</v>
      </c>
      <c r="J121" s="37">
        <f t="shared" si="59"/>
        <v>0.31309999999999999</v>
      </c>
      <c r="K121" s="37">
        <f t="shared" si="59"/>
        <v>0.31309999999999999</v>
      </c>
      <c r="L121" s="43"/>
      <c r="M121" s="60">
        <f t="shared" si="56"/>
        <v>0.32410441381574862</v>
      </c>
    </row>
    <row r="122" spans="1:13" x14ac:dyDescent="0.3">
      <c r="A122" s="94" t="s">
        <v>15</v>
      </c>
      <c r="B122" s="5" t="s">
        <v>43</v>
      </c>
      <c r="C122" s="38">
        <v>9.8699999999999996E-2</v>
      </c>
      <c r="D122" s="38">
        <v>9.8699999999999996E-2</v>
      </c>
      <c r="E122" s="38">
        <v>0.1487</v>
      </c>
      <c r="F122" s="38">
        <v>0.1459</v>
      </c>
      <c r="G122" s="38">
        <v>0.1459</v>
      </c>
      <c r="H122" s="38">
        <v>0.1459</v>
      </c>
      <c r="I122" s="38">
        <v>0.1459</v>
      </c>
      <c r="J122" s="38">
        <v>0.1459</v>
      </c>
      <c r="K122" s="100">
        <v>0.1459</v>
      </c>
      <c r="L122" s="39"/>
      <c r="M122" s="58">
        <f t="shared" si="56"/>
        <v>0.14210136796877548</v>
      </c>
    </row>
    <row r="123" spans="1:13" x14ac:dyDescent="0.3">
      <c r="A123" s="98" t="s">
        <v>16</v>
      </c>
      <c r="B123" s="117" t="s">
        <v>44</v>
      </c>
      <c r="C123" s="41">
        <v>0.16719999999999999</v>
      </c>
      <c r="D123" s="41">
        <v>0.16719999999999999</v>
      </c>
      <c r="E123" s="41">
        <v>0.16719999999999999</v>
      </c>
      <c r="F123" s="41">
        <v>0.16719999999999999</v>
      </c>
      <c r="G123" s="41">
        <v>0.16719999999999999</v>
      </c>
      <c r="H123" s="41">
        <v>0.16719999999999999</v>
      </c>
      <c r="I123" s="41">
        <v>0.16719999999999999</v>
      </c>
      <c r="J123" s="41">
        <v>0.16719999999999999</v>
      </c>
      <c r="K123" s="102">
        <v>0.16719999999999999</v>
      </c>
      <c r="L123" s="39"/>
      <c r="M123" s="56">
        <f t="shared" si="56"/>
        <v>0.16720000000000002</v>
      </c>
    </row>
    <row r="124" spans="1:13" x14ac:dyDescent="0.3">
      <c r="A124" s="98" t="s">
        <v>102</v>
      </c>
      <c r="B124" s="117" t="s">
        <v>103</v>
      </c>
      <c r="C124" s="41"/>
      <c r="D124" s="41"/>
      <c r="E124" s="41"/>
      <c r="F124" s="41"/>
      <c r="G124" s="41"/>
      <c r="H124" s="41">
        <f>SUM(H125:H126)</f>
        <v>0.59929999999999994</v>
      </c>
      <c r="I124" s="41"/>
      <c r="J124" s="41"/>
      <c r="K124" s="102"/>
      <c r="L124" s="39"/>
      <c r="M124" s="56">
        <f t="shared" si="56"/>
        <v>1.4803045846973121E-2</v>
      </c>
    </row>
    <row r="125" spans="1:13" x14ac:dyDescent="0.3">
      <c r="A125" s="98" t="s">
        <v>104</v>
      </c>
      <c r="B125" s="117" t="s">
        <v>106</v>
      </c>
      <c r="C125" s="41"/>
      <c r="D125" s="41"/>
      <c r="E125" s="41"/>
      <c r="F125" s="41"/>
      <c r="G125" s="41"/>
      <c r="H125" s="41">
        <v>0.32800000000000001</v>
      </c>
      <c r="I125" s="41"/>
      <c r="J125" s="41"/>
      <c r="K125" s="102"/>
      <c r="L125" s="39"/>
      <c r="M125" s="56">
        <f t="shared" si="56"/>
        <v>8.1017838107912306E-3</v>
      </c>
    </row>
    <row r="126" spans="1:13" ht="15" thickBot="1" x14ac:dyDescent="0.35">
      <c r="A126" s="6" t="s">
        <v>105</v>
      </c>
      <c r="B126" s="7" t="s">
        <v>107</v>
      </c>
      <c r="C126" s="107"/>
      <c r="D126" s="107"/>
      <c r="E126" s="107"/>
      <c r="F126" s="107"/>
      <c r="G126" s="107"/>
      <c r="H126" s="107">
        <v>0.27129999999999999</v>
      </c>
      <c r="I126" s="107"/>
      <c r="J126" s="107"/>
      <c r="K126" s="108"/>
      <c r="L126" s="39"/>
      <c r="M126" s="62">
        <f t="shared" si="56"/>
        <v>6.701262036181892E-3</v>
      </c>
    </row>
    <row r="127" spans="1:13" ht="15" thickBot="1" x14ac:dyDescent="0.35">
      <c r="A127" s="9">
        <v>7</v>
      </c>
      <c r="B127" s="10" t="s">
        <v>45</v>
      </c>
      <c r="C127" s="37">
        <f>SUM(C128:C129)</f>
        <v>0.36970000000000003</v>
      </c>
      <c r="D127" s="37">
        <f>SUM(D128:D129)</f>
        <v>0.26119999999999999</v>
      </c>
      <c r="E127" s="37">
        <f t="shared" ref="E127:K127" si="60">SUM(E128:E129)</f>
        <v>0.28180000000000005</v>
      </c>
      <c r="F127" s="37">
        <f t="shared" si="60"/>
        <v>0.3211</v>
      </c>
      <c r="G127" s="37">
        <f t="shared" si="60"/>
        <v>0.44869999999999999</v>
      </c>
      <c r="H127" s="37">
        <f t="shared" si="60"/>
        <v>0.63529999999999998</v>
      </c>
      <c r="I127" s="37">
        <f t="shared" si="60"/>
        <v>0.73782999999999999</v>
      </c>
      <c r="J127" s="37">
        <f t="shared" si="60"/>
        <v>0.75019999999999998</v>
      </c>
      <c r="K127" s="42">
        <f t="shared" si="60"/>
        <v>1.3178000000000001</v>
      </c>
      <c r="L127" s="43"/>
      <c r="M127" s="60">
        <f t="shared" si="56"/>
        <v>0.48415798567302315</v>
      </c>
    </row>
    <row r="128" spans="1:13" x14ac:dyDescent="0.3">
      <c r="A128" s="94" t="s">
        <v>17</v>
      </c>
      <c r="B128" s="5" t="s">
        <v>46</v>
      </c>
      <c r="C128" s="38">
        <v>0.3528</v>
      </c>
      <c r="D128" s="38">
        <v>0.24679999999999999</v>
      </c>
      <c r="E128" s="38">
        <v>0.26640000000000003</v>
      </c>
      <c r="F128" s="38">
        <v>0.30349999999999999</v>
      </c>
      <c r="G128" s="38">
        <v>0.42409999999999998</v>
      </c>
      <c r="H128" s="38">
        <v>0.59750000000000003</v>
      </c>
      <c r="I128" s="38">
        <v>0.69740000000000002</v>
      </c>
      <c r="J128" s="38">
        <v>0.70899999999999996</v>
      </c>
      <c r="K128" s="100">
        <v>1.2456</v>
      </c>
      <c r="L128" s="39"/>
      <c r="M128" s="58">
        <f t="shared" si="56"/>
        <v>0.45757796920391725</v>
      </c>
    </row>
    <row r="129" spans="1:13" ht="15" thickBot="1" x14ac:dyDescent="0.35">
      <c r="A129" s="98" t="s">
        <v>18</v>
      </c>
      <c r="B129" s="7" t="s">
        <v>48</v>
      </c>
      <c r="C129" s="41">
        <v>1.6899999999999998E-2</v>
      </c>
      <c r="D129" s="41">
        <v>1.44E-2</v>
      </c>
      <c r="E129" s="41">
        <v>1.54E-2</v>
      </c>
      <c r="F129" s="41">
        <v>1.7600000000000001E-2</v>
      </c>
      <c r="G129" s="41">
        <v>2.46E-2</v>
      </c>
      <c r="H129" s="41">
        <v>3.78E-2</v>
      </c>
      <c r="I129" s="41">
        <v>4.0430000000000001E-2</v>
      </c>
      <c r="J129" s="41">
        <v>4.1200000000000001E-2</v>
      </c>
      <c r="K129" s="102">
        <v>7.22E-2</v>
      </c>
      <c r="L129" s="39"/>
      <c r="M129" s="62">
        <f t="shared" si="56"/>
        <v>2.6580016469105856E-2</v>
      </c>
    </row>
    <row r="130" spans="1:13" ht="15" thickBot="1" x14ac:dyDescent="0.35">
      <c r="A130" s="9">
        <v>8</v>
      </c>
      <c r="B130" s="10" t="s">
        <v>49</v>
      </c>
      <c r="C130" s="37">
        <f>SUM(C131:C134)</f>
        <v>0.5344000000000001</v>
      </c>
      <c r="D130" s="37">
        <f>SUM(D131:D134)</f>
        <v>0.37540000000000001</v>
      </c>
      <c r="E130" s="37">
        <f t="shared" ref="E130:K130" si="61">SUM(E131:E134)</f>
        <v>0.42179999999999995</v>
      </c>
      <c r="F130" s="37">
        <f t="shared" si="61"/>
        <v>0.46470000000000006</v>
      </c>
      <c r="G130" s="37">
        <f t="shared" si="61"/>
        <v>0.61669999999999991</v>
      </c>
      <c r="H130" s="37">
        <f t="shared" si="61"/>
        <v>0.83850000000000002</v>
      </c>
      <c r="I130" s="37">
        <f t="shared" si="61"/>
        <v>0.95809999999999995</v>
      </c>
      <c r="J130" s="37">
        <f t="shared" si="61"/>
        <v>0.9716999999999999</v>
      </c>
      <c r="K130" s="42">
        <f t="shared" si="61"/>
        <v>2.0043000000000002</v>
      </c>
      <c r="L130" s="43"/>
      <c r="M130" s="60">
        <f t="shared" si="56"/>
        <v>0.68573523527729618</v>
      </c>
    </row>
    <row r="131" spans="1:13" x14ac:dyDescent="0.3">
      <c r="A131" s="94" t="s">
        <v>19</v>
      </c>
      <c r="B131" s="5" t="s">
        <v>46</v>
      </c>
      <c r="C131" s="38">
        <v>0.26750000000000002</v>
      </c>
      <c r="D131" s="38">
        <v>0.17460000000000001</v>
      </c>
      <c r="E131" s="38">
        <v>0.2006</v>
      </c>
      <c r="F131" s="38">
        <v>0.22470000000000001</v>
      </c>
      <c r="G131" s="38">
        <v>0.31</v>
      </c>
      <c r="H131" s="38">
        <v>0.43630000000000002</v>
      </c>
      <c r="I131" s="38">
        <v>0.50149999999999995</v>
      </c>
      <c r="J131" s="38">
        <v>0.5091</v>
      </c>
      <c r="K131" s="100">
        <v>1.0884</v>
      </c>
      <c r="L131" s="39"/>
      <c r="M131" s="58">
        <f t="shared" si="56"/>
        <v>0.34875999575161276</v>
      </c>
    </row>
    <row r="132" spans="1:13" x14ac:dyDescent="0.3">
      <c r="A132" s="96" t="s">
        <v>19</v>
      </c>
      <c r="B132" s="13" t="s">
        <v>47</v>
      </c>
      <c r="C132" s="40">
        <v>0.14130000000000001</v>
      </c>
      <c r="D132" s="40">
        <v>0.11260000000000001</v>
      </c>
      <c r="E132" s="40">
        <v>0.1221</v>
      </c>
      <c r="F132" s="40">
        <v>0.1308</v>
      </c>
      <c r="G132" s="40">
        <v>0.1618</v>
      </c>
      <c r="H132" s="40">
        <v>0.1996</v>
      </c>
      <c r="I132" s="40">
        <v>0.23150000000000001</v>
      </c>
      <c r="J132" s="40">
        <v>0.23419999999999999</v>
      </c>
      <c r="K132" s="101">
        <v>0.44490000000000002</v>
      </c>
      <c r="L132" s="39"/>
      <c r="M132" s="56">
        <f t="shared" si="56"/>
        <v>0.17571280942925604</v>
      </c>
    </row>
    <row r="133" spans="1:13" x14ac:dyDescent="0.3">
      <c r="A133" s="96" t="s">
        <v>20</v>
      </c>
      <c r="B133" s="13" t="s">
        <v>50</v>
      </c>
      <c r="C133" s="40">
        <v>8.2199999999999995E-2</v>
      </c>
      <c r="D133" s="40">
        <v>5.3600000000000002E-2</v>
      </c>
      <c r="E133" s="40">
        <v>6.1600000000000002E-2</v>
      </c>
      <c r="F133" s="40">
        <v>6.9000000000000006E-2</v>
      </c>
      <c r="G133" s="40">
        <v>9.5200000000000007E-2</v>
      </c>
      <c r="H133" s="40">
        <v>0.15640000000000001</v>
      </c>
      <c r="I133" s="40">
        <v>0.154</v>
      </c>
      <c r="J133" s="40">
        <v>0.15640000000000001</v>
      </c>
      <c r="K133" s="101">
        <v>0.33429999999999999</v>
      </c>
      <c r="L133" s="39"/>
      <c r="M133" s="56">
        <f t="shared" si="56"/>
        <v>0.10765880643868607</v>
      </c>
    </row>
    <row r="134" spans="1:13" ht="15" thickBot="1" x14ac:dyDescent="0.35">
      <c r="A134" s="98" t="s">
        <v>20</v>
      </c>
      <c r="B134" s="7" t="s">
        <v>47</v>
      </c>
      <c r="C134" s="41">
        <v>4.3400000000000001E-2</v>
      </c>
      <c r="D134" s="41">
        <v>3.4599999999999999E-2</v>
      </c>
      <c r="E134" s="41">
        <v>3.7499999999999999E-2</v>
      </c>
      <c r="F134" s="41">
        <v>4.02E-2</v>
      </c>
      <c r="G134" s="41">
        <v>4.9700000000000001E-2</v>
      </c>
      <c r="H134" s="41">
        <v>4.6199999999999998E-2</v>
      </c>
      <c r="I134" s="41">
        <v>7.1099999999999997E-2</v>
      </c>
      <c r="J134" s="41">
        <v>7.1999999999999995E-2</v>
      </c>
      <c r="K134" s="102">
        <v>0.13669999999999999</v>
      </c>
      <c r="L134" s="39"/>
      <c r="M134" s="62">
        <f t="shared" si="56"/>
        <v>5.3603623657741253E-2</v>
      </c>
    </row>
    <row r="135" spans="1:13" ht="15" thickBot="1" x14ac:dyDescent="0.35">
      <c r="A135" s="109">
        <v>9</v>
      </c>
      <c r="B135" s="92" t="s">
        <v>51</v>
      </c>
      <c r="C135" s="110">
        <f>SUM(C138,C141)</f>
        <v>0.39500304600000002</v>
      </c>
      <c r="D135" s="110">
        <f>SUM(D138,D141)</f>
        <v>0.39192334359999997</v>
      </c>
      <c r="E135" s="110">
        <f t="shared" ref="E135:K135" si="62">SUM(E138,E141)</f>
        <v>0.5149033516</v>
      </c>
      <c r="F135" s="110">
        <f t="shared" si="62"/>
        <v>0.5485511811999999</v>
      </c>
      <c r="G135" s="110">
        <f t="shared" si="62"/>
        <v>0.58799426160000001</v>
      </c>
      <c r="H135" s="110">
        <f t="shared" si="62"/>
        <v>0.75363230959999994</v>
      </c>
      <c r="I135" s="110">
        <f t="shared" si="62"/>
        <v>0.71817723572000003</v>
      </c>
      <c r="J135" s="110">
        <f t="shared" si="62"/>
        <v>0.75793973120000002</v>
      </c>
      <c r="K135" s="111">
        <f t="shared" si="62"/>
        <v>0.96493526920000006</v>
      </c>
      <c r="L135" s="43"/>
      <c r="M135" s="60">
        <f>SUM(M138,M141)</f>
        <v>0.58775458892806698</v>
      </c>
    </row>
    <row r="136" spans="1:13" ht="15" thickBot="1" x14ac:dyDescent="0.35">
      <c r="A136" s="9"/>
      <c r="B136" s="112" t="s">
        <v>91</v>
      </c>
      <c r="C136" s="37"/>
      <c r="D136" s="37"/>
      <c r="E136" s="37"/>
      <c r="F136" s="37"/>
      <c r="G136" s="37"/>
      <c r="H136" s="37"/>
      <c r="I136" s="37"/>
      <c r="J136" s="37"/>
      <c r="K136" s="42"/>
      <c r="L136" s="43"/>
      <c r="M136" s="60">
        <v>7.1099999999999997E-2</v>
      </c>
    </row>
    <row r="137" spans="1:13" x14ac:dyDescent="0.3">
      <c r="A137" s="103"/>
      <c r="B137" s="81" t="s">
        <v>52</v>
      </c>
      <c r="C137" s="82">
        <f>SUM(C130,C127,C121,C112,C106)</f>
        <v>3.7965</v>
      </c>
      <c r="D137" s="82">
        <f>SUM(D130,D127,D121,D112,D106)</f>
        <v>3.7668999999999997</v>
      </c>
      <c r="E137" s="82">
        <f t="shared" ref="E137:K137" si="63">SUM(E130,E127,E121,E112,E106)</f>
        <v>4.9489000000000001</v>
      </c>
      <c r="F137" s="82">
        <f t="shared" si="63"/>
        <v>5.2722999999999995</v>
      </c>
      <c r="G137" s="82">
        <f t="shared" si="63"/>
        <v>5.6513999999999998</v>
      </c>
      <c r="H137" s="82">
        <f t="shared" si="63"/>
        <v>7.2433999999999994</v>
      </c>
      <c r="I137" s="82">
        <f t="shared" si="63"/>
        <v>6.9026300000000003</v>
      </c>
      <c r="J137" s="82">
        <f t="shared" si="63"/>
        <v>7.2847999999999997</v>
      </c>
      <c r="K137" s="104">
        <f t="shared" si="63"/>
        <v>9.2743000000000002</v>
      </c>
      <c r="L137" s="43"/>
      <c r="M137" s="55">
        <f>((C137*$C$104+D137*$D$104+E137*$E$104+F137*$F$104+G137*$G$104+H137*$H$104+I137*$I$104+J137*$J$104+K137*$K$104)/$M$104)-M136</f>
        <v>5.6490964296650166</v>
      </c>
    </row>
    <row r="138" spans="1:13" x14ac:dyDescent="0.3">
      <c r="A138" s="105" t="s">
        <v>21</v>
      </c>
      <c r="B138" s="19" t="s">
        <v>53</v>
      </c>
      <c r="C138" s="45">
        <f t="shared" ref="C138:K138" si="64">SUM(C139:C140)</f>
        <v>0.1468372305</v>
      </c>
      <c r="D138" s="45">
        <f t="shared" si="64"/>
        <v>0.14569239129999997</v>
      </c>
      <c r="E138" s="45">
        <f t="shared" si="64"/>
        <v>0.19140860530000001</v>
      </c>
      <c r="F138" s="45">
        <f t="shared" si="64"/>
        <v>0.20391674709999996</v>
      </c>
      <c r="G138" s="45">
        <f t="shared" si="64"/>
        <v>0.21857919779999999</v>
      </c>
      <c r="H138" s="45">
        <f t="shared" si="64"/>
        <v>0.28015298179999992</v>
      </c>
      <c r="I138" s="45">
        <f t="shared" si="64"/>
        <v>0.26697302050999999</v>
      </c>
      <c r="J138" s="45">
        <f t="shared" si="64"/>
        <v>0.28175420959999997</v>
      </c>
      <c r="K138" s="106">
        <f t="shared" si="64"/>
        <v>0.3587021011</v>
      </c>
      <c r="L138" s="43"/>
      <c r="M138" s="57">
        <f>SUM(M139:M140)</f>
        <v>0.21849010261015384</v>
      </c>
    </row>
    <row r="139" spans="1:13" x14ac:dyDescent="0.3">
      <c r="A139" s="96" t="s">
        <v>22</v>
      </c>
      <c r="B139" s="13" t="s">
        <v>54</v>
      </c>
      <c r="C139" s="40">
        <f t="shared" ref="C139:K139" si="65">0.006882*C137</f>
        <v>2.6127513000000002E-2</v>
      </c>
      <c r="D139" s="40">
        <f t="shared" si="65"/>
        <v>2.5923805799999998E-2</v>
      </c>
      <c r="E139" s="40">
        <f t="shared" si="65"/>
        <v>3.4058329800000002E-2</v>
      </c>
      <c r="F139" s="46">
        <f t="shared" si="65"/>
        <v>3.6283968599999994E-2</v>
      </c>
      <c r="G139" s="40">
        <f t="shared" si="65"/>
        <v>3.8892934800000001E-2</v>
      </c>
      <c r="H139" s="40">
        <f t="shared" si="65"/>
        <v>4.9849078799999995E-2</v>
      </c>
      <c r="I139" s="40">
        <f t="shared" si="65"/>
        <v>4.7503899660000001E-2</v>
      </c>
      <c r="J139" s="40">
        <f t="shared" si="65"/>
        <v>5.0133993599999996E-2</v>
      </c>
      <c r="K139" s="101">
        <f t="shared" si="65"/>
        <v>6.3825732600000004E-2</v>
      </c>
      <c r="L139" s="39"/>
      <c r="M139" s="56">
        <f>0.006882*M137</f>
        <v>3.8877081628954646E-2</v>
      </c>
    </row>
    <row r="140" spans="1:13" x14ac:dyDescent="0.3">
      <c r="A140" s="96" t="s">
        <v>23</v>
      </c>
      <c r="B140" s="13" t="s">
        <v>55</v>
      </c>
      <c r="C140" s="40">
        <f t="shared" ref="C140:K140" si="66">0.031795*C137</f>
        <v>0.12070971749999999</v>
      </c>
      <c r="D140" s="40">
        <f t="shared" si="66"/>
        <v>0.11976858549999998</v>
      </c>
      <c r="E140" s="40">
        <f t="shared" si="66"/>
        <v>0.1573502755</v>
      </c>
      <c r="F140" s="47">
        <f t="shared" si="66"/>
        <v>0.16763277849999997</v>
      </c>
      <c r="G140" s="40">
        <f t="shared" si="66"/>
        <v>0.17968626299999998</v>
      </c>
      <c r="H140" s="40">
        <f t="shared" si="66"/>
        <v>0.23030390299999995</v>
      </c>
      <c r="I140" s="40">
        <f t="shared" si="66"/>
        <v>0.21946912084999998</v>
      </c>
      <c r="J140" s="40">
        <f t="shared" si="66"/>
        <v>0.23162021599999996</v>
      </c>
      <c r="K140" s="101">
        <f t="shared" si="66"/>
        <v>0.29487636849999999</v>
      </c>
      <c r="L140" s="39"/>
      <c r="M140" s="56">
        <f>0.031795*M137</f>
        <v>0.17961302098119919</v>
      </c>
    </row>
    <row r="141" spans="1:13" x14ac:dyDescent="0.3">
      <c r="A141" s="105" t="s">
        <v>24</v>
      </c>
      <c r="B141" s="19" t="s">
        <v>56</v>
      </c>
      <c r="C141" s="45">
        <f t="shared" ref="C141:K141" si="67">SUM(C142:C143)</f>
        <v>0.2481658155</v>
      </c>
      <c r="D141" s="45">
        <f t="shared" si="67"/>
        <v>0.2462309523</v>
      </c>
      <c r="E141" s="45">
        <f t="shared" si="67"/>
        <v>0.32349474630000002</v>
      </c>
      <c r="F141" s="45">
        <f t="shared" si="67"/>
        <v>0.3446344341</v>
      </c>
      <c r="G141" s="45">
        <f t="shared" si="67"/>
        <v>0.3694150638</v>
      </c>
      <c r="H141" s="45">
        <f t="shared" si="67"/>
        <v>0.47347932779999996</v>
      </c>
      <c r="I141" s="45">
        <f t="shared" si="67"/>
        <v>0.45120421521000004</v>
      </c>
      <c r="J141" s="45">
        <f t="shared" si="67"/>
        <v>0.47618552159999999</v>
      </c>
      <c r="K141" s="106">
        <f t="shared" si="67"/>
        <v>0.60623316810000005</v>
      </c>
      <c r="L141" s="43"/>
      <c r="M141" s="57">
        <f>SUM(M142:M143)</f>
        <v>0.36926448631791314</v>
      </c>
    </row>
    <row r="142" spans="1:13" x14ac:dyDescent="0.3">
      <c r="A142" s="96" t="s">
        <v>25</v>
      </c>
      <c r="B142" s="13" t="s">
        <v>57</v>
      </c>
      <c r="C142" s="40">
        <f t="shared" ref="C142:K142" si="68">0.021202*C137</f>
        <v>8.0493392999999996E-2</v>
      </c>
      <c r="D142" s="40">
        <f t="shared" si="68"/>
        <v>7.9865813799999991E-2</v>
      </c>
      <c r="E142" s="40">
        <f t="shared" si="68"/>
        <v>0.10492657779999999</v>
      </c>
      <c r="F142" s="40">
        <f t="shared" si="68"/>
        <v>0.11178330459999998</v>
      </c>
      <c r="G142" s="40">
        <f t="shared" si="68"/>
        <v>0.11982098279999999</v>
      </c>
      <c r="H142" s="40">
        <f t="shared" si="68"/>
        <v>0.15357456679999998</v>
      </c>
      <c r="I142" s="40">
        <f t="shared" si="68"/>
        <v>0.14634956125999998</v>
      </c>
      <c r="J142" s="40">
        <f t="shared" si="68"/>
        <v>0.15445232959999999</v>
      </c>
      <c r="K142" s="101">
        <f t="shared" si="68"/>
        <v>0.19663370859999998</v>
      </c>
      <c r="L142" s="39"/>
      <c r="M142" s="56">
        <f>0.021202*M137</f>
        <v>0.11977214250175768</v>
      </c>
    </row>
    <row r="143" spans="1:13" ht="15" thickBot="1" x14ac:dyDescent="0.35">
      <c r="A143" s="96" t="s">
        <v>26</v>
      </c>
      <c r="B143" s="13" t="s">
        <v>58</v>
      </c>
      <c r="C143" s="40">
        <f t="shared" ref="C143:K143" si="69">0.044165*C137</f>
        <v>0.1676724225</v>
      </c>
      <c r="D143" s="40">
        <f t="shared" si="69"/>
        <v>0.16636513850000001</v>
      </c>
      <c r="E143" s="40">
        <f t="shared" si="69"/>
        <v>0.21856816850000002</v>
      </c>
      <c r="F143" s="40">
        <f t="shared" si="69"/>
        <v>0.2328511295</v>
      </c>
      <c r="G143" s="40">
        <f t="shared" si="69"/>
        <v>0.249594081</v>
      </c>
      <c r="H143" s="40">
        <f t="shared" si="69"/>
        <v>0.31990476099999998</v>
      </c>
      <c r="I143" s="40">
        <f t="shared" si="69"/>
        <v>0.30485465395000005</v>
      </c>
      <c r="J143" s="40">
        <f t="shared" si="69"/>
        <v>0.321733192</v>
      </c>
      <c r="K143" s="101">
        <f t="shared" si="69"/>
        <v>0.40959945950000004</v>
      </c>
      <c r="L143" s="39"/>
      <c r="M143" s="62">
        <f>0.044165*M137</f>
        <v>0.24949234381615548</v>
      </c>
    </row>
    <row r="144" spans="1:13" ht="15" thickBot="1" x14ac:dyDescent="0.35">
      <c r="A144" s="562" t="s">
        <v>60</v>
      </c>
      <c r="B144" s="563"/>
      <c r="C144" s="37">
        <f t="shared" ref="C144:K144" si="70">SUM(C106,C112,C121,C127,C130,C135)</f>
        <v>4.1915030460000002</v>
      </c>
      <c r="D144" s="37">
        <f t="shared" si="70"/>
        <v>4.1588233435999999</v>
      </c>
      <c r="E144" s="37">
        <f t="shared" si="70"/>
        <v>5.4638033516000011</v>
      </c>
      <c r="F144" s="37">
        <f t="shared" si="70"/>
        <v>5.8208511812000001</v>
      </c>
      <c r="G144" s="37">
        <f t="shared" si="70"/>
        <v>6.2393942615999993</v>
      </c>
      <c r="H144" s="37">
        <f t="shared" si="70"/>
        <v>7.9970323095999998</v>
      </c>
      <c r="I144" s="37">
        <f t="shared" si="70"/>
        <v>7.6208072357199992</v>
      </c>
      <c r="J144" s="37">
        <f t="shared" si="70"/>
        <v>8.0427397312000011</v>
      </c>
      <c r="K144" s="42">
        <f t="shared" si="70"/>
        <v>10.2392352692</v>
      </c>
      <c r="L144" s="43"/>
      <c r="M144" s="60">
        <f>M137+M135</f>
        <v>6.2368510185930832</v>
      </c>
    </row>
    <row r="145" spans="1:13" x14ac:dyDescent="0.3">
      <c r="K145" t="s">
        <v>85</v>
      </c>
      <c r="M145">
        <v>6.2367999999999997</v>
      </c>
    </row>
    <row r="146" spans="1:13" x14ac:dyDescent="0.3">
      <c r="G146" s="78"/>
      <c r="H146" s="78"/>
      <c r="I146" s="78"/>
      <c r="J146" s="78"/>
      <c r="M146" s="90"/>
    </row>
    <row r="147" spans="1:13" ht="15" thickBot="1" x14ac:dyDescent="0.35">
      <c r="A147" s="72" t="s">
        <v>0</v>
      </c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 t="s">
        <v>95</v>
      </c>
    </row>
    <row r="148" spans="1:13" x14ac:dyDescent="0.3">
      <c r="A148" s="561" t="s">
        <v>1</v>
      </c>
      <c r="B148" s="561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</row>
    <row r="149" spans="1:13" ht="15" thickBot="1" x14ac:dyDescent="0.35"/>
    <row r="150" spans="1:13" ht="15" thickBot="1" x14ac:dyDescent="0.35">
      <c r="A150" s="4">
        <v>1</v>
      </c>
      <c r="B150" s="17" t="s">
        <v>2</v>
      </c>
      <c r="C150" s="121">
        <v>32458.080000000002</v>
      </c>
      <c r="D150" s="21">
        <v>253900.09</v>
      </c>
      <c r="E150" s="21">
        <v>1223320.44</v>
      </c>
      <c r="F150" s="21">
        <v>81733.61</v>
      </c>
      <c r="G150" s="21">
        <v>578715.35</v>
      </c>
      <c r="H150" s="21">
        <v>0</v>
      </c>
      <c r="I150" s="21">
        <v>445884.51</v>
      </c>
      <c r="J150" s="21">
        <v>82986.5</v>
      </c>
      <c r="K150" s="22">
        <v>389573.4</v>
      </c>
      <c r="L150" s="23"/>
      <c r="M150" s="48">
        <f>SUM(C150:K150)</f>
        <v>3088571.98</v>
      </c>
    </row>
    <row r="151" spans="1:13" ht="29.4" thickBot="1" x14ac:dyDescent="0.35">
      <c r="A151" s="8"/>
      <c r="B151" s="26" t="s">
        <v>28</v>
      </c>
      <c r="C151" s="27" t="s">
        <v>61</v>
      </c>
      <c r="D151" s="27" t="s">
        <v>62</v>
      </c>
      <c r="E151" s="27" t="s">
        <v>63</v>
      </c>
      <c r="F151" s="27" t="s">
        <v>64</v>
      </c>
      <c r="G151" s="27" t="s">
        <v>65</v>
      </c>
      <c r="H151" s="27" t="s">
        <v>111</v>
      </c>
      <c r="I151" s="27" t="s">
        <v>66</v>
      </c>
      <c r="J151" s="27" t="s">
        <v>67</v>
      </c>
      <c r="K151" s="28" t="s">
        <v>68</v>
      </c>
      <c r="L151" s="29"/>
      <c r="M151" s="54" t="s">
        <v>69</v>
      </c>
    </row>
    <row r="152" spans="1:13" ht="15" thickBot="1" x14ac:dyDescent="0.35">
      <c r="A152" s="9">
        <v>4</v>
      </c>
      <c r="B152" s="10" t="s">
        <v>29</v>
      </c>
      <c r="C152" s="30">
        <f>SUM(C153:C156)</f>
        <v>0.62929999999999997</v>
      </c>
      <c r="D152" s="30">
        <f>SUM(D153:D156)</f>
        <v>0.86709999999999998</v>
      </c>
      <c r="E152" s="30">
        <f t="shared" ref="E152:G152" si="71">SUM(E153:E156)</f>
        <v>0.9850000000000001</v>
      </c>
      <c r="F152" s="30">
        <f t="shared" si="71"/>
        <v>1.2883</v>
      </c>
      <c r="G152" s="30">
        <f t="shared" si="71"/>
        <v>1.3878000000000001</v>
      </c>
      <c r="H152" s="30"/>
      <c r="I152" s="30">
        <f>SUM(I153:I156)</f>
        <v>2.0085999999999999</v>
      </c>
      <c r="J152" s="30">
        <f>SUM(J153:J156)</f>
        <v>2.3912999999999998</v>
      </c>
      <c r="K152" s="31">
        <f t="shared" ref="K152" si="72">SUM(K153:K156)</f>
        <v>2.7968000000000002</v>
      </c>
      <c r="L152" s="32"/>
      <c r="M152" s="60">
        <f t="shared" ref="M152:M180" si="73">(C152*$C$150+D152*$D$150+E152*$E$150+F152*$F$150+G152*$G$150+I152*$I$150+J152*$J$150+K152*$K$150)/$M$150</f>
        <v>1.4691579158313806</v>
      </c>
    </row>
    <row r="153" spans="1:13" ht="15" thickBot="1" x14ac:dyDescent="0.35">
      <c r="A153" s="94" t="s">
        <v>3</v>
      </c>
      <c r="B153" s="5" t="s">
        <v>30</v>
      </c>
      <c r="C153" s="33">
        <v>0.4042</v>
      </c>
      <c r="D153" s="33">
        <v>0.54749999999999999</v>
      </c>
      <c r="E153" s="33">
        <v>0.63090000000000002</v>
      </c>
      <c r="F153" s="33">
        <v>0.90139999999999998</v>
      </c>
      <c r="G153" s="33">
        <v>0.94789999999999996</v>
      </c>
      <c r="H153" s="33"/>
      <c r="I153" s="33">
        <v>1.32</v>
      </c>
      <c r="J153" s="33">
        <v>1.6297999999999999</v>
      </c>
      <c r="K153" s="95">
        <v>1.6893</v>
      </c>
      <c r="L153" s="34"/>
      <c r="M153" s="79">
        <f t="shared" si="73"/>
        <v>0.94803909107729467</v>
      </c>
    </row>
    <row r="154" spans="1:13" ht="15" thickBot="1" x14ac:dyDescent="0.35">
      <c r="A154" s="96" t="s">
        <v>4</v>
      </c>
      <c r="B154" s="13" t="s">
        <v>31</v>
      </c>
      <c r="C154" s="35">
        <v>1.6199999999999999E-2</v>
      </c>
      <c r="D154" s="35">
        <v>2.1899999999999999E-2</v>
      </c>
      <c r="E154" s="35">
        <v>2.52E-2</v>
      </c>
      <c r="F154" s="35">
        <v>3.61E-2</v>
      </c>
      <c r="G154" s="35">
        <v>3.7900000000000003E-2</v>
      </c>
      <c r="H154" s="35"/>
      <c r="I154" s="35">
        <v>5.28E-2</v>
      </c>
      <c r="J154" s="35">
        <v>6.5199999999999994E-2</v>
      </c>
      <c r="K154" s="97">
        <v>6.7599999999999993E-2</v>
      </c>
      <c r="L154" s="34"/>
      <c r="M154" s="79">
        <f t="shared" si="73"/>
        <v>3.790955417817396E-2</v>
      </c>
    </row>
    <row r="155" spans="1:13" ht="15" thickBot="1" x14ac:dyDescent="0.35">
      <c r="A155" s="96" t="s">
        <v>5</v>
      </c>
      <c r="B155" s="13" t="s">
        <v>32</v>
      </c>
      <c r="C155" s="35">
        <v>5.1999999999999998E-2</v>
      </c>
      <c r="D155" s="35">
        <v>7.6499999999999999E-2</v>
      </c>
      <c r="E155" s="35">
        <v>9.9500000000000005E-2</v>
      </c>
      <c r="F155" s="35">
        <v>9.9500000000000005E-2</v>
      </c>
      <c r="G155" s="35">
        <v>0.11600000000000001</v>
      </c>
      <c r="H155" s="35"/>
      <c r="I155" s="35">
        <v>0.13780000000000001</v>
      </c>
      <c r="J155" s="35">
        <v>0.13780000000000001</v>
      </c>
      <c r="K155" s="97">
        <v>0.16259999999999999</v>
      </c>
      <c r="L155" s="34"/>
      <c r="M155" s="79">
        <f t="shared" si="73"/>
        <v>0.11471906691259952</v>
      </c>
    </row>
    <row r="156" spans="1:13" ht="15" thickBot="1" x14ac:dyDescent="0.35">
      <c r="A156" s="98" t="s">
        <v>6</v>
      </c>
      <c r="B156" s="117" t="s">
        <v>33</v>
      </c>
      <c r="C156" s="36">
        <v>0.15690000000000001</v>
      </c>
      <c r="D156" s="36">
        <v>0.22120000000000001</v>
      </c>
      <c r="E156" s="36">
        <v>0.22939999999999999</v>
      </c>
      <c r="F156" s="36">
        <v>0.25130000000000002</v>
      </c>
      <c r="G156" s="36">
        <v>0.28599999999999998</v>
      </c>
      <c r="H156" s="36"/>
      <c r="I156" s="36">
        <v>0.498</v>
      </c>
      <c r="J156" s="36">
        <v>0.5585</v>
      </c>
      <c r="K156" s="99">
        <v>0.87729999999999997</v>
      </c>
      <c r="L156" s="34"/>
      <c r="M156" s="79">
        <f t="shared" si="73"/>
        <v>0.36849020366331237</v>
      </c>
    </row>
    <row r="157" spans="1:13" ht="15" thickBot="1" x14ac:dyDescent="0.35">
      <c r="A157" s="6" t="s">
        <v>100</v>
      </c>
      <c r="B157" s="7" t="s">
        <v>101</v>
      </c>
      <c r="C157" s="116"/>
      <c r="D157" s="116"/>
      <c r="E157" s="116"/>
      <c r="F157" s="116"/>
      <c r="G157" s="116"/>
      <c r="H157" s="116"/>
      <c r="I157" s="116"/>
      <c r="J157" s="116"/>
      <c r="K157" s="118"/>
      <c r="L157" s="34"/>
      <c r="M157" s="79"/>
    </row>
    <row r="158" spans="1:13" ht="29.4" thickBot="1" x14ac:dyDescent="0.35">
      <c r="A158" s="9">
        <v>5</v>
      </c>
      <c r="B158" s="15" t="s">
        <v>71</v>
      </c>
      <c r="C158" s="30">
        <f>SUM(C159:C160,C164:C166)</f>
        <v>1.9973000000000001</v>
      </c>
      <c r="D158" s="30">
        <f>SUM(D159:D160,D164:D166)</f>
        <v>1.9973000000000001</v>
      </c>
      <c r="E158" s="37">
        <f t="shared" ref="E158:K158" si="74">SUM(E159:E160,E164:E166)</f>
        <v>2.9441999999999999</v>
      </c>
      <c r="F158" s="30">
        <f t="shared" si="74"/>
        <v>2.8848999999999996</v>
      </c>
      <c r="G158" s="30">
        <f t="shared" si="74"/>
        <v>2.8848999999999996</v>
      </c>
      <c r="H158" s="30"/>
      <c r="I158" s="30">
        <f t="shared" si="74"/>
        <v>2.8848999999999996</v>
      </c>
      <c r="J158" s="30">
        <f t="shared" si="74"/>
        <v>2.8848999999999996</v>
      </c>
      <c r="K158" s="31">
        <f t="shared" si="74"/>
        <v>2.8848999999999996</v>
      </c>
      <c r="L158" s="32"/>
      <c r="M158" s="60">
        <f t="shared" si="73"/>
        <v>2.8260933376407826</v>
      </c>
    </row>
    <row r="159" spans="1:13" ht="15" thickBot="1" x14ac:dyDescent="0.35">
      <c r="A159" s="94" t="s">
        <v>7</v>
      </c>
      <c r="B159" s="5" t="s">
        <v>34</v>
      </c>
      <c r="C159" s="38">
        <v>1.6103000000000001</v>
      </c>
      <c r="D159" s="38">
        <v>1.6103000000000001</v>
      </c>
      <c r="E159" s="38">
        <v>2.4238</v>
      </c>
      <c r="F159" s="38">
        <v>2.3771</v>
      </c>
      <c r="G159" s="38">
        <v>2.3771</v>
      </c>
      <c r="H159" s="38"/>
      <c r="I159" s="38">
        <v>2.3771</v>
      </c>
      <c r="J159" s="38">
        <v>2.3771</v>
      </c>
      <c r="K159" s="100">
        <v>2.3771</v>
      </c>
      <c r="L159" s="39"/>
      <c r="M159" s="79">
        <f t="shared" si="73"/>
        <v>2.3245027540041332</v>
      </c>
    </row>
    <row r="160" spans="1:13" ht="15" thickBot="1" x14ac:dyDescent="0.35">
      <c r="A160" s="96" t="s">
        <v>8</v>
      </c>
      <c r="B160" s="13" t="s">
        <v>35</v>
      </c>
      <c r="C160" s="40">
        <f>SUM(C161:C163)</f>
        <v>0.16350000000000001</v>
      </c>
      <c r="D160" s="40">
        <f>SUM(D161:D163)</f>
        <v>0.16350000000000001</v>
      </c>
      <c r="E160" s="40">
        <f t="shared" ref="E160:K160" si="75">SUM(E161:E163)</f>
        <v>0.29880000000000001</v>
      </c>
      <c r="F160" s="40">
        <f t="shared" si="75"/>
        <v>0.29060000000000002</v>
      </c>
      <c r="G160" s="40">
        <f t="shared" si="75"/>
        <v>0.29060000000000002</v>
      </c>
      <c r="H160" s="40"/>
      <c r="I160" s="40">
        <f t="shared" si="75"/>
        <v>0.29060000000000002</v>
      </c>
      <c r="J160" s="40">
        <f t="shared" si="75"/>
        <v>0.29060000000000002</v>
      </c>
      <c r="K160" s="101">
        <f t="shared" si="75"/>
        <v>0.29060000000000002</v>
      </c>
      <c r="L160" s="39"/>
      <c r="M160" s="79">
        <f t="shared" si="73"/>
        <v>0.28206372628848364</v>
      </c>
    </row>
    <row r="161" spans="1:13" ht="15" thickBot="1" x14ac:dyDescent="0.35">
      <c r="A161" s="96" t="s">
        <v>9</v>
      </c>
      <c r="B161" s="13" t="s">
        <v>108</v>
      </c>
      <c r="C161" s="40">
        <v>0.1343</v>
      </c>
      <c r="D161" s="40">
        <v>0.1343</v>
      </c>
      <c r="E161" s="40">
        <v>0.24560000000000001</v>
      </c>
      <c r="F161" s="40">
        <v>0.23880000000000001</v>
      </c>
      <c r="G161" s="40">
        <v>0.23880000000000001</v>
      </c>
      <c r="H161" s="40"/>
      <c r="I161" s="40">
        <v>0.23880000000000001</v>
      </c>
      <c r="J161" s="40">
        <v>0.23880000000000001</v>
      </c>
      <c r="K161" s="101">
        <v>0.23880000000000001</v>
      </c>
      <c r="L161" s="39"/>
      <c r="M161" s="79">
        <f t="shared" si="73"/>
        <v>0.23180458272855281</v>
      </c>
    </row>
    <row r="162" spans="1:13" ht="15" thickBot="1" x14ac:dyDescent="0.35">
      <c r="A162" s="96" t="s">
        <v>10</v>
      </c>
      <c r="B162" s="13" t="s">
        <v>109</v>
      </c>
      <c r="C162" s="40">
        <v>2.64E-2</v>
      </c>
      <c r="D162" s="40">
        <v>2.64E-2</v>
      </c>
      <c r="E162" s="40">
        <v>4.82E-2</v>
      </c>
      <c r="F162" s="40">
        <v>4.6899999999999997E-2</v>
      </c>
      <c r="G162" s="40">
        <v>4.6899999999999997E-2</v>
      </c>
      <c r="H162" s="40"/>
      <c r="I162" s="40">
        <v>4.6899999999999997E-2</v>
      </c>
      <c r="J162" s="40">
        <v>4.6899999999999997E-2</v>
      </c>
      <c r="K162" s="101">
        <v>4.6899999999999997E-2</v>
      </c>
      <c r="L162" s="39"/>
      <c r="M162" s="79">
        <f t="shared" si="73"/>
        <v>4.5514237925903867E-2</v>
      </c>
    </row>
    <row r="163" spans="1:13" ht="15" thickBot="1" x14ac:dyDescent="0.35">
      <c r="A163" s="96" t="s">
        <v>11</v>
      </c>
      <c r="B163" s="13" t="s">
        <v>110</v>
      </c>
      <c r="C163" s="40">
        <v>2.8E-3</v>
      </c>
      <c r="D163" s="40">
        <v>2.8E-3</v>
      </c>
      <c r="E163" s="40">
        <v>5.0000000000000001E-3</v>
      </c>
      <c r="F163" s="40">
        <v>4.8999999999999998E-3</v>
      </c>
      <c r="G163" s="40">
        <v>4.8999999999999998E-3</v>
      </c>
      <c r="H163" s="40"/>
      <c r="I163" s="40">
        <v>4.8999999999999998E-3</v>
      </c>
      <c r="J163" s="40">
        <v>4.8999999999999998E-3</v>
      </c>
      <c r="K163" s="101">
        <v>4.8999999999999998E-3</v>
      </c>
      <c r="L163" s="39"/>
      <c r="M163" s="79">
        <f t="shared" si="73"/>
        <v>4.7449056340270234E-3</v>
      </c>
    </row>
    <row r="164" spans="1:13" ht="15" thickBot="1" x14ac:dyDescent="0.35">
      <c r="A164" s="96" t="s">
        <v>12</v>
      </c>
      <c r="B164" s="13" t="s">
        <v>39</v>
      </c>
      <c r="C164" s="40">
        <v>7.6300000000000007E-2</v>
      </c>
      <c r="D164" s="40">
        <v>7.6300000000000007E-2</v>
      </c>
      <c r="E164" s="40"/>
      <c r="F164" s="40"/>
      <c r="G164" s="40"/>
      <c r="H164" s="40"/>
      <c r="I164" s="40"/>
      <c r="J164" s="40"/>
      <c r="K164" s="101"/>
      <c r="L164" s="39"/>
      <c r="M164" s="79">
        <f t="shared" si="73"/>
        <v>7.0741846110382702E-3</v>
      </c>
    </row>
    <row r="165" spans="1:13" ht="15" thickBot="1" x14ac:dyDescent="0.35">
      <c r="A165" s="96" t="s">
        <v>13</v>
      </c>
      <c r="B165" s="13" t="s">
        <v>40</v>
      </c>
      <c r="C165" s="40">
        <v>2.3300000000000001E-2</v>
      </c>
      <c r="D165" s="40">
        <v>2.3300000000000001E-2</v>
      </c>
      <c r="E165" s="40">
        <v>3.5000000000000003E-2</v>
      </c>
      <c r="F165" s="40">
        <v>3.4200000000000001E-2</v>
      </c>
      <c r="G165" s="40">
        <v>3.4200000000000001E-2</v>
      </c>
      <c r="H165" s="40"/>
      <c r="I165" s="40">
        <v>3.4200000000000001E-2</v>
      </c>
      <c r="J165" s="40">
        <v>3.4200000000000001E-2</v>
      </c>
      <c r="K165" s="101">
        <v>3.4200000000000001E-2</v>
      </c>
      <c r="L165" s="39"/>
      <c r="M165" s="79">
        <f t="shared" si="73"/>
        <v>3.3506265900592677E-2</v>
      </c>
    </row>
    <row r="166" spans="1:13" ht="15" thickBot="1" x14ac:dyDescent="0.35">
      <c r="A166" s="98" t="s">
        <v>14</v>
      </c>
      <c r="B166" s="7" t="s">
        <v>41</v>
      </c>
      <c r="C166" s="41">
        <v>0.1239</v>
      </c>
      <c r="D166" s="41">
        <v>0.1239</v>
      </c>
      <c r="E166" s="41">
        <v>0.18659999999999999</v>
      </c>
      <c r="F166" s="41">
        <v>0.183</v>
      </c>
      <c r="G166" s="41">
        <v>0.183</v>
      </c>
      <c r="H166" s="41"/>
      <c r="I166" s="41">
        <v>0.183</v>
      </c>
      <c r="J166" s="41">
        <v>0.183</v>
      </c>
      <c r="K166" s="102">
        <v>0.183</v>
      </c>
      <c r="L166" s="39"/>
      <c r="M166" s="79">
        <f t="shared" si="73"/>
        <v>0.17894640683653421</v>
      </c>
    </row>
    <row r="167" spans="1:13" ht="15" thickBot="1" x14ac:dyDescent="0.35">
      <c r="A167" s="9">
        <v>6</v>
      </c>
      <c r="B167" s="10" t="s">
        <v>42</v>
      </c>
      <c r="C167" s="37">
        <f>SUM(C168:C169)</f>
        <v>0.26589999999999997</v>
      </c>
      <c r="D167" s="37">
        <f>SUM(D168:D169)</f>
        <v>0.26589999999999997</v>
      </c>
      <c r="E167" s="37">
        <f t="shared" ref="E167:K167" si="76">SUM(E168:E169)</f>
        <v>0.31589999999999996</v>
      </c>
      <c r="F167" s="37">
        <f t="shared" si="76"/>
        <v>0.31309999999999999</v>
      </c>
      <c r="G167" s="37">
        <f t="shared" si="76"/>
        <v>0.31309999999999999</v>
      </c>
      <c r="H167" s="37"/>
      <c r="I167" s="37">
        <f t="shared" si="76"/>
        <v>0.31309999999999999</v>
      </c>
      <c r="J167" s="37">
        <f t="shared" si="76"/>
        <v>0.31309999999999999</v>
      </c>
      <c r="K167" s="42">
        <f t="shared" si="76"/>
        <v>0.31309999999999999</v>
      </c>
      <c r="L167" s="43"/>
      <c r="M167" s="60">
        <f t="shared" si="73"/>
        <v>0.30983285633058155</v>
      </c>
    </row>
    <row r="168" spans="1:13" ht="15" thickBot="1" x14ac:dyDescent="0.35">
      <c r="A168" s="94" t="s">
        <v>15</v>
      </c>
      <c r="B168" s="5" t="s">
        <v>43</v>
      </c>
      <c r="C168" s="38">
        <v>9.8699999999999996E-2</v>
      </c>
      <c r="D168" s="38">
        <v>9.8699999999999996E-2</v>
      </c>
      <c r="E168" s="38">
        <v>0.1487</v>
      </c>
      <c r="F168" s="38">
        <v>0.1459</v>
      </c>
      <c r="G168" s="38">
        <v>0.1459</v>
      </c>
      <c r="H168" s="38"/>
      <c r="I168" s="38">
        <v>0.1459</v>
      </c>
      <c r="J168" s="38">
        <v>0.1459</v>
      </c>
      <c r="K168" s="100">
        <v>0.1459</v>
      </c>
      <c r="L168" s="39"/>
      <c r="M168" s="79">
        <f t="shared" si="73"/>
        <v>0.14263285633058165</v>
      </c>
    </row>
    <row r="169" spans="1:13" ht="15" thickBot="1" x14ac:dyDescent="0.35">
      <c r="A169" s="98" t="s">
        <v>16</v>
      </c>
      <c r="B169" s="117" t="s">
        <v>44</v>
      </c>
      <c r="C169" s="41">
        <v>0.16719999999999999</v>
      </c>
      <c r="D169" s="41">
        <v>0.16719999999999999</v>
      </c>
      <c r="E169" s="41">
        <v>0.16719999999999999</v>
      </c>
      <c r="F169" s="41">
        <v>0.16719999999999999</v>
      </c>
      <c r="G169" s="41">
        <v>0.16719999999999999</v>
      </c>
      <c r="H169" s="41"/>
      <c r="I169" s="41">
        <v>0.16719999999999999</v>
      </c>
      <c r="J169" s="41">
        <v>0.16719999999999999</v>
      </c>
      <c r="K169" s="102">
        <v>0.16719999999999999</v>
      </c>
      <c r="L169" s="39"/>
      <c r="M169" s="79">
        <f t="shared" si="73"/>
        <v>0.16719999999999999</v>
      </c>
    </row>
    <row r="170" spans="1:13" ht="15" thickBot="1" x14ac:dyDescent="0.35">
      <c r="A170" s="98" t="s">
        <v>102</v>
      </c>
      <c r="B170" s="117" t="s">
        <v>103</v>
      </c>
      <c r="C170" s="41"/>
      <c r="D170" s="41"/>
      <c r="E170" s="41"/>
      <c r="F170" s="41"/>
      <c r="G170" s="41"/>
      <c r="H170" s="41"/>
      <c r="I170" s="41"/>
      <c r="J170" s="41"/>
      <c r="K170" s="102"/>
      <c r="L170" s="39"/>
      <c r="M170" s="79"/>
    </row>
    <row r="171" spans="1:13" ht="15" thickBot="1" x14ac:dyDescent="0.35">
      <c r="A171" s="98" t="s">
        <v>104</v>
      </c>
      <c r="B171" s="117" t="s">
        <v>106</v>
      </c>
      <c r="C171" s="41"/>
      <c r="D171" s="41"/>
      <c r="E171" s="41"/>
      <c r="F171" s="41"/>
      <c r="G171" s="41"/>
      <c r="H171" s="41"/>
      <c r="I171" s="41"/>
      <c r="J171" s="41"/>
      <c r="K171" s="102"/>
      <c r="L171" s="39"/>
      <c r="M171" s="79"/>
    </row>
    <row r="172" spans="1:13" ht="15" thickBot="1" x14ac:dyDescent="0.35">
      <c r="A172" s="6" t="s">
        <v>105</v>
      </c>
      <c r="B172" s="7" t="s">
        <v>107</v>
      </c>
      <c r="C172" s="107"/>
      <c r="D172" s="107"/>
      <c r="E172" s="107"/>
      <c r="F172" s="107"/>
      <c r="G172" s="107"/>
      <c r="H172" s="107"/>
      <c r="I172" s="107"/>
      <c r="J172" s="107"/>
      <c r="K172" s="108"/>
      <c r="L172" s="39"/>
      <c r="M172" s="79"/>
    </row>
    <row r="173" spans="1:13" ht="15" thickBot="1" x14ac:dyDescent="0.35">
      <c r="A173" s="9">
        <v>7</v>
      </c>
      <c r="B173" s="10" t="s">
        <v>45</v>
      </c>
      <c r="C173" s="37">
        <f>SUM(C174:C175)</f>
        <v>0.39660000000000001</v>
      </c>
      <c r="D173" s="37">
        <f>SUM(D174:D175)</f>
        <v>0.2233</v>
      </c>
      <c r="E173" s="37">
        <f t="shared" ref="E173:K173" si="77">SUM(E174:E175)</f>
        <v>0.29719999999999996</v>
      </c>
      <c r="F173" s="37">
        <f t="shared" si="77"/>
        <v>0.17269999999999999</v>
      </c>
      <c r="G173" s="37">
        <f t="shared" si="77"/>
        <v>0.37</v>
      </c>
      <c r="H173" s="37"/>
      <c r="I173" s="37">
        <f t="shared" si="77"/>
        <v>0.69369999999999998</v>
      </c>
      <c r="J173" s="37">
        <f t="shared" si="77"/>
        <v>0.8659</v>
      </c>
      <c r="K173" s="42">
        <f t="shared" si="77"/>
        <v>1.2082999999999999</v>
      </c>
      <c r="L173" s="43"/>
      <c r="M173" s="60">
        <f t="shared" si="73"/>
        <v>0.48995759765229757</v>
      </c>
    </row>
    <row r="174" spans="1:13" ht="15" thickBot="1" x14ac:dyDescent="0.35">
      <c r="A174" s="94" t="s">
        <v>17</v>
      </c>
      <c r="B174" s="5" t="s">
        <v>46</v>
      </c>
      <c r="C174" s="38">
        <v>0.37459999999999999</v>
      </c>
      <c r="D174" s="38">
        <v>0.21110000000000001</v>
      </c>
      <c r="E174" s="38">
        <v>0.28089999999999998</v>
      </c>
      <c r="F174" s="38">
        <v>0.1633</v>
      </c>
      <c r="G174" s="38">
        <v>0.34970000000000001</v>
      </c>
      <c r="H174" s="38"/>
      <c r="I174" s="38">
        <v>0.65569999999999995</v>
      </c>
      <c r="J174" s="38">
        <v>0.81850000000000001</v>
      </c>
      <c r="K174" s="100">
        <v>1.1420999999999999</v>
      </c>
      <c r="L174" s="39"/>
      <c r="M174" s="79">
        <f t="shared" si="73"/>
        <v>0.46310540490236524</v>
      </c>
    </row>
    <row r="175" spans="1:13" ht="15" thickBot="1" x14ac:dyDescent="0.35">
      <c r="A175" s="98" t="s">
        <v>18</v>
      </c>
      <c r="B175" s="7" t="s">
        <v>48</v>
      </c>
      <c r="C175" s="41">
        <v>2.1999999999999999E-2</v>
      </c>
      <c r="D175" s="41">
        <v>1.2200000000000001E-2</v>
      </c>
      <c r="E175" s="41">
        <v>1.6299999999999999E-2</v>
      </c>
      <c r="F175" s="41">
        <v>9.4000000000000004E-3</v>
      </c>
      <c r="G175" s="41">
        <v>2.0299999999999999E-2</v>
      </c>
      <c r="H175" s="41"/>
      <c r="I175" s="41">
        <v>3.7999999999999999E-2</v>
      </c>
      <c r="J175" s="41">
        <v>4.7399999999999998E-2</v>
      </c>
      <c r="K175" s="102">
        <v>6.6199999999999995E-2</v>
      </c>
      <c r="L175" s="39"/>
      <c r="M175" s="79">
        <f t="shared" si="73"/>
        <v>2.6852192749932283E-2</v>
      </c>
    </row>
    <row r="176" spans="1:13" ht="15" thickBot="1" x14ac:dyDescent="0.35">
      <c r="A176" s="9">
        <v>8</v>
      </c>
      <c r="B176" s="10" t="s">
        <v>49</v>
      </c>
      <c r="C176" s="37">
        <f>SUM(C177:C180)</f>
        <v>0.58330000000000004</v>
      </c>
      <c r="D176" s="37">
        <f>SUM(D177:D180)</f>
        <v>0.33499999999999996</v>
      </c>
      <c r="E176" s="37">
        <f t="shared" ref="E176:K176" si="78">SUM(E177:E180)</f>
        <v>0.44569999999999999</v>
      </c>
      <c r="F176" s="37">
        <f t="shared" si="78"/>
        <v>0.28369999999999995</v>
      </c>
      <c r="G176" s="37">
        <f t="shared" si="78"/>
        <v>0.52469999999999994</v>
      </c>
      <c r="H176" s="37"/>
      <c r="I176" s="37">
        <f t="shared" si="78"/>
        <v>0.91039999999999999</v>
      </c>
      <c r="J176" s="37">
        <f t="shared" si="78"/>
        <v>1.1181000000000001</v>
      </c>
      <c r="K176" s="42">
        <f t="shared" si="78"/>
        <v>1.851</v>
      </c>
      <c r="L176" s="43"/>
      <c r="M176" s="60">
        <f t="shared" si="73"/>
        <v>0.71097059055039402</v>
      </c>
    </row>
    <row r="177" spans="1:13" ht="15" thickBot="1" x14ac:dyDescent="0.35">
      <c r="A177" s="94" t="s">
        <v>19</v>
      </c>
      <c r="B177" s="5" t="s">
        <v>46</v>
      </c>
      <c r="C177" s="38">
        <v>0.28910000000000002</v>
      </c>
      <c r="D177" s="38">
        <v>0.14979999999999999</v>
      </c>
      <c r="E177" s="38">
        <v>0.21190000000000001</v>
      </c>
      <c r="F177" s="38">
        <v>0.121</v>
      </c>
      <c r="G177" s="38">
        <v>0.25619999999999998</v>
      </c>
      <c r="H177" s="38"/>
      <c r="I177" s="38">
        <v>0.47260000000000002</v>
      </c>
      <c r="J177" s="38">
        <v>0.58909999999999996</v>
      </c>
      <c r="K177" s="100">
        <v>1.0003</v>
      </c>
      <c r="L177" s="39"/>
      <c r="M177" s="79">
        <f t="shared" si="73"/>
        <v>0.36071645761741328</v>
      </c>
    </row>
    <row r="178" spans="1:13" ht="15" thickBot="1" x14ac:dyDescent="0.35">
      <c r="A178" s="96" t="s">
        <v>19</v>
      </c>
      <c r="B178" s="13" t="s">
        <v>47</v>
      </c>
      <c r="C178" s="40">
        <v>0.15709999999999999</v>
      </c>
      <c r="D178" s="40">
        <v>0.1065</v>
      </c>
      <c r="E178" s="40">
        <v>0.12909999999999999</v>
      </c>
      <c r="F178" s="40">
        <v>9.6000000000000002E-2</v>
      </c>
      <c r="G178" s="40">
        <v>0.1452</v>
      </c>
      <c r="H178" s="40"/>
      <c r="I178" s="40">
        <v>0.2238</v>
      </c>
      <c r="J178" s="40">
        <v>0.26619999999999999</v>
      </c>
      <c r="K178" s="101">
        <v>0.41570000000000001</v>
      </c>
      <c r="L178" s="39"/>
      <c r="M178" s="79">
        <f t="shared" si="73"/>
        <v>0.18318229713234657</v>
      </c>
    </row>
    <row r="179" spans="1:13" ht="15" thickBot="1" x14ac:dyDescent="0.35">
      <c r="A179" s="96" t="s">
        <v>20</v>
      </c>
      <c r="B179" s="13" t="s">
        <v>50</v>
      </c>
      <c r="C179" s="40">
        <v>8.8800000000000004E-2</v>
      </c>
      <c r="D179" s="40">
        <v>4.5999999999999999E-2</v>
      </c>
      <c r="E179" s="40">
        <v>6.5100000000000005E-2</v>
      </c>
      <c r="F179" s="40">
        <v>3.7199999999999997E-2</v>
      </c>
      <c r="G179" s="40">
        <v>7.8700000000000006E-2</v>
      </c>
      <c r="H179" s="40"/>
      <c r="I179" s="40">
        <v>0.1452</v>
      </c>
      <c r="J179" s="40">
        <v>0.18099999999999999</v>
      </c>
      <c r="K179" s="101">
        <v>0.30730000000000002</v>
      </c>
      <c r="L179" s="39"/>
      <c r="M179" s="79">
        <f t="shared" si="73"/>
        <v>0.11081630151841242</v>
      </c>
    </row>
    <row r="180" spans="1:13" ht="15" thickBot="1" x14ac:dyDescent="0.35">
      <c r="A180" s="98" t="s">
        <v>20</v>
      </c>
      <c r="B180" s="7" t="s">
        <v>47</v>
      </c>
      <c r="C180" s="41">
        <v>4.8300000000000003E-2</v>
      </c>
      <c r="D180" s="41">
        <v>3.27E-2</v>
      </c>
      <c r="E180" s="41">
        <v>3.9600000000000003E-2</v>
      </c>
      <c r="F180" s="41">
        <v>2.9499999999999998E-2</v>
      </c>
      <c r="G180" s="41">
        <v>4.4600000000000001E-2</v>
      </c>
      <c r="H180" s="41"/>
      <c r="I180" s="41">
        <v>6.88E-2</v>
      </c>
      <c r="J180" s="41">
        <v>8.1799999999999998E-2</v>
      </c>
      <c r="K180" s="102">
        <v>0.12770000000000001</v>
      </c>
      <c r="L180" s="39"/>
      <c r="M180" s="79">
        <f t="shared" si="73"/>
        <v>5.6255534282221915E-2</v>
      </c>
    </row>
    <row r="181" spans="1:13" ht="15" thickBot="1" x14ac:dyDescent="0.35">
      <c r="A181" s="109">
        <v>9</v>
      </c>
      <c r="B181" s="92" t="s">
        <v>51</v>
      </c>
      <c r="C181" s="110">
        <f>SUM(C184,C187)</f>
        <v>0.40289998560000001</v>
      </c>
      <c r="D181" s="110">
        <f>SUM(D184,D187)</f>
        <v>0.3837766984</v>
      </c>
      <c r="E181" s="110">
        <f t="shared" ref="E181:K181" si="79">SUM(E184,E187)</f>
        <v>0.51897147200000004</v>
      </c>
      <c r="F181" s="110">
        <f t="shared" si="79"/>
        <v>0.51425827879999986</v>
      </c>
      <c r="G181" s="110">
        <f t="shared" si="79"/>
        <v>0.57021314199999995</v>
      </c>
      <c r="H181" s="110"/>
      <c r="I181" s="110">
        <f t="shared" si="79"/>
        <v>0.70861247079999989</v>
      </c>
      <c r="J181" s="110">
        <f t="shared" si="79"/>
        <v>0.78795642519999998</v>
      </c>
      <c r="K181" s="111">
        <f t="shared" si="79"/>
        <v>0.94202478039999971</v>
      </c>
      <c r="L181" s="43"/>
      <c r="M181" s="60">
        <f>SUM(M184,M187)</f>
        <v>0.59719303073367747</v>
      </c>
    </row>
    <row r="182" spans="1:13" ht="15" thickBot="1" x14ac:dyDescent="0.35">
      <c r="A182" s="9"/>
      <c r="B182" s="10" t="s">
        <v>91</v>
      </c>
      <c r="C182" s="37"/>
      <c r="D182" s="37"/>
      <c r="E182" s="37"/>
      <c r="F182" s="37"/>
      <c r="G182" s="37"/>
      <c r="H182" s="37"/>
      <c r="I182" s="37"/>
      <c r="J182" s="37"/>
      <c r="K182" s="42"/>
      <c r="L182" s="43"/>
      <c r="M182" s="60">
        <v>6.6199999999999995E-2</v>
      </c>
    </row>
    <row r="183" spans="1:13" ht="15" thickBot="1" x14ac:dyDescent="0.35">
      <c r="A183" s="103"/>
      <c r="B183" s="81" t="s">
        <v>52</v>
      </c>
      <c r="C183" s="82">
        <f>SUM(C176,C173,C167,C158,C152)</f>
        <v>3.8723999999999998</v>
      </c>
      <c r="D183" s="82">
        <f t="shared" ref="D183:K183" si="80">SUM(D176,D173,D167,D158,D152)</f>
        <v>3.6886000000000001</v>
      </c>
      <c r="E183" s="82">
        <f t="shared" si="80"/>
        <v>4.9880000000000004</v>
      </c>
      <c r="F183" s="82">
        <f t="shared" si="80"/>
        <v>4.9426999999999994</v>
      </c>
      <c r="G183" s="82">
        <f t="shared" si="80"/>
        <v>5.4805000000000001</v>
      </c>
      <c r="H183" s="82"/>
      <c r="I183" s="82">
        <f t="shared" si="80"/>
        <v>6.8106999999999989</v>
      </c>
      <c r="J183" s="82">
        <f t="shared" si="80"/>
        <v>7.5732999999999997</v>
      </c>
      <c r="K183" s="104">
        <f t="shared" si="80"/>
        <v>9.0540999999999983</v>
      </c>
      <c r="L183" s="43"/>
      <c r="M183" s="60">
        <f>((C183*$C$150+D183*$D$150+E183*$E$150+F183*$F$150+G183*$G$150+I183*$I$150+J183*$J$150+K183*$K$150)/$M$150)-M182</f>
        <v>5.7398122980054351</v>
      </c>
    </row>
    <row r="184" spans="1:13" ht="15" thickBot="1" x14ac:dyDescent="0.35">
      <c r="A184" s="105" t="s">
        <v>21</v>
      </c>
      <c r="B184" s="19" t="s">
        <v>53</v>
      </c>
      <c r="C184" s="45">
        <f t="shared" ref="C184:K184" si="81">SUM(C185:C186)</f>
        <v>0.14977281479999999</v>
      </c>
      <c r="D184" s="45">
        <f t="shared" si="81"/>
        <v>0.14266398219999998</v>
      </c>
      <c r="E184" s="45">
        <f t="shared" si="81"/>
        <v>0.19292087599999999</v>
      </c>
      <c r="F184" s="45">
        <f t="shared" si="81"/>
        <v>0.19116880789999996</v>
      </c>
      <c r="G184" s="45">
        <f t="shared" si="81"/>
        <v>0.21196929849999999</v>
      </c>
      <c r="H184" s="45"/>
      <c r="I184" s="45">
        <f t="shared" si="81"/>
        <v>0.26341744389999994</v>
      </c>
      <c r="J184" s="45">
        <f t="shared" si="81"/>
        <v>0.29291252409999996</v>
      </c>
      <c r="K184" s="106">
        <f t="shared" si="81"/>
        <v>0.35018542569999989</v>
      </c>
      <c r="L184" s="43"/>
      <c r="M184" s="60">
        <f>SUM(M185:M186)</f>
        <v>0.22199872024995618</v>
      </c>
    </row>
    <row r="185" spans="1:13" ht="15" thickBot="1" x14ac:dyDescent="0.35">
      <c r="A185" s="96" t="s">
        <v>22</v>
      </c>
      <c r="B185" s="13" t="s">
        <v>54</v>
      </c>
      <c r="C185" s="40">
        <f t="shared" ref="C185:K185" si="82">0.006882*C183</f>
        <v>2.66498568E-2</v>
      </c>
      <c r="D185" s="40">
        <f t="shared" si="82"/>
        <v>2.5384945200000002E-2</v>
      </c>
      <c r="E185" s="40">
        <f t="shared" si="82"/>
        <v>3.4327416000000006E-2</v>
      </c>
      <c r="F185" s="46">
        <f t="shared" si="82"/>
        <v>3.4015661399999994E-2</v>
      </c>
      <c r="G185" s="40">
        <f t="shared" si="82"/>
        <v>3.7716801000000001E-2</v>
      </c>
      <c r="H185" s="40"/>
      <c r="I185" s="40">
        <f t="shared" si="82"/>
        <v>4.6871237399999995E-2</v>
      </c>
      <c r="J185" s="40">
        <f t="shared" si="82"/>
        <v>5.2119450599999999E-2</v>
      </c>
      <c r="K185" s="101">
        <f t="shared" si="82"/>
        <v>6.2310316199999986E-2</v>
      </c>
      <c r="L185" s="39"/>
      <c r="M185" s="79">
        <f>0.006882*M183</f>
        <v>3.9501388234873404E-2</v>
      </c>
    </row>
    <row r="186" spans="1:13" ht="15" thickBot="1" x14ac:dyDescent="0.35">
      <c r="A186" s="96" t="s">
        <v>23</v>
      </c>
      <c r="B186" s="13" t="s">
        <v>55</v>
      </c>
      <c r="C186" s="40">
        <f t="shared" ref="C186:K186" si="83">0.031795*C183</f>
        <v>0.12312295799999998</v>
      </c>
      <c r="D186" s="40">
        <f t="shared" si="83"/>
        <v>0.11727903699999999</v>
      </c>
      <c r="E186" s="40">
        <f t="shared" si="83"/>
        <v>0.15859345999999999</v>
      </c>
      <c r="F186" s="47">
        <f t="shared" si="83"/>
        <v>0.15715314649999998</v>
      </c>
      <c r="G186" s="40">
        <f t="shared" si="83"/>
        <v>0.17425249749999999</v>
      </c>
      <c r="H186" s="40"/>
      <c r="I186" s="40">
        <f t="shared" si="83"/>
        <v>0.21654620649999995</v>
      </c>
      <c r="J186" s="40">
        <f t="shared" si="83"/>
        <v>0.24079307349999995</v>
      </c>
      <c r="K186" s="101">
        <f t="shared" si="83"/>
        <v>0.28787510949999989</v>
      </c>
      <c r="L186" s="39"/>
      <c r="M186" s="79">
        <f>0.031795*M183</f>
        <v>0.18249733201508278</v>
      </c>
    </row>
    <row r="187" spans="1:13" ht="15" thickBot="1" x14ac:dyDescent="0.35">
      <c r="A187" s="105" t="s">
        <v>24</v>
      </c>
      <c r="B187" s="19" t="s">
        <v>56</v>
      </c>
      <c r="C187" s="45">
        <f t="shared" ref="C187:K187" si="84">SUM(C188:C189)</f>
        <v>0.25312717080000002</v>
      </c>
      <c r="D187" s="45">
        <f t="shared" si="84"/>
        <v>0.24111271620000002</v>
      </c>
      <c r="E187" s="45">
        <f t="shared" si="84"/>
        <v>0.32605059600000003</v>
      </c>
      <c r="F187" s="45">
        <f t="shared" si="84"/>
        <v>0.32308947089999995</v>
      </c>
      <c r="G187" s="45">
        <f t="shared" si="84"/>
        <v>0.35824384349999999</v>
      </c>
      <c r="H187" s="45"/>
      <c r="I187" s="45">
        <f t="shared" si="84"/>
        <v>0.4451950268999999</v>
      </c>
      <c r="J187" s="45">
        <f t="shared" si="84"/>
        <v>0.49504390109999996</v>
      </c>
      <c r="K187" s="106">
        <f t="shared" si="84"/>
        <v>0.59183935469999982</v>
      </c>
      <c r="L187" s="43"/>
      <c r="M187" s="60">
        <f>SUM(M188:M189)</f>
        <v>0.37519431048372132</v>
      </c>
    </row>
    <row r="188" spans="1:13" ht="15" thickBot="1" x14ac:dyDescent="0.35">
      <c r="A188" s="96" t="s">
        <v>25</v>
      </c>
      <c r="B188" s="13" t="s">
        <v>57</v>
      </c>
      <c r="C188" s="40">
        <f t="shared" ref="C188:K188" si="85">0.021202*C183</f>
        <v>8.2102624799999996E-2</v>
      </c>
      <c r="D188" s="40">
        <f t="shared" si="85"/>
        <v>7.8205697199999993E-2</v>
      </c>
      <c r="E188" s="40">
        <f t="shared" si="85"/>
        <v>0.105755576</v>
      </c>
      <c r="F188" s="40">
        <f t="shared" si="85"/>
        <v>0.10479512539999998</v>
      </c>
      <c r="G188" s="40">
        <f t="shared" si="85"/>
        <v>0.11619756099999999</v>
      </c>
      <c r="H188" s="40"/>
      <c r="I188" s="40">
        <f t="shared" si="85"/>
        <v>0.14440046139999996</v>
      </c>
      <c r="J188" s="40">
        <f t="shared" si="85"/>
        <v>0.16056910659999998</v>
      </c>
      <c r="K188" s="101">
        <f t="shared" si="85"/>
        <v>0.19196502819999994</v>
      </c>
      <c r="L188" s="39"/>
      <c r="M188" s="79">
        <f>0.021202*M183</f>
        <v>0.12169550034231123</v>
      </c>
    </row>
    <row r="189" spans="1:13" ht="15" thickBot="1" x14ac:dyDescent="0.35">
      <c r="A189" s="96" t="s">
        <v>26</v>
      </c>
      <c r="B189" s="13" t="s">
        <v>58</v>
      </c>
      <c r="C189" s="40">
        <f t="shared" ref="C189:K189" si="86">0.044165*C183</f>
        <v>0.171024546</v>
      </c>
      <c r="D189" s="40">
        <f t="shared" si="86"/>
        <v>0.16290701900000001</v>
      </c>
      <c r="E189" s="40">
        <f t="shared" si="86"/>
        <v>0.22029502000000004</v>
      </c>
      <c r="F189" s="40">
        <f t="shared" si="86"/>
        <v>0.21829434549999999</v>
      </c>
      <c r="G189" s="40">
        <f t="shared" si="86"/>
        <v>0.24204628250000002</v>
      </c>
      <c r="H189" s="40"/>
      <c r="I189" s="40">
        <f t="shared" si="86"/>
        <v>0.30079456549999994</v>
      </c>
      <c r="J189" s="40">
        <f t="shared" si="86"/>
        <v>0.33447479450000001</v>
      </c>
      <c r="K189" s="101">
        <f t="shared" si="86"/>
        <v>0.39987432649999993</v>
      </c>
      <c r="L189" s="39"/>
      <c r="M189" s="79">
        <f>0.044165*M183</f>
        <v>0.25349881014141007</v>
      </c>
    </row>
    <row r="190" spans="1:13" ht="15" thickBot="1" x14ac:dyDescent="0.35">
      <c r="A190" s="537" t="s">
        <v>60</v>
      </c>
      <c r="B190" s="538"/>
      <c r="C190" s="37">
        <f>SUM(C152,C158,C167,C173,C176,C181)</f>
        <v>4.2752999855999994</v>
      </c>
      <c r="D190" s="37">
        <f>SUM(D152,D158,D167,D173,D176,D181)</f>
        <v>4.0723766983999994</v>
      </c>
      <c r="E190" s="37">
        <f>SUM(E152,E158,E167,E173,E176,E181)</f>
        <v>5.506971472</v>
      </c>
      <c r="F190" s="37">
        <f>SUM(F152,F158,F167,F173,F176,F181)</f>
        <v>5.4569582787999993</v>
      </c>
      <c r="G190" s="37">
        <f>SUM(G152,G158,G167,G173,G176,G181)</f>
        <v>6.0507131420000002</v>
      </c>
      <c r="H190" s="37"/>
      <c r="I190" s="37">
        <f>SUM(I152,I158,I167,I173,I176,I181)</f>
        <v>7.5193124707999992</v>
      </c>
      <c r="J190" s="37">
        <f>SUM(J152,J158,J167,J173,J176,J181)</f>
        <v>8.3612564252000006</v>
      </c>
      <c r="K190" s="42">
        <f>SUM(K152,K158,K167,K173,K176,K181)</f>
        <v>9.9961247803999989</v>
      </c>
      <c r="L190" s="43"/>
      <c r="M190" s="60">
        <f>M183+M181</f>
        <v>6.3370053287391128</v>
      </c>
    </row>
    <row r="191" spans="1:13" x14ac:dyDescent="0.3">
      <c r="K191" t="s">
        <v>85</v>
      </c>
      <c r="M191">
        <v>6.3371000000000004</v>
      </c>
    </row>
    <row r="193" spans="1:13" ht="15" thickBot="1" x14ac:dyDescent="0.35">
      <c r="A193" s="72" t="s">
        <v>0</v>
      </c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 t="s">
        <v>96</v>
      </c>
    </row>
    <row r="194" spans="1:13" x14ac:dyDescent="0.3">
      <c r="A194" s="536" t="s">
        <v>112</v>
      </c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</row>
    <row r="195" spans="1:13" ht="15" thickBot="1" x14ac:dyDescent="0.35"/>
    <row r="196" spans="1:13" ht="15" thickBot="1" x14ac:dyDescent="0.35">
      <c r="A196" s="4">
        <v>1</v>
      </c>
      <c r="B196" s="17" t="s">
        <v>2</v>
      </c>
      <c r="C196" s="21">
        <v>0</v>
      </c>
      <c r="D196" s="21">
        <v>0</v>
      </c>
      <c r="E196" s="21">
        <v>1683048.12</v>
      </c>
      <c r="F196" s="21">
        <v>460398.04</v>
      </c>
      <c r="G196" s="21">
        <v>978495.08</v>
      </c>
      <c r="H196" s="21">
        <v>0</v>
      </c>
      <c r="I196" s="21">
        <v>540489.07999999996</v>
      </c>
      <c r="J196" s="21">
        <v>0</v>
      </c>
      <c r="K196" s="22">
        <v>87319.54</v>
      </c>
      <c r="L196" s="23"/>
      <c r="M196" s="48">
        <f>SUM(C196:K196)</f>
        <v>3749749.8600000003</v>
      </c>
    </row>
    <row r="197" spans="1:13" ht="29.4" thickBot="1" x14ac:dyDescent="0.35">
      <c r="A197" s="8"/>
      <c r="B197" s="26" t="s">
        <v>28</v>
      </c>
      <c r="C197" s="27" t="s">
        <v>61</v>
      </c>
      <c r="D197" s="27" t="s">
        <v>62</v>
      </c>
      <c r="E197" s="27" t="s">
        <v>63</v>
      </c>
      <c r="F197" s="27" t="s">
        <v>64</v>
      </c>
      <c r="G197" s="27" t="s">
        <v>65</v>
      </c>
      <c r="H197" s="27" t="s">
        <v>111</v>
      </c>
      <c r="I197" s="27" t="s">
        <v>66</v>
      </c>
      <c r="J197" s="27" t="s">
        <v>67</v>
      </c>
      <c r="K197" s="28" t="s">
        <v>68</v>
      </c>
      <c r="L197" s="29"/>
      <c r="M197" s="54" t="s">
        <v>69</v>
      </c>
    </row>
    <row r="198" spans="1:13" ht="15" thickBot="1" x14ac:dyDescent="0.35">
      <c r="A198" s="9">
        <v>4</v>
      </c>
      <c r="B198" s="10" t="s">
        <v>29</v>
      </c>
      <c r="C198" s="30"/>
      <c r="D198" s="30"/>
      <c r="E198" s="30">
        <f t="shared" ref="E198:G198" si="87">SUM(E199:E202)</f>
        <v>0.98480000000000012</v>
      </c>
      <c r="F198" s="30">
        <f t="shared" si="87"/>
        <v>1.2883</v>
      </c>
      <c r="G198" s="30">
        <f t="shared" si="87"/>
        <v>1.3878000000000001</v>
      </c>
      <c r="H198" s="30"/>
      <c r="I198" s="30">
        <f>SUM(I199:I202)</f>
        <v>2.0084999999999997</v>
      </c>
      <c r="J198" s="30"/>
      <c r="K198" s="31">
        <f t="shared" ref="K198" si="88">SUM(K199:K202)</f>
        <v>2.6543999999999999</v>
      </c>
      <c r="L198" s="32"/>
      <c r="M198" s="60">
        <f t="shared" ref="M198:M226" si="89">(C198*$C$196+D198*$D$196+E198*$E$196+F198*$F$196+G198*$G$196+I198*$I$196+J198*$J$196+K198*$K$196)/$M$196</f>
        <v>1.3136623891194701</v>
      </c>
    </row>
    <row r="199" spans="1:13" ht="15" thickBot="1" x14ac:dyDescent="0.35">
      <c r="A199" s="94" t="s">
        <v>3</v>
      </c>
      <c r="B199" s="5" t="s">
        <v>30</v>
      </c>
      <c r="C199" s="33"/>
      <c r="D199" s="33"/>
      <c r="E199" s="33">
        <v>0.63080000000000003</v>
      </c>
      <c r="F199" s="33">
        <v>0.90139999999999998</v>
      </c>
      <c r="G199" s="33">
        <v>0.94789999999999996</v>
      </c>
      <c r="H199" s="33"/>
      <c r="I199" s="33">
        <v>1.3199000000000001</v>
      </c>
      <c r="J199" s="33"/>
      <c r="K199" s="95">
        <v>1.5524</v>
      </c>
      <c r="L199" s="34"/>
      <c r="M199" s="79">
        <f t="shared" si="89"/>
        <v>0.86755958283361323</v>
      </c>
    </row>
    <row r="200" spans="1:13" ht="15" thickBot="1" x14ac:dyDescent="0.35">
      <c r="A200" s="96" t="s">
        <v>4</v>
      </c>
      <c r="B200" s="13" t="s">
        <v>31</v>
      </c>
      <c r="C200" s="35"/>
      <c r="D200" s="35"/>
      <c r="E200" s="35">
        <v>2.52E-2</v>
      </c>
      <c r="F200" s="35">
        <v>3.61E-2</v>
      </c>
      <c r="G200" s="35">
        <v>3.7900000000000003E-2</v>
      </c>
      <c r="H200" s="35"/>
      <c r="I200" s="35">
        <v>5.28E-2</v>
      </c>
      <c r="J200" s="35"/>
      <c r="K200" s="97">
        <v>6.2100000000000002E-2</v>
      </c>
      <c r="L200" s="34"/>
      <c r="M200" s="79">
        <f t="shared" si="89"/>
        <v>3.4689917225038579E-2</v>
      </c>
    </row>
    <row r="201" spans="1:13" ht="15" thickBot="1" x14ac:dyDescent="0.35">
      <c r="A201" s="96" t="s">
        <v>5</v>
      </c>
      <c r="B201" s="13" t="s">
        <v>32</v>
      </c>
      <c r="C201" s="35"/>
      <c r="D201" s="35"/>
      <c r="E201" s="35">
        <v>9.9500000000000005E-2</v>
      </c>
      <c r="F201" s="35">
        <v>9.9500000000000005E-2</v>
      </c>
      <c r="G201" s="35">
        <v>0.11600000000000001</v>
      </c>
      <c r="H201" s="35"/>
      <c r="I201" s="35">
        <v>0.13780000000000001</v>
      </c>
      <c r="J201" s="35"/>
      <c r="K201" s="97">
        <v>0.16259999999999999</v>
      </c>
      <c r="L201" s="34"/>
      <c r="M201" s="79">
        <f t="shared" si="89"/>
        <v>0.11079562374541962</v>
      </c>
    </row>
    <row r="202" spans="1:13" ht="15" thickBot="1" x14ac:dyDescent="0.35">
      <c r="A202" s="98" t="s">
        <v>6</v>
      </c>
      <c r="B202" s="117" t="s">
        <v>33</v>
      </c>
      <c r="C202" s="36"/>
      <c r="D202" s="36"/>
      <c r="E202" s="36">
        <v>0.2293</v>
      </c>
      <c r="F202" s="36">
        <v>0.25130000000000002</v>
      </c>
      <c r="G202" s="36">
        <v>0.28599999999999998</v>
      </c>
      <c r="H202" s="36"/>
      <c r="I202" s="36">
        <v>0.498</v>
      </c>
      <c r="J202" s="36"/>
      <c r="K202" s="99">
        <v>0.87729999999999997</v>
      </c>
      <c r="L202" s="34"/>
      <c r="M202" s="79">
        <f t="shared" si="89"/>
        <v>0.3006172653153989</v>
      </c>
    </row>
    <row r="203" spans="1:13" ht="15" thickBot="1" x14ac:dyDescent="0.35">
      <c r="A203" s="6" t="s">
        <v>100</v>
      </c>
      <c r="B203" s="7" t="s">
        <v>101</v>
      </c>
      <c r="C203" s="116"/>
      <c r="D203" s="116"/>
      <c r="E203" s="116"/>
      <c r="F203" s="116"/>
      <c r="G203" s="116"/>
      <c r="H203" s="116"/>
      <c r="I203" s="116"/>
      <c r="J203" s="116"/>
      <c r="K203" s="118"/>
      <c r="L203" s="34"/>
      <c r="M203" s="79"/>
    </row>
    <row r="204" spans="1:13" ht="29.4" thickBot="1" x14ac:dyDescent="0.35">
      <c r="A204" s="9">
        <v>5</v>
      </c>
      <c r="B204" s="15" t="s">
        <v>71</v>
      </c>
      <c r="C204" s="30"/>
      <c r="D204" s="30"/>
      <c r="E204" s="37">
        <f t="shared" ref="E204:K204" si="90">SUM(E205:E206,E210:E212)</f>
        <v>2.4907000000000004</v>
      </c>
      <c r="F204" s="30">
        <f t="shared" si="90"/>
        <v>2.4907000000000004</v>
      </c>
      <c r="G204" s="30">
        <f t="shared" si="90"/>
        <v>2.4907000000000004</v>
      </c>
      <c r="H204" s="30"/>
      <c r="I204" s="30">
        <f t="shared" si="90"/>
        <v>2.4907000000000004</v>
      </c>
      <c r="J204" s="30"/>
      <c r="K204" s="31">
        <f t="shared" si="90"/>
        <v>2.4907000000000004</v>
      </c>
      <c r="L204" s="32"/>
      <c r="M204" s="60">
        <f t="shared" si="89"/>
        <v>2.4907000000000004</v>
      </c>
    </row>
    <row r="205" spans="1:13" ht="15" thickBot="1" x14ac:dyDescent="0.35">
      <c r="A205" s="94" t="s">
        <v>7</v>
      </c>
      <c r="B205" s="5" t="s">
        <v>34</v>
      </c>
      <c r="C205" s="38"/>
      <c r="D205" s="38"/>
      <c r="E205" s="38">
        <v>2.0630000000000002</v>
      </c>
      <c r="F205" s="38">
        <v>2.0630000000000002</v>
      </c>
      <c r="G205" s="38">
        <v>2.0630000000000002</v>
      </c>
      <c r="H205" s="38"/>
      <c r="I205" s="38">
        <v>2.0630000000000002</v>
      </c>
      <c r="J205" s="38"/>
      <c r="K205" s="100">
        <v>2.0630000000000002</v>
      </c>
      <c r="L205" s="39"/>
      <c r="M205" s="79">
        <f t="shared" si="89"/>
        <v>2.0630000000000002</v>
      </c>
    </row>
    <row r="206" spans="1:13" ht="15" thickBot="1" x14ac:dyDescent="0.35">
      <c r="A206" s="96" t="s">
        <v>8</v>
      </c>
      <c r="B206" s="13" t="s">
        <v>35</v>
      </c>
      <c r="C206" s="40"/>
      <c r="D206" s="40"/>
      <c r="E206" s="40">
        <f t="shared" ref="E206:K206" si="91">SUM(E207:E209)</f>
        <v>0.2389</v>
      </c>
      <c r="F206" s="40">
        <f t="shared" si="91"/>
        <v>0.2389</v>
      </c>
      <c r="G206" s="40">
        <f t="shared" si="91"/>
        <v>0.2389</v>
      </c>
      <c r="H206" s="40"/>
      <c r="I206" s="40">
        <f t="shared" si="91"/>
        <v>0.2389</v>
      </c>
      <c r="J206" s="40"/>
      <c r="K206" s="101">
        <f t="shared" si="91"/>
        <v>0.2389</v>
      </c>
      <c r="L206" s="39"/>
      <c r="M206" s="79">
        <f t="shared" si="89"/>
        <v>0.2389</v>
      </c>
    </row>
    <row r="207" spans="1:13" ht="15" thickBot="1" x14ac:dyDescent="0.35">
      <c r="A207" s="96" t="s">
        <v>9</v>
      </c>
      <c r="B207" s="13" t="s">
        <v>108</v>
      </c>
      <c r="C207" s="40"/>
      <c r="D207" s="40"/>
      <c r="E207" s="40">
        <v>0.1963</v>
      </c>
      <c r="F207" s="40">
        <v>0.1963</v>
      </c>
      <c r="G207" s="40">
        <v>0.1963</v>
      </c>
      <c r="H207" s="40"/>
      <c r="I207" s="40">
        <v>0.1963</v>
      </c>
      <c r="J207" s="40"/>
      <c r="K207" s="101">
        <v>0.1963</v>
      </c>
      <c r="L207" s="39"/>
      <c r="M207" s="79">
        <f t="shared" si="89"/>
        <v>0.19629999999999997</v>
      </c>
    </row>
    <row r="208" spans="1:13" ht="15" thickBot="1" x14ac:dyDescent="0.35">
      <c r="A208" s="96" t="s">
        <v>10</v>
      </c>
      <c r="B208" s="13" t="s">
        <v>109</v>
      </c>
      <c r="C208" s="40"/>
      <c r="D208" s="40"/>
      <c r="E208" s="40">
        <v>3.8600000000000002E-2</v>
      </c>
      <c r="F208" s="40">
        <v>3.8600000000000002E-2</v>
      </c>
      <c r="G208" s="40">
        <v>3.8600000000000002E-2</v>
      </c>
      <c r="H208" s="40"/>
      <c r="I208" s="40">
        <v>3.8600000000000002E-2</v>
      </c>
      <c r="J208" s="40"/>
      <c r="K208" s="101">
        <v>3.8600000000000002E-2</v>
      </c>
      <c r="L208" s="39"/>
      <c r="M208" s="79">
        <f t="shared" si="89"/>
        <v>3.8600000000000002E-2</v>
      </c>
    </row>
    <row r="209" spans="1:13" ht="15" thickBot="1" x14ac:dyDescent="0.35">
      <c r="A209" s="96" t="s">
        <v>11</v>
      </c>
      <c r="B209" s="13" t="s">
        <v>110</v>
      </c>
      <c r="C209" s="40"/>
      <c r="D209" s="40"/>
      <c r="E209" s="40">
        <v>4.0000000000000001E-3</v>
      </c>
      <c r="F209" s="40">
        <v>4.0000000000000001E-3</v>
      </c>
      <c r="G209" s="40">
        <v>4.0000000000000001E-3</v>
      </c>
      <c r="H209" s="40"/>
      <c r="I209" s="40">
        <v>4.0000000000000001E-3</v>
      </c>
      <c r="J209" s="40"/>
      <c r="K209" s="101">
        <v>4.0000000000000001E-3</v>
      </c>
      <c r="L209" s="39"/>
      <c r="M209" s="79">
        <f t="shared" si="89"/>
        <v>3.9999999999999992E-3</v>
      </c>
    </row>
    <row r="210" spans="1:13" ht="15" thickBot="1" x14ac:dyDescent="0.35">
      <c r="A210" s="96" t="s">
        <v>12</v>
      </c>
      <c r="B210" s="13" t="s">
        <v>39</v>
      </c>
      <c r="C210" s="40"/>
      <c r="D210" s="40"/>
      <c r="E210" s="40"/>
      <c r="F210" s="40"/>
      <c r="G210" s="40"/>
      <c r="H210" s="40"/>
      <c r="I210" s="40"/>
      <c r="J210" s="40"/>
      <c r="K210" s="101"/>
      <c r="L210" s="39"/>
      <c r="M210" s="79">
        <f t="shared" si="89"/>
        <v>0</v>
      </c>
    </row>
    <row r="211" spans="1:13" ht="15" thickBot="1" x14ac:dyDescent="0.35">
      <c r="A211" s="96" t="s">
        <v>13</v>
      </c>
      <c r="B211" s="13" t="s">
        <v>40</v>
      </c>
      <c r="C211" s="40"/>
      <c r="D211" s="40"/>
      <c r="E211" s="40">
        <v>2.9700000000000001E-2</v>
      </c>
      <c r="F211" s="40">
        <v>2.9700000000000001E-2</v>
      </c>
      <c r="G211" s="40">
        <v>2.9700000000000001E-2</v>
      </c>
      <c r="H211" s="40"/>
      <c r="I211" s="40">
        <v>2.9700000000000001E-2</v>
      </c>
      <c r="J211" s="40"/>
      <c r="K211" s="101">
        <v>2.9700000000000001E-2</v>
      </c>
      <c r="L211" s="39"/>
      <c r="M211" s="79">
        <f t="shared" si="89"/>
        <v>2.9699999999999997E-2</v>
      </c>
    </row>
    <row r="212" spans="1:13" ht="15" thickBot="1" x14ac:dyDescent="0.35">
      <c r="A212" s="98" t="s">
        <v>14</v>
      </c>
      <c r="B212" s="7" t="s">
        <v>41</v>
      </c>
      <c r="C212" s="41"/>
      <c r="D212" s="41"/>
      <c r="E212" s="41">
        <v>0.15909999999999999</v>
      </c>
      <c r="F212" s="41">
        <v>0.15909999999999999</v>
      </c>
      <c r="G212" s="41">
        <v>0.15909999999999999</v>
      </c>
      <c r="H212" s="41"/>
      <c r="I212" s="41">
        <v>0.15909999999999999</v>
      </c>
      <c r="J212" s="41"/>
      <c r="K212" s="102">
        <v>0.15909999999999999</v>
      </c>
      <c r="L212" s="39"/>
      <c r="M212" s="79">
        <f t="shared" si="89"/>
        <v>0.15909999999999996</v>
      </c>
    </row>
    <row r="213" spans="1:13" ht="15" thickBot="1" x14ac:dyDescent="0.35">
      <c r="A213" s="9">
        <v>6</v>
      </c>
      <c r="B213" s="10" t="s">
        <v>42</v>
      </c>
      <c r="C213" s="37"/>
      <c r="D213" s="37"/>
      <c r="E213" s="37">
        <f t="shared" ref="E213:K213" si="92">SUM(E214:E215)</f>
        <v>0.1978</v>
      </c>
      <c r="F213" s="37">
        <f t="shared" si="92"/>
        <v>0.1978</v>
      </c>
      <c r="G213" s="37">
        <f t="shared" si="92"/>
        <v>0.1978</v>
      </c>
      <c r="H213" s="37"/>
      <c r="I213" s="37">
        <f t="shared" si="92"/>
        <v>0.1978</v>
      </c>
      <c r="J213" s="37"/>
      <c r="K213" s="42">
        <f t="shared" si="92"/>
        <v>0.1978</v>
      </c>
      <c r="L213" s="43"/>
      <c r="M213" s="60">
        <f t="shared" si="89"/>
        <v>0.1978</v>
      </c>
    </row>
    <row r="214" spans="1:13" ht="15" thickBot="1" x14ac:dyDescent="0.35">
      <c r="A214" s="94" t="s">
        <v>15</v>
      </c>
      <c r="B214" s="5" t="s">
        <v>43</v>
      </c>
      <c r="C214" s="38"/>
      <c r="D214" s="38"/>
      <c r="E214" s="38">
        <v>0.12670000000000001</v>
      </c>
      <c r="F214" s="38">
        <v>0.12670000000000001</v>
      </c>
      <c r="G214" s="38">
        <v>0.12670000000000001</v>
      </c>
      <c r="H214" s="38"/>
      <c r="I214" s="38">
        <v>0.12670000000000001</v>
      </c>
      <c r="J214" s="38"/>
      <c r="K214" s="100">
        <v>0.12670000000000001</v>
      </c>
      <c r="L214" s="39"/>
      <c r="M214" s="79">
        <f t="shared" si="89"/>
        <v>0.12670000000000001</v>
      </c>
    </row>
    <row r="215" spans="1:13" ht="15" thickBot="1" x14ac:dyDescent="0.35">
      <c r="A215" s="98" t="s">
        <v>16</v>
      </c>
      <c r="B215" s="117" t="s">
        <v>44</v>
      </c>
      <c r="C215" s="41"/>
      <c r="D215" s="41"/>
      <c r="E215" s="41">
        <v>7.1099999999999997E-2</v>
      </c>
      <c r="F215" s="41">
        <v>7.1099999999999997E-2</v>
      </c>
      <c r="G215" s="41">
        <v>7.1099999999999997E-2</v>
      </c>
      <c r="H215" s="41"/>
      <c r="I215" s="41">
        <v>7.1099999999999997E-2</v>
      </c>
      <c r="J215" s="41"/>
      <c r="K215" s="102">
        <v>7.1099999999999997E-2</v>
      </c>
      <c r="L215" s="39"/>
      <c r="M215" s="79">
        <f t="shared" si="89"/>
        <v>7.1099999999999983E-2</v>
      </c>
    </row>
    <row r="216" spans="1:13" ht="15" thickBot="1" x14ac:dyDescent="0.35">
      <c r="A216" s="98" t="s">
        <v>102</v>
      </c>
      <c r="B216" s="117" t="s">
        <v>103</v>
      </c>
      <c r="C216" s="41"/>
      <c r="D216" s="41"/>
      <c r="E216" s="41"/>
      <c r="F216" s="41"/>
      <c r="G216" s="41"/>
      <c r="H216" s="41"/>
      <c r="I216" s="41"/>
      <c r="J216" s="41"/>
      <c r="K216" s="102"/>
      <c r="L216" s="39"/>
      <c r="M216" s="79"/>
    </row>
    <row r="217" spans="1:13" ht="15" thickBot="1" x14ac:dyDescent="0.35">
      <c r="A217" s="98" t="s">
        <v>104</v>
      </c>
      <c r="B217" s="117" t="s">
        <v>106</v>
      </c>
      <c r="C217" s="41"/>
      <c r="D217" s="41"/>
      <c r="E217" s="41"/>
      <c r="F217" s="41"/>
      <c r="G217" s="41"/>
      <c r="H217" s="41"/>
      <c r="I217" s="41"/>
      <c r="J217" s="41"/>
      <c r="K217" s="102"/>
      <c r="L217" s="39"/>
      <c r="M217" s="79"/>
    </row>
    <row r="218" spans="1:13" ht="15" thickBot="1" x14ac:dyDescent="0.35">
      <c r="A218" s="6" t="s">
        <v>105</v>
      </c>
      <c r="B218" s="7" t="s">
        <v>107</v>
      </c>
      <c r="C218" s="107"/>
      <c r="D218" s="107"/>
      <c r="E218" s="107"/>
      <c r="F218" s="107"/>
      <c r="G218" s="107"/>
      <c r="H218" s="107"/>
      <c r="I218" s="107"/>
      <c r="J218" s="107"/>
      <c r="K218" s="108"/>
      <c r="L218" s="39"/>
      <c r="M218" s="79"/>
    </row>
    <row r="219" spans="1:13" ht="15" thickBot="1" x14ac:dyDescent="0.35">
      <c r="A219" s="9">
        <v>7</v>
      </c>
      <c r="B219" s="10" t="s">
        <v>45</v>
      </c>
      <c r="C219" s="37"/>
      <c r="D219" s="37"/>
      <c r="E219" s="37">
        <f t="shared" ref="E219:K219" si="93">SUM(E220:E221)</f>
        <v>0.3196</v>
      </c>
      <c r="F219" s="37">
        <f t="shared" si="93"/>
        <v>0.25259999999999999</v>
      </c>
      <c r="G219" s="37">
        <f t="shared" si="93"/>
        <v>0.35930000000000001</v>
      </c>
      <c r="H219" s="37"/>
      <c r="I219" s="37">
        <f t="shared" si="93"/>
        <v>0.81730000000000003</v>
      </c>
      <c r="J219" s="37"/>
      <c r="K219" s="42">
        <f t="shared" si="93"/>
        <v>1.2438</v>
      </c>
      <c r="L219" s="43"/>
      <c r="M219" s="60">
        <f t="shared" si="89"/>
        <v>0.41499348845525391</v>
      </c>
    </row>
    <row r="220" spans="1:13" ht="15" thickBot="1" x14ac:dyDescent="0.35">
      <c r="A220" s="94" t="s">
        <v>17</v>
      </c>
      <c r="B220" s="5" t="s">
        <v>46</v>
      </c>
      <c r="C220" s="38"/>
      <c r="D220" s="38"/>
      <c r="E220" s="38">
        <v>0.30549999999999999</v>
      </c>
      <c r="F220" s="38">
        <v>0.2414</v>
      </c>
      <c r="G220" s="38">
        <v>0.34339999999999998</v>
      </c>
      <c r="H220" s="38"/>
      <c r="I220" s="38">
        <v>0.78120000000000001</v>
      </c>
      <c r="J220" s="38"/>
      <c r="K220" s="100">
        <v>1.1888000000000001</v>
      </c>
      <c r="L220" s="39"/>
      <c r="M220" s="79">
        <f t="shared" si="89"/>
        <v>0.39665633494709956</v>
      </c>
    </row>
    <row r="221" spans="1:13" ht="15" thickBot="1" x14ac:dyDescent="0.35">
      <c r="A221" s="98" t="s">
        <v>18</v>
      </c>
      <c r="B221" s="7" t="s">
        <v>48</v>
      </c>
      <c r="C221" s="41"/>
      <c r="D221" s="41"/>
      <c r="E221" s="41">
        <v>1.41E-2</v>
      </c>
      <c r="F221" s="41">
        <v>1.12E-2</v>
      </c>
      <c r="G221" s="41">
        <v>1.5900000000000001E-2</v>
      </c>
      <c r="H221" s="41"/>
      <c r="I221" s="41">
        <v>3.61E-2</v>
      </c>
      <c r="J221" s="41"/>
      <c r="K221" s="102">
        <v>5.5E-2</v>
      </c>
      <c r="L221" s="39"/>
      <c r="M221" s="79">
        <f t="shared" si="89"/>
        <v>1.8337153508154274E-2</v>
      </c>
    </row>
    <row r="222" spans="1:13" ht="15" thickBot="1" x14ac:dyDescent="0.35">
      <c r="A222" s="9">
        <v>8</v>
      </c>
      <c r="B222" s="10" t="s">
        <v>49</v>
      </c>
      <c r="C222" s="37"/>
      <c r="D222" s="37"/>
      <c r="E222" s="37">
        <f t="shared" ref="E222:K222" si="94">SUM(E223:E226)</f>
        <v>0.43130000000000002</v>
      </c>
      <c r="F222" s="37">
        <f t="shared" si="94"/>
        <v>0.34079999999999999</v>
      </c>
      <c r="G222" s="37">
        <f t="shared" si="94"/>
        <v>0.4849</v>
      </c>
      <c r="H222" s="37"/>
      <c r="I222" s="37">
        <f t="shared" si="94"/>
        <v>1.1029</v>
      </c>
      <c r="J222" s="37"/>
      <c r="K222" s="42">
        <f t="shared" si="94"/>
        <v>1.59</v>
      </c>
      <c r="L222" s="43"/>
      <c r="M222" s="60">
        <f t="shared" si="89"/>
        <v>0.55796203040914305</v>
      </c>
    </row>
    <row r="223" spans="1:13" ht="15" thickBot="1" x14ac:dyDescent="0.35">
      <c r="A223" s="94" t="s">
        <v>19</v>
      </c>
      <c r="B223" s="5" t="s">
        <v>46</v>
      </c>
      <c r="C223" s="38"/>
      <c r="D223" s="38"/>
      <c r="E223" s="38">
        <v>0.21870000000000001</v>
      </c>
      <c r="F223" s="38">
        <v>0.17280000000000001</v>
      </c>
      <c r="G223" s="38">
        <v>0.24590000000000001</v>
      </c>
      <c r="H223" s="38"/>
      <c r="I223" s="38">
        <v>0.55930000000000002</v>
      </c>
      <c r="J223" s="38"/>
      <c r="K223" s="100">
        <v>0.80630000000000002</v>
      </c>
      <c r="L223" s="39"/>
      <c r="M223" s="79">
        <f t="shared" si="89"/>
        <v>0.28293957530116415</v>
      </c>
    </row>
    <row r="224" spans="1:13" ht="15" thickBot="1" x14ac:dyDescent="0.35">
      <c r="A224" s="96" t="s">
        <v>19</v>
      </c>
      <c r="B224" s="13" t="s">
        <v>47</v>
      </c>
      <c r="C224" s="40"/>
      <c r="D224" s="40"/>
      <c r="E224" s="40">
        <v>0.11169999999999999</v>
      </c>
      <c r="F224" s="40">
        <v>8.8300000000000003E-2</v>
      </c>
      <c r="G224" s="40">
        <v>0.12559999999999999</v>
      </c>
      <c r="H224" s="40"/>
      <c r="I224" s="40">
        <v>0.28570000000000001</v>
      </c>
      <c r="J224" s="40"/>
      <c r="K224" s="101">
        <v>0.41189999999999999</v>
      </c>
      <c r="L224" s="39"/>
      <c r="M224" s="79">
        <f t="shared" si="89"/>
        <v>0.14452517445150329</v>
      </c>
    </row>
    <row r="225" spans="1:13" ht="15" thickBot="1" x14ac:dyDescent="0.35">
      <c r="A225" s="96" t="s">
        <v>20</v>
      </c>
      <c r="B225" s="13" t="s">
        <v>50</v>
      </c>
      <c r="C225" s="40"/>
      <c r="D225" s="40"/>
      <c r="E225" s="40">
        <v>6.7199999999999996E-2</v>
      </c>
      <c r="F225" s="40">
        <v>5.3100000000000001E-2</v>
      </c>
      <c r="G225" s="40">
        <v>7.5499999999999998E-2</v>
      </c>
      <c r="H225" s="40"/>
      <c r="I225" s="40">
        <v>0.17180000000000001</v>
      </c>
      <c r="J225" s="40"/>
      <c r="K225" s="101">
        <v>0.2477</v>
      </c>
      <c r="L225" s="39"/>
      <c r="M225" s="79">
        <f t="shared" si="89"/>
        <v>8.6914976811279882E-2</v>
      </c>
    </row>
    <row r="226" spans="1:13" ht="15" thickBot="1" x14ac:dyDescent="0.35">
      <c r="A226" s="98" t="s">
        <v>20</v>
      </c>
      <c r="B226" s="7" t="s">
        <v>47</v>
      </c>
      <c r="C226" s="41"/>
      <c r="D226" s="41"/>
      <c r="E226" s="41">
        <v>3.3700000000000001E-2</v>
      </c>
      <c r="F226" s="41">
        <v>2.6599999999999999E-2</v>
      </c>
      <c r="G226" s="41">
        <v>3.7900000000000003E-2</v>
      </c>
      <c r="H226" s="41"/>
      <c r="I226" s="41">
        <v>8.6099999999999996E-2</v>
      </c>
      <c r="J226" s="41"/>
      <c r="K226" s="102">
        <v>0.1241</v>
      </c>
      <c r="L226" s="39"/>
      <c r="M226" s="79">
        <f t="shared" si="89"/>
        <v>4.3582303845195687E-2</v>
      </c>
    </row>
    <row r="227" spans="1:13" ht="15" thickBot="1" x14ac:dyDescent="0.35">
      <c r="A227" s="9">
        <v>9</v>
      </c>
      <c r="B227" s="10" t="s">
        <v>51</v>
      </c>
      <c r="C227" s="37"/>
      <c r="D227" s="37"/>
      <c r="E227" s="37">
        <f t="shared" ref="E227:K227" si="95">SUM(E230,E233)</f>
        <v>0.35898843640000011</v>
      </c>
      <c r="F227" s="37">
        <f t="shared" si="95"/>
        <v>0.37083516839999997</v>
      </c>
      <c r="G227" s="37">
        <f t="shared" si="95"/>
        <v>0.39925921100000006</v>
      </c>
      <c r="H227" s="37"/>
      <c r="I227" s="37">
        <f t="shared" si="95"/>
        <v>0.53693284240000005</v>
      </c>
      <c r="J227" s="37"/>
      <c r="K227" s="42">
        <f t="shared" si="95"/>
        <v>0.66347379140000007</v>
      </c>
      <c r="L227" s="43"/>
      <c r="M227" s="60">
        <f>SUM(M230,M233)</f>
        <v>0.40369101728962697</v>
      </c>
    </row>
    <row r="228" spans="1:13" ht="15" thickBot="1" x14ac:dyDescent="0.35">
      <c r="A228" s="9"/>
      <c r="B228" s="10" t="s">
        <v>91</v>
      </c>
      <c r="C228" s="37"/>
      <c r="D228" s="37"/>
      <c r="E228" s="37"/>
      <c r="F228" s="37"/>
      <c r="G228" s="37"/>
      <c r="H228" s="37"/>
      <c r="I228" s="37"/>
      <c r="J228" s="37"/>
      <c r="K228" s="42"/>
      <c r="L228" s="43"/>
      <c r="M228" s="60"/>
    </row>
    <row r="229" spans="1:13" ht="15" thickBot="1" x14ac:dyDescent="0.35">
      <c r="A229" s="103"/>
      <c r="B229" s="81" t="s">
        <v>52</v>
      </c>
      <c r="C229" s="82"/>
      <c r="D229" s="82"/>
      <c r="E229" s="82">
        <f>E222+E219+E213+E204+E198</f>
        <v>4.4242000000000008</v>
      </c>
      <c r="F229" s="82">
        <f t="shared" ref="F229:K229" si="96">F222+F219+F213+F204+F198</f>
        <v>4.5701999999999998</v>
      </c>
      <c r="G229" s="82">
        <f t="shared" si="96"/>
        <v>4.9205000000000005</v>
      </c>
      <c r="H229" s="82"/>
      <c r="I229" s="82">
        <f t="shared" si="96"/>
        <v>6.6172000000000004</v>
      </c>
      <c r="J229" s="82"/>
      <c r="K229" s="104">
        <f t="shared" si="96"/>
        <v>8.1767000000000003</v>
      </c>
      <c r="L229" s="43"/>
      <c r="M229" s="79">
        <f t="shared" ref="M229" si="97">(C229*$C$196+D229*$D$196+E229*$E$196+F229*$F$196+G229*$G$196+I229*$I$196+J229*$J$196+K229*$K$196)/$M$196</f>
        <v>4.9751179079838677</v>
      </c>
    </row>
    <row r="230" spans="1:13" ht="15" thickBot="1" x14ac:dyDescent="0.35">
      <c r="A230" s="105" t="s">
        <v>21</v>
      </c>
      <c r="B230" s="19" t="s">
        <v>53</v>
      </c>
      <c r="C230" s="45"/>
      <c r="D230" s="45"/>
      <c r="E230" s="45">
        <f t="shared" ref="E230:I230" si="98">SUM(E231:E232)</f>
        <v>0.16761966540000003</v>
      </c>
      <c r="F230" s="45">
        <f t="shared" si="98"/>
        <v>0.1731511674</v>
      </c>
      <c r="G230" s="45">
        <f t="shared" si="98"/>
        <v>0.18642298350000003</v>
      </c>
      <c r="H230" s="45"/>
      <c r="I230" s="45">
        <f t="shared" si="98"/>
        <v>0.25070585640000004</v>
      </c>
      <c r="J230" s="45"/>
      <c r="K230" s="106">
        <f>SUM(K231:K232)</f>
        <v>0.30979063290000003</v>
      </c>
      <c r="L230" s="43"/>
      <c r="M230" s="60">
        <f>SUM(M231:M232)</f>
        <v>0.1884922921797848</v>
      </c>
    </row>
    <row r="231" spans="1:13" ht="15" thickBot="1" x14ac:dyDescent="0.35">
      <c r="A231" s="96" t="s">
        <v>22</v>
      </c>
      <c r="B231" s="13" t="s">
        <v>54</v>
      </c>
      <c r="C231" s="40"/>
      <c r="D231" s="40"/>
      <c r="E231" s="40">
        <f t="shared" ref="E231:I231" si="99">0.006753*E229</f>
        <v>2.9876622600000007E-2</v>
      </c>
      <c r="F231" s="46">
        <f t="shared" si="99"/>
        <v>3.0862560600000002E-2</v>
      </c>
      <c r="G231" s="40">
        <f t="shared" si="99"/>
        <v>3.3228136500000005E-2</v>
      </c>
      <c r="H231" s="40"/>
      <c r="I231" s="40">
        <f t="shared" si="99"/>
        <v>4.4685951600000003E-2</v>
      </c>
      <c r="J231" s="40"/>
      <c r="K231" s="101">
        <f>0.006753*K229</f>
        <v>5.5217255100000008E-2</v>
      </c>
      <c r="L231" s="39"/>
      <c r="M231" s="79">
        <f>0.006753*M229</f>
        <v>3.3596971232615062E-2</v>
      </c>
    </row>
    <row r="232" spans="1:13" ht="15" thickBot="1" x14ac:dyDescent="0.35">
      <c r="A232" s="96" t="s">
        <v>23</v>
      </c>
      <c r="B232" s="13" t="s">
        <v>55</v>
      </c>
      <c r="C232" s="40"/>
      <c r="D232" s="40"/>
      <c r="E232" s="40">
        <f t="shared" ref="E232:I232" si="100">0.031134*E229</f>
        <v>0.13774304280000002</v>
      </c>
      <c r="F232" s="47">
        <f t="shared" si="100"/>
        <v>0.14228860679999999</v>
      </c>
      <c r="G232" s="40">
        <f t="shared" si="100"/>
        <v>0.15319484700000002</v>
      </c>
      <c r="H232" s="40"/>
      <c r="I232" s="40">
        <f t="shared" si="100"/>
        <v>0.20601990480000001</v>
      </c>
      <c r="J232" s="40"/>
      <c r="K232" s="101">
        <f>0.031134*K229</f>
        <v>0.2545733778</v>
      </c>
      <c r="L232" s="39"/>
      <c r="M232" s="79">
        <f>0.031134*M229</f>
        <v>0.15489532094716973</v>
      </c>
    </row>
    <row r="233" spans="1:13" ht="15" thickBot="1" x14ac:dyDescent="0.35">
      <c r="A233" s="105" t="s">
        <v>24</v>
      </c>
      <c r="B233" s="19" t="s">
        <v>56</v>
      </c>
      <c r="C233" s="45"/>
      <c r="D233" s="45"/>
      <c r="E233" s="45">
        <f t="shared" ref="E233:I233" si="101">SUM(E234:E235)</f>
        <v>0.19136877100000005</v>
      </c>
      <c r="F233" s="45">
        <f t="shared" si="101"/>
        <v>0.197684001</v>
      </c>
      <c r="G233" s="45">
        <f t="shared" si="101"/>
        <v>0.21283622750000003</v>
      </c>
      <c r="H233" s="45"/>
      <c r="I233" s="45">
        <f t="shared" si="101"/>
        <v>0.28622698600000002</v>
      </c>
      <c r="J233" s="45"/>
      <c r="K233" s="106">
        <f>SUM(K234:K235)</f>
        <v>0.35368315850000004</v>
      </c>
      <c r="L233" s="43"/>
      <c r="M233" s="60">
        <f>SUM(M234:M235)</f>
        <v>0.2151987251098422</v>
      </c>
    </row>
    <row r="234" spans="1:13" ht="15" thickBot="1" x14ac:dyDescent="0.35">
      <c r="A234" s="96" t="s">
        <v>25</v>
      </c>
      <c r="B234" s="13" t="s">
        <v>57</v>
      </c>
      <c r="C234" s="40"/>
      <c r="D234" s="40"/>
      <c r="E234" s="40"/>
      <c r="F234" s="40"/>
      <c r="G234" s="40"/>
      <c r="H234" s="40"/>
      <c r="I234" s="40"/>
      <c r="J234" s="40"/>
      <c r="K234" s="101"/>
      <c r="L234" s="39"/>
      <c r="M234" s="79"/>
    </row>
    <row r="235" spans="1:13" ht="15" thickBot="1" x14ac:dyDescent="0.35">
      <c r="A235" s="6" t="s">
        <v>26</v>
      </c>
      <c r="B235" s="7" t="s">
        <v>58</v>
      </c>
      <c r="C235" s="107"/>
      <c r="D235" s="107"/>
      <c r="E235" s="107">
        <f t="shared" ref="E235:I235" si="102">0.043255*E229</f>
        <v>0.19136877100000005</v>
      </c>
      <c r="F235" s="107">
        <f t="shared" si="102"/>
        <v>0.197684001</v>
      </c>
      <c r="G235" s="107">
        <f t="shared" si="102"/>
        <v>0.21283622750000003</v>
      </c>
      <c r="H235" s="107"/>
      <c r="I235" s="107">
        <f t="shared" si="102"/>
        <v>0.28622698600000002</v>
      </c>
      <c r="J235" s="107"/>
      <c r="K235" s="108">
        <f>0.043255*K229</f>
        <v>0.35368315850000004</v>
      </c>
      <c r="L235" s="39"/>
      <c r="M235" s="79">
        <f>0.043255*M229</f>
        <v>0.2151987251098422</v>
      </c>
    </row>
    <row r="236" spans="1:13" ht="15" thickBot="1" x14ac:dyDescent="0.35">
      <c r="A236" s="537" t="s">
        <v>60</v>
      </c>
      <c r="B236" s="538"/>
      <c r="C236" s="37"/>
      <c r="D236" s="37"/>
      <c r="E236" s="37">
        <f t="shared" ref="E236" si="103">SUM(E198,E204,E213,E219,E222,E227)</f>
        <v>4.7831884363999997</v>
      </c>
      <c r="F236" s="37">
        <f>SUM(F198,F204,F213,F219,F222,F227)</f>
        <v>4.9410351684</v>
      </c>
      <c r="G236" s="37">
        <f>SUM(G198,G204,G213,G219,G222,G227)</f>
        <v>5.3197592110000009</v>
      </c>
      <c r="H236" s="37"/>
      <c r="I236" s="37">
        <f t="shared" ref="I236:K236" si="104">SUM(I198,I204,I213,I219,I222,I227)</f>
        <v>7.1541328424000001</v>
      </c>
      <c r="J236" s="37"/>
      <c r="K236" s="42">
        <f t="shared" si="104"/>
        <v>8.8401737913999998</v>
      </c>
      <c r="L236" s="43"/>
      <c r="M236" s="60">
        <f>SUM(M229,M227)</f>
        <v>5.3788089252734945</v>
      </c>
    </row>
    <row r="237" spans="1:13" x14ac:dyDescent="0.3">
      <c r="K237" t="s">
        <v>85</v>
      </c>
      <c r="M237">
        <v>5.3788</v>
      </c>
    </row>
  </sheetData>
  <mergeCells count="16">
    <mergeCell ref="A148:M148"/>
    <mergeCell ref="A190:B190"/>
    <mergeCell ref="A194:M194"/>
    <mergeCell ref="A236:B236"/>
    <mergeCell ref="A51:J51"/>
    <mergeCell ref="A52:J52"/>
    <mergeCell ref="A56:M56"/>
    <mergeCell ref="A98:B98"/>
    <mergeCell ref="A102:M102"/>
    <mergeCell ref="A144:B144"/>
    <mergeCell ref="A50:J50"/>
    <mergeCell ref="A1:B1"/>
    <mergeCell ref="A4:M4"/>
    <mergeCell ref="A46:B46"/>
    <mergeCell ref="A48:J48"/>
    <mergeCell ref="A49:J49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BFA7-37ED-433E-9466-2C388585DC99}">
  <dimension ref="A1:N252"/>
  <sheetViews>
    <sheetView topLeftCell="A163" zoomScale="80" zoomScaleNormal="80" workbookViewId="0">
      <selection activeCell="A178" sqref="A178:XFD178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3.109375" customWidth="1"/>
    <col min="9" max="9" width="12.88671875" bestFit="1" customWidth="1"/>
    <col min="10" max="10" width="11.77734375" bestFit="1" customWidth="1"/>
    <col min="11" max="11" width="13.5546875" bestFit="1" customWidth="1"/>
    <col min="12" max="12" width="1.33203125" customWidth="1"/>
    <col min="13" max="13" width="16.109375" customWidth="1"/>
  </cols>
  <sheetData>
    <row r="1" spans="1:13" ht="18" x14ac:dyDescent="0.3">
      <c r="A1" s="535" t="s">
        <v>113</v>
      </c>
      <c r="B1" s="535"/>
    </row>
    <row r="3" spans="1:13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3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5" thickBot="1" x14ac:dyDescent="0.35"/>
    <row r="6" spans="1:13" ht="15" thickBot="1" x14ac:dyDescent="0.35">
      <c r="A6" s="4">
        <v>1</v>
      </c>
      <c r="B6" s="136" t="s">
        <v>2</v>
      </c>
      <c r="C6" s="128">
        <f>SUM(C61,C110,C159,C208)</f>
        <v>61461.73</v>
      </c>
      <c r="D6" s="21">
        <f t="shared" ref="D6:K6" si="0">SUM(D61,D110,D159,D208)</f>
        <v>1127758.24</v>
      </c>
      <c r="E6" s="21">
        <f t="shared" si="0"/>
        <v>4980181.9799999995</v>
      </c>
      <c r="F6" s="21">
        <f t="shared" si="0"/>
        <v>572766.92999999993</v>
      </c>
      <c r="G6" s="21">
        <f t="shared" si="0"/>
        <v>2649858.8000000003</v>
      </c>
      <c r="H6" s="21">
        <f t="shared" si="0"/>
        <v>216487.88</v>
      </c>
      <c r="I6" s="21">
        <f t="shared" si="0"/>
        <v>1848688.02</v>
      </c>
      <c r="J6" s="21">
        <f t="shared" si="0"/>
        <v>185337.62</v>
      </c>
      <c r="K6" s="22">
        <f t="shared" si="0"/>
        <v>894172.48</v>
      </c>
      <c r="L6" s="23"/>
      <c r="M6" s="120">
        <f>SUM(C6:K6)</f>
        <v>12536713.68</v>
      </c>
    </row>
    <row r="7" spans="1:13" ht="29.4" thickBot="1" x14ac:dyDescent="0.35">
      <c r="A7" s="8"/>
      <c r="B7" s="50" t="s">
        <v>28</v>
      </c>
      <c r="C7" s="26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111</v>
      </c>
      <c r="I7" s="27" t="s">
        <v>66</v>
      </c>
      <c r="J7" s="27" t="s">
        <v>67</v>
      </c>
      <c r="K7" s="28" t="s">
        <v>68</v>
      </c>
      <c r="L7" s="29"/>
      <c r="M7" s="54" t="s">
        <v>69</v>
      </c>
    </row>
    <row r="8" spans="1:13" ht="15" thickBot="1" x14ac:dyDescent="0.35">
      <c r="A8" s="9">
        <v>4</v>
      </c>
      <c r="B8" s="137" t="s">
        <v>29</v>
      </c>
      <c r="C8" s="60">
        <f>(C63*C$61+C$110*C112+C$159*C161+C$208*C210)/C$6</f>
        <v>0.69755484609691276</v>
      </c>
      <c r="D8" s="37">
        <f t="shared" ref="D8:K8" si="1">(D63*D$61+D$110*D112+D$159*D161+D$208*D210)/D$6</f>
        <v>0.94359999999999999</v>
      </c>
      <c r="E8" s="37">
        <f t="shared" si="1"/>
        <v>1.0739222576800298</v>
      </c>
      <c r="F8" s="37">
        <f t="shared" si="1"/>
        <v>1.4251238359292149</v>
      </c>
      <c r="G8" s="37">
        <f t="shared" si="1"/>
        <v>1.5252611102980278</v>
      </c>
      <c r="H8" s="37">
        <f t="shared" si="1"/>
        <v>1.7642262959478381</v>
      </c>
      <c r="I8" s="37">
        <f t="shared" si="1"/>
        <v>2.1897439336156892</v>
      </c>
      <c r="J8" s="37">
        <f t="shared" si="1"/>
        <v>2.4984065027812488</v>
      </c>
      <c r="K8" s="37">
        <f t="shared" si="1"/>
        <v>2.9293592682532572</v>
      </c>
      <c r="L8" s="32"/>
      <c r="M8" s="60">
        <f>(M63*M$61+M$110*M112+M$159*M161+M$208*M210)/M$6</f>
        <v>1.5016560865260185</v>
      </c>
    </row>
    <row r="9" spans="1:13" x14ac:dyDescent="0.3">
      <c r="A9" s="94" t="s">
        <v>3</v>
      </c>
      <c r="B9" s="138" t="s">
        <v>30</v>
      </c>
      <c r="C9" s="127">
        <f t="shared" ref="C9:K9" si="2">(C64*C$61+C$110*C113+C$159*C162+C$208*C211)/C$6</f>
        <v>0.45395484609691267</v>
      </c>
      <c r="D9" s="38">
        <f t="shared" si="2"/>
        <v>0.6149</v>
      </c>
      <c r="E9" s="38">
        <f t="shared" si="2"/>
        <v>0.70852225768002963</v>
      </c>
      <c r="F9" s="38">
        <f t="shared" si="2"/>
        <v>1.0123119179646074</v>
      </c>
      <c r="G9" s="38">
        <f t="shared" si="2"/>
        <v>1.0645412857383194</v>
      </c>
      <c r="H9" s="38">
        <f t="shared" si="2"/>
        <v>0.76945652224041361</v>
      </c>
      <c r="I9" s="38">
        <f t="shared" si="2"/>
        <v>1.4824439336156892</v>
      </c>
      <c r="J9" s="38">
        <f t="shared" si="2"/>
        <v>1.7208654873899858</v>
      </c>
      <c r="K9" s="100">
        <f t="shared" si="2"/>
        <v>1.7935484409931739</v>
      </c>
      <c r="L9" s="34"/>
      <c r="M9" s="58">
        <f t="shared" ref="M9:M39" si="3">(M64*$M$61+$M$110*M113+$M$159*M162+$M$208*M211)/$M$6</f>
        <v>0.99551361680479877</v>
      </c>
    </row>
    <row r="10" spans="1:13" x14ac:dyDescent="0.3">
      <c r="A10" s="96" t="s">
        <v>4</v>
      </c>
      <c r="B10" s="66" t="s">
        <v>31</v>
      </c>
      <c r="C10" s="127">
        <f t="shared" ref="C10:K10" si="4">(C65*C$61+C$110*C114+C$159*C163+C$208*C212)/C$6</f>
        <v>1.8199999999999997E-2</v>
      </c>
      <c r="D10" s="38">
        <f t="shared" si="4"/>
        <v>2.46E-2</v>
      </c>
      <c r="E10" s="38">
        <f t="shared" si="4"/>
        <v>2.8300000000000002E-2</v>
      </c>
      <c r="F10" s="38">
        <f t="shared" si="4"/>
        <v>4.0500000000000001E-2</v>
      </c>
      <c r="G10" s="38">
        <f t="shared" si="4"/>
        <v>4.2599999999999999E-2</v>
      </c>
      <c r="H10" s="38">
        <f t="shared" si="4"/>
        <v>4.6139785617559742E-2</v>
      </c>
      <c r="I10" s="38">
        <f t="shared" si="4"/>
        <v>5.9299999999999999E-2</v>
      </c>
      <c r="J10" s="38">
        <f t="shared" si="4"/>
        <v>6.8841015391262708E-2</v>
      </c>
      <c r="K10" s="100">
        <f t="shared" si="4"/>
        <v>7.1740972668941902E-2</v>
      </c>
      <c r="L10" s="34"/>
      <c r="M10" s="56">
        <f t="shared" si="3"/>
        <v>4.0074711918203429E-2</v>
      </c>
    </row>
    <row r="11" spans="1:13" x14ac:dyDescent="0.3">
      <c r="A11" s="96" t="s">
        <v>5</v>
      </c>
      <c r="B11" s="66" t="s">
        <v>32</v>
      </c>
      <c r="C11" s="127">
        <f t="shared" ref="C11:K11" si="5">(C66*C$61+C$110*C115+C$159*C164+C$208*C213)/C$6</f>
        <v>5.6099999999999997E-2</v>
      </c>
      <c r="D11" s="38">
        <f t="shared" si="5"/>
        <v>8.2500000000000018E-2</v>
      </c>
      <c r="E11" s="38">
        <f t="shared" si="5"/>
        <v>0.10730000000000002</v>
      </c>
      <c r="F11" s="38">
        <f t="shared" si="5"/>
        <v>0.10730000000000002</v>
      </c>
      <c r="G11" s="38">
        <f t="shared" si="5"/>
        <v>0.12501982455970861</v>
      </c>
      <c r="H11" s="38">
        <f t="shared" si="5"/>
        <v>0.1250299880898644</v>
      </c>
      <c r="I11" s="38">
        <f t="shared" si="5"/>
        <v>0.14849999999999999</v>
      </c>
      <c r="J11" s="38">
        <f t="shared" si="5"/>
        <v>0.14849999999999997</v>
      </c>
      <c r="K11" s="100">
        <f t="shared" si="5"/>
        <v>0.17530000000000001</v>
      </c>
      <c r="L11" s="34"/>
      <c r="M11" s="56">
        <f t="shared" si="3"/>
        <v>0.12040420775741925</v>
      </c>
    </row>
    <row r="12" spans="1:13" x14ac:dyDescent="0.3">
      <c r="A12" s="98" t="s">
        <v>6</v>
      </c>
      <c r="B12" s="139" t="s">
        <v>33</v>
      </c>
      <c r="C12" s="126">
        <f t="shared" ref="C12:K12" si="6">(C67*C$61+C$110*C116+C$159*C165+C$208*C214)/C$6</f>
        <v>0.16930000000000001</v>
      </c>
      <c r="D12" s="123">
        <f t="shared" si="6"/>
        <v>0.22160000000000002</v>
      </c>
      <c r="E12" s="123">
        <f t="shared" si="6"/>
        <v>0.22980000000000006</v>
      </c>
      <c r="F12" s="123">
        <f t="shared" si="6"/>
        <v>0.26501191796460732</v>
      </c>
      <c r="G12" s="123">
        <f t="shared" si="6"/>
        <v>0.29310000000000003</v>
      </c>
      <c r="H12" s="123">
        <f t="shared" si="6"/>
        <v>0.5736</v>
      </c>
      <c r="I12" s="123">
        <f t="shared" si="6"/>
        <v>0.4995</v>
      </c>
      <c r="J12" s="123">
        <f t="shared" si="6"/>
        <v>0.56020000000000003</v>
      </c>
      <c r="K12" s="124">
        <f t="shared" si="6"/>
        <v>0.88876985459114111</v>
      </c>
      <c r="L12" s="34"/>
      <c r="M12" s="56">
        <f t="shared" si="3"/>
        <v>0.34134647211102298</v>
      </c>
    </row>
    <row r="13" spans="1:13" ht="15" thickBot="1" x14ac:dyDescent="0.35">
      <c r="A13" s="6" t="s">
        <v>100</v>
      </c>
      <c r="B13" s="20" t="s">
        <v>101</v>
      </c>
      <c r="C13" s="130">
        <f t="shared" ref="C13:K13" si="7">(C68*C$61+C$110*C117+C$159*C166+C$208*C215)/C$6</f>
        <v>0</v>
      </c>
      <c r="D13" s="107">
        <f t="shared" si="7"/>
        <v>0</v>
      </c>
      <c r="E13" s="107">
        <f t="shared" si="7"/>
        <v>0</v>
      </c>
      <c r="F13" s="107">
        <f t="shared" si="7"/>
        <v>0</v>
      </c>
      <c r="G13" s="107">
        <f t="shared" si="7"/>
        <v>0</v>
      </c>
      <c r="H13" s="107">
        <f t="shared" si="7"/>
        <v>0.25</v>
      </c>
      <c r="I13" s="107">
        <f t="shared" si="7"/>
        <v>0</v>
      </c>
      <c r="J13" s="107">
        <f t="shared" si="7"/>
        <v>0</v>
      </c>
      <c r="K13" s="108">
        <f t="shared" si="7"/>
        <v>0</v>
      </c>
      <c r="L13" s="34"/>
      <c r="M13" s="62">
        <f t="shared" si="3"/>
        <v>4.3170779345739997E-3</v>
      </c>
    </row>
    <row r="14" spans="1:13" ht="29.4" thickBot="1" x14ac:dyDescent="0.35">
      <c r="A14" s="9">
        <v>5</v>
      </c>
      <c r="B14" s="140" t="s">
        <v>71</v>
      </c>
      <c r="C14" s="129">
        <f t="shared" ref="C14:K14" si="8">(C69*C$61+C$110*C118+C$159*C167+C$208*C216)/C$6</f>
        <v>1.9841614103734713</v>
      </c>
      <c r="D14" s="129">
        <f t="shared" si="8"/>
        <v>1.9840803164968195</v>
      </c>
      <c r="E14" s="129">
        <f t="shared" si="8"/>
        <v>2.7831032384349346</v>
      </c>
      <c r="F14" s="129">
        <f t="shared" si="8"/>
        <v>2.5526447352254458</v>
      </c>
      <c r="G14" s="129">
        <f t="shared" si="8"/>
        <v>2.7328820949181059</v>
      </c>
      <c r="H14" s="129">
        <f t="shared" si="8"/>
        <v>3.1170922624062749</v>
      </c>
      <c r="I14" s="129">
        <f t="shared" si="8"/>
        <v>2.7424431416751269</v>
      </c>
      <c r="J14" s="129">
        <f t="shared" si="8"/>
        <v>2.8717160795046817</v>
      </c>
      <c r="K14" s="129">
        <f t="shared" si="8"/>
        <v>2.8326730112910306</v>
      </c>
      <c r="L14" s="32"/>
      <c r="M14" s="60">
        <f t="shared" si="3"/>
        <v>2.690782152755292</v>
      </c>
    </row>
    <row r="15" spans="1:13" x14ac:dyDescent="0.3">
      <c r="A15" s="94" t="s">
        <v>115</v>
      </c>
      <c r="B15" s="138" t="s">
        <v>114</v>
      </c>
      <c r="C15" s="127">
        <f t="shared" ref="C15:K15" si="9">(C70*C$61+C$110*C119+C$159*C168+C$208*C217)/C$6</f>
        <v>1.0751548460969125</v>
      </c>
      <c r="D15" s="38">
        <f t="shared" si="9"/>
        <v>1.0751470846579672</v>
      </c>
      <c r="E15" s="38">
        <f t="shared" si="9"/>
        <v>1.5399794238346287</v>
      </c>
      <c r="F15" s="38">
        <f t="shared" si="9"/>
        <v>1.4185855335258273</v>
      </c>
      <c r="G15" s="38">
        <f t="shared" si="9"/>
        <v>1.5136949664578354</v>
      </c>
      <c r="H15" s="38">
        <f t="shared" si="9"/>
        <v>1.7361999999999997</v>
      </c>
      <c r="I15" s="38">
        <f t="shared" si="9"/>
        <v>1.5187381811999843</v>
      </c>
      <c r="J15" s="38">
        <f t="shared" si="9"/>
        <v>1.5869999999999997</v>
      </c>
      <c r="K15" s="100">
        <f t="shared" si="9"/>
        <v>1.566337929847718</v>
      </c>
      <c r="L15" s="39"/>
      <c r="M15" s="58">
        <f t="shared" si="3"/>
        <v>1.4876153618798289</v>
      </c>
    </row>
    <row r="16" spans="1:13" x14ac:dyDescent="0.3">
      <c r="A16" s="94" t="s">
        <v>116</v>
      </c>
      <c r="B16" s="141" t="s">
        <v>117</v>
      </c>
      <c r="C16" s="127">
        <f t="shared" ref="C16:K16" si="10">(C71*C$61+C$110*C120+C$159*C169+C$208*C218)/C$6</f>
        <v>0.45575061317655857</v>
      </c>
      <c r="D16" s="127">
        <f t="shared" si="10"/>
        <v>0.45574732315691968</v>
      </c>
      <c r="E16" s="127">
        <f t="shared" si="10"/>
        <v>0.65278649790753229</v>
      </c>
      <c r="F16" s="127">
        <f t="shared" si="10"/>
        <v>0.60132847756286345</v>
      </c>
      <c r="G16" s="127">
        <f t="shared" si="10"/>
        <v>0.64164470041671118</v>
      </c>
      <c r="H16" s="127">
        <f t="shared" si="10"/>
        <v>0.7359630265999999</v>
      </c>
      <c r="I16" s="127">
        <f t="shared" si="10"/>
        <v>0.64378248384340497</v>
      </c>
      <c r="J16" s="127">
        <f t="shared" si="10"/>
        <v>0.67271819099999997</v>
      </c>
      <c r="K16" s="127">
        <f t="shared" si="10"/>
        <v>0.66395968409693884</v>
      </c>
      <c r="L16" s="39"/>
      <c r="M16" s="58">
        <f t="shared" si="3"/>
        <v>0.63058973859332623</v>
      </c>
    </row>
    <row r="17" spans="1:13" x14ac:dyDescent="0.3">
      <c r="A17" s="96" t="s">
        <v>8</v>
      </c>
      <c r="B17" s="66" t="s">
        <v>35</v>
      </c>
      <c r="C17" s="131">
        <f t="shared" ref="C17:K17" si="11">(C72*C$61+C$110*C121+C$159*C170+C$208*C219)/C$6</f>
        <v>0.22739999999999996</v>
      </c>
      <c r="D17" s="40">
        <f t="shared" si="11"/>
        <v>0.22739999999999996</v>
      </c>
      <c r="E17" s="40">
        <f t="shared" si="11"/>
        <v>0.38871108744905747</v>
      </c>
      <c r="F17" s="40">
        <f t="shared" si="11"/>
        <v>0.34644079542092288</v>
      </c>
      <c r="G17" s="40">
        <f t="shared" si="11"/>
        <v>0.37900990778338828</v>
      </c>
      <c r="H17" s="40">
        <f t="shared" si="11"/>
        <v>0.43699999999999994</v>
      </c>
      <c r="I17" s="40">
        <f t="shared" si="11"/>
        <v>0.38073652406532066</v>
      </c>
      <c r="J17" s="40">
        <f t="shared" si="11"/>
        <v>0.40409999999999996</v>
      </c>
      <c r="K17" s="101">
        <f t="shared" si="11"/>
        <v>0.39703265655525433</v>
      </c>
      <c r="L17" s="39"/>
      <c r="M17" s="56">
        <f t="shared" si="3"/>
        <v>0.36990651016734394</v>
      </c>
    </row>
    <row r="18" spans="1:13" x14ac:dyDescent="0.3">
      <c r="A18" s="96" t="s">
        <v>9</v>
      </c>
      <c r="B18" s="66" t="s">
        <v>108</v>
      </c>
      <c r="C18" s="127">
        <f t="shared" ref="C18:K18" si="12">(C73*C$61+C$110*C122+C$159*C171+C$208*C220)/C$6</f>
        <v>0.19819999999999999</v>
      </c>
      <c r="D18" s="38">
        <f t="shared" si="12"/>
        <v>0.19819999999999999</v>
      </c>
      <c r="E18" s="38">
        <f t="shared" si="12"/>
        <v>0.33884914864135152</v>
      </c>
      <c r="F18" s="38">
        <f t="shared" si="12"/>
        <v>0.30201860741156966</v>
      </c>
      <c r="G18" s="38">
        <f t="shared" si="12"/>
        <v>0.33042032292097978</v>
      </c>
      <c r="H18" s="38">
        <f t="shared" si="12"/>
        <v>0.3831</v>
      </c>
      <c r="I18" s="38">
        <f t="shared" si="12"/>
        <v>0.33192600916405574</v>
      </c>
      <c r="J18" s="38">
        <f t="shared" si="12"/>
        <v>0.3523</v>
      </c>
      <c r="K18" s="100">
        <f t="shared" si="12"/>
        <v>0.34613696197516614</v>
      </c>
      <c r="L18" s="39"/>
      <c r="M18" s="56">
        <f t="shared" si="3"/>
        <v>0.32250493462238827</v>
      </c>
    </row>
    <row r="19" spans="1:13" x14ac:dyDescent="0.3">
      <c r="A19" s="96" t="s">
        <v>10</v>
      </c>
      <c r="B19" s="66" t="s">
        <v>109</v>
      </c>
      <c r="C19" s="127">
        <f t="shared" ref="C19:K19" si="13">(C74*C$61+C$110*C123+C$159*C172+C$208*C221)/C$6</f>
        <v>2.64E-2</v>
      </c>
      <c r="D19" s="38">
        <f t="shared" si="13"/>
        <v>2.6400000000000003E-2</v>
      </c>
      <c r="E19" s="38">
        <f t="shared" si="13"/>
        <v>4.5135744926935388E-2</v>
      </c>
      <c r="F19" s="38">
        <f t="shared" si="13"/>
        <v>4.0243930486699019E-2</v>
      </c>
      <c r="G19" s="38">
        <f t="shared" si="13"/>
        <v>4.400364721282507E-2</v>
      </c>
      <c r="H19" s="38">
        <f t="shared" si="13"/>
        <v>4.8800000000000003E-2</v>
      </c>
      <c r="I19" s="38">
        <f t="shared" si="13"/>
        <v>4.4202964530489032E-2</v>
      </c>
      <c r="J19" s="38">
        <f t="shared" si="13"/>
        <v>4.6899999999999997E-2</v>
      </c>
      <c r="K19" s="100">
        <f t="shared" si="13"/>
        <v>4.6084159240731719E-2</v>
      </c>
      <c r="L19" s="39"/>
      <c r="M19" s="56">
        <f t="shared" si="3"/>
        <v>4.2915161791985672E-2</v>
      </c>
    </row>
    <row r="20" spans="1:13" x14ac:dyDescent="0.3">
      <c r="A20" s="96" t="s">
        <v>11</v>
      </c>
      <c r="B20" s="66" t="s">
        <v>110</v>
      </c>
      <c r="C20" s="127">
        <f t="shared" ref="C20:K20" si="14">(C75*C$61+C$110*C124+C$159*C173+C$208*C222)/C$6</f>
        <v>2.8E-3</v>
      </c>
      <c r="D20" s="38">
        <f t="shared" si="14"/>
        <v>2.8E-3</v>
      </c>
      <c r="E20" s="38">
        <f t="shared" si="14"/>
        <v>4.726193880770598E-3</v>
      </c>
      <c r="F20" s="38">
        <f t="shared" si="14"/>
        <v>4.1782575226541104E-3</v>
      </c>
      <c r="G20" s="38">
        <f t="shared" si="14"/>
        <v>4.5859376495834417E-3</v>
      </c>
      <c r="H20" s="38">
        <f t="shared" si="14"/>
        <v>5.1000000000000004E-3</v>
      </c>
      <c r="I20" s="38">
        <f t="shared" si="14"/>
        <v>4.6075503707759188E-3</v>
      </c>
      <c r="J20" s="38">
        <f t="shared" si="14"/>
        <v>4.8999999999999998E-3</v>
      </c>
      <c r="K20" s="100">
        <f t="shared" si="14"/>
        <v>4.8115353393564514E-3</v>
      </c>
      <c r="L20" s="39"/>
      <c r="M20" s="56">
        <f t="shared" si="3"/>
        <v>4.486413752970069E-3</v>
      </c>
    </row>
    <row r="21" spans="1:13" x14ac:dyDescent="0.3">
      <c r="A21" s="98" t="s">
        <v>12</v>
      </c>
      <c r="B21" s="66" t="s">
        <v>39</v>
      </c>
      <c r="C21" s="127">
        <f t="shared" ref="C21:K21" si="15">(C76*C$61+C$110*C125+C$159*C174+C$208*C223)/C$6</f>
        <v>8.4799999999999986E-2</v>
      </c>
      <c r="D21" s="38">
        <f t="shared" si="15"/>
        <v>8.4800000000000014E-2</v>
      </c>
      <c r="E21" s="40">
        <f t="shared" si="15"/>
        <v>0</v>
      </c>
      <c r="F21" s="40">
        <f t="shared" si="15"/>
        <v>0</v>
      </c>
      <c r="G21" s="40">
        <f t="shared" si="15"/>
        <v>0</v>
      </c>
      <c r="H21" s="40">
        <f t="shared" si="15"/>
        <v>0</v>
      </c>
      <c r="I21" s="40">
        <f t="shared" si="15"/>
        <v>0</v>
      </c>
      <c r="J21" s="40">
        <f t="shared" si="15"/>
        <v>0</v>
      </c>
      <c r="K21" s="101">
        <f t="shared" si="15"/>
        <v>0</v>
      </c>
      <c r="L21" s="39"/>
      <c r="M21" s="56">
        <f t="shared" si="3"/>
        <v>8.0440421652829847E-3</v>
      </c>
    </row>
    <row r="22" spans="1:13" x14ac:dyDescent="0.3">
      <c r="A22" s="96" t="s">
        <v>13</v>
      </c>
      <c r="B22" s="66" t="s">
        <v>40</v>
      </c>
      <c r="C22" s="127">
        <f t="shared" ref="C22:K22" si="16">(C77*C$61+C$110*C126+C$159*C175+C$208*C224)/C$6</f>
        <v>2.3299999999999998E-2</v>
      </c>
      <c r="D22" s="38">
        <f t="shared" si="16"/>
        <v>2.3300000000000001E-2</v>
      </c>
      <c r="E22" s="38">
        <f t="shared" si="16"/>
        <v>3.3264951778328396E-2</v>
      </c>
      <c r="F22" s="38">
        <f t="shared" si="16"/>
        <v>3.0591287613270551E-2</v>
      </c>
      <c r="G22" s="38">
        <f t="shared" si="16"/>
        <v>3.2629688247917212E-2</v>
      </c>
      <c r="H22" s="38">
        <f t="shared" si="16"/>
        <v>3.4199999999999994E-2</v>
      </c>
      <c r="I22" s="38">
        <f t="shared" si="16"/>
        <v>3.2737751853879601E-2</v>
      </c>
      <c r="J22" s="38">
        <f t="shared" si="16"/>
        <v>3.4199999999999994E-2</v>
      </c>
      <c r="K22" s="100">
        <f t="shared" si="16"/>
        <v>3.3757676696782264E-2</v>
      </c>
      <c r="L22" s="39"/>
      <c r="M22" s="56">
        <f t="shared" si="3"/>
        <v>3.2050631501221297E-2</v>
      </c>
    </row>
    <row r="23" spans="1:13" x14ac:dyDescent="0.3">
      <c r="A23" s="565" t="s">
        <v>14</v>
      </c>
      <c r="B23" s="142" t="s">
        <v>118</v>
      </c>
      <c r="C23" s="131">
        <f t="shared" ref="C23:K23" si="17">(C78*C$61+C$110*C127+C$159*C176+C$208*C225)/C$6</f>
        <v>8.270000000000001E-2</v>
      </c>
      <c r="D23" s="38">
        <f t="shared" si="17"/>
        <v>8.2650809212442555E-2</v>
      </c>
      <c r="E23" s="38">
        <f t="shared" si="17"/>
        <v>0.11824011879079969</v>
      </c>
      <c r="F23" s="38">
        <f t="shared" si="17"/>
        <v>0.10934714975251802</v>
      </c>
      <c r="G23" s="38">
        <f t="shared" si="17"/>
        <v>0.11651355264212568</v>
      </c>
      <c r="H23" s="38">
        <f t="shared" si="17"/>
        <v>0.1220100357304067</v>
      </c>
      <c r="I23" s="38">
        <f t="shared" si="17"/>
        <v>0.11689656505969027</v>
      </c>
      <c r="J23" s="38">
        <f t="shared" si="17"/>
        <v>0.12198802052168362</v>
      </c>
      <c r="K23" s="100">
        <f t="shared" si="17"/>
        <v>0.120504184018278</v>
      </c>
      <c r="L23" s="39"/>
      <c r="M23" s="62">
        <f t="shared" si="3"/>
        <v>0.11417702625709165</v>
      </c>
    </row>
    <row r="24" spans="1:13" ht="15" thickBot="1" x14ac:dyDescent="0.35">
      <c r="A24" s="566"/>
      <c r="B24" s="83" t="s">
        <v>117</v>
      </c>
      <c r="C24" s="127">
        <f t="shared" ref="C24:K24" si="18">(C79*C$61+C$110*C128+C$159*C177+C$208*C226)/C$6</f>
        <v>3.5055951100000003E-2</v>
      </c>
      <c r="D24" s="127">
        <f t="shared" si="18"/>
        <v>3.5035099469489912E-2</v>
      </c>
      <c r="E24" s="127">
        <f t="shared" si="18"/>
        <v>5.012115867458846E-2</v>
      </c>
      <c r="F24" s="127">
        <f t="shared" si="18"/>
        <v>4.635149135004412E-2</v>
      </c>
      <c r="G24" s="127">
        <f t="shared" si="18"/>
        <v>4.9389279370128582E-2</v>
      </c>
      <c r="H24" s="127">
        <f t="shared" si="18"/>
        <v>5.1719200075869297E-2</v>
      </c>
      <c r="I24" s="127">
        <f t="shared" si="18"/>
        <v>4.9551635652847294E-2</v>
      </c>
      <c r="J24" s="127">
        <f t="shared" si="18"/>
        <v>5.1709867982998037E-2</v>
      </c>
      <c r="K24" s="127">
        <f t="shared" si="18"/>
        <v>5.1080880076059924E-2</v>
      </c>
      <c r="L24" s="39"/>
      <c r="M24" s="115">
        <f t="shared" si="3"/>
        <v>4.8398842191197354E-2</v>
      </c>
    </row>
    <row r="25" spans="1:13" ht="15" thickBot="1" x14ac:dyDescent="0.35">
      <c r="A25" s="9">
        <v>6</v>
      </c>
      <c r="B25" s="137" t="s">
        <v>42</v>
      </c>
      <c r="C25" s="129">
        <f t="shared" ref="C25:K25" si="19">(C80*C$61+C$110*C129+C$159*C178+C$208*C227)/C$6</f>
        <v>0.28805484609691273</v>
      </c>
      <c r="D25" s="37">
        <f t="shared" si="19"/>
        <v>0.28804708465796719</v>
      </c>
      <c r="E25" s="37">
        <f t="shared" si="19"/>
        <v>0.29771455521350243</v>
      </c>
      <c r="F25" s="37">
        <f t="shared" si="19"/>
        <v>0.23772932639634065</v>
      </c>
      <c r="G25" s="37">
        <f t="shared" si="19"/>
        <v>0.29451682739699181</v>
      </c>
      <c r="H25" s="37">
        <f t="shared" si="19"/>
        <v>0.95919999999999994</v>
      </c>
      <c r="I25" s="37">
        <f t="shared" si="19"/>
        <v>0.29752844634704778</v>
      </c>
      <c r="J25" s="37">
        <f t="shared" si="19"/>
        <v>0.33829999999999999</v>
      </c>
      <c r="K25" s="37">
        <f t="shared" si="19"/>
        <v>0.32595360794821149</v>
      </c>
      <c r="L25" s="43"/>
      <c r="M25" s="60">
        <f t="shared" si="3"/>
        <v>0.30739051706882403</v>
      </c>
    </row>
    <row r="26" spans="1:13" x14ac:dyDescent="0.3">
      <c r="A26" s="94" t="s">
        <v>15</v>
      </c>
      <c r="B26" s="138" t="s">
        <v>43</v>
      </c>
      <c r="C26" s="127">
        <f t="shared" ref="C26:K26" si="20">(C81*C$61+C$110*C130+C$159*C179+C$208*C228)/C$6</f>
        <v>0.1053</v>
      </c>
      <c r="D26" s="38">
        <f t="shared" si="20"/>
        <v>0.1053</v>
      </c>
      <c r="E26" s="38">
        <f t="shared" si="20"/>
        <v>0.15061414199828096</v>
      </c>
      <c r="F26" s="38">
        <f t="shared" si="20"/>
        <v>0.1391405038468265</v>
      </c>
      <c r="G26" s="38">
        <f t="shared" si="20"/>
        <v>0.14838125339055799</v>
      </c>
      <c r="H26" s="38">
        <f t="shared" si="20"/>
        <v>0.15549999999999997</v>
      </c>
      <c r="I26" s="38">
        <f t="shared" si="20"/>
        <v>0.14887114173758753</v>
      </c>
      <c r="J26" s="38">
        <f t="shared" si="20"/>
        <v>0.1555</v>
      </c>
      <c r="K26" s="100">
        <f t="shared" si="20"/>
        <v>0.15349480102541294</v>
      </c>
      <c r="L26" s="39"/>
      <c r="M26" s="58">
        <f t="shared" si="3"/>
        <v>0.14542456523877478</v>
      </c>
    </row>
    <row r="27" spans="1:13" x14ac:dyDescent="0.3">
      <c r="A27" s="98" t="s">
        <v>16</v>
      </c>
      <c r="B27" s="139" t="s">
        <v>44</v>
      </c>
      <c r="C27" s="126">
        <f t="shared" ref="C27:K27" si="21">(C82*C$61+C$110*C131+C$159*C180+C$208*C229)/C$6</f>
        <v>0.18275484609691267</v>
      </c>
      <c r="D27" s="123">
        <f t="shared" si="21"/>
        <v>0.1827470846579671</v>
      </c>
      <c r="E27" s="123">
        <f t="shared" si="21"/>
        <v>0.14710041321522152</v>
      </c>
      <c r="F27" s="123">
        <f t="shared" si="21"/>
        <v>9.8588822549514163E-2</v>
      </c>
      <c r="G27" s="123">
        <f t="shared" si="21"/>
        <v>0.14613557400643384</v>
      </c>
      <c r="H27" s="123">
        <f t="shared" si="21"/>
        <v>0.1827</v>
      </c>
      <c r="I27" s="123">
        <f t="shared" si="21"/>
        <v>0.14865730460946028</v>
      </c>
      <c r="J27" s="123">
        <f t="shared" si="21"/>
        <v>0.18279999999999999</v>
      </c>
      <c r="K27" s="124">
        <f t="shared" si="21"/>
        <v>0.17245880692279858</v>
      </c>
      <c r="L27" s="39"/>
      <c r="M27" s="56">
        <f t="shared" si="3"/>
        <v>0.15124233024056746</v>
      </c>
    </row>
    <row r="28" spans="1:13" x14ac:dyDescent="0.3">
      <c r="A28" s="98" t="s">
        <v>102</v>
      </c>
      <c r="B28" s="139" t="s">
        <v>103</v>
      </c>
      <c r="C28" s="132">
        <f t="shared" ref="C28:K28" si="22">(C83*C$61+C$110*C132+C$159*C181+C$208*C230)/C$6</f>
        <v>0</v>
      </c>
      <c r="D28" s="41">
        <f t="shared" si="22"/>
        <v>0</v>
      </c>
      <c r="E28" s="41">
        <f t="shared" si="22"/>
        <v>0</v>
      </c>
      <c r="F28" s="41">
        <f t="shared" si="22"/>
        <v>0</v>
      </c>
      <c r="G28" s="41">
        <f t="shared" si="22"/>
        <v>0</v>
      </c>
      <c r="H28" s="40">
        <f t="shared" si="22"/>
        <v>0.62099999999999989</v>
      </c>
      <c r="I28" s="41">
        <f t="shared" si="22"/>
        <v>0</v>
      </c>
      <c r="J28" s="41">
        <f t="shared" si="22"/>
        <v>0</v>
      </c>
      <c r="K28" s="102">
        <f t="shared" si="22"/>
        <v>0</v>
      </c>
      <c r="L28" s="39"/>
      <c r="M28" s="56">
        <f t="shared" si="3"/>
        <v>1.0723621589481813E-2</v>
      </c>
    </row>
    <row r="29" spans="1:13" x14ac:dyDescent="0.3">
      <c r="A29" s="98" t="s">
        <v>104</v>
      </c>
      <c r="B29" s="139" t="s">
        <v>119</v>
      </c>
      <c r="C29" s="132">
        <f t="shared" ref="C29:K29" si="23">(C84*C$61+C$110*C133+C$159*C182+C$208*C231)/C$6</f>
        <v>0</v>
      </c>
      <c r="D29" s="41">
        <f t="shared" si="23"/>
        <v>0</v>
      </c>
      <c r="E29" s="41">
        <f t="shared" si="23"/>
        <v>0</v>
      </c>
      <c r="F29" s="41">
        <f t="shared" si="23"/>
        <v>0</v>
      </c>
      <c r="G29" s="41">
        <f t="shared" si="23"/>
        <v>0</v>
      </c>
      <c r="H29" s="40">
        <f t="shared" si="23"/>
        <v>0.34970000000000001</v>
      </c>
      <c r="I29" s="41">
        <f t="shared" si="23"/>
        <v>0</v>
      </c>
      <c r="J29" s="41">
        <f t="shared" si="23"/>
        <v>0</v>
      </c>
      <c r="K29" s="102">
        <f t="shared" si="23"/>
        <v>0</v>
      </c>
      <c r="L29" s="39"/>
      <c r="M29" s="56">
        <f t="shared" si="3"/>
        <v>6.0387286148821115E-3</v>
      </c>
    </row>
    <row r="30" spans="1:13" ht="15" thickBot="1" x14ac:dyDescent="0.35">
      <c r="A30" s="6" t="s">
        <v>105</v>
      </c>
      <c r="B30" s="20" t="s">
        <v>107</v>
      </c>
      <c r="C30" s="130">
        <f t="shared" ref="C30:K30" si="24">(C85*C$61+C$110*C134+C$159*C183+C$208*C232)/C$6</f>
        <v>0</v>
      </c>
      <c r="D30" s="107">
        <f t="shared" si="24"/>
        <v>0</v>
      </c>
      <c r="E30" s="107">
        <f t="shared" si="24"/>
        <v>0</v>
      </c>
      <c r="F30" s="107">
        <f t="shared" si="24"/>
        <v>0</v>
      </c>
      <c r="G30" s="107">
        <f t="shared" si="24"/>
        <v>0</v>
      </c>
      <c r="H30" s="123">
        <f t="shared" si="24"/>
        <v>0.27129999999999999</v>
      </c>
      <c r="I30" s="107">
        <f t="shared" si="24"/>
        <v>0</v>
      </c>
      <c r="J30" s="107">
        <f t="shared" si="24"/>
        <v>0</v>
      </c>
      <c r="K30" s="108">
        <f t="shared" si="24"/>
        <v>0</v>
      </c>
      <c r="L30" s="39"/>
      <c r="M30" s="62">
        <f t="shared" si="3"/>
        <v>4.6848929745997043E-3</v>
      </c>
    </row>
    <row r="31" spans="1:13" ht="15" thickBot="1" x14ac:dyDescent="0.35">
      <c r="A31" s="9">
        <v>7</v>
      </c>
      <c r="B31" s="137" t="s">
        <v>45</v>
      </c>
      <c r="C31" s="129">
        <f t="shared" ref="C31:K31" si="25">(C86*C$61+C$110*C135+C$159*C184+C$208*C233)/C$6</f>
        <v>0.4149053681046726</v>
      </c>
      <c r="D31" s="37">
        <f t="shared" si="25"/>
        <v>0.24153519362536427</v>
      </c>
      <c r="E31" s="37">
        <f t="shared" si="25"/>
        <v>0.30726890003866891</v>
      </c>
      <c r="F31" s="37">
        <f t="shared" si="25"/>
        <v>0.26487168970980918</v>
      </c>
      <c r="G31" s="37">
        <f t="shared" si="25"/>
        <v>0.40022906147980408</v>
      </c>
      <c r="H31" s="37">
        <f t="shared" si="25"/>
        <v>0.63529999999999998</v>
      </c>
      <c r="I31" s="37">
        <f t="shared" si="25"/>
        <v>0.75693857795649044</v>
      </c>
      <c r="J31" s="37">
        <f t="shared" si="25"/>
        <v>0.80692595128824884</v>
      </c>
      <c r="K31" s="42">
        <f t="shared" si="25"/>
        <v>1.269856878168516</v>
      </c>
      <c r="L31" s="43"/>
      <c r="M31" s="60">
        <f t="shared" si="3"/>
        <v>0.46761155919834324</v>
      </c>
    </row>
    <row r="32" spans="1:13" x14ac:dyDescent="0.3">
      <c r="A32" s="94" t="s">
        <v>17</v>
      </c>
      <c r="B32" s="138" t="s">
        <v>46</v>
      </c>
      <c r="C32" s="127">
        <f t="shared" ref="C32:K32" si="26">(C87*C$61+C$110*C136+C$159*C185+C$208*C234)/C$6</f>
        <v>0.39368883277447603</v>
      </c>
      <c r="D32" s="38">
        <f t="shared" si="26"/>
        <v>0.22964074043475843</v>
      </c>
      <c r="E32" s="38">
        <f t="shared" si="26"/>
        <v>0.29218286720398118</v>
      </c>
      <c r="F32" s="38">
        <f t="shared" si="26"/>
        <v>0.25284408923538937</v>
      </c>
      <c r="G32" s="38">
        <f t="shared" si="26"/>
        <v>0.38072255372890051</v>
      </c>
      <c r="H32" s="38">
        <f t="shared" si="26"/>
        <v>0.59750000000000003</v>
      </c>
      <c r="I32" s="38">
        <f t="shared" si="26"/>
        <v>0.72017359201418962</v>
      </c>
      <c r="J32" s="38">
        <f t="shared" si="26"/>
        <v>0.76271163320215274</v>
      </c>
      <c r="K32" s="100">
        <f t="shared" si="26"/>
        <v>1.2043671072263373</v>
      </c>
      <c r="L32" s="39"/>
      <c r="M32" s="58">
        <f t="shared" si="3"/>
        <v>0.44437327441301194</v>
      </c>
    </row>
    <row r="33" spans="1:14" ht="15" thickBot="1" x14ac:dyDescent="0.35">
      <c r="A33" s="98" t="s">
        <v>18</v>
      </c>
      <c r="B33" s="20" t="s">
        <v>48</v>
      </c>
      <c r="C33" s="127">
        <f t="shared" ref="C33:K33" si="27">(C88*C$61+C$110*C137+C$159*C186+C$208*C235)/C$6</f>
        <v>2.1216535330196528E-2</v>
      </c>
      <c r="D33" s="38">
        <f t="shared" si="27"/>
        <v>1.1894453190605817E-2</v>
      </c>
      <c r="E33" s="38">
        <f t="shared" si="27"/>
        <v>1.5086032834687702E-2</v>
      </c>
      <c r="F33" s="38">
        <f t="shared" si="27"/>
        <v>1.202760047441985E-2</v>
      </c>
      <c r="G33" s="38">
        <f t="shared" si="27"/>
        <v>1.9506507750903557E-2</v>
      </c>
      <c r="H33" s="38">
        <f t="shared" si="27"/>
        <v>3.78E-2</v>
      </c>
      <c r="I33" s="38">
        <f t="shared" si="27"/>
        <v>3.6764985942300855E-2</v>
      </c>
      <c r="J33" s="38">
        <f t="shared" si="27"/>
        <v>4.4214318086096063E-2</v>
      </c>
      <c r="K33" s="100">
        <f t="shared" si="27"/>
        <v>6.5489770942178852E-2</v>
      </c>
      <c r="L33" s="39"/>
      <c r="M33" s="62">
        <f t="shared" si="3"/>
        <v>2.3238284785331395E-2</v>
      </c>
    </row>
    <row r="34" spans="1:14" ht="15" thickBot="1" x14ac:dyDescent="0.35">
      <c r="A34" s="9">
        <v>8</v>
      </c>
      <c r="B34" s="137" t="s">
        <v>49</v>
      </c>
      <c r="C34" s="129">
        <f t="shared" ref="C34:K34" si="28">(C89*C$61+C$110*C138+C$159*C187+C$208*C236)/C$6</f>
        <v>0.59852966258841067</v>
      </c>
      <c r="D34" s="37">
        <f t="shared" si="28"/>
        <v>0.37100013063438136</v>
      </c>
      <c r="E34" s="37">
        <f t="shared" si="28"/>
        <v>0.46880804560840572</v>
      </c>
      <c r="F34" s="37">
        <f t="shared" si="28"/>
        <v>0.36919396093451134</v>
      </c>
      <c r="G34" s="37">
        <f t="shared" si="28"/>
        <v>0.57166761802591137</v>
      </c>
      <c r="H34" s="37">
        <f t="shared" si="28"/>
        <v>0.89409999999999989</v>
      </c>
      <c r="I34" s="37">
        <f t="shared" si="28"/>
        <v>1.0585688541482516</v>
      </c>
      <c r="J34" s="37">
        <f t="shared" si="28"/>
        <v>1.1094750085870315</v>
      </c>
      <c r="K34" s="42">
        <f t="shared" si="28"/>
        <v>2.0040337852133407</v>
      </c>
      <c r="L34" s="43"/>
      <c r="M34" s="60">
        <f t="shared" si="3"/>
        <v>0.69111730350748513</v>
      </c>
    </row>
    <row r="35" spans="1:14" x14ac:dyDescent="0.3">
      <c r="A35" s="94" t="s">
        <v>19</v>
      </c>
      <c r="B35" s="138" t="s">
        <v>46</v>
      </c>
      <c r="C35" s="127">
        <f t="shared" ref="C35:K35" si="29">(C90*C$61+C$110*C139+C$159*C188+C$208*C237)/C$6</f>
        <v>0.29791460228991279</v>
      </c>
      <c r="D35" s="38">
        <f t="shared" si="29"/>
        <v>0.17135056752855116</v>
      </c>
      <c r="E35" s="38">
        <f t="shared" si="29"/>
        <v>0.22937226880030598</v>
      </c>
      <c r="F35" s="38">
        <f t="shared" si="29"/>
        <v>0.18390972978485334</v>
      </c>
      <c r="G35" s="38">
        <f t="shared" si="29"/>
        <v>0.28646117811182992</v>
      </c>
      <c r="H35" s="38">
        <f t="shared" si="29"/>
        <v>0.46519999999999995</v>
      </c>
      <c r="I35" s="38">
        <f t="shared" si="29"/>
        <v>0.54773340636025769</v>
      </c>
      <c r="J35" s="38">
        <f t="shared" si="29"/>
        <v>0.58289537624903143</v>
      </c>
      <c r="K35" s="100">
        <f t="shared" si="29"/>
        <v>1.0804399950387649</v>
      </c>
      <c r="L35" s="39"/>
      <c r="M35" s="58">
        <f t="shared" si="3"/>
        <v>0.35142523777961882</v>
      </c>
    </row>
    <row r="36" spans="1:14" x14ac:dyDescent="0.3">
      <c r="A36" s="96" t="s">
        <v>19</v>
      </c>
      <c r="B36" s="66" t="s">
        <v>47</v>
      </c>
      <c r="C36" s="127">
        <f t="shared" ref="C36:K36" si="30">(C91*C$61+C$110*C140+C$159*C189+C$208*C238)/C$6</f>
        <v>0.15996899037824025</v>
      </c>
      <c r="D36" s="38">
        <f t="shared" si="30"/>
        <v>0.1124775288877517</v>
      </c>
      <c r="E36" s="38">
        <f t="shared" si="30"/>
        <v>0.1294490693725614</v>
      </c>
      <c r="F36" s="38">
        <f t="shared" si="30"/>
        <v>9.8831660703595448E-2</v>
      </c>
      <c r="G36" s="38">
        <f t="shared" si="30"/>
        <v>0.1510831828250622</v>
      </c>
      <c r="H36" s="38">
        <f t="shared" si="30"/>
        <v>0.21279999999999999</v>
      </c>
      <c r="I36" s="38">
        <f t="shared" si="30"/>
        <v>0.26250347353795261</v>
      </c>
      <c r="J36" s="38">
        <f t="shared" si="30"/>
        <v>0.26582874947352836</v>
      </c>
      <c r="K36" s="100">
        <f t="shared" si="30"/>
        <v>0.45281931811634374</v>
      </c>
      <c r="L36" s="39"/>
      <c r="M36" s="56">
        <f t="shared" si="3"/>
        <v>0.17738606039441748</v>
      </c>
    </row>
    <row r="37" spans="1:14" x14ac:dyDescent="0.3">
      <c r="A37" s="96" t="s">
        <v>20</v>
      </c>
      <c r="B37" s="66" t="s">
        <v>50</v>
      </c>
      <c r="C37" s="127">
        <f t="shared" ref="C37:K37" si="31">(C92*C$61+C$110*C141+C$159*C190+C$208*C239)/C$6</f>
        <v>9.1494072880799152E-2</v>
      </c>
      <c r="D37" s="38">
        <f t="shared" si="31"/>
        <v>5.2626771815030136E-2</v>
      </c>
      <c r="E37" s="38">
        <f t="shared" si="31"/>
        <v>7.0445880385077819E-2</v>
      </c>
      <c r="F37" s="38">
        <f t="shared" si="31"/>
        <v>5.6504136015673952E-2</v>
      </c>
      <c r="G37" s="38">
        <f t="shared" si="31"/>
        <v>8.7965229668086467E-2</v>
      </c>
      <c r="H37" s="38">
        <f t="shared" si="31"/>
        <v>0.1668</v>
      </c>
      <c r="I37" s="38">
        <f t="shared" si="31"/>
        <v>0.16828004959051987</v>
      </c>
      <c r="J37" s="38">
        <f t="shared" si="31"/>
        <v>0.17911534417027691</v>
      </c>
      <c r="K37" s="100">
        <f t="shared" si="31"/>
        <v>0.33191744654230471</v>
      </c>
      <c r="L37" s="39"/>
      <c r="M37" s="56">
        <f t="shared" si="3"/>
        <v>0.10835868830825846</v>
      </c>
    </row>
    <row r="38" spans="1:14" ht="15" thickBot="1" x14ac:dyDescent="0.35">
      <c r="A38" s="98" t="s">
        <v>20</v>
      </c>
      <c r="B38" s="20" t="s">
        <v>47</v>
      </c>
      <c r="C38" s="127">
        <f t="shared" ref="C38:K38" si="32">(C93*C$61+C$110*C142+C$159*C191+C$208*C240)/C$6</f>
        <v>4.9151997039458536E-2</v>
      </c>
      <c r="D38" s="38">
        <f t="shared" si="32"/>
        <v>3.454526240304838E-2</v>
      </c>
      <c r="E38" s="38">
        <f t="shared" si="32"/>
        <v>3.9540827050460518E-2</v>
      </c>
      <c r="F38" s="38">
        <f t="shared" si="32"/>
        <v>2.9948434430388644E-2</v>
      </c>
      <c r="G38" s="38">
        <f t="shared" si="32"/>
        <v>4.6158027420932765E-2</v>
      </c>
      <c r="H38" s="38">
        <f t="shared" si="32"/>
        <v>4.9299999999999997E-2</v>
      </c>
      <c r="I38" s="38">
        <f t="shared" si="32"/>
        <v>8.0051924659521517E-2</v>
      </c>
      <c r="J38" s="38">
        <f t="shared" si="32"/>
        <v>8.1635538694194959E-2</v>
      </c>
      <c r="K38" s="100">
        <f t="shared" si="32"/>
        <v>0.13885702551592732</v>
      </c>
      <c r="L38" s="39"/>
      <c r="M38" s="62">
        <f t="shared" si="3"/>
        <v>5.3947317025190289E-2</v>
      </c>
    </row>
    <row r="39" spans="1:14" ht="15" thickBot="1" x14ac:dyDescent="0.35">
      <c r="A39" s="109">
        <v>9</v>
      </c>
      <c r="B39" s="143" t="s">
        <v>51</v>
      </c>
      <c r="C39" s="133">
        <f t="shared" ref="C39:K39" si="33">(C94*C$61+C$110*C143+C$159*C192+C$208*C241)/C$6</f>
        <v>0.50979462017146293</v>
      </c>
      <c r="D39" s="110">
        <f t="shared" si="33"/>
        <v>0.48996403317490428</v>
      </c>
      <c r="E39" s="110">
        <f t="shared" si="33"/>
        <v>0.5941582205948277</v>
      </c>
      <c r="F39" s="110">
        <f t="shared" si="33"/>
        <v>0.52970587134579872</v>
      </c>
      <c r="G39" s="110">
        <f t="shared" si="33"/>
        <v>0.66451013781345325</v>
      </c>
      <c r="H39" s="110">
        <f t="shared" si="33"/>
        <v>0.9432463966095096</v>
      </c>
      <c r="I39" s="110">
        <f t="shared" si="33"/>
        <v>0.84826487102870884</v>
      </c>
      <c r="J39" s="110">
        <f t="shared" si="33"/>
        <v>0.97587066586704474</v>
      </c>
      <c r="K39" s="111">
        <f t="shared" si="33"/>
        <v>1.178154374871077</v>
      </c>
      <c r="L39" s="43"/>
      <c r="M39" s="60">
        <f t="shared" si="3"/>
        <v>0.68084335125284035</v>
      </c>
    </row>
    <row r="40" spans="1:14" ht="15" thickBot="1" x14ac:dyDescent="0.35">
      <c r="A40" s="9"/>
      <c r="B40" s="137" t="s">
        <v>91</v>
      </c>
      <c r="C40" s="129">
        <f t="shared" ref="C40:K40" si="34">(C95*C$61+C$110*C144+C$159*C193+C$208*C242)/C$6</f>
        <v>0</v>
      </c>
      <c r="D40" s="37">
        <f t="shared" si="34"/>
        <v>0</v>
      </c>
      <c r="E40" s="37">
        <f t="shared" si="34"/>
        <v>0</v>
      </c>
      <c r="F40" s="37">
        <f t="shared" si="34"/>
        <v>0</v>
      </c>
      <c r="G40" s="37">
        <f t="shared" si="34"/>
        <v>0</v>
      </c>
      <c r="H40" s="37">
        <f t="shared" si="34"/>
        <v>0</v>
      </c>
      <c r="I40" s="37">
        <f t="shared" si="34"/>
        <v>0</v>
      </c>
      <c r="J40" s="37">
        <f t="shared" si="34"/>
        <v>0</v>
      </c>
      <c r="K40" s="42">
        <f t="shared" si="34"/>
        <v>0</v>
      </c>
      <c r="L40" s="43"/>
      <c r="M40" s="60">
        <f>(M95*$M$61+$M$110*M144+$M$159*M193+$M$208*M242)/$M$6</f>
        <v>4.8827612666671349E-2</v>
      </c>
      <c r="N40" s="476"/>
    </row>
    <row r="41" spans="1:14" x14ac:dyDescent="0.3">
      <c r="A41" s="103"/>
      <c r="B41" s="144" t="s">
        <v>52</v>
      </c>
      <c r="C41" s="134">
        <f t="shared" ref="C41:K41" si="35">(C96*C$61+C$110*C145+C$159*C194+C$208*C243)/C$6</f>
        <v>3.9832061332603801</v>
      </c>
      <c r="D41" s="82">
        <f t="shared" si="35"/>
        <v>3.8282627254145321</v>
      </c>
      <c r="E41" s="82">
        <f t="shared" si="35"/>
        <v>4.9308169969755422</v>
      </c>
      <c r="F41" s="82">
        <f t="shared" si="35"/>
        <v>4.849563548195321</v>
      </c>
      <c r="G41" s="82">
        <f t="shared" si="35"/>
        <v>5.5245567121188417</v>
      </c>
      <c r="H41" s="82">
        <f t="shared" si="35"/>
        <v>7.3699185583541125</v>
      </c>
      <c r="I41" s="82">
        <f t="shared" si="35"/>
        <v>7.0452229537426057</v>
      </c>
      <c r="J41" s="82">
        <f t="shared" si="35"/>
        <v>7.6248235421612103</v>
      </c>
      <c r="K41" s="104">
        <f t="shared" si="35"/>
        <v>9.3618765508743547</v>
      </c>
      <c r="L41" s="43"/>
      <c r="M41" s="55">
        <f t="shared" ref="M41:M49" si="36">(M96*$M$61+$M$110*M145+$M$159*M194+$M$208*M243)/$M$6</f>
        <v>5.6097300063892925</v>
      </c>
      <c r="N41" s="476"/>
    </row>
    <row r="42" spans="1:14" x14ac:dyDescent="0.3">
      <c r="A42" s="105" t="s">
        <v>21</v>
      </c>
      <c r="B42" s="145" t="s">
        <v>53</v>
      </c>
      <c r="C42" s="135">
        <f t="shared" ref="C42:K42" si="37">(C97*C$61+C$110*C146+C$159*C195+C$208*C244)/C$6</f>
        <v>0.24376424894326873</v>
      </c>
      <c r="D42" s="135">
        <f t="shared" si="37"/>
        <v>0.23428202226991851</v>
      </c>
      <c r="E42" s="135">
        <f t="shared" si="37"/>
        <v>0.29975172464859867</v>
      </c>
      <c r="F42" s="135">
        <f t="shared" si="37"/>
        <v>0.29184438378443628</v>
      </c>
      <c r="G42" s="135">
        <f t="shared" si="37"/>
        <v>0.33578126973389644</v>
      </c>
      <c r="H42" s="135">
        <f t="shared" si="37"/>
        <v>0.45102427593415506</v>
      </c>
      <c r="I42" s="135">
        <f t="shared" si="37"/>
        <v>0.4282528596910079</v>
      </c>
      <c r="J42" s="135">
        <f t="shared" si="37"/>
        <v>0.46662395113318189</v>
      </c>
      <c r="K42" s="135">
        <f t="shared" si="37"/>
        <v>0.57184034060356459</v>
      </c>
      <c r="L42" s="43"/>
      <c r="M42" s="57">
        <f t="shared" si="36"/>
        <v>0.34128864582150198</v>
      </c>
      <c r="N42" s="476"/>
    </row>
    <row r="43" spans="1:14" x14ac:dyDescent="0.3">
      <c r="A43" s="96" t="s">
        <v>22</v>
      </c>
      <c r="B43" s="66" t="s">
        <v>54</v>
      </c>
      <c r="C43" s="127">
        <f t="shared" ref="C43:K43" si="38">(C98*C$61+C$110*C147+C$159*C196+C$208*C245)/C$6</f>
        <v>2.8065670414952636E-2</v>
      </c>
      <c r="D43" s="38">
        <f t="shared" si="38"/>
        <v>2.6973939163270792E-2</v>
      </c>
      <c r="E43" s="38">
        <f t="shared" si="38"/>
        <v>3.4512623030347661E-2</v>
      </c>
      <c r="F43" s="38">
        <f t="shared" si="38"/>
        <v>3.3603479934206155E-2</v>
      </c>
      <c r="G43" s="38">
        <f t="shared" si="38"/>
        <v>3.8660997926754474E-2</v>
      </c>
      <c r="H43" s="38">
        <f t="shared" si="38"/>
        <v>5.1928446162163078E-2</v>
      </c>
      <c r="I43" s="38">
        <f t="shared" si="38"/>
        <v>4.9307920762564877E-2</v>
      </c>
      <c r="J43" s="38">
        <f t="shared" si="38"/>
        <v>5.3724506678067899E-2</v>
      </c>
      <c r="K43" s="100">
        <f t="shared" si="38"/>
        <v>6.5839009811818089E-2</v>
      </c>
      <c r="L43" s="39"/>
      <c r="M43" s="56">
        <f t="shared" si="36"/>
        <v>3.9294959737938909E-2</v>
      </c>
      <c r="N43" s="476"/>
    </row>
    <row r="44" spans="1:14" x14ac:dyDescent="0.3">
      <c r="A44" s="96" t="s">
        <v>23</v>
      </c>
      <c r="B44" s="66" t="s">
        <v>55</v>
      </c>
      <c r="C44" s="127">
        <f t="shared" ref="C44:K44" si="39">(C99*C$61+C$110*C148+C$159*C197+C$208*C246)/C$6</f>
        <v>0.12940640085736324</v>
      </c>
      <c r="D44" s="38">
        <f t="shared" si="39"/>
        <v>0.12437259942326732</v>
      </c>
      <c r="E44" s="38">
        <f t="shared" si="39"/>
        <v>0.1591384836633549</v>
      </c>
      <c r="F44" s="38">
        <f t="shared" si="39"/>
        <v>0.15495563990668082</v>
      </c>
      <c r="G44" s="38">
        <f t="shared" si="39"/>
        <v>0.17826693551399997</v>
      </c>
      <c r="H44" s="38">
        <f t="shared" si="39"/>
        <v>0.23943391412380841</v>
      </c>
      <c r="I44" s="38">
        <f t="shared" si="39"/>
        <v>0.22736004979251678</v>
      </c>
      <c r="J44" s="38">
        <f t="shared" si="39"/>
        <v>0.24771526723773343</v>
      </c>
      <c r="K44" s="100">
        <f t="shared" si="39"/>
        <v>0.30357670225907507</v>
      </c>
      <c r="L44" s="39"/>
      <c r="M44" s="56">
        <f t="shared" si="36"/>
        <v>0.18118912215981917</v>
      </c>
      <c r="N44" s="476"/>
    </row>
    <row r="45" spans="1:14" x14ac:dyDescent="0.3">
      <c r="A45" s="96" t="s">
        <v>121</v>
      </c>
      <c r="B45" s="66" t="s">
        <v>122</v>
      </c>
      <c r="C45" s="127">
        <f t="shared" ref="C45:K45" si="40">(C100*C$61+C$110*C149+C$159*C198+C$208*C247)/C$6</f>
        <v>8.629217767095286E-2</v>
      </c>
      <c r="D45" s="127">
        <f t="shared" si="40"/>
        <v>8.2935483683380412E-2</v>
      </c>
      <c r="E45" s="127">
        <f t="shared" si="40"/>
        <v>0.10610061795489614</v>
      </c>
      <c r="F45" s="127">
        <f t="shared" si="40"/>
        <v>0.10328526394354931</v>
      </c>
      <c r="G45" s="127">
        <f t="shared" si="40"/>
        <v>0.11885333629314196</v>
      </c>
      <c r="H45" s="127">
        <f t="shared" si="40"/>
        <v>0.15966191564818349</v>
      </c>
      <c r="I45" s="127">
        <f t="shared" si="40"/>
        <v>0.15158488913592627</v>
      </c>
      <c r="J45" s="127">
        <f t="shared" si="40"/>
        <v>0.16518417721738046</v>
      </c>
      <c r="K45" s="127">
        <f t="shared" si="40"/>
        <v>0.20242462853267149</v>
      </c>
      <c r="L45" s="39"/>
      <c r="M45" s="56">
        <f t="shared" si="36"/>
        <v>0.12080456392374393</v>
      </c>
      <c r="N45" s="476"/>
    </row>
    <row r="46" spans="1:14" x14ac:dyDescent="0.3">
      <c r="A46" s="105" t="s">
        <v>24</v>
      </c>
      <c r="B46" s="145" t="s">
        <v>56</v>
      </c>
      <c r="C46" s="135">
        <f t="shared" ref="C46:K46" si="41">(C101*C$61+C$110*C150+C$159*C199+C$208*C248)/C$6</f>
        <v>0.26603037122819423</v>
      </c>
      <c r="D46" s="45">
        <f t="shared" si="41"/>
        <v>0.25568201090498571</v>
      </c>
      <c r="E46" s="45">
        <f t="shared" si="41"/>
        <v>0.29440649594622903</v>
      </c>
      <c r="F46" s="45">
        <f t="shared" si="41"/>
        <v>0.23786148756136238</v>
      </c>
      <c r="G46" s="45">
        <f t="shared" si="41"/>
        <v>0.32872886807955681</v>
      </c>
      <c r="H46" s="45">
        <f t="shared" si="41"/>
        <v>0.49222212067535448</v>
      </c>
      <c r="I46" s="45">
        <f t="shared" si="41"/>
        <v>0.42001201133770083</v>
      </c>
      <c r="J46" s="45">
        <f t="shared" si="41"/>
        <v>0.50924671473386296</v>
      </c>
      <c r="K46" s="106">
        <f t="shared" si="41"/>
        <v>0.60631403426751229</v>
      </c>
      <c r="L46" s="43"/>
      <c r="M46" s="57">
        <f t="shared" si="36"/>
        <v>0.33955470543133831</v>
      </c>
      <c r="N46" s="476"/>
    </row>
    <row r="47" spans="1:14" x14ac:dyDescent="0.3">
      <c r="A47" s="96" t="s">
        <v>25</v>
      </c>
      <c r="B47" s="66" t="s">
        <v>57</v>
      </c>
      <c r="C47" s="127">
        <f t="shared" ref="C47:K47" si="42">(C102*C$61+C$110*C151+C$159*C200+C$208*C249)/C$6</f>
        <v>8.629217767095286E-2</v>
      </c>
      <c r="D47" s="38">
        <f t="shared" si="42"/>
        <v>8.2935483683380412E-2</v>
      </c>
      <c r="E47" s="38">
        <f t="shared" si="42"/>
        <v>7.3392717937047089E-2</v>
      </c>
      <c r="F47" s="38">
        <f t="shared" si="42"/>
        <v>2.2687608341292777E-2</v>
      </c>
      <c r="G47" s="38">
        <f t="shared" si="42"/>
        <v>8.1149895683081771E-2</v>
      </c>
      <c r="H47" s="38">
        <f t="shared" si="42"/>
        <v>0.15966191564818349</v>
      </c>
      <c r="I47" s="38">
        <f t="shared" si="42"/>
        <v>0.10425153723653845</v>
      </c>
      <c r="J47" s="38">
        <f t="shared" si="42"/>
        <v>0.16518417721738046</v>
      </c>
      <c r="K47" s="100">
        <f t="shared" si="42"/>
        <v>0.18467429407275865</v>
      </c>
      <c r="L47" s="39"/>
      <c r="M47" s="56">
        <f t="shared" si="36"/>
        <v>8.7913949075182365E-2</v>
      </c>
      <c r="N47" s="476"/>
    </row>
    <row r="48" spans="1:14" ht="15" thickBot="1" x14ac:dyDescent="0.35">
      <c r="A48" s="96" t="s">
        <v>26</v>
      </c>
      <c r="B48" s="66" t="s">
        <v>58</v>
      </c>
      <c r="C48" s="127">
        <f t="shared" ref="C48:K48" si="43">(C103*C$61+C$110*C152+C$159*C201+C$208*C250)/C$6</f>
        <v>0.17973819355724138</v>
      </c>
      <c r="D48" s="38">
        <f t="shared" si="43"/>
        <v>0.17274652722160533</v>
      </c>
      <c r="E48" s="38">
        <f t="shared" si="43"/>
        <v>0.22101377800918195</v>
      </c>
      <c r="F48" s="38">
        <f t="shared" si="43"/>
        <v>0.21517387922006959</v>
      </c>
      <c r="G48" s="38">
        <f t="shared" si="43"/>
        <v>0.24757897239647503</v>
      </c>
      <c r="H48" s="38">
        <f t="shared" si="43"/>
        <v>0.33256020502717093</v>
      </c>
      <c r="I48" s="38">
        <f t="shared" si="43"/>
        <v>0.31576047410116242</v>
      </c>
      <c r="J48" s="38">
        <f t="shared" si="43"/>
        <v>0.34406253751648247</v>
      </c>
      <c r="K48" s="100">
        <f t="shared" si="43"/>
        <v>0.42163974019475364</v>
      </c>
      <c r="L48" s="39"/>
      <c r="M48" s="62">
        <f t="shared" si="36"/>
        <v>0.25164075635615601</v>
      </c>
      <c r="N48" s="476"/>
    </row>
    <row r="49" spans="1:14" ht="15" thickBot="1" x14ac:dyDescent="0.35">
      <c r="A49" s="537" t="s">
        <v>60</v>
      </c>
      <c r="B49" s="564"/>
      <c r="C49" s="129">
        <f t="shared" ref="C49:K49" si="44">(C104*C$61+C$110*C153+C$159*C202+C$208*C251)/C$6</f>
        <v>4.4930007534318435</v>
      </c>
      <c r="D49" s="37">
        <f t="shared" si="44"/>
        <v>4.3182267585894358</v>
      </c>
      <c r="E49" s="37">
        <f t="shared" si="44"/>
        <v>5.5249752175703692</v>
      </c>
      <c r="F49" s="37">
        <f t="shared" si="44"/>
        <v>5.3792694195411208</v>
      </c>
      <c r="G49" s="37">
        <f t="shared" si="44"/>
        <v>6.1890668499322947</v>
      </c>
      <c r="H49" s="37">
        <f t="shared" si="44"/>
        <v>8.3131649549636233</v>
      </c>
      <c r="I49" s="37">
        <f t="shared" si="44"/>
        <v>7.8934878247713138</v>
      </c>
      <c r="J49" s="37">
        <f t="shared" si="44"/>
        <v>8.6006942080282549</v>
      </c>
      <c r="K49" s="42">
        <f t="shared" si="44"/>
        <v>10.540030925745432</v>
      </c>
      <c r="L49" s="43"/>
      <c r="M49" s="60">
        <f t="shared" si="36"/>
        <v>6.2905733576421321</v>
      </c>
    </row>
    <row r="50" spans="1:14" ht="15" thickBot="1" x14ac:dyDescent="0.35">
      <c r="K50" t="s">
        <v>88</v>
      </c>
      <c r="M50">
        <v>6.2904</v>
      </c>
    </row>
    <row r="51" spans="1:14" x14ac:dyDescent="0.3">
      <c r="A51" s="551" t="s">
        <v>138</v>
      </c>
      <c r="B51" s="552"/>
      <c r="C51" s="552"/>
      <c r="D51" s="552"/>
      <c r="E51" s="552"/>
      <c r="F51" s="552"/>
      <c r="G51" s="552"/>
      <c r="H51" s="552"/>
      <c r="I51" s="552"/>
      <c r="J51" s="553"/>
      <c r="K51" s="87"/>
      <c r="L51" s="1"/>
      <c r="M51" s="88">
        <v>25201652</v>
      </c>
      <c r="N51" s="91"/>
    </row>
    <row r="52" spans="1:14" ht="15" thickBot="1" x14ac:dyDescent="0.35">
      <c r="A52" s="556" t="s">
        <v>86</v>
      </c>
      <c r="B52" s="557"/>
      <c r="C52" s="557"/>
      <c r="D52" s="557"/>
      <c r="E52" s="557"/>
      <c r="F52" s="557"/>
      <c r="G52" s="557"/>
      <c r="H52" s="557"/>
      <c r="I52" s="557"/>
      <c r="J52" s="557"/>
      <c r="K52" s="25"/>
      <c r="L52" s="1"/>
      <c r="M52" s="86">
        <f>M51/M6</f>
        <v>2.0102279308017188</v>
      </c>
    </row>
    <row r="53" spans="1:14" ht="15" thickBot="1" x14ac:dyDescent="0.35">
      <c r="A53" s="554" t="s">
        <v>87</v>
      </c>
      <c r="B53" s="555"/>
      <c r="C53" s="555"/>
      <c r="D53" s="555"/>
      <c r="E53" s="555"/>
      <c r="F53" s="555"/>
      <c r="G53" s="555"/>
      <c r="H53" s="555"/>
      <c r="I53" s="555"/>
      <c r="J53" s="555"/>
      <c r="K53" s="83"/>
      <c r="M53" s="84">
        <v>2.0102000000000002</v>
      </c>
    </row>
    <row r="54" spans="1:14" ht="15" thickBot="1" x14ac:dyDescent="0.35">
      <c r="A54" s="548" t="s">
        <v>82</v>
      </c>
      <c r="B54" s="549"/>
      <c r="C54" s="549"/>
      <c r="D54" s="549"/>
      <c r="E54" s="549"/>
      <c r="F54" s="549"/>
      <c r="G54" s="549"/>
      <c r="H54" s="549"/>
      <c r="I54" s="549"/>
      <c r="J54" s="550"/>
      <c r="K54" s="67"/>
      <c r="M54" s="71">
        <f>M49/M52</f>
        <v>3.1292836306046778</v>
      </c>
    </row>
    <row r="55" spans="1:14" ht="15" thickBot="1" x14ac:dyDescent="0.35">
      <c r="A55" s="558" t="s">
        <v>84</v>
      </c>
      <c r="B55" s="559"/>
      <c r="C55" s="559"/>
      <c r="D55" s="559"/>
      <c r="E55" s="559"/>
      <c r="F55" s="559"/>
      <c r="G55" s="559"/>
      <c r="H55" s="559"/>
      <c r="I55" s="559"/>
      <c r="J55" s="560"/>
      <c r="K55" s="67"/>
      <c r="M55" s="85">
        <v>3.1292</v>
      </c>
    </row>
    <row r="56" spans="1:14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4" ht="15" thickBot="1" x14ac:dyDescent="0.35">
      <c r="A58" s="72" t="s">
        <v>0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 t="s">
        <v>93</v>
      </c>
    </row>
    <row r="59" spans="1:14" x14ac:dyDescent="0.3">
      <c r="A59" s="536" t="s">
        <v>1</v>
      </c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</row>
    <row r="60" spans="1:14" ht="15" thickBot="1" x14ac:dyDescent="0.35"/>
    <row r="61" spans="1:14" ht="15" thickBot="1" x14ac:dyDescent="0.35">
      <c r="A61" s="4">
        <v>1</v>
      </c>
      <c r="B61" s="17" t="s">
        <v>2</v>
      </c>
      <c r="C61" s="21">
        <v>10022.540000000001</v>
      </c>
      <c r="D61" s="21">
        <v>596757.13</v>
      </c>
      <c r="E61" s="21">
        <v>901093.49</v>
      </c>
      <c r="F61" s="21">
        <v>45182.3</v>
      </c>
      <c r="G61" s="21">
        <v>631155.16</v>
      </c>
      <c r="H61" s="21">
        <v>151567.29999999999</v>
      </c>
      <c r="I61" s="21">
        <v>435772.39</v>
      </c>
      <c r="J61" s="21">
        <v>0</v>
      </c>
      <c r="K61" s="22">
        <v>181660.1</v>
      </c>
      <c r="L61" s="23"/>
      <c r="M61" s="48">
        <f>SUM(C61:K61)</f>
        <v>2953210.41</v>
      </c>
    </row>
    <row r="62" spans="1:14" ht="29.4" thickBot="1" x14ac:dyDescent="0.35">
      <c r="A62" s="8"/>
      <c r="B62" s="26" t="s">
        <v>28</v>
      </c>
      <c r="C62" s="27" t="s">
        <v>61</v>
      </c>
      <c r="D62" s="27" t="s">
        <v>62</v>
      </c>
      <c r="E62" s="27" t="s">
        <v>63</v>
      </c>
      <c r="F62" s="27" t="s">
        <v>64</v>
      </c>
      <c r="G62" s="27" t="s">
        <v>65</v>
      </c>
      <c r="H62" s="27" t="s">
        <v>111</v>
      </c>
      <c r="I62" s="27" t="s">
        <v>66</v>
      </c>
      <c r="J62" s="27" t="s">
        <v>67</v>
      </c>
      <c r="K62" s="28" t="s">
        <v>68</v>
      </c>
      <c r="L62" s="29"/>
      <c r="M62" s="119" t="s">
        <v>69</v>
      </c>
    </row>
    <row r="63" spans="1:14" ht="15" thickBot="1" x14ac:dyDescent="0.35">
      <c r="A63" s="9">
        <v>4</v>
      </c>
      <c r="B63" s="10" t="s">
        <v>29</v>
      </c>
      <c r="C63" s="30">
        <f>SUM(C64:C68)</f>
        <v>0.69750000000000001</v>
      </c>
      <c r="D63" s="30">
        <f t="shared" ref="D63:K63" si="45">SUM(D64:D68)</f>
        <v>0.94359999999999999</v>
      </c>
      <c r="E63" s="30">
        <f t="shared" si="45"/>
        <v>1.0739000000000001</v>
      </c>
      <c r="F63" s="30">
        <f t="shared" si="45"/>
        <v>1.4251</v>
      </c>
      <c r="G63" s="30">
        <f t="shared" si="45"/>
        <v>1.5251999999999999</v>
      </c>
      <c r="H63" s="30">
        <f t="shared" si="45"/>
        <v>1.7549000000000001</v>
      </c>
      <c r="I63" s="30">
        <f t="shared" si="45"/>
        <v>2.1896999999999998</v>
      </c>
      <c r="J63" s="30"/>
      <c r="K63" s="30">
        <f t="shared" si="45"/>
        <v>2.8771000000000004</v>
      </c>
      <c r="L63" s="32"/>
      <c r="M63" s="60">
        <f>(C63*$C$61+D63*$D$61+E63*$E$61+F63*$F$61+G63*$G$61+H63*$H$61+I63*$I$61+J63*$J$61+K63*$K$61)/$M$61</f>
        <v>1.4586338685749114</v>
      </c>
    </row>
    <row r="64" spans="1:14" x14ac:dyDescent="0.3">
      <c r="A64" s="94" t="s">
        <v>3</v>
      </c>
      <c r="B64" s="5" t="s">
        <v>30</v>
      </c>
      <c r="C64" s="33">
        <v>0.45390000000000003</v>
      </c>
      <c r="D64" s="33">
        <v>0.6149</v>
      </c>
      <c r="E64" s="33">
        <v>0.70850000000000002</v>
      </c>
      <c r="F64" s="33">
        <v>1.0123</v>
      </c>
      <c r="G64" s="33">
        <v>1.0645</v>
      </c>
      <c r="H64" s="33">
        <v>0.76070000000000004</v>
      </c>
      <c r="I64" s="33">
        <v>1.4823999999999999</v>
      </c>
      <c r="J64" s="33"/>
      <c r="K64" s="95">
        <v>1.7434000000000001</v>
      </c>
      <c r="L64" s="34"/>
      <c r="M64" s="58">
        <f t="shared" ref="M64:M93" si="46">(C64*$C$61+D64*$D$61+E64*$E$61+F64*$F$61+G64*$G$61+H64*$H$61+I64*$I$61+J64*$J$61+K64*$K$61)/$M$61</f>
        <v>0.94998821716330062</v>
      </c>
    </row>
    <row r="65" spans="1:13" x14ac:dyDescent="0.3">
      <c r="A65" s="96" t="s">
        <v>4</v>
      </c>
      <c r="B65" s="13" t="s">
        <v>31</v>
      </c>
      <c r="C65" s="35">
        <v>1.8200000000000001E-2</v>
      </c>
      <c r="D65" s="35">
        <v>2.46E-2</v>
      </c>
      <c r="E65" s="35">
        <v>2.8299999999999999E-2</v>
      </c>
      <c r="F65" s="35">
        <v>4.0500000000000001E-2</v>
      </c>
      <c r="G65" s="35">
        <v>4.2599999999999999E-2</v>
      </c>
      <c r="H65" s="35">
        <v>4.5600000000000002E-2</v>
      </c>
      <c r="I65" s="35">
        <v>5.9299999999999999E-2</v>
      </c>
      <c r="J65" s="35"/>
      <c r="K65" s="97">
        <v>6.9699999999999998E-2</v>
      </c>
      <c r="L65" s="34"/>
      <c r="M65" s="56">
        <f t="shared" si="46"/>
        <v>3.8769724821605248E-2</v>
      </c>
    </row>
    <row r="66" spans="1:13" x14ac:dyDescent="0.3">
      <c r="A66" s="96" t="s">
        <v>5</v>
      </c>
      <c r="B66" s="13" t="s">
        <v>32</v>
      </c>
      <c r="C66" s="35">
        <v>5.6099999999999997E-2</v>
      </c>
      <c r="D66" s="35">
        <v>8.2500000000000004E-2</v>
      </c>
      <c r="E66" s="35">
        <v>0.10730000000000001</v>
      </c>
      <c r="F66" s="35">
        <v>0.10730000000000001</v>
      </c>
      <c r="G66" s="35">
        <v>0.125</v>
      </c>
      <c r="H66" s="35">
        <v>0.125</v>
      </c>
      <c r="I66" s="35">
        <v>0.14849999999999999</v>
      </c>
      <c r="J66" s="35"/>
      <c r="K66" s="97">
        <v>0.17530000000000001</v>
      </c>
      <c r="L66" s="34"/>
      <c r="M66" s="56">
        <f t="shared" si="46"/>
        <v>0.11706840859029749</v>
      </c>
    </row>
    <row r="67" spans="1:13" x14ac:dyDescent="0.3">
      <c r="A67" s="98" t="s">
        <v>6</v>
      </c>
      <c r="B67" s="117" t="s">
        <v>33</v>
      </c>
      <c r="C67" s="36">
        <v>0.16930000000000001</v>
      </c>
      <c r="D67" s="36">
        <v>0.22159999999999999</v>
      </c>
      <c r="E67" s="36">
        <v>0.2298</v>
      </c>
      <c r="F67" s="36">
        <v>0.26500000000000001</v>
      </c>
      <c r="G67" s="36">
        <v>0.29310000000000003</v>
      </c>
      <c r="H67" s="36">
        <v>0.5736</v>
      </c>
      <c r="I67" s="36">
        <v>0.4995</v>
      </c>
      <c r="J67" s="36"/>
      <c r="K67" s="99">
        <v>0.88870000000000005</v>
      </c>
      <c r="L67" s="34"/>
      <c r="M67" s="56">
        <f t="shared" si="46"/>
        <v>0.33997679490876509</v>
      </c>
    </row>
    <row r="68" spans="1:13" ht="15" thickBot="1" x14ac:dyDescent="0.35">
      <c r="A68" s="6" t="s">
        <v>100</v>
      </c>
      <c r="B68" s="7" t="s">
        <v>101</v>
      </c>
      <c r="C68" s="116"/>
      <c r="D68" s="116"/>
      <c r="E68" s="116"/>
      <c r="F68" s="116"/>
      <c r="G68" s="116"/>
      <c r="H68" s="116">
        <v>0.25</v>
      </c>
      <c r="I68" s="116"/>
      <c r="J68" s="116"/>
      <c r="K68" s="118"/>
      <c r="L68" s="34"/>
      <c r="M68" s="62">
        <f t="shared" si="46"/>
        <v>1.2830723090942915E-2</v>
      </c>
    </row>
    <row r="69" spans="1:13" ht="29.4" thickBot="1" x14ac:dyDescent="0.35">
      <c r="A69" s="9">
        <v>5</v>
      </c>
      <c r="B69" s="15" t="s">
        <v>71</v>
      </c>
      <c r="C69" s="37">
        <f>SUM(C70:C72,C76:C79)</f>
        <v>1.9840833153999999</v>
      </c>
      <c r="D69" s="37">
        <f>SUM(D70:D72,D76:D79)</f>
        <v>1.9840833153999999</v>
      </c>
      <c r="E69" s="37">
        <f t="shared" ref="E69:K69" si="47">SUM(E70:E72,E76:E79)</f>
        <v>2.9422921318999999</v>
      </c>
      <c r="F69" s="37">
        <f t="shared" si="47"/>
        <v>2.8717331370000001</v>
      </c>
      <c r="G69" s="37">
        <f t="shared" si="47"/>
        <v>2.8717331370000001</v>
      </c>
      <c r="H69" s="37">
        <f t="shared" si="47"/>
        <v>3.1172203618999998</v>
      </c>
      <c r="I69" s="37">
        <f t="shared" si="47"/>
        <v>2.8717331370000001</v>
      </c>
      <c r="J69" s="37"/>
      <c r="K69" s="37">
        <f t="shared" si="47"/>
        <v>2.8717331370000001</v>
      </c>
      <c r="L69" s="32"/>
      <c r="M69" s="60">
        <f t="shared" si="46"/>
        <v>2.7234809916345473</v>
      </c>
    </row>
    <row r="70" spans="1:13" x14ac:dyDescent="0.3">
      <c r="A70" s="94" t="s">
        <v>115</v>
      </c>
      <c r="B70" s="5" t="s">
        <v>114</v>
      </c>
      <c r="C70" s="38">
        <v>1.0750999999999999</v>
      </c>
      <c r="D70" s="38">
        <v>1.0750999999999999</v>
      </c>
      <c r="E70" s="38">
        <v>1.6237999999999999</v>
      </c>
      <c r="F70" s="38">
        <v>1.5869</v>
      </c>
      <c r="G70" s="38">
        <v>1.5869</v>
      </c>
      <c r="H70" s="38">
        <v>1.7362</v>
      </c>
      <c r="I70" s="38">
        <v>1.5869</v>
      </c>
      <c r="J70" s="38"/>
      <c r="K70" s="100">
        <v>1.5869</v>
      </c>
      <c r="L70" s="39"/>
      <c r="M70" s="58">
        <f t="shared" si="46"/>
        <v>1.5006648687094393</v>
      </c>
    </row>
    <row r="71" spans="1:13" x14ac:dyDescent="0.3">
      <c r="A71" s="94" t="s">
        <v>116</v>
      </c>
      <c r="B71" s="125" t="s">
        <v>117</v>
      </c>
      <c r="C71" s="38">
        <f>C70*0.423893</f>
        <v>0.45572736429999999</v>
      </c>
      <c r="D71" s="38">
        <f t="shared" ref="D71:K71" si="48">D70*0.423893</f>
        <v>0.45572736429999999</v>
      </c>
      <c r="E71" s="38">
        <f t="shared" si="48"/>
        <v>0.68831745339999995</v>
      </c>
      <c r="F71" s="38">
        <f t="shared" si="48"/>
        <v>0.67267580170000008</v>
      </c>
      <c r="G71" s="38">
        <f t="shared" si="48"/>
        <v>0.67267580170000008</v>
      </c>
      <c r="H71" s="38">
        <f t="shared" si="48"/>
        <v>0.73596302660000001</v>
      </c>
      <c r="I71" s="38">
        <f t="shared" si="48"/>
        <v>0.67267580170000008</v>
      </c>
      <c r="J71" s="38"/>
      <c r="K71" s="38">
        <f t="shared" si="48"/>
        <v>0.67267580170000008</v>
      </c>
      <c r="L71" s="39"/>
      <c r="M71" s="58">
        <f t="shared" si="46"/>
        <v>0.63612133319185038</v>
      </c>
    </row>
    <row r="72" spans="1:13" x14ac:dyDescent="0.3">
      <c r="A72" s="96" t="s">
        <v>8</v>
      </c>
      <c r="B72" s="13" t="s">
        <v>35</v>
      </c>
      <c r="C72" s="40">
        <f>SUM(C73:C75)</f>
        <v>0.22739999999999999</v>
      </c>
      <c r="D72" s="40">
        <f>SUM(D73:D75)</f>
        <v>0.22739999999999999</v>
      </c>
      <c r="E72" s="40">
        <f t="shared" ref="E72:K72" si="49">SUM(E73:E75)</f>
        <v>0.4178</v>
      </c>
      <c r="F72" s="40">
        <f t="shared" si="49"/>
        <v>0.40410000000000001</v>
      </c>
      <c r="G72" s="40">
        <f t="shared" si="49"/>
        <v>0.40410000000000001</v>
      </c>
      <c r="H72" s="40">
        <f t="shared" si="49"/>
        <v>0.437</v>
      </c>
      <c r="I72" s="40">
        <f t="shared" si="49"/>
        <v>0.40410000000000001</v>
      </c>
      <c r="J72" s="40"/>
      <c r="K72" s="101">
        <f t="shared" si="49"/>
        <v>0.40410000000000001</v>
      </c>
      <c r="L72" s="39"/>
      <c r="M72" s="56">
        <f t="shared" si="46"/>
        <v>0.37366314985155419</v>
      </c>
    </row>
    <row r="73" spans="1:13" x14ac:dyDescent="0.3">
      <c r="A73" s="96" t="s">
        <v>9</v>
      </c>
      <c r="B73" s="13" t="s">
        <v>108</v>
      </c>
      <c r="C73" s="40">
        <v>0.19819999999999999</v>
      </c>
      <c r="D73" s="40">
        <v>0.19819999999999999</v>
      </c>
      <c r="E73" s="40">
        <v>0.36420000000000002</v>
      </c>
      <c r="F73" s="40">
        <v>0.3523</v>
      </c>
      <c r="G73" s="40">
        <v>0.3523</v>
      </c>
      <c r="H73" s="40">
        <v>0.3831</v>
      </c>
      <c r="I73" s="40">
        <v>0.3523</v>
      </c>
      <c r="J73" s="40"/>
      <c r="K73" s="101">
        <v>0.3523</v>
      </c>
      <c r="L73" s="39"/>
      <c r="M73" s="56">
        <f t="shared" si="46"/>
        <v>0.32584964566307351</v>
      </c>
    </row>
    <row r="74" spans="1:13" x14ac:dyDescent="0.3">
      <c r="A74" s="96" t="s">
        <v>10</v>
      </c>
      <c r="B74" s="13" t="s">
        <v>109</v>
      </c>
      <c r="C74" s="40">
        <v>2.64E-2</v>
      </c>
      <c r="D74" s="40">
        <v>2.64E-2</v>
      </c>
      <c r="E74" s="40">
        <v>4.8500000000000001E-2</v>
      </c>
      <c r="F74" s="40">
        <v>4.6899999999999997E-2</v>
      </c>
      <c r="G74" s="40">
        <v>4.6899999999999997E-2</v>
      </c>
      <c r="H74" s="40">
        <v>4.8800000000000003E-2</v>
      </c>
      <c r="I74" s="40">
        <v>4.6899999999999997E-2</v>
      </c>
      <c r="J74" s="40"/>
      <c r="K74" s="101">
        <v>4.6899999999999997E-2</v>
      </c>
      <c r="L74" s="39"/>
      <c r="M74" s="56">
        <f t="shared" si="46"/>
        <v>4.3273690223785979E-2</v>
      </c>
    </row>
    <row r="75" spans="1:13" x14ac:dyDescent="0.3">
      <c r="A75" s="96" t="s">
        <v>11</v>
      </c>
      <c r="B75" s="13" t="s">
        <v>110</v>
      </c>
      <c r="C75" s="40">
        <v>2.8E-3</v>
      </c>
      <c r="D75" s="40">
        <v>2.8E-3</v>
      </c>
      <c r="E75" s="40">
        <v>5.1000000000000004E-3</v>
      </c>
      <c r="F75" s="40">
        <v>4.8999999999999998E-3</v>
      </c>
      <c r="G75" s="40">
        <v>4.8999999999999998E-3</v>
      </c>
      <c r="H75" s="40">
        <v>5.1000000000000004E-3</v>
      </c>
      <c r="I75" s="40">
        <v>4.8999999999999998E-3</v>
      </c>
      <c r="J75" s="40"/>
      <c r="K75" s="101">
        <v>4.8999999999999998E-3</v>
      </c>
      <c r="L75" s="39"/>
      <c r="M75" s="56">
        <f t="shared" si="46"/>
        <v>4.5398139646947817E-3</v>
      </c>
    </row>
    <row r="76" spans="1:13" x14ac:dyDescent="0.3">
      <c r="A76" s="96" t="s">
        <v>12</v>
      </c>
      <c r="B76" s="13" t="s">
        <v>39</v>
      </c>
      <c r="C76" s="40">
        <v>8.48E-2</v>
      </c>
      <c r="D76" s="40">
        <v>8.48E-2</v>
      </c>
      <c r="E76" s="40"/>
      <c r="F76" s="40"/>
      <c r="G76" s="40"/>
      <c r="H76" s="40">
        <v>0</v>
      </c>
      <c r="I76" s="40"/>
      <c r="J76" s="40"/>
      <c r="K76" s="101"/>
      <c r="L76" s="39"/>
      <c r="M76" s="56">
        <f t="shared" si="46"/>
        <v>1.7423382987465496E-2</v>
      </c>
    </row>
    <row r="77" spans="1:13" x14ac:dyDescent="0.3">
      <c r="A77" s="96" t="s">
        <v>13</v>
      </c>
      <c r="B77" s="13" t="s">
        <v>40</v>
      </c>
      <c r="C77" s="40">
        <v>2.3300000000000001E-2</v>
      </c>
      <c r="D77" s="40">
        <v>2.3300000000000001E-2</v>
      </c>
      <c r="E77" s="40">
        <v>3.5099999999999999E-2</v>
      </c>
      <c r="F77" s="40">
        <v>3.4200000000000001E-2</v>
      </c>
      <c r="G77" s="40">
        <v>3.4200000000000001E-2</v>
      </c>
      <c r="H77" s="40">
        <v>3.4200000000000001E-2</v>
      </c>
      <c r="I77" s="40">
        <v>3.4200000000000001E-2</v>
      </c>
      <c r="J77" s="40"/>
      <c r="K77" s="101">
        <v>3.4200000000000001E-2</v>
      </c>
      <c r="L77" s="39"/>
      <c r="M77" s="56">
        <f t="shared" si="46"/>
        <v>3.2235048826067224E-2</v>
      </c>
    </row>
    <row r="78" spans="1:13" x14ac:dyDescent="0.3">
      <c r="A78" s="565" t="s">
        <v>14</v>
      </c>
      <c r="B78" s="117" t="s">
        <v>118</v>
      </c>
      <c r="C78" s="132">
        <v>8.2699999999999996E-2</v>
      </c>
      <c r="D78" s="41">
        <v>8.2699999999999996E-2</v>
      </c>
      <c r="E78" s="41">
        <v>0.1245</v>
      </c>
      <c r="F78" s="41">
        <v>0.1221</v>
      </c>
      <c r="G78" s="41">
        <v>0.1221</v>
      </c>
      <c r="H78" s="41">
        <v>0.1221</v>
      </c>
      <c r="I78" s="41">
        <v>0.1221</v>
      </c>
      <c r="J78" s="41"/>
      <c r="K78" s="102">
        <v>0.1221</v>
      </c>
      <c r="L78" s="39"/>
      <c r="M78" s="62">
        <f t="shared" si="46"/>
        <v>0.11473699784195193</v>
      </c>
    </row>
    <row r="79" spans="1:13" ht="15" thickBot="1" x14ac:dyDescent="0.35">
      <c r="A79" s="566"/>
      <c r="B79" s="122" t="s">
        <v>117</v>
      </c>
      <c r="C79" s="123">
        <f>C78*0.423893</f>
        <v>3.5055951100000003E-2</v>
      </c>
      <c r="D79" s="123">
        <f t="shared" ref="D79:K79" si="50">D78*0.423893</f>
        <v>3.5055951100000003E-2</v>
      </c>
      <c r="E79" s="123">
        <f t="shared" si="50"/>
        <v>5.2774678500000005E-2</v>
      </c>
      <c r="F79" s="123">
        <f t="shared" si="50"/>
        <v>5.1757335300000006E-2</v>
      </c>
      <c r="G79" s="123">
        <f t="shared" si="50"/>
        <v>5.1757335300000006E-2</v>
      </c>
      <c r="H79" s="123">
        <f t="shared" si="50"/>
        <v>5.1757335300000006E-2</v>
      </c>
      <c r="I79" s="123">
        <f t="shared" si="50"/>
        <v>5.1757335300000006E-2</v>
      </c>
      <c r="J79" s="123"/>
      <c r="K79" s="123">
        <f t="shared" si="50"/>
        <v>5.1757335300000006E-2</v>
      </c>
      <c r="L79" s="39"/>
      <c r="M79" s="62">
        <f t="shared" si="46"/>
        <v>4.8636210226218536E-2</v>
      </c>
    </row>
    <row r="80" spans="1:13" ht="15" thickBot="1" x14ac:dyDescent="0.35">
      <c r="A80" s="9">
        <v>6</v>
      </c>
      <c r="B80" s="10" t="s">
        <v>42</v>
      </c>
      <c r="C80" s="37">
        <f>SUM(C81:C83)</f>
        <v>0.28800000000000003</v>
      </c>
      <c r="D80" s="37">
        <f t="shared" ref="D80:K80" si="51">SUM(D81:D83)</f>
        <v>0.28800000000000003</v>
      </c>
      <c r="E80" s="37">
        <f t="shared" si="51"/>
        <v>0.34129999999999999</v>
      </c>
      <c r="F80" s="37">
        <f t="shared" si="51"/>
        <v>0.3382</v>
      </c>
      <c r="G80" s="37">
        <f>SUM(G81:G83)</f>
        <v>0.3382</v>
      </c>
      <c r="H80" s="37">
        <f t="shared" si="51"/>
        <v>0.95920000000000005</v>
      </c>
      <c r="I80" s="37">
        <f t="shared" si="51"/>
        <v>0.3382</v>
      </c>
      <c r="J80" s="37"/>
      <c r="K80" s="37">
        <f t="shared" si="51"/>
        <v>0.3382</v>
      </c>
      <c r="L80" s="43"/>
      <c r="M80" s="60">
        <f t="shared" si="46"/>
        <v>0.36070308459565531</v>
      </c>
    </row>
    <row r="81" spans="1:14" x14ac:dyDescent="0.3">
      <c r="A81" s="94" t="s">
        <v>15</v>
      </c>
      <c r="B81" s="5" t="s">
        <v>43</v>
      </c>
      <c r="C81" s="38">
        <v>0.1053</v>
      </c>
      <c r="D81" s="38">
        <v>0.1053</v>
      </c>
      <c r="E81" s="38">
        <v>0.15859999999999999</v>
      </c>
      <c r="F81" s="38">
        <v>0.1555</v>
      </c>
      <c r="G81" s="38">
        <v>0.1555</v>
      </c>
      <c r="H81" s="38">
        <v>0.1555</v>
      </c>
      <c r="I81" s="38">
        <v>0.1555</v>
      </c>
      <c r="J81" s="38"/>
      <c r="K81" s="100">
        <v>0.1555</v>
      </c>
      <c r="L81" s="39"/>
      <c r="M81" s="58">
        <f t="shared" si="46"/>
        <v>0.14613156843775316</v>
      </c>
    </row>
    <row r="82" spans="1:14" x14ac:dyDescent="0.3">
      <c r="A82" s="98" t="s">
        <v>16</v>
      </c>
      <c r="B82" s="117" t="s">
        <v>80</v>
      </c>
      <c r="C82" s="41">
        <v>0.1827</v>
      </c>
      <c r="D82" s="41">
        <v>0.1827</v>
      </c>
      <c r="E82" s="41">
        <v>0.1827</v>
      </c>
      <c r="F82" s="41">
        <v>0.1827</v>
      </c>
      <c r="G82" s="41">
        <v>0.1827</v>
      </c>
      <c r="H82" s="41">
        <v>0.1827</v>
      </c>
      <c r="I82" s="41">
        <v>0.1827</v>
      </c>
      <c r="J82" s="41"/>
      <c r="K82" s="102">
        <v>0.1827</v>
      </c>
      <c r="L82" s="39"/>
      <c r="M82" s="56">
        <f t="shared" si="46"/>
        <v>0.1827</v>
      </c>
    </row>
    <row r="83" spans="1:14" x14ac:dyDescent="0.3">
      <c r="A83" s="96" t="s">
        <v>102</v>
      </c>
      <c r="B83" s="13" t="s">
        <v>103</v>
      </c>
      <c r="C83" s="40"/>
      <c r="D83" s="40"/>
      <c r="E83" s="40"/>
      <c r="F83" s="40"/>
      <c r="G83" s="40"/>
      <c r="H83" s="40">
        <f>SUM(H84:H85)</f>
        <v>0.621</v>
      </c>
      <c r="I83" s="40"/>
      <c r="J83" s="40"/>
      <c r="K83" s="40"/>
      <c r="L83" s="39"/>
      <c r="M83" s="56">
        <f t="shared" si="46"/>
        <v>3.1871516157902201E-2</v>
      </c>
    </row>
    <row r="84" spans="1:14" x14ac:dyDescent="0.3">
      <c r="A84" s="96" t="s">
        <v>104</v>
      </c>
      <c r="B84" s="13" t="s">
        <v>120</v>
      </c>
      <c r="C84" s="40"/>
      <c r="D84" s="40"/>
      <c r="E84" s="40"/>
      <c r="F84" s="40"/>
      <c r="G84" s="40"/>
      <c r="H84" s="40">
        <v>0.34970000000000001</v>
      </c>
      <c r="I84" s="40"/>
      <c r="J84" s="40"/>
      <c r="K84" s="101"/>
      <c r="L84" s="39"/>
      <c r="M84" s="56">
        <f t="shared" si="46"/>
        <v>1.7947615459610954E-2</v>
      </c>
    </row>
    <row r="85" spans="1:14" ht="15" thickBot="1" x14ac:dyDescent="0.35">
      <c r="A85" s="6" t="s">
        <v>105</v>
      </c>
      <c r="B85" s="7" t="s">
        <v>107</v>
      </c>
      <c r="C85" s="107"/>
      <c r="D85" s="107"/>
      <c r="E85" s="107"/>
      <c r="F85" s="107"/>
      <c r="G85" s="107"/>
      <c r="H85" s="107">
        <v>0.27129999999999999</v>
      </c>
      <c r="I85" s="107"/>
      <c r="J85" s="107"/>
      <c r="K85" s="108"/>
      <c r="L85" s="39"/>
      <c r="M85" s="62">
        <f t="shared" si="46"/>
        <v>1.3923900698291252E-2</v>
      </c>
    </row>
    <row r="86" spans="1:14" ht="15" thickBot="1" x14ac:dyDescent="0.35">
      <c r="A86" s="9">
        <v>7</v>
      </c>
      <c r="B86" s="10" t="s">
        <v>45</v>
      </c>
      <c r="C86" s="37">
        <f>SUM(C87:C88)</f>
        <v>0.39900000000000002</v>
      </c>
      <c r="D86" s="37">
        <f>SUM(D87:D88)</f>
        <v>0.2397</v>
      </c>
      <c r="E86" s="37">
        <f t="shared" ref="E86:K86" si="52">SUM(E87:E88)</f>
        <v>0.32680000000000003</v>
      </c>
      <c r="F86" s="37">
        <f t="shared" si="52"/>
        <v>0.30599999999999999</v>
      </c>
      <c r="G86" s="37">
        <f t="shared" si="52"/>
        <v>0.41619999999999996</v>
      </c>
      <c r="H86" s="37">
        <f t="shared" si="52"/>
        <v>0.63529999999999998</v>
      </c>
      <c r="I86" s="37">
        <f t="shared" si="52"/>
        <v>0.74670000000000003</v>
      </c>
      <c r="J86" s="37"/>
      <c r="K86" s="42">
        <f t="shared" si="52"/>
        <v>1.2917999999999998</v>
      </c>
      <c r="L86" s="43"/>
      <c r="M86" s="60">
        <f t="shared" si="46"/>
        <v>0.46538575554052719</v>
      </c>
    </row>
    <row r="87" spans="1:14" x14ac:dyDescent="0.3">
      <c r="A87" s="94" t="s">
        <v>17</v>
      </c>
      <c r="B87" s="5" t="s">
        <v>46</v>
      </c>
      <c r="C87" s="38">
        <v>0.38080000000000003</v>
      </c>
      <c r="D87" s="38">
        <v>0.2291</v>
      </c>
      <c r="E87" s="38">
        <v>0.31230000000000002</v>
      </c>
      <c r="F87" s="38">
        <v>0.2923</v>
      </c>
      <c r="G87" s="38">
        <v>0.39789999999999998</v>
      </c>
      <c r="H87" s="38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46"/>
        <v>0.4443152782530656</v>
      </c>
    </row>
    <row r="88" spans="1:14" ht="15" thickBot="1" x14ac:dyDescent="0.35">
      <c r="A88" s="98" t="s">
        <v>18</v>
      </c>
      <c r="B88" s="7" t="s">
        <v>48</v>
      </c>
      <c r="C88" s="41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41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46"/>
        <v>2.1070477287461545E-2</v>
      </c>
    </row>
    <row r="89" spans="1:14" ht="15" thickBot="1" x14ac:dyDescent="0.35">
      <c r="A89" s="9">
        <v>8</v>
      </c>
      <c r="B89" s="10" t="s">
        <v>49</v>
      </c>
      <c r="C89" s="37">
        <f>SUM(C90:C93)</f>
        <v>0.56989999999999996</v>
      </c>
      <c r="D89" s="37">
        <f>SUM(D90:D93)</f>
        <v>0.36319999999999997</v>
      </c>
      <c r="E89" s="37">
        <f t="shared" ref="E89:K89" si="53">SUM(E90:E93)</f>
        <v>0.49989999999999996</v>
      </c>
      <c r="F89" s="37">
        <f t="shared" si="53"/>
        <v>0.44439999999999996</v>
      </c>
      <c r="G89" s="37">
        <f t="shared" si="53"/>
        <v>0.59120000000000006</v>
      </c>
      <c r="H89" s="37">
        <f t="shared" si="53"/>
        <v>0.89410000000000001</v>
      </c>
      <c r="I89" s="37">
        <f t="shared" si="53"/>
        <v>1.0170000000000001</v>
      </c>
      <c r="J89" s="37"/>
      <c r="K89" s="42">
        <f t="shared" si="53"/>
        <v>2.0507</v>
      </c>
      <c r="L89" s="43"/>
      <c r="M89" s="60">
        <f t="shared" si="46"/>
        <v>0.68310602567427625</v>
      </c>
    </row>
    <row r="90" spans="1:14" x14ac:dyDescent="0.3">
      <c r="A90" s="94" t="s">
        <v>19</v>
      </c>
      <c r="B90" s="5" t="s">
        <v>46</v>
      </c>
      <c r="C90" s="38">
        <v>0.2853</v>
      </c>
      <c r="D90" s="38">
        <v>0.1694</v>
      </c>
      <c r="E90" s="38">
        <v>0.246</v>
      </c>
      <c r="F90" s="38">
        <v>0.21490000000000001</v>
      </c>
      <c r="G90" s="38">
        <v>0.29730000000000001</v>
      </c>
      <c r="H90" s="38">
        <v>0.4652</v>
      </c>
      <c r="I90" s="38">
        <v>0.53610000000000002</v>
      </c>
      <c r="J90" s="38"/>
      <c r="K90" s="100">
        <v>1.1160000000000001</v>
      </c>
      <c r="L90" s="39"/>
      <c r="M90" s="58">
        <f t="shared" si="46"/>
        <v>0.34871560343748076</v>
      </c>
    </row>
    <row r="91" spans="1:14" x14ac:dyDescent="0.3">
      <c r="A91" s="96" t="s">
        <v>19</v>
      </c>
      <c r="B91" s="13" t="s">
        <v>47</v>
      </c>
      <c r="C91" s="40">
        <v>0.1507</v>
      </c>
      <c r="D91" s="40">
        <v>0.1085</v>
      </c>
      <c r="E91" s="40">
        <v>0.13639999999999999</v>
      </c>
      <c r="F91" s="40">
        <v>0.12509999999999999</v>
      </c>
      <c r="G91" s="40">
        <v>0.155</v>
      </c>
      <c r="H91" s="40">
        <v>0.21279999999999999</v>
      </c>
      <c r="I91" s="40">
        <v>0.2419</v>
      </c>
      <c r="J91" s="40"/>
      <c r="K91" s="101">
        <v>0.45279999999999998</v>
      </c>
      <c r="L91" s="39"/>
      <c r="M91" s="56">
        <f t="shared" si="46"/>
        <v>0.17356420222357269</v>
      </c>
    </row>
    <row r="92" spans="1:14" x14ac:dyDescent="0.3">
      <c r="A92" s="96" t="s">
        <v>20</v>
      </c>
      <c r="B92" s="13" t="s">
        <v>50</v>
      </c>
      <c r="C92" s="40">
        <v>8.7599999999999997E-2</v>
      </c>
      <c r="D92" s="40">
        <v>5.1999999999999998E-2</v>
      </c>
      <c r="E92" s="40">
        <v>7.5600000000000001E-2</v>
      </c>
      <c r="F92" s="40">
        <v>6.6000000000000003E-2</v>
      </c>
      <c r="G92" s="40">
        <v>9.1300000000000006E-2</v>
      </c>
      <c r="H92" s="40">
        <v>0.1668</v>
      </c>
      <c r="I92" s="40">
        <v>0.16470000000000001</v>
      </c>
      <c r="J92" s="40"/>
      <c r="K92" s="101">
        <v>0.34279999999999999</v>
      </c>
      <c r="L92" s="39"/>
      <c r="M92" s="56">
        <f t="shared" si="46"/>
        <v>0.10834471207522259</v>
      </c>
    </row>
    <row r="93" spans="1:14" ht="15" thickBot="1" x14ac:dyDescent="0.35">
      <c r="A93" s="98" t="s">
        <v>20</v>
      </c>
      <c r="B93" s="7" t="s">
        <v>47</v>
      </c>
      <c r="C93" s="41">
        <v>4.6300000000000001E-2</v>
      </c>
      <c r="D93" s="41">
        <v>3.3300000000000003E-2</v>
      </c>
      <c r="E93" s="41">
        <v>4.19E-2</v>
      </c>
      <c r="F93" s="41">
        <v>3.8399999999999997E-2</v>
      </c>
      <c r="G93" s="41">
        <v>4.7600000000000003E-2</v>
      </c>
      <c r="H93" s="41">
        <v>4.9299999999999997E-2</v>
      </c>
      <c r="I93" s="41">
        <v>7.4300000000000005E-2</v>
      </c>
      <c r="J93" s="41"/>
      <c r="K93" s="102">
        <v>0.1391</v>
      </c>
      <c r="L93" s="39"/>
      <c r="M93" s="62">
        <f t="shared" si="46"/>
        <v>5.2481507938000271E-2</v>
      </c>
      <c r="N93" s="62"/>
    </row>
    <row r="94" spans="1:14" ht="15" thickBot="1" x14ac:dyDescent="0.35">
      <c r="A94" s="9">
        <v>9</v>
      </c>
      <c r="B94" s="10" t="s">
        <v>51</v>
      </c>
      <c r="C94" s="37">
        <f>SUM(C97,C101)</f>
        <v>0.5040707256047845</v>
      </c>
      <c r="D94" s="37">
        <f>SUM(D97,D101)</f>
        <v>0.48872520420478438</v>
      </c>
      <c r="E94" s="37">
        <f t="shared" ref="E94:K94" si="54">SUM(E97,E101)</f>
        <v>0.66350401419335336</v>
      </c>
      <c r="F94" s="37">
        <f t="shared" si="54"/>
        <v>0.68926004547208197</v>
      </c>
      <c r="G94" s="37">
        <f t="shared" si="54"/>
        <v>0.73496384607208209</v>
      </c>
      <c r="H94" s="37">
        <f t="shared" si="54"/>
        <v>0.94206915623813337</v>
      </c>
      <c r="I94" s="37">
        <f t="shared" si="54"/>
        <v>0.91680635487208206</v>
      </c>
      <c r="J94" s="37"/>
      <c r="K94" s="42">
        <f t="shared" si="54"/>
        <v>1.206848228072082</v>
      </c>
      <c r="L94" s="43"/>
      <c r="M94" s="60">
        <f>SUM(M97,M101)</f>
        <v>0.72029365419438518</v>
      </c>
    </row>
    <row r="95" spans="1:14" ht="15" thickBot="1" x14ac:dyDescent="0.35">
      <c r="A95" s="9"/>
      <c r="B95" s="10" t="s">
        <v>91</v>
      </c>
      <c r="C95" s="37"/>
      <c r="D95" s="37"/>
      <c r="E95" s="37"/>
      <c r="F95" s="37"/>
      <c r="G95" s="37"/>
      <c r="H95" s="37"/>
      <c r="I95" s="37"/>
      <c r="J95" s="37"/>
      <c r="K95" s="42"/>
      <c r="L95" s="43"/>
      <c r="M95" s="60">
        <v>6.3399999999999998E-2</v>
      </c>
    </row>
    <row r="96" spans="1:14" x14ac:dyDescent="0.3">
      <c r="A96" s="103"/>
      <c r="B96" s="81" t="s">
        <v>52</v>
      </c>
      <c r="C96" s="82">
        <f t="shared" ref="C96:I96" si="55">SUM(C89,C86,C80,C69,C63)</f>
        <v>3.9384833154000001</v>
      </c>
      <c r="D96" s="82">
        <f t="shared" si="55"/>
        <v>3.8185833153999997</v>
      </c>
      <c r="E96" s="82">
        <f t="shared" si="55"/>
        <v>5.1841921318999997</v>
      </c>
      <c r="F96" s="82">
        <f t="shared" si="55"/>
        <v>5.3854331369999997</v>
      </c>
      <c r="G96" s="82">
        <f t="shared" si="55"/>
        <v>5.7425331370000006</v>
      </c>
      <c r="H96" s="82">
        <f t="shared" si="55"/>
        <v>7.3607203618999995</v>
      </c>
      <c r="I96" s="82">
        <f t="shared" si="55"/>
        <v>7.1633331370000004</v>
      </c>
      <c r="J96" s="82"/>
      <c r="K96" s="104">
        <f>SUM(K89,K86,K80,K69,K63)</f>
        <v>9.429533137</v>
      </c>
      <c r="L96" s="43"/>
      <c r="M96" s="55">
        <f>((C96*$C$61+D96*$D$61+E96*$E$61+F96*$F$61+G96*$G$61+H96*$H$61+I96*$I$61+J96*$J$61+K96*$K$61)/$M$61)-M95</f>
        <v>5.6279097260199178</v>
      </c>
    </row>
    <row r="97" spans="1:14" x14ac:dyDescent="0.3">
      <c r="A97" s="105" t="s">
        <v>21</v>
      </c>
      <c r="B97" s="19" t="s">
        <v>53</v>
      </c>
      <c r="C97" s="45">
        <f>SUM(C98:C100)</f>
        <v>0.24102730193584926</v>
      </c>
      <c r="D97" s="45">
        <f t="shared" ref="D97:K97" si="56">SUM(D98:D100)</f>
        <v>0.23368966173584921</v>
      </c>
      <c r="E97" s="45">
        <f t="shared" si="56"/>
        <v>0.3172621900880162</v>
      </c>
      <c r="F97" s="45">
        <f t="shared" si="56"/>
        <v>0.32957773711812599</v>
      </c>
      <c r="G97" s="45">
        <f t="shared" si="56"/>
        <v>0.35143154291812606</v>
      </c>
      <c r="H97" s="45">
        <f t="shared" si="56"/>
        <v>0.45046136470755621</v>
      </c>
      <c r="I97" s="45">
        <f t="shared" si="56"/>
        <v>0.43838166131812606</v>
      </c>
      <c r="J97" s="45"/>
      <c r="K97" s="45">
        <f t="shared" si="56"/>
        <v>0.57706856891812608</v>
      </c>
      <c r="L97" s="43"/>
      <c r="M97" s="57">
        <f>SUM(M98:M100)</f>
        <v>0.34441681941296698</v>
      </c>
    </row>
    <row r="98" spans="1:14" x14ac:dyDescent="0.3">
      <c r="A98" s="96" t="s">
        <v>22</v>
      </c>
      <c r="B98" s="13" t="s">
        <v>54</v>
      </c>
      <c r="C98" s="40">
        <f>0.007046*C96</f>
        <v>2.7750553440308402E-2</v>
      </c>
      <c r="D98" s="40">
        <f t="shared" ref="D98:K98" si="57">0.007046*D96</f>
        <v>2.6905738040308397E-2</v>
      </c>
      <c r="E98" s="40">
        <f t="shared" si="57"/>
        <v>3.6527817761367397E-2</v>
      </c>
      <c r="F98" s="46">
        <f t="shared" si="57"/>
        <v>3.7945761883301996E-2</v>
      </c>
      <c r="G98" s="40">
        <f t="shared" si="57"/>
        <v>4.0461888483302004E-2</v>
      </c>
      <c r="H98" s="40">
        <f t="shared" si="57"/>
        <v>5.1863635669947394E-2</v>
      </c>
      <c r="I98" s="40">
        <f t="shared" si="57"/>
        <v>5.0472845283302002E-2</v>
      </c>
      <c r="J98" s="40"/>
      <c r="K98" s="101">
        <f t="shared" si="57"/>
        <v>6.6440490483302E-2</v>
      </c>
      <c r="L98" s="39"/>
      <c r="M98" s="56">
        <f>0.007046*M96</f>
        <v>3.9654251929536345E-2</v>
      </c>
    </row>
    <row r="99" spans="1:14" x14ac:dyDescent="0.3">
      <c r="A99" s="96" t="s">
        <v>23</v>
      </c>
      <c r="B99" s="13" t="s">
        <v>55</v>
      </c>
      <c r="C99" s="40">
        <f>0.032488*C96</f>
        <v>0.12795344595071523</v>
      </c>
      <c r="D99" s="40">
        <f t="shared" ref="D99:K99" si="58">0.032488*D96</f>
        <v>0.1240581347507152</v>
      </c>
      <c r="E99" s="40">
        <f t="shared" si="58"/>
        <v>0.1684240339811672</v>
      </c>
      <c r="F99" s="47">
        <f t="shared" si="58"/>
        <v>0.17496195175485602</v>
      </c>
      <c r="G99" s="40">
        <f t="shared" si="58"/>
        <v>0.18656341655485603</v>
      </c>
      <c r="H99" s="40">
        <f t="shared" si="58"/>
        <v>0.23913508311740719</v>
      </c>
      <c r="I99" s="40">
        <f t="shared" si="58"/>
        <v>0.23272236695485604</v>
      </c>
      <c r="J99" s="40"/>
      <c r="K99" s="101">
        <f t="shared" si="58"/>
        <v>0.30634667255485604</v>
      </c>
      <c r="L99" s="39"/>
      <c r="M99" s="56">
        <f>0.032488*M96</f>
        <v>0.18283953117893512</v>
      </c>
    </row>
    <row r="100" spans="1:14" x14ac:dyDescent="0.3">
      <c r="A100" s="96" t="s">
        <v>121</v>
      </c>
      <c r="B100" s="13" t="s">
        <v>122</v>
      </c>
      <c r="C100" s="40">
        <f>0.021664*C96</f>
        <v>8.5323302544825605E-2</v>
      </c>
      <c r="D100" s="40">
        <f t="shared" ref="D100:K100" si="59">0.021664*D96</f>
        <v>8.2725788944825587E-2</v>
      </c>
      <c r="E100" s="40">
        <f t="shared" si="59"/>
        <v>0.11231033834548158</v>
      </c>
      <c r="F100" s="47">
        <f t="shared" si="59"/>
        <v>0.11667002347996799</v>
      </c>
      <c r="G100" s="40">
        <f t="shared" si="59"/>
        <v>0.124406237879968</v>
      </c>
      <c r="H100" s="40">
        <f t="shared" si="59"/>
        <v>0.1594626459202016</v>
      </c>
      <c r="I100" s="40">
        <f t="shared" si="59"/>
        <v>0.15518644907996801</v>
      </c>
      <c r="J100" s="40"/>
      <c r="K100" s="101">
        <f t="shared" si="59"/>
        <v>0.20428140587996799</v>
      </c>
      <c r="L100" s="39"/>
      <c r="M100" s="56">
        <f>0.021664*M96</f>
        <v>0.1219230363044955</v>
      </c>
    </row>
    <row r="101" spans="1:14" x14ac:dyDescent="0.3">
      <c r="A101" s="105" t="s">
        <v>24</v>
      </c>
      <c r="B101" s="19" t="s">
        <v>56</v>
      </c>
      <c r="C101" s="45">
        <f>SUM(C102:C103)</f>
        <v>0.26304342366893518</v>
      </c>
      <c r="D101" s="45">
        <f t="shared" ref="D101:K101" si="60">SUM(D102:D103)</f>
        <v>0.25503554246893517</v>
      </c>
      <c r="E101" s="45">
        <f t="shared" si="60"/>
        <v>0.34624182410533716</v>
      </c>
      <c r="F101" s="45">
        <f t="shared" si="60"/>
        <v>0.35968230835395598</v>
      </c>
      <c r="G101" s="45">
        <f t="shared" si="60"/>
        <v>0.38353230315395603</v>
      </c>
      <c r="H101" s="45">
        <f t="shared" si="60"/>
        <v>0.49160779153057715</v>
      </c>
      <c r="I101" s="45">
        <f t="shared" si="60"/>
        <v>0.478424693553956</v>
      </c>
      <c r="J101" s="45"/>
      <c r="K101" s="106">
        <f t="shared" si="60"/>
        <v>0.62977965915395595</v>
      </c>
      <c r="L101" s="43"/>
      <c r="M101" s="57">
        <f>SUM(M102:M103)</f>
        <v>0.3758768347814182</v>
      </c>
    </row>
    <row r="102" spans="1:14" x14ac:dyDescent="0.3">
      <c r="A102" s="96" t="s">
        <v>25</v>
      </c>
      <c r="B102" s="13" t="s">
        <v>57</v>
      </c>
      <c r="C102" s="40">
        <f>C100</f>
        <v>8.5323302544825605E-2</v>
      </c>
      <c r="D102" s="40">
        <f t="shared" ref="D102:K102" si="61">D100</f>
        <v>8.2725788944825587E-2</v>
      </c>
      <c r="E102" s="40">
        <f t="shared" si="61"/>
        <v>0.11231033834548158</v>
      </c>
      <c r="F102" s="40">
        <f t="shared" si="61"/>
        <v>0.11667002347996799</v>
      </c>
      <c r="G102" s="40">
        <f t="shared" si="61"/>
        <v>0.124406237879968</v>
      </c>
      <c r="H102" s="40">
        <f t="shared" si="61"/>
        <v>0.1594626459202016</v>
      </c>
      <c r="I102" s="40">
        <f t="shared" si="61"/>
        <v>0.15518644907996801</v>
      </c>
      <c r="J102" s="40"/>
      <c r="K102" s="101">
        <f t="shared" si="61"/>
        <v>0.20428140587996799</v>
      </c>
      <c r="L102" s="39"/>
      <c r="M102" s="56">
        <f>M100</f>
        <v>0.1219230363044955</v>
      </c>
    </row>
    <row r="103" spans="1:14" ht="15" thickBot="1" x14ac:dyDescent="0.35">
      <c r="A103" s="96" t="s">
        <v>26</v>
      </c>
      <c r="B103" s="13" t="s">
        <v>58</v>
      </c>
      <c r="C103" s="40">
        <f>0.045124*C96</f>
        <v>0.17772012112410959</v>
      </c>
      <c r="D103" s="40">
        <f t="shared" ref="D103:K103" si="62">0.045124*D96</f>
        <v>0.17230975352410957</v>
      </c>
      <c r="E103" s="40">
        <f t="shared" si="62"/>
        <v>0.23393148575985556</v>
      </c>
      <c r="F103" s="40">
        <f t="shared" si="62"/>
        <v>0.24301228487398796</v>
      </c>
      <c r="G103" s="40">
        <f t="shared" si="62"/>
        <v>0.25912606527398802</v>
      </c>
      <c r="H103" s="40">
        <f t="shared" si="62"/>
        <v>0.33214514561037556</v>
      </c>
      <c r="I103" s="40">
        <f t="shared" si="62"/>
        <v>0.32323824447398802</v>
      </c>
      <c r="J103" s="40"/>
      <c r="K103" s="101">
        <f t="shared" si="62"/>
        <v>0.42549825327398799</v>
      </c>
      <c r="L103" s="39"/>
      <c r="M103" s="62">
        <f>0.045124*M96</f>
        <v>0.25395379847692273</v>
      </c>
    </row>
    <row r="104" spans="1:14" ht="15" thickBot="1" x14ac:dyDescent="0.35">
      <c r="A104" s="537" t="s">
        <v>60</v>
      </c>
      <c r="B104" s="538"/>
      <c r="C104" s="37">
        <f t="shared" ref="C104:I104" si="63">SUM(C63,C69,C80,C86,C89,C94)</f>
        <v>4.4425540410047848</v>
      </c>
      <c r="D104" s="37">
        <f t="shared" si="63"/>
        <v>4.307308519604784</v>
      </c>
      <c r="E104" s="37">
        <f t="shared" si="63"/>
        <v>5.8476961460933552</v>
      </c>
      <c r="F104" s="37">
        <f t="shared" si="63"/>
        <v>6.0746931824720818</v>
      </c>
      <c r="G104" s="37">
        <f t="shared" si="63"/>
        <v>6.477496983072081</v>
      </c>
      <c r="H104" s="37">
        <f t="shared" si="63"/>
        <v>8.3027895181381339</v>
      </c>
      <c r="I104" s="37">
        <f t="shared" si="63"/>
        <v>8.0801394918720817</v>
      </c>
      <c r="J104" s="37"/>
      <c r="K104" s="42">
        <f>SUM(K63,K69,K80,K86,K89,K94)</f>
        <v>10.636381365072083</v>
      </c>
      <c r="L104" s="43"/>
      <c r="M104" s="60">
        <f>M96+M97+M101</f>
        <v>6.3482033802143025</v>
      </c>
    </row>
    <row r="105" spans="1:14" x14ac:dyDescent="0.3">
      <c r="A105" s="74"/>
      <c r="B105" s="74"/>
      <c r="C105" s="43"/>
      <c r="D105" s="43"/>
      <c r="E105" s="43"/>
      <c r="F105" s="43"/>
      <c r="G105" s="43"/>
      <c r="H105" s="43"/>
      <c r="I105" s="43"/>
      <c r="J105" s="43"/>
      <c r="K105" s="39" t="s">
        <v>83</v>
      </c>
      <c r="L105" s="39"/>
      <c r="M105" s="89">
        <v>6.3482000000000003</v>
      </c>
      <c r="N105" s="91"/>
    </row>
    <row r="107" spans="1:14" ht="15" thickBot="1" x14ac:dyDescent="0.35">
      <c r="A107" s="72" t="s">
        <v>0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 t="s">
        <v>94</v>
      </c>
    </row>
    <row r="108" spans="1:14" x14ac:dyDescent="0.3">
      <c r="A108" s="536" t="s">
        <v>1</v>
      </c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</row>
    <row r="109" spans="1:14" ht="15" thickBot="1" x14ac:dyDescent="0.35"/>
    <row r="110" spans="1:14" ht="15" thickBot="1" x14ac:dyDescent="0.35">
      <c r="A110" s="4">
        <v>1</v>
      </c>
      <c r="B110" s="136" t="s">
        <v>2</v>
      </c>
      <c r="C110" s="128">
        <v>17729.830000000002</v>
      </c>
      <c r="D110" s="21">
        <v>277376.58</v>
      </c>
      <c r="E110" s="21">
        <v>1108472.97</v>
      </c>
      <c r="F110" s="21">
        <v>20024.57</v>
      </c>
      <c r="G110" s="21">
        <v>525322.84</v>
      </c>
      <c r="H110" s="21">
        <v>64920.58</v>
      </c>
      <c r="I110" s="21">
        <v>373242.9</v>
      </c>
      <c r="J110" s="21">
        <v>98219.43</v>
      </c>
      <c r="K110" s="22">
        <v>229790.93</v>
      </c>
      <c r="L110" s="23"/>
      <c r="M110" s="120">
        <f>SUM(C110:K110)</f>
        <v>2715100.6300000004</v>
      </c>
    </row>
    <row r="111" spans="1:14" ht="29.4" thickBot="1" x14ac:dyDescent="0.35">
      <c r="A111" s="8"/>
      <c r="B111" s="50" t="s">
        <v>28</v>
      </c>
      <c r="C111" s="26" t="s">
        <v>61</v>
      </c>
      <c r="D111" s="27" t="s">
        <v>62</v>
      </c>
      <c r="E111" s="27" t="s">
        <v>63</v>
      </c>
      <c r="F111" s="27" t="s">
        <v>64</v>
      </c>
      <c r="G111" s="27" t="s">
        <v>65</v>
      </c>
      <c r="H111" s="27" t="s">
        <v>111</v>
      </c>
      <c r="I111" s="27" t="s">
        <v>66</v>
      </c>
      <c r="J111" s="27" t="s">
        <v>67</v>
      </c>
      <c r="K111" s="28" t="s">
        <v>68</v>
      </c>
      <c r="L111" s="29"/>
      <c r="M111" s="54" t="s">
        <v>69</v>
      </c>
    </row>
    <row r="112" spans="1:14" ht="15" thickBot="1" x14ac:dyDescent="0.35">
      <c r="A112" s="9">
        <v>4</v>
      </c>
      <c r="B112" s="137" t="s">
        <v>29</v>
      </c>
      <c r="C112" s="146">
        <f>SUM(C113:C117)</f>
        <v>0.69750000000000001</v>
      </c>
      <c r="D112" s="30">
        <f t="shared" ref="D112:K112" si="64">SUM(D113:D117)</f>
        <v>0.94359999999999999</v>
      </c>
      <c r="E112" s="30">
        <f t="shared" si="64"/>
        <v>1.0740000000000001</v>
      </c>
      <c r="F112" s="30">
        <f t="shared" si="64"/>
        <v>1.4253</v>
      </c>
      <c r="G112" s="30">
        <f t="shared" si="64"/>
        <v>1.5253999999999999</v>
      </c>
      <c r="H112" s="30">
        <f t="shared" si="64"/>
        <v>1.786</v>
      </c>
      <c r="I112" s="30">
        <f t="shared" si="64"/>
        <v>2.1898</v>
      </c>
      <c r="J112" s="30">
        <f t="shared" si="64"/>
        <v>2.4938000000000002</v>
      </c>
      <c r="K112" s="30">
        <f t="shared" si="64"/>
        <v>2.9320000000000004</v>
      </c>
      <c r="L112" s="32"/>
      <c r="M112" s="60">
        <f>(C112*$C$110+D112*$D$110+E112*$E$110+F112*$F$110+G112*$G$110+H112*$H$110+I112*$I$110+J112*$J$110+K112*$K$110)/$M$110</f>
        <v>1.5271734611339247</v>
      </c>
    </row>
    <row r="113" spans="1:13" x14ac:dyDescent="0.3">
      <c r="A113" s="94" t="s">
        <v>3</v>
      </c>
      <c r="B113" s="138" t="s">
        <v>30</v>
      </c>
      <c r="C113" s="147">
        <v>0.45390000000000003</v>
      </c>
      <c r="D113" s="33">
        <v>0.6149</v>
      </c>
      <c r="E113" s="33">
        <v>0.70860000000000001</v>
      </c>
      <c r="F113" s="33">
        <v>1.0124</v>
      </c>
      <c r="G113" s="33">
        <v>1.0646</v>
      </c>
      <c r="H113" s="33">
        <v>0.78990000000000005</v>
      </c>
      <c r="I113" s="33">
        <v>1.4824999999999999</v>
      </c>
      <c r="J113" s="33">
        <v>1.7163999999999999</v>
      </c>
      <c r="K113" s="95">
        <v>1.7961</v>
      </c>
      <c r="L113" s="34"/>
      <c r="M113" s="58">
        <f>(C113*$C$110+D113*$D$110+E113*$E$110+F113*$F$110+G113*$G$110+H113*$H$110+I113*$I$110+J113*$J$110+K113*$K$110)/$M$110</f>
        <v>1.0053132468869117</v>
      </c>
    </row>
    <row r="114" spans="1:13" x14ac:dyDescent="0.3">
      <c r="A114" s="96" t="s">
        <v>4</v>
      </c>
      <c r="B114" s="66" t="s">
        <v>31</v>
      </c>
      <c r="C114" s="148">
        <v>1.8200000000000001E-2</v>
      </c>
      <c r="D114" s="35">
        <v>2.46E-2</v>
      </c>
      <c r="E114" s="35">
        <v>2.8299999999999999E-2</v>
      </c>
      <c r="F114" s="35">
        <v>4.0500000000000001E-2</v>
      </c>
      <c r="G114" s="35">
        <v>4.2599999999999999E-2</v>
      </c>
      <c r="H114" s="35">
        <v>4.7399999999999998E-2</v>
      </c>
      <c r="I114" s="35">
        <v>5.9299999999999999E-2</v>
      </c>
      <c r="J114" s="35">
        <v>6.8699999999999997E-2</v>
      </c>
      <c r="K114" s="97">
        <v>7.1800000000000003E-2</v>
      </c>
      <c r="L114" s="34"/>
      <c r="M114" s="56">
        <f t="shared" ref="M114:M142" si="65">(C114*$C$110+D114*$D$110+E114*$E$110+F114*$F$110+G114*$G$110+H114*$H$110+I114*$I$110+J114*$J$110+K114*$K$110)/$M$110</f>
        <v>4.0574143644539609E-2</v>
      </c>
    </row>
    <row r="115" spans="1:13" x14ac:dyDescent="0.3">
      <c r="A115" s="96" t="s">
        <v>5</v>
      </c>
      <c r="B115" s="66" t="s">
        <v>32</v>
      </c>
      <c r="C115" s="148">
        <v>5.6099999999999997E-2</v>
      </c>
      <c r="D115" s="35">
        <v>8.2500000000000004E-2</v>
      </c>
      <c r="E115" s="35">
        <v>0.10730000000000001</v>
      </c>
      <c r="F115" s="35">
        <v>0.10730000000000001</v>
      </c>
      <c r="G115" s="35">
        <v>0.12509999999999999</v>
      </c>
      <c r="H115" s="35">
        <v>0.12509999999999999</v>
      </c>
      <c r="I115" s="35">
        <v>0.14849999999999999</v>
      </c>
      <c r="J115" s="35">
        <v>0.14849999999999999</v>
      </c>
      <c r="K115" s="97">
        <v>0.17530000000000001</v>
      </c>
      <c r="L115" s="34"/>
      <c r="M115" s="56">
        <f t="shared" si="65"/>
        <v>0.12121096050535703</v>
      </c>
    </row>
    <row r="116" spans="1:13" x14ac:dyDescent="0.3">
      <c r="A116" s="98" t="s">
        <v>6</v>
      </c>
      <c r="B116" s="139" t="s">
        <v>33</v>
      </c>
      <c r="C116" s="149">
        <v>0.16930000000000001</v>
      </c>
      <c r="D116" s="36">
        <v>0.22159999999999999</v>
      </c>
      <c r="E116" s="36">
        <v>0.2298</v>
      </c>
      <c r="F116" s="36">
        <v>0.2651</v>
      </c>
      <c r="G116" s="36">
        <v>0.29310000000000003</v>
      </c>
      <c r="H116" s="36">
        <v>0.5736</v>
      </c>
      <c r="I116" s="36">
        <v>0.4995</v>
      </c>
      <c r="J116" s="36">
        <v>0.56020000000000003</v>
      </c>
      <c r="K116" s="99">
        <v>0.88880000000000003</v>
      </c>
      <c r="L116" s="34"/>
      <c r="M116" s="56">
        <f t="shared" si="65"/>
        <v>0.35409737769903576</v>
      </c>
    </row>
    <row r="117" spans="1:13" ht="15" thickBot="1" x14ac:dyDescent="0.35">
      <c r="A117" s="6" t="s">
        <v>100</v>
      </c>
      <c r="B117" s="20" t="s">
        <v>101</v>
      </c>
      <c r="C117" s="150"/>
      <c r="D117" s="116"/>
      <c r="E117" s="116"/>
      <c r="F117" s="116"/>
      <c r="G117" s="116"/>
      <c r="H117" s="116">
        <v>0.25</v>
      </c>
      <c r="I117" s="116"/>
      <c r="J117" s="116"/>
      <c r="K117" s="118"/>
      <c r="L117" s="34"/>
      <c r="M117" s="62">
        <f t="shared" si="65"/>
        <v>5.9777323980805819E-3</v>
      </c>
    </row>
    <row r="118" spans="1:13" ht="29.4" thickBot="1" x14ac:dyDescent="0.35">
      <c r="A118" s="9">
        <v>5</v>
      </c>
      <c r="B118" s="140" t="s">
        <v>71</v>
      </c>
      <c r="C118" s="129">
        <f>SUM(C119:C121,C125:C128)</f>
        <v>1.9840833153999999</v>
      </c>
      <c r="D118" s="37">
        <f t="shared" ref="D118:K118" si="66">SUM(D119:D121,D125:D128)</f>
        <v>1.9839409261000001</v>
      </c>
      <c r="E118" s="37">
        <f t="shared" si="66"/>
        <v>2.9420073532999997</v>
      </c>
      <c r="F118" s="37">
        <f t="shared" si="66"/>
        <v>2.8714483583999999</v>
      </c>
      <c r="G118" s="37">
        <f t="shared" si="66"/>
        <v>2.8714483583999999</v>
      </c>
      <c r="H118" s="37">
        <f t="shared" si="66"/>
        <v>3.1167931939999995</v>
      </c>
      <c r="I118" s="37">
        <f t="shared" si="66"/>
        <v>2.8714483583999999</v>
      </c>
      <c r="J118" s="37">
        <f t="shared" si="66"/>
        <v>2.8714483583999999</v>
      </c>
      <c r="K118" s="37">
        <f t="shared" si="66"/>
        <v>2.8714483583999999</v>
      </c>
      <c r="L118" s="32"/>
      <c r="M118" s="60">
        <f t="shared" si="65"/>
        <v>2.8096584055200156</v>
      </c>
    </row>
    <row r="119" spans="1:13" x14ac:dyDescent="0.3">
      <c r="A119" s="94" t="s">
        <v>115</v>
      </c>
      <c r="B119" s="138" t="s">
        <v>114</v>
      </c>
      <c r="C119" s="127">
        <v>1.0750999999999999</v>
      </c>
      <c r="D119" s="38">
        <v>1.0751999999999999</v>
      </c>
      <c r="E119" s="38">
        <v>1.6238999999999999</v>
      </c>
      <c r="F119" s="38">
        <v>1.587</v>
      </c>
      <c r="G119" s="38">
        <v>1.587</v>
      </c>
      <c r="H119" s="38">
        <v>1.7362</v>
      </c>
      <c r="I119" s="38">
        <v>1.587</v>
      </c>
      <c r="J119" s="38">
        <v>1.587</v>
      </c>
      <c r="K119" s="100">
        <v>1.587</v>
      </c>
      <c r="L119" s="39"/>
      <c r="M119" s="58">
        <f t="shared" si="65"/>
        <v>1.550003790952676</v>
      </c>
    </row>
    <row r="120" spans="1:13" x14ac:dyDescent="0.3">
      <c r="A120" s="94" t="s">
        <v>116</v>
      </c>
      <c r="B120" s="141" t="s">
        <v>117</v>
      </c>
      <c r="C120" s="127">
        <f>C119*0.423893</f>
        <v>0.45572736429999999</v>
      </c>
      <c r="D120" s="127">
        <f t="shared" ref="D120:K120" si="67">D119*0.423893</f>
        <v>0.45576975359999999</v>
      </c>
      <c r="E120" s="127">
        <f t="shared" si="67"/>
        <v>0.68835984269999995</v>
      </c>
      <c r="F120" s="127">
        <f t="shared" si="67"/>
        <v>0.67271819099999997</v>
      </c>
      <c r="G120" s="127">
        <f t="shared" si="67"/>
        <v>0.67271819099999997</v>
      </c>
      <c r="H120" s="127">
        <f t="shared" si="67"/>
        <v>0.73596302660000001</v>
      </c>
      <c r="I120" s="127">
        <f t="shared" si="67"/>
        <v>0.67271819099999997</v>
      </c>
      <c r="J120" s="127">
        <f t="shared" si="67"/>
        <v>0.67271819099999997</v>
      </c>
      <c r="K120" s="127">
        <f t="shared" si="67"/>
        <v>0.67271819099999997</v>
      </c>
      <c r="L120" s="39"/>
      <c r="M120" s="58">
        <f t="shared" si="65"/>
        <v>0.65703575695830274</v>
      </c>
    </row>
    <row r="121" spans="1:13" x14ac:dyDescent="0.3">
      <c r="A121" s="96" t="s">
        <v>8</v>
      </c>
      <c r="B121" s="66" t="s">
        <v>35</v>
      </c>
      <c r="C121" s="131">
        <f>SUM(C122:C124)</f>
        <v>0.22739999999999999</v>
      </c>
      <c r="D121" s="40">
        <f>SUM(D122:D124)</f>
        <v>0.22739999999999999</v>
      </c>
      <c r="E121" s="40">
        <f t="shared" ref="E121:K121" si="68">SUM(E122:E124)</f>
        <v>0.4178</v>
      </c>
      <c r="F121" s="40">
        <f t="shared" si="68"/>
        <v>0.40410000000000001</v>
      </c>
      <c r="G121" s="40">
        <f t="shared" si="68"/>
        <v>0.40410000000000001</v>
      </c>
      <c r="H121" s="40">
        <f t="shared" si="68"/>
        <v>0.437</v>
      </c>
      <c r="I121" s="40">
        <f t="shared" si="68"/>
        <v>0.40410000000000001</v>
      </c>
      <c r="J121" s="40">
        <f t="shared" si="68"/>
        <v>0.40410000000000001</v>
      </c>
      <c r="K121" s="101">
        <f t="shared" si="68"/>
        <v>0.40410000000000001</v>
      </c>
      <c r="L121" s="39"/>
      <c r="M121" s="56">
        <f t="shared" si="65"/>
        <v>0.39127420065715929</v>
      </c>
    </row>
    <row r="122" spans="1:13" x14ac:dyDescent="0.3">
      <c r="A122" s="96" t="s">
        <v>9</v>
      </c>
      <c r="B122" s="66" t="s">
        <v>108</v>
      </c>
      <c r="C122" s="131">
        <v>0.19819999999999999</v>
      </c>
      <c r="D122" s="40">
        <v>0.19819999999999999</v>
      </c>
      <c r="E122" s="40">
        <v>0.36420000000000002</v>
      </c>
      <c r="F122" s="40">
        <v>0.3523</v>
      </c>
      <c r="G122" s="40">
        <v>0.3523</v>
      </c>
      <c r="H122" s="40">
        <v>0.3831</v>
      </c>
      <c r="I122" s="40">
        <v>0.3523</v>
      </c>
      <c r="J122" s="40">
        <v>0.3523</v>
      </c>
      <c r="K122" s="101">
        <v>0.3523</v>
      </c>
      <c r="L122" s="39"/>
      <c r="M122" s="56">
        <f t="shared" si="65"/>
        <v>0.34114552740352749</v>
      </c>
    </row>
    <row r="123" spans="1:13" x14ac:dyDescent="0.3">
      <c r="A123" s="96" t="s">
        <v>10</v>
      </c>
      <c r="B123" s="66" t="s">
        <v>109</v>
      </c>
      <c r="C123" s="131">
        <v>2.64E-2</v>
      </c>
      <c r="D123" s="40">
        <v>2.64E-2</v>
      </c>
      <c r="E123" s="40">
        <v>4.8500000000000001E-2</v>
      </c>
      <c r="F123" s="40">
        <v>4.6899999999999997E-2</v>
      </c>
      <c r="G123" s="40">
        <v>4.6899999999999997E-2</v>
      </c>
      <c r="H123" s="40">
        <v>4.8800000000000003E-2</v>
      </c>
      <c r="I123" s="40">
        <v>4.6899999999999997E-2</v>
      </c>
      <c r="J123" s="40">
        <v>4.6899999999999997E-2</v>
      </c>
      <c r="K123" s="101">
        <v>4.6899999999999997E-2</v>
      </c>
      <c r="L123" s="39"/>
      <c r="M123" s="56">
        <f t="shared" si="65"/>
        <v>4.5370489268384863E-2</v>
      </c>
    </row>
    <row r="124" spans="1:13" x14ac:dyDescent="0.3">
      <c r="A124" s="96" t="s">
        <v>11</v>
      </c>
      <c r="B124" s="66" t="s">
        <v>110</v>
      </c>
      <c r="C124" s="131">
        <v>2.8E-3</v>
      </c>
      <c r="D124" s="40">
        <v>2.8E-3</v>
      </c>
      <c r="E124" s="40">
        <v>5.1000000000000004E-3</v>
      </c>
      <c r="F124" s="40">
        <v>4.8999999999999998E-3</v>
      </c>
      <c r="G124" s="40">
        <v>4.8999999999999998E-3</v>
      </c>
      <c r="H124" s="40">
        <v>5.1000000000000004E-3</v>
      </c>
      <c r="I124" s="40">
        <v>4.8999999999999998E-3</v>
      </c>
      <c r="J124" s="40">
        <v>4.8999999999999998E-3</v>
      </c>
      <c r="K124" s="101">
        <v>4.8999999999999998E-3</v>
      </c>
      <c r="L124" s="39"/>
      <c r="M124" s="56">
        <f t="shared" si="65"/>
        <v>4.7581839852469847E-3</v>
      </c>
    </row>
    <row r="125" spans="1:13" x14ac:dyDescent="0.3">
      <c r="A125" s="96" t="s">
        <v>12</v>
      </c>
      <c r="B125" s="66" t="s">
        <v>39</v>
      </c>
      <c r="C125" s="131">
        <v>8.48E-2</v>
      </c>
      <c r="D125" s="40">
        <v>8.48E-2</v>
      </c>
      <c r="E125" s="40"/>
      <c r="F125" s="40"/>
      <c r="G125" s="40"/>
      <c r="H125" s="40">
        <v>0</v>
      </c>
      <c r="I125" s="40"/>
      <c r="J125" s="40"/>
      <c r="K125" s="101"/>
      <c r="L125" s="39"/>
      <c r="M125" s="56">
        <f t="shared" si="65"/>
        <v>9.216978292255781E-3</v>
      </c>
    </row>
    <row r="126" spans="1:13" x14ac:dyDescent="0.3">
      <c r="A126" s="96" t="s">
        <v>13</v>
      </c>
      <c r="B126" s="66" t="s">
        <v>40</v>
      </c>
      <c r="C126" s="131">
        <v>2.3300000000000001E-2</v>
      </c>
      <c r="D126" s="40">
        <v>2.3300000000000001E-2</v>
      </c>
      <c r="E126" s="40">
        <v>3.5099999999999999E-2</v>
      </c>
      <c r="F126" s="40">
        <v>3.4200000000000001E-2</v>
      </c>
      <c r="G126" s="40">
        <v>3.4200000000000001E-2</v>
      </c>
      <c r="H126" s="40">
        <v>3.4200000000000001E-2</v>
      </c>
      <c r="I126" s="40">
        <v>3.4200000000000001E-2</v>
      </c>
      <c r="J126" s="40">
        <v>3.4200000000000001E-2</v>
      </c>
      <c r="K126" s="101">
        <v>3.4200000000000001E-2</v>
      </c>
      <c r="L126" s="39"/>
      <c r="M126" s="56">
        <f t="shared" si="65"/>
        <v>3.338270646344331E-2</v>
      </c>
    </row>
    <row r="127" spans="1:13" x14ac:dyDescent="0.3">
      <c r="A127" s="565" t="s">
        <v>14</v>
      </c>
      <c r="B127" s="139" t="s">
        <v>118</v>
      </c>
      <c r="C127" s="132">
        <v>8.2699999999999996E-2</v>
      </c>
      <c r="D127" s="41">
        <v>8.2500000000000004E-2</v>
      </c>
      <c r="E127" s="41">
        <v>0.1242</v>
      </c>
      <c r="F127" s="41">
        <v>0.12180000000000001</v>
      </c>
      <c r="G127" s="41">
        <v>0.12180000000000001</v>
      </c>
      <c r="H127" s="41">
        <v>0.12180000000000001</v>
      </c>
      <c r="I127" s="41">
        <v>0.12180000000000001</v>
      </c>
      <c r="J127" s="41">
        <v>0.12180000000000001</v>
      </c>
      <c r="K127" s="102">
        <v>0.12180000000000001</v>
      </c>
      <c r="L127" s="39"/>
      <c r="M127" s="62">
        <f t="shared" si="65"/>
        <v>0.11850958758570949</v>
      </c>
    </row>
    <row r="128" spans="1:13" ht="15" thickBot="1" x14ac:dyDescent="0.35">
      <c r="A128" s="566"/>
      <c r="B128" s="83" t="s">
        <v>117</v>
      </c>
      <c r="C128" s="127">
        <f>C127*0.423893</f>
        <v>3.5055951100000003E-2</v>
      </c>
      <c r="D128" s="127">
        <f t="shared" ref="D128:K128" si="69">D127*0.423893</f>
        <v>3.4971172500000001E-2</v>
      </c>
      <c r="E128" s="127">
        <f t="shared" si="69"/>
        <v>5.2647510600000003E-2</v>
      </c>
      <c r="F128" s="127">
        <f t="shared" si="69"/>
        <v>5.1630167400000003E-2</v>
      </c>
      <c r="G128" s="127">
        <f t="shared" si="69"/>
        <v>5.1630167400000003E-2</v>
      </c>
      <c r="H128" s="127">
        <f t="shared" si="69"/>
        <v>5.1630167400000003E-2</v>
      </c>
      <c r="I128" s="127">
        <f t="shared" si="69"/>
        <v>5.1630167400000003E-2</v>
      </c>
      <c r="J128" s="127">
        <f t="shared" si="69"/>
        <v>5.1630167400000003E-2</v>
      </c>
      <c r="K128" s="127">
        <f t="shared" si="69"/>
        <v>5.1630167400000003E-2</v>
      </c>
      <c r="L128" s="39"/>
      <c r="M128" s="62">
        <f t="shared" si="65"/>
        <v>5.0235384610469148E-2</v>
      </c>
    </row>
    <row r="129" spans="1:13" ht="15" thickBot="1" x14ac:dyDescent="0.35">
      <c r="A129" s="9">
        <v>6</v>
      </c>
      <c r="B129" s="137" t="s">
        <v>42</v>
      </c>
      <c r="C129" s="129">
        <f>SUM(C130:C132)</f>
        <v>0.28800000000000003</v>
      </c>
      <c r="D129" s="37">
        <f t="shared" ref="D129:K129" si="70">SUM(D130:D132)</f>
        <v>0.28810000000000002</v>
      </c>
      <c r="E129" s="37">
        <f t="shared" si="70"/>
        <v>0.34139999999999998</v>
      </c>
      <c r="F129" s="37">
        <f t="shared" si="70"/>
        <v>0.33829999999999999</v>
      </c>
      <c r="G129" s="37">
        <f t="shared" si="70"/>
        <v>0.33829999999999999</v>
      </c>
      <c r="H129" s="37">
        <f>SUM(H130:H132)</f>
        <v>0.95920000000000005</v>
      </c>
      <c r="I129" s="37">
        <f t="shared" si="70"/>
        <v>0.33829999999999999</v>
      </c>
      <c r="J129" s="37">
        <f t="shared" si="70"/>
        <v>0.33829999999999999</v>
      </c>
      <c r="K129" s="37">
        <f t="shared" si="70"/>
        <v>0.33829999999999999</v>
      </c>
      <c r="L129" s="43"/>
      <c r="M129" s="60">
        <f t="shared" si="65"/>
        <v>0.34895497876739834</v>
      </c>
    </row>
    <row r="130" spans="1:13" x14ac:dyDescent="0.3">
      <c r="A130" s="94" t="s">
        <v>15</v>
      </c>
      <c r="B130" s="138" t="s">
        <v>43</v>
      </c>
      <c r="C130" s="127">
        <v>0.1053</v>
      </c>
      <c r="D130" s="38">
        <v>0.1053</v>
      </c>
      <c r="E130" s="38">
        <v>0.15859999999999999</v>
      </c>
      <c r="F130" s="38">
        <v>0.1555</v>
      </c>
      <c r="G130" s="38">
        <v>0.1555</v>
      </c>
      <c r="H130" s="38">
        <v>0.1555</v>
      </c>
      <c r="I130" s="38">
        <v>0.1555</v>
      </c>
      <c r="J130" s="38">
        <v>0.1555</v>
      </c>
      <c r="K130" s="100">
        <v>0.1555</v>
      </c>
      <c r="L130" s="39"/>
      <c r="M130" s="58">
        <f t="shared" si="65"/>
        <v>0.15130933559173457</v>
      </c>
    </row>
    <row r="131" spans="1:13" x14ac:dyDescent="0.3">
      <c r="A131" s="98" t="s">
        <v>16</v>
      </c>
      <c r="B131" s="139" t="s">
        <v>44</v>
      </c>
      <c r="C131" s="132">
        <v>0.1827</v>
      </c>
      <c r="D131" s="41">
        <v>0.18279999999999999</v>
      </c>
      <c r="E131" s="41">
        <v>0.18279999999999999</v>
      </c>
      <c r="F131" s="41">
        <v>0.18279999999999999</v>
      </c>
      <c r="G131" s="41">
        <v>0.18279999999999999</v>
      </c>
      <c r="H131" s="41">
        <v>0.1827</v>
      </c>
      <c r="I131" s="41">
        <v>0.18279999999999999</v>
      </c>
      <c r="J131" s="41">
        <v>0.18279999999999999</v>
      </c>
      <c r="K131" s="102">
        <v>0.18279999999999999</v>
      </c>
      <c r="L131" s="39"/>
      <c r="M131" s="56">
        <f t="shared" si="65"/>
        <v>0.18279695589883163</v>
      </c>
    </row>
    <row r="132" spans="1:13" x14ac:dyDescent="0.3">
      <c r="A132" s="98" t="s">
        <v>102</v>
      </c>
      <c r="B132" s="139" t="s">
        <v>103</v>
      </c>
      <c r="C132" s="132"/>
      <c r="D132" s="41"/>
      <c r="E132" s="41"/>
      <c r="F132" s="41"/>
      <c r="G132" s="41"/>
      <c r="H132" s="41">
        <f>SUM(H133:H134)</f>
        <v>0.621</v>
      </c>
      <c r="I132" s="41"/>
      <c r="J132" s="41"/>
      <c r="K132" s="102"/>
      <c r="L132" s="39"/>
      <c r="M132" s="56">
        <f t="shared" si="65"/>
        <v>1.4848687276832166E-2</v>
      </c>
    </row>
    <row r="133" spans="1:13" x14ac:dyDescent="0.3">
      <c r="A133" s="98" t="s">
        <v>104</v>
      </c>
      <c r="B133" s="139" t="s">
        <v>106</v>
      </c>
      <c r="C133" s="132"/>
      <c r="D133" s="41"/>
      <c r="E133" s="41"/>
      <c r="F133" s="41"/>
      <c r="G133" s="41"/>
      <c r="H133" s="41">
        <v>0.34970000000000001</v>
      </c>
      <c r="I133" s="41"/>
      <c r="J133" s="41"/>
      <c r="K133" s="102"/>
      <c r="L133" s="39"/>
      <c r="M133" s="56">
        <f t="shared" si="65"/>
        <v>8.3616520784351184E-3</v>
      </c>
    </row>
    <row r="134" spans="1:13" ht="15" thickBot="1" x14ac:dyDescent="0.35">
      <c r="A134" s="6" t="s">
        <v>105</v>
      </c>
      <c r="B134" s="20" t="s">
        <v>107</v>
      </c>
      <c r="C134" s="130"/>
      <c r="D134" s="107"/>
      <c r="E134" s="107"/>
      <c r="F134" s="107"/>
      <c r="G134" s="107"/>
      <c r="H134" s="107">
        <v>0.27129999999999999</v>
      </c>
      <c r="I134" s="107"/>
      <c r="J134" s="107"/>
      <c r="K134" s="108"/>
      <c r="L134" s="39"/>
      <c r="M134" s="62">
        <f t="shared" si="65"/>
        <v>6.4870351983970474E-3</v>
      </c>
    </row>
    <row r="135" spans="1:13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71">SUM(E136:E137)</f>
        <v>0.28230000000000005</v>
      </c>
      <c r="F135" s="37">
        <f t="shared" si="71"/>
        <v>0.3387</v>
      </c>
      <c r="G135" s="37">
        <f t="shared" si="71"/>
        <v>0.45989999999999998</v>
      </c>
      <c r="H135" s="37">
        <f t="shared" si="71"/>
        <v>0.63529999999999998</v>
      </c>
      <c r="I135" s="37">
        <f t="shared" si="71"/>
        <v>0.7399</v>
      </c>
      <c r="J135" s="37">
        <f t="shared" si="71"/>
        <v>0.75239999999999996</v>
      </c>
      <c r="K135" s="42">
        <f t="shared" si="71"/>
        <v>1.3349</v>
      </c>
      <c r="L135" s="43"/>
      <c r="M135" s="60">
        <f t="shared" si="65"/>
        <v>0.49317455549888767</v>
      </c>
    </row>
    <row r="136" spans="1:13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0.26690000000000003</v>
      </c>
      <c r="F136" s="38">
        <v>0.3201</v>
      </c>
      <c r="G136" s="38">
        <v>0.43469999999999998</v>
      </c>
      <c r="H136" s="38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65"/>
        <v>0.46613228090665648</v>
      </c>
    </row>
    <row r="137" spans="1:13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41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65"/>
        <v>2.7042274592231224E-2</v>
      </c>
    </row>
    <row r="138" spans="1:13" ht="15" thickBot="1" x14ac:dyDescent="0.35">
      <c r="A138" s="9">
        <v>8</v>
      </c>
      <c r="B138" s="137" t="s">
        <v>49</v>
      </c>
      <c r="C138" s="129">
        <f>SUM(C139:C142)</f>
        <v>0.56989999999999996</v>
      </c>
      <c r="D138" s="37">
        <f>SUM(D139:D142)</f>
        <v>0.40040000000000003</v>
      </c>
      <c r="E138" s="37">
        <f t="shared" ref="E138:K138" si="72">SUM(E139:E142)</f>
        <v>0.44979999999999998</v>
      </c>
      <c r="F138" s="37">
        <f t="shared" si="72"/>
        <v>0.49559999999999998</v>
      </c>
      <c r="G138" s="37">
        <f t="shared" si="72"/>
        <v>0.65760000000000007</v>
      </c>
      <c r="H138" s="37">
        <f t="shared" si="72"/>
        <v>0.89410000000000001</v>
      </c>
      <c r="I138" s="37">
        <f t="shared" si="72"/>
        <v>1.0216000000000001</v>
      </c>
      <c r="J138" s="37">
        <f t="shared" si="72"/>
        <v>1.0361</v>
      </c>
      <c r="K138" s="42">
        <f t="shared" si="72"/>
        <v>2.1371000000000002</v>
      </c>
      <c r="L138" s="43"/>
      <c r="M138" s="60">
        <f t="shared" si="65"/>
        <v>0.73932258498831405</v>
      </c>
    </row>
    <row r="139" spans="1:13" x14ac:dyDescent="0.3">
      <c r="A139" s="94" t="s">
        <v>19</v>
      </c>
      <c r="B139" s="138" t="s">
        <v>46</v>
      </c>
      <c r="C139" s="127">
        <v>0.2853</v>
      </c>
      <c r="D139" s="38">
        <v>0.1862</v>
      </c>
      <c r="E139" s="38">
        <v>0.21390000000000001</v>
      </c>
      <c r="F139" s="38">
        <v>0.23960000000000001</v>
      </c>
      <c r="G139" s="38">
        <v>0.33050000000000002</v>
      </c>
      <c r="H139" s="38">
        <v>0.4652</v>
      </c>
      <c r="I139" s="38">
        <v>0.53469999999999995</v>
      </c>
      <c r="J139" s="38">
        <v>0.54279999999999995</v>
      </c>
      <c r="K139" s="100">
        <v>1.1605000000000001</v>
      </c>
      <c r="L139" s="39"/>
      <c r="M139" s="58">
        <f t="shared" si="65"/>
        <v>0.37640785597143772</v>
      </c>
    </row>
    <row r="140" spans="1:13" x14ac:dyDescent="0.3">
      <c r="A140" s="96" t="s">
        <v>19</v>
      </c>
      <c r="B140" s="66" t="s">
        <v>47</v>
      </c>
      <c r="C140" s="131">
        <v>0.1507</v>
      </c>
      <c r="D140" s="40">
        <v>0.1201</v>
      </c>
      <c r="E140" s="40">
        <v>0.13020000000000001</v>
      </c>
      <c r="F140" s="40">
        <v>0.13950000000000001</v>
      </c>
      <c r="G140" s="40">
        <v>0.1726</v>
      </c>
      <c r="H140" s="40">
        <v>0.21279999999999999</v>
      </c>
      <c r="I140" s="40">
        <v>0.24679999999999999</v>
      </c>
      <c r="J140" s="40">
        <v>0.24979999999999999</v>
      </c>
      <c r="K140" s="101">
        <v>0.47439999999999999</v>
      </c>
      <c r="L140" s="39"/>
      <c r="M140" s="56">
        <f t="shared" si="65"/>
        <v>0.18903594780647226</v>
      </c>
    </row>
    <row r="141" spans="1:13" x14ac:dyDescent="0.3">
      <c r="A141" s="96" t="s">
        <v>20</v>
      </c>
      <c r="B141" s="66" t="s">
        <v>50</v>
      </c>
      <c r="C141" s="131">
        <v>8.7599999999999997E-2</v>
      </c>
      <c r="D141" s="40">
        <v>5.7200000000000001E-2</v>
      </c>
      <c r="E141" s="40">
        <v>6.5699999999999995E-2</v>
      </c>
      <c r="F141" s="40">
        <v>7.3599999999999999E-2</v>
      </c>
      <c r="G141" s="40">
        <v>0.10150000000000001</v>
      </c>
      <c r="H141" s="40">
        <v>0.1668</v>
      </c>
      <c r="I141" s="40">
        <v>0.1643</v>
      </c>
      <c r="J141" s="40">
        <v>0.1668</v>
      </c>
      <c r="K141" s="101">
        <v>0.35649999999999998</v>
      </c>
      <c r="L141" s="39"/>
      <c r="M141" s="56">
        <f t="shared" si="65"/>
        <v>0.11620042713039329</v>
      </c>
    </row>
    <row r="142" spans="1:13" ht="15" thickBot="1" x14ac:dyDescent="0.35">
      <c r="A142" s="98" t="s">
        <v>20</v>
      </c>
      <c r="B142" s="20" t="s">
        <v>47</v>
      </c>
      <c r="C142" s="132">
        <v>4.6300000000000001E-2</v>
      </c>
      <c r="D142" s="41">
        <v>3.6900000000000002E-2</v>
      </c>
      <c r="E142" s="41">
        <v>0.04</v>
      </c>
      <c r="F142" s="41">
        <v>4.2900000000000001E-2</v>
      </c>
      <c r="G142" s="41">
        <v>5.2999999999999999E-2</v>
      </c>
      <c r="H142" s="41">
        <v>4.9299999999999997E-2</v>
      </c>
      <c r="I142" s="41">
        <v>7.5800000000000006E-2</v>
      </c>
      <c r="J142" s="41">
        <v>7.6700000000000004E-2</v>
      </c>
      <c r="K142" s="102">
        <v>0.1457</v>
      </c>
      <c r="L142" s="39"/>
      <c r="M142" s="62">
        <f t="shared" si="65"/>
        <v>5.7678354080010645E-2</v>
      </c>
    </row>
    <row r="143" spans="1:13" ht="15" thickBot="1" x14ac:dyDescent="0.35">
      <c r="A143" s="109">
        <v>9</v>
      </c>
      <c r="B143" s="143" t="s">
        <v>51</v>
      </c>
      <c r="C143" s="133">
        <f>SUM(C146,C150)</f>
        <v>0.5040707256047845</v>
      </c>
      <c r="D143" s="110">
        <f>SUM(D146,D150)</f>
        <v>0.49629655016783458</v>
      </c>
      <c r="E143" s="110">
        <f t="shared" ref="E143:K143" si="73">SUM(E146,E150)</f>
        <v>0.65138568811945374</v>
      </c>
      <c r="F143" s="110">
        <f t="shared" si="73"/>
        <v>0.70000001899818232</v>
      </c>
      <c r="G143" s="110">
        <f t="shared" si="73"/>
        <v>0.74905705279818235</v>
      </c>
      <c r="H143" s="110">
        <f t="shared" si="73"/>
        <v>0.94599484932728384</v>
      </c>
      <c r="I143" s="110">
        <f t="shared" si="73"/>
        <v>0.91651393519818247</v>
      </c>
      <c r="J143" s="110">
        <f t="shared" si="73"/>
        <v>0.95887730119818249</v>
      </c>
      <c r="K143" s="111">
        <f t="shared" si="73"/>
        <v>1.2304251973981823</v>
      </c>
      <c r="L143" s="43"/>
      <c r="M143" s="60">
        <f>SUM(M146,M150)</f>
        <v>0.74775615542049034</v>
      </c>
    </row>
    <row r="144" spans="1:13" ht="15" thickBot="1" x14ac:dyDescent="0.35">
      <c r="A144" s="9"/>
      <c r="B144" s="137" t="s">
        <v>91</v>
      </c>
      <c r="C144" s="129"/>
      <c r="D144" s="37"/>
      <c r="E144" s="37"/>
      <c r="F144" s="37"/>
      <c r="G144" s="37"/>
      <c r="H144" s="37"/>
      <c r="I144" s="37"/>
      <c r="J144" s="37"/>
      <c r="K144" s="42"/>
      <c r="L144" s="43"/>
      <c r="M144" s="60">
        <v>7.5800000000000006E-2</v>
      </c>
    </row>
    <row r="145" spans="1:13" x14ac:dyDescent="0.3">
      <c r="A145" s="103"/>
      <c r="B145" s="144" t="s">
        <v>52</v>
      </c>
      <c r="C145" s="134">
        <f>SUM(C138,C135,C129,C118,C112)</f>
        <v>3.9384833154000001</v>
      </c>
      <c r="D145" s="82">
        <f>SUM(D138,D135,D129,D118,D112)</f>
        <v>3.8777409261</v>
      </c>
      <c r="E145" s="82">
        <f t="shared" ref="E145:K145" si="74">SUM(E138,E135,E129,E118,E112)</f>
        <v>5.0895073532999993</v>
      </c>
      <c r="F145" s="82">
        <f t="shared" si="74"/>
        <v>5.4693483583999996</v>
      </c>
      <c r="G145" s="82">
        <f t="shared" si="74"/>
        <v>5.8526483583999998</v>
      </c>
      <c r="H145" s="82">
        <f t="shared" si="74"/>
        <v>7.3913931939999991</v>
      </c>
      <c r="I145" s="82">
        <f t="shared" si="74"/>
        <v>7.1610483584000004</v>
      </c>
      <c r="J145" s="82">
        <f t="shared" si="74"/>
        <v>7.4920483583999999</v>
      </c>
      <c r="K145" s="104">
        <f t="shared" si="74"/>
        <v>9.6137483584000005</v>
      </c>
      <c r="L145" s="43"/>
      <c r="M145" s="55">
        <f>((C145*$C$110+D145*$D$110+E145*$E$110+F145*$F$110+G145*$G$110+H145*$H$110+I145*$I$110+J145*$J$110+K145*$K$110)/$M$110)-M144</f>
        <v>5.8424839859085402</v>
      </c>
    </row>
    <row r="146" spans="1:13" x14ac:dyDescent="0.3">
      <c r="A146" s="105" t="s">
        <v>21</v>
      </c>
      <c r="B146" s="145" t="s">
        <v>53</v>
      </c>
      <c r="C146" s="135">
        <f t="shared" ref="C146:K146" si="75">SUM(C147:C149)</f>
        <v>0.24102730193584926</v>
      </c>
      <c r="D146" s="45">
        <f t="shared" si="75"/>
        <v>0.23730998919546781</v>
      </c>
      <c r="E146" s="45">
        <f t="shared" si="75"/>
        <v>0.31146767100725337</v>
      </c>
      <c r="F146" s="45">
        <f t="shared" si="75"/>
        <v>0.33471318083736318</v>
      </c>
      <c r="G146" s="45">
        <f t="shared" si="75"/>
        <v>0.3581703742373632</v>
      </c>
      <c r="H146" s="45">
        <f t="shared" si="75"/>
        <v>0.45233848068641191</v>
      </c>
      <c r="I146" s="45">
        <f t="shared" si="75"/>
        <v>0.43824183743736322</v>
      </c>
      <c r="J146" s="45">
        <f t="shared" si="75"/>
        <v>0.45849837543736327</v>
      </c>
      <c r="K146" s="45">
        <f t="shared" si="75"/>
        <v>0.58834217203736316</v>
      </c>
      <c r="L146" s="43"/>
      <c r="M146" s="57">
        <f>SUM(M147:M149)</f>
        <v>0.35754833496963084</v>
      </c>
    </row>
    <row r="147" spans="1:13" x14ac:dyDescent="0.3">
      <c r="A147" s="96" t="s">
        <v>22</v>
      </c>
      <c r="B147" s="66" t="s">
        <v>54</v>
      </c>
      <c r="C147" s="131">
        <f t="shared" ref="C147:K147" si="76">0.007046*C145</f>
        <v>2.7750553440308402E-2</v>
      </c>
      <c r="D147" s="40">
        <f t="shared" si="76"/>
        <v>2.73225625653006E-2</v>
      </c>
      <c r="E147" s="40">
        <f t="shared" si="76"/>
        <v>3.5860668811351797E-2</v>
      </c>
      <c r="F147" s="46">
        <f t="shared" si="76"/>
        <v>3.8537028533286395E-2</v>
      </c>
      <c r="G147" s="40">
        <f t="shared" si="76"/>
        <v>4.1237760333286397E-2</v>
      </c>
      <c r="H147" s="40">
        <f t="shared" si="76"/>
        <v>5.2079756444923991E-2</v>
      </c>
      <c r="I147" s="40">
        <f t="shared" si="76"/>
        <v>5.0456746733286408E-2</v>
      </c>
      <c r="J147" s="40">
        <f t="shared" si="76"/>
        <v>5.27889727332864E-2</v>
      </c>
      <c r="K147" s="101">
        <f t="shared" si="76"/>
        <v>6.7738470933286402E-2</v>
      </c>
      <c r="L147" s="39"/>
      <c r="M147" s="56">
        <f>0.007046*M145</f>
        <v>4.1166142164711574E-2</v>
      </c>
    </row>
    <row r="148" spans="1:13" x14ac:dyDescent="0.3">
      <c r="A148" s="96" t="s">
        <v>23</v>
      </c>
      <c r="B148" s="66" t="s">
        <v>55</v>
      </c>
      <c r="C148" s="131">
        <f t="shared" ref="C148:K148" si="77">0.032488*C145</f>
        <v>0.12795344595071523</v>
      </c>
      <c r="D148" s="40">
        <f t="shared" si="77"/>
        <v>0.12598004720713682</v>
      </c>
      <c r="E148" s="40">
        <f t="shared" si="77"/>
        <v>0.16534791489401038</v>
      </c>
      <c r="F148" s="47">
        <f t="shared" si="77"/>
        <v>0.17768818946769921</v>
      </c>
      <c r="G148" s="40">
        <f t="shared" si="77"/>
        <v>0.1901408398676992</v>
      </c>
      <c r="H148" s="40">
        <f t="shared" si="77"/>
        <v>0.24013158208667199</v>
      </c>
      <c r="I148" s="40">
        <f t="shared" si="77"/>
        <v>0.23264813906769924</v>
      </c>
      <c r="J148" s="40">
        <f t="shared" si="77"/>
        <v>0.24340166706769922</v>
      </c>
      <c r="K148" s="101">
        <f t="shared" si="77"/>
        <v>0.31233145666769924</v>
      </c>
      <c r="L148" s="39"/>
      <c r="M148" s="56">
        <f>0.032488*M145</f>
        <v>0.18981061973419666</v>
      </c>
    </row>
    <row r="149" spans="1:13" x14ac:dyDescent="0.3">
      <c r="A149" s="96" t="s">
        <v>121</v>
      </c>
      <c r="B149" s="66" t="s">
        <v>122</v>
      </c>
      <c r="C149" s="131">
        <f t="shared" ref="C149:K149" si="78">0.021664*C145</f>
        <v>8.5323302544825605E-2</v>
      </c>
      <c r="D149" s="40">
        <f t="shared" si="78"/>
        <v>8.4007379423030396E-2</v>
      </c>
      <c r="E149" s="40">
        <f t="shared" si="78"/>
        <v>0.11025908730189118</v>
      </c>
      <c r="F149" s="47">
        <f t="shared" si="78"/>
        <v>0.11848796283637758</v>
      </c>
      <c r="G149" s="40">
        <f t="shared" si="78"/>
        <v>0.12679177403637759</v>
      </c>
      <c r="H149" s="40">
        <f t="shared" si="78"/>
        <v>0.16012714215481597</v>
      </c>
      <c r="I149" s="40">
        <f t="shared" si="78"/>
        <v>0.15513695163637761</v>
      </c>
      <c r="J149" s="40">
        <f t="shared" si="78"/>
        <v>0.1623077356363776</v>
      </c>
      <c r="K149" s="101">
        <f t="shared" si="78"/>
        <v>0.2082722444363776</v>
      </c>
      <c r="L149" s="39"/>
      <c r="M149" s="56">
        <f>0.021664*M145</f>
        <v>0.12657157307072261</v>
      </c>
    </row>
    <row r="150" spans="1:13" x14ac:dyDescent="0.3">
      <c r="A150" s="105" t="s">
        <v>24</v>
      </c>
      <c r="B150" s="145" t="s">
        <v>56</v>
      </c>
      <c r="C150" s="135">
        <f t="shared" ref="C150:K150" si="79">SUM(C151:C152)</f>
        <v>0.26304342366893518</v>
      </c>
      <c r="D150" s="45">
        <f t="shared" si="79"/>
        <v>0.25898656097236677</v>
      </c>
      <c r="E150" s="45">
        <f t="shared" si="79"/>
        <v>0.33991801711220038</v>
      </c>
      <c r="F150" s="45">
        <f t="shared" si="79"/>
        <v>0.36528683816081914</v>
      </c>
      <c r="G150" s="45">
        <f t="shared" si="79"/>
        <v>0.39088667856081916</v>
      </c>
      <c r="H150" s="45">
        <f t="shared" si="79"/>
        <v>0.49365636864087192</v>
      </c>
      <c r="I150" s="45">
        <f t="shared" si="79"/>
        <v>0.47827209776081925</v>
      </c>
      <c r="J150" s="45">
        <f t="shared" si="79"/>
        <v>0.50037892576081922</v>
      </c>
      <c r="K150" s="106">
        <f t="shared" si="79"/>
        <v>0.64208302536081918</v>
      </c>
      <c r="L150" s="43"/>
      <c r="M150" s="57">
        <f>SUM(M151:M152)</f>
        <v>0.39020782045085955</v>
      </c>
    </row>
    <row r="151" spans="1:13" x14ac:dyDescent="0.3">
      <c r="A151" s="96" t="s">
        <v>25</v>
      </c>
      <c r="B151" s="66" t="s">
        <v>57</v>
      </c>
      <c r="C151" s="131">
        <f t="shared" ref="C151:K151" si="80">C149</f>
        <v>8.5323302544825605E-2</v>
      </c>
      <c r="D151" s="40">
        <f t="shared" si="80"/>
        <v>8.4007379423030396E-2</v>
      </c>
      <c r="E151" s="40">
        <f t="shared" si="80"/>
        <v>0.11025908730189118</v>
      </c>
      <c r="F151" s="40">
        <f t="shared" si="80"/>
        <v>0.11848796283637758</v>
      </c>
      <c r="G151" s="40">
        <f t="shared" si="80"/>
        <v>0.12679177403637759</v>
      </c>
      <c r="H151" s="40">
        <f t="shared" si="80"/>
        <v>0.16012714215481597</v>
      </c>
      <c r="I151" s="40">
        <f t="shared" si="80"/>
        <v>0.15513695163637761</v>
      </c>
      <c r="J151" s="40">
        <f t="shared" si="80"/>
        <v>0.1623077356363776</v>
      </c>
      <c r="K151" s="101">
        <f t="shared" si="80"/>
        <v>0.2082722444363776</v>
      </c>
      <c r="L151" s="39"/>
      <c r="M151" s="56">
        <f>M149</f>
        <v>0.12657157307072261</v>
      </c>
    </row>
    <row r="152" spans="1:13" ht="15" thickBot="1" x14ac:dyDescent="0.35">
      <c r="A152" s="96" t="s">
        <v>26</v>
      </c>
      <c r="B152" s="66" t="s">
        <v>58</v>
      </c>
      <c r="C152" s="131">
        <f t="shared" ref="C152:K152" si="81">0.045124*C145</f>
        <v>0.17772012112410959</v>
      </c>
      <c r="D152" s="40">
        <f t="shared" si="81"/>
        <v>0.17497918154933639</v>
      </c>
      <c r="E152" s="40">
        <f t="shared" si="81"/>
        <v>0.22965892981030916</v>
      </c>
      <c r="F152" s="40">
        <f t="shared" si="81"/>
        <v>0.24679887532444156</v>
      </c>
      <c r="G152" s="40">
        <f t="shared" si="81"/>
        <v>0.26409490452444156</v>
      </c>
      <c r="H152" s="40">
        <f t="shared" si="81"/>
        <v>0.33352922648605593</v>
      </c>
      <c r="I152" s="40">
        <f t="shared" si="81"/>
        <v>0.32313514612444161</v>
      </c>
      <c r="J152" s="40">
        <f t="shared" si="81"/>
        <v>0.33807119012444159</v>
      </c>
      <c r="K152" s="101">
        <f t="shared" si="81"/>
        <v>0.43381078092444159</v>
      </c>
      <c r="L152" s="39"/>
      <c r="M152" s="62">
        <f>0.045124*M145</f>
        <v>0.26363624738013697</v>
      </c>
    </row>
    <row r="153" spans="1:13" ht="15" thickBot="1" x14ac:dyDescent="0.35">
      <c r="A153" s="562" t="s">
        <v>60</v>
      </c>
      <c r="B153" s="567"/>
      <c r="C153" s="129">
        <f>SUM(C112,C118,C129,C135,C138,C143)</f>
        <v>4.4425540410047848</v>
      </c>
      <c r="D153" s="37">
        <f t="shared" ref="D153:K153" si="82">SUM(D112,D118,D129,D135,D138,D143)</f>
        <v>4.3740374762678345</v>
      </c>
      <c r="E153" s="37">
        <f t="shared" si="82"/>
        <v>5.7408930414194543</v>
      </c>
      <c r="F153" s="37">
        <f t="shared" si="82"/>
        <v>6.1693483773981832</v>
      </c>
      <c r="G153" s="37">
        <f t="shared" si="82"/>
        <v>6.601705411198183</v>
      </c>
      <c r="H153" s="37">
        <f t="shared" si="82"/>
        <v>8.3373880433272838</v>
      </c>
      <c r="I153" s="37">
        <f t="shared" si="82"/>
        <v>8.0775622935981843</v>
      </c>
      <c r="J153" s="37">
        <f t="shared" si="82"/>
        <v>8.4509256595981839</v>
      </c>
      <c r="K153" s="42">
        <f t="shared" si="82"/>
        <v>10.844173555798184</v>
      </c>
      <c r="L153" s="43"/>
      <c r="M153" s="60">
        <f>M145+M146+M150</f>
        <v>6.5902401413290308</v>
      </c>
    </row>
    <row r="154" spans="1:13" x14ac:dyDescent="0.3">
      <c r="K154" t="s">
        <v>85</v>
      </c>
      <c r="M154">
        <v>6.5902000000000003</v>
      </c>
    </row>
    <row r="155" spans="1:13" x14ac:dyDescent="0.3">
      <c r="G155" s="78"/>
      <c r="H155" s="78"/>
      <c r="I155" s="78"/>
      <c r="J155" s="78"/>
      <c r="M155" s="90"/>
    </row>
    <row r="156" spans="1:13" ht="15" thickBot="1" x14ac:dyDescent="0.35">
      <c r="A156" s="72" t="s">
        <v>0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 t="s">
        <v>95</v>
      </c>
    </row>
    <row r="157" spans="1:13" x14ac:dyDescent="0.3">
      <c r="A157" s="561" t="s">
        <v>1</v>
      </c>
      <c r="B157" s="561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</row>
    <row r="158" spans="1:13" ht="15" thickBot="1" x14ac:dyDescent="0.35"/>
    <row r="159" spans="1:13" ht="15" thickBot="1" x14ac:dyDescent="0.35">
      <c r="A159" s="4">
        <v>1</v>
      </c>
      <c r="B159" s="17" t="s">
        <v>2</v>
      </c>
      <c r="C159" s="121">
        <v>33709.360000000001</v>
      </c>
      <c r="D159" s="21">
        <v>253624.53</v>
      </c>
      <c r="E159" s="21">
        <v>1278231.43</v>
      </c>
      <c r="F159" s="21">
        <v>48237.59</v>
      </c>
      <c r="G159" s="21">
        <v>568690.93000000005</v>
      </c>
      <c r="H159" s="21">
        <v>0</v>
      </c>
      <c r="I159" s="21">
        <v>438952.59</v>
      </c>
      <c r="J159" s="21">
        <v>87118.19</v>
      </c>
      <c r="K159" s="22">
        <v>394829.6</v>
      </c>
      <c r="L159" s="23"/>
      <c r="M159" s="120">
        <f>SUM(C159:K159)</f>
        <v>3103394.2199999997</v>
      </c>
    </row>
    <row r="160" spans="1:13" ht="29.4" thickBot="1" x14ac:dyDescent="0.35">
      <c r="A160" s="8"/>
      <c r="B160" s="26" t="s">
        <v>28</v>
      </c>
      <c r="C160" s="27" t="s">
        <v>61</v>
      </c>
      <c r="D160" s="27" t="s">
        <v>62</v>
      </c>
      <c r="E160" s="27" t="s">
        <v>63</v>
      </c>
      <c r="F160" s="27" t="s">
        <v>64</v>
      </c>
      <c r="G160" s="27" t="s">
        <v>65</v>
      </c>
      <c r="H160" s="27" t="s">
        <v>111</v>
      </c>
      <c r="I160" s="27" t="s">
        <v>66</v>
      </c>
      <c r="J160" s="27" t="s">
        <v>67</v>
      </c>
      <c r="K160" s="28" t="s">
        <v>68</v>
      </c>
      <c r="L160" s="29"/>
      <c r="M160" s="54" t="s">
        <v>69</v>
      </c>
    </row>
    <row r="161" spans="1:13" ht="15" thickBot="1" x14ac:dyDescent="0.35">
      <c r="A161" s="9">
        <v>4</v>
      </c>
      <c r="B161" s="10" t="s">
        <v>29</v>
      </c>
      <c r="C161" s="30">
        <f>SUM(C162:C165)</f>
        <v>0.6976</v>
      </c>
      <c r="D161" s="30">
        <f>SUM(D162:D165)</f>
        <v>0.94359999999999999</v>
      </c>
      <c r="E161" s="30">
        <f t="shared" ref="E161:G161" si="83">SUM(E162:E165)</f>
        <v>1.0739000000000001</v>
      </c>
      <c r="F161" s="30">
        <f t="shared" si="83"/>
        <v>1.4253</v>
      </c>
      <c r="G161" s="30">
        <f t="shared" si="83"/>
        <v>1.5253000000000001</v>
      </c>
      <c r="H161" s="30"/>
      <c r="I161" s="30">
        <f>SUM(I162:I165)</f>
        <v>2.1898</v>
      </c>
      <c r="J161" s="30">
        <f>SUM(J162:J165)</f>
        <v>2.5036</v>
      </c>
      <c r="K161" s="31">
        <f t="shared" ref="K161" si="84">SUM(K162:K165)</f>
        <v>2.9634999999999998</v>
      </c>
      <c r="L161" s="32"/>
      <c r="M161" s="60">
        <f>(C161*$C$159+D161*$D$159+E161*$E$159+F161*$F$159+G161*$G$159+H161*$H$159+I161*$I$159+J161*$J$159+K161*$K$159)/$M$159</f>
        <v>1.5857188787775083</v>
      </c>
    </row>
    <row r="162" spans="1:13" x14ac:dyDescent="0.3">
      <c r="A162" s="94" t="s">
        <v>3</v>
      </c>
      <c r="B162" s="5" t="s">
        <v>30</v>
      </c>
      <c r="C162" s="33">
        <v>0.45400000000000001</v>
      </c>
      <c r="D162" s="33">
        <v>0.6149</v>
      </c>
      <c r="E162" s="33">
        <v>0.70850000000000002</v>
      </c>
      <c r="F162" s="33">
        <v>1.0124</v>
      </c>
      <c r="G162" s="33">
        <v>1.0646</v>
      </c>
      <c r="H162" s="33"/>
      <c r="I162" s="33">
        <v>1.4824999999999999</v>
      </c>
      <c r="J162" s="33">
        <v>1.7259</v>
      </c>
      <c r="K162" s="95">
        <v>1.8263</v>
      </c>
      <c r="L162" s="34"/>
      <c r="M162" s="58">
        <f t="shared" ref="M162:M191" si="85">(C162*$C$159+D162*$D$159+E162*$E$159+F162*$F$159+G162*$G$159+H162*$H$159+I162*$I$159+J162*$J$159+K162*$K$159)/$M$159</f>
        <v>1.0483136875088979</v>
      </c>
    </row>
    <row r="163" spans="1:13" x14ac:dyDescent="0.3">
      <c r="A163" s="96" t="s">
        <v>4</v>
      </c>
      <c r="B163" s="13" t="s">
        <v>31</v>
      </c>
      <c r="C163" s="35">
        <v>1.8200000000000001E-2</v>
      </c>
      <c r="D163" s="35">
        <v>2.46E-2</v>
      </c>
      <c r="E163" s="35">
        <v>2.8299999999999999E-2</v>
      </c>
      <c r="F163" s="35">
        <v>4.0500000000000001E-2</v>
      </c>
      <c r="G163" s="35">
        <v>4.2599999999999999E-2</v>
      </c>
      <c r="H163" s="35"/>
      <c r="I163" s="35">
        <v>5.9299999999999999E-2</v>
      </c>
      <c r="J163" s="35">
        <v>6.9000000000000006E-2</v>
      </c>
      <c r="K163" s="97">
        <v>7.3099999999999998E-2</v>
      </c>
      <c r="L163" s="34"/>
      <c r="M163" s="56">
        <f t="shared" si="85"/>
        <v>4.1924923972114642E-2</v>
      </c>
    </row>
    <row r="164" spans="1:13" x14ac:dyDescent="0.3">
      <c r="A164" s="96" t="s">
        <v>5</v>
      </c>
      <c r="B164" s="13" t="s">
        <v>32</v>
      </c>
      <c r="C164" s="35">
        <v>5.6099999999999997E-2</v>
      </c>
      <c r="D164" s="35">
        <v>8.2500000000000004E-2</v>
      </c>
      <c r="E164" s="35">
        <v>0.10730000000000001</v>
      </c>
      <c r="F164" s="35">
        <v>0.10730000000000001</v>
      </c>
      <c r="G164" s="35">
        <v>0.125</v>
      </c>
      <c r="H164" s="35"/>
      <c r="I164" s="35">
        <v>0.14849999999999999</v>
      </c>
      <c r="J164" s="35">
        <v>0.14849999999999999</v>
      </c>
      <c r="K164" s="97">
        <v>0.17530000000000001</v>
      </c>
      <c r="L164" s="34"/>
      <c r="M164" s="56">
        <f t="shared" si="85"/>
        <v>0.12359588355068858</v>
      </c>
    </row>
    <row r="165" spans="1:13" x14ac:dyDescent="0.3">
      <c r="A165" s="98" t="s">
        <v>6</v>
      </c>
      <c r="B165" s="117" t="s">
        <v>33</v>
      </c>
      <c r="C165" s="36">
        <v>0.16930000000000001</v>
      </c>
      <c r="D165" s="36">
        <v>0.22159999999999999</v>
      </c>
      <c r="E165" s="36">
        <v>0.2298</v>
      </c>
      <c r="F165" s="36">
        <v>0.2651</v>
      </c>
      <c r="G165" s="36">
        <v>0.29310000000000003</v>
      </c>
      <c r="H165" s="36"/>
      <c r="I165" s="36">
        <v>0.4995</v>
      </c>
      <c r="J165" s="36">
        <v>0.56020000000000003</v>
      </c>
      <c r="K165" s="99">
        <v>0.88880000000000003</v>
      </c>
      <c r="L165" s="34"/>
      <c r="M165" s="56">
        <f t="shared" si="85"/>
        <v>0.37188438374580723</v>
      </c>
    </row>
    <row r="166" spans="1:13" ht="15" thickBot="1" x14ac:dyDescent="0.35">
      <c r="A166" s="6" t="s">
        <v>100</v>
      </c>
      <c r="B166" s="7" t="s">
        <v>101</v>
      </c>
      <c r="C166" s="116"/>
      <c r="D166" s="116"/>
      <c r="E166" s="116"/>
      <c r="F166" s="116"/>
      <c r="G166" s="116"/>
      <c r="H166" s="116"/>
      <c r="I166" s="116"/>
      <c r="J166" s="116"/>
      <c r="K166" s="118"/>
      <c r="L166" s="34"/>
      <c r="M166" s="62">
        <f t="shared" si="85"/>
        <v>0</v>
      </c>
    </row>
    <row r="167" spans="1:13" ht="29.4" thickBot="1" x14ac:dyDescent="0.35">
      <c r="A167" s="9">
        <v>5</v>
      </c>
      <c r="B167" s="15" t="s">
        <v>71</v>
      </c>
      <c r="C167" s="37">
        <f>SUM(C168:C170,C174:C177)</f>
        <v>1.9842257047</v>
      </c>
      <c r="D167" s="37">
        <f t="shared" ref="D167:K167" si="86">SUM(D168:D170,D174:D177)</f>
        <v>1.9842257047</v>
      </c>
      <c r="E167" s="37">
        <f t="shared" si="86"/>
        <v>2.9425769104999997</v>
      </c>
      <c r="F167" s="37">
        <f t="shared" si="86"/>
        <v>2.8720179155999999</v>
      </c>
      <c r="G167" s="37">
        <f t="shared" si="86"/>
        <v>2.8720179155999999</v>
      </c>
      <c r="H167" s="37"/>
      <c r="I167" s="37">
        <f t="shared" si="86"/>
        <v>2.8720179155999999</v>
      </c>
      <c r="J167" s="37">
        <f t="shared" si="86"/>
        <v>2.8720179155999999</v>
      </c>
      <c r="K167" s="37">
        <f t="shared" si="86"/>
        <v>2.8720179155999999</v>
      </c>
      <c r="L167" s="32"/>
      <c r="M167" s="60">
        <f t="shared" si="85"/>
        <v>2.8188818803981275</v>
      </c>
    </row>
    <row r="168" spans="1:13" x14ac:dyDescent="0.3">
      <c r="A168" s="94" t="s">
        <v>115</v>
      </c>
      <c r="B168" s="5" t="s">
        <v>114</v>
      </c>
      <c r="C168" s="38">
        <v>1.0751999999999999</v>
      </c>
      <c r="D168" s="38">
        <v>1.0751999999999999</v>
      </c>
      <c r="E168" s="38">
        <v>1.6238999999999999</v>
      </c>
      <c r="F168" s="38">
        <v>1.587</v>
      </c>
      <c r="G168" s="38">
        <v>1.587</v>
      </c>
      <c r="H168" s="38"/>
      <c r="I168" s="38">
        <v>1.587</v>
      </c>
      <c r="J168" s="38">
        <v>1.587</v>
      </c>
      <c r="K168" s="100">
        <v>1.587</v>
      </c>
      <c r="L168" s="39"/>
      <c r="M168" s="58">
        <f t="shared" si="85"/>
        <v>1.5548124214799239</v>
      </c>
    </row>
    <row r="169" spans="1:13" x14ac:dyDescent="0.3">
      <c r="A169" s="94" t="s">
        <v>116</v>
      </c>
      <c r="B169" s="125" t="s">
        <v>117</v>
      </c>
      <c r="C169" s="38">
        <f>C168*0.423893</f>
        <v>0.45576975359999999</v>
      </c>
      <c r="D169" s="38">
        <f t="shared" ref="D169:K169" si="87">D168*0.423893</f>
        <v>0.45576975359999999</v>
      </c>
      <c r="E169" s="38">
        <f t="shared" si="87"/>
        <v>0.68835984269999995</v>
      </c>
      <c r="F169" s="38">
        <f t="shared" si="87"/>
        <v>0.67271819099999997</v>
      </c>
      <c r="G169" s="38">
        <f t="shared" si="87"/>
        <v>0.67271819099999997</v>
      </c>
      <c r="H169" s="38"/>
      <c r="I169" s="38">
        <f t="shared" si="87"/>
        <v>0.67271819099999997</v>
      </c>
      <c r="J169" s="38">
        <f t="shared" si="87"/>
        <v>0.67271819099999997</v>
      </c>
      <c r="K169" s="38">
        <f t="shared" si="87"/>
        <v>0.67271819099999997</v>
      </c>
      <c r="L169" s="39"/>
      <c r="M169" s="56">
        <f t="shared" si="85"/>
        <v>0.65907410177838932</v>
      </c>
    </row>
    <row r="170" spans="1:13" x14ac:dyDescent="0.3">
      <c r="A170" s="96" t="s">
        <v>8</v>
      </c>
      <c r="B170" s="13" t="s">
        <v>35</v>
      </c>
      <c r="C170" s="40">
        <f>SUM(C171:C173)</f>
        <v>0.22739999999999999</v>
      </c>
      <c r="D170" s="40">
        <f>SUM(D171:D173)</f>
        <v>0.22739999999999999</v>
      </c>
      <c r="E170" s="40">
        <f t="shared" ref="E170:K170" si="88">SUM(E171:E173)</f>
        <v>0.4178</v>
      </c>
      <c r="F170" s="40">
        <f t="shared" si="88"/>
        <v>0.40410000000000001</v>
      </c>
      <c r="G170" s="40">
        <f t="shared" si="88"/>
        <v>0.40410000000000001</v>
      </c>
      <c r="H170" s="40"/>
      <c r="I170" s="40">
        <f t="shared" si="88"/>
        <v>0.40410000000000001</v>
      </c>
      <c r="J170" s="40">
        <f t="shared" si="88"/>
        <v>0.40410000000000001</v>
      </c>
      <c r="K170" s="101">
        <f t="shared" si="88"/>
        <v>0.40410000000000001</v>
      </c>
      <c r="L170" s="39"/>
      <c r="M170" s="56">
        <f t="shared" si="85"/>
        <v>0.39338266104330116</v>
      </c>
    </row>
    <row r="171" spans="1:13" x14ac:dyDescent="0.3">
      <c r="A171" s="96" t="s">
        <v>9</v>
      </c>
      <c r="B171" s="13" t="s">
        <v>108</v>
      </c>
      <c r="C171" s="40">
        <v>0.19819999999999999</v>
      </c>
      <c r="D171" s="40">
        <v>0.19819999999999999</v>
      </c>
      <c r="E171" s="40">
        <v>0.36420000000000002</v>
      </c>
      <c r="F171" s="40">
        <v>0.3523</v>
      </c>
      <c r="G171" s="40">
        <v>0.3523</v>
      </c>
      <c r="H171" s="40"/>
      <c r="I171" s="40">
        <v>0.3523</v>
      </c>
      <c r="J171" s="40">
        <v>0.3523</v>
      </c>
      <c r="K171" s="101">
        <v>0.3523</v>
      </c>
      <c r="L171" s="39"/>
      <c r="M171" s="56">
        <f t="shared" si="85"/>
        <v>0.34293373958594281</v>
      </c>
    </row>
    <row r="172" spans="1:13" x14ac:dyDescent="0.3">
      <c r="A172" s="96" t="s">
        <v>10</v>
      </c>
      <c r="B172" s="13" t="s">
        <v>109</v>
      </c>
      <c r="C172" s="40">
        <v>2.64E-2</v>
      </c>
      <c r="D172" s="40">
        <v>2.64E-2</v>
      </c>
      <c r="E172" s="40">
        <v>4.8500000000000001E-2</v>
      </c>
      <c r="F172" s="40">
        <v>4.6899999999999997E-2</v>
      </c>
      <c r="G172" s="40">
        <v>4.6899999999999997E-2</v>
      </c>
      <c r="H172" s="40"/>
      <c r="I172" s="40">
        <v>4.6899999999999997E-2</v>
      </c>
      <c r="J172" s="40">
        <v>4.6899999999999997E-2</v>
      </c>
      <c r="K172" s="101">
        <v>4.6899999999999997E-2</v>
      </c>
      <c r="L172" s="39"/>
      <c r="M172" s="56">
        <f t="shared" si="85"/>
        <v>4.5660977760343974E-2</v>
      </c>
    </row>
    <row r="173" spans="1:13" x14ac:dyDescent="0.3">
      <c r="A173" s="96" t="s">
        <v>11</v>
      </c>
      <c r="B173" s="13" t="s">
        <v>110</v>
      </c>
      <c r="C173" s="40">
        <v>2.8E-3</v>
      </c>
      <c r="D173" s="40">
        <v>2.8E-3</v>
      </c>
      <c r="E173" s="40">
        <v>5.1000000000000004E-3</v>
      </c>
      <c r="F173" s="40">
        <v>4.8999999999999998E-3</v>
      </c>
      <c r="G173" s="40">
        <v>4.8999999999999998E-3</v>
      </c>
      <c r="H173" s="40"/>
      <c r="I173" s="40">
        <v>4.8999999999999998E-3</v>
      </c>
      <c r="J173" s="40">
        <v>4.8999999999999998E-3</v>
      </c>
      <c r="K173" s="101">
        <v>4.8999999999999998E-3</v>
      </c>
      <c r="L173" s="39"/>
      <c r="M173" s="56">
        <f t="shared" si="85"/>
        <v>4.7879436970144256E-3</v>
      </c>
    </row>
    <row r="174" spans="1:13" x14ac:dyDescent="0.3">
      <c r="A174" s="96" t="s">
        <v>12</v>
      </c>
      <c r="B174" s="13" t="s">
        <v>39</v>
      </c>
      <c r="C174" s="40">
        <v>8.48E-2</v>
      </c>
      <c r="D174" s="40">
        <v>8.48E-2</v>
      </c>
      <c r="E174" s="40"/>
      <c r="F174" s="40"/>
      <c r="G174" s="40"/>
      <c r="H174" s="40">
        <v>0</v>
      </c>
      <c r="I174" s="40"/>
      <c r="J174" s="40"/>
      <c r="K174" s="101"/>
      <c r="L174" s="39"/>
      <c r="M174" s="56">
        <f t="shared" si="85"/>
        <v>7.8513756695725231E-3</v>
      </c>
    </row>
    <row r="175" spans="1:13" x14ac:dyDescent="0.3">
      <c r="A175" s="96" t="s">
        <v>13</v>
      </c>
      <c r="B175" s="13" t="s">
        <v>40</v>
      </c>
      <c r="C175" s="40">
        <v>2.3300000000000001E-2</v>
      </c>
      <c r="D175" s="40">
        <v>2.3300000000000001E-2</v>
      </c>
      <c r="E175" s="40">
        <v>3.5099999999999999E-2</v>
      </c>
      <c r="F175" s="40">
        <v>3.4200000000000001E-2</v>
      </c>
      <c r="G175" s="40">
        <v>3.4200000000000001E-2</v>
      </c>
      <c r="H175" s="40">
        <v>0</v>
      </c>
      <c r="I175" s="40">
        <v>3.4200000000000001E-2</v>
      </c>
      <c r="J175" s="40">
        <v>3.4200000000000001E-2</v>
      </c>
      <c r="K175" s="101">
        <v>3.4200000000000001E-2</v>
      </c>
      <c r="L175" s="39"/>
      <c r="M175" s="56">
        <f t="shared" si="85"/>
        <v>3.3561495519573409E-2</v>
      </c>
    </row>
    <row r="176" spans="1:13" x14ac:dyDescent="0.3">
      <c r="A176" s="565" t="s">
        <v>14</v>
      </c>
      <c r="B176" s="117" t="s">
        <v>118</v>
      </c>
      <c r="C176" s="132">
        <v>8.2699999999999996E-2</v>
      </c>
      <c r="D176" s="41">
        <v>8.2699999999999996E-2</v>
      </c>
      <c r="E176" s="41">
        <v>0.1246</v>
      </c>
      <c r="F176" s="41">
        <v>0.1222</v>
      </c>
      <c r="G176" s="41">
        <v>0.1222</v>
      </c>
      <c r="H176" s="41"/>
      <c r="I176" s="41">
        <v>0.1222</v>
      </c>
      <c r="J176" s="41">
        <v>0.1222</v>
      </c>
      <c r="K176" s="102">
        <v>0.1222</v>
      </c>
      <c r="L176" s="39"/>
      <c r="M176" s="56">
        <f t="shared" si="85"/>
        <v>0.11953133058970512</v>
      </c>
    </row>
    <row r="177" spans="1:13" ht="15" thickBot="1" x14ac:dyDescent="0.35">
      <c r="A177" s="566"/>
      <c r="B177" s="122" t="s">
        <v>117</v>
      </c>
      <c r="C177" s="38">
        <f>C176*0.423893</f>
        <v>3.5055951100000003E-2</v>
      </c>
      <c r="D177" s="38">
        <f t="shared" ref="D177:K177" si="89">D176*0.423893</f>
        <v>3.5055951100000003E-2</v>
      </c>
      <c r="E177" s="38">
        <f t="shared" si="89"/>
        <v>5.2817067800000006E-2</v>
      </c>
      <c r="F177" s="38">
        <f t="shared" si="89"/>
        <v>5.1799724600000006E-2</v>
      </c>
      <c r="G177" s="38">
        <f t="shared" si="89"/>
        <v>5.1799724600000006E-2</v>
      </c>
      <c r="H177" s="38"/>
      <c r="I177" s="38">
        <f t="shared" si="89"/>
        <v>5.1799724600000006E-2</v>
      </c>
      <c r="J177" s="38">
        <f t="shared" si="89"/>
        <v>5.1799724600000006E-2</v>
      </c>
      <c r="K177" s="38">
        <f t="shared" si="89"/>
        <v>5.1799724600000006E-2</v>
      </c>
      <c r="L177" s="39"/>
      <c r="M177" s="62">
        <f t="shared" si="85"/>
        <v>5.0668494317661877E-2</v>
      </c>
    </row>
    <row r="178" spans="1:13" ht="15" thickBot="1" x14ac:dyDescent="0.35">
      <c r="A178" s="9">
        <v>6</v>
      </c>
      <c r="B178" s="10" t="s">
        <v>42</v>
      </c>
      <c r="C178" s="37">
        <f>SUM(C179:C180)</f>
        <v>0.28810000000000002</v>
      </c>
      <c r="D178" s="37">
        <f>SUM(D179:D180)</f>
        <v>0.28810000000000002</v>
      </c>
      <c r="E178" s="37">
        <f t="shared" ref="E178:K178" si="90">SUM(E179:E180)</f>
        <v>0.34139999999999998</v>
      </c>
      <c r="F178" s="37">
        <f t="shared" si="90"/>
        <v>0.33829999999999999</v>
      </c>
      <c r="G178" s="37">
        <f t="shared" si="90"/>
        <v>0.33829999999999999</v>
      </c>
      <c r="H178" s="37"/>
      <c r="I178" s="37">
        <f t="shared" si="90"/>
        <v>0.33829999999999999</v>
      </c>
      <c r="J178" s="37">
        <f t="shared" si="90"/>
        <v>0.33829999999999999</v>
      </c>
      <c r="K178" s="42">
        <f t="shared" si="90"/>
        <v>0.33829999999999999</v>
      </c>
      <c r="L178" s="43"/>
      <c r="M178" s="60">
        <f t="shared" si="85"/>
        <v>0.33492896715551662</v>
      </c>
    </row>
    <row r="179" spans="1:13" x14ac:dyDescent="0.3">
      <c r="A179" s="94" t="s">
        <v>15</v>
      </c>
      <c r="B179" s="5" t="s">
        <v>43</v>
      </c>
      <c r="C179" s="38">
        <v>0.1053</v>
      </c>
      <c r="D179" s="38">
        <v>0.1053</v>
      </c>
      <c r="E179" s="38">
        <v>0.15859999999999999</v>
      </c>
      <c r="F179" s="38">
        <v>0.1555</v>
      </c>
      <c r="G179" s="38">
        <v>0.1555</v>
      </c>
      <c r="H179" s="38"/>
      <c r="I179" s="38">
        <v>0.1555</v>
      </c>
      <c r="J179" s="38">
        <v>0.1555</v>
      </c>
      <c r="K179" s="100">
        <v>0.1555</v>
      </c>
      <c r="L179" s="39"/>
      <c r="M179" s="58">
        <f t="shared" si="85"/>
        <v>0.1521289671555166</v>
      </c>
    </row>
    <row r="180" spans="1:13" x14ac:dyDescent="0.3">
      <c r="A180" s="98" t="s">
        <v>16</v>
      </c>
      <c r="B180" s="117" t="s">
        <v>44</v>
      </c>
      <c r="C180" s="41">
        <v>0.18279999999999999</v>
      </c>
      <c r="D180" s="41">
        <v>0.18279999999999999</v>
      </c>
      <c r="E180" s="41">
        <v>0.18279999999999999</v>
      </c>
      <c r="F180" s="41">
        <v>0.18279999999999999</v>
      </c>
      <c r="G180" s="41">
        <v>0.18279999999999999</v>
      </c>
      <c r="H180" s="41"/>
      <c r="I180" s="41">
        <v>0.18279999999999999</v>
      </c>
      <c r="J180" s="41">
        <v>0.18279999999999999</v>
      </c>
      <c r="K180" s="102">
        <v>0.18279999999999999</v>
      </c>
      <c r="L180" s="39"/>
      <c r="M180" s="56">
        <f t="shared" si="85"/>
        <v>0.18280000000000002</v>
      </c>
    </row>
    <row r="181" spans="1:13" x14ac:dyDescent="0.3">
      <c r="A181" s="98" t="s">
        <v>102</v>
      </c>
      <c r="B181" s="117" t="s">
        <v>103</v>
      </c>
      <c r="C181" s="41"/>
      <c r="D181" s="41"/>
      <c r="E181" s="41"/>
      <c r="F181" s="41"/>
      <c r="G181" s="41"/>
      <c r="H181" s="41"/>
      <c r="I181" s="41"/>
      <c r="J181" s="41"/>
      <c r="K181" s="102"/>
      <c r="L181" s="39"/>
      <c r="M181" s="56">
        <f t="shared" si="85"/>
        <v>0</v>
      </c>
    </row>
    <row r="182" spans="1:13" x14ac:dyDescent="0.3">
      <c r="A182" s="98" t="s">
        <v>104</v>
      </c>
      <c r="B182" s="117" t="s">
        <v>106</v>
      </c>
      <c r="C182" s="41"/>
      <c r="D182" s="41"/>
      <c r="E182" s="41"/>
      <c r="F182" s="41"/>
      <c r="G182" s="41"/>
      <c r="H182" s="41"/>
      <c r="I182" s="41"/>
      <c r="J182" s="41"/>
      <c r="K182" s="102"/>
      <c r="L182" s="39"/>
      <c r="M182" s="56">
        <f t="shared" si="85"/>
        <v>0</v>
      </c>
    </row>
    <row r="183" spans="1:13" ht="15" thickBot="1" x14ac:dyDescent="0.35">
      <c r="A183" s="6" t="s">
        <v>105</v>
      </c>
      <c r="B183" s="7" t="s">
        <v>107</v>
      </c>
      <c r="C183" s="107"/>
      <c r="D183" s="107"/>
      <c r="E183" s="107"/>
      <c r="F183" s="107"/>
      <c r="G183" s="107"/>
      <c r="H183" s="107"/>
      <c r="I183" s="107"/>
      <c r="J183" s="107"/>
      <c r="K183" s="108"/>
      <c r="L183" s="39"/>
      <c r="M183" s="62">
        <f t="shared" si="85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91">SUM(E185:E186)</f>
        <v>0.2979</v>
      </c>
      <c r="F184" s="37">
        <f t="shared" si="91"/>
        <v>0.18209999999999998</v>
      </c>
      <c r="G184" s="37">
        <f t="shared" si="91"/>
        <v>0.37929999999999997</v>
      </c>
      <c r="H184" s="37"/>
      <c r="I184" s="37">
        <f t="shared" si="91"/>
        <v>0.69569999999999999</v>
      </c>
      <c r="J184" s="37">
        <f t="shared" si="91"/>
        <v>0.86839999999999995</v>
      </c>
      <c r="K184" s="42">
        <f t="shared" si="91"/>
        <v>1.2241</v>
      </c>
      <c r="L184" s="43"/>
      <c r="M184" s="60">
        <f t="shared" si="85"/>
        <v>0.49649061993741811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38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85"/>
        <v>0.46925665676434752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41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85"/>
        <v>2.7233963173070551E-2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0.62209999999999999</v>
      </c>
      <c r="D187" s="37">
        <f>SUM(D188:D191)</f>
        <v>0.35719999999999996</v>
      </c>
      <c r="E187" s="37">
        <f t="shared" ref="E187:K187" si="92">SUM(E188:E191)</f>
        <v>0.47530000000000006</v>
      </c>
      <c r="F187" s="37">
        <f t="shared" si="92"/>
        <v>0.3024</v>
      </c>
      <c r="G187" s="37">
        <f t="shared" si="92"/>
        <v>0.5595</v>
      </c>
      <c r="H187" s="37"/>
      <c r="I187" s="37">
        <f t="shared" si="92"/>
        <v>0.97070000000000001</v>
      </c>
      <c r="J187" s="37">
        <f t="shared" si="92"/>
        <v>1.1921999999999999</v>
      </c>
      <c r="K187" s="42">
        <f t="shared" si="92"/>
        <v>1.9738000000000002</v>
      </c>
      <c r="L187" s="43"/>
      <c r="M187" s="60">
        <f t="shared" si="85"/>
        <v>0.76082713910352029</v>
      </c>
    </row>
    <row r="188" spans="1:13" x14ac:dyDescent="0.3">
      <c r="A188" s="94" t="s">
        <v>19</v>
      </c>
      <c r="B188" s="5" t="s">
        <v>46</v>
      </c>
      <c r="C188" s="38">
        <v>0.30830000000000002</v>
      </c>
      <c r="D188" s="38">
        <v>0.15970000000000001</v>
      </c>
      <c r="E188" s="38">
        <v>0.22600000000000001</v>
      </c>
      <c r="F188" s="38">
        <v>0.129</v>
      </c>
      <c r="G188" s="38">
        <v>0.2732</v>
      </c>
      <c r="H188" s="38"/>
      <c r="I188" s="38">
        <v>0.50390000000000001</v>
      </c>
      <c r="J188" s="38">
        <v>0.62809999999999999</v>
      </c>
      <c r="K188" s="100">
        <v>1.0666</v>
      </c>
      <c r="L188" s="39"/>
      <c r="M188" s="58">
        <f t="shared" si="85"/>
        <v>0.38615723918406986</v>
      </c>
    </row>
    <row r="189" spans="1:13" x14ac:dyDescent="0.3">
      <c r="A189" s="96" t="s">
        <v>19</v>
      </c>
      <c r="B189" s="13" t="s">
        <v>47</v>
      </c>
      <c r="C189" s="40">
        <v>0.1676</v>
      </c>
      <c r="D189" s="40">
        <v>0.1135</v>
      </c>
      <c r="E189" s="40">
        <v>0.1376</v>
      </c>
      <c r="F189" s="40">
        <v>0.1024</v>
      </c>
      <c r="G189" s="40">
        <v>0.15479999999999999</v>
      </c>
      <c r="H189" s="40"/>
      <c r="I189" s="40">
        <v>0.2387</v>
      </c>
      <c r="J189" s="40">
        <v>0.28389999999999999</v>
      </c>
      <c r="K189" s="101">
        <v>0.44330000000000003</v>
      </c>
      <c r="L189" s="39"/>
      <c r="M189" s="56">
        <f t="shared" si="85"/>
        <v>0.19586051877514937</v>
      </c>
    </row>
    <row r="190" spans="1:13" x14ac:dyDescent="0.3">
      <c r="A190" s="96" t="s">
        <v>20</v>
      </c>
      <c r="B190" s="13" t="s">
        <v>50</v>
      </c>
      <c r="C190" s="40">
        <v>9.4700000000000006E-2</v>
      </c>
      <c r="D190" s="40">
        <v>4.9099999999999998E-2</v>
      </c>
      <c r="E190" s="40">
        <v>6.9400000000000003E-2</v>
      </c>
      <c r="F190" s="40">
        <v>3.9600000000000003E-2</v>
      </c>
      <c r="G190" s="40">
        <v>8.3900000000000002E-2</v>
      </c>
      <c r="H190" s="40"/>
      <c r="I190" s="40">
        <v>0.15479999999999999</v>
      </c>
      <c r="J190" s="40">
        <v>0.193</v>
      </c>
      <c r="K190" s="101">
        <v>0.32769999999999999</v>
      </c>
      <c r="L190" s="39"/>
      <c r="M190" s="56">
        <f t="shared" si="85"/>
        <v>0.11862083418135644</v>
      </c>
    </row>
    <row r="191" spans="1:13" ht="15" thickBot="1" x14ac:dyDescent="0.35">
      <c r="A191" s="98" t="s">
        <v>20</v>
      </c>
      <c r="B191" s="7" t="s">
        <v>47</v>
      </c>
      <c r="C191" s="41">
        <v>5.1499999999999997E-2</v>
      </c>
      <c r="D191" s="41">
        <v>3.49E-2</v>
      </c>
      <c r="E191" s="41">
        <v>4.2299999999999997E-2</v>
      </c>
      <c r="F191" s="41">
        <v>3.1399999999999997E-2</v>
      </c>
      <c r="G191" s="41">
        <v>4.7600000000000003E-2</v>
      </c>
      <c r="H191" s="41"/>
      <c r="I191" s="41">
        <v>7.3300000000000004E-2</v>
      </c>
      <c r="J191" s="41">
        <v>8.72E-2</v>
      </c>
      <c r="K191" s="102">
        <v>0.13619999999999999</v>
      </c>
      <c r="L191" s="39"/>
      <c r="M191" s="62">
        <f t="shared" si="85"/>
        <v>6.0188546962944345E-2</v>
      </c>
    </row>
    <row r="192" spans="1:13" ht="15" thickBot="1" x14ac:dyDescent="0.35">
      <c r="A192" s="109">
        <v>9</v>
      </c>
      <c r="B192" s="92" t="s">
        <v>51</v>
      </c>
      <c r="C192" s="110">
        <f>SUM(C195,C199)</f>
        <v>0.51450700984173414</v>
      </c>
      <c r="D192" s="110">
        <f>SUM(D195,D199)</f>
        <v>0.48595333324173418</v>
      </c>
      <c r="E192" s="110">
        <f t="shared" ref="E192:K192" si="93">SUM(E195,E199)</f>
        <v>0.65670600946725299</v>
      </c>
      <c r="F192" s="110">
        <f t="shared" si="93"/>
        <v>0.6553034115459816</v>
      </c>
      <c r="G192" s="110">
        <f>SUM(G195,G199)</f>
        <v>0.72624605134598152</v>
      </c>
      <c r="H192" s="110"/>
      <c r="I192" s="110">
        <f t="shared" si="93"/>
        <v>0.9044153619459816</v>
      </c>
      <c r="J192" s="110">
        <f t="shared" si="93"/>
        <v>0.99502944994598175</v>
      </c>
      <c r="K192" s="111">
        <f t="shared" si="93"/>
        <v>1.1994486891459815</v>
      </c>
      <c r="L192" s="43"/>
      <c r="M192" s="60">
        <f>SUM(M195,M199)</f>
        <v>0.7584767106628324</v>
      </c>
    </row>
    <row r="193" spans="1:13" ht="15" thickBot="1" x14ac:dyDescent="0.35">
      <c r="A193" s="9"/>
      <c r="B193" s="10" t="s">
        <v>91</v>
      </c>
      <c r="C193" s="37"/>
      <c r="D193" s="37"/>
      <c r="E193" s="37"/>
      <c r="F193" s="37"/>
      <c r="G193" s="37"/>
      <c r="H193" s="37"/>
      <c r="I193" s="37"/>
      <c r="J193" s="37"/>
      <c r="K193" s="42"/>
      <c r="L193" s="43"/>
      <c r="M193" s="60">
        <v>7.0599999999999996E-2</v>
      </c>
    </row>
    <row r="194" spans="1:13" x14ac:dyDescent="0.3">
      <c r="A194" s="103"/>
      <c r="B194" s="81" t="s">
        <v>52</v>
      </c>
      <c r="C194" s="82">
        <f>SUM(C187,C184,C178,C167,C161)</f>
        <v>4.0200257047000001</v>
      </c>
      <c r="D194" s="82">
        <f t="shared" ref="D194:K194" si="94">SUM(D187,D184,D178,D167,D161)</f>
        <v>3.7969257047</v>
      </c>
      <c r="E194" s="82">
        <f t="shared" si="94"/>
        <v>5.1310769105</v>
      </c>
      <c r="F194" s="82">
        <f t="shared" si="94"/>
        <v>5.1201179155999998</v>
      </c>
      <c r="G194" s="82">
        <f t="shared" si="94"/>
        <v>5.6744179155999994</v>
      </c>
      <c r="H194" s="82"/>
      <c r="I194" s="82">
        <f t="shared" si="94"/>
        <v>7.0665179155999995</v>
      </c>
      <c r="J194" s="82">
        <f t="shared" si="94"/>
        <v>7.7745179156000006</v>
      </c>
      <c r="K194" s="104">
        <f t="shared" si="94"/>
        <v>9.3717179155999997</v>
      </c>
      <c r="L194" s="43"/>
      <c r="M194" s="55">
        <f>((C194*$C$159+D194*$D$159+E194*$E$159+F194*$F$159+G194*$G$159+H194*$H$159+I194*$I$159+J194*$J$159+K194*$K$159)/$M$159)-M193</f>
        <v>5.926247485372091</v>
      </c>
    </row>
    <row r="195" spans="1:13" x14ac:dyDescent="0.3">
      <c r="A195" s="105" t="s">
        <v>21</v>
      </c>
      <c r="B195" s="19" t="s">
        <v>53</v>
      </c>
      <c r="C195" s="45">
        <f t="shared" ref="C195:K195" si="95">SUM(C196:C198)</f>
        <v>0.24601753307623059</v>
      </c>
      <c r="D195" s="45">
        <f t="shared" si="95"/>
        <v>0.23236425927623061</v>
      </c>
      <c r="E195" s="45">
        <f t="shared" si="95"/>
        <v>0.31401164476877902</v>
      </c>
      <c r="F195" s="45">
        <f t="shared" si="95"/>
        <v>0.31334097619888879</v>
      </c>
      <c r="G195" s="45">
        <f t="shared" si="95"/>
        <v>0.34726302759888883</v>
      </c>
      <c r="H195" s="45"/>
      <c r="I195" s="45">
        <f t="shared" si="95"/>
        <v>0.43245676339888878</v>
      </c>
      <c r="J195" s="45">
        <f t="shared" si="95"/>
        <v>0.47578494739888888</v>
      </c>
      <c r="K195" s="45">
        <f t="shared" si="95"/>
        <v>0.57353039299888875</v>
      </c>
      <c r="L195" s="43"/>
      <c r="M195" s="57">
        <f>SUM(M196:M198)</f>
        <v>0.3626744936098012</v>
      </c>
    </row>
    <row r="196" spans="1:13" x14ac:dyDescent="0.3">
      <c r="A196" s="96" t="s">
        <v>22</v>
      </c>
      <c r="B196" s="13" t="s">
        <v>54</v>
      </c>
      <c r="C196" s="40">
        <f>0.007046*C194</f>
        <v>2.8325101115316203E-2</v>
      </c>
      <c r="D196" s="40">
        <f t="shared" ref="D196:K196" si="96">0.007046*D194</f>
        <v>2.6753138515316202E-2</v>
      </c>
      <c r="E196" s="40">
        <f t="shared" si="96"/>
        <v>3.6153567911383001E-2</v>
      </c>
      <c r="F196" s="46">
        <f t="shared" si="96"/>
        <v>3.6076350833317603E-2</v>
      </c>
      <c r="G196" s="40">
        <f t="shared" si="96"/>
        <v>3.9981948633317596E-2</v>
      </c>
      <c r="H196" s="40"/>
      <c r="I196" s="40">
        <f t="shared" si="96"/>
        <v>4.9790685233317596E-2</v>
      </c>
      <c r="J196" s="40">
        <f t="shared" si="96"/>
        <v>5.4779253233317608E-2</v>
      </c>
      <c r="K196" s="101">
        <f t="shared" si="96"/>
        <v>6.6033124433317603E-2</v>
      </c>
      <c r="L196" s="39"/>
      <c r="M196" s="56">
        <f>0.007046*M194</f>
        <v>4.1756339781931752E-2</v>
      </c>
    </row>
    <row r="197" spans="1:13" x14ac:dyDescent="0.3">
      <c r="A197" s="96" t="s">
        <v>23</v>
      </c>
      <c r="B197" s="13" t="s">
        <v>55</v>
      </c>
      <c r="C197" s="40">
        <f t="shared" ref="C197:K197" si="97">0.032488*C194</f>
        <v>0.13060259509429362</v>
      </c>
      <c r="D197" s="40">
        <f t="shared" si="97"/>
        <v>0.12335452229429361</v>
      </c>
      <c r="E197" s="40">
        <f t="shared" si="97"/>
        <v>0.16669842666832402</v>
      </c>
      <c r="F197" s="47">
        <f t="shared" si="97"/>
        <v>0.1663423908420128</v>
      </c>
      <c r="G197" s="40">
        <f t="shared" si="97"/>
        <v>0.1843504892420128</v>
      </c>
      <c r="H197" s="40"/>
      <c r="I197" s="40">
        <f t="shared" si="97"/>
        <v>0.2295770340420128</v>
      </c>
      <c r="J197" s="40">
        <f>0.032488*J194</f>
        <v>0.25257853804201286</v>
      </c>
      <c r="K197" s="101">
        <f t="shared" si="97"/>
        <v>0.30446837164201279</v>
      </c>
      <c r="L197" s="39"/>
      <c r="M197" s="56">
        <f>0.032488*M194</f>
        <v>0.19253192830476851</v>
      </c>
    </row>
    <row r="198" spans="1:13" x14ac:dyDescent="0.3">
      <c r="A198" s="96" t="s">
        <v>121</v>
      </c>
      <c r="B198" s="13" t="s">
        <v>122</v>
      </c>
      <c r="C198" s="40">
        <f t="shared" ref="C198:K198" si="98">0.021664*C194</f>
        <v>8.7089836866620793E-2</v>
      </c>
      <c r="D198" s="40">
        <f t="shared" si="98"/>
        <v>8.2256598466620798E-2</v>
      </c>
      <c r="E198" s="40">
        <f t="shared" si="98"/>
        <v>0.11115965018907199</v>
      </c>
      <c r="F198" s="47">
        <f t="shared" si="98"/>
        <v>0.1109222345235584</v>
      </c>
      <c r="G198" s="40">
        <f t="shared" si="98"/>
        <v>0.12293058972355839</v>
      </c>
      <c r="H198" s="40"/>
      <c r="I198" s="40">
        <f t="shared" si="98"/>
        <v>0.15308904412355839</v>
      </c>
      <c r="J198" s="40">
        <f t="shared" si="98"/>
        <v>0.16842715612355841</v>
      </c>
      <c r="K198" s="101">
        <f t="shared" si="98"/>
        <v>0.20302889692355838</v>
      </c>
      <c r="L198" s="39"/>
      <c r="M198" s="56">
        <f>0.021664*M194</f>
        <v>0.12838622552310097</v>
      </c>
    </row>
    <row r="199" spans="1:13" x14ac:dyDescent="0.3">
      <c r="A199" s="105" t="s">
        <v>24</v>
      </c>
      <c r="B199" s="19" t="s">
        <v>56</v>
      </c>
      <c r="C199" s="45">
        <f t="shared" ref="C199:K199" si="99">SUM(C200:C201)</f>
        <v>0.26848947676550361</v>
      </c>
      <c r="D199" s="45">
        <f t="shared" si="99"/>
        <v>0.25358907396550356</v>
      </c>
      <c r="E199" s="45">
        <f t="shared" si="99"/>
        <v>0.34269436469847397</v>
      </c>
      <c r="F199" s="45">
        <f t="shared" si="99"/>
        <v>0.34196243534709281</v>
      </c>
      <c r="G199" s="45">
        <f t="shared" si="99"/>
        <v>0.3789830237470927</v>
      </c>
      <c r="H199" s="45"/>
      <c r="I199" s="45">
        <f t="shared" si="99"/>
        <v>0.47195859854709277</v>
      </c>
      <c r="J199" s="45">
        <f t="shared" si="99"/>
        <v>0.51924450254709287</v>
      </c>
      <c r="K199" s="106">
        <f t="shared" si="99"/>
        <v>0.62591829614709271</v>
      </c>
      <c r="L199" s="43"/>
      <c r="M199" s="57">
        <f>SUM(M200:M201)</f>
        <v>0.3958022170530312</v>
      </c>
    </row>
    <row r="200" spans="1:13" x14ac:dyDescent="0.3">
      <c r="A200" s="96" t="s">
        <v>25</v>
      </c>
      <c r="B200" s="13" t="s">
        <v>57</v>
      </c>
      <c r="C200" s="40">
        <f t="shared" ref="C200:K200" si="100">C198</f>
        <v>8.7089836866620793E-2</v>
      </c>
      <c r="D200" s="40">
        <f t="shared" si="100"/>
        <v>8.2256598466620798E-2</v>
      </c>
      <c r="E200" s="40">
        <f t="shared" si="100"/>
        <v>0.11115965018907199</v>
      </c>
      <c r="F200" s="40">
        <f t="shared" si="100"/>
        <v>0.1109222345235584</v>
      </c>
      <c r="G200" s="40">
        <f t="shared" si="100"/>
        <v>0.12293058972355839</v>
      </c>
      <c r="H200" s="40"/>
      <c r="I200" s="40">
        <f t="shared" si="100"/>
        <v>0.15308904412355839</v>
      </c>
      <c r="J200" s="40">
        <f t="shared" si="100"/>
        <v>0.16842715612355841</v>
      </c>
      <c r="K200" s="101">
        <f t="shared" si="100"/>
        <v>0.20302889692355838</v>
      </c>
      <c r="L200" s="39"/>
      <c r="M200" s="56">
        <f>M198</f>
        <v>0.12838622552310097</v>
      </c>
    </row>
    <row r="201" spans="1:13" ht="15" thickBot="1" x14ac:dyDescent="0.35">
      <c r="A201" s="96" t="s">
        <v>26</v>
      </c>
      <c r="B201" s="13" t="s">
        <v>58</v>
      </c>
      <c r="C201" s="40">
        <f t="shared" ref="C201:K201" si="101">0.045124*C194</f>
        <v>0.1813996398988828</v>
      </c>
      <c r="D201" s="40">
        <f t="shared" si="101"/>
        <v>0.17133247549888278</v>
      </c>
      <c r="E201" s="40">
        <f t="shared" si="101"/>
        <v>0.231534714509402</v>
      </c>
      <c r="F201" s="40">
        <f t="shared" si="101"/>
        <v>0.23104020082353438</v>
      </c>
      <c r="G201" s="40">
        <f t="shared" si="101"/>
        <v>0.25605243402353434</v>
      </c>
      <c r="H201" s="40"/>
      <c r="I201" s="40">
        <f t="shared" si="101"/>
        <v>0.31886955442353437</v>
      </c>
      <c r="J201" s="40">
        <f t="shared" si="101"/>
        <v>0.3508173464235344</v>
      </c>
      <c r="K201" s="101">
        <f t="shared" si="101"/>
        <v>0.42288939922353436</v>
      </c>
      <c r="L201" s="39"/>
      <c r="M201" s="62">
        <f>0.045124*M194</f>
        <v>0.26741599152993023</v>
      </c>
    </row>
    <row r="202" spans="1:13" ht="15" thickBot="1" x14ac:dyDescent="0.35">
      <c r="A202" s="537" t="s">
        <v>60</v>
      </c>
      <c r="B202" s="538"/>
      <c r="C202" s="37">
        <f>SUM(C161,C167,C178,C184,C187,C192)</f>
        <v>4.5345327145417347</v>
      </c>
      <c r="D202" s="37">
        <f>SUM(D161,D167,D178,D184,D187,D192)</f>
        <v>4.2828790379417336</v>
      </c>
      <c r="E202" s="37">
        <f>SUM(E161,E167,E178,E184,E187,E192)</f>
        <v>5.7877829199672526</v>
      </c>
      <c r="F202" s="37">
        <f>SUM(F161,F167,F178,F184,F187,F192)</f>
        <v>5.7754213271459811</v>
      </c>
      <c r="G202" s="37">
        <f>SUM(G161,G167,G178,G184,G187,G192)</f>
        <v>6.4006639669459817</v>
      </c>
      <c r="H202" s="37"/>
      <c r="I202" s="37">
        <f>SUM(I161,I167,I178,I184,I187,I192)</f>
        <v>7.9709332775459814</v>
      </c>
      <c r="J202" s="37">
        <f>SUM(J161,J167,J178,J184,J187,J192)</f>
        <v>8.7695473655459821</v>
      </c>
      <c r="K202" s="42">
        <f>SUM(K161,K167,K178,K184,K187,K192)</f>
        <v>10.571166604745981</v>
      </c>
      <c r="L202" s="43"/>
      <c r="M202" s="60">
        <f>M194+M195+M199</f>
        <v>6.6847241960349235</v>
      </c>
    </row>
    <row r="203" spans="1:13" x14ac:dyDescent="0.3">
      <c r="K203" t="s">
        <v>85</v>
      </c>
      <c r="M203">
        <v>6.6844999999999999</v>
      </c>
    </row>
    <row r="205" spans="1:13" ht="15" thickBot="1" x14ac:dyDescent="0.35">
      <c r="A205" s="72" t="s">
        <v>0</v>
      </c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 t="s">
        <v>96</v>
      </c>
    </row>
    <row r="206" spans="1:13" x14ac:dyDescent="0.3">
      <c r="A206" s="536" t="s">
        <v>112</v>
      </c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</row>
    <row r="207" spans="1:13" ht="15" thickBot="1" x14ac:dyDescent="0.35"/>
    <row r="208" spans="1:13" ht="15" thickBot="1" x14ac:dyDescent="0.35">
      <c r="A208" s="4">
        <v>1</v>
      </c>
      <c r="B208" s="17" t="s">
        <v>2</v>
      </c>
      <c r="C208" s="21">
        <v>0</v>
      </c>
      <c r="D208" s="21">
        <v>0</v>
      </c>
      <c r="E208" s="21">
        <v>1692384.09</v>
      </c>
      <c r="F208" s="21">
        <v>459322.47</v>
      </c>
      <c r="G208" s="21">
        <v>924689.87</v>
      </c>
      <c r="H208" s="21">
        <v>0</v>
      </c>
      <c r="I208" s="21">
        <v>600720.14</v>
      </c>
      <c r="J208" s="21">
        <v>0</v>
      </c>
      <c r="K208" s="22">
        <v>87891.85</v>
      </c>
      <c r="L208" s="23"/>
      <c r="M208" s="120">
        <f>SUM(C208:K208)</f>
        <v>3765008.4200000004</v>
      </c>
    </row>
    <row r="209" spans="1:13" ht="29.4" thickBot="1" x14ac:dyDescent="0.35">
      <c r="A209" s="8"/>
      <c r="B209" s="26" t="s">
        <v>28</v>
      </c>
      <c r="C209" s="27" t="s">
        <v>61</v>
      </c>
      <c r="D209" s="27" t="s">
        <v>62</v>
      </c>
      <c r="E209" s="27" t="s">
        <v>63</v>
      </c>
      <c r="F209" s="27" t="s">
        <v>64</v>
      </c>
      <c r="G209" s="27" t="s">
        <v>65</v>
      </c>
      <c r="H209" s="27" t="s">
        <v>111</v>
      </c>
      <c r="I209" s="27" t="s">
        <v>66</v>
      </c>
      <c r="J209" s="27" t="s">
        <v>67</v>
      </c>
      <c r="K209" s="28" t="s">
        <v>68</v>
      </c>
      <c r="L209" s="29"/>
      <c r="M209" s="54" t="s">
        <v>69</v>
      </c>
    </row>
    <row r="210" spans="1:13" ht="15" thickBot="1" x14ac:dyDescent="0.35">
      <c r="A210" s="9">
        <v>4</v>
      </c>
      <c r="B210" s="10" t="s">
        <v>29</v>
      </c>
      <c r="C210" s="30"/>
      <c r="D210" s="30"/>
      <c r="E210" s="30">
        <f t="shared" ref="E210:G210" si="102">SUM(E211:E214)</f>
        <v>1.0739000000000001</v>
      </c>
      <c r="F210" s="30">
        <f t="shared" si="102"/>
        <v>1.4251</v>
      </c>
      <c r="G210" s="30">
        <f t="shared" si="102"/>
        <v>1.5251999999999999</v>
      </c>
      <c r="H210" s="30"/>
      <c r="I210" s="30">
        <f>SUM(I211:I214)</f>
        <v>2.1896999999999998</v>
      </c>
      <c r="J210" s="30"/>
      <c r="K210" s="31">
        <f t="shared" ref="K210" si="103">SUM(K211:K214)</f>
        <v>2.8771000000000004</v>
      </c>
      <c r="L210" s="32"/>
      <c r="M210" s="60">
        <f>(C210*$C$208+D210*$D$208+E210*$E$208+F210*$F$208+G210*$G$208+H210*$H$208+I210*$I$208+J210*$J$208+K210*$K$208)/$M$208</f>
        <v>1.4477097100794796</v>
      </c>
    </row>
    <row r="211" spans="1:13" x14ac:dyDescent="0.3">
      <c r="A211" s="94" t="s">
        <v>3</v>
      </c>
      <c r="B211" s="5" t="s">
        <v>30</v>
      </c>
      <c r="C211" s="33"/>
      <c r="D211" s="33"/>
      <c r="E211" s="33">
        <v>0.70850000000000002</v>
      </c>
      <c r="F211" s="33">
        <v>1.0123</v>
      </c>
      <c r="G211" s="33">
        <v>1.0645</v>
      </c>
      <c r="H211" s="33"/>
      <c r="I211" s="33">
        <v>1.4823999999999999</v>
      </c>
      <c r="J211" s="33"/>
      <c r="K211" s="95">
        <v>1.7434000000000001</v>
      </c>
      <c r="L211" s="34"/>
      <c r="M211" s="58">
        <f>(C211*$C$208+D211*$D$208+E211*$E$208+F211*$F$208+G211*$G$208+H211*$H$208+I211*$I$208+J211*$J$208+K211*$K$208)/$M$208</f>
        <v>0.98063441185796874</v>
      </c>
    </row>
    <row r="212" spans="1:13" x14ac:dyDescent="0.3">
      <c r="A212" s="96" t="s">
        <v>4</v>
      </c>
      <c r="B212" s="13" t="s">
        <v>31</v>
      </c>
      <c r="C212" s="35"/>
      <c r="D212" s="35"/>
      <c r="E212" s="35">
        <v>2.8299999999999999E-2</v>
      </c>
      <c r="F212" s="35">
        <v>4.0500000000000001E-2</v>
      </c>
      <c r="G212" s="35">
        <v>4.2599999999999999E-2</v>
      </c>
      <c r="H212" s="35"/>
      <c r="I212" s="35">
        <v>5.9299999999999999E-2</v>
      </c>
      <c r="J212" s="35"/>
      <c r="K212" s="97">
        <v>6.9699999999999998E-2</v>
      </c>
      <c r="L212" s="34"/>
      <c r="M212" s="56">
        <f>(C212*$C$208+D212*$D$208+E212*$E$208+F212*$F$208+G212*$G$208+H212*$H$208+I212*$I$208+J212*$J$208+K212*$K$208)/$M$208</f>
        <v>3.9213082155869383E-2</v>
      </c>
    </row>
    <row r="213" spans="1:13" x14ac:dyDescent="0.3">
      <c r="A213" s="96" t="s">
        <v>5</v>
      </c>
      <c r="B213" s="13" t="s">
        <v>32</v>
      </c>
      <c r="C213" s="35"/>
      <c r="D213" s="35"/>
      <c r="E213" s="35">
        <v>0.10730000000000001</v>
      </c>
      <c r="F213" s="35">
        <v>0.10730000000000001</v>
      </c>
      <c r="G213" s="35">
        <v>0.125</v>
      </c>
      <c r="H213" s="35"/>
      <c r="I213" s="35">
        <v>0.14849999999999999</v>
      </c>
      <c r="J213" s="35"/>
      <c r="K213" s="97">
        <v>0.17530000000000001</v>
      </c>
      <c r="L213" s="34"/>
      <c r="M213" s="56">
        <f>(C213*$C$208+D213*$D$208+E213*$E$208+F213*$F$208+G213*$G$208+H213*$H$208+I213*$I$208+J213*$J$208+K213*$K$208)/$M$208</f>
        <v>0.11980815961442126</v>
      </c>
    </row>
    <row r="214" spans="1:13" x14ac:dyDescent="0.3">
      <c r="A214" s="98" t="s">
        <v>6</v>
      </c>
      <c r="B214" s="117" t="s">
        <v>33</v>
      </c>
      <c r="C214" s="36"/>
      <c r="D214" s="36"/>
      <c r="E214" s="36">
        <v>0.2298</v>
      </c>
      <c r="F214" s="36">
        <v>0.26500000000000001</v>
      </c>
      <c r="G214" s="36">
        <v>0.29310000000000003</v>
      </c>
      <c r="H214" s="36"/>
      <c r="I214" s="36">
        <v>0.4995</v>
      </c>
      <c r="J214" s="36"/>
      <c r="K214" s="99">
        <v>0.88870000000000005</v>
      </c>
      <c r="L214" s="34"/>
      <c r="M214" s="56">
        <f>(C214*$C$208+D214*$D$208+E214*$E$208+F214*$F$208+G214*$G$208+H214*$H$208+I214*$I$208+J214*$J$208+K214*$K$208)/$M$208</f>
        <v>0.30805405645122036</v>
      </c>
    </row>
    <row r="215" spans="1:13" ht="15" thickBot="1" x14ac:dyDescent="0.35">
      <c r="A215" s="6" t="s">
        <v>100</v>
      </c>
      <c r="B215" s="7" t="s">
        <v>101</v>
      </c>
      <c r="C215" s="116"/>
      <c r="D215" s="116"/>
      <c r="E215" s="116"/>
      <c r="F215" s="116"/>
      <c r="G215" s="116"/>
      <c r="H215" s="116"/>
      <c r="I215" s="116"/>
      <c r="J215" s="116"/>
      <c r="K215" s="118"/>
      <c r="L215" s="34"/>
      <c r="M215" s="62"/>
    </row>
    <row r="216" spans="1:13" ht="29.4" thickBot="1" x14ac:dyDescent="0.35">
      <c r="A216" s="9">
        <v>5</v>
      </c>
      <c r="B216" s="15" t="s">
        <v>71</v>
      </c>
      <c r="C216" s="30"/>
      <c r="D216" s="30"/>
      <c r="E216" s="37">
        <f>SUM(E217:E219,E223:E226)</f>
        <v>2.4738180975999997</v>
      </c>
      <c r="F216" s="37">
        <f t="shared" ref="F216:K216" si="104">SUM(F217:F219,F223:F226)</f>
        <v>2.4738180975999997</v>
      </c>
      <c r="G216" s="37">
        <f t="shared" si="104"/>
        <v>2.4738180975999997</v>
      </c>
      <c r="H216" s="37"/>
      <c r="I216" s="37">
        <f t="shared" si="104"/>
        <v>2.4738180975999997</v>
      </c>
      <c r="J216" s="37"/>
      <c r="K216" s="37">
        <f t="shared" si="104"/>
        <v>2.4738180975999997</v>
      </c>
      <c r="L216" s="32"/>
      <c r="M216" s="60">
        <f t="shared" ref="M216:M222" si="105">(C216*$C$208+D216*$D$208+E216*$E$208+F216*$F$208+G216*$G$208+H216*$H$208+I216*$I$208+J216*$J$208+K216*$K$208)/$M$208</f>
        <v>2.4738180975999997</v>
      </c>
    </row>
    <row r="217" spans="1:13" x14ac:dyDescent="0.3">
      <c r="A217" s="94" t="s">
        <v>115</v>
      </c>
      <c r="B217" s="5" t="s">
        <v>114</v>
      </c>
      <c r="C217" s="38"/>
      <c r="D217" s="38"/>
      <c r="E217" s="38">
        <v>1.377</v>
      </c>
      <c r="F217" s="38">
        <v>1.377</v>
      </c>
      <c r="G217" s="38">
        <v>1.377</v>
      </c>
      <c r="H217" s="38"/>
      <c r="I217" s="38">
        <v>1.377</v>
      </c>
      <c r="J217" s="38"/>
      <c r="K217" s="100">
        <v>1.377</v>
      </c>
      <c r="L217" s="39"/>
      <c r="M217" s="58">
        <f t="shared" si="105"/>
        <v>1.3769999999999998</v>
      </c>
    </row>
    <row r="218" spans="1:13" x14ac:dyDescent="0.3">
      <c r="A218" s="94" t="s">
        <v>116</v>
      </c>
      <c r="B218" s="125" t="s">
        <v>117</v>
      </c>
      <c r="C218" s="38"/>
      <c r="D218" s="38"/>
      <c r="E218" s="38">
        <f>E217*0.423893</f>
        <v>0.58370066100000007</v>
      </c>
      <c r="F218" s="38">
        <f t="shared" ref="F218:K218" si="106">F217*0.423893</f>
        <v>0.58370066100000007</v>
      </c>
      <c r="G218" s="38">
        <f t="shared" si="106"/>
        <v>0.58370066100000007</v>
      </c>
      <c r="H218" s="38"/>
      <c r="I218" s="38">
        <f t="shared" si="106"/>
        <v>0.58370066100000007</v>
      </c>
      <c r="J218" s="38"/>
      <c r="K218" s="38">
        <f t="shared" si="106"/>
        <v>0.58370066100000007</v>
      </c>
      <c r="L218" s="39"/>
      <c r="M218" s="56">
        <f t="shared" si="105"/>
        <v>0.58370066100000007</v>
      </c>
    </row>
    <row r="219" spans="1:13" x14ac:dyDescent="0.3">
      <c r="A219" s="96" t="s">
        <v>8</v>
      </c>
      <c r="B219" s="13" t="s">
        <v>35</v>
      </c>
      <c r="C219" s="40"/>
      <c r="D219" s="40"/>
      <c r="E219" s="40">
        <f t="shared" ref="E219:K219" si="107">SUM(E220:E222)</f>
        <v>0.33220000000000005</v>
      </c>
      <c r="F219" s="40">
        <f t="shared" si="107"/>
        <v>0.33220000000000005</v>
      </c>
      <c r="G219" s="40">
        <f t="shared" si="107"/>
        <v>0.33220000000000005</v>
      </c>
      <c r="H219" s="40"/>
      <c r="I219" s="40">
        <f t="shared" si="107"/>
        <v>0.33220000000000005</v>
      </c>
      <c r="J219" s="40"/>
      <c r="K219" s="101">
        <f t="shared" si="107"/>
        <v>0.33220000000000005</v>
      </c>
      <c r="L219" s="39"/>
      <c r="M219" s="56">
        <f t="shared" si="105"/>
        <v>0.33220000000000005</v>
      </c>
    </row>
    <row r="220" spans="1:13" x14ac:dyDescent="0.3">
      <c r="A220" s="96" t="s">
        <v>9</v>
      </c>
      <c r="B220" s="13" t="s">
        <v>108</v>
      </c>
      <c r="C220" s="40"/>
      <c r="D220" s="40"/>
      <c r="E220" s="40">
        <v>0.28960000000000002</v>
      </c>
      <c r="F220" s="40">
        <v>0.28960000000000002</v>
      </c>
      <c r="G220" s="40">
        <v>0.28960000000000002</v>
      </c>
      <c r="H220" s="40"/>
      <c r="I220" s="40">
        <v>0.28960000000000002</v>
      </c>
      <c r="J220" s="40"/>
      <c r="K220" s="101">
        <v>0.28960000000000002</v>
      </c>
      <c r="L220" s="39"/>
      <c r="M220" s="56">
        <f t="shared" si="105"/>
        <v>0.28960000000000008</v>
      </c>
    </row>
    <row r="221" spans="1:13" x14ac:dyDescent="0.3">
      <c r="A221" s="96" t="s">
        <v>10</v>
      </c>
      <c r="B221" s="13" t="s">
        <v>109</v>
      </c>
      <c r="C221" s="40"/>
      <c r="D221" s="40"/>
      <c r="E221" s="40">
        <v>3.8600000000000002E-2</v>
      </c>
      <c r="F221" s="40">
        <v>3.8600000000000002E-2</v>
      </c>
      <c r="G221" s="40">
        <v>3.8600000000000002E-2</v>
      </c>
      <c r="H221" s="40"/>
      <c r="I221" s="40">
        <v>3.8600000000000002E-2</v>
      </c>
      <c r="J221" s="40"/>
      <c r="K221" s="101">
        <v>3.8600000000000002E-2</v>
      </c>
      <c r="L221" s="39"/>
      <c r="M221" s="56">
        <f t="shared" si="105"/>
        <v>3.8600000000000002E-2</v>
      </c>
    </row>
    <row r="222" spans="1:13" x14ac:dyDescent="0.3">
      <c r="A222" s="96" t="s">
        <v>11</v>
      </c>
      <c r="B222" s="13" t="s">
        <v>110</v>
      </c>
      <c r="C222" s="40"/>
      <c r="D222" s="40"/>
      <c r="E222" s="40">
        <v>4.0000000000000001E-3</v>
      </c>
      <c r="F222" s="40">
        <v>4.0000000000000001E-3</v>
      </c>
      <c r="G222" s="40">
        <v>4.0000000000000001E-3</v>
      </c>
      <c r="H222" s="40"/>
      <c r="I222" s="40">
        <v>4.0000000000000001E-3</v>
      </c>
      <c r="J222" s="40"/>
      <c r="K222" s="101">
        <v>4.0000000000000001E-3</v>
      </c>
      <c r="L222" s="39"/>
      <c r="M222" s="56">
        <f t="shared" si="105"/>
        <v>4.0000000000000001E-3</v>
      </c>
    </row>
    <row r="223" spans="1:13" x14ac:dyDescent="0.3">
      <c r="A223" s="96" t="s">
        <v>12</v>
      </c>
      <c r="B223" s="13" t="s">
        <v>39</v>
      </c>
      <c r="C223" s="40"/>
      <c r="D223" s="40"/>
      <c r="E223" s="40"/>
      <c r="F223" s="40"/>
      <c r="G223" s="40"/>
      <c r="H223" s="40"/>
      <c r="I223" s="40"/>
      <c r="J223" s="40"/>
      <c r="K223" s="101"/>
      <c r="L223" s="39"/>
      <c r="M223" s="56"/>
    </row>
    <row r="224" spans="1:13" x14ac:dyDescent="0.3">
      <c r="A224" s="96" t="s">
        <v>13</v>
      </c>
      <c r="B224" s="13" t="s">
        <v>40</v>
      </c>
      <c r="C224" s="40"/>
      <c r="D224" s="40"/>
      <c r="E224" s="40">
        <v>2.9700000000000001E-2</v>
      </c>
      <c r="F224" s="40">
        <v>2.9700000000000001E-2</v>
      </c>
      <c r="G224" s="40">
        <v>2.9700000000000001E-2</v>
      </c>
      <c r="H224" s="40"/>
      <c r="I224" s="40">
        <v>2.9700000000000001E-2</v>
      </c>
      <c r="J224" s="40"/>
      <c r="K224" s="101">
        <v>2.9700000000000001E-2</v>
      </c>
      <c r="L224" s="39"/>
      <c r="M224" s="56">
        <f t="shared" ref="M224:M229" si="108">(C224*$C$208+D224*$D$208+E224*$E$208+F224*$F$208+G224*$G$208+H224*$H$208+I224*$I$208+J224*$J$208+K224*$K$208)/$M$208</f>
        <v>2.9699999999999997E-2</v>
      </c>
    </row>
    <row r="225" spans="1:13" x14ac:dyDescent="0.3">
      <c r="A225" s="565" t="s">
        <v>14</v>
      </c>
      <c r="B225" s="117" t="s">
        <v>118</v>
      </c>
      <c r="C225" s="132"/>
      <c r="D225" s="41"/>
      <c r="E225" s="41">
        <v>0.1062</v>
      </c>
      <c r="F225" s="41">
        <v>0.1062</v>
      </c>
      <c r="G225" s="41">
        <v>0.1062</v>
      </c>
      <c r="H225" s="41"/>
      <c r="I225" s="41">
        <v>0.1062</v>
      </c>
      <c r="J225" s="41"/>
      <c r="K225" s="102">
        <v>0.1062</v>
      </c>
      <c r="L225" s="39"/>
      <c r="M225" s="56">
        <f t="shared" si="108"/>
        <v>0.10619999999999999</v>
      </c>
    </row>
    <row r="226" spans="1:13" ht="15" thickBot="1" x14ac:dyDescent="0.35">
      <c r="A226" s="566"/>
      <c r="B226" s="122" t="s">
        <v>117</v>
      </c>
      <c r="C226" s="123"/>
      <c r="D226" s="123"/>
      <c r="E226" s="38">
        <f>E225*0.423893</f>
        <v>4.5017436600000002E-2</v>
      </c>
      <c r="F226" s="38">
        <f t="shared" ref="F226:K226" si="109">F225*0.423893</f>
        <v>4.5017436600000002E-2</v>
      </c>
      <c r="G226" s="38">
        <f t="shared" si="109"/>
        <v>4.5017436600000002E-2</v>
      </c>
      <c r="H226" s="38"/>
      <c r="I226" s="38">
        <f t="shared" si="109"/>
        <v>4.5017436600000002E-2</v>
      </c>
      <c r="J226" s="38"/>
      <c r="K226" s="38">
        <f t="shared" si="109"/>
        <v>4.5017436600000002E-2</v>
      </c>
      <c r="L226" s="39"/>
      <c r="M226" s="62">
        <f t="shared" si="108"/>
        <v>4.5017436600000002E-2</v>
      </c>
    </row>
    <row r="227" spans="1:13" ht="15" thickBot="1" x14ac:dyDescent="0.35">
      <c r="A227" s="9">
        <v>6</v>
      </c>
      <c r="B227" s="10" t="s">
        <v>42</v>
      </c>
      <c r="C227" s="37"/>
      <c r="D227" s="37"/>
      <c r="E227" s="37">
        <f t="shared" ref="E227:K227" si="110">SUM(E228:E229)</f>
        <v>0.21289999999999998</v>
      </c>
      <c r="F227" s="37">
        <f t="shared" si="110"/>
        <v>0.21289999999999998</v>
      </c>
      <c r="G227" s="37">
        <f t="shared" si="110"/>
        <v>0.21289999999999998</v>
      </c>
      <c r="H227" s="37"/>
      <c r="I227" s="37">
        <f t="shared" si="110"/>
        <v>0.21289999999999998</v>
      </c>
      <c r="J227" s="37"/>
      <c r="K227" s="42">
        <f t="shared" si="110"/>
        <v>0.21289999999999998</v>
      </c>
      <c r="L227" s="43"/>
      <c r="M227" s="60">
        <f t="shared" si="108"/>
        <v>0.21289999999999995</v>
      </c>
    </row>
    <row r="228" spans="1:13" x14ac:dyDescent="0.3">
      <c r="A228" s="94" t="s">
        <v>15</v>
      </c>
      <c r="B228" s="5" t="s">
        <v>43</v>
      </c>
      <c r="C228" s="38"/>
      <c r="D228" s="38"/>
      <c r="E228" s="38">
        <v>0.1351</v>
      </c>
      <c r="F228" s="38">
        <v>0.1351</v>
      </c>
      <c r="G228" s="38">
        <v>0.1351</v>
      </c>
      <c r="H228" s="38"/>
      <c r="I228" s="38">
        <v>0.1351</v>
      </c>
      <c r="J228" s="38"/>
      <c r="K228" s="100">
        <v>0.1351</v>
      </c>
      <c r="L228" s="39"/>
      <c r="M228" s="58">
        <f t="shared" si="108"/>
        <v>0.13509999999999997</v>
      </c>
    </row>
    <row r="229" spans="1:13" x14ac:dyDescent="0.3">
      <c r="A229" s="98" t="s">
        <v>16</v>
      </c>
      <c r="B229" s="117" t="s">
        <v>44</v>
      </c>
      <c r="C229" s="41"/>
      <c r="D229" s="41"/>
      <c r="E229" s="41">
        <v>7.7799999999999994E-2</v>
      </c>
      <c r="F229" s="41">
        <v>7.7799999999999994E-2</v>
      </c>
      <c r="G229" s="41">
        <v>7.7799999999999994E-2</v>
      </c>
      <c r="H229" s="41"/>
      <c r="I229" s="41">
        <v>7.7799999999999994E-2</v>
      </c>
      <c r="J229" s="41"/>
      <c r="K229" s="102">
        <v>7.7799999999999994E-2</v>
      </c>
      <c r="L229" s="39"/>
      <c r="M229" s="56">
        <f t="shared" si="108"/>
        <v>7.779999999999998E-2</v>
      </c>
    </row>
    <row r="230" spans="1:13" x14ac:dyDescent="0.3">
      <c r="A230" s="98" t="s">
        <v>102</v>
      </c>
      <c r="B230" s="117" t="s">
        <v>103</v>
      </c>
      <c r="C230" s="41"/>
      <c r="D230" s="41"/>
      <c r="E230" s="41"/>
      <c r="F230" s="41"/>
      <c r="G230" s="41"/>
      <c r="H230" s="41"/>
      <c r="I230" s="41"/>
      <c r="J230" s="41"/>
      <c r="K230" s="102"/>
      <c r="L230" s="39"/>
      <c r="M230" s="56"/>
    </row>
    <row r="231" spans="1:13" x14ac:dyDescent="0.3">
      <c r="A231" s="98" t="s">
        <v>104</v>
      </c>
      <c r="B231" s="117" t="s">
        <v>106</v>
      </c>
      <c r="C231" s="41"/>
      <c r="D231" s="41"/>
      <c r="E231" s="41"/>
      <c r="F231" s="41"/>
      <c r="G231" s="41"/>
      <c r="H231" s="41"/>
      <c r="I231" s="41"/>
      <c r="J231" s="41"/>
      <c r="K231" s="102"/>
      <c r="L231" s="39"/>
      <c r="M231" s="56"/>
    </row>
    <row r="232" spans="1:13" ht="15" thickBot="1" x14ac:dyDescent="0.35">
      <c r="A232" s="6" t="s">
        <v>105</v>
      </c>
      <c r="B232" s="7" t="s">
        <v>107</v>
      </c>
      <c r="C232" s="107"/>
      <c r="D232" s="107"/>
      <c r="E232" s="107"/>
      <c r="F232" s="107"/>
      <c r="G232" s="107"/>
      <c r="H232" s="107"/>
      <c r="I232" s="107"/>
      <c r="J232" s="107"/>
      <c r="K232" s="108"/>
      <c r="L232" s="39"/>
      <c r="M232" s="62"/>
    </row>
    <row r="233" spans="1:13" ht="15" thickBot="1" x14ac:dyDescent="0.35">
      <c r="A233" s="9">
        <v>7</v>
      </c>
      <c r="B233" s="10" t="s">
        <v>45</v>
      </c>
      <c r="C233" s="37"/>
      <c r="D233" s="37"/>
      <c r="E233" s="37">
        <f t="shared" ref="E233:K233" si="111">SUM(E234:E235)</f>
        <v>0.32029999999999997</v>
      </c>
      <c r="F233" s="37">
        <f t="shared" si="111"/>
        <v>0.26629999999999998</v>
      </c>
      <c r="G233" s="37">
        <f t="shared" si="111"/>
        <v>0.36829999999999996</v>
      </c>
      <c r="H233" s="37"/>
      <c r="I233" s="37">
        <f t="shared" si="111"/>
        <v>0.81969999999999998</v>
      </c>
      <c r="J233" s="37"/>
      <c r="K233" s="42">
        <f t="shared" si="111"/>
        <v>1.26</v>
      </c>
      <c r="L233" s="43"/>
      <c r="M233" s="60">
        <f t="shared" ref="M233:M240" si="112">(C233*$C$208+D233*$D$208+E233*$E$208+F233*$F$208+G233*$G$208+H233*$H$208+I233*$I$208+J233*$J$208+K233*$K$208)/$M$208</f>
        <v>0.42711870128221374</v>
      </c>
    </row>
    <row r="234" spans="1:13" x14ac:dyDescent="0.3">
      <c r="A234" s="94" t="s">
        <v>17</v>
      </c>
      <c r="B234" s="5" t="s">
        <v>46</v>
      </c>
      <c r="C234" s="38"/>
      <c r="D234" s="38"/>
      <c r="E234" s="38">
        <v>0.30609999999999998</v>
      </c>
      <c r="F234" s="38">
        <v>0.2545</v>
      </c>
      <c r="G234" s="38">
        <v>0.35199999999999998</v>
      </c>
      <c r="H234" s="38"/>
      <c r="I234" s="38">
        <v>0.78349999999999997</v>
      </c>
      <c r="J234" s="38"/>
      <c r="K234" s="100">
        <v>1.2042999999999999</v>
      </c>
      <c r="L234" s="39"/>
      <c r="M234" s="58">
        <f t="shared" si="112"/>
        <v>0.40821676501031567</v>
      </c>
    </row>
    <row r="235" spans="1:13" ht="15" thickBot="1" x14ac:dyDescent="0.35">
      <c r="A235" s="98" t="s">
        <v>18</v>
      </c>
      <c r="B235" s="7" t="s">
        <v>48</v>
      </c>
      <c r="C235" s="41"/>
      <c r="D235" s="41"/>
      <c r="E235" s="41">
        <v>1.4200000000000001E-2</v>
      </c>
      <c r="F235" s="41">
        <v>1.18E-2</v>
      </c>
      <c r="G235" s="41">
        <v>1.6299999999999999E-2</v>
      </c>
      <c r="H235" s="41"/>
      <c r="I235" s="41">
        <v>3.6200000000000003E-2</v>
      </c>
      <c r="J235" s="41"/>
      <c r="K235" s="102">
        <v>5.57E-2</v>
      </c>
      <c r="L235" s="39"/>
      <c r="M235" s="62">
        <f t="shared" si="112"/>
        <v>1.8901936271898161E-2</v>
      </c>
    </row>
    <row r="236" spans="1:13" ht="15" thickBot="1" x14ac:dyDescent="0.35">
      <c r="A236" s="9">
        <v>8</v>
      </c>
      <c r="B236" s="10" t="s">
        <v>49</v>
      </c>
      <c r="C236" s="37"/>
      <c r="D236" s="37"/>
      <c r="E236" s="37">
        <f t="shared" ref="E236:K236" si="113">SUM(E237:E240)</f>
        <v>0.45979999999999999</v>
      </c>
      <c r="F236" s="37">
        <f t="shared" si="113"/>
        <v>0.36329999999999996</v>
      </c>
      <c r="G236" s="37">
        <f t="shared" si="113"/>
        <v>0.51700000000000002</v>
      </c>
      <c r="H236" s="37"/>
      <c r="I236" s="37">
        <f t="shared" si="113"/>
        <v>1.1759000000000002</v>
      </c>
      <c r="J236" s="37"/>
      <c r="K236" s="42">
        <f t="shared" si="113"/>
        <v>1.6955</v>
      </c>
      <c r="L236" s="43"/>
      <c r="M236" s="60">
        <f t="shared" si="112"/>
        <v>0.60517850449428745</v>
      </c>
    </row>
    <row r="237" spans="1:13" x14ac:dyDescent="0.3">
      <c r="A237" s="94" t="s">
        <v>19</v>
      </c>
      <c r="B237" s="5" t="s">
        <v>46</v>
      </c>
      <c r="C237" s="38"/>
      <c r="D237" s="38"/>
      <c r="E237" s="38">
        <v>0.23319999999999999</v>
      </c>
      <c r="F237" s="38">
        <v>0.1842</v>
      </c>
      <c r="G237" s="38">
        <v>0.26219999999999999</v>
      </c>
      <c r="H237" s="38"/>
      <c r="I237" s="38">
        <v>0.59630000000000005</v>
      </c>
      <c r="J237" s="38"/>
      <c r="K237" s="100">
        <v>0.85980000000000001</v>
      </c>
      <c r="L237" s="39"/>
      <c r="M237" s="58">
        <f t="shared" si="112"/>
        <v>0.30690600282588476</v>
      </c>
    </row>
    <row r="238" spans="1:13" x14ac:dyDescent="0.3">
      <c r="A238" s="96" t="s">
        <v>19</v>
      </c>
      <c r="B238" s="13" t="s">
        <v>47</v>
      </c>
      <c r="C238" s="40"/>
      <c r="D238" s="40"/>
      <c r="E238" s="40">
        <v>0.1191</v>
      </c>
      <c r="F238" s="40">
        <v>9.4100000000000003E-2</v>
      </c>
      <c r="G238" s="40">
        <v>0.13389999999999999</v>
      </c>
      <c r="H238" s="40"/>
      <c r="I238" s="40">
        <v>0.30459999999999998</v>
      </c>
      <c r="J238" s="40"/>
      <c r="K238" s="101">
        <v>0.43919999999999998</v>
      </c>
      <c r="L238" s="39"/>
      <c r="M238" s="56">
        <f t="shared" si="112"/>
        <v>0.15675466093725229</v>
      </c>
    </row>
    <row r="239" spans="1:13" x14ac:dyDescent="0.3">
      <c r="A239" s="96" t="s">
        <v>20</v>
      </c>
      <c r="B239" s="13" t="s">
        <v>50</v>
      </c>
      <c r="C239" s="40"/>
      <c r="D239" s="40"/>
      <c r="E239" s="40">
        <v>7.1599999999999997E-2</v>
      </c>
      <c r="F239" s="40">
        <v>5.6599999999999998E-2</v>
      </c>
      <c r="G239" s="40">
        <v>8.0500000000000002E-2</v>
      </c>
      <c r="H239" s="40"/>
      <c r="I239" s="40">
        <v>0.1832</v>
      </c>
      <c r="J239" s="40"/>
      <c r="K239" s="101">
        <v>0.2641</v>
      </c>
      <c r="L239" s="39"/>
      <c r="M239" s="56">
        <f t="shared" si="112"/>
        <v>9.4255846156646839E-2</v>
      </c>
    </row>
    <row r="240" spans="1:13" ht="15" thickBot="1" x14ac:dyDescent="0.35">
      <c r="A240" s="98" t="s">
        <v>20</v>
      </c>
      <c r="B240" s="7" t="s">
        <v>47</v>
      </c>
      <c r="C240" s="41"/>
      <c r="D240" s="41"/>
      <c r="E240" s="41">
        <v>3.5900000000000001E-2</v>
      </c>
      <c r="F240" s="41">
        <v>2.8400000000000002E-2</v>
      </c>
      <c r="G240" s="41">
        <v>4.0399999999999998E-2</v>
      </c>
      <c r="H240" s="41"/>
      <c r="I240" s="41">
        <v>9.1800000000000007E-2</v>
      </c>
      <c r="J240" s="41"/>
      <c r="K240" s="102">
        <v>0.13239999999999999</v>
      </c>
      <c r="L240" s="39"/>
      <c r="M240" s="62">
        <f t="shared" si="112"/>
        <v>4.7261994574503502E-2</v>
      </c>
    </row>
    <row r="241" spans="1:13" ht="15" thickBot="1" x14ac:dyDescent="0.35">
      <c r="A241" s="9">
        <v>9</v>
      </c>
      <c r="B241" s="10" t="s">
        <v>51</v>
      </c>
      <c r="C241" s="37"/>
      <c r="D241" s="37"/>
      <c r="E241" s="37">
        <f t="shared" ref="E241:K241" si="114">SUM(E244,E248)</f>
        <v>0.47251166595435351</v>
      </c>
      <c r="F241" s="37">
        <f t="shared" si="114"/>
        <v>0.49339670865435353</v>
      </c>
      <c r="G241" s="37">
        <f t="shared" si="114"/>
        <v>0.53042161245435349</v>
      </c>
      <c r="H241" s="37"/>
      <c r="I241" s="37">
        <f t="shared" si="114"/>
        <v>0.71510907525435363</v>
      </c>
      <c r="J241" s="37"/>
      <c r="K241" s="42">
        <f t="shared" si="114"/>
        <v>0.88652876055435359</v>
      </c>
      <c r="L241" s="43"/>
      <c r="M241" s="60">
        <f>SUM(M244,M248)</f>
        <v>0.53765457162524277</v>
      </c>
    </row>
    <row r="242" spans="1:13" ht="15" thickBot="1" x14ac:dyDescent="0.35">
      <c r="A242" s="9"/>
      <c r="B242" s="10" t="s">
        <v>91</v>
      </c>
      <c r="C242" s="37"/>
      <c r="D242" s="37"/>
      <c r="E242" s="37"/>
      <c r="F242" s="37"/>
      <c r="G242" s="37"/>
      <c r="H242" s="37"/>
      <c r="I242" s="37"/>
      <c r="J242" s="37"/>
      <c r="K242" s="42"/>
      <c r="L242" s="43"/>
      <c r="M242" s="58"/>
    </row>
    <row r="243" spans="1:13" x14ac:dyDescent="0.3">
      <c r="A243" s="103"/>
      <c r="B243" s="81" t="s">
        <v>52</v>
      </c>
      <c r="C243" s="82"/>
      <c r="D243" s="82"/>
      <c r="E243" s="82">
        <f>E236+E233+E227+E216+E210</f>
        <v>4.5407180975999992</v>
      </c>
      <c r="F243" s="82">
        <f t="shared" ref="F243:K243" si="115">F236+F233+F227+F216+F210</f>
        <v>4.7414180975999995</v>
      </c>
      <c r="G243" s="82">
        <f t="shared" si="115"/>
        <v>5.097218097599999</v>
      </c>
      <c r="H243" s="82"/>
      <c r="I243" s="82">
        <f t="shared" si="115"/>
        <v>6.8720180975999998</v>
      </c>
      <c r="J243" s="82"/>
      <c r="K243" s="104">
        <f t="shared" si="115"/>
        <v>8.5193180975999994</v>
      </c>
      <c r="L243" s="43"/>
      <c r="M243" s="57">
        <f t="shared" ref="M243" si="116">(C243*$C$208+D243*$D$208+E243*$E$208+F243*$F$208+G243*$G$208+H243*$H$208+I243*$I$208+J243*$J$208+K243*$K$208)/$M$208</f>
        <v>5.1667250134559799</v>
      </c>
    </row>
    <row r="244" spans="1:13" x14ac:dyDescent="0.3">
      <c r="A244" s="105" t="s">
        <v>21</v>
      </c>
      <c r="B244" s="19" t="s">
        <v>53</v>
      </c>
      <c r="C244" s="45"/>
      <c r="D244" s="45"/>
      <c r="E244" s="45">
        <f t="shared" ref="E244:K244" si="117">SUM(E245:E247)</f>
        <v>0.27198447332814235</v>
      </c>
      <c r="F244" s="45">
        <f t="shared" si="117"/>
        <v>0.28400620262814236</v>
      </c>
      <c r="G244" s="45">
        <f t="shared" si="117"/>
        <v>0.30531826682814234</v>
      </c>
      <c r="H244" s="45"/>
      <c r="I244" s="45">
        <f t="shared" si="117"/>
        <v>0.41162701202814239</v>
      </c>
      <c r="J244" s="45"/>
      <c r="K244" s="45">
        <f t="shared" si="117"/>
        <v>0.51029863472814241</v>
      </c>
      <c r="L244" s="43"/>
      <c r="M244" s="57">
        <f>SUM(M245:M247)</f>
        <v>0.30948166158099977</v>
      </c>
    </row>
    <row r="245" spans="1:13" x14ac:dyDescent="0.3">
      <c r="A245" s="96" t="s">
        <v>22</v>
      </c>
      <c r="B245" s="13" t="s">
        <v>54</v>
      </c>
      <c r="C245" s="40"/>
      <c r="D245" s="40"/>
      <c r="E245" s="40">
        <f t="shared" ref="E245:K245" si="118">0.006897*E243</f>
        <v>3.1317332719147196E-2</v>
      </c>
      <c r="F245" s="46">
        <f t="shared" si="118"/>
        <v>3.2701560619147196E-2</v>
      </c>
      <c r="G245" s="40">
        <f t="shared" si="118"/>
        <v>3.5155513219147193E-2</v>
      </c>
      <c r="H245" s="40"/>
      <c r="I245" s="40">
        <f t="shared" si="118"/>
        <v>4.73963088191472E-2</v>
      </c>
      <c r="J245" s="40"/>
      <c r="K245" s="101">
        <f t="shared" si="118"/>
        <v>5.8757736919147201E-2</v>
      </c>
      <c r="L245" s="39"/>
      <c r="M245" s="56">
        <f>0.006897*M243</f>
        <v>3.5634902417805897E-2</v>
      </c>
    </row>
    <row r="246" spans="1:13" x14ac:dyDescent="0.3">
      <c r="A246" s="96" t="s">
        <v>23</v>
      </c>
      <c r="B246" s="13" t="s">
        <v>55</v>
      </c>
      <c r="C246" s="40"/>
      <c r="D246" s="40"/>
      <c r="E246" s="40">
        <f t="shared" ref="E246:K246" si="119">0.031805*E243</f>
        <v>0.14441753909416796</v>
      </c>
      <c r="F246" s="47">
        <f t="shared" si="119"/>
        <v>0.15080080259416798</v>
      </c>
      <c r="G246" s="40">
        <f t="shared" si="119"/>
        <v>0.16211702159416796</v>
      </c>
      <c r="H246" s="40"/>
      <c r="I246" s="40">
        <f t="shared" si="119"/>
        <v>0.218564535594168</v>
      </c>
      <c r="J246" s="40"/>
      <c r="K246" s="101">
        <f t="shared" si="119"/>
        <v>0.270956912094168</v>
      </c>
      <c r="L246" s="39"/>
      <c r="M246" s="56">
        <f>0.031805*M243</f>
        <v>0.16432768905296744</v>
      </c>
    </row>
    <row r="247" spans="1:13" x14ac:dyDescent="0.3">
      <c r="A247" s="96" t="s">
        <v>121</v>
      </c>
      <c r="B247" s="13" t="s">
        <v>122</v>
      </c>
      <c r="C247" s="40"/>
      <c r="D247" s="40"/>
      <c r="E247" s="40">
        <f t="shared" ref="E247:K247" si="120">0.021197*E243</f>
        <v>9.6249601514827185E-2</v>
      </c>
      <c r="F247" s="47">
        <f t="shared" si="120"/>
        <v>0.1005038394148272</v>
      </c>
      <c r="G247" s="40">
        <f t="shared" si="120"/>
        <v>0.10804573201482719</v>
      </c>
      <c r="H247" s="40"/>
      <c r="I247" s="40">
        <f t="shared" si="120"/>
        <v>0.1456661676148272</v>
      </c>
      <c r="J247" s="40"/>
      <c r="K247" s="101">
        <f t="shared" si="120"/>
        <v>0.1805839857148272</v>
      </c>
      <c r="L247" s="39"/>
      <c r="M247" s="56">
        <f>0.021197*M243</f>
        <v>0.10951907011022641</v>
      </c>
    </row>
    <row r="248" spans="1:13" x14ac:dyDescent="0.3">
      <c r="A248" s="105" t="s">
        <v>24</v>
      </c>
      <c r="B248" s="19" t="s">
        <v>56</v>
      </c>
      <c r="C248" s="45"/>
      <c r="D248" s="45"/>
      <c r="E248" s="45">
        <f t="shared" ref="E248:K248" si="121">SUM(E249:E250)</f>
        <v>0.20052719262621116</v>
      </c>
      <c r="F248" s="45">
        <f t="shared" si="121"/>
        <v>0.20939050602621118</v>
      </c>
      <c r="G248" s="45">
        <f t="shared" si="121"/>
        <v>0.22510334562621115</v>
      </c>
      <c r="H248" s="45"/>
      <c r="I248" s="45">
        <f t="shared" si="121"/>
        <v>0.30348206322621119</v>
      </c>
      <c r="J248" s="45"/>
      <c r="K248" s="106">
        <f t="shared" si="121"/>
        <v>0.37623012582621118</v>
      </c>
      <c r="L248" s="43"/>
      <c r="M248" s="57">
        <f>SUM(M249:M250)</f>
        <v>0.22817291004424298</v>
      </c>
    </row>
    <row r="249" spans="1:13" x14ac:dyDescent="0.3">
      <c r="A249" s="96" t="s">
        <v>25</v>
      </c>
      <c r="B249" s="13" t="s">
        <v>57</v>
      </c>
      <c r="C249" s="40"/>
      <c r="D249" s="40"/>
      <c r="E249" s="40"/>
      <c r="F249" s="40"/>
      <c r="G249" s="40"/>
      <c r="H249" s="40"/>
      <c r="I249" s="40"/>
      <c r="J249" s="40"/>
      <c r="K249" s="101"/>
      <c r="L249" s="39"/>
      <c r="M249" s="56"/>
    </row>
    <row r="250" spans="1:13" ht="15" thickBot="1" x14ac:dyDescent="0.35">
      <c r="A250" s="6" t="s">
        <v>26</v>
      </c>
      <c r="B250" s="7" t="s">
        <v>58</v>
      </c>
      <c r="C250" s="107"/>
      <c r="D250" s="107"/>
      <c r="E250" s="107">
        <f t="shared" ref="E250:K250" si="122">0.044162*E243</f>
        <v>0.20052719262621116</v>
      </c>
      <c r="F250" s="107">
        <f t="shared" si="122"/>
        <v>0.20939050602621118</v>
      </c>
      <c r="G250" s="107">
        <f t="shared" si="122"/>
        <v>0.22510334562621115</v>
      </c>
      <c r="H250" s="107"/>
      <c r="I250" s="107">
        <f t="shared" si="122"/>
        <v>0.30348206322621119</v>
      </c>
      <c r="J250" s="107"/>
      <c r="K250" s="108">
        <f t="shared" si="122"/>
        <v>0.37623012582621118</v>
      </c>
      <c r="L250" s="39"/>
      <c r="M250" s="62">
        <f>0.044162*M243</f>
        <v>0.22817291004424298</v>
      </c>
    </row>
    <row r="251" spans="1:13" ht="15" thickBot="1" x14ac:dyDescent="0.35">
      <c r="A251" s="537" t="s">
        <v>60</v>
      </c>
      <c r="B251" s="538"/>
      <c r="C251" s="37"/>
      <c r="D251" s="37"/>
      <c r="E251" s="37">
        <f t="shared" ref="E251" si="123">SUM(E210,E216,E227,E233,E236,E241)</f>
        <v>5.013229763554353</v>
      </c>
      <c r="F251" s="37">
        <f>SUM(F210,F216,F227,F233,F236,F241)</f>
        <v>5.2348148062543531</v>
      </c>
      <c r="G251" s="37">
        <f>SUM(G210,G216,G227,G233,G236,G241)</f>
        <v>5.6276397100543534</v>
      </c>
      <c r="H251" s="37"/>
      <c r="I251" s="37">
        <f t="shared" ref="I251:K251" si="124">SUM(I210,I216,I227,I233,I236,I241)</f>
        <v>7.5871271728543537</v>
      </c>
      <c r="J251" s="37"/>
      <c r="K251" s="42">
        <f t="shared" si="124"/>
        <v>9.4058468581543533</v>
      </c>
      <c r="L251" s="43"/>
      <c r="M251" s="60">
        <f>SUM(M243,M244,M248)</f>
        <v>5.7043795850812229</v>
      </c>
    </row>
    <row r="252" spans="1:13" x14ac:dyDescent="0.3">
      <c r="K252" t="s">
        <v>85</v>
      </c>
      <c r="M252">
        <v>5.7042000000000002</v>
      </c>
    </row>
  </sheetData>
  <mergeCells count="21">
    <mergeCell ref="A157:M157"/>
    <mergeCell ref="A202:B202"/>
    <mergeCell ref="A206:M206"/>
    <mergeCell ref="A251:B251"/>
    <mergeCell ref="A23:A24"/>
    <mergeCell ref="A78:A79"/>
    <mergeCell ref="A54:J54"/>
    <mergeCell ref="A55:J55"/>
    <mergeCell ref="A59:M59"/>
    <mergeCell ref="A104:B104"/>
    <mergeCell ref="A108:M108"/>
    <mergeCell ref="A153:B153"/>
    <mergeCell ref="A53:J53"/>
    <mergeCell ref="A127:A128"/>
    <mergeCell ref="A176:A177"/>
    <mergeCell ref="A225:A226"/>
    <mergeCell ref="A1:B1"/>
    <mergeCell ref="A4:M4"/>
    <mergeCell ref="A49:B49"/>
    <mergeCell ref="A51:J51"/>
    <mergeCell ref="A52:J5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77B0B-A83A-4834-86B4-4815E3366165}">
  <dimension ref="A1:N252"/>
  <sheetViews>
    <sheetView topLeftCell="B145" zoomScale="80" zoomScaleNormal="80" workbookViewId="0">
      <selection activeCell="D147" sqref="D147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3.109375" customWidth="1"/>
    <col min="9" max="9" width="12.88671875" bestFit="1" customWidth="1"/>
    <col min="10" max="10" width="11.77734375" bestFit="1" customWidth="1"/>
    <col min="11" max="11" width="13.5546875" bestFit="1" customWidth="1"/>
    <col min="12" max="12" width="1.33203125" customWidth="1"/>
    <col min="13" max="13" width="16.109375" customWidth="1"/>
    <col min="14" max="14" width="9.44140625" bestFit="1" customWidth="1"/>
  </cols>
  <sheetData>
    <row r="1" spans="1:13" ht="18" x14ac:dyDescent="0.3">
      <c r="A1" s="535" t="s">
        <v>123</v>
      </c>
      <c r="B1" s="535"/>
    </row>
    <row r="3" spans="1:13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3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5" thickBot="1" x14ac:dyDescent="0.35"/>
    <row r="6" spans="1:13" ht="15" thickBot="1" x14ac:dyDescent="0.35">
      <c r="A6" s="4">
        <v>1</v>
      </c>
      <c r="B6" s="136" t="s">
        <v>2</v>
      </c>
      <c r="C6" s="128">
        <f t="shared" ref="C6:K6" si="0">SUM(C61,C110,C159,C208)</f>
        <v>61461.73</v>
      </c>
      <c r="D6" s="21">
        <f t="shared" si="0"/>
        <v>1127758.24</v>
      </c>
      <c r="E6" s="21">
        <f t="shared" si="0"/>
        <v>4980181.9799999995</v>
      </c>
      <c r="F6" s="21">
        <f t="shared" si="0"/>
        <v>572766.92999999993</v>
      </c>
      <c r="G6" s="21">
        <f t="shared" si="0"/>
        <v>2649858.8000000003</v>
      </c>
      <c r="H6" s="21">
        <f t="shared" si="0"/>
        <v>216487.88</v>
      </c>
      <c r="I6" s="21">
        <f t="shared" si="0"/>
        <v>1848688.02</v>
      </c>
      <c r="J6" s="21">
        <f t="shared" si="0"/>
        <v>185337.62</v>
      </c>
      <c r="K6" s="22">
        <f t="shared" si="0"/>
        <v>894172.48</v>
      </c>
      <c r="L6" s="23"/>
      <c r="M6" s="120">
        <f>SUM(C6:K6)</f>
        <v>12536713.68</v>
      </c>
    </row>
    <row r="7" spans="1:13" ht="29.4" thickBot="1" x14ac:dyDescent="0.35">
      <c r="A7" s="8"/>
      <c r="B7" s="50" t="s">
        <v>28</v>
      </c>
      <c r="C7" s="26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111</v>
      </c>
      <c r="I7" s="27" t="s">
        <v>66</v>
      </c>
      <c r="J7" s="27" t="s">
        <v>67</v>
      </c>
      <c r="K7" s="28" t="s">
        <v>68</v>
      </c>
      <c r="L7" s="29"/>
      <c r="M7" s="54" t="s">
        <v>69</v>
      </c>
    </row>
    <row r="8" spans="1:13" ht="15" thickBot="1" x14ac:dyDescent="0.35">
      <c r="A8" s="9">
        <v>4</v>
      </c>
      <c r="B8" s="137" t="s">
        <v>29</v>
      </c>
      <c r="C8" s="129">
        <f>SUM(C9:C13)</f>
        <v>0.69755484609691265</v>
      </c>
      <c r="D8" s="37">
        <f t="shared" ref="D8:K8" si="1">SUM(D9:D13)</f>
        <v>0.94359999999999999</v>
      </c>
      <c r="E8" s="37">
        <f t="shared" si="1"/>
        <v>1.0739222576800294</v>
      </c>
      <c r="F8" s="37">
        <f t="shared" si="1"/>
        <v>1.4251238359292147</v>
      </c>
      <c r="G8" s="37">
        <f t="shared" si="1"/>
        <v>1.525261110298028</v>
      </c>
      <c r="H8" s="37">
        <f t="shared" si="1"/>
        <v>1.7642262959478376</v>
      </c>
      <c r="I8" s="37">
        <f t="shared" si="1"/>
        <v>2.1897439336156892</v>
      </c>
      <c r="J8" s="37">
        <f t="shared" si="1"/>
        <v>2.4984065027812483</v>
      </c>
      <c r="K8" s="37">
        <f t="shared" si="1"/>
        <v>2.9293592682532577</v>
      </c>
      <c r="L8" s="32"/>
      <c r="M8" s="60">
        <f>(M63*$M$61+M112*$M$110+M161*$M$159+M210*$M$208)/$M$6</f>
        <v>1.5016560865260185</v>
      </c>
    </row>
    <row r="9" spans="1:13" x14ac:dyDescent="0.3">
      <c r="A9" s="94" t="s">
        <v>3</v>
      </c>
      <c r="B9" s="138" t="s">
        <v>30</v>
      </c>
      <c r="C9" s="127">
        <f t="shared" ref="C9:K12" si="2">(C64*C$61+C113*C$110+C162*C$159+C211*C$208)/(SUM(C$208,C$159,C$110,C$61))</f>
        <v>0.45395484609691267</v>
      </c>
      <c r="D9" s="38">
        <f t="shared" si="2"/>
        <v>0.6149</v>
      </c>
      <c r="E9" s="38">
        <f t="shared" si="2"/>
        <v>0.70852225768002952</v>
      </c>
      <c r="F9" s="38">
        <f t="shared" si="2"/>
        <v>1.0123119179646074</v>
      </c>
      <c r="G9" s="38">
        <f t="shared" si="2"/>
        <v>1.0645412857383194</v>
      </c>
      <c r="H9" s="38">
        <f t="shared" si="2"/>
        <v>0.76945652224041361</v>
      </c>
      <c r="I9" s="38">
        <f t="shared" si="2"/>
        <v>1.4824439336156892</v>
      </c>
      <c r="J9" s="38">
        <f t="shared" si="2"/>
        <v>1.7208654873899858</v>
      </c>
      <c r="K9" s="100">
        <f t="shared" si="2"/>
        <v>1.7935484409931741</v>
      </c>
      <c r="L9" s="34"/>
      <c r="M9" s="58">
        <f t="shared" ref="M9:M49" si="3">(M64*$M$61+M113*$M$110+M162*$M$159+M211*$M$208)/$M$6</f>
        <v>0.99551361680479877</v>
      </c>
    </row>
    <row r="10" spans="1:13" x14ac:dyDescent="0.3">
      <c r="A10" s="96" t="s">
        <v>4</v>
      </c>
      <c r="B10" s="66" t="s">
        <v>31</v>
      </c>
      <c r="C10" s="127">
        <f t="shared" si="2"/>
        <v>1.8199999999999997E-2</v>
      </c>
      <c r="D10" s="38">
        <f t="shared" si="2"/>
        <v>2.46E-2</v>
      </c>
      <c r="E10" s="38">
        <f t="shared" si="2"/>
        <v>2.8299999999999995E-2</v>
      </c>
      <c r="F10" s="38">
        <f t="shared" si="2"/>
        <v>4.0500000000000001E-2</v>
      </c>
      <c r="G10" s="38">
        <f t="shared" si="2"/>
        <v>4.2599999999999999E-2</v>
      </c>
      <c r="H10" s="38">
        <f t="shared" si="2"/>
        <v>4.6139785617559742E-2</v>
      </c>
      <c r="I10" s="38">
        <f t="shared" si="2"/>
        <v>5.9299999999999999E-2</v>
      </c>
      <c r="J10" s="38">
        <f t="shared" si="2"/>
        <v>6.8841015391262708E-2</v>
      </c>
      <c r="K10" s="100">
        <f t="shared" si="2"/>
        <v>7.1740972668941916E-2</v>
      </c>
      <c r="L10" s="34"/>
      <c r="M10" s="56">
        <f t="shared" si="3"/>
        <v>4.0074711918203429E-2</v>
      </c>
    </row>
    <row r="11" spans="1:13" x14ac:dyDescent="0.3">
      <c r="A11" s="96" t="s">
        <v>5</v>
      </c>
      <c r="B11" s="66" t="s">
        <v>32</v>
      </c>
      <c r="C11" s="127">
        <f t="shared" si="2"/>
        <v>5.6099999999999997E-2</v>
      </c>
      <c r="D11" s="38">
        <f t="shared" si="2"/>
        <v>8.2500000000000018E-2</v>
      </c>
      <c r="E11" s="38">
        <f t="shared" si="2"/>
        <v>0.10729999999999999</v>
      </c>
      <c r="F11" s="38">
        <f t="shared" si="2"/>
        <v>0.10730000000000002</v>
      </c>
      <c r="G11" s="38">
        <f t="shared" si="2"/>
        <v>0.12501982455970861</v>
      </c>
      <c r="H11" s="38">
        <f t="shared" si="2"/>
        <v>0.1250299880898644</v>
      </c>
      <c r="I11" s="38">
        <f t="shared" si="2"/>
        <v>0.14849999999999999</v>
      </c>
      <c r="J11" s="38">
        <f t="shared" si="2"/>
        <v>0.14849999999999997</v>
      </c>
      <c r="K11" s="100">
        <f t="shared" si="2"/>
        <v>0.17530000000000004</v>
      </c>
      <c r="L11" s="34"/>
      <c r="M11" s="56">
        <f t="shared" si="3"/>
        <v>0.12040420775741925</v>
      </c>
    </row>
    <row r="12" spans="1:13" x14ac:dyDescent="0.3">
      <c r="A12" s="98" t="s">
        <v>6</v>
      </c>
      <c r="B12" s="139" t="s">
        <v>33</v>
      </c>
      <c r="C12" s="126">
        <f t="shared" si="2"/>
        <v>0.16930000000000001</v>
      </c>
      <c r="D12" s="123">
        <f t="shared" si="2"/>
        <v>0.22160000000000002</v>
      </c>
      <c r="E12" s="123">
        <f t="shared" si="2"/>
        <v>0.2298</v>
      </c>
      <c r="F12" s="123">
        <f t="shared" si="2"/>
        <v>0.26501191796460732</v>
      </c>
      <c r="G12" s="123">
        <f t="shared" si="2"/>
        <v>0.29310000000000003</v>
      </c>
      <c r="H12" s="123">
        <f t="shared" si="2"/>
        <v>0.5736</v>
      </c>
      <c r="I12" s="123">
        <f t="shared" si="2"/>
        <v>0.4995</v>
      </c>
      <c r="J12" s="123">
        <f t="shared" si="2"/>
        <v>0.56020000000000003</v>
      </c>
      <c r="K12" s="124">
        <f t="shared" si="2"/>
        <v>0.88876985459114122</v>
      </c>
      <c r="L12" s="34"/>
      <c r="M12" s="56">
        <f t="shared" si="3"/>
        <v>0.34134647211102298</v>
      </c>
    </row>
    <row r="13" spans="1:13" ht="15" thickBot="1" x14ac:dyDescent="0.35">
      <c r="A13" s="6" t="s">
        <v>100</v>
      </c>
      <c r="B13" s="20" t="s">
        <v>101</v>
      </c>
      <c r="C13" s="130"/>
      <c r="D13" s="107"/>
      <c r="E13" s="107"/>
      <c r="F13" s="107"/>
      <c r="G13" s="107"/>
      <c r="H13" s="107">
        <f>(H68*H$61+H117*H$110+H166*H$159+H215*H$208)/(SUM(H$208,H$159,H$110,H$61))</f>
        <v>0.25</v>
      </c>
      <c r="I13" s="107"/>
      <c r="J13" s="107"/>
      <c r="K13" s="108"/>
      <c r="L13" s="34"/>
      <c r="M13" s="62">
        <f t="shared" si="3"/>
        <v>4.3170779345739997E-3</v>
      </c>
    </row>
    <row r="14" spans="1:13" ht="29.4" thickBot="1" x14ac:dyDescent="0.35">
      <c r="A14" s="9">
        <v>5</v>
      </c>
      <c r="B14" s="140" t="s">
        <v>71</v>
      </c>
      <c r="C14" s="129">
        <f>SUM(C15:C17,C21:C24)</f>
        <v>1.9688822128734715</v>
      </c>
      <c r="D14" s="129">
        <f t="shared" ref="D14:K14" si="4">SUM(D15:D17,D21:D24)</f>
        <v>1.9688711614148873</v>
      </c>
      <c r="E14" s="129">
        <f t="shared" si="4"/>
        <v>2.7609357907284107</v>
      </c>
      <c r="F14" s="129">
        <f t="shared" si="4"/>
        <v>2.5323309693245224</v>
      </c>
      <c r="G14" s="129">
        <f t="shared" si="4"/>
        <v>2.7111509020486233</v>
      </c>
      <c r="H14" s="129">
        <f t="shared" si="4"/>
        <v>3.0923760351999996</v>
      </c>
      <c r="I14" s="129">
        <f t="shared" si="4"/>
        <v>2.7206316881172503</v>
      </c>
      <c r="J14" s="129">
        <f t="shared" si="4"/>
        <v>2.8489881623238289</v>
      </c>
      <c r="K14" s="129">
        <f t="shared" si="4"/>
        <v>2.8101174106194056</v>
      </c>
      <c r="L14" s="32"/>
      <c r="M14" s="60">
        <f t="shared" si="3"/>
        <v>2.6694238299679767</v>
      </c>
    </row>
    <row r="15" spans="1:13" x14ac:dyDescent="0.3">
      <c r="A15" s="94" t="s">
        <v>115</v>
      </c>
      <c r="B15" s="138" t="s">
        <v>114</v>
      </c>
      <c r="C15" s="127">
        <f t="shared" ref="C15:K15" si="5">(C70*C$61+C119*C$110+C168*C$159+C217*C$208)/(SUM(C$208,C$159,C$110,C$61))</f>
        <v>1.0681548460969126</v>
      </c>
      <c r="D15" s="38">
        <f t="shared" si="5"/>
        <v>1.0681470846579673</v>
      </c>
      <c r="E15" s="38">
        <f t="shared" si="5"/>
        <v>1.5300231418262349</v>
      </c>
      <c r="F15" s="38">
        <f t="shared" si="5"/>
        <v>1.4094117401575543</v>
      </c>
      <c r="G15" s="38">
        <f t="shared" si="5"/>
        <v>1.5039033324515252</v>
      </c>
      <c r="H15" s="38">
        <f t="shared" si="5"/>
        <v>1.7249999999999999</v>
      </c>
      <c r="I15" s="38">
        <f t="shared" si="5"/>
        <v>1.5089132924553708</v>
      </c>
      <c r="J15" s="38">
        <f t="shared" si="5"/>
        <v>1.5767529948695791</v>
      </c>
      <c r="K15" s="100">
        <f t="shared" si="5"/>
        <v>1.5562012402674259</v>
      </c>
      <c r="L15" s="39"/>
      <c r="M15" s="58">
        <f t="shared" si="3"/>
        <v>1.4779907939988146</v>
      </c>
    </row>
    <row r="16" spans="1:13" x14ac:dyDescent="0.3">
      <c r="A16" s="94" t="s">
        <v>116</v>
      </c>
      <c r="B16" s="141" t="s">
        <v>117</v>
      </c>
      <c r="C16" s="127">
        <f>(C71*C$61+C120*C$110+C169*C$159+C218*C$208)/(SUM(C$208,C$159,C$110,C$61))</f>
        <v>0.45278336217655862</v>
      </c>
      <c r="D16" s="127">
        <f t="shared" ref="D16:K16" si="6">(D71*D$61+D120*D$110+D169*D$159+D218*D$208)/(SUM(D$208,D$159,D$110,D$61))</f>
        <v>0.45278007215691968</v>
      </c>
      <c r="E16" s="127">
        <f t="shared" si="6"/>
        <v>0.64856609965814815</v>
      </c>
      <c r="F16" s="127">
        <f t="shared" si="6"/>
        <v>0.59743977077060617</v>
      </c>
      <c r="G16" s="127">
        <f t="shared" si="6"/>
        <v>0.63749409530287438</v>
      </c>
      <c r="H16" s="127">
        <f t="shared" si="6"/>
        <v>0.73121542499999992</v>
      </c>
      <c r="I16" s="127">
        <f t="shared" si="6"/>
        <v>0.63961778227878452</v>
      </c>
      <c r="J16" s="127">
        <f t="shared" si="6"/>
        <v>0.66837455725425055</v>
      </c>
      <c r="K16" s="127">
        <f t="shared" si="6"/>
        <v>0.65966281234068003</v>
      </c>
      <c r="L16" s="39"/>
      <c r="M16" s="58">
        <f t="shared" si="3"/>
        <v>0.62650995164053946</v>
      </c>
    </row>
    <row r="17" spans="1:13" x14ac:dyDescent="0.3">
      <c r="A17" s="96" t="s">
        <v>8</v>
      </c>
      <c r="B17" s="66" t="s">
        <v>35</v>
      </c>
      <c r="C17" s="131">
        <f>SUM(C18:C20)</f>
        <v>0.2233</v>
      </c>
      <c r="D17" s="40">
        <f>SUM(D18:D20)</f>
        <v>0.2233</v>
      </c>
      <c r="E17" s="40">
        <f t="shared" ref="E17:K17" si="7">SUM(E18:E20)</f>
        <v>0.38172082306618843</v>
      </c>
      <c r="F17" s="40">
        <f t="shared" si="7"/>
        <v>0.34018331233264465</v>
      </c>
      <c r="G17" s="40">
        <f t="shared" si="7"/>
        <v>0.37216355340065665</v>
      </c>
      <c r="H17" s="40">
        <f t="shared" si="7"/>
        <v>0.42909999999999998</v>
      </c>
      <c r="I17" s="40">
        <f t="shared" si="7"/>
        <v>0.37385895130753327</v>
      </c>
      <c r="J17" s="40">
        <f t="shared" si="7"/>
        <v>0.39679999999999999</v>
      </c>
      <c r="K17" s="101">
        <f t="shared" si="7"/>
        <v>0.38986043884285054</v>
      </c>
      <c r="L17" s="39"/>
      <c r="M17" s="56">
        <f t="shared" si="3"/>
        <v>0.36323766142005409</v>
      </c>
    </row>
    <row r="18" spans="1:13" x14ac:dyDescent="0.3">
      <c r="A18" s="96" t="s">
        <v>9</v>
      </c>
      <c r="B18" s="66" t="s">
        <v>108</v>
      </c>
      <c r="C18" s="127">
        <f t="shared" ref="C18:K20" si="8">(C73*C$61+C122*C$110+C171*C$159+C220*C$208)/(SUM(C$208,C$159,C$110,C$61))</f>
        <v>0.19409999999999999</v>
      </c>
      <c r="D18" s="38">
        <f t="shared" si="8"/>
        <v>0.19409999999999999</v>
      </c>
      <c r="E18" s="38">
        <f t="shared" si="8"/>
        <v>0.33185888425848242</v>
      </c>
      <c r="F18" s="38">
        <f t="shared" si="8"/>
        <v>0.29576112432329155</v>
      </c>
      <c r="G18" s="38">
        <f t="shared" si="8"/>
        <v>0.32357396853824816</v>
      </c>
      <c r="H18" s="38">
        <f t="shared" si="8"/>
        <v>0.37519999999999998</v>
      </c>
      <c r="I18" s="38">
        <f t="shared" si="8"/>
        <v>0.32504843640626829</v>
      </c>
      <c r="J18" s="38">
        <f t="shared" si="8"/>
        <v>0.34499999999999997</v>
      </c>
      <c r="K18" s="100">
        <f t="shared" si="8"/>
        <v>0.33896474426276235</v>
      </c>
      <c r="L18" s="39"/>
      <c r="M18" s="56">
        <f t="shared" si="3"/>
        <v>0.31583608587509832</v>
      </c>
    </row>
    <row r="19" spans="1:13" x14ac:dyDescent="0.3">
      <c r="A19" s="96" t="s">
        <v>10</v>
      </c>
      <c r="B19" s="66" t="s">
        <v>109</v>
      </c>
      <c r="C19" s="127">
        <f t="shared" si="8"/>
        <v>2.64E-2</v>
      </c>
      <c r="D19" s="38">
        <f t="shared" si="8"/>
        <v>2.6400000000000003E-2</v>
      </c>
      <c r="E19" s="38">
        <f t="shared" si="8"/>
        <v>4.5135744926935374E-2</v>
      </c>
      <c r="F19" s="38">
        <f t="shared" si="8"/>
        <v>4.0243930486699019E-2</v>
      </c>
      <c r="G19" s="38">
        <f t="shared" si="8"/>
        <v>4.400364721282507E-2</v>
      </c>
      <c r="H19" s="38">
        <f t="shared" si="8"/>
        <v>4.8800000000000003E-2</v>
      </c>
      <c r="I19" s="38">
        <f t="shared" si="8"/>
        <v>4.4202964530489032E-2</v>
      </c>
      <c r="J19" s="38">
        <f t="shared" si="8"/>
        <v>4.6899999999999997E-2</v>
      </c>
      <c r="K19" s="100">
        <f t="shared" si="8"/>
        <v>4.6084159240731726E-2</v>
      </c>
      <c r="L19" s="39"/>
      <c r="M19" s="56">
        <f t="shared" si="3"/>
        <v>4.2915161791985672E-2</v>
      </c>
    </row>
    <row r="20" spans="1:13" x14ac:dyDescent="0.3">
      <c r="A20" s="96" t="s">
        <v>11</v>
      </c>
      <c r="B20" s="66" t="s">
        <v>110</v>
      </c>
      <c r="C20" s="127">
        <f t="shared" si="8"/>
        <v>2.8E-3</v>
      </c>
      <c r="D20" s="38">
        <f t="shared" si="8"/>
        <v>2.8E-3</v>
      </c>
      <c r="E20" s="38">
        <f t="shared" si="8"/>
        <v>4.7261938807705971E-3</v>
      </c>
      <c r="F20" s="38">
        <f t="shared" si="8"/>
        <v>4.1782575226541104E-3</v>
      </c>
      <c r="G20" s="38">
        <f t="shared" si="8"/>
        <v>4.5859376495834417E-3</v>
      </c>
      <c r="H20" s="38">
        <f t="shared" si="8"/>
        <v>5.1000000000000004E-3</v>
      </c>
      <c r="I20" s="38">
        <f t="shared" si="8"/>
        <v>4.6075503707759188E-3</v>
      </c>
      <c r="J20" s="38">
        <f t="shared" si="8"/>
        <v>4.8999999999999998E-3</v>
      </c>
      <c r="K20" s="100">
        <f t="shared" si="8"/>
        <v>4.8115353393564523E-3</v>
      </c>
      <c r="L20" s="39"/>
      <c r="M20" s="56">
        <f t="shared" si="3"/>
        <v>4.486413752970069E-3</v>
      </c>
    </row>
    <row r="21" spans="1:13" x14ac:dyDescent="0.3">
      <c r="A21" s="98" t="s">
        <v>12</v>
      </c>
      <c r="B21" s="66" t="s">
        <v>39</v>
      </c>
      <c r="C21" s="127">
        <f t="shared" ref="C21:D23" si="9">(C76*C$61+C125*C$110+C174*C$159+C223*C$208)/(SUM(C$208,C$159,C$110,C$61))</f>
        <v>8.43E-2</v>
      </c>
      <c r="D21" s="38">
        <f t="shared" si="9"/>
        <v>8.4300000000000014E-2</v>
      </c>
      <c r="E21" s="40"/>
      <c r="F21" s="40"/>
      <c r="G21" s="40"/>
      <c r="H21" s="40"/>
      <c r="I21" s="40"/>
      <c r="J21" s="40"/>
      <c r="K21" s="101"/>
      <c r="L21" s="39"/>
      <c r="M21" s="56">
        <f t="shared" si="3"/>
        <v>7.9966126713839087E-3</v>
      </c>
    </row>
    <row r="22" spans="1:13" x14ac:dyDescent="0.3">
      <c r="A22" s="96" t="s">
        <v>13</v>
      </c>
      <c r="B22" s="66" t="s">
        <v>40</v>
      </c>
      <c r="C22" s="127">
        <f t="shared" si="9"/>
        <v>2.3299999999999998E-2</v>
      </c>
      <c r="D22" s="38">
        <f t="shared" si="9"/>
        <v>2.3300000000000001E-2</v>
      </c>
      <c r="E22" s="38">
        <f t="shared" ref="E22:K23" si="10">(E77*E$61+E126*E$110+E175*E$159+E224*E$208)/(SUM(E$208,E$159,E$110,E$61))</f>
        <v>3.3264951778328389E-2</v>
      </c>
      <c r="F22" s="38">
        <f t="shared" si="10"/>
        <v>3.0591287613270551E-2</v>
      </c>
      <c r="G22" s="38">
        <f t="shared" si="10"/>
        <v>3.2629688247917212E-2</v>
      </c>
      <c r="H22" s="38">
        <f t="shared" si="10"/>
        <v>3.4199999999999994E-2</v>
      </c>
      <c r="I22" s="38">
        <f t="shared" si="10"/>
        <v>3.2737751853879601E-2</v>
      </c>
      <c r="J22" s="38">
        <f t="shared" si="10"/>
        <v>3.4199999999999994E-2</v>
      </c>
      <c r="K22" s="100">
        <f t="shared" si="10"/>
        <v>3.3757676696782271E-2</v>
      </c>
      <c r="L22" s="39"/>
      <c r="M22" s="56">
        <f t="shared" si="3"/>
        <v>3.2050631501221297E-2</v>
      </c>
    </row>
    <row r="23" spans="1:13" x14ac:dyDescent="0.3">
      <c r="A23" s="565" t="s">
        <v>14</v>
      </c>
      <c r="B23" s="142" t="s">
        <v>118</v>
      </c>
      <c r="C23" s="131">
        <f t="shared" si="9"/>
        <v>8.2199999999999995E-2</v>
      </c>
      <c r="D23" s="38">
        <f t="shared" si="9"/>
        <v>8.2199999999999995E-2</v>
      </c>
      <c r="E23" s="38">
        <f t="shared" si="10"/>
        <v>0.11753746552550674</v>
      </c>
      <c r="F23" s="38">
        <f t="shared" si="10"/>
        <v>0.10864921623355596</v>
      </c>
      <c r="G23" s="38">
        <f t="shared" si="10"/>
        <v>0.11585156514264081</v>
      </c>
      <c r="H23" s="38">
        <f t="shared" si="10"/>
        <v>0.12139999999999999</v>
      </c>
      <c r="I23" s="38">
        <f t="shared" si="10"/>
        <v>0.1162333898837079</v>
      </c>
      <c r="J23" s="38">
        <f t="shared" si="10"/>
        <v>0.12139999999999999</v>
      </c>
      <c r="K23" s="100">
        <f t="shared" si="10"/>
        <v>0.11983712432863067</v>
      </c>
      <c r="L23" s="39"/>
      <c r="M23" s="62">
        <f t="shared" si="3"/>
        <v>0.11351848680762086</v>
      </c>
    </row>
    <row r="24" spans="1:13" ht="15" thickBot="1" x14ac:dyDescent="0.35">
      <c r="A24" s="566"/>
      <c r="B24" s="83" t="s">
        <v>117</v>
      </c>
      <c r="C24" s="127">
        <f>(C79*C$61+C128*C$110+C177*C$159+C226*C$208)/(SUM(C$208,C$159,C$110,C$61))</f>
        <v>3.4844004599999999E-2</v>
      </c>
      <c r="D24" s="127">
        <f t="shared" ref="D24:K24" si="11">(D79*D$61+D128*D$110+D177*D$159+D226*D$208)/(SUM(D$208,D$159,D$110,D$61))</f>
        <v>3.4844004599999999E-2</v>
      </c>
      <c r="E24" s="127">
        <f t="shared" si="11"/>
        <v>4.9823308874003637E-2</v>
      </c>
      <c r="F24" s="127">
        <f t="shared" si="11"/>
        <v>4.6055642216890735E-2</v>
      </c>
      <c r="G24" s="127">
        <f t="shared" si="11"/>
        <v>4.9108667503009441E-2</v>
      </c>
      <c r="H24" s="127">
        <f t="shared" si="11"/>
        <v>5.1460610199999993E-2</v>
      </c>
      <c r="I24" s="127">
        <f t="shared" si="11"/>
        <v>4.9270520337974605E-2</v>
      </c>
      <c r="J24" s="127">
        <f t="shared" si="11"/>
        <v>5.14606102E-2</v>
      </c>
      <c r="K24" s="127">
        <f t="shared" si="11"/>
        <v>5.0798118143036239E-2</v>
      </c>
      <c r="L24" s="39"/>
      <c r="M24" s="115">
        <f t="shared" si="3"/>
        <v>4.8119691928342839E-2</v>
      </c>
    </row>
    <row r="25" spans="1:13" ht="15" thickBot="1" x14ac:dyDescent="0.35">
      <c r="A25" s="9">
        <v>6</v>
      </c>
      <c r="B25" s="137" t="s">
        <v>42</v>
      </c>
      <c r="C25" s="129">
        <f>SUM(C26:C28)</f>
        <v>0.28805484609691268</v>
      </c>
      <c r="D25" s="37">
        <f t="shared" ref="D25:K25" si="12">SUM(D26:D28)</f>
        <v>0.28804708465796713</v>
      </c>
      <c r="E25" s="37">
        <f t="shared" si="12"/>
        <v>0.29771455521350243</v>
      </c>
      <c r="F25" s="37">
        <f t="shared" si="12"/>
        <v>0.23772932639634065</v>
      </c>
      <c r="G25" s="37">
        <f t="shared" si="12"/>
        <v>0.29451682739699181</v>
      </c>
      <c r="H25" s="37">
        <f>SUM(H26:H28)</f>
        <v>0.95919999999999994</v>
      </c>
      <c r="I25" s="37">
        <f t="shared" si="12"/>
        <v>0.29752844634704778</v>
      </c>
      <c r="J25" s="37">
        <f t="shared" si="12"/>
        <v>0.33829999999999999</v>
      </c>
      <c r="K25" s="37">
        <f t="shared" si="12"/>
        <v>0.32595360794821154</v>
      </c>
      <c r="L25" s="43"/>
      <c r="M25" s="60">
        <f t="shared" si="3"/>
        <v>0.30739051706882403</v>
      </c>
    </row>
    <row r="26" spans="1:13" x14ac:dyDescent="0.3">
      <c r="A26" s="94" t="s">
        <v>15</v>
      </c>
      <c r="B26" s="138" t="s">
        <v>43</v>
      </c>
      <c r="C26" s="127">
        <f t="shared" ref="C26:K27" si="13">(C81*C$61+C130*C$110+C179*C$159+C228*C$208)/(SUM(C$208,C$159,C$110,C$61))</f>
        <v>0.1053</v>
      </c>
      <c r="D26" s="38">
        <f t="shared" si="13"/>
        <v>0.1053</v>
      </c>
      <c r="E26" s="38">
        <f t="shared" si="13"/>
        <v>0.15061414199828094</v>
      </c>
      <c r="F26" s="38">
        <f t="shared" si="13"/>
        <v>0.1391405038468265</v>
      </c>
      <c r="G26" s="38">
        <f t="shared" si="13"/>
        <v>0.14838125339055799</v>
      </c>
      <c r="H26" s="38">
        <f t="shared" si="13"/>
        <v>0.15549999999999997</v>
      </c>
      <c r="I26" s="38">
        <f t="shared" si="13"/>
        <v>0.14887114173758753</v>
      </c>
      <c r="J26" s="38">
        <f t="shared" si="13"/>
        <v>0.1555</v>
      </c>
      <c r="K26" s="100">
        <f t="shared" si="13"/>
        <v>0.15349480102541294</v>
      </c>
      <c r="L26" s="39"/>
      <c r="M26" s="58">
        <f t="shared" si="3"/>
        <v>0.14542456523877478</v>
      </c>
    </row>
    <row r="27" spans="1:13" x14ac:dyDescent="0.3">
      <c r="A27" s="98" t="s">
        <v>16</v>
      </c>
      <c r="B27" s="139" t="s">
        <v>44</v>
      </c>
      <c r="C27" s="126">
        <f t="shared" si="13"/>
        <v>0.18275484609691267</v>
      </c>
      <c r="D27" s="123">
        <f t="shared" si="13"/>
        <v>0.1827470846579671</v>
      </c>
      <c r="E27" s="123">
        <f t="shared" si="13"/>
        <v>0.14710041321522149</v>
      </c>
      <c r="F27" s="123">
        <f t="shared" si="13"/>
        <v>9.8588822549514163E-2</v>
      </c>
      <c r="G27" s="123">
        <f t="shared" si="13"/>
        <v>0.14613557400643384</v>
      </c>
      <c r="H27" s="123">
        <f t="shared" si="13"/>
        <v>0.1827</v>
      </c>
      <c r="I27" s="123">
        <f t="shared" si="13"/>
        <v>0.14865730460946028</v>
      </c>
      <c r="J27" s="123">
        <f t="shared" si="13"/>
        <v>0.18279999999999999</v>
      </c>
      <c r="K27" s="124">
        <f t="shared" si="13"/>
        <v>0.17245880692279861</v>
      </c>
      <c r="L27" s="39"/>
      <c r="M27" s="56">
        <f t="shared" si="3"/>
        <v>0.15124233024056746</v>
      </c>
    </row>
    <row r="28" spans="1:13" x14ac:dyDescent="0.3">
      <c r="A28" s="98" t="s">
        <v>102</v>
      </c>
      <c r="B28" s="139" t="s">
        <v>103</v>
      </c>
      <c r="C28" s="132"/>
      <c r="D28" s="41"/>
      <c r="E28" s="41"/>
      <c r="F28" s="41"/>
      <c r="G28" s="41"/>
      <c r="H28" s="40">
        <f>SUM(H29:H30)</f>
        <v>0.621</v>
      </c>
      <c r="I28" s="41"/>
      <c r="J28" s="41"/>
      <c r="K28" s="102"/>
      <c r="L28" s="39"/>
      <c r="M28" s="56">
        <f t="shared" si="3"/>
        <v>1.0723621589481813E-2</v>
      </c>
    </row>
    <row r="29" spans="1:13" x14ac:dyDescent="0.3">
      <c r="A29" s="98" t="s">
        <v>104</v>
      </c>
      <c r="B29" s="139" t="s">
        <v>119</v>
      </c>
      <c r="C29" s="132"/>
      <c r="D29" s="41"/>
      <c r="E29" s="41"/>
      <c r="F29" s="41"/>
      <c r="G29" s="41"/>
      <c r="H29" s="40">
        <f>(H84*H$61+H133*H$110+H182*H$159+H231*H$208)/(SUM(H$208,H$159,H$110,H$61))</f>
        <v>0.34970000000000001</v>
      </c>
      <c r="I29" s="41"/>
      <c r="J29" s="41"/>
      <c r="K29" s="102"/>
      <c r="L29" s="39"/>
      <c r="M29" s="56">
        <f t="shared" si="3"/>
        <v>6.0387286148821115E-3</v>
      </c>
    </row>
    <row r="30" spans="1:13" ht="15" thickBot="1" x14ac:dyDescent="0.35">
      <c r="A30" s="6" t="s">
        <v>105</v>
      </c>
      <c r="B30" s="20" t="s">
        <v>107</v>
      </c>
      <c r="C30" s="130"/>
      <c r="D30" s="107"/>
      <c r="E30" s="107"/>
      <c r="F30" s="107"/>
      <c r="G30" s="107"/>
      <c r="H30" s="123">
        <f>(H85*H$61+H134*H$110+H183*H$159+H232*H$208)/(SUM(H$208,H$159,H$110,H$61))</f>
        <v>0.27129999999999999</v>
      </c>
      <c r="I30" s="107"/>
      <c r="J30" s="107"/>
      <c r="K30" s="108"/>
      <c r="L30" s="39"/>
      <c r="M30" s="62">
        <f t="shared" si="3"/>
        <v>4.6848929745997043E-3</v>
      </c>
    </row>
    <row r="31" spans="1:13" ht="15" thickBot="1" x14ac:dyDescent="0.35">
      <c r="A31" s="9">
        <v>7</v>
      </c>
      <c r="B31" s="137" t="s">
        <v>45</v>
      </c>
      <c r="C31" s="129">
        <f>SUM(C32:C33)</f>
        <v>0.41490536810467255</v>
      </c>
      <c r="D31" s="37">
        <f>SUM(D32:D33)</f>
        <v>0.24153519362536424</v>
      </c>
      <c r="E31" s="37">
        <f t="shared" ref="E31:K31" si="14">SUM(E32:E33)</f>
        <v>0.3072689000386688</v>
      </c>
      <c r="F31" s="37">
        <f t="shared" si="14"/>
        <v>0.26487168970980923</v>
      </c>
      <c r="G31" s="37">
        <f t="shared" si="14"/>
        <v>0.40022906147980408</v>
      </c>
      <c r="H31" s="37">
        <f t="shared" si="14"/>
        <v>0.63529999999999998</v>
      </c>
      <c r="I31" s="37">
        <f t="shared" si="14"/>
        <v>0.75693857795649044</v>
      </c>
      <c r="J31" s="37">
        <f t="shared" si="14"/>
        <v>0.80692595128824884</v>
      </c>
      <c r="K31" s="42">
        <f t="shared" si="14"/>
        <v>1.2698568781685164</v>
      </c>
      <c r="L31" s="43"/>
      <c r="M31" s="60">
        <f t="shared" si="3"/>
        <v>0.46761155919834324</v>
      </c>
    </row>
    <row r="32" spans="1:13" x14ac:dyDescent="0.3">
      <c r="A32" s="94" t="s">
        <v>17</v>
      </c>
      <c r="B32" s="138" t="s">
        <v>46</v>
      </c>
      <c r="C32" s="127">
        <f t="shared" ref="C32:K33" si="15">(C87*C$61+C136*C$110+C185*C$159+C234*C$208)/(SUM(C$208,C$159,C$110,C$61))</f>
        <v>0.39368883277447603</v>
      </c>
      <c r="D32" s="38">
        <f t="shared" si="15"/>
        <v>0.22964074043475843</v>
      </c>
      <c r="E32" s="38">
        <f t="shared" si="15"/>
        <v>0.29218286720398112</v>
      </c>
      <c r="F32" s="38">
        <f t="shared" si="15"/>
        <v>0.25284408923538937</v>
      </c>
      <c r="G32" s="38">
        <f t="shared" si="15"/>
        <v>0.38072255372890051</v>
      </c>
      <c r="H32" s="38">
        <f t="shared" si="15"/>
        <v>0.59750000000000003</v>
      </c>
      <c r="I32" s="38">
        <f t="shared" si="15"/>
        <v>0.72017359201418962</v>
      </c>
      <c r="J32" s="38">
        <f t="shared" si="15"/>
        <v>0.76271163320215274</v>
      </c>
      <c r="K32" s="100">
        <f t="shared" si="15"/>
        <v>1.2043671072263376</v>
      </c>
      <c r="L32" s="39"/>
      <c r="M32" s="58">
        <f t="shared" si="3"/>
        <v>0.44437327441301194</v>
      </c>
    </row>
    <row r="33" spans="1:13" ht="15" thickBot="1" x14ac:dyDescent="0.35">
      <c r="A33" s="98" t="s">
        <v>18</v>
      </c>
      <c r="B33" s="20" t="s">
        <v>48</v>
      </c>
      <c r="C33" s="127">
        <f t="shared" si="15"/>
        <v>2.1216535330196528E-2</v>
      </c>
      <c r="D33" s="38">
        <f t="shared" si="15"/>
        <v>1.1894453190605817E-2</v>
      </c>
      <c r="E33" s="38">
        <f t="shared" si="15"/>
        <v>1.50860328346877E-2</v>
      </c>
      <c r="F33" s="38">
        <f t="shared" si="15"/>
        <v>1.202760047441985E-2</v>
      </c>
      <c r="G33" s="38">
        <f t="shared" si="15"/>
        <v>1.9506507750903557E-2</v>
      </c>
      <c r="H33" s="38">
        <f t="shared" si="15"/>
        <v>3.78E-2</v>
      </c>
      <c r="I33" s="38">
        <f t="shared" si="15"/>
        <v>3.6764985942300855E-2</v>
      </c>
      <c r="J33" s="38">
        <f t="shared" si="15"/>
        <v>4.4214318086096063E-2</v>
      </c>
      <c r="K33" s="100">
        <f t="shared" si="15"/>
        <v>6.5489770942178865E-2</v>
      </c>
      <c r="L33" s="39"/>
      <c r="M33" s="62">
        <f t="shared" si="3"/>
        <v>2.3238284785331395E-2</v>
      </c>
    </row>
    <row r="34" spans="1:13" ht="15" thickBot="1" x14ac:dyDescent="0.35">
      <c r="A34" s="9">
        <v>8</v>
      </c>
      <c r="B34" s="137" t="s">
        <v>49</v>
      </c>
      <c r="C34" s="129">
        <f>SUM(C35:C38)</f>
        <v>0.59852966258841067</v>
      </c>
      <c r="D34" s="37">
        <f>SUM(D35:D38)</f>
        <v>0.37100013063438136</v>
      </c>
      <c r="E34" s="37">
        <f t="shared" ref="E34:K34" si="16">SUM(E35:E38)</f>
        <v>0.46880804560840567</v>
      </c>
      <c r="F34" s="37">
        <f t="shared" si="16"/>
        <v>0.3691939609345114</v>
      </c>
      <c r="G34" s="37">
        <f t="shared" si="16"/>
        <v>0.57166761802591137</v>
      </c>
      <c r="H34" s="37">
        <f t="shared" si="16"/>
        <v>0.89410000000000001</v>
      </c>
      <c r="I34" s="37">
        <f t="shared" si="16"/>
        <v>1.0585688541482516</v>
      </c>
      <c r="J34" s="37">
        <f t="shared" si="16"/>
        <v>1.1094750085870315</v>
      </c>
      <c r="K34" s="42">
        <f t="shared" si="16"/>
        <v>2.0040337852133407</v>
      </c>
      <c r="L34" s="43"/>
      <c r="M34" s="60">
        <f t="shared" si="3"/>
        <v>0.69111730350748513</v>
      </c>
    </row>
    <row r="35" spans="1:13" x14ac:dyDescent="0.3">
      <c r="A35" s="94" t="s">
        <v>19</v>
      </c>
      <c r="B35" s="138" t="s">
        <v>46</v>
      </c>
      <c r="C35" s="127">
        <f t="shared" ref="C35:K38" si="17">(C90*C$61+C139*C$110+C188*C$159+C237*C$208)/(SUM(C$208,C$159,C$110,C$61))</f>
        <v>0.29791460228991279</v>
      </c>
      <c r="D35" s="38">
        <f t="shared" si="17"/>
        <v>0.17135056752855116</v>
      </c>
      <c r="E35" s="38">
        <f t="shared" si="17"/>
        <v>0.22937226880030592</v>
      </c>
      <c r="F35" s="38">
        <f t="shared" si="17"/>
        <v>0.18390972978485334</v>
      </c>
      <c r="G35" s="38">
        <f t="shared" si="17"/>
        <v>0.28646117811182992</v>
      </c>
      <c r="H35" s="38">
        <f t="shared" si="17"/>
        <v>0.46519999999999995</v>
      </c>
      <c r="I35" s="38">
        <f t="shared" si="17"/>
        <v>0.54773340636025769</v>
      </c>
      <c r="J35" s="38">
        <f t="shared" si="17"/>
        <v>0.58289537624903143</v>
      </c>
      <c r="K35" s="100">
        <f t="shared" si="17"/>
        <v>1.0804399950387649</v>
      </c>
      <c r="L35" s="39"/>
      <c r="M35" s="58">
        <f t="shared" si="3"/>
        <v>0.35142523777961882</v>
      </c>
    </row>
    <row r="36" spans="1:13" x14ac:dyDescent="0.3">
      <c r="A36" s="96" t="s">
        <v>19</v>
      </c>
      <c r="B36" s="66" t="s">
        <v>47</v>
      </c>
      <c r="C36" s="127">
        <f t="shared" si="17"/>
        <v>0.15996899037824025</v>
      </c>
      <c r="D36" s="38">
        <f t="shared" si="17"/>
        <v>0.1124775288877517</v>
      </c>
      <c r="E36" s="38">
        <f t="shared" si="17"/>
        <v>0.12944906937256137</v>
      </c>
      <c r="F36" s="38">
        <f t="shared" si="17"/>
        <v>9.8831660703595448E-2</v>
      </c>
      <c r="G36" s="38">
        <f t="shared" si="17"/>
        <v>0.1510831828250622</v>
      </c>
      <c r="H36" s="38">
        <f t="shared" si="17"/>
        <v>0.21279999999999999</v>
      </c>
      <c r="I36" s="38">
        <f t="shared" si="17"/>
        <v>0.26250347353795261</v>
      </c>
      <c r="J36" s="38">
        <f t="shared" si="17"/>
        <v>0.26582874947352836</v>
      </c>
      <c r="K36" s="100">
        <f t="shared" si="17"/>
        <v>0.45281931811634379</v>
      </c>
      <c r="L36" s="39"/>
      <c r="M36" s="56">
        <f t="shared" si="3"/>
        <v>0.17738606039441748</v>
      </c>
    </row>
    <row r="37" spans="1:13" x14ac:dyDescent="0.3">
      <c r="A37" s="96" t="s">
        <v>20</v>
      </c>
      <c r="B37" s="66" t="s">
        <v>50</v>
      </c>
      <c r="C37" s="127">
        <f t="shared" si="17"/>
        <v>9.1494072880799152E-2</v>
      </c>
      <c r="D37" s="38">
        <f t="shared" si="17"/>
        <v>5.2626771815030136E-2</v>
      </c>
      <c r="E37" s="38">
        <f t="shared" si="17"/>
        <v>7.0445880385077805E-2</v>
      </c>
      <c r="F37" s="38">
        <f t="shared" si="17"/>
        <v>5.6504136015673952E-2</v>
      </c>
      <c r="G37" s="38">
        <f t="shared" si="17"/>
        <v>8.7965229668086467E-2</v>
      </c>
      <c r="H37" s="38">
        <f t="shared" si="17"/>
        <v>0.1668</v>
      </c>
      <c r="I37" s="38">
        <f t="shared" si="17"/>
        <v>0.16828004959051987</v>
      </c>
      <c r="J37" s="38">
        <f t="shared" si="17"/>
        <v>0.17911534417027691</v>
      </c>
      <c r="K37" s="100">
        <f t="shared" si="17"/>
        <v>0.33191744654230476</v>
      </c>
      <c r="L37" s="39"/>
      <c r="M37" s="56">
        <f t="shared" si="3"/>
        <v>0.10835868830825846</v>
      </c>
    </row>
    <row r="38" spans="1:13" ht="15" thickBot="1" x14ac:dyDescent="0.35">
      <c r="A38" s="98" t="s">
        <v>20</v>
      </c>
      <c r="B38" s="20" t="s">
        <v>47</v>
      </c>
      <c r="C38" s="127">
        <f t="shared" si="17"/>
        <v>4.9151997039458536E-2</v>
      </c>
      <c r="D38" s="38">
        <f t="shared" si="17"/>
        <v>3.454526240304838E-2</v>
      </c>
      <c r="E38" s="38">
        <f t="shared" si="17"/>
        <v>3.9540827050460511E-2</v>
      </c>
      <c r="F38" s="38">
        <f t="shared" si="17"/>
        <v>2.9948434430388644E-2</v>
      </c>
      <c r="G38" s="38">
        <f t="shared" si="17"/>
        <v>4.6158027420932765E-2</v>
      </c>
      <c r="H38" s="38">
        <f t="shared" si="17"/>
        <v>4.9299999999999997E-2</v>
      </c>
      <c r="I38" s="38">
        <f t="shared" si="17"/>
        <v>8.0051924659521517E-2</v>
      </c>
      <c r="J38" s="38">
        <f t="shared" si="17"/>
        <v>8.1635538694194959E-2</v>
      </c>
      <c r="K38" s="100">
        <f t="shared" si="17"/>
        <v>0.13885702551592732</v>
      </c>
      <c r="L38" s="39"/>
      <c r="M38" s="62">
        <f t="shared" si="3"/>
        <v>5.3947317025190289E-2</v>
      </c>
    </row>
    <row r="39" spans="1:13" ht="15" thickBot="1" x14ac:dyDescent="0.35">
      <c r="A39" s="109">
        <v>9</v>
      </c>
      <c r="B39" s="143" t="s">
        <v>51</v>
      </c>
      <c r="C39" s="133">
        <f>SUM(C42,C46)</f>
        <v>0.50783909680022798</v>
      </c>
      <c r="D39" s="110">
        <f>SUM(D42,D46)</f>
        <v>0.48801747425258818</v>
      </c>
      <c r="E39" s="110">
        <f t="shared" ref="E39:K39" si="18">SUM(E42,E46)</f>
        <v>0.59148101520179086</v>
      </c>
      <c r="F39" s="110">
        <f t="shared" si="18"/>
        <v>0.52748337660078237</v>
      </c>
      <c r="G39" s="110">
        <f t="shared" si="18"/>
        <v>0.66189306549747962</v>
      </c>
      <c r="H39" s="110">
        <f t="shared" si="18"/>
        <v>0.940083065554287</v>
      </c>
      <c r="I39" s="110">
        <f t="shared" si="18"/>
        <v>0.84562622566278334</v>
      </c>
      <c r="J39" s="110">
        <f t="shared" si="18"/>
        <v>0.9729618106587361</v>
      </c>
      <c r="K39" s="111">
        <f t="shared" si="18"/>
        <v>1.1753138299435477</v>
      </c>
      <c r="L39" s="43"/>
      <c r="M39" s="60">
        <f t="shared" si="3"/>
        <v>0.67825111181021536</v>
      </c>
    </row>
    <row r="40" spans="1:13" ht="15" thickBot="1" x14ac:dyDescent="0.35">
      <c r="A40" s="9"/>
      <c r="B40" s="137" t="s">
        <v>91</v>
      </c>
      <c r="C40" s="129"/>
      <c r="D40" s="37"/>
      <c r="E40" s="37"/>
      <c r="F40" s="37"/>
      <c r="G40" s="37"/>
      <c r="H40" s="37"/>
      <c r="I40" s="37"/>
      <c r="J40" s="37"/>
      <c r="K40" s="42"/>
      <c r="L40" s="43"/>
      <c r="M40" s="60">
        <f t="shared" si="3"/>
        <v>4.8827612666671349E-2</v>
      </c>
    </row>
    <row r="41" spans="1:13" x14ac:dyDescent="0.3">
      <c r="A41" s="103"/>
      <c r="B41" s="144" t="s">
        <v>52</v>
      </c>
      <c r="C41" s="134">
        <f t="shared" ref="C41:K41" si="19">SUM(C34,C31,C25,C14,C8)</f>
        <v>3.9679269357603801</v>
      </c>
      <c r="D41" s="82">
        <f t="shared" si="19"/>
        <v>3.8130535703325998</v>
      </c>
      <c r="E41" s="82">
        <f t="shared" si="19"/>
        <v>4.9086495492690165</v>
      </c>
      <c r="F41" s="82">
        <f t="shared" si="19"/>
        <v>4.8292497822943981</v>
      </c>
      <c r="G41" s="82">
        <f t="shared" si="19"/>
        <v>5.5028255192493587</v>
      </c>
      <c r="H41" s="82">
        <f t="shared" si="19"/>
        <v>7.3452023311478367</v>
      </c>
      <c r="I41" s="82">
        <f t="shared" si="19"/>
        <v>7.0234115001847286</v>
      </c>
      <c r="J41" s="82">
        <f t="shared" si="19"/>
        <v>7.6020956249803575</v>
      </c>
      <c r="K41" s="104">
        <f t="shared" si="19"/>
        <v>9.3393209502027315</v>
      </c>
      <c r="L41" s="43"/>
      <c r="M41" s="55">
        <f t="shared" si="3"/>
        <v>5.5883716836019763</v>
      </c>
    </row>
    <row r="42" spans="1:13" x14ac:dyDescent="0.3">
      <c r="A42" s="105" t="s">
        <v>21</v>
      </c>
      <c r="B42" s="145" t="s">
        <v>53</v>
      </c>
      <c r="C42" s="135">
        <f>SUM(C43:C45)</f>
        <v>0.24282919261466374</v>
      </c>
      <c r="D42" s="135">
        <f t="shared" ref="D42:K42" si="20">SUM(D43:D45)</f>
        <v>0.23335125239721449</v>
      </c>
      <c r="E42" s="135">
        <f t="shared" si="20"/>
        <v>0.29840380385563325</v>
      </c>
      <c r="F42" s="135">
        <f t="shared" si="20"/>
        <v>0.29062171181903873</v>
      </c>
      <c r="G42" s="135">
        <f t="shared" si="20"/>
        <v>0.33446028025364671</v>
      </c>
      <c r="H42" s="135">
        <f t="shared" si="20"/>
        <v>0.44951169226158527</v>
      </c>
      <c r="I42" s="135">
        <f t="shared" si="20"/>
        <v>0.42692634484363562</v>
      </c>
      <c r="J42" s="135">
        <f t="shared" si="20"/>
        <v>0.465233048057548</v>
      </c>
      <c r="K42" s="135">
        <f t="shared" si="20"/>
        <v>0.57046249441773189</v>
      </c>
      <c r="L42" s="43"/>
      <c r="M42" s="57">
        <f t="shared" si="3"/>
        <v>0.33998923247878077</v>
      </c>
    </row>
    <row r="43" spans="1:13" x14ac:dyDescent="0.3">
      <c r="A43" s="96" t="s">
        <v>22</v>
      </c>
      <c r="B43" s="66" t="s">
        <v>54</v>
      </c>
      <c r="C43" s="127">
        <f t="shared" ref="C43:K45" si="21">(C98*C$61+C147*C$110+C196*C$159+C245*C$208)/(SUM(C$208,C$159,C$110,C$61))</f>
        <v>2.7958013189367636E-2</v>
      </c>
      <c r="D43" s="38">
        <f t="shared" si="21"/>
        <v>2.6866775456563498E-2</v>
      </c>
      <c r="E43" s="38">
        <f t="shared" si="21"/>
        <v>3.4357427127675838E-2</v>
      </c>
      <c r="F43" s="38">
        <f t="shared" si="21"/>
        <v>3.3462699403063831E-2</v>
      </c>
      <c r="G43" s="38">
        <f t="shared" si="21"/>
        <v>3.8508902646249947E-2</v>
      </c>
      <c r="H43" s="38">
        <f t="shared" si="21"/>
        <v>5.1754295625267649E-2</v>
      </c>
      <c r="I43" s="38">
        <f t="shared" si="21"/>
        <v>4.9155189586147827E-2</v>
      </c>
      <c r="J43" s="38">
        <f t="shared" si="21"/>
        <v>5.3564365773611608E-2</v>
      </c>
      <c r="K43" s="100">
        <f t="shared" si="21"/>
        <v>6.568037112350146E-2</v>
      </c>
      <c r="L43" s="39"/>
      <c r="M43" s="56">
        <f t="shared" si="3"/>
        <v>3.9145349150304133E-2</v>
      </c>
    </row>
    <row r="44" spans="1:13" x14ac:dyDescent="0.3">
      <c r="A44" s="96" t="s">
        <v>23</v>
      </c>
      <c r="B44" s="66" t="s">
        <v>55</v>
      </c>
      <c r="C44" s="127">
        <f t="shared" si="21"/>
        <v>0.12891001028898325</v>
      </c>
      <c r="D44" s="38">
        <f t="shared" si="21"/>
        <v>0.12387848439296553</v>
      </c>
      <c r="E44" s="38">
        <f t="shared" si="21"/>
        <v>0.15842287287617193</v>
      </c>
      <c r="F44" s="38">
        <f t="shared" si="21"/>
        <v>0.15430645963511969</v>
      </c>
      <c r="G44" s="38">
        <f t="shared" si="21"/>
        <v>0.17756562048745209</v>
      </c>
      <c r="H44" s="38">
        <f t="shared" si="21"/>
        <v>0.23863093333433091</v>
      </c>
      <c r="I44" s="38">
        <f t="shared" si="21"/>
        <v>0.22665580464647783</v>
      </c>
      <c r="J44" s="38">
        <f t="shared" si="21"/>
        <v>0.24697688266436194</v>
      </c>
      <c r="K44" s="100">
        <f t="shared" si="21"/>
        <v>0.30284523640480898</v>
      </c>
      <c r="L44" s="39"/>
      <c r="M44" s="56">
        <f t="shared" si="3"/>
        <v>0.18049926750384937</v>
      </c>
    </row>
    <row r="45" spans="1:13" x14ac:dyDescent="0.3">
      <c r="A45" s="96" t="s">
        <v>121</v>
      </c>
      <c r="B45" s="66" t="s">
        <v>122</v>
      </c>
      <c r="C45" s="127">
        <f t="shared" si="21"/>
        <v>8.5961169136312868E-2</v>
      </c>
      <c r="D45" s="127">
        <f t="shared" si="21"/>
        <v>8.2605992547685456E-2</v>
      </c>
      <c r="E45" s="127">
        <f t="shared" si="21"/>
        <v>0.10562350385178548</v>
      </c>
      <c r="F45" s="127">
        <f t="shared" si="21"/>
        <v>0.10285255278085519</v>
      </c>
      <c r="G45" s="127">
        <f t="shared" si="21"/>
        <v>0.11838575711994467</v>
      </c>
      <c r="H45" s="127">
        <f t="shared" si="21"/>
        <v>0.15912646330198674</v>
      </c>
      <c r="I45" s="127">
        <f t="shared" si="21"/>
        <v>0.15111535061100995</v>
      </c>
      <c r="J45" s="127">
        <f t="shared" si="21"/>
        <v>0.16469179961957447</v>
      </c>
      <c r="K45" s="127">
        <f t="shared" si="21"/>
        <v>0.20193688688942146</v>
      </c>
      <c r="L45" s="39"/>
      <c r="M45" s="56">
        <f t="shared" si="3"/>
        <v>0.12034461582462726</v>
      </c>
    </row>
    <row r="46" spans="1:13" x14ac:dyDescent="0.3">
      <c r="A46" s="105" t="s">
        <v>24</v>
      </c>
      <c r="B46" s="145" t="s">
        <v>56</v>
      </c>
      <c r="C46" s="135">
        <f>SUM(C47,C48)</f>
        <v>0.26500990418556425</v>
      </c>
      <c r="D46" s="45">
        <f t="shared" ref="D46:K46" si="22">SUM(D47,D48)</f>
        <v>0.25466622185537369</v>
      </c>
      <c r="E46" s="45">
        <f t="shared" si="22"/>
        <v>0.29307721134615766</v>
      </c>
      <c r="F46" s="45">
        <f t="shared" si="22"/>
        <v>0.23686166478174361</v>
      </c>
      <c r="G46" s="45">
        <f t="shared" si="22"/>
        <v>0.3274327852438329</v>
      </c>
      <c r="H46" s="45">
        <f t="shared" si="22"/>
        <v>0.49057137329270173</v>
      </c>
      <c r="I46" s="45">
        <f t="shared" si="22"/>
        <v>0.41869988081914766</v>
      </c>
      <c r="J46" s="45">
        <f t="shared" si="22"/>
        <v>0.50772876260118815</v>
      </c>
      <c r="K46" s="106">
        <f t="shared" si="22"/>
        <v>0.60485133552581594</v>
      </c>
      <c r="L46" s="43"/>
      <c r="M46" s="57">
        <f t="shared" si="3"/>
        <v>0.33826187933143453</v>
      </c>
    </row>
    <row r="47" spans="1:13" x14ac:dyDescent="0.3">
      <c r="A47" s="96" t="s">
        <v>25</v>
      </c>
      <c r="B47" s="66" t="s">
        <v>57</v>
      </c>
      <c r="C47" s="127">
        <f t="shared" ref="C47:K48" si="23">(C102*C$61+C151*C$110+C200*C$159+C249*C$208)/(SUM(C$208,C$159,C$110,C$61))</f>
        <v>8.5961169136312868E-2</v>
      </c>
      <c r="D47" s="38">
        <f t="shared" si="23"/>
        <v>8.2605992547685456E-2</v>
      </c>
      <c r="E47" s="38">
        <f t="shared" si="23"/>
        <v>7.3057287123920081E-2</v>
      </c>
      <c r="F47" s="38">
        <f t="shared" si="23"/>
        <v>2.2589249750384961E-2</v>
      </c>
      <c r="G47" s="38">
        <f t="shared" si="23"/>
        <v>8.0827808230074183E-2</v>
      </c>
      <c r="H47" s="38">
        <f t="shared" si="23"/>
        <v>0.15912646330198674</v>
      </c>
      <c r="I47" s="38">
        <f t="shared" si="23"/>
        <v>0.10391747817793899</v>
      </c>
      <c r="J47" s="38">
        <f t="shared" si="23"/>
        <v>0.16469179961957447</v>
      </c>
      <c r="K47" s="100">
        <f t="shared" si="23"/>
        <v>0.18422753434165429</v>
      </c>
      <c r="L47" s="39"/>
      <c r="M47" s="56">
        <f t="shared" si="3"/>
        <v>8.757921332303456E-2</v>
      </c>
    </row>
    <row r="48" spans="1:13" ht="15" thickBot="1" x14ac:dyDescent="0.35">
      <c r="A48" s="96" t="s">
        <v>26</v>
      </c>
      <c r="B48" s="66" t="s">
        <v>58</v>
      </c>
      <c r="C48" s="127">
        <f t="shared" si="23"/>
        <v>0.1790487350492514</v>
      </c>
      <c r="D48" s="38">
        <f t="shared" si="23"/>
        <v>0.17206022930768824</v>
      </c>
      <c r="E48" s="38">
        <f t="shared" si="23"/>
        <v>0.22001992422223757</v>
      </c>
      <c r="F48" s="38">
        <f t="shared" si="23"/>
        <v>0.21427241503135866</v>
      </c>
      <c r="G48" s="38">
        <f t="shared" si="23"/>
        <v>0.24660497701375869</v>
      </c>
      <c r="H48" s="38">
        <f t="shared" si="23"/>
        <v>0.33144490999071496</v>
      </c>
      <c r="I48" s="38">
        <f t="shared" si="23"/>
        <v>0.31478240264120866</v>
      </c>
      <c r="J48" s="38">
        <f t="shared" si="23"/>
        <v>0.34303696298161374</v>
      </c>
      <c r="K48" s="100">
        <f t="shared" si="23"/>
        <v>0.42062380118416165</v>
      </c>
      <c r="L48" s="39"/>
      <c r="M48" s="62">
        <f t="shared" si="3"/>
        <v>0.25068266600839989</v>
      </c>
    </row>
    <row r="49" spans="1:14" ht="15" thickBot="1" x14ac:dyDescent="0.35">
      <c r="A49" s="537" t="s">
        <v>60</v>
      </c>
      <c r="B49" s="564"/>
      <c r="C49" s="129">
        <f t="shared" ref="C49:K49" si="24">SUM(C8,C14,C25,C31,C34,C39)</f>
        <v>4.4757660325606086</v>
      </c>
      <c r="D49" s="37">
        <f t="shared" si="24"/>
        <v>4.3010710445851883</v>
      </c>
      <c r="E49" s="37">
        <f t="shared" si="24"/>
        <v>5.5001305644708083</v>
      </c>
      <c r="F49" s="37">
        <f t="shared" si="24"/>
        <v>5.3567331588951816</v>
      </c>
      <c r="G49" s="37">
        <f t="shared" si="24"/>
        <v>6.1647185847468373</v>
      </c>
      <c r="H49" s="37">
        <f t="shared" si="24"/>
        <v>8.2852853967021236</v>
      </c>
      <c r="I49" s="37">
        <f t="shared" si="24"/>
        <v>7.8690377258475124</v>
      </c>
      <c r="J49" s="37">
        <f t="shared" si="24"/>
        <v>8.5750574356390938</v>
      </c>
      <c r="K49" s="42">
        <f t="shared" si="24"/>
        <v>10.514634780146279</v>
      </c>
      <c r="L49" s="43"/>
      <c r="M49" s="60">
        <f t="shared" si="3"/>
        <v>6.2666227954121929</v>
      </c>
    </row>
    <row r="50" spans="1:14" ht="15" thickBot="1" x14ac:dyDescent="0.35">
      <c r="K50" t="s">
        <v>88</v>
      </c>
      <c r="M50">
        <v>6.2664999999999997</v>
      </c>
    </row>
    <row r="51" spans="1:14" x14ac:dyDescent="0.3">
      <c r="A51" s="551" t="s">
        <v>138</v>
      </c>
      <c r="B51" s="552"/>
      <c r="C51" s="552"/>
      <c r="D51" s="552"/>
      <c r="E51" s="552"/>
      <c r="F51" s="552"/>
      <c r="G51" s="552"/>
      <c r="H51" s="552"/>
      <c r="I51" s="552"/>
      <c r="J51" s="553"/>
      <c r="K51" s="87"/>
      <c r="L51" s="1"/>
      <c r="M51" s="88">
        <v>25201652</v>
      </c>
      <c r="N51" s="91"/>
    </row>
    <row r="52" spans="1:14" ht="15" thickBot="1" x14ac:dyDescent="0.35">
      <c r="A52" s="556" t="s">
        <v>86</v>
      </c>
      <c r="B52" s="557"/>
      <c r="C52" s="557"/>
      <c r="D52" s="557"/>
      <c r="E52" s="557"/>
      <c r="F52" s="557"/>
      <c r="G52" s="557"/>
      <c r="H52" s="557"/>
      <c r="I52" s="557"/>
      <c r="J52" s="557"/>
      <c r="K52" s="25"/>
      <c r="L52" s="1"/>
      <c r="M52" s="86">
        <f>M51/M6</f>
        <v>2.0102279308017188</v>
      </c>
    </row>
    <row r="53" spans="1:14" ht="15" thickBot="1" x14ac:dyDescent="0.35">
      <c r="A53" s="554" t="s">
        <v>87</v>
      </c>
      <c r="B53" s="555"/>
      <c r="C53" s="555"/>
      <c r="D53" s="555"/>
      <c r="E53" s="555"/>
      <c r="F53" s="555"/>
      <c r="G53" s="555"/>
      <c r="H53" s="555"/>
      <c r="I53" s="555"/>
      <c r="J53" s="555"/>
      <c r="K53" s="83"/>
      <c r="M53" s="84">
        <v>2.0102000000000002</v>
      </c>
    </row>
    <row r="54" spans="1:14" ht="15" thickBot="1" x14ac:dyDescent="0.35">
      <c r="A54" s="548" t="s">
        <v>82</v>
      </c>
      <c r="B54" s="549"/>
      <c r="C54" s="549"/>
      <c r="D54" s="549"/>
      <c r="E54" s="549"/>
      <c r="F54" s="549"/>
      <c r="G54" s="549"/>
      <c r="H54" s="549"/>
      <c r="I54" s="549"/>
      <c r="J54" s="550"/>
      <c r="K54" s="67"/>
      <c r="M54" s="71">
        <f>M49/M52</f>
        <v>3.1173692790712244</v>
      </c>
    </row>
    <row r="55" spans="1:14" ht="15" thickBot="1" x14ac:dyDescent="0.35">
      <c r="A55" s="558" t="s">
        <v>84</v>
      </c>
      <c r="B55" s="559"/>
      <c r="C55" s="559"/>
      <c r="D55" s="559"/>
      <c r="E55" s="559"/>
      <c r="F55" s="559"/>
      <c r="G55" s="559"/>
      <c r="H55" s="559"/>
      <c r="I55" s="559"/>
      <c r="J55" s="560"/>
      <c r="K55" s="67"/>
      <c r="M55" s="85">
        <v>3.1173999999999999</v>
      </c>
    </row>
    <row r="56" spans="1:14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4" ht="15" thickBot="1" x14ac:dyDescent="0.35">
      <c r="A58" s="72" t="s">
        <v>0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 t="s">
        <v>93</v>
      </c>
    </row>
    <row r="59" spans="1:14" x14ac:dyDescent="0.3">
      <c r="A59" s="536" t="s">
        <v>1</v>
      </c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</row>
    <row r="60" spans="1:14" ht="15" thickBot="1" x14ac:dyDescent="0.35"/>
    <row r="61" spans="1:14" ht="15" thickBot="1" x14ac:dyDescent="0.35">
      <c r="A61" s="4">
        <v>1</v>
      </c>
      <c r="B61" s="17" t="s">
        <v>2</v>
      </c>
      <c r="C61" s="21">
        <v>10022.540000000001</v>
      </c>
      <c r="D61" s="21">
        <v>596757.13</v>
      </c>
      <c r="E61" s="21">
        <v>901093.49</v>
      </c>
      <c r="F61" s="21">
        <v>45182.3</v>
      </c>
      <c r="G61" s="21">
        <v>631155.16</v>
      </c>
      <c r="H61" s="21">
        <v>151567.29999999999</v>
      </c>
      <c r="I61" s="21">
        <v>435772.39</v>
      </c>
      <c r="J61" s="21">
        <v>0</v>
      </c>
      <c r="K61" s="22">
        <v>181660.1</v>
      </c>
      <c r="L61" s="23"/>
      <c r="M61" s="48">
        <f>SUM(C61:K61)</f>
        <v>2953210.41</v>
      </c>
    </row>
    <row r="62" spans="1:14" ht="29.4" thickBot="1" x14ac:dyDescent="0.35">
      <c r="A62" s="8"/>
      <c r="B62" s="26" t="s">
        <v>28</v>
      </c>
      <c r="C62" s="27" t="s">
        <v>61</v>
      </c>
      <c r="D62" s="27" t="s">
        <v>62</v>
      </c>
      <c r="E62" s="27" t="s">
        <v>63</v>
      </c>
      <c r="F62" s="27" t="s">
        <v>64</v>
      </c>
      <c r="G62" s="27" t="s">
        <v>65</v>
      </c>
      <c r="H62" s="27" t="s">
        <v>111</v>
      </c>
      <c r="I62" s="27" t="s">
        <v>66</v>
      </c>
      <c r="J62" s="27" t="s">
        <v>67</v>
      </c>
      <c r="K62" s="28" t="s">
        <v>68</v>
      </c>
      <c r="L62" s="29"/>
      <c r="M62" s="119" t="s">
        <v>69</v>
      </c>
    </row>
    <row r="63" spans="1:14" ht="15" thickBot="1" x14ac:dyDescent="0.35">
      <c r="A63" s="9">
        <v>4</v>
      </c>
      <c r="B63" s="10" t="s">
        <v>29</v>
      </c>
      <c r="C63" s="30">
        <f>SUM(C64:C68)</f>
        <v>0.69750000000000001</v>
      </c>
      <c r="D63" s="30">
        <f t="shared" ref="D63:K63" si="25">SUM(D64:D68)</f>
        <v>0.94359999999999999</v>
      </c>
      <c r="E63" s="30">
        <f t="shared" si="25"/>
        <v>1.0739000000000001</v>
      </c>
      <c r="F63" s="30">
        <f t="shared" si="25"/>
        <v>1.4251</v>
      </c>
      <c r="G63" s="30">
        <f t="shared" si="25"/>
        <v>1.5251999999999999</v>
      </c>
      <c r="H63" s="30">
        <f t="shared" si="25"/>
        <v>1.7549000000000001</v>
      </c>
      <c r="I63" s="30">
        <f t="shared" si="25"/>
        <v>2.1896999999999998</v>
      </c>
      <c r="J63" s="30"/>
      <c r="K63" s="30">
        <f t="shared" si="25"/>
        <v>2.8771000000000004</v>
      </c>
      <c r="L63" s="32"/>
      <c r="M63" s="60">
        <f>(C63*$C$61+D63*$D$61+E63*$E$61+F63*$F$61+G63*$G$61+H63*$H$61+I63*$I$61+J63*$J$61+K63*$K$61)/$M$61</f>
        <v>1.4586338685749114</v>
      </c>
    </row>
    <row r="64" spans="1:14" x14ac:dyDescent="0.3">
      <c r="A64" s="94" t="s">
        <v>3</v>
      </c>
      <c r="B64" s="5" t="s">
        <v>30</v>
      </c>
      <c r="C64" s="33">
        <v>0.45390000000000003</v>
      </c>
      <c r="D64" s="33">
        <v>0.6149</v>
      </c>
      <c r="E64" s="33">
        <v>0.70850000000000002</v>
      </c>
      <c r="F64" s="33">
        <v>1.0123</v>
      </c>
      <c r="G64" s="33">
        <v>1.0645</v>
      </c>
      <c r="H64" s="33">
        <v>0.76070000000000004</v>
      </c>
      <c r="I64" s="33">
        <v>1.4823999999999999</v>
      </c>
      <c r="J64" s="33"/>
      <c r="K64" s="95">
        <v>1.7434000000000001</v>
      </c>
      <c r="L64" s="34"/>
      <c r="M64" s="58">
        <f t="shared" ref="M64:M93" si="26">(C64*$C$61+D64*$D$61+E64*$E$61+F64*$F$61+G64*$G$61+H64*$H$61+I64*$I$61+J64*$J$61+K64*$K$61)/$M$61</f>
        <v>0.94998821716330062</v>
      </c>
    </row>
    <row r="65" spans="1:13" x14ac:dyDescent="0.3">
      <c r="A65" s="96" t="s">
        <v>4</v>
      </c>
      <c r="B65" s="13" t="s">
        <v>31</v>
      </c>
      <c r="C65" s="35">
        <v>1.8200000000000001E-2</v>
      </c>
      <c r="D65" s="35">
        <v>2.46E-2</v>
      </c>
      <c r="E65" s="35">
        <v>2.8299999999999999E-2</v>
      </c>
      <c r="F65" s="35">
        <v>4.0500000000000001E-2</v>
      </c>
      <c r="G65" s="35">
        <v>4.2599999999999999E-2</v>
      </c>
      <c r="H65" s="35">
        <v>4.5600000000000002E-2</v>
      </c>
      <c r="I65" s="35">
        <v>5.9299999999999999E-2</v>
      </c>
      <c r="J65" s="35"/>
      <c r="K65" s="97">
        <v>6.9699999999999998E-2</v>
      </c>
      <c r="L65" s="34"/>
      <c r="M65" s="56">
        <f t="shared" si="26"/>
        <v>3.8769724821605248E-2</v>
      </c>
    </row>
    <row r="66" spans="1:13" x14ac:dyDescent="0.3">
      <c r="A66" s="96" t="s">
        <v>5</v>
      </c>
      <c r="B66" s="13" t="s">
        <v>32</v>
      </c>
      <c r="C66" s="35">
        <v>5.6099999999999997E-2</v>
      </c>
      <c r="D66" s="35">
        <v>8.2500000000000004E-2</v>
      </c>
      <c r="E66" s="35">
        <v>0.10730000000000001</v>
      </c>
      <c r="F66" s="35">
        <v>0.10730000000000001</v>
      </c>
      <c r="G66" s="35">
        <v>0.125</v>
      </c>
      <c r="H66" s="35">
        <v>0.125</v>
      </c>
      <c r="I66" s="35">
        <v>0.14849999999999999</v>
      </c>
      <c r="J66" s="35"/>
      <c r="K66" s="97">
        <v>0.17530000000000001</v>
      </c>
      <c r="L66" s="34"/>
      <c r="M66" s="56">
        <f t="shared" si="26"/>
        <v>0.11706840859029749</v>
      </c>
    </row>
    <row r="67" spans="1:13" x14ac:dyDescent="0.3">
      <c r="A67" s="98" t="s">
        <v>6</v>
      </c>
      <c r="B67" s="117" t="s">
        <v>33</v>
      </c>
      <c r="C67" s="36">
        <v>0.16930000000000001</v>
      </c>
      <c r="D67" s="36">
        <v>0.22159999999999999</v>
      </c>
      <c r="E67" s="36">
        <v>0.2298</v>
      </c>
      <c r="F67" s="36">
        <v>0.26500000000000001</v>
      </c>
      <c r="G67" s="36">
        <v>0.29310000000000003</v>
      </c>
      <c r="H67" s="36">
        <v>0.5736</v>
      </c>
      <c r="I67" s="36">
        <v>0.4995</v>
      </c>
      <c r="J67" s="36"/>
      <c r="K67" s="99">
        <v>0.88870000000000005</v>
      </c>
      <c r="L67" s="34"/>
      <c r="M67" s="56">
        <f t="shared" si="26"/>
        <v>0.33997679490876509</v>
      </c>
    </row>
    <row r="68" spans="1:13" ht="15" thickBot="1" x14ac:dyDescent="0.35">
      <c r="A68" s="6" t="s">
        <v>100</v>
      </c>
      <c r="B68" s="7" t="s">
        <v>101</v>
      </c>
      <c r="C68" s="116"/>
      <c r="D68" s="116"/>
      <c r="E68" s="116"/>
      <c r="F68" s="116"/>
      <c r="G68" s="116"/>
      <c r="H68" s="116">
        <v>0.25</v>
      </c>
      <c r="I68" s="116"/>
      <c r="J68" s="116"/>
      <c r="K68" s="118"/>
      <c r="L68" s="34"/>
      <c r="M68" s="62">
        <f t="shared" si="26"/>
        <v>1.2830723090942915E-2</v>
      </c>
    </row>
    <row r="69" spans="1:13" ht="29.4" thickBot="1" x14ac:dyDescent="0.35">
      <c r="A69" s="9">
        <v>5</v>
      </c>
      <c r="B69" s="15" t="s">
        <v>71</v>
      </c>
      <c r="C69" s="37">
        <f>SUM(C70:C72,C76:C79)</f>
        <v>1.9688041179000004</v>
      </c>
      <c r="D69" s="37">
        <f>SUM(D70:D72,D76:D79)</f>
        <v>1.9688041179000004</v>
      </c>
      <c r="E69" s="37">
        <f t="shared" ref="E69:K69" si="27">SUM(E70:E72,E76:E79)</f>
        <v>2.9187021409999998</v>
      </c>
      <c r="F69" s="37">
        <f t="shared" si="27"/>
        <v>2.8487703139999994</v>
      </c>
      <c r="G69" s="37">
        <f t="shared" si="27"/>
        <v>2.8487703139999994</v>
      </c>
      <c r="H69" s="37">
        <f t="shared" si="27"/>
        <v>3.0923760351999996</v>
      </c>
      <c r="I69" s="37">
        <f t="shared" si="27"/>
        <v>2.8487703139999994</v>
      </c>
      <c r="J69" s="37"/>
      <c r="K69" s="37">
        <f t="shared" si="27"/>
        <v>2.8487703139999994</v>
      </c>
      <c r="L69" s="32"/>
      <c r="M69" s="60">
        <f t="shared" si="26"/>
        <v>2.70180895251666</v>
      </c>
    </row>
    <row r="70" spans="1:13" x14ac:dyDescent="0.3">
      <c r="A70" s="94" t="s">
        <v>115</v>
      </c>
      <c r="B70" s="5" t="s">
        <v>114</v>
      </c>
      <c r="C70" s="38">
        <v>1.0681</v>
      </c>
      <c r="D70" s="38">
        <v>1.0681</v>
      </c>
      <c r="E70" s="38">
        <v>1.6133</v>
      </c>
      <c r="F70" s="38">
        <v>1.5766</v>
      </c>
      <c r="G70" s="38">
        <v>1.5766</v>
      </c>
      <c r="H70" s="38">
        <v>1.7250000000000001</v>
      </c>
      <c r="I70" s="38">
        <v>1.5766</v>
      </c>
      <c r="J70" s="38"/>
      <c r="K70" s="100">
        <v>1.5766</v>
      </c>
      <c r="L70" s="39"/>
      <c r="M70" s="58">
        <f t="shared" si="26"/>
        <v>1.4909356860265164</v>
      </c>
    </row>
    <row r="71" spans="1:13" x14ac:dyDescent="0.3">
      <c r="A71" s="94" t="s">
        <v>116</v>
      </c>
      <c r="B71" s="125" t="s">
        <v>117</v>
      </c>
      <c r="C71" s="38">
        <f>C70*0.423893</f>
        <v>0.45276011330000004</v>
      </c>
      <c r="D71" s="38">
        <f t="shared" ref="D71:K71" si="28">D70*0.423893</f>
        <v>0.45276011330000004</v>
      </c>
      <c r="E71" s="38">
        <f t="shared" si="28"/>
        <v>0.68386657689999997</v>
      </c>
      <c r="F71" s="38">
        <f t="shared" si="28"/>
        <v>0.66830970379999999</v>
      </c>
      <c r="G71" s="38">
        <f t="shared" si="28"/>
        <v>0.66830970379999999</v>
      </c>
      <c r="H71" s="38">
        <f t="shared" si="28"/>
        <v>0.73121542500000003</v>
      </c>
      <c r="I71" s="38">
        <f t="shared" si="28"/>
        <v>0.66830970379999999</v>
      </c>
      <c r="J71" s="38"/>
      <c r="K71" s="38">
        <f t="shared" si="28"/>
        <v>0.66830970379999999</v>
      </c>
      <c r="L71" s="39"/>
      <c r="M71" s="58">
        <f t="shared" si="26"/>
        <v>0.63199720075683818</v>
      </c>
    </row>
    <row r="72" spans="1:13" x14ac:dyDescent="0.3">
      <c r="A72" s="96" t="s">
        <v>8</v>
      </c>
      <c r="B72" s="13" t="s">
        <v>35</v>
      </c>
      <c r="C72" s="40">
        <f>SUM(C73:C75)</f>
        <v>0.2233</v>
      </c>
      <c r="D72" s="40">
        <f>SUM(D73:D75)</f>
        <v>0.2233</v>
      </c>
      <c r="E72" s="40">
        <f t="shared" ref="E72:K72" si="29">SUM(E73:E75)</f>
        <v>0.4103</v>
      </c>
      <c r="F72" s="40">
        <f t="shared" si="29"/>
        <v>0.39679999999999999</v>
      </c>
      <c r="G72" s="40">
        <f t="shared" si="29"/>
        <v>0.39679999999999999</v>
      </c>
      <c r="H72" s="40">
        <f t="shared" si="29"/>
        <v>0.42909999999999998</v>
      </c>
      <c r="I72" s="40">
        <f t="shared" si="29"/>
        <v>0.39679999999999999</v>
      </c>
      <c r="J72" s="40"/>
      <c r="K72" s="101">
        <f t="shared" si="29"/>
        <v>0.39679999999999999</v>
      </c>
      <c r="L72" s="39"/>
      <c r="M72" s="56">
        <f t="shared" si="26"/>
        <v>0.36692881759413815</v>
      </c>
    </row>
    <row r="73" spans="1:13" x14ac:dyDescent="0.3">
      <c r="A73" s="96" t="s">
        <v>9</v>
      </c>
      <c r="B73" s="13" t="s">
        <v>108</v>
      </c>
      <c r="C73" s="40">
        <v>0.19409999999999999</v>
      </c>
      <c r="D73" s="40">
        <v>0.19409999999999999</v>
      </c>
      <c r="E73" s="40">
        <v>0.35670000000000002</v>
      </c>
      <c r="F73" s="40">
        <v>0.34499999999999997</v>
      </c>
      <c r="G73" s="40">
        <v>0.34499999999999997</v>
      </c>
      <c r="H73" s="40">
        <v>0.37519999999999998</v>
      </c>
      <c r="I73" s="40">
        <v>0.34499999999999997</v>
      </c>
      <c r="J73" s="40"/>
      <c r="K73" s="101">
        <v>0.34499999999999997</v>
      </c>
      <c r="L73" s="39"/>
      <c r="M73" s="56">
        <f t="shared" si="26"/>
        <v>0.31911531340565735</v>
      </c>
    </row>
    <row r="74" spans="1:13" x14ac:dyDescent="0.3">
      <c r="A74" s="96" t="s">
        <v>10</v>
      </c>
      <c r="B74" s="13" t="s">
        <v>109</v>
      </c>
      <c r="C74" s="40">
        <v>2.64E-2</v>
      </c>
      <c r="D74" s="40">
        <v>2.64E-2</v>
      </c>
      <c r="E74" s="40">
        <v>4.8500000000000001E-2</v>
      </c>
      <c r="F74" s="40">
        <v>4.6899999999999997E-2</v>
      </c>
      <c r="G74" s="40">
        <v>4.6899999999999997E-2</v>
      </c>
      <c r="H74" s="40">
        <v>4.8800000000000003E-2</v>
      </c>
      <c r="I74" s="40">
        <v>4.6899999999999997E-2</v>
      </c>
      <c r="J74" s="40"/>
      <c r="K74" s="101">
        <v>4.6899999999999997E-2</v>
      </c>
      <c r="L74" s="39"/>
      <c r="M74" s="56">
        <f t="shared" si="26"/>
        <v>4.3273690223785979E-2</v>
      </c>
    </row>
    <row r="75" spans="1:13" x14ac:dyDescent="0.3">
      <c r="A75" s="96" t="s">
        <v>11</v>
      </c>
      <c r="B75" s="13" t="s">
        <v>110</v>
      </c>
      <c r="C75" s="40">
        <v>2.8E-3</v>
      </c>
      <c r="D75" s="40">
        <v>2.8E-3</v>
      </c>
      <c r="E75" s="40">
        <v>5.1000000000000004E-3</v>
      </c>
      <c r="F75" s="40">
        <v>4.8999999999999998E-3</v>
      </c>
      <c r="G75" s="40">
        <v>4.8999999999999998E-3</v>
      </c>
      <c r="H75" s="40">
        <v>5.1000000000000004E-3</v>
      </c>
      <c r="I75" s="40">
        <v>4.8999999999999998E-3</v>
      </c>
      <c r="J75" s="40"/>
      <c r="K75" s="101">
        <v>4.8999999999999998E-3</v>
      </c>
      <c r="L75" s="39"/>
      <c r="M75" s="56">
        <f t="shared" si="26"/>
        <v>4.5398139646947817E-3</v>
      </c>
    </row>
    <row r="76" spans="1:13" x14ac:dyDescent="0.3">
      <c r="A76" s="96" t="s">
        <v>12</v>
      </c>
      <c r="B76" s="13" t="s">
        <v>39</v>
      </c>
      <c r="C76" s="40">
        <v>8.43E-2</v>
      </c>
      <c r="D76" s="40">
        <v>8.43E-2</v>
      </c>
      <c r="E76" s="40"/>
      <c r="F76" s="40"/>
      <c r="G76" s="40"/>
      <c r="H76" s="40">
        <v>0</v>
      </c>
      <c r="I76" s="40"/>
      <c r="J76" s="40"/>
      <c r="K76" s="101"/>
      <c r="L76" s="39"/>
      <c r="M76" s="56">
        <f t="shared" si="26"/>
        <v>1.7320650776454494E-2</v>
      </c>
    </row>
    <row r="77" spans="1:13" x14ac:dyDescent="0.3">
      <c r="A77" s="96" t="s">
        <v>13</v>
      </c>
      <c r="B77" s="13" t="s">
        <v>40</v>
      </c>
      <c r="C77" s="40">
        <v>2.3300000000000001E-2</v>
      </c>
      <c r="D77" s="40">
        <v>2.3300000000000001E-2</v>
      </c>
      <c r="E77" s="40">
        <v>3.5099999999999999E-2</v>
      </c>
      <c r="F77" s="40">
        <v>3.4200000000000001E-2</v>
      </c>
      <c r="G77" s="40">
        <v>3.4200000000000001E-2</v>
      </c>
      <c r="H77" s="40">
        <v>3.4200000000000001E-2</v>
      </c>
      <c r="I77" s="40">
        <v>3.4200000000000001E-2</v>
      </c>
      <c r="J77" s="40"/>
      <c r="K77" s="101">
        <v>3.4200000000000001E-2</v>
      </c>
      <c r="L77" s="39"/>
      <c r="M77" s="56">
        <f t="shared" si="26"/>
        <v>3.2235048826067224E-2</v>
      </c>
    </row>
    <row r="78" spans="1:13" x14ac:dyDescent="0.3">
      <c r="A78" s="565" t="s">
        <v>14</v>
      </c>
      <c r="B78" s="117" t="s">
        <v>118</v>
      </c>
      <c r="C78" s="132">
        <v>8.2199999999999995E-2</v>
      </c>
      <c r="D78" s="41">
        <v>8.2199999999999995E-2</v>
      </c>
      <c r="E78" s="41">
        <v>0.1237</v>
      </c>
      <c r="F78" s="41">
        <v>0.12139999999999999</v>
      </c>
      <c r="G78" s="41">
        <v>0.12139999999999999</v>
      </c>
      <c r="H78" s="41">
        <v>0.12139999999999999</v>
      </c>
      <c r="I78" s="41">
        <v>0.12139999999999999</v>
      </c>
      <c r="J78" s="41"/>
      <c r="K78" s="102">
        <v>0.12139999999999999</v>
      </c>
      <c r="L78" s="39"/>
      <c r="M78" s="62">
        <f t="shared" si="26"/>
        <v>0.11404757839012222</v>
      </c>
    </row>
    <row r="79" spans="1:13" ht="15" thickBot="1" x14ac:dyDescent="0.35">
      <c r="A79" s="566"/>
      <c r="B79" s="122" t="s">
        <v>117</v>
      </c>
      <c r="C79" s="123">
        <f>C78*0.423893</f>
        <v>3.4844004599999999E-2</v>
      </c>
      <c r="D79" s="123">
        <f t="shared" ref="D79:K79" si="30">D78*0.423893</f>
        <v>3.4844004599999999E-2</v>
      </c>
      <c r="E79" s="123">
        <f t="shared" si="30"/>
        <v>5.2435564100000005E-2</v>
      </c>
      <c r="F79" s="123">
        <f t="shared" si="30"/>
        <v>5.14606102E-2</v>
      </c>
      <c r="G79" s="123">
        <f t="shared" si="30"/>
        <v>5.14606102E-2</v>
      </c>
      <c r="H79" s="123">
        <f t="shared" si="30"/>
        <v>5.14606102E-2</v>
      </c>
      <c r="I79" s="123">
        <f t="shared" si="30"/>
        <v>5.14606102E-2</v>
      </c>
      <c r="J79" s="123"/>
      <c r="K79" s="123">
        <f t="shared" si="30"/>
        <v>5.14606102E-2</v>
      </c>
      <c r="L79" s="39"/>
      <c r="M79" s="62">
        <f t="shared" si="26"/>
        <v>4.8343970146524085E-2</v>
      </c>
    </row>
    <row r="80" spans="1:13" ht="15" thickBot="1" x14ac:dyDescent="0.35">
      <c r="A80" s="9">
        <v>6</v>
      </c>
      <c r="B80" s="10" t="s">
        <v>42</v>
      </c>
      <c r="C80" s="37">
        <f>SUM(C81:C83)</f>
        <v>0.28800000000000003</v>
      </c>
      <c r="D80" s="37">
        <f t="shared" ref="D80:K80" si="31">SUM(D81:D83)</f>
        <v>0.28800000000000003</v>
      </c>
      <c r="E80" s="37">
        <f t="shared" si="31"/>
        <v>0.34129999999999999</v>
      </c>
      <c r="F80" s="37">
        <f t="shared" si="31"/>
        <v>0.3382</v>
      </c>
      <c r="G80" s="37">
        <f>SUM(G81:G83)</f>
        <v>0.3382</v>
      </c>
      <c r="H80" s="37">
        <f t="shared" si="31"/>
        <v>0.95920000000000005</v>
      </c>
      <c r="I80" s="37">
        <f t="shared" si="31"/>
        <v>0.3382</v>
      </c>
      <c r="J80" s="37"/>
      <c r="K80" s="37">
        <f t="shared" si="31"/>
        <v>0.3382</v>
      </c>
      <c r="L80" s="43"/>
      <c r="M80" s="60">
        <f t="shared" si="26"/>
        <v>0.36070308459565531</v>
      </c>
    </row>
    <row r="81" spans="1:13" x14ac:dyDescent="0.3">
      <c r="A81" s="94" t="s">
        <v>15</v>
      </c>
      <c r="B81" s="5" t="s">
        <v>43</v>
      </c>
      <c r="C81" s="38">
        <v>0.1053</v>
      </c>
      <c r="D81" s="38">
        <v>0.1053</v>
      </c>
      <c r="E81" s="38">
        <v>0.15859999999999999</v>
      </c>
      <c r="F81" s="38">
        <v>0.1555</v>
      </c>
      <c r="G81" s="38">
        <v>0.1555</v>
      </c>
      <c r="H81" s="38">
        <v>0.1555</v>
      </c>
      <c r="I81" s="38">
        <v>0.1555</v>
      </c>
      <c r="J81" s="38"/>
      <c r="K81" s="100">
        <v>0.1555</v>
      </c>
      <c r="L81" s="39"/>
      <c r="M81" s="58">
        <f t="shared" si="26"/>
        <v>0.14613156843775316</v>
      </c>
    </row>
    <row r="82" spans="1:13" x14ac:dyDescent="0.3">
      <c r="A82" s="98" t="s">
        <v>16</v>
      </c>
      <c r="B82" s="117" t="s">
        <v>80</v>
      </c>
      <c r="C82" s="41">
        <v>0.1827</v>
      </c>
      <c r="D82" s="41">
        <v>0.1827</v>
      </c>
      <c r="E82" s="41">
        <v>0.1827</v>
      </c>
      <c r="F82" s="41">
        <v>0.1827</v>
      </c>
      <c r="G82" s="41">
        <v>0.1827</v>
      </c>
      <c r="H82" s="41">
        <v>0.1827</v>
      </c>
      <c r="I82" s="41">
        <v>0.1827</v>
      </c>
      <c r="J82" s="41"/>
      <c r="K82" s="102">
        <v>0.1827</v>
      </c>
      <c r="L82" s="39"/>
      <c r="M82" s="56">
        <f t="shared" si="26"/>
        <v>0.1827</v>
      </c>
    </row>
    <row r="83" spans="1:13" x14ac:dyDescent="0.3">
      <c r="A83" s="96" t="s">
        <v>102</v>
      </c>
      <c r="B83" s="13" t="s">
        <v>103</v>
      </c>
      <c r="C83" s="40"/>
      <c r="D83" s="40"/>
      <c r="E83" s="40"/>
      <c r="F83" s="40"/>
      <c r="G83" s="40"/>
      <c r="H83" s="40">
        <f>SUM(H84:H85)</f>
        <v>0.621</v>
      </c>
      <c r="I83" s="40"/>
      <c r="J83" s="40"/>
      <c r="K83" s="40"/>
      <c r="L83" s="39"/>
      <c r="M83" s="56">
        <f t="shared" si="26"/>
        <v>3.1871516157902201E-2</v>
      </c>
    </row>
    <row r="84" spans="1:13" x14ac:dyDescent="0.3">
      <c r="A84" s="96" t="s">
        <v>104</v>
      </c>
      <c r="B84" s="13" t="s">
        <v>120</v>
      </c>
      <c r="C84" s="40"/>
      <c r="D84" s="40"/>
      <c r="E84" s="40"/>
      <c r="F84" s="40"/>
      <c r="G84" s="40"/>
      <c r="H84" s="40">
        <v>0.34970000000000001</v>
      </c>
      <c r="I84" s="40"/>
      <c r="J84" s="40"/>
      <c r="K84" s="101"/>
      <c r="L84" s="39"/>
      <c r="M84" s="56">
        <f t="shared" si="26"/>
        <v>1.7947615459610954E-2</v>
      </c>
    </row>
    <row r="85" spans="1:13" ht="15" thickBot="1" x14ac:dyDescent="0.35">
      <c r="A85" s="6" t="s">
        <v>105</v>
      </c>
      <c r="B85" s="7" t="s">
        <v>107</v>
      </c>
      <c r="C85" s="107"/>
      <c r="D85" s="107"/>
      <c r="E85" s="107"/>
      <c r="F85" s="107"/>
      <c r="G85" s="107"/>
      <c r="H85" s="107">
        <v>0.27129999999999999</v>
      </c>
      <c r="I85" s="107"/>
      <c r="J85" s="107"/>
      <c r="K85" s="108"/>
      <c r="L85" s="39"/>
      <c r="M85" s="62">
        <f t="shared" si="26"/>
        <v>1.3923900698291252E-2</v>
      </c>
    </row>
    <row r="86" spans="1:13" ht="15" thickBot="1" x14ac:dyDescent="0.35">
      <c r="A86" s="9">
        <v>7</v>
      </c>
      <c r="B86" s="10" t="s">
        <v>45</v>
      </c>
      <c r="C86" s="37">
        <f>SUM(C87:C88)</f>
        <v>0.39900000000000002</v>
      </c>
      <c r="D86" s="37">
        <f>SUM(D87:D88)</f>
        <v>0.2397</v>
      </c>
      <c r="E86" s="37">
        <f t="shared" ref="E86:K86" si="32">SUM(E87:E88)</f>
        <v>0.32680000000000003</v>
      </c>
      <c r="F86" s="37">
        <f t="shared" si="32"/>
        <v>0.30599999999999999</v>
      </c>
      <c r="G86" s="37">
        <f t="shared" si="32"/>
        <v>0.41619999999999996</v>
      </c>
      <c r="H86" s="37">
        <f t="shared" si="32"/>
        <v>0.63529999999999998</v>
      </c>
      <c r="I86" s="37">
        <f t="shared" si="32"/>
        <v>0.74670000000000003</v>
      </c>
      <c r="J86" s="37"/>
      <c r="K86" s="42">
        <f t="shared" si="32"/>
        <v>1.2917999999999998</v>
      </c>
      <c r="L86" s="43"/>
      <c r="M86" s="60">
        <f t="shared" si="26"/>
        <v>0.46538575554052719</v>
      </c>
    </row>
    <row r="87" spans="1:13" x14ac:dyDescent="0.3">
      <c r="A87" s="94" t="s">
        <v>17</v>
      </c>
      <c r="B87" s="5" t="s">
        <v>46</v>
      </c>
      <c r="C87" s="38">
        <v>0.38080000000000003</v>
      </c>
      <c r="D87" s="38">
        <v>0.2291</v>
      </c>
      <c r="E87" s="38">
        <v>0.31230000000000002</v>
      </c>
      <c r="F87" s="38">
        <v>0.2923</v>
      </c>
      <c r="G87" s="38">
        <v>0.39789999999999998</v>
      </c>
      <c r="H87" s="38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26"/>
        <v>0.4443152782530656</v>
      </c>
    </row>
    <row r="88" spans="1:13" ht="15" thickBot="1" x14ac:dyDescent="0.35">
      <c r="A88" s="98" t="s">
        <v>18</v>
      </c>
      <c r="B88" s="7" t="s">
        <v>48</v>
      </c>
      <c r="C88" s="41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41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26"/>
        <v>2.1070477287461545E-2</v>
      </c>
    </row>
    <row r="89" spans="1:13" ht="15" thickBot="1" x14ac:dyDescent="0.35">
      <c r="A89" s="9">
        <v>8</v>
      </c>
      <c r="B89" s="10" t="s">
        <v>49</v>
      </c>
      <c r="C89" s="37">
        <f>SUM(C90:C93)</f>
        <v>0.56989999999999996</v>
      </c>
      <c r="D89" s="37">
        <f>SUM(D90:D93)</f>
        <v>0.36319999999999997</v>
      </c>
      <c r="E89" s="37">
        <f t="shared" ref="E89:K89" si="33">SUM(E90:E93)</f>
        <v>0.49989999999999996</v>
      </c>
      <c r="F89" s="37">
        <f t="shared" si="33"/>
        <v>0.44439999999999996</v>
      </c>
      <c r="G89" s="37">
        <f t="shared" si="33"/>
        <v>0.59120000000000006</v>
      </c>
      <c r="H89" s="37">
        <f t="shared" si="33"/>
        <v>0.89410000000000001</v>
      </c>
      <c r="I89" s="37">
        <f t="shared" si="33"/>
        <v>1.0170000000000001</v>
      </c>
      <c r="J89" s="37"/>
      <c r="K89" s="42">
        <f t="shared" si="33"/>
        <v>2.0507</v>
      </c>
      <c r="L89" s="43"/>
      <c r="M89" s="60">
        <f t="shared" si="26"/>
        <v>0.68310602567427625</v>
      </c>
    </row>
    <row r="90" spans="1:13" x14ac:dyDescent="0.3">
      <c r="A90" s="94" t="s">
        <v>19</v>
      </c>
      <c r="B90" s="5" t="s">
        <v>46</v>
      </c>
      <c r="C90" s="38">
        <v>0.2853</v>
      </c>
      <c r="D90" s="38">
        <v>0.1694</v>
      </c>
      <c r="E90" s="38">
        <v>0.246</v>
      </c>
      <c r="F90" s="38">
        <v>0.21490000000000001</v>
      </c>
      <c r="G90" s="38">
        <v>0.29730000000000001</v>
      </c>
      <c r="H90" s="38">
        <v>0.4652</v>
      </c>
      <c r="I90" s="38">
        <v>0.53610000000000002</v>
      </c>
      <c r="J90" s="38"/>
      <c r="K90" s="100">
        <v>1.1160000000000001</v>
      </c>
      <c r="L90" s="39"/>
      <c r="M90" s="58">
        <f t="shared" si="26"/>
        <v>0.34871560343748076</v>
      </c>
    </row>
    <row r="91" spans="1:13" x14ac:dyDescent="0.3">
      <c r="A91" s="96" t="s">
        <v>19</v>
      </c>
      <c r="B91" s="13" t="s">
        <v>47</v>
      </c>
      <c r="C91" s="40">
        <v>0.1507</v>
      </c>
      <c r="D91" s="40">
        <v>0.1085</v>
      </c>
      <c r="E91" s="40">
        <v>0.13639999999999999</v>
      </c>
      <c r="F91" s="40">
        <v>0.12509999999999999</v>
      </c>
      <c r="G91" s="40">
        <v>0.155</v>
      </c>
      <c r="H91" s="40">
        <v>0.21279999999999999</v>
      </c>
      <c r="I91" s="40">
        <v>0.2419</v>
      </c>
      <c r="J91" s="40"/>
      <c r="K91" s="101">
        <v>0.45279999999999998</v>
      </c>
      <c r="L91" s="39"/>
      <c r="M91" s="56">
        <f t="shared" si="26"/>
        <v>0.17356420222357269</v>
      </c>
    </row>
    <row r="92" spans="1:13" x14ac:dyDescent="0.3">
      <c r="A92" s="96" t="s">
        <v>20</v>
      </c>
      <c r="B92" s="13" t="s">
        <v>50</v>
      </c>
      <c r="C92" s="40">
        <v>8.7599999999999997E-2</v>
      </c>
      <c r="D92" s="40">
        <v>5.1999999999999998E-2</v>
      </c>
      <c r="E92" s="40">
        <v>7.5600000000000001E-2</v>
      </c>
      <c r="F92" s="40">
        <v>6.6000000000000003E-2</v>
      </c>
      <c r="G92" s="40">
        <v>9.1300000000000006E-2</v>
      </c>
      <c r="H92" s="40">
        <v>0.1668</v>
      </c>
      <c r="I92" s="40">
        <v>0.16470000000000001</v>
      </c>
      <c r="J92" s="40"/>
      <c r="K92" s="101">
        <v>0.34279999999999999</v>
      </c>
      <c r="L92" s="39"/>
      <c r="M92" s="56">
        <f t="shared" si="26"/>
        <v>0.10834471207522259</v>
      </c>
    </row>
    <row r="93" spans="1:13" ht="15" thickBot="1" x14ac:dyDescent="0.35">
      <c r="A93" s="98" t="s">
        <v>20</v>
      </c>
      <c r="B93" s="7" t="s">
        <v>47</v>
      </c>
      <c r="C93" s="41">
        <v>4.6300000000000001E-2</v>
      </c>
      <c r="D93" s="41">
        <v>3.3300000000000003E-2</v>
      </c>
      <c r="E93" s="41">
        <v>4.19E-2</v>
      </c>
      <c r="F93" s="41">
        <v>3.8399999999999997E-2</v>
      </c>
      <c r="G93" s="41">
        <v>4.7600000000000003E-2</v>
      </c>
      <c r="H93" s="41">
        <v>4.9299999999999997E-2</v>
      </c>
      <c r="I93" s="41">
        <v>7.4300000000000005E-2</v>
      </c>
      <c r="J93" s="41"/>
      <c r="K93" s="102">
        <v>0.1391</v>
      </c>
      <c r="L93" s="39"/>
      <c r="M93" s="62">
        <f t="shared" si="26"/>
        <v>5.2481507938000271E-2</v>
      </c>
    </row>
    <row r="94" spans="1:13" ht="15" thickBot="1" x14ac:dyDescent="0.35">
      <c r="A94" s="9">
        <v>9</v>
      </c>
      <c r="B94" s="10" t="s">
        <v>51</v>
      </c>
      <c r="C94" s="37">
        <f>SUM(C97,C101)</f>
        <v>0.50211520223354944</v>
      </c>
      <c r="D94" s="37">
        <f>SUM(D97,D101)</f>
        <v>0.48676968083354943</v>
      </c>
      <c r="E94" s="37">
        <f t="shared" ref="E94:K94" si="34">SUM(E97,E101)</f>
        <v>0.66048482561802602</v>
      </c>
      <c r="F94" s="37">
        <f t="shared" si="34"/>
        <v>0.68632112560760394</v>
      </c>
      <c r="G94" s="37">
        <f t="shared" si="34"/>
        <v>0.73202492620760395</v>
      </c>
      <c r="H94" s="37">
        <f t="shared" si="34"/>
        <v>0.93888943024110705</v>
      </c>
      <c r="I94" s="37">
        <f t="shared" si="34"/>
        <v>0.91386743500760392</v>
      </c>
      <c r="J94" s="37"/>
      <c r="K94" s="42">
        <f t="shared" si="34"/>
        <v>1.203909308207604</v>
      </c>
      <c r="L94" s="43"/>
      <c r="M94" s="60">
        <f>SUM(M97,M101)</f>
        <v>0.71751993659584323</v>
      </c>
    </row>
    <row r="95" spans="1:13" ht="15" thickBot="1" x14ac:dyDescent="0.35">
      <c r="A95" s="9"/>
      <c r="B95" s="10" t="s">
        <v>91</v>
      </c>
      <c r="C95" s="37"/>
      <c r="D95" s="37"/>
      <c r="E95" s="37"/>
      <c r="F95" s="37"/>
      <c r="G95" s="37"/>
      <c r="H95" s="37"/>
      <c r="I95" s="37"/>
      <c r="J95" s="37"/>
      <c r="K95" s="42"/>
      <c r="L95" s="43"/>
      <c r="M95" s="60">
        <v>6.3399999999999998E-2</v>
      </c>
    </row>
    <row r="96" spans="1:13" x14ac:dyDescent="0.3">
      <c r="A96" s="103"/>
      <c r="B96" s="81" t="s">
        <v>52</v>
      </c>
      <c r="C96" s="82">
        <f t="shared" ref="C96:I96" si="35">SUM(C89,C86,C80,C69,C63)</f>
        <v>3.9232041179000001</v>
      </c>
      <c r="D96" s="82">
        <f t="shared" si="35"/>
        <v>3.8033041179000007</v>
      </c>
      <c r="E96" s="82">
        <f t="shared" si="35"/>
        <v>5.160602141</v>
      </c>
      <c r="F96" s="82">
        <f t="shared" si="35"/>
        <v>5.3624703139999994</v>
      </c>
      <c r="G96" s="82">
        <f t="shared" si="35"/>
        <v>5.7195703139999994</v>
      </c>
      <c r="H96" s="82">
        <f t="shared" si="35"/>
        <v>7.3358760351999992</v>
      </c>
      <c r="I96" s="82">
        <f t="shared" si="35"/>
        <v>7.1403703140000001</v>
      </c>
      <c r="J96" s="82"/>
      <c r="K96" s="104">
        <f>SUM(K89,K86,K80,K69,K63)</f>
        <v>9.4065703139999997</v>
      </c>
      <c r="L96" s="43"/>
      <c r="M96" s="55">
        <f>((C96*$C$61+D96*$D$61+E96*$E$61+F96*$F$61+G96*$G$61+H96*$H$61+I96*$I$61+J96*$J$61+K96*$K$61)/$M$61)-M95</f>
        <v>5.6062376869020305</v>
      </c>
    </row>
    <row r="97" spans="1:14" x14ac:dyDescent="0.3">
      <c r="A97" s="105" t="s">
        <v>21</v>
      </c>
      <c r="B97" s="19" t="s">
        <v>53</v>
      </c>
      <c r="C97" s="45">
        <f t="shared" ref="C97:I97" si="36">SUM(C98:C100)</f>
        <v>0.24009224560724421</v>
      </c>
      <c r="D97" s="45">
        <f t="shared" si="36"/>
        <v>0.23275460540724424</v>
      </c>
      <c r="E97" s="45">
        <f t="shared" si="36"/>
        <v>0.31581852982491798</v>
      </c>
      <c r="F97" s="45">
        <f t="shared" si="36"/>
        <v>0.32817245827617197</v>
      </c>
      <c r="G97" s="45">
        <f t="shared" si="36"/>
        <v>0.35002626407617199</v>
      </c>
      <c r="H97" s="45">
        <f t="shared" si="36"/>
        <v>0.44894094160216957</v>
      </c>
      <c r="I97" s="45">
        <f t="shared" si="36"/>
        <v>0.43697638247617199</v>
      </c>
      <c r="J97" s="45"/>
      <c r="K97" s="45">
        <f>SUM(K98:K100)</f>
        <v>0.57566329007617201</v>
      </c>
      <c r="L97" s="43"/>
      <c r="M97" s="57">
        <f>SUM(M98:M100)</f>
        <v>0.34309053396303046</v>
      </c>
    </row>
    <row r="98" spans="1:14" x14ac:dyDescent="0.3">
      <c r="A98" s="96" t="s">
        <v>22</v>
      </c>
      <c r="B98" s="13" t="s">
        <v>54</v>
      </c>
      <c r="C98" s="40">
        <f t="shared" ref="C98:I98" si="37">0.007046*C96</f>
        <v>2.7642896214723402E-2</v>
      </c>
      <c r="D98" s="40">
        <f t="shared" si="37"/>
        <v>2.6798080814723405E-2</v>
      </c>
      <c r="E98" s="40">
        <f t="shared" si="37"/>
        <v>3.6361602685486001E-2</v>
      </c>
      <c r="F98" s="46">
        <f t="shared" si="37"/>
        <v>3.7783965832443998E-2</v>
      </c>
      <c r="G98" s="40">
        <f t="shared" si="37"/>
        <v>4.0300092432444E-2</v>
      </c>
      <c r="H98" s="40">
        <f t="shared" si="37"/>
        <v>5.1688582544019195E-2</v>
      </c>
      <c r="I98" s="40">
        <f t="shared" si="37"/>
        <v>5.0311049232444005E-2</v>
      </c>
      <c r="J98" s="40"/>
      <c r="K98" s="101">
        <f>0.007046*K96</f>
        <v>6.6278694432443996E-2</v>
      </c>
      <c r="L98" s="39"/>
      <c r="M98" s="56">
        <f>0.007046*M96</f>
        <v>3.9501550741911709E-2</v>
      </c>
    </row>
    <row r="99" spans="1:14" x14ac:dyDescent="0.3">
      <c r="A99" s="96" t="s">
        <v>23</v>
      </c>
      <c r="B99" s="13" t="s">
        <v>55</v>
      </c>
      <c r="C99" s="40">
        <f t="shared" ref="C99:I99" si="38">0.032488*C96</f>
        <v>0.1274570553823352</v>
      </c>
      <c r="D99" s="40">
        <f t="shared" si="38"/>
        <v>0.12356174418233523</v>
      </c>
      <c r="E99" s="40">
        <f t="shared" si="38"/>
        <v>0.16765764235680802</v>
      </c>
      <c r="F99" s="47">
        <f t="shared" si="38"/>
        <v>0.17421593556123199</v>
      </c>
      <c r="G99" s="40">
        <f t="shared" si="38"/>
        <v>0.18581740036123201</v>
      </c>
      <c r="H99" s="40">
        <f t="shared" si="38"/>
        <v>0.23832794063157758</v>
      </c>
      <c r="I99" s="40">
        <f t="shared" si="38"/>
        <v>0.23197635076123202</v>
      </c>
      <c r="J99" s="40"/>
      <c r="K99" s="101">
        <f>0.032488*K96</f>
        <v>0.30560065636123201</v>
      </c>
      <c r="L99" s="39"/>
      <c r="M99" s="56">
        <f>0.032488*M96</f>
        <v>0.18213544997207318</v>
      </c>
    </row>
    <row r="100" spans="1:14" x14ac:dyDescent="0.3">
      <c r="A100" s="96" t="s">
        <v>121</v>
      </c>
      <c r="B100" s="13" t="s">
        <v>122</v>
      </c>
      <c r="C100" s="40">
        <f t="shared" ref="C100:I100" si="39">0.021664*C96</f>
        <v>8.4992294010185598E-2</v>
      </c>
      <c r="D100" s="40">
        <f t="shared" si="39"/>
        <v>8.2394780410185608E-2</v>
      </c>
      <c r="E100" s="40">
        <f t="shared" si="39"/>
        <v>0.11179928478262399</v>
      </c>
      <c r="F100" s="47">
        <f t="shared" si="39"/>
        <v>0.11617255688249599</v>
      </c>
      <c r="G100" s="40">
        <f t="shared" si="39"/>
        <v>0.12390877128249599</v>
      </c>
      <c r="H100" s="40">
        <f t="shared" si="39"/>
        <v>0.15892441842657279</v>
      </c>
      <c r="I100" s="40">
        <f t="shared" si="39"/>
        <v>0.15468898248249599</v>
      </c>
      <c r="J100" s="40"/>
      <c r="K100" s="101">
        <f>0.021664*K96</f>
        <v>0.203783939282496</v>
      </c>
      <c r="L100" s="39"/>
      <c r="M100" s="56">
        <f>0.021664*M96</f>
        <v>0.12145353324904558</v>
      </c>
    </row>
    <row r="101" spans="1:14" x14ac:dyDescent="0.3">
      <c r="A101" s="105" t="s">
        <v>24</v>
      </c>
      <c r="B101" s="19" t="s">
        <v>56</v>
      </c>
      <c r="C101" s="45">
        <f t="shared" ref="C101:I101" si="40">SUM(C102:C103)</f>
        <v>0.2620229566263052</v>
      </c>
      <c r="D101" s="45">
        <f t="shared" si="40"/>
        <v>0.25401507542630519</v>
      </c>
      <c r="E101" s="45">
        <f t="shared" si="40"/>
        <v>0.34466629579310798</v>
      </c>
      <c r="F101" s="45">
        <f t="shared" si="40"/>
        <v>0.35814866733143197</v>
      </c>
      <c r="G101" s="45">
        <f t="shared" si="40"/>
        <v>0.38199866213143197</v>
      </c>
      <c r="H101" s="45">
        <f t="shared" si="40"/>
        <v>0.48994848863893753</v>
      </c>
      <c r="I101" s="45">
        <f t="shared" si="40"/>
        <v>0.47689105253143194</v>
      </c>
      <c r="J101" s="45"/>
      <c r="K101" s="106">
        <f>SUM(K102:K103)</f>
        <v>0.62824601813143199</v>
      </c>
      <c r="L101" s="43"/>
      <c r="M101" s="57">
        <f>SUM(M102:M103)</f>
        <v>0.37442940263281277</v>
      </c>
    </row>
    <row r="102" spans="1:14" x14ac:dyDescent="0.3">
      <c r="A102" s="96" t="s">
        <v>25</v>
      </c>
      <c r="B102" s="13" t="s">
        <v>57</v>
      </c>
      <c r="C102" s="40">
        <f t="shared" ref="C102:I102" si="41">C100</f>
        <v>8.4992294010185598E-2</v>
      </c>
      <c r="D102" s="40">
        <f t="shared" si="41"/>
        <v>8.2394780410185608E-2</v>
      </c>
      <c r="E102" s="40">
        <f t="shared" si="41"/>
        <v>0.11179928478262399</v>
      </c>
      <c r="F102" s="40">
        <f t="shared" si="41"/>
        <v>0.11617255688249599</v>
      </c>
      <c r="G102" s="40">
        <f t="shared" si="41"/>
        <v>0.12390877128249599</v>
      </c>
      <c r="H102" s="40">
        <f t="shared" si="41"/>
        <v>0.15892441842657279</v>
      </c>
      <c r="I102" s="40">
        <f t="shared" si="41"/>
        <v>0.15468898248249599</v>
      </c>
      <c r="J102" s="40"/>
      <c r="K102" s="101">
        <f>K100</f>
        <v>0.203783939282496</v>
      </c>
      <c r="L102" s="39"/>
      <c r="M102" s="56">
        <f>M100</f>
        <v>0.12145353324904558</v>
      </c>
    </row>
    <row r="103" spans="1:14" ht="15" thickBot="1" x14ac:dyDescent="0.35">
      <c r="A103" s="96" t="s">
        <v>26</v>
      </c>
      <c r="B103" s="13" t="s">
        <v>58</v>
      </c>
      <c r="C103" s="40">
        <f t="shared" ref="C103:I103" si="42">0.045124*C96</f>
        <v>0.17703066261611961</v>
      </c>
      <c r="D103" s="40">
        <f t="shared" si="42"/>
        <v>0.17162029501611961</v>
      </c>
      <c r="E103" s="40">
        <f t="shared" si="42"/>
        <v>0.23286701101048399</v>
      </c>
      <c r="F103" s="40">
        <f t="shared" si="42"/>
        <v>0.24197611044893597</v>
      </c>
      <c r="G103" s="40">
        <f t="shared" si="42"/>
        <v>0.25808989084893597</v>
      </c>
      <c r="H103" s="40">
        <f t="shared" si="42"/>
        <v>0.33102407021236474</v>
      </c>
      <c r="I103" s="40">
        <f t="shared" si="42"/>
        <v>0.32220207004893597</v>
      </c>
      <c r="J103" s="40"/>
      <c r="K103" s="101">
        <f>0.045124*K96</f>
        <v>0.42446207884893594</v>
      </c>
      <c r="L103" s="39"/>
      <c r="M103" s="62">
        <f>0.045124*M96</f>
        <v>0.2529758693837672</v>
      </c>
    </row>
    <row r="104" spans="1:14" ht="15" thickBot="1" x14ac:dyDescent="0.35">
      <c r="A104" s="537" t="s">
        <v>60</v>
      </c>
      <c r="B104" s="538"/>
      <c r="C104" s="37">
        <f t="shared" ref="C104:I104" si="43">SUM(C63,C69,C80,C86,C89,C94)</f>
        <v>4.4253193201335499</v>
      </c>
      <c r="D104" s="37">
        <f t="shared" si="43"/>
        <v>4.29007379873355</v>
      </c>
      <c r="E104" s="37">
        <f t="shared" si="43"/>
        <v>5.8210869666180267</v>
      </c>
      <c r="F104" s="37">
        <f t="shared" si="43"/>
        <v>6.0487914396076032</v>
      </c>
      <c r="G104" s="37">
        <f t="shared" si="43"/>
        <v>6.4515952402076024</v>
      </c>
      <c r="H104" s="37">
        <f t="shared" si="43"/>
        <v>8.2747654654411065</v>
      </c>
      <c r="I104" s="37">
        <f t="shared" si="43"/>
        <v>8.0542377490076031</v>
      </c>
      <c r="J104" s="37"/>
      <c r="K104" s="42">
        <f>SUM(K63,K69,K80,K86,K89,K94)</f>
        <v>10.610479622207604</v>
      </c>
      <c r="L104" s="43"/>
      <c r="M104" s="60">
        <f>M96+M97+M101</f>
        <v>6.3237576234978734</v>
      </c>
    </row>
    <row r="105" spans="1:14" x14ac:dyDescent="0.3">
      <c r="A105" s="74"/>
      <c r="B105" s="74"/>
      <c r="C105" s="43"/>
      <c r="D105" s="43"/>
      <c r="E105" s="43"/>
      <c r="F105" s="43"/>
      <c r="G105" s="43"/>
      <c r="H105" s="43"/>
      <c r="I105" s="43"/>
      <c r="J105" s="43"/>
      <c r="K105" s="39" t="s">
        <v>83</v>
      </c>
      <c r="L105" s="39"/>
      <c r="M105" s="89">
        <v>6.3236999999999997</v>
      </c>
      <c r="N105" s="91"/>
    </row>
    <row r="107" spans="1:14" ht="15" thickBot="1" x14ac:dyDescent="0.35">
      <c r="A107" s="72" t="s">
        <v>0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 t="s">
        <v>94</v>
      </c>
    </row>
    <row r="108" spans="1:14" x14ac:dyDescent="0.3">
      <c r="A108" s="536" t="s">
        <v>1</v>
      </c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</row>
    <row r="109" spans="1:14" ht="15" thickBot="1" x14ac:dyDescent="0.35"/>
    <row r="110" spans="1:14" ht="15" thickBot="1" x14ac:dyDescent="0.35">
      <c r="A110" s="4">
        <v>1</v>
      </c>
      <c r="B110" s="136" t="s">
        <v>2</v>
      </c>
      <c r="C110" s="128">
        <v>17729.830000000002</v>
      </c>
      <c r="D110" s="21">
        <v>277376.58</v>
      </c>
      <c r="E110" s="21">
        <v>1108472.97</v>
      </c>
      <c r="F110" s="21">
        <v>20024.57</v>
      </c>
      <c r="G110" s="21">
        <v>525322.84</v>
      </c>
      <c r="H110" s="21">
        <v>64920.58</v>
      </c>
      <c r="I110" s="21">
        <v>373242.9</v>
      </c>
      <c r="J110" s="21">
        <v>98219.43</v>
      </c>
      <c r="K110" s="22">
        <v>229790.93</v>
      </c>
      <c r="L110" s="23"/>
      <c r="M110" s="120">
        <f>SUM(C110:K110)</f>
        <v>2715100.6300000004</v>
      </c>
    </row>
    <row r="111" spans="1:14" ht="29.4" thickBot="1" x14ac:dyDescent="0.35">
      <c r="A111" s="8"/>
      <c r="B111" s="50" t="s">
        <v>28</v>
      </c>
      <c r="C111" s="26" t="s">
        <v>61</v>
      </c>
      <c r="D111" s="27" t="s">
        <v>62</v>
      </c>
      <c r="E111" s="27" t="s">
        <v>63</v>
      </c>
      <c r="F111" s="27" t="s">
        <v>64</v>
      </c>
      <c r="G111" s="27" t="s">
        <v>65</v>
      </c>
      <c r="H111" s="27" t="s">
        <v>111</v>
      </c>
      <c r="I111" s="27" t="s">
        <v>66</v>
      </c>
      <c r="J111" s="27" t="s">
        <v>67</v>
      </c>
      <c r="K111" s="28" t="s">
        <v>68</v>
      </c>
      <c r="L111" s="29"/>
      <c r="M111" s="54" t="s">
        <v>69</v>
      </c>
    </row>
    <row r="112" spans="1:14" ht="15" thickBot="1" x14ac:dyDescent="0.35">
      <c r="A112" s="9">
        <v>4</v>
      </c>
      <c r="B112" s="137" t="s">
        <v>29</v>
      </c>
      <c r="C112" s="146">
        <f>SUM(C113:C117)</f>
        <v>0.69750000000000001</v>
      </c>
      <c r="D112" s="30">
        <f t="shared" ref="D112:K112" si="44">SUM(D113:D117)</f>
        <v>0.94359999999999999</v>
      </c>
      <c r="E112" s="30">
        <f t="shared" si="44"/>
        <v>1.0740000000000001</v>
      </c>
      <c r="F112" s="30">
        <f t="shared" si="44"/>
        <v>1.4253</v>
      </c>
      <c r="G112" s="30">
        <f t="shared" si="44"/>
        <v>1.5253999999999999</v>
      </c>
      <c r="H112" s="30">
        <f t="shared" si="44"/>
        <v>1.786</v>
      </c>
      <c r="I112" s="30">
        <f t="shared" si="44"/>
        <v>2.1898</v>
      </c>
      <c r="J112" s="30">
        <f t="shared" si="44"/>
        <v>2.4938000000000002</v>
      </c>
      <c r="K112" s="30">
        <f t="shared" si="44"/>
        <v>2.9320000000000004</v>
      </c>
      <c r="L112" s="32"/>
      <c r="M112" s="60">
        <f>(C112*$C$110+D112*$D$110+E112*$E$110+F112*$F$110+G112*$G$110+H112*$H$110+I112*$I$110+J112*$J$110+K112*$K$110)/$M$110</f>
        <v>1.5271734611339247</v>
      </c>
    </row>
    <row r="113" spans="1:13" x14ac:dyDescent="0.3">
      <c r="A113" s="94" t="s">
        <v>3</v>
      </c>
      <c r="B113" s="138" t="s">
        <v>30</v>
      </c>
      <c r="C113" s="147">
        <v>0.45390000000000003</v>
      </c>
      <c r="D113" s="33">
        <v>0.6149</v>
      </c>
      <c r="E113" s="33">
        <v>0.70860000000000001</v>
      </c>
      <c r="F113" s="33">
        <v>1.0124</v>
      </c>
      <c r="G113" s="33">
        <v>1.0646</v>
      </c>
      <c r="H113" s="33">
        <v>0.78990000000000005</v>
      </c>
      <c r="I113" s="33">
        <v>1.4824999999999999</v>
      </c>
      <c r="J113" s="33">
        <v>1.7163999999999999</v>
      </c>
      <c r="K113" s="95">
        <v>1.7961</v>
      </c>
      <c r="L113" s="34"/>
      <c r="M113" s="58">
        <f>(C113*$C$110+D113*$D$110+E113*$E$110+F113*$F$110+G113*$G$110+H113*$H$110+I113*$I$110+J113*$J$110+K113*$K$110)/$M$110</f>
        <v>1.0053132468869117</v>
      </c>
    </row>
    <row r="114" spans="1:13" x14ac:dyDescent="0.3">
      <c r="A114" s="96" t="s">
        <v>4</v>
      </c>
      <c r="B114" s="66" t="s">
        <v>31</v>
      </c>
      <c r="C114" s="148">
        <v>1.8200000000000001E-2</v>
      </c>
      <c r="D114" s="35">
        <v>2.46E-2</v>
      </c>
      <c r="E114" s="35">
        <v>2.8299999999999999E-2</v>
      </c>
      <c r="F114" s="35">
        <v>4.0500000000000001E-2</v>
      </c>
      <c r="G114" s="35">
        <v>4.2599999999999999E-2</v>
      </c>
      <c r="H114" s="35">
        <v>4.7399999999999998E-2</v>
      </c>
      <c r="I114" s="35">
        <v>5.9299999999999999E-2</v>
      </c>
      <c r="J114" s="35">
        <v>6.8699999999999997E-2</v>
      </c>
      <c r="K114" s="97">
        <v>7.1800000000000003E-2</v>
      </c>
      <c r="L114" s="34"/>
      <c r="M114" s="56">
        <f t="shared" ref="M114:M142" si="45">(C114*$C$110+D114*$D$110+E114*$E$110+F114*$F$110+G114*$G$110+H114*$H$110+I114*$I$110+J114*$J$110+K114*$K$110)/$M$110</f>
        <v>4.0574143644539609E-2</v>
      </c>
    </row>
    <row r="115" spans="1:13" x14ac:dyDescent="0.3">
      <c r="A115" s="96" t="s">
        <v>5</v>
      </c>
      <c r="B115" s="66" t="s">
        <v>32</v>
      </c>
      <c r="C115" s="148">
        <v>5.6099999999999997E-2</v>
      </c>
      <c r="D115" s="35">
        <v>8.2500000000000004E-2</v>
      </c>
      <c r="E115" s="35">
        <v>0.10730000000000001</v>
      </c>
      <c r="F115" s="35">
        <v>0.10730000000000001</v>
      </c>
      <c r="G115" s="35">
        <v>0.12509999999999999</v>
      </c>
      <c r="H115" s="35">
        <v>0.12509999999999999</v>
      </c>
      <c r="I115" s="35">
        <v>0.14849999999999999</v>
      </c>
      <c r="J115" s="35">
        <v>0.14849999999999999</v>
      </c>
      <c r="K115" s="97">
        <v>0.17530000000000001</v>
      </c>
      <c r="L115" s="34"/>
      <c r="M115" s="56">
        <f t="shared" si="45"/>
        <v>0.12121096050535703</v>
      </c>
    </row>
    <row r="116" spans="1:13" x14ac:dyDescent="0.3">
      <c r="A116" s="98" t="s">
        <v>6</v>
      </c>
      <c r="B116" s="139" t="s">
        <v>33</v>
      </c>
      <c r="C116" s="149">
        <v>0.16930000000000001</v>
      </c>
      <c r="D116" s="36">
        <v>0.22159999999999999</v>
      </c>
      <c r="E116" s="36">
        <v>0.2298</v>
      </c>
      <c r="F116" s="36">
        <v>0.2651</v>
      </c>
      <c r="G116" s="36">
        <v>0.29310000000000003</v>
      </c>
      <c r="H116" s="36">
        <v>0.5736</v>
      </c>
      <c r="I116" s="36">
        <v>0.4995</v>
      </c>
      <c r="J116" s="36">
        <v>0.56020000000000003</v>
      </c>
      <c r="K116" s="99">
        <v>0.88880000000000003</v>
      </c>
      <c r="L116" s="34"/>
      <c r="M116" s="56">
        <f t="shared" si="45"/>
        <v>0.35409737769903576</v>
      </c>
    </row>
    <row r="117" spans="1:13" ht="15" thickBot="1" x14ac:dyDescent="0.35">
      <c r="A117" s="6" t="s">
        <v>100</v>
      </c>
      <c r="B117" s="20" t="s">
        <v>101</v>
      </c>
      <c r="C117" s="150"/>
      <c r="D117" s="116"/>
      <c r="E117" s="116"/>
      <c r="F117" s="116"/>
      <c r="G117" s="116"/>
      <c r="H117" s="116">
        <v>0.25</v>
      </c>
      <c r="I117" s="116"/>
      <c r="J117" s="116"/>
      <c r="K117" s="118"/>
      <c r="L117" s="34"/>
      <c r="M117" s="62">
        <f t="shared" si="45"/>
        <v>5.9777323980805819E-3</v>
      </c>
    </row>
    <row r="118" spans="1:13" ht="29.4" thickBot="1" x14ac:dyDescent="0.35">
      <c r="A118" s="9">
        <v>5</v>
      </c>
      <c r="B118" s="140" t="s">
        <v>71</v>
      </c>
      <c r="C118" s="129">
        <f>SUM(C119:C121,C125:C128)</f>
        <v>1.9688041179000004</v>
      </c>
      <c r="D118" s="37">
        <f t="shared" ref="D118:K118" si="46">SUM(D119:D121,D125:D128)</f>
        <v>1.9689465072000003</v>
      </c>
      <c r="E118" s="37">
        <f t="shared" si="46"/>
        <v>2.9189869196</v>
      </c>
      <c r="F118" s="37">
        <f t="shared" si="46"/>
        <v>2.8490550925999996</v>
      </c>
      <c r="G118" s="37">
        <f t="shared" si="46"/>
        <v>2.8490550925999996</v>
      </c>
      <c r="H118" s="37">
        <f t="shared" si="46"/>
        <v>3.0923760351999996</v>
      </c>
      <c r="I118" s="37">
        <f t="shared" si="46"/>
        <v>2.8490550925999996</v>
      </c>
      <c r="J118" s="37">
        <f t="shared" si="46"/>
        <v>2.8490550925999996</v>
      </c>
      <c r="K118" s="37">
        <f t="shared" si="46"/>
        <v>2.8490550925999996</v>
      </c>
      <c r="L118" s="32"/>
      <c r="M118" s="60">
        <f t="shared" si="45"/>
        <v>2.7877630244331928</v>
      </c>
    </row>
    <row r="119" spans="1:13" x14ac:dyDescent="0.3">
      <c r="A119" s="94" t="s">
        <v>115</v>
      </c>
      <c r="B119" s="138" t="s">
        <v>114</v>
      </c>
      <c r="C119" s="127">
        <v>1.0681</v>
      </c>
      <c r="D119" s="38">
        <v>1.0682</v>
      </c>
      <c r="E119" s="38">
        <v>1.6133999999999999</v>
      </c>
      <c r="F119" s="38">
        <v>1.5768</v>
      </c>
      <c r="G119" s="38">
        <v>1.5768</v>
      </c>
      <c r="H119" s="38">
        <v>1.7250000000000001</v>
      </c>
      <c r="I119" s="38">
        <v>1.5768</v>
      </c>
      <c r="J119" s="38">
        <v>1.5768</v>
      </c>
      <c r="K119" s="100">
        <v>1.5768</v>
      </c>
      <c r="L119" s="39"/>
      <c r="M119" s="58">
        <f t="shared" si="45"/>
        <v>1.5400052118631784</v>
      </c>
    </row>
    <row r="120" spans="1:13" x14ac:dyDescent="0.3">
      <c r="A120" s="94" t="s">
        <v>116</v>
      </c>
      <c r="B120" s="141" t="s">
        <v>117</v>
      </c>
      <c r="C120" s="127">
        <f>C119*0.423893</f>
        <v>0.45276011330000004</v>
      </c>
      <c r="D120" s="127">
        <f t="shared" ref="D120:K120" si="47">D119*0.423893</f>
        <v>0.45280250260000005</v>
      </c>
      <c r="E120" s="127">
        <f t="shared" si="47"/>
        <v>0.68390896619999997</v>
      </c>
      <c r="F120" s="127">
        <f t="shared" si="47"/>
        <v>0.66839448239999999</v>
      </c>
      <c r="G120" s="127">
        <f t="shared" si="47"/>
        <v>0.66839448239999999</v>
      </c>
      <c r="H120" s="127">
        <f t="shared" si="47"/>
        <v>0.73121542500000003</v>
      </c>
      <c r="I120" s="127">
        <f t="shared" si="47"/>
        <v>0.66839448239999999</v>
      </c>
      <c r="J120" s="127">
        <f t="shared" si="47"/>
        <v>0.66839448239999999</v>
      </c>
      <c r="K120" s="127">
        <f t="shared" si="47"/>
        <v>0.66839448239999999</v>
      </c>
      <c r="L120" s="39"/>
      <c r="M120" s="58">
        <f t="shared" si="45"/>
        <v>0.65279742927231821</v>
      </c>
    </row>
    <row r="121" spans="1:13" x14ac:dyDescent="0.3">
      <c r="A121" s="96" t="s">
        <v>8</v>
      </c>
      <c r="B121" s="66" t="s">
        <v>35</v>
      </c>
      <c r="C121" s="131">
        <f>SUM(C122:C124)</f>
        <v>0.2233</v>
      </c>
      <c r="D121" s="40">
        <f>SUM(D122:D124)</f>
        <v>0.2233</v>
      </c>
      <c r="E121" s="40">
        <f t="shared" ref="E121:K121" si="48">SUM(E122:E124)</f>
        <v>0.4103</v>
      </c>
      <c r="F121" s="40">
        <f t="shared" si="48"/>
        <v>0.39679999999999999</v>
      </c>
      <c r="G121" s="40">
        <f t="shared" si="48"/>
        <v>0.39679999999999999</v>
      </c>
      <c r="H121" s="40">
        <f t="shared" si="48"/>
        <v>0.42909999999999998</v>
      </c>
      <c r="I121" s="40">
        <f t="shared" si="48"/>
        <v>0.39679999999999999</v>
      </c>
      <c r="J121" s="40">
        <f t="shared" si="48"/>
        <v>0.39679999999999999</v>
      </c>
      <c r="K121" s="101">
        <f t="shared" si="48"/>
        <v>0.39679999999999999</v>
      </c>
      <c r="L121" s="39"/>
      <c r="M121" s="56">
        <f t="shared" si="45"/>
        <v>0.38422601215999863</v>
      </c>
    </row>
    <row r="122" spans="1:13" x14ac:dyDescent="0.3">
      <c r="A122" s="96" t="s">
        <v>9</v>
      </c>
      <c r="B122" s="66" t="s">
        <v>108</v>
      </c>
      <c r="C122" s="131">
        <v>0.19409999999999999</v>
      </c>
      <c r="D122" s="40">
        <v>0.19409999999999999</v>
      </c>
      <c r="E122" s="40">
        <v>0.35670000000000002</v>
      </c>
      <c r="F122" s="40">
        <v>0.34499999999999997</v>
      </c>
      <c r="G122" s="40">
        <v>0.34499999999999997</v>
      </c>
      <c r="H122" s="40">
        <v>0.37519999999999998</v>
      </c>
      <c r="I122" s="40">
        <v>0.34499999999999997</v>
      </c>
      <c r="J122" s="40">
        <v>0.34499999999999997</v>
      </c>
      <c r="K122" s="101">
        <v>0.34499999999999997</v>
      </c>
      <c r="L122" s="39"/>
      <c r="M122" s="56">
        <f t="shared" si="45"/>
        <v>0.33409733890636673</v>
      </c>
    </row>
    <row r="123" spans="1:13" x14ac:dyDescent="0.3">
      <c r="A123" s="96" t="s">
        <v>10</v>
      </c>
      <c r="B123" s="66" t="s">
        <v>109</v>
      </c>
      <c r="C123" s="131">
        <v>2.64E-2</v>
      </c>
      <c r="D123" s="40">
        <v>2.64E-2</v>
      </c>
      <c r="E123" s="40">
        <v>4.8500000000000001E-2</v>
      </c>
      <c r="F123" s="40">
        <v>4.6899999999999997E-2</v>
      </c>
      <c r="G123" s="40">
        <v>4.6899999999999997E-2</v>
      </c>
      <c r="H123" s="40">
        <v>4.8800000000000003E-2</v>
      </c>
      <c r="I123" s="40">
        <v>4.6899999999999997E-2</v>
      </c>
      <c r="J123" s="40">
        <v>4.6899999999999997E-2</v>
      </c>
      <c r="K123" s="101">
        <v>4.6899999999999997E-2</v>
      </c>
      <c r="L123" s="39"/>
      <c r="M123" s="56">
        <f t="shared" si="45"/>
        <v>4.5370489268384863E-2</v>
      </c>
    </row>
    <row r="124" spans="1:13" x14ac:dyDescent="0.3">
      <c r="A124" s="96" t="s">
        <v>11</v>
      </c>
      <c r="B124" s="66" t="s">
        <v>110</v>
      </c>
      <c r="C124" s="131">
        <v>2.8E-3</v>
      </c>
      <c r="D124" s="40">
        <v>2.8E-3</v>
      </c>
      <c r="E124" s="40">
        <v>5.1000000000000004E-3</v>
      </c>
      <c r="F124" s="40">
        <v>4.8999999999999998E-3</v>
      </c>
      <c r="G124" s="40">
        <v>4.8999999999999998E-3</v>
      </c>
      <c r="H124" s="40">
        <v>5.1000000000000004E-3</v>
      </c>
      <c r="I124" s="40">
        <v>4.8999999999999998E-3</v>
      </c>
      <c r="J124" s="40">
        <v>4.8999999999999998E-3</v>
      </c>
      <c r="K124" s="101">
        <v>4.8999999999999998E-3</v>
      </c>
      <c r="L124" s="39"/>
      <c r="M124" s="56">
        <f t="shared" si="45"/>
        <v>4.7581839852469847E-3</v>
      </c>
    </row>
    <row r="125" spans="1:13" x14ac:dyDescent="0.3">
      <c r="A125" s="96" t="s">
        <v>12</v>
      </c>
      <c r="B125" s="66" t="s">
        <v>39</v>
      </c>
      <c r="C125" s="131">
        <v>8.43E-2</v>
      </c>
      <c r="D125" s="40">
        <v>8.43E-2</v>
      </c>
      <c r="E125" s="40"/>
      <c r="F125" s="40"/>
      <c r="G125" s="40"/>
      <c r="H125" s="40">
        <v>0</v>
      </c>
      <c r="I125" s="40"/>
      <c r="J125" s="40"/>
      <c r="K125" s="101"/>
      <c r="L125" s="39"/>
      <c r="M125" s="56">
        <f t="shared" si="45"/>
        <v>9.1626329013816312E-3</v>
      </c>
    </row>
    <row r="126" spans="1:13" x14ac:dyDescent="0.3">
      <c r="A126" s="96" t="s">
        <v>13</v>
      </c>
      <c r="B126" s="66" t="s">
        <v>40</v>
      </c>
      <c r="C126" s="131">
        <v>2.3300000000000001E-2</v>
      </c>
      <c r="D126" s="40">
        <v>2.3300000000000001E-2</v>
      </c>
      <c r="E126" s="40">
        <v>3.5099999999999999E-2</v>
      </c>
      <c r="F126" s="40">
        <v>3.4200000000000001E-2</v>
      </c>
      <c r="G126" s="40">
        <v>3.4200000000000001E-2</v>
      </c>
      <c r="H126" s="40">
        <v>3.4200000000000001E-2</v>
      </c>
      <c r="I126" s="40">
        <v>3.4200000000000001E-2</v>
      </c>
      <c r="J126" s="40">
        <v>3.4200000000000001E-2</v>
      </c>
      <c r="K126" s="101">
        <v>3.4200000000000001E-2</v>
      </c>
      <c r="L126" s="39"/>
      <c r="M126" s="56">
        <f t="shared" si="45"/>
        <v>3.338270646344331E-2</v>
      </c>
    </row>
    <row r="127" spans="1:13" x14ac:dyDescent="0.3">
      <c r="A127" s="565" t="s">
        <v>14</v>
      </c>
      <c r="B127" s="139" t="s">
        <v>118</v>
      </c>
      <c r="C127" s="132">
        <v>8.2199999999999995E-2</v>
      </c>
      <c r="D127" s="41">
        <v>8.2199999999999995E-2</v>
      </c>
      <c r="E127" s="41">
        <v>0.12379999999999999</v>
      </c>
      <c r="F127" s="41">
        <v>0.12139999999999999</v>
      </c>
      <c r="G127" s="41">
        <v>0.12139999999999999</v>
      </c>
      <c r="H127" s="41">
        <v>0.12139999999999999</v>
      </c>
      <c r="I127" s="41">
        <v>0.12139999999999999</v>
      </c>
      <c r="J127" s="41">
        <v>0.12139999999999999</v>
      </c>
      <c r="K127" s="102">
        <v>0.12139999999999999</v>
      </c>
      <c r="L127" s="39"/>
      <c r="M127" s="62">
        <f t="shared" si="45"/>
        <v>0.11811915064746605</v>
      </c>
    </row>
    <row r="128" spans="1:13" ht="15" thickBot="1" x14ac:dyDescent="0.35">
      <c r="A128" s="566"/>
      <c r="B128" s="83" t="s">
        <v>117</v>
      </c>
      <c r="C128" s="127">
        <f>C127*0.423893</f>
        <v>3.4844004599999999E-2</v>
      </c>
      <c r="D128" s="127">
        <f t="shared" ref="D128:K128" si="49">D127*0.423893</f>
        <v>3.4844004599999999E-2</v>
      </c>
      <c r="E128" s="127">
        <f t="shared" si="49"/>
        <v>5.2477953399999999E-2</v>
      </c>
      <c r="F128" s="127">
        <f t="shared" si="49"/>
        <v>5.14606102E-2</v>
      </c>
      <c r="G128" s="127">
        <f t="shared" si="49"/>
        <v>5.14606102E-2</v>
      </c>
      <c r="H128" s="127">
        <f t="shared" si="49"/>
        <v>5.14606102E-2</v>
      </c>
      <c r="I128" s="127">
        <f t="shared" si="49"/>
        <v>5.14606102E-2</v>
      </c>
      <c r="J128" s="127">
        <f t="shared" si="49"/>
        <v>5.14606102E-2</v>
      </c>
      <c r="K128" s="127">
        <f t="shared" si="49"/>
        <v>5.14606102E-2</v>
      </c>
      <c r="L128" s="39"/>
      <c r="M128" s="62">
        <f t="shared" si="45"/>
        <v>5.0069881125406328E-2</v>
      </c>
    </row>
    <row r="129" spans="1:13" ht="15" thickBot="1" x14ac:dyDescent="0.35">
      <c r="A129" s="9">
        <v>6</v>
      </c>
      <c r="B129" s="137" t="s">
        <v>42</v>
      </c>
      <c r="C129" s="129">
        <f>SUM(C130:C132)</f>
        <v>0.28800000000000003</v>
      </c>
      <c r="D129" s="37">
        <f t="shared" ref="D129:K129" si="50">SUM(D130:D132)</f>
        <v>0.28810000000000002</v>
      </c>
      <c r="E129" s="37">
        <f t="shared" si="50"/>
        <v>0.34139999999999998</v>
      </c>
      <c r="F129" s="37">
        <f t="shared" si="50"/>
        <v>0.33829999999999999</v>
      </c>
      <c r="G129" s="37">
        <f t="shared" si="50"/>
        <v>0.33829999999999999</v>
      </c>
      <c r="H129" s="37">
        <f>SUM(H130:H132)</f>
        <v>0.95920000000000005</v>
      </c>
      <c r="I129" s="37">
        <f t="shared" si="50"/>
        <v>0.33829999999999999</v>
      </c>
      <c r="J129" s="37">
        <f t="shared" si="50"/>
        <v>0.33829999999999999</v>
      </c>
      <c r="K129" s="37">
        <f t="shared" si="50"/>
        <v>0.33829999999999999</v>
      </c>
      <c r="L129" s="43"/>
      <c r="M129" s="60">
        <f t="shared" si="45"/>
        <v>0.34895497876739834</v>
      </c>
    </row>
    <row r="130" spans="1:13" x14ac:dyDescent="0.3">
      <c r="A130" s="94" t="s">
        <v>15</v>
      </c>
      <c r="B130" s="138" t="s">
        <v>43</v>
      </c>
      <c r="C130" s="127">
        <v>0.1053</v>
      </c>
      <c r="D130" s="38">
        <v>0.1053</v>
      </c>
      <c r="E130" s="38">
        <v>0.15859999999999999</v>
      </c>
      <c r="F130" s="38">
        <v>0.1555</v>
      </c>
      <c r="G130" s="38">
        <v>0.1555</v>
      </c>
      <c r="H130" s="38">
        <v>0.1555</v>
      </c>
      <c r="I130" s="38">
        <v>0.1555</v>
      </c>
      <c r="J130" s="38">
        <v>0.1555</v>
      </c>
      <c r="K130" s="100">
        <v>0.1555</v>
      </c>
      <c r="L130" s="39"/>
      <c r="M130" s="58">
        <f t="shared" si="45"/>
        <v>0.15130933559173457</v>
      </c>
    </row>
    <row r="131" spans="1:13" x14ac:dyDescent="0.3">
      <c r="A131" s="98" t="s">
        <v>16</v>
      </c>
      <c r="B131" s="139" t="s">
        <v>44</v>
      </c>
      <c r="C131" s="132">
        <v>0.1827</v>
      </c>
      <c r="D131" s="41">
        <v>0.18279999999999999</v>
      </c>
      <c r="E131" s="41">
        <v>0.18279999999999999</v>
      </c>
      <c r="F131" s="41">
        <v>0.18279999999999999</v>
      </c>
      <c r="G131" s="41">
        <v>0.18279999999999999</v>
      </c>
      <c r="H131" s="41">
        <v>0.1827</v>
      </c>
      <c r="I131" s="41">
        <v>0.18279999999999999</v>
      </c>
      <c r="J131" s="41">
        <v>0.18279999999999999</v>
      </c>
      <c r="K131" s="102">
        <v>0.18279999999999999</v>
      </c>
      <c r="L131" s="39"/>
      <c r="M131" s="56">
        <f t="shared" si="45"/>
        <v>0.18279695589883163</v>
      </c>
    </row>
    <row r="132" spans="1:13" x14ac:dyDescent="0.3">
      <c r="A132" s="98" t="s">
        <v>102</v>
      </c>
      <c r="B132" s="139" t="s">
        <v>103</v>
      </c>
      <c r="C132" s="132"/>
      <c r="D132" s="41"/>
      <c r="E132" s="41"/>
      <c r="F132" s="41"/>
      <c r="G132" s="41"/>
      <c r="H132" s="41">
        <f>SUM(H133:H134)</f>
        <v>0.621</v>
      </c>
      <c r="I132" s="41"/>
      <c r="J132" s="41"/>
      <c r="K132" s="102"/>
      <c r="L132" s="39"/>
      <c r="M132" s="56">
        <f t="shared" si="45"/>
        <v>1.4848687276832166E-2</v>
      </c>
    </row>
    <row r="133" spans="1:13" x14ac:dyDescent="0.3">
      <c r="A133" s="98" t="s">
        <v>104</v>
      </c>
      <c r="B133" s="139" t="s">
        <v>106</v>
      </c>
      <c r="C133" s="132"/>
      <c r="D133" s="41"/>
      <c r="E133" s="41"/>
      <c r="F133" s="41"/>
      <c r="G133" s="41"/>
      <c r="H133" s="41">
        <v>0.34970000000000001</v>
      </c>
      <c r="I133" s="41"/>
      <c r="J133" s="41"/>
      <c r="K133" s="102"/>
      <c r="L133" s="39"/>
      <c r="M133" s="56">
        <f t="shared" si="45"/>
        <v>8.3616520784351184E-3</v>
      </c>
    </row>
    <row r="134" spans="1:13" ht="15" thickBot="1" x14ac:dyDescent="0.35">
      <c r="A134" s="6" t="s">
        <v>105</v>
      </c>
      <c r="B134" s="20" t="s">
        <v>107</v>
      </c>
      <c r="C134" s="130"/>
      <c r="D134" s="107"/>
      <c r="E134" s="107"/>
      <c r="F134" s="107"/>
      <c r="G134" s="107"/>
      <c r="H134" s="107">
        <v>0.27129999999999999</v>
      </c>
      <c r="I134" s="107"/>
      <c r="J134" s="107"/>
      <c r="K134" s="108"/>
      <c r="L134" s="39"/>
      <c r="M134" s="62">
        <f t="shared" si="45"/>
        <v>6.4870351983970474E-3</v>
      </c>
    </row>
    <row r="135" spans="1:13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51">SUM(E136:E137)</f>
        <v>0.28230000000000005</v>
      </c>
      <c r="F135" s="37">
        <f t="shared" si="51"/>
        <v>0.3387</v>
      </c>
      <c r="G135" s="37">
        <f t="shared" si="51"/>
        <v>0.45989999999999998</v>
      </c>
      <c r="H135" s="37">
        <f t="shared" si="51"/>
        <v>0.63529999999999998</v>
      </c>
      <c r="I135" s="37">
        <f t="shared" si="51"/>
        <v>0.7399</v>
      </c>
      <c r="J135" s="37">
        <f t="shared" si="51"/>
        <v>0.75239999999999996</v>
      </c>
      <c r="K135" s="42">
        <f t="shared" si="51"/>
        <v>1.3349</v>
      </c>
      <c r="L135" s="43"/>
      <c r="M135" s="60">
        <f t="shared" si="45"/>
        <v>0.49317455549888767</v>
      </c>
    </row>
    <row r="136" spans="1:13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0.26690000000000003</v>
      </c>
      <c r="F136" s="38">
        <v>0.3201</v>
      </c>
      <c r="G136" s="38">
        <v>0.43469999999999998</v>
      </c>
      <c r="H136" s="38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45"/>
        <v>0.46613228090665648</v>
      </c>
    </row>
    <row r="137" spans="1:13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41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45"/>
        <v>2.7042274592231224E-2</v>
      </c>
    </row>
    <row r="138" spans="1:13" ht="15" thickBot="1" x14ac:dyDescent="0.35">
      <c r="A138" s="9">
        <v>8</v>
      </c>
      <c r="B138" s="137" t="s">
        <v>49</v>
      </c>
      <c r="C138" s="129">
        <f>SUM(C139:C142)</f>
        <v>0.56989999999999996</v>
      </c>
      <c r="D138" s="37">
        <f>SUM(D139:D142)</f>
        <v>0.40040000000000003</v>
      </c>
      <c r="E138" s="37">
        <f t="shared" ref="E138:K138" si="52">SUM(E139:E142)</f>
        <v>0.44979999999999998</v>
      </c>
      <c r="F138" s="37">
        <f t="shared" si="52"/>
        <v>0.49559999999999998</v>
      </c>
      <c r="G138" s="37">
        <f t="shared" si="52"/>
        <v>0.65760000000000007</v>
      </c>
      <c r="H138" s="37">
        <f t="shared" si="52"/>
        <v>0.89410000000000001</v>
      </c>
      <c r="I138" s="37">
        <f t="shared" si="52"/>
        <v>1.0216000000000001</v>
      </c>
      <c r="J138" s="37">
        <f t="shared" si="52"/>
        <v>1.0361</v>
      </c>
      <c r="K138" s="42">
        <f t="shared" si="52"/>
        <v>2.1371000000000002</v>
      </c>
      <c r="L138" s="43"/>
      <c r="M138" s="60">
        <f t="shared" si="45"/>
        <v>0.73932258498831405</v>
      </c>
    </row>
    <row r="139" spans="1:13" x14ac:dyDescent="0.3">
      <c r="A139" s="94" t="s">
        <v>19</v>
      </c>
      <c r="B139" s="138" t="s">
        <v>46</v>
      </c>
      <c r="C139" s="127">
        <v>0.2853</v>
      </c>
      <c r="D139" s="38">
        <v>0.1862</v>
      </c>
      <c r="E139" s="38">
        <v>0.21390000000000001</v>
      </c>
      <c r="F139" s="38">
        <v>0.23960000000000001</v>
      </c>
      <c r="G139" s="38">
        <v>0.33050000000000002</v>
      </c>
      <c r="H139" s="38">
        <v>0.4652</v>
      </c>
      <c r="I139" s="38">
        <v>0.53469999999999995</v>
      </c>
      <c r="J139" s="38">
        <v>0.54279999999999995</v>
      </c>
      <c r="K139" s="100">
        <v>1.1605000000000001</v>
      </c>
      <c r="L139" s="39"/>
      <c r="M139" s="58">
        <f t="shared" si="45"/>
        <v>0.37640785597143772</v>
      </c>
    </row>
    <row r="140" spans="1:13" x14ac:dyDescent="0.3">
      <c r="A140" s="96" t="s">
        <v>19</v>
      </c>
      <c r="B140" s="66" t="s">
        <v>47</v>
      </c>
      <c r="C140" s="131">
        <v>0.1507</v>
      </c>
      <c r="D140" s="40">
        <v>0.1201</v>
      </c>
      <c r="E140" s="40">
        <v>0.13020000000000001</v>
      </c>
      <c r="F140" s="40">
        <v>0.13950000000000001</v>
      </c>
      <c r="G140" s="40">
        <v>0.1726</v>
      </c>
      <c r="H140" s="40">
        <v>0.21279999999999999</v>
      </c>
      <c r="I140" s="40">
        <v>0.24679999999999999</v>
      </c>
      <c r="J140" s="40">
        <v>0.24979999999999999</v>
      </c>
      <c r="K140" s="101">
        <v>0.47439999999999999</v>
      </c>
      <c r="L140" s="39"/>
      <c r="M140" s="56">
        <f t="shared" si="45"/>
        <v>0.18903594780647226</v>
      </c>
    </row>
    <row r="141" spans="1:13" x14ac:dyDescent="0.3">
      <c r="A141" s="96" t="s">
        <v>20</v>
      </c>
      <c r="B141" s="66" t="s">
        <v>50</v>
      </c>
      <c r="C141" s="131">
        <v>8.7599999999999997E-2</v>
      </c>
      <c r="D141" s="40">
        <v>5.7200000000000001E-2</v>
      </c>
      <c r="E141" s="40">
        <v>6.5699999999999995E-2</v>
      </c>
      <c r="F141" s="40">
        <v>7.3599999999999999E-2</v>
      </c>
      <c r="G141" s="40">
        <v>0.10150000000000001</v>
      </c>
      <c r="H141" s="40">
        <v>0.1668</v>
      </c>
      <c r="I141" s="40">
        <v>0.1643</v>
      </c>
      <c r="J141" s="40">
        <v>0.1668</v>
      </c>
      <c r="K141" s="101">
        <v>0.35649999999999998</v>
      </c>
      <c r="L141" s="39"/>
      <c r="M141" s="56">
        <f t="shared" si="45"/>
        <v>0.11620042713039329</v>
      </c>
    </row>
    <row r="142" spans="1:13" ht="15" thickBot="1" x14ac:dyDescent="0.35">
      <c r="A142" s="98" t="s">
        <v>20</v>
      </c>
      <c r="B142" s="20" t="s">
        <v>47</v>
      </c>
      <c r="C142" s="132">
        <v>4.6300000000000001E-2</v>
      </c>
      <c r="D142" s="41">
        <v>3.6900000000000002E-2</v>
      </c>
      <c r="E142" s="41">
        <v>0.04</v>
      </c>
      <c r="F142" s="41">
        <v>4.2900000000000001E-2</v>
      </c>
      <c r="G142" s="41">
        <v>5.2999999999999999E-2</v>
      </c>
      <c r="H142" s="41">
        <v>4.9299999999999997E-2</v>
      </c>
      <c r="I142" s="41">
        <v>7.5800000000000006E-2</v>
      </c>
      <c r="J142" s="41">
        <v>7.6700000000000004E-2</v>
      </c>
      <c r="K142" s="102">
        <v>0.1457</v>
      </c>
      <c r="L142" s="39"/>
      <c r="M142" s="62">
        <f t="shared" si="45"/>
        <v>5.7678354080010645E-2</v>
      </c>
    </row>
    <row r="143" spans="1:13" ht="15" thickBot="1" x14ac:dyDescent="0.35">
      <c r="A143" s="109">
        <v>9</v>
      </c>
      <c r="B143" s="143" t="s">
        <v>51</v>
      </c>
      <c r="C143" s="133">
        <f>SUM(C146,C150)</f>
        <v>0.50211520223354944</v>
      </c>
      <c r="D143" s="110">
        <f>SUM(D146,D150)</f>
        <v>0.49437747447049923</v>
      </c>
      <c r="E143" s="110">
        <f t="shared" ref="E143:K143" si="53">SUM(E146,E150)</f>
        <v>0.64843939489192559</v>
      </c>
      <c r="F143" s="110">
        <f t="shared" si="53"/>
        <v>0.69713399448150359</v>
      </c>
      <c r="G143" s="110">
        <f t="shared" si="53"/>
        <v>0.74619102828150363</v>
      </c>
      <c r="H143" s="110">
        <f t="shared" si="53"/>
        <v>0.94286979484110711</v>
      </c>
      <c r="I143" s="110">
        <f t="shared" si="53"/>
        <v>0.91364791068150364</v>
      </c>
      <c r="J143" s="110">
        <f t="shared" si="53"/>
        <v>0.95601127668150365</v>
      </c>
      <c r="K143" s="111">
        <f t="shared" si="53"/>
        <v>1.2275591728815036</v>
      </c>
      <c r="L143" s="43"/>
      <c r="M143" s="60">
        <f>SUM(M146,M150)</f>
        <v>0.74495385317671237</v>
      </c>
    </row>
    <row r="144" spans="1:13" ht="15" thickBot="1" x14ac:dyDescent="0.35">
      <c r="A144" s="9"/>
      <c r="B144" s="137" t="s">
        <v>91</v>
      </c>
      <c r="C144" s="129"/>
      <c r="D144" s="37"/>
      <c r="E144" s="37"/>
      <c r="F144" s="37"/>
      <c r="G144" s="37"/>
      <c r="H144" s="37"/>
      <c r="I144" s="37"/>
      <c r="J144" s="37"/>
      <c r="K144" s="42"/>
      <c r="L144" s="43"/>
      <c r="M144" s="60">
        <v>7.5800000000000006E-2</v>
      </c>
    </row>
    <row r="145" spans="1:14" x14ac:dyDescent="0.3">
      <c r="A145" s="103"/>
      <c r="B145" s="144" t="s">
        <v>52</v>
      </c>
      <c r="C145" s="134">
        <f>SUM(C138,C135,C129,C118,C112)</f>
        <v>3.9232041179000001</v>
      </c>
      <c r="D145" s="82">
        <f>SUM(D138,D135,D129,D118,D112)</f>
        <v>3.8627465072000002</v>
      </c>
      <c r="E145" s="82">
        <f t="shared" ref="E145:K145" si="54">SUM(E138,E135,E129,E118,E112)</f>
        <v>5.0664869196</v>
      </c>
      <c r="F145" s="82">
        <f t="shared" si="54"/>
        <v>5.4469550925999997</v>
      </c>
      <c r="G145" s="82">
        <f t="shared" si="54"/>
        <v>5.8302550925999999</v>
      </c>
      <c r="H145" s="82">
        <f t="shared" si="54"/>
        <v>7.3669760351999987</v>
      </c>
      <c r="I145" s="82">
        <f t="shared" si="54"/>
        <v>7.1386550925999996</v>
      </c>
      <c r="J145" s="82">
        <f t="shared" si="54"/>
        <v>7.4696550926</v>
      </c>
      <c r="K145" s="104">
        <f t="shared" si="54"/>
        <v>9.5913550926000006</v>
      </c>
      <c r="L145" s="43"/>
      <c r="M145" s="55">
        <f>((C145*$C$110+D145*$D$110+E145*$E$110+F145*$F$110+G145*$G$110+H145*$H$110+I145*$I$110+J145*$J$110+K145*$K$110)/$M$110)-M144</f>
        <v>5.8205886048217179</v>
      </c>
    </row>
    <row r="146" spans="1:14" x14ac:dyDescent="0.3">
      <c r="A146" s="105" t="s">
        <v>21</v>
      </c>
      <c r="B146" s="145" t="s">
        <v>53</v>
      </c>
      <c r="C146" s="135">
        <f t="shared" ref="C146:K146" si="55">SUM(C147:C149)</f>
        <v>0.24009224560724421</v>
      </c>
      <c r="D146" s="45">
        <f t="shared" si="55"/>
        <v>0.23639236074762565</v>
      </c>
      <c r="E146" s="45">
        <f t="shared" si="55"/>
        <v>0.31005886650568082</v>
      </c>
      <c r="F146" s="45">
        <f t="shared" si="55"/>
        <v>0.33334275775693478</v>
      </c>
      <c r="G146" s="45">
        <f t="shared" si="55"/>
        <v>0.35679995115693486</v>
      </c>
      <c r="H146" s="45">
        <f t="shared" si="55"/>
        <v>0.45084419940216958</v>
      </c>
      <c r="I146" s="45">
        <f t="shared" si="55"/>
        <v>0.43687141435693483</v>
      </c>
      <c r="J146" s="45">
        <f t="shared" si="55"/>
        <v>0.45712795235693482</v>
      </c>
      <c r="K146" s="45">
        <f t="shared" si="55"/>
        <v>0.58697174895693482</v>
      </c>
      <c r="L146" s="43"/>
      <c r="M146" s="57">
        <f>SUM(M147:M149)</f>
        <v>0.35620838143787947</v>
      </c>
    </row>
    <row r="147" spans="1:14" x14ac:dyDescent="0.3">
      <c r="A147" s="96" t="s">
        <v>22</v>
      </c>
      <c r="B147" s="66" t="s">
        <v>54</v>
      </c>
      <c r="C147" s="131">
        <f t="shared" ref="C147:K147" si="56">0.007046*C145</f>
        <v>2.7642896214723402E-2</v>
      </c>
      <c r="D147" s="40">
        <f t="shared" si="56"/>
        <v>2.7216911889731202E-2</v>
      </c>
      <c r="E147" s="40">
        <f t="shared" si="56"/>
        <v>3.5698466835501604E-2</v>
      </c>
      <c r="F147" s="46">
        <f t="shared" si="56"/>
        <v>3.8379245582459601E-2</v>
      </c>
      <c r="G147" s="40">
        <f t="shared" si="56"/>
        <v>4.1079977382459602E-2</v>
      </c>
      <c r="H147" s="40">
        <f t="shared" si="56"/>
        <v>5.1907713144019194E-2</v>
      </c>
      <c r="I147" s="40">
        <f t="shared" si="56"/>
        <v>5.0298963782459599E-2</v>
      </c>
      <c r="J147" s="40">
        <f t="shared" si="56"/>
        <v>5.2631189782459599E-2</v>
      </c>
      <c r="K147" s="101">
        <f t="shared" si="56"/>
        <v>6.75806879824596E-2</v>
      </c>
      <c r="L147" s="39"/>
      <c r="M147" s="56">
        <f>0.007046*M145</f>
        <v>4.1011867309573825E-2</v>
      </c>
    </row>
    <row r="148" spans="1:14" x14ac:dyDescent="0.3">
      <c r="A148" s="96" t="s">
        <v>23</v>
      </c>
      <c r="B148" s="66" t="s">
        <v>55</v>
      </c>
      <c r="C148" s="131">
        <f t="shared" ref="C148:K148" si="57">0.032488*C145</f>
        <v>0.1274570553823352</v>
      </c>
      <c r="D148" s="40">
        <f t="shared" si="57"/>
        <v>0.12549290852591363</v>
      </c>
      <c r="E148" s="40">
        <f t="shared" si="57"/>
        <v>0.16460002704396481</v>
      </c>
      <c r="F148" s="47">
        <f t="shared" si="57"/>
        <v>0.1769606770483888</v>
      </c>
      <c r="G148" s="40">
        <f t="shared" si="57"/>
        <v>0.18941332744838882</v>
      </c>
      <c r="H148" s="40">
        <f t="shared" si="57"/>
        <v>0.23933831743157757</v>
      </c>
      <c r="I148" s="40">
        <f t="shared" si="57"/>
        <v>0.23192062664838881</v>
      </c>
      <c r="J148" s="40">
        <f t="shared" si="57"/>
        <v>0.24267415464838882</v>
      </c>
      <c r="K148" s="101">
        <f t="shared" si="57"/>
        <v>0.31160394424838883</v>
      </c>
      <c r="L148" s="39"/>
      <c r="M148" s="56">
        <f>0.032488*M145</f>
        <v>0.18909928259344799</v>
      </c>
    </row>
    <row r="149" spans="1:14" x14ac:dyDescent="0.3">
      <c r="A149" s="96" t="s">
        <v>121</v>
      </c>
      <c r="B149" s="66" t="s">
        <v>122</v>
      </c>
      <c r="C149" s="131">
        <f t="shared" ref="C149:K149" si="58">0.021664*C145</f>
        <v>8.4992294010185598E-2</v>
      </c>
      <c r="D149" s="40">
        <f t="shared" si="58"/>
        <v>8.3682540331980804E-2</v>
      </c>
      <c r="E149" s="40">
        <f t="shared" si="58"/>
        <v>0.10976037262621439</v>
      </c>
      <c r="F149" s="47">
        <f t="shared" si="58"/>
        <v>0.11800283512608639</v>
      </c>
      <c r="G149" s="40">
        <f t="shared" si="58"/>
        <v>0.1263066463260864</v>
      </c>
      <c r="H149" s="40">
        <f t="shared" si="58"/>
        <v>0.15959816882657277</v>
      </c>
      <c r="I149" s="40">
        <f t="shared" si="58"/>
        <v>0.1546518239260864</v>
      </c>
      <c r="J149" s="40">
        <f t="shared" si="58"/>
        <v>0.16182260792608638</v>
      </c>
      <c r="K149" s="101">
        <f t="shared" si="58"/>
        <v>0.20778711672608641</v>
      </c>
      <c r="L149" s="39"/>
      <c r="M149" s="56">
        <f>0.021664*M145</f>
        <v>0.12609723153485769</v>
      </c>
    </row>
    <row r="150" spans="1:14" x14ac:dyDescent="0.3">
      <c r="A150" s="105" t="s">
        <v>24</v>
      </c>
      <c r="B150" s="145" t="s">
        <v>56</v>
      </c>
      <c r="C150" s="135">
        <f t="shared" ref="C150:K150" si="59">SUM(C151:C152)</f>
        <v>0.2620229566263052</v>
      </c>
      <c r="D150" s="45">
        <f t="shared" si="59"/>
        <v>0.25798511372287358</v>
      </c>
      <c r="E150" s="45">
        <f t="shared" si="59"/>
        <v>0.33838052838624477</v>
      </c>
      <c r="F150" s="45">
        <f t="shared" si="59"/>
        <v>0.36379123672456876</v>
      </c>
      <c r="G150" s="45">
        <f t="shared" si="59"/>
        <v>0.38939107712456877</v>
      </c>
      <c r="H150" s="45">
        <f t="shared" si="59"/>
        <v>0.49202559543893754</v>
      </c>
      <c r="I150" s="45">
        <f t="shared" si="59"/>
        <v>0.47677649632456875</v>
      </c>
      <c r="J150" s="45">
        <f t="shared" si="59"/>
        <v>0.49888332432456878</v>
      </c>
      <c r="K150" s="106">
        <f t="shared" si="59"/>
        <v>0.6405874239245688</v>
      </c>
      <c r="L150" s="43"/>
      <c r="M150" s="57">
        <f>SUM(M151:M152)</f>
        <v>0.38874547173883289</v>
      </c>
    </row>
    <row r="151" spans="1:14" x14ac:dyDescent="0.3">
      <c r="A151" s="96" t="s">
        <v>25</v>
      </c>
      <c r="B151" s="66" t="s">
        <v>57</v>
      </c>
      <c r="C151" s="131">
        <f t="shared" ref="C151:K151" si="60">C149</f>
        <v>8.4992294010185598E-2</v>
      </c>
      <c r="D151" s="40">
        <f t="shared" si="60"/>
        <v>8.3682540331980804E-2</v>
      </c>
      <c r="E151" s="40">
        <f t="shared" si="60"/>
        <v>0.10976037262621439</v>
      </c>
      <c r="F151" s="40">
        <f t="shared" si="60"/>
        <v>0.11800283512608639</v>
      </c>
      <c r="G151" s="40">
        <f t="shared" si="60"/>
        <v>0.1263066463260864</v>
      </c>
      <c r="H151" s="40">
        <f t="shared" si="60"/>
        <v>0.15959816882657277</v>
      </c>
      <c r="I151" s="40">
        <f t="shared" si="60"/>
        <v>0.1546518239260864</v>
      </c>
      <c r="J151" s="40">
        <f t="shared" si="60"/>
        <v>0.16182260792608638</v>
      </c>
      <c r="K151" s="101">
        <f t="shared" si="60"/>
        <v>0.20778711672608641</v>
      </c>
      <c r="L151" s="39"/>
      <c r="M151" s="56">
        <f>M149</f>
        <v>0.12609723153485769</v>
      </c>
    </row>
    <row r="152" spans="1:14" ht="15" thickBot="1" x14ac:dyDescent="0.35">
      <c r="A152" s="96" t="s">
        <v>26</v>
      </c>
      <c r="B152" s="66" t="s">
        <v>58</v>
      </c>
      <c r="C152" s="131">
        <f t="shared" ref="C152:K152" si="61">0.045124*C145</f>
        <v>0.17703066261611961</v>
      </c>
      <c r="D152" s="40">
        <f t="shared" si="61"/>
        <v>0.17430257339089281</v>
      </c>
      <c r="E152" s="40">
        <f t="shared" si="61"/>
        <v>0.22862015576003039</v>
      </c>
      <c r="F152" s="40">
        <f t="shared" si="61"/>
        <v>0.24578840159848236</v>
      </c>
      <c r="G152" s="40">
        <f t="shared" si="61"/>
        <v>0.26308443079848237</v>
      </c>
      <c r="H152" s="40">
        <f t="shared" si="61"/>
        <v>0.33242742661236474</v>
      </c>
      <c r="I152" s="40">
        <f t="shared" si="61"/>
        <v>0.32212467239848236</v>
      </c>
      <c r="J152" s="40">
        <f t="shared" si="61"/>
        <v>0.3370607163984824</v>
      </c>
      <c r="K152" s="101">
        <f t="shared" si="61"/>
        <v>0.43280030719848239</v>
      </c>
      <c r="L152" s="39"/>
      <c r="M152" s="62">
        <f>0.045124*M145</f>
        <v>0.2626482402039752</v>
      </c>
    </row>
    <row r="153" spans="1:14" ht="15" thickBot="1" x14ac:dyDescent="0.35">
      <c r="A153" s="562" t="s">
        <v>60</v>
      </c>
      <c r="B153" s="567"/>
      <c r="C153" s="129">
        <f>SUM(C112,C118,C129,C135,C138,C143)</f>
        <v>4.4253193201335499</v>
      </c>
      <c r="D153" s="37">
        <f t="shared" ref="D153:K153" si="62">SUM(D112,D118,D129,D135,D138,D143)</f>
        <v>4.3571239816704992</v>
      </c>
      <c r="E153" s="37">
        <f t="shared" si="62"/>
        <v>5.714926314491926</v>
      </c>
      <c r="F153" s="37">
        <f t="shared" si="62"/>
        <v>6.144089087081503</v>
      </c>
      <c r="G153" s="37">
        <f t="shared" si="62"/>
        <v>6.5764461208815046</v>
      </c>
      <c r="H153" s="37">
        <f t="shared" si="62"/>
        <v>8.3098458300411071</v>
      </c>
      <c r="I153" s="37">
        <f t="shared" si="62"/>
        <v>8.0523030032815033</v>
      </c>
      <c r="J153" s="37">
        <f t="shared" si="62"/>
        <v>8.4256663692815046</v>
      </c>
      <c r="K153" s="42">
        <f t="shared" si="62"/>
        <v>10.818914265481505</v>
      </c>
      <c r="L153" s="43"/>
      <c r="M153" s="60">
        <f>M145+M146+M150</f>
        <v>6.5655424579984301</v>
      </c>
      <c r="N153" s="78"/>
    </row>
    <row r="154" spans="1:14" x14ac:dyDescent="0.3">
      <c r="K154" t="s">
        <v>85</v>
      </c>
      <c r="M154">
        <v>6.5652999999999997</v>
      </c>
    </row>
    <row r="155" spans="1:14" x14ac:dyDescent="0.3">
      <c r="G155" s="78"/>
      <c r="H155" s="78"/>
      <c r="I155" s="78"/>
      <c r="J155" s="78"/>
      <c r="M155" s="90"/>
    </row>
    <row r="156" spans="1:14" ht="15" thickBot="1" x14ac:dyDescent="0.35">
      <c r="A156" s="72" t="s">
        <v>0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 t="s">
        <v>95</v>
      </c>
    </row>
    <row r="157" spans="1:14" x14ac:dyDescent="0.3">
      <c r="A157" s="561" t="s">
        <v>1</v>
      </c>
      <c r="B157" s="561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</row>
    <row r="158" spans="1:14" ht="15" thickBot="1" x14ac:dyDescent="0.35"/>
    <row r="159" spans="1:14" ht="15" thickBot="1" x14ac:dyDescent="0.35">
      <c r="A159" s="4">
        <v>1</v>
      </c>
      <c r="B159" s="17" t="s">
        <v>2</v>
      </c>
      <c r="C159" s="121">
        <v>33709.360000000001</v>
      </c>
      <c r="D159" s="21">
        <v>253624.53</v>
      </c>
      <c r="E159" s="21">
        <v>1278231.43</v>
      </c>
      <c r="F159" s="21">
        <v>48237.59</v>
      </c>
      <c r="G159" s="21">
        <v>568690.93000000005</v>
      </c>
      <c r="H159" s="21">
        <v>0</v>
      </c>
      <c r="I159" s="21">
        <v>438952.59</v>
      </c>
      <c r="J159" s="21">
        <v>87118.19</v>
      </c>
      <c r="K159" s="22">
        <v>394829.6</v>
      </c>
      <c r="L159" s="23"/>
      <c r="M159" s="120">
        <f>SUM(C159:K159)</f>
        <v>3103394.2199999997</v>
      </c>
    </row>
    <row r="160" spans="1:14" ht="29.4" thickBot="1" x14ac:dyDescent="0.35">
      <c r="A160" s="8"/>
      <c r="B160" s="26" t="s">
        <v>28</v>
      </c>
      <c r="C160" s="27" t="s">
        <v>61</v>
      </c>
      <c r="D160" s="27" t="s">
        <v>62</v>
      </c>
      <c r="E160" s="27" t="s">
        <v>63</v>
      </c>
      <c r="F160" s="27" t="s">
        <v>64</v>
      </c>
      <c r="G160" s="27" t="s">
        <v>65</v>
      </c>
      <c r="H160" s="27" t="s">
        <v>111</v>
      </c>
      <c r="I160" s="27" t="s">
        <v>66</v>
      </c>
      <c r="J160" s="27" t="s">
        <v>67</v>
      </c>
      <c r="K160" s="28" t="s">
        <v>68</v>
      </c>
      <c r="L160" s="29"/>
      <c r="M160" s="54" t="s">
        <v>69</v>
      </c>
    </row>
    <row r="161" spans="1:13" ht="15" thickBot="1" x14ac:dyDescent="0.35">
      <c r="A161" s="9">
        <v>4</v>
      </c>
      <c r="B161" s="10" t="s">
        <v>29</v>
      </c>
      <c r="C161" s="30">
        <f>SUM(C162:C165)</f>
        <v>0.6976</v>
      </c>
      <c r="D161" s="30">
        <f>SUM(D162:D165)</f>
        <v>0.94359999999999999</v>
      </c>
      <c r="E161" s="30">
        <f t="shared" ref="E161:G161" si="63">SUM(E162:E165)</f>
        <v>1.0739000000000001</v>
      </c>
      <c r="F161" s="30">
        <f t="shared" si="63"/>
        <v>1.4253</v>
      </c>
      <c r="G161" s="30">
        <f t="shared" si="63"/>
        <v>1.5253000000000001</v>
      </c>
      <c r="H161" s="30"/>
      <c r="I161" s="30">
        <f>SUM(I162:I165)</f>
        <v>2.1898</v>
      </c>
      <c r="J161" s="30">
        <f>SUM(J162:J165)</f>
        <v>2.5036</v>
      </c>
      <c r="K161" s="31">
        <f t="shared" ref="K161" si="64">SUM(K162:K165)</f>
        <v>2.9634999999999998</v>
      </c>
      <c r="L161" s="32"/>
      <c r="M161" s="60">
        <f>(C161*$C$159+D161*$D$159+E161*$E$159+F161*$F$159+G161*$G$159+H161*$H$159+I161*$I$159+J161*$J$159+K161*$K$159)/$M$159</f>
        <v>1.5857188787775083</v>
      </c>
    </row>
    <row r="162" spans="1:13" x14ac:dyDescent="0.3">
      <c r="A162" s="94" t="s">
        <v>3</v>
      </c>
      <c r="B162" s="5" t="s">
        <v>30</v>
      </c>
      <c r="C162" s="33">
        <v>0.45400000000000001</v>
      </c>
      <c r="D162" s="33">
        <v>0.6149</v>
      </c>
      <c r="E162" s="33">
        <v>0.70850000000000002</v>
      </c>
      <c r="F162" s="33">
        <v>1.0124</v>
      </c>
      <c r="G162" s="33">
        <v>1.0646</v>
      </c>
      <c r="H162" s="33"/>
      <c r="I162" s="33">
        <v>1.4824999999999999</v>
      </c>
      <c r="J162" s="33">
        <v>1.7259</v>
      </c>
      <c r="K162" s="95">
        <v>1.8263</v>
      </c>
      <c r="L162" s="34"/>
      <c r="M162" s="58">
        <f t="shared" ref="M162:M191" si="65">(C162*$C$159+D162*$D$159+E162*$E$159+F162*$F$159+G162*$G$159+H162*$H$159+I162*$I$159+J162*$J$159+K162*$K$159)/$M$159</f>
        <v>1.0483136875088979</v>
      </c>
    </row>
    <row r="163" spans="1:13" x14ac:dyDescent="0.3">
      <c r="A163" s="96" t="s">
        <v>4</v>
      </c>
      <c r="B163" s="13" t="s">
        <v>31</v>
      </c>
      <c r="C163" s="35">
        <v>1.8200000000000001E-2</v>
      </c>
      <c r="D163" s="35">
        <v>2.46E-2</v>
      </c>
      <c r="E163" s="35">
        <v>2.8299999999999999E-2</v>
      </c>
      <c r="F163" s="35">
        <v>4.0500000000000001E-2</v>
      </c>
      <c r="G163" s="35">
        <v>4.2599999999999999E-2</v>
      </c>
      <c r="H163" s="35"/>
      <c r="I163" s="35">
        <v>5.9299999999999999E-2</v>
      </c>
      <c r="J163" s="35">
        <v>6.9000000000000006E-2</v>
      </c>
      <c r="K163" s="97">
        <v>7.3099999999999998E-2</v>
      </c>
      <c r="L163" s="34"/>
      <c r="M163" s="56">
        <f t="shared" si="65"/>
        <v>4.1924923972114642E-2</v>
      </c>
    </row>
    <row r="164" spans="1:13" x14ac:dyDescent="0.3">
      <c r="A164" s="96" t="s">
        <v>5</v>
      </c>
      <c r="B164" s="13" t="s">
        <v>32</v>
      </c>
      <c r="C164" s="35">
        <v>5.6099999999999997E-2</v>
      </c>
      <c r="D164" s="35">
        <v>8.2500000000000004E-2</v>
      </c>
      <c r="E164" s="35">
        <v>0.10730000000000001</v>
      </c>
      <c r="F164" s="35">
        <v>0.10730000000000001</v>
      </c>
      <c r="G164" s="35">
        <v>0.125</v>
      </c>
      <c r="H164" s="35"/>
      <c r="I164" s="35">
        <v>0.14849999999999999</v>
      </c>
      <c r="J164" s="35">
        <v>0.14849999999999999</v>
      </c>
      <c r="K164" s="97">
        <v>0.17530000000000001</v>
      </c>
      <c r="L164" s="34"/>
      <c r="M164" s="56">
        <f t="shared" si="65"/>
        <v>0.12359588355068858</v>
      </c>
    </row>
    <row r="165" spans="1:13" x14ac:dyDescent="0.3">
      <c r="A165" s="98" t="s">
        <v>6</v>
      </c>
      <c r="B165" s="117" t="s">
        <v>33</v>
      </c>
      <c r="C165" s="36">
        <v>0.16930000000000001</v>
      </c>
      <c r="D165" s="36">
        <v>0.22159999999999999</v>
      </c>
      <c r="E165" s="36">
        <v>0.2298</v>
      </c>
      <c r="F165" s="36">
        <v>0.2651</v>
      </c>
      <c r="G165" s="36">
        <v>0.29310000000000003</v>
      </c>
      <c r="H165" s="36"/>
      <c r="I165" s="36">
        <v>0.4995</v>
      </c>
      <c r="J165" s="36">
        <v>0.56020000000000003</v>
      </c>
      <c r="K165" s="99">
        <v>0.88880000000000003</v>
      </c>
      <c r="L165" s="34"/>
      <c r="M165" s="56">
        <f t="shared" si="65"/>
        <v>0.37188438374580723</v>
      </c>
    </row>
    <row r="166" spans="1:13" ht="15" thickBot="1" x14ac:dyDescent="0.35">
      <c r="A166" s="6" t="s">
        <v>100</v>
      </c>
      <c r="B166" s="7" t="s">
        <v>101</v>
      </c>
      <c r="C166" s="116"/>
      <c r="D166" s="116"/>
      <c r="E166" s="116"/>
      <c r="F166" s="116"/>
      <c r="G166" s="116"/>
      <c r="H166" s="116"/>
      <c r="I166" s="116"/>
      <c r="J166" s="116"/>
      <c r="K166" s="118"/>
      <c r="L166" s="34"/>
      <c r="M166" s="62">
        <f t="shared" si="65"/>
        <v>0</v>
      </c>
    </row>
    <row r="167" spans="1:13" ht="29.4" thickBot="1" x14ac:dyDescent="0.35">
      <c r="A167" s="9">
        <v>5</v>
      </c>
      <c r="B167" s="15" t="s">
        <v>71</v>
      </c>
      <c r="C167" s="37">
        <f>SUM(C168:C170,C174:C177)</f>
        <v>1.9689465072000003</v>
      </c>
      <c r="D167" s="37">
        <f t="shared" ref="D167:K167" si="66">SUM(D168:D170,D174:D177)</f>
        <v>1.9689465072000003</v>
      </c>
      <c r="E167" s="37">
        <f t="shared" si="66"/>
        <v>2.9188445302999999</v>
      </c>
      <c r="F167" s="37">
        <f t="shared" si="66"/>
        <v>2.8489127032999995</v>
      </c>
      <c r="G167" s="37">
        <f t="shared" si="66"/>
        <v>2.8489127032999995</v>
      </c>
      <c r="H167" s="37"/>
      <c r="I167" s="37">
        <f t="shared" si="66"/>
        <v>2.8489127032999995</v>
      </c>
      <c r="J167" s="37">
        <f t="shared" si="66"/>
        <v>2.8489127032999995</v>
      </c>
      <c r="K167" s="37">
        <f t="shared" si="66"/>
        <v>2.8489127032999995</v>
      </c>
      <c r="L167" s="32"/>
      <c r="M167" s="60">
        <f t="shared" si="65"/>
        <v>2.7962429361425443</v>
      </c>
    </row>
    <row r="168" spans="1:13" x14ac:dyDescent="0.3">
      <c r="A168" s="94" t="s">
        <v>115</v>
      </c>
      <c r="B168" s="5" t="s">
        <v>114</v>
      </c>
      <c r="C168" s="38">
        <v>1.0682</v>
      </c>
      <c r="D168" s="38">
        <v>1.0682</v>
      </c>
      <c r="E168" s="38">
        <v>1.6133999999999999</v>
      </c>
      <c r="F168" s="38">
        <v>1.5767</v>
      </c>
      <c r="G168" s="38">
        <v>1.5767</v>
      </c>
      <c r="H168" s="38"/>
      <c r="I168" s="38">
        <v>1.5767</v>
      </c>
      <c r="J168" s="38">
        <v>1.5767</v>
      </c>
      <c r="K168" s="100">
        <v>1.5767</v>
      </c>
      <c r="L168" s="39"/>
      <c r="M168" s="58">
        <f t="shared" si="65"/>
        <v>1.5447355821555924</v>
      </c>
    </row>
    <row r="169" spans="1:13" x14ac:dyDescent="0.3">
      <c r="A169" s="94" t="s">
        <v>116</v>
      </c>
      <c r="B169" s="125" t="s">
        <v>117</v>
      </c>
      <c r="C169" s="38">
        <f>C168*0.423893</f>
        <v>0.45280250260000005</v>
      </c>
      <c r="D169" s="38">
        <f t="shared" ref="D169:K169" si="67">D168*0.423893</f>
        <v>0.45280250260000005</v>
      </c>
      <c r="E169" s="38">
        <f t="shared" si="67"/>
        <v>0.68390896619999997</v>
      </c>
      <c r="F169" s="38">
        <f t="shared" si="67"/>
        <v>0.66835209309999999</v>
      </c>
      <c r="G169" s="38">
        <f t="shared" si="67"/>
        <v>0.66835209309999999</v>
      </c>
      <c r="H169" s="38"/>
      <c r="I169" s="38">
        <f t="shared" si="67"/>
        <v>0.66835209309999999</v>
      </c>
      <c r="J169" s="38">
        <f t="shared" si="67"/>
        <v>0.66835209309999999</v>
      </c>
      <c r="K169" s="38">
        <f t="shared" si="67"/>
        <v>0.66835209309999999</v>
      </c>
      <c r="L169" s="39"/>
      <c r="M169" s="56">
        <f t="shared" si="65"/>
        <v>0.65480260012668057</v>
      </c>
    </row>
    <row r="170" spans="1:13" x14ac:dyDescent="0.3">
      <c r="A170" s="96" t="s">
        <v>8</v>
      </c>
      <c r="B170" s="13" t="s">
        <v>35</v>
      </c>
      <c r="C170" s="40">
        <f>SUM(C171:C173)</f>
        <v>0.2233</v>
      </c>
      <c r="D170" s="40">
        <f>SUM(D171:D173)</f>
        <v>0.2233</v>
      </c>
      <c r="E170" s="40">
        <f t="shared" ref="E170:K170" si="68">SUM(E171:E173)</f>
        <v>0.4103</v>
      </c>
      <c r="F170" s="40">
        <f t="shared" si="68"/>
        <v>0.39679999999999999</v>
      </c>
      <c r="G170" s="40">
        <f t="shared" si="68"/>
        <v>0.39679999999999999</v>
      </c>
      <c r="H170" s="40"/>
      <c r="I170" s="40">
        <f t="shared" si="68"/>
        <v>0.39679999999999999</v>
      </c>
      <c r="J170" s="40">
        <f t="shared" si="68"/>
        <v>0.39679999999999999</v>
      </c>
      <c r="K170" s="101">
        <f t="shared" si="68"/>
        <v>0.39679999999999999</v>
      </c>
      <c r="L170" s="39"/>
      <c r="M170" s="56">
        <f t="shared" si="65"/>
        <v>0.38629656302124588</v>
      </c>
    </row>
    <row r="171" spans="1:13" x14ac:dyDescent="0.3">
      <c r="A171" s="96" t="s">
        <v>9</v>
      </c>
      <c r="B171" s="13" t="s">
        <v>108</v>
      </c>
      <c r="C171" s="40">
        <v>0.19409999999999999</v>
      </c>
      <c r="D171" s="40">
        <v>0.19409999999999999</v>
      </c>
      <c r="E171" s="40">
        <v>0.35670000000000002</v>
      </c>
      <c r="F171" s="40">
        <v>0.34499999999999997</v>
      </c>
      <c r="G171" s="40">
        <v>0.34499999999999997</v>
      </c>
      <c r="H171" s="40">
        <v>0</v>
      </c>
      <c r="I171" s="40">
        <v>0.34499999999999997</v>
      </c>
      <c r="J171" s="40">
        <v>0.34499999999999997</v>
      </c>
      <c r="K171" s="101">
        <v>0.34499999999999997</v>
      </c>
      <c r="L171" s="39"/>
      <c r="M171" s="56">
        <f t="shared" si="65"/>
        <v>0.33584764156388747</v>
      </c>
    </row>
    <row r="172" spans="1:13" x14ac:dyDescent="0.3">
      <c r="A172" s="96" t="s">
        <v>10</v>
      </c>
      <c r="B172" s="13" t="s">
        <v>109</v>
      </c>
      <c r="C172" s="40">
        <v>2.64E-2</v>
      </c>
      <c r="D172" s="40">
        <v>2.64E-2</v>
      </c>
      <c r="E172" s="40">
        <v>4.8500000000000001E-2</v>
      </c>
      <c r="F172" s="40">
        <v>4.6899999999999997E-2</v>
      </c>
      <c r="G172" s="40">
        <v>4.6899999999999997E-2</v>
      </c>
      <c r="H172" s="40">
        <v>0</v>
      </c>
      <c r="I172" s="40">
        <v>4.6899999999999997E-2</v>
      </c>
      <c r="J172" s="40">
        <v>4.6899999999999997E-2</v>
      </c>
      <c r="K172" s="101">
        <v>4.6899999999999997E-2</v>
      </c>
      <c r="L172" s="39"/>
      <c r="M172" s="56">
        <f t="shared" si="65"/>
        <v>4.5660977760343974E-2</v>
      </c>
    </row>
    <row r="173" spans="1:13" x14ac:dyDescent="0.3">
      <c r="A173" s="96" t="s">
        <v>11</v>
      </c>
      <c r="B173" s="13" t="s">
        <v>110</v>
      </c>
      <c r="C173" s="40">
        <v>2.8E-3</v>
      </c>
      <c r="D173" s="40">
        <v>2.8E-3</v>
      </c>
      <c r="E173" s="40">
        <v>5.1000000000000004E-3</v>
      </c>
      <c r="F173" s="40">
        <v>4.8999999999999998E-3</v>
      </c>
      <c r="G173" s="40">
        <v>4.8999999999999998E-3</v>
      </c>
      <c r="H173" s="40">
        <v>0</v>
      </c>
      <c r="I173" s="40">
        <v>4.8999999999999998E-3</v>
      </c>
      <c r="J173" s="40">
        <v>4.8999999999999998E-3</v>
      </c>
      <c r="K173" s="101">
        <v>4.8999999999999998E-3</v>
      </c>
      <c r="L173" s="39"/>
      <c r="M173" s="56">
        <f t="shared" si="65"/>
        <v>4.7879436970144256E-3</v>
      </c>
    </row>
    <row r="174" spans="1:13" x14ac:dyDescent="0.3">
      <c r="A174" s="96" t="s">
        <v>12</v>
      </c>
      <c r="B174" s="13" t="s">
        <v>39</v>
      </c>
      <c r="C174" s="40">
        <v>8.43E-2</v>
      </c>
      <c r="D174" s="40">
        <v>8.43E-2</v>
      </c>
      <c r="E174" s="40"/>
      <c r="F174" s="40"/>
      <c r="G174" s="40"/>
      <c r="H174" s="40">
        <v>0</v>
      </c>
      <c r="I174" s="40"/>
      <c r="J174" s="40"/>
      <c r="K174" s="101"/>
      <c r="L174" s="39"/>
      <c r="M174" s="56">
        <f t="shared" si="65"/>
        <v>7.8050821809547621E-3</v>
      </c>
    </row>
    <row r="175" spans="1:13" x14ac:dyDescent="0.3">
      <c r="A175" s="96" t="s">
        <v>13</v>
      </c>
      <c r="B175" s="13" t="s">
        <v>40</v>
      </c>
      <c r="C175" s="40">
        <v>2.3300000000000001E-2</v>
      </c>
      <c r="D175" s="40">
        <v>2.3300000000000001E-2</v>
      </c>
      <c r="E175" s="40">
        <v>3.5099999999999999E-2</v>
      </c>
      <c r="F175" s="40">
        <v>3.4200000000000001E-2</v>
      </c>
      <c r="G175" s="40">
        <v>3.4200000000000001E-2</v>
      </c>
      <c r="H175" s="40">
        <v>0</v>
      </c>
      <c r="I175" s="40">
        <v>3.4200000000000001E-2</v>
      </c>
      <c r="J175" s="40">
        <v>3.4200000000000001E-2</v>
      </c>
      <c r="K175" s="101">
        <v>3.4200000000000001E-2</v>
      </c>
      <c r="L175" s="39"/>
      <c r="M175" s="56">
        <f t="shared" si="65"/>
        <v>3.3561495519573409E-2</v>
      </c>
    </row>
    <row r="176" spans="1:13" x14ac:dyDescent="0.3">
      <c r="A176" s="565" t="s">
        <v>14</v>
      </c>
      <c r="B176" s="117" t="s">
        <v>118</v>
      </c>
      <c r="C176" s="132">
        <v>8.2199999999999995E-2</v>
      </c>
      <c r="D176" s="41">
        <v>8.2199999999999995E-2</v>
      </c>
      <c r="E176" s="41">
        <v>0.1237</v>
      </c>
      <c r="F176" s="41">
        <v>0.12139999999999999</v>
      </c>
      <c r="G176" s="41">
        <v>0.12139999999999999</v>
      </c>
      <c r="H176" s="41"/>
      <c r="I176" s="41">
        <v>0.12139999999999999</v>
      </c>
      <c r="J176" s="41">
        <v>0.12139999999999999</v>
      </c>
      <c r="K176" s="102">
        <v>0.12139999999999999</v>
      </c>
      <c r="L176" s="39"/>
      <c r="M176" s="56">
        <f t="shared" si="65"/>
        <v>0.11871791850827125</v>
      </c>
    </row>
    <row r="177" spans="1:13" ht="15" thickBot="1" x14ac:dyDescent="0.35">
      <c r="A177" s="566"/>
      <c r="B177" s="122" t="s">
        <v>117</v>
      </c>
      <c r="C177" s="38">
        <f>C176*0.423893</f>
        <v>3.4844004599999999E-2</v>
      </c>
      <c r="D177" s="38">
        <f t="shared" ref="D177:K177" si="69">D176*0.423893</f>
        <v>3.4844004599999999E-2</v>
      </c>
      <c r="E177" s="38">
        <f t="shared" si="69"/>
        <v>5.2435564100000005E-2</v>
      </c>
      <c r="F177" s="38">
        <f t="shared" si="69"/>
        <v>5.14606102E-2</v>
      </c>
      <c r="G177" s="38">
        <f t="shared" si="69"/>
        <v>5.14606102E-2</v>
      </c>
      <c r="H177" s="38"/>
      <c r="I177" s="38">
        <f t="shared" si="69"/>
        <v>5.14606102E-2</v>
      </c>
      <c r="J177" s="38">
        <f t="shared" si="69"/>
        <v>5.14606102E-2</v>
      </c>
      <c r="K177" s="38">
        <f t="shared" si="69"/>
        <v>5.14606102E-2</v>
      </c>
      <c r="L177" s="39"/>
      <c r="M177" s="62">
        <f t="shared" si="65"/>
        <v>5.0323694630226637E-2</v>
      </c>
    </row>
    <row r="178" spans="1:13" ht="15" thickBot="1" x14ac:dyDescent="0.35">
      <c r="A178" s="9">
        <v>6</v>
      </c>
      <c r="B178" s="10" t="s">
        <v>42</v>
      </c>
      <c r="C178" s="37">
        <f>SUM(C179:C180)</f>
        <v>0.28810000000000002</v>
      </c>
      <c r="D178" s="37">
        <f>SUM(D179:D180)</f>
        <v>0.28810000000000002</v>
      </c>
      <c r="E178" s="37">
        <f t="shared" ref="E178:K178" si="70">SUM(E179:E180)</f>
        <v>0.34139999999999998</v>
      </c>
      <c r="F178" s="37">
        <f t="shared" si="70"/>
        <v>0.33829999999999999</v>
      </c>
      <c r="G178" s="37">
        <f t="shared" si="70"/>
        <v>0.33829999999999999</v>
      </c>
      <c r="H178" s="37"/>
      <c r="I178" s="37">
        <f t="shared" si="70"/>
        <v>0.33829999999999999</v>
      </c>
      <c r="J178" s="37">
        <f t="shared" si="70"/>
        <v>0.33829999999999999</v>
      </c>
      <c r="K178" s="42">
        <f t="shared" si="70"/>
        <v>0.33829999999999999</v>
      </c>
      <c r="L178" s="43"/>
      <c r="M178" s="60">
        <f t="shared" si="65"/>
        <v>0.33492896715551662</v>
      </c>
    </row>
    <row r="179" spans="1:13" x14ac:dyDescent="0.3">
      <c r="A179" s="94" t="s">
        <v>15</v>
      </c>
      <c r="B179" s="5" t="s">
        <v>43</v>
      </c>
      <c r="C179" s="38">
        <v>0.1053</v>
      </c>
      <c r="D179" s="38">
        <v>0.1053</v>
      </c>
      <c r="E179" s="38">
        <v>0.15859999999999999</v>
      </c>
      <c r="F179" s="38">
        <v>0.1555</v>
      </c>
      <c r="G179" s="38">
        <v>0.1555</v>
      </c>
      <c r="H179" s="38"/>
      <c r="I179" s="38">
        <v>0.1555</v>
      </c>
      <c r="J179" s="38">
        <v>0.1555</v>
      </c>
      <c r="K179" s="100">
        <v>0.1555</v>
      </c>
      <c r="L179" s="39"/>
      <c r="M179" s="58">
        <f t="shared" si="65"/>
        <v>0.1521289671555166</v>
      </c>
    </row>
    <row r="180" spans="1:13" x14ac:dyDescent="0.3">
      <c r="A180" s="98" t="s">
        <v>16</v>
      </c>
      <c r="B180" s="117" t="s">
        <v>44</v>
      </c>
      <c r="C180" s="41">
        <v>0.18279999999999999</v>
      </c>
      <c r="D180" s="41">
        <v>0.18279999999999999</v>
      </c>
      <c r="E180" s="41">
        <v>0.18279999999999999</v>
      </c>
      <c r="F180" s="41">
        <v>0.18279999999999999</v>
      </c>
      <c r="G180" s="41">
        <v>0.18279999999999999</v>
      </c>
      <c r="H180" s="41"/>
      <c r="I180" s="41">
        <v>0.18279999999999999</v>
      </c>
      <c r="J180" s="41">
        <v>0.18279999999999999</v>
      </c>
      <c r="K180" s="102">
        <v>0.18279999999999999</v>
      </c>
      <c r="L180" s="39"/>
      <c r="M180" s="56">
        <f t="shared" si="65"/>
        <v>0.18280000000000002</v>
      </c>
    </row>
    <row r="181" spans="1:13" x14ac:dyDescent="0.3">
      <c r="A181" s="98" t="s">
        <v>102</v>
      </c>
      <c r="B181" s="117" t="s">
        <v>103</v>
      </c>
      <c r="C181" s="41"/>
      <c r="D181" s="41"/>
      <c r="E181" s="41"/>
      <c r="F181" s="41"/>
      <c r="G181" s="41"/>
      <c r="H181" s="41"/>
      <c r="I181" s="41"/>
      <c r="J181" s="41"/>
      <c r="K181" s="102"/>
      <c r="L181" s="39"/>
      <c r="M181" s="56">
        <f t="shared" si="65"/>
        <v>0</v>
      </c>
    </row>
    <row r="182" spans="1:13" x14ac:dyDescent="0.3">
      <c r="A182" s="98" t="s">
        <v>104</v>
      </c>
      <c r="B182" s="117" t="s">
        <v>106</v>
      </c>
      <c r="C182" s="41"/>
      <c r="D182" s="41"/>
      <c r="E182" s="41"/>
      <c r="F182" s="41"/>
      <c r="G182" s="41"/>
      <c r="H182" s="41"/>
      <c r="I182" s="41"/>
      <c r="J182" s="41"/>
      <c r="K182" s="102"/>
      <c r="L182" s="39"/>
      <c r="M182" s="56">
        <f t="shared" si="65"/>
        <v>0</v>
      </c>
    </row>
    <row r="183" spans="1:13" ht="15" thickBot="1" x14ac:dyDescent="0.35">
      <c r="A183" s="6" t="s">
        <v>105</v>
      </c>
      <c r="B183" s="7" t="s">
        <v>107</v>
      </c>
      <c r="C183" s="107"/>
      <c r="D183" s="107"/>
      <c r="E183" s="107"/>
      <c r="F183" s="107"/>
      <c r="G183" s="107"/>
      <c r="H183" s="107"/>
      <c r="I183" s="107"/>
      <c r="J183" s="107"/>
      <c r="K183" s="108"/>
      <c r="L183" s="39"/>
      <c r="M183" s="62">
        <f t="shared" si="65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71">SUM(E185:E186)</f>
        <v>0.2979</v>
      </c>
      <c r="F184" s="37">
        <f t="shared" si="71"/>
        <v>0.18209999999999998</v>
      </c>
      <c r="G184" s="37">
        <f t="shared" si="71"/>
        <v>0.37929999999999997</v>
      </c>
      <c r="H184" s="37"/>
      <c r="I184" s="37">
        <f t="shared" si="71"/>
        <v>0.69569999999999999</v>
      </c>
      <c r="J184" s="37">
        <f t="shared" si="71"/>
        <v>0.86839999999999995</v>
      </c>
      <c r="K184" s="42">
        <f t="shared" si="71"/>
        <v>1.2241</v>
      </c>
      <c r="L184" s="43"/>
      <c r="M184" s="60">
        <f t="shared" si="65"/>
        <v>0.49649061993741811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38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65"/>
        <v>0.46925665676434752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41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65"/>
        <v>2.7233963173070551E-2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0.62209999999999999</v>
      </c>
      <c r="D187" s="37">
        <f>SUM(D188:D191)</f>
        <v>0.35719999999999996</v>
      </c>
      <c r="E187" s="37">
        <f t="shared" ref="E187:K187" si="72">SUM(E188:E191)</f>
        <v>0.47530000000000006</v>
      </c>
      <c r="F187" s="37">
        <f t="shared" si="72"/>
        <v>0.3024</v>
      </c>
      <c r="G187" s="37">
        <f t="shared" si="72"/>
        <v>0.5595</v>
      </c>
      <c r="H187" s="37"/>
      <c r="I187" s="37">
        <f t="shared" si="72"/>
        <v>0.97070000000000001</v>
      </c>
      <c r="J187" s="37">
        <f t="shared" si="72"/>
        <v>1.1921999999999999</v>
      </c>
      <c r="K187" s="42">
        <f t="shared" si="72"/>
        <v>1.9738000000000002</v>
      </c>
      <c r="L187" s="43"/>
      <c r="M187" s="60">
        <f t="shared" si="65"/>
        <v>0.76082713910352029</v>
      </c>
    </row>
    <row r="188" spans="1:13" x14ac:dyDescent="0.3">
      <c r="A188" s="94" t="s">
        <v>19</v>
      </c>
      <c r="B188" s="5" t="s">
        <v>46</v>
      </c>
      <c r="C188" s="38">
        <v>0.30830000000000002</v>
      </c>
      <c r="D188" s="38">
        <v>0.15970000000000001</v>
      </c>
      <c r="E188" s="38">
        <v>0.22600000000000001</v>
      </c>
      <c r="F188" s="38">
        <v>0.129</v>
      </c>
      <c r="G188" s="38">
        <v>0.2732</v>
      </c>
      <c r="H188" s="38"/>
      <c r="I188" s="38">
        <v>0.50390000000000001</v>
      </c>
      <c r="J188" s="38">
        <v>0.62809999999999999</v>
      </c>
      <c r="K188" s="100">
        <v>1.0666</v>
      </c>
      <c r="L188" s="39"/>
      <c r="M188" s="58">
        <f t="shared" si="65"/>
        <v>0.38615723918406986</v>
      </c>
    </row>
    <row r="189" spans="1:13" x14ac:dyDescent="0.3">
      <c r="A189" s="96" t="s">
        <v>19</v>
      </c>
      <c r="B189" s="13" t="s">
        <v>47</v>
      </c>
      <c r="C189" s="40">
        <v>0.1676</v>
      </c>
      <c r="D189" s="40">
        <v>0.1135</v>
      </c>
      <c r="E189" s="40">
        <v>0.1376</v>
      </c>
      <c r="F189" s="40">
        <v>0.1024</v>
      </c>
      <c r="G189" s="40">
        <v>0.15479999999999999</v>
      </c>
      <c r="H189" s="40"/>
      <c r="I189" s="40">
        <v>0.2387</v>
      </c>
      <c r="J189" s="40">
        <v>0.28389999999999999</v>
      </c>
      <c r="K189" s="101">
        <v>0.44330000000000003</v>
      </c>
      <c r="L189" s="39"/>
      <c r="M189" s="56">
        <f t="shared" si="65"/>
        <v>0.19586051877514937</v>
      </c>
    </row>
    <row r="190" spans="1:13" x14ac:dyDescent="0.3">
      <c r="A190" s="96" t="s">
        <v>20</v>
      </c>
      <c r="B190" s="13" t="s">
        <v>50</v>
      </c>
      <c r="C190" s="40">
        <v>9.4700000000000006E-2</v>
      </c>
      <c r="D190" s="40">
        <v>4.9099999999999998E-2</v>
      </c>
      <c r="E190" s="40">
        <v>6.9400000000000003E-2</v>
      </c>
      <c r="F190" s="40">
        <v>3.9600000000000003E-2</v>
      </c>
      <c r="G190" s="40">
        <v>8.3900000000000002E-2</v>
      </c>
      <c r="H190" s="40"/>
      <c r="I190" s="40">
        <v>0.15479999999999999</v>
      </c>
      <c r="J190" s="40">
        <v>0.193</v>
      </c>
      <c r="K190" s="101">
        <v>0.32769999999999999</v>
      </c>
      <c r="L190" s="39"/>
      <c r="M190" s="56">
        <f t="shared" si="65"/>
        <v>0.11862083418135644</v>
      </c>
    </row>
    <row r="191" spans="1:13" ht="15" thickBot="1" x14ac:dyDescent="0.35">
      <c r="A191" s="98" t="s">
        <v>20</v>
      </c>
      <c r="B191" s="7" t="s">
        <v>47</v>
      </c>
      <c r="C191" s="41">
        <v>5.1499999999999997E-2</v>
      </c>
      <c r="D191" s="41">
        <v>3.49E-2</v>
      </c>
      <c r="E191" s="41">
        <v>4.2299999999999997E-2</v>
      </c>
      <c r="F191" s="41">
        <v>3.1399999999999997E-2</v>
      </c>
      <c r="G191" s="41">
        <v>4.7600000000000003E-2</v>
      </c>
      <c r="H191" s="41"/>
      <c r="I191" s="41">
        <v>7.3300000000000004E-2</v>
      </c>
      <c r="J191" s="41">
        <v>8.72E-2</v>
      </c>
      <c r="K191" s="102">
        <v>0.13619999999999999</v>
      </c>
      <c r="L191" s="39"/>
      <c r="M191" s="62">
        <f t="shared" si="65"/>
        <v>6.0188546962944345E-2</v>
      </c>
    </row>
    <row r="192" spans="1:13" ht="15" thickBot="1" x14ac:dyDescent="0.35">
      <c r="A192" s="109">
        <v>9</v>
      </c>
      <c r="B192" s="92" t="s">
        <v>51</v>
      </c>
      <c r="C192" s="110">
        <f>SUM(C195,C199)</f>
        <v>0.5125514864704992</v>
      </c>
      <c r="D192" s="110">
        <f>SUM(D195,D199)</f>
        <v>0.48399780987049928</v>
      </c>
      <c r="E192" s="110">
        <f t="shared" ref="E192:K192" si="73">SUM(E195,E199)</f>
        <v>0.65366859705497582</v>
      </c>
      <c r="F192" s="110">
        <f t="shared" si="73"/>
        <v>0.65234626784455363</v>
      </c>
      <c r="G192" s="110">
        <f>SUM(G195,G199)</f>
        <v>0.72328890764455367</v>
      </c>
      <c r="H192" s="110"/>
      <c r="I192" s="110">
        <f t="shared" si="73"/>
        <v>0.90145821824455374</v>
      </c>
      <c r="J192" s="110">
        <f t="shared" si="73"/>
        <v>0.99207230624455378</v>
      </c>
      <c r="K192" s="111">
        <f t="shared" si="73"/>
        <v>1.1964915454445535</v>
      </c>
      <c r="L192" s="43"/>
      <c r="M192" s="60">
        <f>SUM(M195,M199)</f>
        <v>0.75557924274333743</v>
      </c>
    </row>
    <row r="193" spans="1:14" ht="15" thickBot="1" x14ac:dyDescent="0.35">
      <c r="A193" s="9"/>
      <c r="B193" s="10" t="s">
        <v>91</v>
      </c>
      <c r="C193" s="37"/>
      <c r="D193" s="37"/>
      <c r="E193" s="37"/>
      <c r="F193" s="37"/>
      <c r="G193" s="37"/>
      <c r="H193" s="37"/>
      <c r="I193" s="37"/>
      <c r="J193" s="37"/>
      <c r="K193" s="42"/>
      <c r="L193" s="43"/>
      <c r="M193" s="60">
        <v>7.0599999999999996E-2</v>
      </c>
    </row>
    <row r="194" spans="1:14" x14ac:dyDescent="0.3">
      <c r="A194" s="103"/>
      <c r="B194" s="81" t="s">
        <v>52</v>
      </c>
      <c r="C194" s="82">
        <f>SUM(C187,C184,C178,C167,C161)</f>
        <v>4.0047465072000001</v>
      </c>
      <c r="D194" s="82">
        <f t="shared" ref="D194:K194" si="74">SUM(D187,D184,D178,D167,D161)</f>
        <v>3.7816465072000005</v>
      </c>
      <c r="E194" s="82">
        <f t="shared" si="74"/>
        <v>5.1073445302999998</v>
      </c>
      <c r="F194" s="82">
        <f t="shared" si="74"/>
        <v>5.097012703299999</v>
      </c>
      <c r="G194" s="82">
        <f t="shared" si="74"/>
        <v>5.6513127032999986</v>
      </c>
      <c r="H194" s="82"/>
      <c r="I194" s="82">
        <f t="shared" si="74"/>
        <v>7.0434127032999996</v>
      </c>
      <c r="J194" s="82">
        <f t="shared" si="74"/>
        <v>7.7514127032999998</v>
      </c>
      <c r="K194" s="104">
        <f t="shared" si="74"/>
        <v>9.3486127032999988</v>
      </c>
      <c r="L194" s="43"/>
      <c r="M194" s="55">
        <f>((C194*$C$159+D194*$D$159+E194*$E$159+F194*$F$159+G194*$G$159+H194*$H$159+I194*$I$159+J194*$J$159+K194*$K$159)/$M$159)-M193</f>
        <v>5.9036085411165082</v>
      </c>
    </row>
    <row r="195" spans="1:14" x14ac:dyDescent="0.3">
      <c r="A195" s="105" t="s">
        <v>21</v>
      </c>
      <c r="B195" s="19" t="s">
        <v>53</v>
      </c>
      <c r="C195" s="45">
        <f t="shared" ref="C195:K195" si="75">SUM(C196:C198)</f>
        <v>0.24508247674762562</v>
      </c>
      <c r="D195" s="45">
        <f t="shared" si="75"/>
        <v>0.23142920294762565</v>
      </c>
      <c r="E195" s="45">
        <f t="shared" si="75"/>
        <v>0.31255927056529942</v>
      </c>
      <c r="F195" s="45">
        <f t="shared" si="75"/>
        <v>0.31192698341655334</v>
      </c>
      <c r="G195" s="45">
        <f t="shared" si="75"/>
        <v>0.34584903481655332</v>
      </c>
      <c r="H195" s="45"/>
      <c r="I195" s="45">
        <f t="shared" si="75"/>
        <v>0.43104277061655338</v>
      </c>
      <c r="J195" s="45">
        <f t="shared" si="75"/>
        <v>0.47437095461655343</v>
      </c>
      <c r="K195" s="45">
        <f t="shared" si="75"/>
        <v>0.5721164002165533</v>
      </c>
      <c r="L195" s="43"/>
      <c r="M195" s="57">
        <f>SUM(M196:M198)</f>
        <v>0.36128903549924807</v>
      </c>
    </row>
    <row r="196" spans="1:14" x14ac:dyDescent="0.3">
      <c r="A196" s="96" t="s">
        <v>22</v>
      </c>
      <c r="B196" s="13" t="s">
        <v>54</v>
      </c>
      <c r="C196" s="40">
        <f t="shared" ref="C196:K196" si="76">0.007046*C194</f>
        <v>2.82174438897312E-2</v>
      </c>
      <c r="D196" s="40">
        <f t="shared" si="76"/>
        <v>2.6645481289731203E-2</v>
      </c>
      <c r="E196" s="40">
        <f t="shared" si="76"/>
        <v>3.5986349560493798E-2</v>
      </c>
      <c r="F196" s="46">
        <f t="shared" si="76"/>
        <v>3.5913551507451791E-2</v>
      </c>
      <c r="G196" s="40">
        <f t="shared" si="76"/>
        <v>3.9819149307451791E-2</v>
      </c>
      <c r="H196" s="40"/>
      <c r="I196" s="40">
        <f t="shared" si="76"/>
        <v>4.9627885907451798E-2</v>
      </c>
      <c r="J196" s="40">
        <f t="shared" si="76"/>
        <v>5.4616453907451797E-2</v>
      </c>
      <c r="K196" s="101">
        <f t="shared" si="76"/>
        <v>6.5870325107451791E-2</v>
      </c>
      <c r="L196" s="39"/>
      <c r="M196" s="56">
        <f>0.007046*M194</f>
        <v>4.159682578070692E-2</v>
      </c>
    </row>
    <row r="197" spans="1:14" x14ac:dyDescent="0.3">
      <c r="A197" s="96" t="s">
        <v>23</v>
      </c>
      <c r="B197" s="13" t="s">
        <v>55</v>
      </c>
      <c r="C197" s="40">
        <f t="shared" ref="C197:K197" si="77">0.032488*C194</f>
        <v>0.13010620452591362</v>
      </c>
      <c r="D197" s="40">
        <f t="shared" si="77"/>
        <v>0.12285813172591363</v>
      </c>
      <c r="E197" s="40">
        <f t="shared" si="77"/>
        <v>0.16592740910038642</v>
      </c>
      <c r="F197" s="47">
        <f t="shared" si="77"/>
        <v>0.16559174870481039</v>
      </c>
      <c r="G197" s="40">
        <f t="shared" si="77"/>
        <v>0.18359984710481037</v>
      </c>
      <c r="H197" s="40"/>
      <c r="I197" s="40">
        <f t="shared" si="77"/>
        <v>0.22882639190481041</v>
      </c>
      <c r="J197" s="40">
        <f t="shared" si="77"/>
        <v>0.25182789590481042</v>
      </c>
      <c r="K197" s="101">
        <f t="shared" si="77"/>
        <v>0.30371772950481041</v>
      </c>
      <c r="L197" s="39"/>
      <c r="M197" s="56">
        <f>0.032488*M194</f>
        <v>0.19179643428379314</v>
      </c>
    </row>
    <row r="198" spans="1:14" x14ac:dyDescent="0.3">
      <c r="A198" s="96" t="s">
        <v>121</v>
      </c>
      <c r="B198" s="13" t="s">
        <v>122</v>
      </c>
      <c r="C198" s="40">
        <f t="shared" ref="C198:K198" si="78">0.021664*C194</f>
        <v>8.67588283319808E-2</v>
      </c>
      <c r="D198" s="40">
        <f t="shared" si="78"/>
        <v>8.1925589931980805E-2</v>
      </c>
      <c r="E198" s="40">
        <f t="shared" si="78"/>
        <v>0.11064551190441919</v>
      </c>
      <c r="F198" s="47">
        <f t="shared" si="78"/>
        <v>0.11042168320429117</v>
      </c>
      <c r="G198" s="40">
        <f t="shared" si="78"/>
        <v>0.12243003840429116</v>
      </c>
      <c r="H198" s="40"/>
      <c r="I198" s="40">
        <f t="shared" si="78"/>
        <v>0.15258849280429118</v>
      </c>
      <c r="J198" s="40">
        <f t="shared" si="78"/>
        <v>0.1679266048042912</v>
      </c>
      <c r="K198" s="101">
        <f t="shared" si="78"/>
        <v>0.20252834560429117</v>
      </c>
      <c r="L198" s="39"/>
      <c r="M198" s="56">
        <f>0.021664*M194</f>
        <v>0.12789577543474803</v>
      </c>
      <c r="N198" s="474"/>
    </row>
    <row r="199" spans="1:14" x14ac:dyDescent="0.3">
      <c r="A199" s="105" t="s">
        <v>24</v>
      </c>
      <c r="B199" s="19" t="s">
        <v>56</v>
      </c>
      <c r="C199" s="45">
        <f t="shared" ref="C199:K199" si="79">SUM(C200:C201)</f>
        <v>0.26746900972287357</v>
      </c>
      <c r="D199" s="45">
        <f t="shared" si="79"/>
        <v>0.25256860692287364</v>
      </c>
      <c r="E199" s="45">
        <f t="shared" si="79"/>
        <v>0.34110932648967635</v>
      </c>
      <c r="F199" s="45">
        <f t="shared" si="79"/>
        <v>0.34041928442800029</v>
      </c>
      <c r="G199" s="45">
        <f t="shared" si="79"/>
        <v>0.37743987282800029</v>
      </c>
      <c r="H199" s="45"/>
      <c r="I199" s="45">
        <f t="shared" si="79"/>
        <v>0.47041544762800036</v>
      </c>
      <c r="J199" s="45">
        <f t="shared" si="79"/>
        <v>0.51770135162800035</v>
      </c>
      <c r="K199" s="106">
        <f t="shared" si="79"/>
        <v>0.62437514522800031</v>
      </c>
      <c r="L199" s="43"/>
      <c r="M199" s="57">
        <f>SUM(M200:M201)</f>
        <v>0.39429020724408936</v>
      </c>
    </row>
    <row r="200" spans="1:14" x14ac:dyDescent="0.3">
      <c r="A200" s="96" t="s">
        <v>25</v>
      </c>
      <c r="B200" s="13" t="s">
        <v>57</v>
      </c>
      <c r="C200" s="40">
        <f t="shared" ref="C200:K200" si="80">C198</f>
        <v>8.67588283319808E-2</v>
      </c>
      <c r="D200" s="40">
        <f t="shared" si="80"/>
        <v>8.1925589931980805E-2</v>
      </c>
      <c r="E200" s="40">
        <f t="shared" si="80"/>
        <v>0.11064551190441919</v>
      </c>
      <c r="F200" s="40">
        <f t="shared" si="80"/>
        <v>0.11042168320429117</v>
      </c>
      <c r="G200" s="40">
        <f t="shared" si="80"/>
        <v>0.12243003840429116</v>
      </c>
      <c r="H200" s="40"/>
      <c r="I200" s="40">
        <f t="shared" si="80"/>
        <v>0.15258849280429118</v>
      </c>
      <c r="J200" s="40">
        <f t="shared" si="80"/>
        <v>0.1679266048042912</v>
      </c>
      <c r="K200" s="101">
        <f t="shared" si="80"/>
        <v>0.20252834560429117</v>
      </c>
      <c r="L200" s="39"/>
      <c r="M200" s="56">
        <f>M198</f>
        <v>0.12789577543474803</v>
      </c>
    </row>
    <row r="201" spans="1:14" ht="15" thickBot="1" x14ac:dyDescent="0.35">
      <c r="A201" s="96" t="s">
        <v>26</v>
      </c>
      <c r="B201" s="13" t="s">
        <v>58</v>
      </c>
      <c r="C201" s="40">
        <f t="shared" ref="C201:K201" si="81">0.045124*C194</f>
        <v>0.18071018139089279</v>
      </c>
      <c r="D201" s="40">
        <f t="shared" si="81"/>
        <v>0.17064301699089282</v>
      </c>
      <c r="E201" s="40">
        <f t="shared" si="81"/>
        <v>0.23046381458525717</v>
      </c>
      <c r="F201" s="40">
        <f t="shared" si="81"/>
        <v>0.22999760122370913</v>
      </c>
      <c r="G201" s="40">
        <f t="shared" si="81"/>
        <v>0.25500983442370911</v>
      </c>
      <c r="H201" s="40"/>
      <c r="I201" s="40">
        <f t="shared" si="81"/>
        <v>0.31782695482370915</v>
      </c>
      <c r="J201" s="40">
        <f t="shared" si="81"/>
        <v>0.34977474682370918</v>
      </c>
      <c r="K201" s="101">
        <f t="shared" si="81"/>
        <v>0.42184679962370913</v>
      </c>
      <c r="L201" s="39"/>
      <c r="M201" s="62">
        <f>0.045124*M194</f>
        <v>0.2663944318093413</v>
      </c>
    </row>
    <row r="202" spans="1:14" ht="15" thickBot="1" x14ac:dyDescent="0.35">
      <c r="A202" s="537" t="s">
        <v>60</v>
      </c>
      <c r="B202" s="538"/>
      <c r="C202" s="37">
        <f>SUM(C161,C167,C178,C184,C187,C192)</f>
        <v>4.5172979936704998</v>
      </c>
      <c r="D202" s="37">
        <f>SUM(D161,D167,D178,D184,D187,D192)</f>
        <v>4.2656443170704987</v>
      </c>
      <c r="E202" s="37">
        <f>SUM(E161,E167,E178,E184,E187,E192)</f>
        <v>5.7610131273549756</v>
      </c>
      <c r="F202" s="37">
        <f>SUM(F161,F167,F178,F184,F187,F192)</f>
        <v>5.7493589711445541</v>
      </c>
      <c r="G202" s="37">
        <f>SUM(G161,G167,G178,G184,G187,G192)</f>
        <v>6.3746016109445529</v>
      </c>
      <c r="H202" s="37"/>
      <c r="I202" s="37">
        <f>SUM(I161,I167,I178,I184,I187,I192)</f>
        <v>7.9448709215445543</v>
      </c>
      <c r="J202" s="37">
        <f>SUM(J161,J167,J178,J184,J187,J192)</f>
        <v>8.7434850095445533</v>
      </c>
      <c r="K202" s="42">
        <f>SUM(K161,K167,K178,K184,K187,K192)</f>
        <v>10.545104248744554</v>
      </c>
      <c r="L202" s="43"/>
      <c r="M202" s="60">
        <f>M194+M195+M199</f>
        <v>6.6591877838598457</v>
      </c>
    </row>
    <row r="203" spans="1:14" x14ac:dyDescent="0.3">
      <c r="K203" t="s">
        <v>85</v>
      </c>
      <c r="M203">
        <v>6.6590999999999996</v>
      </c>
    </row>
    <row r="205" spans="1:14" ht="15" thickBot="1" x14ac:dyDescent="0.35">
      <c r="A205" s="72" t="s">
        <v>0</v>
      </c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 t="s">
        <v>96</v>
      </c>
    </row>
    <row r="206" spans="1:14" x14ac:dyDescent="0.3">
      <c r="A206" s="536" t="s">
        <v>112</v>
      </c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</row>
    <row r="207" spans="1:14" ht="15" thickBot="1" x14ac:dyDescent="0.35"/>
    <row r="208" spans="1:14" ht="15" thickBot="1" x14ac:dyDescent="0.35">
      <c r="A208" s="4">
        <v>1</v>
      </c>
      <c r="B208" s="17" t="s">
        <v>2</v>
      </c>
      <c r="C208" s="21">
        <v>0</v>
      </c>
      <c r="D208" s="21">
        <v>0</v>
      </c>
      <c r="E208" s="21">
        <v>1692384.09</v>
      </c>
      <c r="F208" s="21">
        <v>459322.47</v>
      </c>
      <c r="G208" s="21">
        <v>924689.87</v>
      </c>
      <c r="H208" s="21">
        <v>0</v>
      </c>
      <c r="I208" s="21">
        <v>600720.14</v>
      </c>
      <c r="J208" s="21">
        <v>0</v>
      </c>
      <c r="K208" s="22">
        <v>87891.85</v>
      </c>
      <c r="L208" s="23"/>
      <c r="M208" s="120">
        <f>SUM(C208:K208)</f>
        <v>3765008.4200000004</v>
      </c>
    </row>
    <row r="209" spans="1:13" ht="29.4" thickBot="1" x14ac:dyDescent="0.35">
      <c r="A209" s="8"/>
      <c r="B209" s="26" t="s">
        <v>28</v>
      </c>
      <c r="C209" s="27" t="s">
        <v>61</v>
      </c>
      <c r="D209" s="27" t="s">
        <v>62</v>
      </c>
      <c r="E209" s="27" t="s">
        <v>63</v>
      </c>
      <c r="F209" s="27" t="s">
        <v>64</v>
      </c>
      <c r="G209" s="27" t="s">
        <v>65</v>
      </c>
      <c r="H209" s="27" t="s">
        <v>111</v>
      </c>
      <c r="I209" s="27" t="s">
        <v>66</v>
      </c>
      <c r="J209" s="27" t="s">
        <v>67</v>
      </c>
      <c r="K209" s="28" t="s">
        <v>68</v>
      </c>
      <c r="L209" s="29"/>
      <c r="M209" s="54" t="s">
        <v>69</v>
      </c>
    </row>
    <row r="210" spans="1:13" ht="15" thickBot="1" x14ac:dyDescent="0.35">
      <c r="A210" s="9">
        <v>4</v>
      </c>
      <c r="B210" s="10" t="s">
        <v>29</v>
      </c>
      <c r="C210" s="30"/>
      <c r="D210" s="30"/>
      <c r="E210" s="30">
        <f t="shared" ref="E210:G210" si="82">SUM(E211:E214)</f>
        <v>1.0739000000000001</v>
      </c>
      <c r="F210" s="30">
        <f t="shared" si="82"/>
        <v>1.4251</v>
      </c>
      <c r="G210" s="30">
        <f t="shared" si="82"/>
        <v>1.5251999999999999</v>
      </c>
      <c r="H210" s="30"/>
      <c r="I210" s="30">
        <f>SUM(I211:I214)</f>
        <v>2.1896999999999998</v>
      </c>
      <c r="J210" s="30"/>
      <c r="K210" s="31">
        <f t="shared" ref="K210" si="83">SUM(K211:K214)</f>
        <v>2.8771000000000004</v>
      </c>
      <c r="L210" s="32"/>
      <c r="M210" s="60">
        <f>(C210*$C$208+D210*$D$208+E210*$E$208+F210*$F$208+G210*$G$208+H210*$H$208+I210*$I$208+J210*$J$208+K210*$K$208)/$M$208</f>
        <v>1.4477097100794796</v>
      </c>
    </row>
    <row r="211" spans="1:13" x14ac:dyDescent="0.3">
      <c r="A211" s="94" t="s">
        <v>3</v>
      </c>
      <c r="B211" s="5" t="s">
        <v>30</v>
      </c>
      <c r="C211" s="33"/>
      <c r="D211" s="33"/>
      <c r="E211" s="33">
        <v>0.70850000000000002</v>
      </c>
      <c r="F211" s="33">
        <v>1.0123</v>
      </c>
      <c r="G211" s="33">
        <v>1.0645</v>
      </c>
      <c r="H211" s="33"/>
      <c r="I211" s="33">
        <v>1.4823999999999999</v>
      </c>
      <c r="J211" s="33"/>
      <c r="K211" s="95">
        <v>1.7434000000000001</v>
      </c>
      <c r="L211" s="34"/>
      <c r="M211" s="58">
        <f>(C211*$C$208+D211*$D$208+E211*$E$208+F211*$F$208+G211*$G$208+H211*$H$208+I211*$I$208+J211*$J$208+K211*$K$208)/$M$208</f>
        <v>0.98063441185796874</v>
      </c>
    </row>
    <row r="212" spans="1:13" x14ac:dyDescent="0.3">
      <c r="A212" s="96" t="s">
        <v>4</v>
      </c>
      <c r="B212" s="13" t="s">
        <v>31</v>
      </c>
      <c r="C212" s="35"/>
      <c r="D212" s="35"/>
      <c r="E212" s="35">
        <v>2.8299999999999999E-2</v>
      </c>
      <c r="F212" s="35">
        <v>4.0500000000000001E-2</v>
      </c>
      <c r="G212" s="35">
        <v>4.2599999999999999E-2</v>
      </c>
      <c r="H212" s="35"/>
      <c r="I212" s="35">
        <v>5.9299999999999999E-2</v>
      </c>
      <c r="J212" s="35"/>
      <c r="K212" s="97">
        <v>6.9699999999999998E-2</v>
      </c>
      <c r="L212" s="34"/>
      <c r="M212" s="56">
        <f>(C212*$C$208+D212*$D$208+E212*$E$208+F212*$F$208+G212*$G$208+H212*$H$208+I212*$I$208+J212*$J$208+K212*$K$208)/$M$208</f>
        <v>3.9213082155869383E-2</v>
      </c>
    </row>
    <row r="213" spans="1:13" x14ac:dyDescent="0.3">
      <c r="A213" s="96" t="s">
        <v>5</v>
      </c>
      <c r="B213" s="13" t="s">
        <v>32</v>
      </c>
      <c r="C213" s="35"/>
      <c r="D213" s="35"/>
      <c r="E213" s="35">
        <v>0.10730000000000001</v>
      </c>
      <c r="F213" s="35">
        <v>0.10730000000000001</v>
      </c>
      <c r="G213" s="35">
        <v>0.125</v>
      </c>
      <c r="H213" s="35"/>
      <c r="I213" s="35">
        <v>0.14849999999999999</v>
      </c>
      <c r="J213" s="35"/>
      <c r="K213" s="97">
        <v>0.17530000000000001</v>
      </c>
      <c r="L213" s="34"/>
      <c r="M213" s="56">
        <f>(C213*$C$208+D213*$D$208+E213*$E$208+F213*$F$208+G213*$G$208+H213*$H$208+I213*$I$208+J213*$J$208+K213*$K$208)/$M$208</f>
        <v>0.11980815961442126</v>
      </c>
    </row>
    <row r="214" spans="1:13" x14ac:dyDescent="0.3">
      <c r="A214" s="98" t="s">
        <v>6</v>
      </c>
      <c r="B214" s="117" t="s">
        <v>33</v>
      </c>
      <c r="C214" s="36"/>
      <c r="D214" s="36"/>
      <c r="E214" s="36">
        <v>0.2298</v>
      </c>
      <c r="F214" s="36">
        <v>0.26500000000000001</v>
      </c>
      <c r="G214" s="36">
        <v>0.29310000000000003</v>
      </c>
      <c r="H214" s="36"/>
      <c r="I214" s="36">
        <v>0.4995</v>
      </c>
      <c r="J214" s="36"/>
      <c r="K214" s="99">
        <v>0.88870000000000005</v>
      </c>
      <c r="L214" s="34"/>
      <c r="M214" s="56">
        <f>(C214*$C$208+D214*$D$208+E214*$E$208+F214*$F$208+G214*$G$208+H214*$H$208+I214*$I$208+J214*$J$208+K214*$K$208)/$M$208</f>
        <v>0.30805405645122036</v>
      </c>
    </row>
    <row r="215" spans="1:13" ht="15" thickBot="1" x14ac:dyDescent="0.35">
      <c r="A215" s="6" t="s">
        <v>100</v>
      </c>
      <c r="B215" s="7" t="s">
        <v>101</v>
      </c>
      <c r="C215" s="116"/>
      <c r="D215" s="116"/>
      <c r="E215" s="116"/>
      <c r="F215" s="116"/>
      <c r="G215" s="116"/>
      <c r="H215" s="116"/>
      <c r="I215" s="116"/>
      <c r="J215" s="116"/>
      <c r="K215" s="118"/>
      <c r="L215" s="34"/>
      <c r="M215" s="62"/>
    </row>
    <row r="216" spans="1:13" ht="29.4" thickBot="1" x14ac:dyDescent="0.35">
      <c r="A216" s="9">
        <v>5</v>
      </c>
      <c r="B216" s="15" t="s">
        <v>71</v>
      </c>
      <c r="C216" s="30"/>
      <c r="D216" s="30"/>
      <c r="E216" s="37">
        <f>SUM(E217:E219,E223:E226)</f>
        <v>2.4541487248000005</v>
      </c>
      <c r="F216" s="37">
        <f t="shared" ref="F216:K216" si="84">SUM(F217:F219,F223:F226)</f>
        <v>2.4541487248000005</v>
      </c>
      <c r="G216" s="37">
        <f t="shared" si="84"/>
        <v>2.4541487248000005</v>
      </c>
      <c r="H216" s="37"/>
      <c r="I216" s="37">
        <f t="shared" si="84"/>
        <v>2.4541487248000005</v>
      </c>
      <c r="J216" s="37"/>
      <c r="K216" s="37">
        <f t="shared" si="84"/>
        <v>2.4541487248000005</v>
      </c>
      <c r="L216" s="32"/>
      <c r="M216" s="60">
        <f t="shared" ref="M216:M222" si="85">(C216*$C$208+D216*$D$208+E216*$E$208+F216*$F$208+G216*$G$208+H216*$H$208+I216*$I$208+J216*$J$208+K216*$K$208)/$M$208</f>
        <v>2.4541487248</v>
      </c>
    </row>
    <row r="217" spans="1:13" x14ac:dyDescent="0.3">
      <c r="A217" s="94" t="s">
        <v>115</v>
      </c>
      <c r="B217" s="5" t="s">
        <v>114</v>
      </c>
      <c r="C217" s="38"/>
      <c r="D217" s="38"/>
      <c r="E217" s="38">
        <v>1.3681000000000001</v>
      </c>
      <c r="F217" s="38">
        <v>1.3681000000000001</v>
      </c>
      <c r="G217" s="38">
        <v>1.3681000000000001</v>
      </c>
      <c r="H217" s="38"/>
      <c r="I217" s="38">
        <v>1.3681000000000001</v>
      </c>
      <c r="J217" s="38"/>
      <c r="K217" s="100">
        <v>1.3681000000000001</v>
      </c>
      <c r="L217" s="39"/>
      <c r="M217" s="58">
        <f t="shared" si="85"/>
        <v>1.3680999999999999</v>
      </c>
    </row>
    <row r="218" spans="1:13" x14ac:dyDescent="0.3">
      <c r="A218" s="94" t="s">
        <v>116</v>
      </c>
      <c r="B218" s="125" t="s">
        <v>117</v>
      </c>
      <c r="C218" s="38"/>
      <c r="D218" s="38"/>
      <c r="E218" s="38">
        <f>E217*0.423893</f>
        <v>0.5799280133000001</v>
      </c>
      <c r="F218" s="38">
        <f t="shared" ref="F218:K218" si="86">F217*0.423893</f>
        <v>0.5799280133000001</v>
      </c>
      <c r="G218" s="38">
        <f t="shared" si="86"/>
        <v>0.5799280133000001</v>
      </c>
      <c r="H218" s="38"/>
      <c r="I218" s="38">
        <f t="shared" si="86"/>
        <v>0.5799280133000001</v>
      </c>
      <c r="J218" s="38"/>
      <c r="K218" s="38">
        <f t="shared" si="86"/>
        <v>0.5799280133000001</v>
      </c>
      <c r="L218" s="39"/>
      <c r="M218" s="56">
        <f t="shared" si="85"/>
        <v>0.57992801329999999</v>
      </c>
    </row>
    <row r="219" spans="1:13" x14ac:dyDescent="0.3">
      <c r="A219" s="96" t="s">
        <v>8</v>
      </c>
      <c r="B219" s="13" t="s">
        <v>35</v>
      </c>
      <c r="C219" s="40"/>
      <c r="D219" s="40"/>
      <c r="E219" s="40">
        <f t="shared" ref="E219:K219" si="87">SUM(E220:E222)</f>
        <v>0.32620000000000005</v>
      </c>
      <c r="F219" s="40">
        <f t="shared" si="87"/>
        <v>0.32620000000000005</v>
      </c>
      <c r="G219" s="40">
        <f t="shared" si="87"/>
        <v>0.32620000000000005</v>
      </c>
      <c r="H219" s="40"/>
      <c r="I219" s="40">
        <f t="shared" si="87"/>
        <v>0.32620000000000005</v>
      </c>
      <c r="J219" s="40"/>
      <c r="K219" s="101">
        <f t="shared" si="87"/>
        <v>0.32620000000000005</v>
      </c>
      <c r="L219" s="39"/>
      <c r="M219" s="56">
        <f t="shared" si="85"/>
        <v>0.32620000000000005</v>
      </c>
    </row>
    <row r="220" spans="1:13" x14ac:dyDescent="0.3">
      <c r="A220" s="96" t="s">
        <v>9</v>
      </c>
      <c r="B220" s="13" t="s">
        <v>108</v>
      </c>
      <c r="C220" s="40"/>
      <c r="D220" s="40"/>
      <c r="E220" s="40">
        <v>0.28360000000000002</v>
      </c>
      <c r="F220" s="40">
        <v>0.28360000000000002</v>
      </c>
      <c r="G220" s="40">
        <v>0.28360000000000002</v>
      </c>
      <c r="H220" s="40"/>
      <c r="I220" s="40">
        <v>0.28360000000000002</v>
      </c>
      <c r="J220" s="40"/>
      <c r="K220" s="101">
        <v>0.28360000000000002</v>
      </c>
      <c r="L220" s="39"/>
      <c r="M220" s="56">
        <f t="shared" si="85"/>
        <v>0.28359999999999996</v>
      </c>
    </row>
    <row r="221" spans="1:13" x14ac:dyDescent="0.3">
      <c r="A221" s="96" t="s">
        <v>10</v>
      </c>
      <c r="B221" s="13" t="s">
        <v>109</v>
      </c>
      <c r="C221" s="40"/>
      <c r="D221" s="40"/>
      <c r="E221" s="40">
        <v>3.8600000000000002E-2</v>
      </c>
      <c r="F221" s="40">
        <v>3.8600000000000002E-2</v>
      </c>
      <c r="G221" s="40">
        <v>3.8600000000000002E-2</v>
      </c>
      <c r="H221" s="40"/>
      <c r="I221" s="40">
        <v>3.8600000000000002E-2</v>
      </c>
      <c r="J221" s="40"/>
      <c r="K221" s="101">
        <v>3.8600000000000002E-2</v>
      </c>
      <c r="L221" s="39"/>
      <c r="M221" s="56">
        <f t="shared" si="85"/>
        <v>3.8600000000000002E-2</v>
      </c>
    </row>
    <row r="222" spans="1:13" x14ac:dyDescent="0.3">
      <c r="A222" s="96" t="s">
        <v>11</v>
      </c>
      <c r="B222" s="13" t="s">
        <v>110</v>
      </c>
      <c r="C222" s="40"/>
      <c r="D222" s="40"/>
      <c r="E222" s="40">
        <v>4.0000000000000001E-3</v>
      </c>
      <c r="F222" s="40">
        <v>4.0000000000000001E-3</v>
      </c>
      <c r="G222" s="40">
        <v>4.0000000000000001E-3</v>
      </c>
      <c r="H222" s="40"/>
      <c r="I222" s="40">
        <v>4.0000000000000001E-3</v>
      </c>
      <c r="J222" s="40"/>
      <c r="K222" s="101">
        <v>4.0000000000000001E-3</v>
      </c>
      <c r="L222" s="39"/>
      <c r="M222" s="56">
        <f t="shared" si="85"/>
        <v>4.0000000000000001E-3</v>
      </c>
    </row>
    <row r="223" spans="1:13" x14ac:dyDescent="0.3">
      <c r="A223" s="96" t="s">
        <v>12</v>
      </c>
      <c r="B223" s="13" t="s">
        <v>39</v>
      </c>
      <c r="C223" s="40"/>
      <c r="D223" s="40"/>
      <c r="E223" s="40"/>
      <c r="F223" s="40"/>
      <c r="G223" s="40"/>
      <c r="H223" s="40"/>
      <c r="I223" s="40"/>
      <c r="J223" s="40"/>
      <c r="K223" s="101"/>
      <c r="L223" s="39"/>
      <c r="M223" s="56"/>
    </row>
    <row r="224" spans="1:13" x14ac:dyDescent="0.3">
      <c r="A224" s="96" t="s">
        <v>13</v>
      </c>
      <c r="B224" s="13" t="s">
        <v>40</v>
      </c>
      <c r="C224" s="40"/>
      <c r="D224" s="40"/>
      <c r="E224" s="40">
        <v>2.9700000000000001E-2</v>
      </c>
      <c r="F224" s="40">
        <v>2.9700000000000001E-2</v>
      </c>
      <c r="G224" s="40">
        <v>2.9700000000000001E-2</v>
      </c>
      <c r="H224" s="40"/>
      <c r="I224" s="40">
        <v>2.9700000000000001E-2</v>
      </c>
      <c r="J224" s="40"/>
      <c r="K224" s="101">
        <v>2.9700000000000001E-2</v>
      </c>
      <c r="L224" s="39"/>
      <c r="M224" s="56">
        <f t="shared" ref="M224:M229" si="88">(C224*$C$208+D224*$D$208+E224*$E$208+F224*$F$208+G224*$G$208+H224*$H$208+I224*$I$208+J224*$J$208+K224*$K$208)/$M$208</f>
        <v>2.9699999999999997E-2</v>
      </c>
    </row>
    <row r="225" spans="1:13" x14ac:dyDescent="0.3">
      <c r="A225" s="565" t="s">
        <v>14</v>
      </c>
      <c r="B225" s="117" t="s">
        <v>118</v>
      </c>
      <c r="C225" s="132"/>
      <c r="D225" s="41"/>
      <c r="E225" s="41">
        <v>0.1055</v>
      </c>
      <c r="F225" s="41">
        <v>0.1055</v>
      </c>
      <c r="G225" s="41">
        <v>0.1055</v>
      </c>
      <c r="H225" s="41"/>
      <c r="I225" s="41">
        <v>0.1055</v>
      </c>
      <c r="J225" s="41"/>
      <c r="K225" s="102">
        <v>0.1055</v>
      </c>
      <c r="L225" s="39"/>
      <c r="M225" s="56">
        <f t="shared" si="88"/>
        <v>0.10549999999999998</v>
      </c>
    </row>
    <row r="226" spans="1:13" ht="15" thickBot="1" x14ac:dyDescent="0.35">
      <c r="A226" s="566"/>
      <c r="B226" s="122" t="s">
        <v>117</v>
      </c>
      <c r="C226" s="123"/>
      <c r="D226" s="123"/>
      <c r="E226" s="38">
        <f>E225*0.423893</f>
        <v>4.4720711500000003E-2</v>
      </c>
      <c r="F226" s="38">
        <f t="shared" ref="F226:K226" si="89">F225*0.423893</f>
        <v>4.4720711500000003E-2</v>
      </c>
      <c r="G226" s="38">
        <f t="shared" si="89"/>
        <v>4.4720711500000003E-2</v>
      </c>
      <c r="H226" s="38"/>
      <c r="I226" s="38">
        <f t="shared" si="89"/>
        <v>4.4720711500000003E-2</v>
      </c>
      <c r="J226" s="38"/>
      <c r="K226" s="38">
        <f t="shared" si="89"/>
        <v>4.4720711500000003E-2</v>
      </c>
      <c r="L226" s="39"/>
      <c r="M226" s="62">
        <f t="shared" si="88"/>
        <v>4.4720711500000003E-2</v>
      </c>
    </row>
    <row r="227" spans="1:13" ht="15" thickBot="1" x14ac:dyDescent="0.35">
      <c r="A227" s="9">
        <v>6</v>
      </c>
      <c r="B227" s="10" t="s">
        <v>42</v>
      </c>
      <c r="C227" s="37"/>
      <c r="D227" s="37"/>
      <c r="E227" s="37">
        <f t="shared" ref="E227:K227" si="90">SUM(E228:E229)</f>
        <v>0.21289999999999998</v>
      </c>
      <c r="F227" s="37">
        <f t="shared" si="90"/>
        <v>0.21289999999999998</v>
      </c>
      <c r="G227" s="37">
        <f t="shared" si="90"/>
        <v>0.21289999999999998</v>
      </c>
      <c r="H227" s="37"/>
      <c r="I227" s="37">
        <f t="shared" si="90"/>
        <v>0.21289999999999998</v>
      </c>
      <c r="J227" s="37"/>
      <c r="K227" s="42">
        <f t="shared" si="90"/>
        <v>0.21289999999999998</v>
      </c>
      <c r="L227" s="43"/>
      <c r="M227" s="60">
        <f t="shared" si="88"/>
        <v>0.21289999999999995</v>
      </c>
    </row>
    <row r="228" spans="1:13" x14ac:dyDescent="0.3">
      <c r="A228" s="94" t="s">
        <v>15</v>
      </c>
      <c r="B228" s="5" t="s">
        <v>43</v>
      </c>
      <c r="C228" s="38"/>
      <c r="D228" s="38"/>
      <c r="E228" s="38">
        <v>0.1351</v>
      </c>
      <c r="F228" s="38">
        <v>0.1351</v>
      </c>
      <c r="G228" s="38">
        <v>0.1351</v>
      </c>
      <c r="H228" s="38"/>
      <c r="I228" s="38">
        <v>0.1351</v>
      </c>
      <c r="J228" s="38"/>
      <c r="K228" s="100">
        <v>0.1351</v>
      </c>
      <c r="L228" s="39"/>
      <c r="M228" s="58">
        <f t="shared" si="88"/>
        <v>0.13509999999999997</v>
      </c>
    </row>
    <row r="229" spans="1:13" x14ac:dyDescent="0.3">
      <c r="A229" s="98" t="s">
        <v>16</v>
      </c>
      <c r="B229" s="117" t="s">
        <v>44</v>
      </c>
      <c r="C229" s="41"/>
      <c r="D229" s="41"/>
      <c r="E229" s="41">
        <v>7.7799999999999994E-2</v>
      </c>
      <c r="F229" s="41">
        <v>7.7799999999999994E-2</v>
      </c>
      <c r="G229" s="41">
        <v>7.7799999999999994E-2</v>
      </c>
      <c r="H229" s="41"/>
      <c r="I229" s="41">
        <v>7.7799999999999994E-2</v>
      </c>
      <c r="J229" s="41"/>
      <c r="K229" s="102">
        <v>7.7799999999999994E-2</v>
      </c>
      <c r="L229" s="39"/>
      <c r="M229" s="56">
        <f t="shared" si="88"/>
        <v>7.779999999999998E-2</v>
      </c>
    </row>
    <row r="230" spans="1:13" x14ac:dyDescent="0.3">
      <c r="A230" s="98" t="s">
        <v>102</v>
      </c>
      <c r="B230" s="117" t="s">
        <v>103</v>
      </c>
      <c r="C230" s="41"/>
      <c r="D230" s="41"/>
      <c r="E230" s="41"/>
      <c r="F230" s="41"/>
      <c r="G230" s="41"/>
      <c r="H230" s="41"/>
      <c r="I230" s="41"/>
      <c r="J230" s="41"/>
      <c r="K230" s="102"/>
      <c r="L230" s="39"/>
      <c r="M230" s="56"/>
    </row>
    <row r="231" spans="1:13" x14ac:dyDescent="0.3">
      <c r="A231" s="98" t="s">
        <v>104</v>
      </c>
      <c r="B231" s="117" t="s">
        <v>106</v>
      </c>
      <c r="C231" s="41"/>
      <c r="D231" s="41"/>
      <c r="E231" s="41"/>
      <c r="F231" s="41"/>
      <c r="G231" s="41"/>
      <c r="H231" s="41"/>
      <c r="I231" s="41"/>
      <c r="J231" s="41"/>
      <c r="K231" s="102"/>
      <c r="L231" s="39"/>
      <c r="M231" s="56"/>
    </row>
    <row r="232" spans="1:13" ht="15" thickBot="1" x14ac:dyDescent="0.35">
      <c r="A232" s="6" t="s">
        <v>105</v>
      </c>
      <c r="B232" s="7" t="s">
        <v>107</v>
      </c>
      <c r="C232" s="107"/>
      <c r="D232" s="107"/>
      <c r="E232" s="107"/>
      <c r="F232" s="107"/>
      <c r="G232" s="107"/>
      <c r="H232" s="107"/>
      <c r="I232" s="107"/>
      <c r="J232" s="107"/>
      <c r="K232" s="108"/>
      <c r="L232" s="39"/>
      <c r="M232" s="62"/>
    </row>
    <row r="233" spans="1:13" ht="15" thickBot="1" x14ac:dyDescent="0.35">
      <c r="A233" s="9">
        <v>7</v>
      </c>
      <c r="B233" s="10" t="s">
        <v>45</v>
      </c>
      <c r="C233" s="37"/>
      <c r="D233" s="37"/>
      <c r="E233" s="37">
        <f t="shared" ref="E233:K233" si="91">SUM(E234:E235)</f>
        <v>0.32029999999999997</v>
      </c>
      <c r="F233" s="37">
        <f t="shared" si="91"/>
        <v>0.26629999999999998</v>
      </c>
      <c r="G233" s="37">
        <f t="shared" si="91"/>
        <v>0.36829999999999996</v>
      </c>
      <c r="H233" s="37"/>
      <c r="I233" s="37">
        <f t="shared" si="91"/>
        <v>0.81969999999999998</v>
      </c>
      <c r="J233" s="37"/>
      <c r="K233" s="42">
        <f t="shared" si="91"/>
        <v>1.26</v>
      </c>
      <c r="L233" s="43"/>
      <c r="M233" s="60">
        <f t="shared" ref="M233:M240" si="92">(C233*$C$208+D233*$D$208+E233*$E$208+F233*$F$208+G233*$G$208+H233*$H$208+I233*$I$208+J233*$J$208+K233*$K$208)/$M$208</f>
        <v>0.42711870128221374</v>
      </c>
    </row>
    <row r="234" spans="1:13" x14ac:dyDescent="0.3">
      <c r="A234" s="94" t="s">
        <v>17</v>
      </c>
      <c r="B234" s="5" t="s">
        <v>46</v>
      </c>
      <c r="C234" s="38"/>
      <c r="D234" s="38"/>
      <c r="E234" s="38">
        <v>0.30609999999999998</v>
      </c>
      <c r="F234" s="38">
        <v>0.2545</v>
      </c>
      <c r="G234" s="38">
        <v>0.35199999999999998</v>
      </c>
      <c r="H234" s="38"/>
      <c r="I234" s="38">
        <v>0.78349999999999997</v>
      </c>
      <c r="J234" s="38"/>
      <c r="K234" s="100">
        <v>1.2042999999999999</v>
      </c>
      <c r="L234" s="39"/>
      <c r="M234" s="58">
        <f t="shared" si="92"/>
        <v>0.40821676501031567</v>
      </c>
    </row>
    <row r="235" spans="1:13" ht="15" thickBot="1" x14ac:dyDescent="0.35">
      <c r="A235" s="98" t="s">
        <v>18</v>
      </c>
      <c r="B235" s="7" t="s">
        <v>48</v>
      </c>
      <c r="C235" s="41"/>
      <c r="D235" s="41"/>
      <c r="E235" s="41">
        <v>1.4200000000000001E-2</v>
      </c>
      <c r="F235" s="41">
        <v>1.18E-2</v>
      </c>
      <c r="G235" s="41">
        <v>1.6299999999999999E-2</v>
      </c>
      <c r="H235" s="41"/>
      <c r="I235" s="41">
        <v>3.6200000000000003E-2</v>
      </c>
      <c r="J235" s="41"/>
      <c r="K235" s="102">
        <v>5.57E-2</v>
      </c>
      <c r="L235" s="39"/>
      <c r="M235" s="62">
        <f t="shared" si="92"/>
        <v>1.8901936271898161E-2</v>
      </c>
    </row>
    <row r="236" spans="1:13" ht="15" thickBot="1" x14ac:dyDescent="0.35">
      <c r="A236" s="9">
        <v>8</v>
      </c>
      <c r="B236" s="10" t="s">
        <v>49</v>
      </c>
      <c r="C236" s="37"/>
      <c r="D236" s="37"/>
      <c r="E236" s="37">
        <f t="shared" ref="E236:K236" si="93">SUM(E237:E240)</f>
        <v>0.45979999999999999</v>
      </c>
      <c r="F236" s="37">
        <f t="shared" si="93"/>
        <v>0.36329999999999996</v>
      </c>
      <c r="G236" s="37">
        <f t="shared" si="93"/>
        <v>0.51700000000000002</v>
      </c>
      <c r="H236" s="37"/>
      <c r="I236" s="37">
        <f t="shared" si="93"/>
        <v>1.1759000000000002</v>
      </c>
      <c r="J236" s="37"/>
      <c r="K236" s="42">
        <f t="shared" si="93"/>
        <v>1.6955</v>
      </c>
      <c r="L236" s="43"/>
      <c r="M236" s="60">
        <f t="shared" si="92"/>
        <v>0.60517850449428745</v>
      </c>
    </row>
    <row r="237" spans="1:13" x14ac:dyDescent="0.3">
      <c r="A237" s="94" t="s">
        <v>19</v>
      </c>
      <c r="B237" s="5" t="s">
        <v>46</v>
      </c>
      <c r="C237" s="38"/>
      <c r="D237" s="38"/>
      <c r="E237" s="38">
        <v>0.23319999999999999</v>
      </c>
      <c r="F237" s="38">
        <v>0.1842</v>
      </c>
      <c r="G237" s="38">
        <v>0.26219999999999999</v>
      </c>
      <c r="H237" s="38"/>
      <c r="I237" s="38">
        <v>0.59630000000000005</v>
      </c>
      <c r="J237" s="38"/>
      <c r="K237" s="100">
        <v>0.85980000000000001</v>
      </c>
      <c r="L237" s="39"/>
      <c r="M237" s="58">
        <f t="shared" si="92"/>
        <v>0.30690600282588476</v>
      </c>
    </row>
    <row r="238" spans="1:13" x14ac:dyDescent="0.3">
      <c r="A238" s="96" t="s">
        <v>19</v>
      </c>
      <c r="B238" s="13" t="s">
        <v>47</v>
      </c>
      <c r="C238" s="40"/>
      <c r="D238" s="40"/>
      <c r="E238" s="40">
        <v>0.1191</v>
      </c>
      <c r="F238" s="40">
        <v>9.4100000000000003E-2</v>
      </c>
      <c r="G238" s="40">
        <v>0.13389999999999999</v>
      </c>
      <c r="H238" s="40"/>
      <c r="I238" s="40">
        <v>0.30459999999999998</v>
      </c>
      <c r="J238" s="40"/>
      <c r="K238" s="101">
        <v>0.43919999999999998</v>
      </c>
      <c r="L238" s="39"/>
      <c r="M238" s="56">
        <f t="shared" si="92"/>
        <v>0.15675466093725229</v>
      </c>
    </row>
    <row r="239" spans="1:13" x14ac:dyDescent="0.3">
      <c r="A239" s="96" t="s">
        <v>20</v>
      </c>
      <c r="B239" s="13" t="s">
        <v>50</v>
      </c>
      <c r="C239" s="40"/>
      <c r="D239" s="40"/>
      <c r="E239" s="40">
        <v>7.1599999999999997E-2</v>
      </c>
      <c r="F239" s="40">
        <v>5.6599999999999998E-2</v>
      </c>
      <c r="G239" s="40">
        <v>8.0500000000000002E-2</v>
      </c>
      <c r="H239" s="40"/>
      <c r="I239" s="40">
        <v>0.1832</v>
      </c>
      <c r="J239" s="40"/>
      <c r="K239" s="101">
        <v>0.2641</v>
      </c>
      <c r="L239" s="39"/>
      <c r="M239" s="56">
        <f t="shared" si="92"/>
        <v>9.4255846156646839E-2</v>
      </c>
    </row>
    <row r="240" spans="1:13" ht="15" thickBot="1" x14ac:dyDescent="0.35">
      <c r="A240" s="98" t="s">
        <v>20</v>
      </c>
      <c r="B240" s="7" t="s">
        <v>47</v>
      </c>
      <c r="C240" s="41"/>
      <c r="D240" s="41"/>
      <c r="E240" s="41">
        <v>3.5900000000000001E-2</v>
      </c>
      <c r="F240" s="41">
        <v>2.8400000000000002E-2</v>
      </c>
      <c r="G240" s="41">
        <v>4.0399999999999998E-2</v>
      </c>
      <c r="H240" s="41"/>
      <c r="I240" s="41">
        <v>9.1800000000000007E-2</v>
      </c>
      <c r="J240" s="41"/>
      <c r="K240" s="102">
        <v>0.13239999999999999</v>
      </c>
      <c r="L240" s="39"/>
      <c r="M240" s="62">
        <f t="shared" si="92"/>
        <v>4.7261994574503502E-2</v>
      </c>
    </row>
    <row r="241" spans="1:13" ht="15" thickBot="1" x14ac:dyDescent="0.35">
      <c r="A241" s="9">
        <v>9</v>
      </c>
      <c r="B241" s="10" t="s">
        <v>51</v>
      </c>
      <c r="C241" s="37"/>
      <c r="D241" s="37"/>
      <c r="E241" s="37">
        <f t="shared" ref="E241:K241" si="94">SUM(E244,E248)</f>
        <v>0.4704648513514128</v>
      </c>
      <c r="F241" s="37">
        <f t="shared" si="94"/>
        <v>0.49134989405141283</v>
      </c>
      <c r="G241" s="37">
        <f t="shared" si="94"/>
        <v>0.52837479785141284</v>
      </c>
      <c r="H241" s="37"/>
      <c r="I241" s="37">
        <f t="shared" si="94"/>
        <v>0.71306226065141287</v>
      </c>
      <c r="J241" s="37"/>
      <c r="K241" s="42">
        <f t="shared" si="94"/>
        <v>0.88448194595141283</v>
      </c>
      <c r="L241" s="43"/>
      <c r="M241" s="60">
        <f>SUM(M244,M248)</f>
        <v>0.53560775702230201</v>
      </c>
    </row>
    <row r="242" spans="1:13" ht="15" thickBot="1" x14ac:dyDescent="0.35">
      <c r="A242" s="9"/>
      <c r="B242" s="10" t="s">
        <v>91</v>
      </c>
      <c r="C242" s="37"/>
      <c r="D242" s="37"/>
      <c r="E242" s="37"/>
      <c r="F242" s="37"/>
      <c r="G242" s="37"/>
      <c r="H242" s="37"/>
      <c r="I242" s="37"/>
      <c r="J242" s="37"/>
      <c r="K242" s="42"/>
      <c r="L242" s="43"/>
      <c r="M242" s="58"/>
    </row>
    <row r="243" spans="1:13" x14ac:dyDescent="0.3">
      <c r="A243" s="103"/>
      <c r="B243" s="81" t="s">
        <v>52</v>
      </c>
      <c r="C243" s="82"/>
      <c r="D243" s="82"/>
      <c r="E243" s="82">
        <f>E236+E233+E227+E216+E210</f>
        <v>4.5210487248</v>
      </c>
      <c r="F243" s="82">
        <f t="shared" ref="F243:K243" si="95">F236+F233+F227+F216+F210</f>
        <v>4.7217487248000003</v>
      </c>
      <c r="G243" s="82">
        <f t="shared" si="95"/>
        <v>5.0775487247999997</v>
      </c>
      <c r="H243" s="82"/>
      <c r="I243" s="82">
        <f t="shared" si="95"/>
        <v>6.8523487248000006</v>
      </c>
      <c r="J243" s="82"/>
      <c r="K243" s="104">
        <f t="shared" si="95"/>
        <v>8.4996487248000001</v>
      </c>
      <c r="L243" s="43"/>
      <c r="M243" s="57">
        <f t="shared" ref="M243" si="96">(C243*$C$208+D243*$D$208+E243*$E$208+F243*$F$208+G243*$G$208+H243*$H$208+I243*$I$208+J243*$J$208+K243*$K$208)/$M$208</f>
        <v>5.1470556406559806</v>
      </c>
    </row>
    <row r="244" spans="1:13" x14ac:dyDescent="0.3">
      <c r="A244" s="105" t="s">
        <v>21</v>
      </c>
      <c r="B244" s="19" t="s">
        <v>53</v>
      </c>
      <c r="C244" s="45"/>
      <c r="D244" s="45"/>
      <c r="E244" s="45">
        <f>SUM(E245:E247)</f>
        <v>0.2708062975667952</v>
      </c>
      <c r="F244" s="45">
        <f t="shared" ref="F244:K244" si="97">SUM(F245:F247)</f>
        <v>0.2828280268667952</v>
      </c>
      <c r="G244" s="45">
        <f t="shared" si="97"/>
        <v>0.30414009106679518</v>
      </c>
      <c r="H244" s="45"/>
      <c r="I244" s="45">
        <f t="shared" si="97"/>
        <v>0.41044883626679524</v>
      </c>
      <c r="J244" s="45"/>
      <c r="K244" s="45">
        <f t="shared" si="97"/>
        <v>0.50912045896679525</v>
      </c>
      <c r="L244" s="43"/>
      <c r="M244" s="57">
        <f>SUM(M245:M247)</f>
        <v>0.30830348581965261</v>
      </c>
    </row>
    <row r="245" spans="1:13" x14ac:dyDescent="0.3">
      <c r="A245" s="96" t="s">
        <v>22</v>
      </c>
      <c r="B245" s="13" t="s">
        <v>54</v>
      </c>
      <c r="C245" s="40"/>
      <c r="D245" s="40"/>
      <c r="E245" s="40">
        <f>0.006897*E243</f>
        <v>3.11816730549456E-2</v>
      </c>
      <c r="F245" s="46">
        <f t="shared" ref="F245:K245" si="98">0.006897*F243</f>
        <v>3.2565900954945604E-2</v>
      </c>
      <c r="G245" s="40">
        <f t="shared" si="98"/>
        <v>3.50198535549456E-2</v>
      </c>
      <c r="H245" s="40"/>
      <c r="I245" s="40">
        <f t="shared" si="98"/>
        <v>4.7260649154945607E-2</v>
      </c>
      <c r="J245" s="40"/>
      <c r="K245" s="101">
        <f t="shared" si="98"/>
        <v>5.8622077254945601E-2</v>
      </c>
      <c r="L245" s="39"/>
      <c r="M245" s="56">
        <f>0.006897*M243</f>
        <v>3.5499242753604297E-2</v>
      </c>
    </row>
    <row r="246" spans="1:13" x14ac:dyDescent="0.3">
      <c r="A246" s="96" t="s">
        <v>23</v>
      </c>
      <c r="B246" s="13" t="s">
        <v>55</v>
      </c>
      <c r="C246" s="40"/>
      <c r="D246" s="40"/>
      <c r="E246" s="40">
        <f>0.031805*E243</f>
        <v>0.143791954692264</v>
      </c>
      <c r="F246" s="47">
        <f t="shared" ref="F246:K246" si="99">0.031805*F243</f>
        <v>0.15017521819226401</v>
      </c>
      <c r="G246" s="40">
        <f t="shared" si="99"/>
        <v>0.161491437192264</v>
      </c>
      <c r="H246" s="40"/>
      <c r="I246" s="40">
        <f t="shared" si="99"/>
        <v>0.21793895119226403</v>
      </c>
      <c r="J246" s="40"/>
      <c r="K246" s="101">
        <f t="shared" si="99"/>
        <v>0.27033132769226398</v>
      </c>
      <c r="L246" s="39"/>
      <c r="M246" s="56">
        <f>0.031805*M243</f>
        <v>0.16370210465106347</v>
      </c>
    </row>
    <row r="247" spans="1:13" x14ac:dyDescent="0.3">
      <c r="A247" s="96" t="s">
        <v>121</v>
      </c>
      <c r="B247" s="13" t="s">
        <v>122</v>
      </c>
      <c r="C247" s="40"/>
      <c r="D247" s="40"/>
      <c r="E247" s="40">
        <f>0.021197*E243</f>
        <v>9.5832669819585603E-2</v>
      </c>
      <c r="F247" s="47">
        <f t="shared" ref="F247:K247" si="100">0.021197*F243</f>
        <v>0.1000869077195856</v>
      </c>
      <c r="G247" s="40">
        <f t="shared" si="100"/>
        <v>0.10762880031958559</v>
      </c>
      <c r="H247" s="40"/>
      <c r="I247" s="40">
        <f t="shared" si="100"/>
        <v>0.14524923591958561</v>
      </c>
      <c r="J247" s="40"/>
      <c r="K247" s="101">
        <f t="shared" si="100"/>
        <v>0.1801670540195856</v>
      </c>
      <c r="L247" s="39"/>
      <c r="M247" s="56">
        <f>0.021197*M243</f>
        <v>0.10910213841498483</v>
      </c>
    </row>
    <row r="248" spans="1:13" x14ac:dyDescent="0.3">
      <c r="A248" s="105" t="s">
        <v>24</v>
      </c>
      <c r="B248" s="19" t="s">
        <v>56</v>
      </c>
      <c r="C248" s="45"/>
      <c r="D248" s="45"/>
      <c r="E248" s="45">
        <f>SUM(E249:E250)</f>
        <v>0.19965855378461761</v>
      </c>
      <c r="F248" s="45">
        <f t="shared" ref="F248:K248" si="101">SUM(F249:F250)</f>
        <v>0.2085218671846176</v>
      </c>
      <c r="G248" s="45">
        <f t="shared" si="101"/>
        <v>0.2242347067846176</v>
      </c>
      <c r="H248" s="45"/>
      <c r="I248" s="45">
        <f t="shared" si="101"/>
        <v>0.30261342438461764</v>
      </c>
      <c r="J248" s="45"/>
      <c r="K248" s="106">
        <f t="shared" si="101"/>
        <v>0.37536148698461758</v>
      </c>
      <c r="L248" s="43"/>
      <c r="M248" s="57">
        <f>SUM(M249:M250)</f>
        <v>0.22730427120264943</v>
      </c>
    </row>
    <row r="249" spans="1:13" x14ac:dyDescent="0.3">
      <c r="A249" s="96" t="s">
        <v>25</v>
      </c>
      <c r="B249" s="13" t="s">
        <v>57</v>
      </c>
      <c r="C249" s="40"/>
      <c r="D249" s="40"/>
      <c r="E249" s="40"/>
      <c r="F249" s="40"/>
      <c r="G249" s="40"/>
      <c r="H249" s="40"/>
      <c r="I249" s="40"/>
      <c r="J249" s="40"/>
      <c r="K249" s="101"/>
      <c r="L249" s="39"/>
      <c r="M249" s="56"/>
    </row>
    <row r="250" spans="1:13" ht="15" thickBot="1" x14ac:dyDescent="0.35">
      <c r="A250" s="6" t="s">
        <v>26</v>
      </c>
      <c r="B250" s="7" t="s">
        <v>58</v>
      </c>
      <c r="C250" s="107"/>
      <c r="D250" s="107"/>
      <c r="E250" s="107">
        <f>0.044162*E243</f>
        <v>0.19965855378461761</v>
      </c>
      <c r="F250" s="107">
        <f t="shared" ref="F250:K250" si="102">0.044162*F243</f>
        <v>0.2085218671846176</v>
      </c>
      <c r="G250" s="107">
        <f t="shared" si="102"/>
        <v>0.2242347067846176</v>
      </c>
      <c r="H250" s="107"/>
      <c r="I250" s="107">
        <f t="shared" si="102"/>
        <v>0.30261342438461764</v>
      </c>
      <c r="J250" s="107"/>
      <c r="K250" s="108">
        <f t="shared" si="102"/>
        <v>0.37536148698461758</v>
      </c>
      <c r="L250" s="39"/>
      <c r="M250" s="62">
        <f>0.044162*M243</f>
        <v>0.22730427120264943</v>
      </c>
    </row>
    <row r="251" spans="1:13" ht="15" thickBot="1" x14ac:dyDescent="0.35">
      <c r="A251" s="537" t="s">
        <v>60</v>
      </c>
      <c r="B251" s="538"/>
      <c r="C251" s="37"/>
      <c r="D251" s="37"/>
      <c r="E251" s="37">
        <f t="shared" ref="E251" si="103">SUM(E210,E216,E227,E233,E236,E241)</f>
        <v>4.9915135761514131</v>
      </c>
      <c r="F251" s="37">
        <f>SUM(F210,F216,F227,F233,F236,F241)</f>
        <v>5.2130986188514132</v>
      </c>
      <c r="G251" s="37">
        <f>SUM(G210,G216,G227,G233,G236,G241)</f>
        <v>5.6059235226514135</v>
      </c>
      <c r="H251" s="37"/>
      <c r="I251" s="37">
        <f t="shared" ref="I251:K251" si="104">SUM(I210,I216,I227,I233,I236,I241)</f>
        <v>7.5654109854514138</v>
      </c>
      <c r="J251" s="37"/>
      <c r="K251" s="42">
        <f t="shared" si="104"/>
        <v>9.3841306707514125</v>
      </c>
      <c r="L251" s="43"/>
      <c r="M251" s="60">
        <f>SUM(M243,M244,M248)</f>
        <v>5.682663397678283</v>
      </c>
    </row>
    <row r="252" spans="1:13" x14ac:dyDescent="0.3">
      <c r="K252" t="s">
        <v>85</v>
      </c>
      <c r="M252">
        <v>5.6825000000000001</v>
      </c>
    </row>
  </sheetData>
  <mergeCells count="21">
    <mergeCell ref="A206:M206"/>
    <mergeCell ref="A225:A226"/>
    <mergeCell ref="A251:B251"/>
    <mergeCell ref="A108:M108"/>
    <mergeCell ref="A127:A128"/>
    <mergeCell ref="A153:B153"/>
    <mergeCell ref="A157:M157"/>
    <mergeCell ref="A176:A177"/>
    <mergeCell ref="A202:B202"/>
    <mergeCell ref="A104:B104"/>
    <mergeCell ref="A1:B1"/>
    <mergeCell ref="A4:M4"/>
    <mergeCell ref="A23:A24"/>
    <mergeCell ref="A49:B49"/>
    <mergeCell ref="A51:J51"/>
    <mergeCell ref="A52:J52"/>
    <mergeCell ref="A53:J53"/>
    <mergeCell ref="A54:J54"/>
    <mergeCell ref="A55:J55"/>
    <mergeCell ref="A59:M59"/>
    <mergeCell ref="A78:A79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20049-536C-457D-99FD-0B51125605EC}">
  <dimension ref="A1:N252"/>
  <sheetViews>
    <sheetView topLeftCell="A216" zoomScale="64" workbookViewId="0">
      <selection activeCell="E250" sqref="E250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3.109375" customWidth="1"/>
    <col min="9" max="9" width="12.88671875" bestFit="1" customWidth="1"/>
    <col min="10" max="10" width="11.77734375" bestFit="1" customWidth="1"/>
    <col min="11" max="11" width="13.5546875" bestFit="1" customWidth="1"/>
    <col min="12" max="12" width="1.33203125" customWidth="1"/>
    <col min="13" max="13" width="16.109375" customWidth="1"/>
  </cols>
  <sheetData>
    <row r="1" spans="1:13" ht="18" x14ac:dyDescent="0.3">
      <c r="A1" s="535" t="s">
        <v>124</v>
      </c>
      <c r="B1" s="535"/>
    </row>
    <row r="3" spans="1:13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3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5" thickBot="1" x14ac:dyDescent="0.35"/>
    <row r="6" spans="1:13" ht="15" thickBot="1" x14ac:dyDescent="0.35">
      <c r="A6" s="4">
        <v>1</v>
      </c>
      <c r="B6" s="136" t="s">
        <v>2</v>
      </c>
      <c r="C6" s="128">
        <f t="shared" ref="C6:K6" si="0">SUM(C61,C110,C159,C208)</f>
        <v>61461.73</v>
      </c>
      <c r="D6" s="21">
        <f t="shared" si="0"/>
        <v>1127758.24</v>
      </c>
      <c r="E6" s="21">
        <f t="shared" si="0"/>
        <v>4980181.9799999995</v>
      </c>
      <c r="F6" s="21">
        <f t="shared" si="0"/>
        <v>572766.92999999993</v>
      </c>
      <c r="G6" s="21">
        <f t="shared" si="0"/>
        <v>2649858.8000000003</v>
      </c>
      <c r="H6" s="21">
        <f t="shared" si="0"/>
        <v>216487.88</v>
      </c>
      <c r="I6" s="21">
        <f t="shared" si="0"/>
        <v>1848688.02</v>
      </c>
      <c r="J6" s="21">
        <f t="shared" si="0"/>
        <v>185337.62</v>
      </c>
      <c r="K6" s="22">
        <f t="shared" si="0"/>
        <v>894172.48</v>
      </c>
      <c r="L6" s="23"/>
      <c r="M6" s="120">
        <f>SUM(C6:K6)</f>
        <v>12536713.68</v>
      </c>
    </row>
    <row r="7" spans="1:13" ht="29.4" thickBot="1" x14ac:dyDescent="0.35">
      <c r="A7" s="8"/>
      <c r="B7" s="50" t="s">
        <v>28</v>
      </c>
      <c r="C7" s="26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111</v>
      </c>
      <c r="I7" s="27" t="s">
        <v>66</v>
      </c>
      <c r="J7" s="27" t="s">
        <v>67</v>
      </c>
      <c r="K7" s="28" t="s">
        <v>68</v>
      </c>
      <c r="L7" s="29"/>
      <c r="M7" s="54" t="s">
        <v>69</v>
      </c>
    </row>
    <row r="8" spans="1:13" ht="15" thickBot="1" x14ac:dyDescent="0.35">
      <c r="A8" s="9">
        <v>4</v>
      </c>
      <c r="B8" s="137" t="s">
        <v>29</v>
      </c>
      <c r="C8" s="129">
        <f>SUM(C9:C13)</f>
        <v>0.69755484609691265</v>
      </c>
      <c r="D8" s="37">
        <f t="shared" ref="D8:K8" si="1">SUM(D9:D13)</f>
        <v>0.94359999999999999</v>
      </c>
      <c r="E8" s="37">
        <f t="shared" si="1"/>
        <v>1.0739222576800294</v>
      </c>
      <c r="F8" s="37">
        <f t="shared" si="1"/>
        <v>1.4251238359292147</v>
      </c>
      <c r="G8" s="37">
        <f t="shared" si="1"/>
        <v>1.525261110298028</v>
      </c>
      <c r="H8" s="37">
        <f t="shared" si="1"/>
        <v>1.7642262959478376</v>
      </c>
      <c r="I8" s="37">
        <f t="shared" si="1"/>
        <v>2.1897439336156892</v>
      </c>
      <c r="J8" s="37">
        <f t="shared" si="1"/>
        <v>2.4984065027812483</v>
      </c>
      <c r="K8" s="37">
        <f t="shared" si="1"/>
        <v>2.9293592682532577</v>
      </c>
      <c r="L8" s="32"/>
      <c r="M8" s="60">
        <f>(M63*$M$61+M112*$M$110+M161*$M$159+M210*$M$208)/$M$6</f>
        <v>1.5016560865260185</v>
      </c>
    </row>
    <row r="9" spans="1:13" x14ac:dyDescent="0.3">
      <c r="A9" s="94" t="s">
        <v>3</v>
      </c>
      <c r="B9" s="138" t="s">
        <v>30</v>
      </c>
      <c r="C9" s="127">
        <f t="shared" ref="C9:K12" si="2">(C64*C$61+C113*C$110+C162*C$159+C211*C$208)/(SUM(C$208,C$159,C$110,C$61))</f>
        <v>0.45395484609691267</v>
      </c>
      <c r="D9" s="38">
        <f t="shared" si="2"/>
        <v>0.6149</v>
      </c>
      <c r="E9" s="38">
        <f t="shared" si="2"/>
        <v>0.70852225768002952</v>
      </c>
      <c r="F9" s="38">
        <f t="shared" si="2"/>
        <v>1.0123119179646074</v>
      </c>
      <c r="G9" s="38">
        <f t="shared" si="2"/>
        <v>1.0645412857383194</v>
      </c>
      <c r="H9" s="38">
        <f t="shared" si="2"/>
        <v>0.76945652224041361</v>
      </c>
      <c r="I9" s="38">
        <f t="shared" si="2"/>
        <v>1.4824439336156892</v>
      </c>
      <c r="J9" s="38">
        <f t="shared" si="2"/>
        <v>1.7208654873899858</v>
      </c>
      <c r="K9" s="100">
        <f t="shared" si="2"/>
        <v>1.7935484409931741</v>
      </c>
      <c r="L9" s="34"/>
      <c r="M9" s="58">
        <f t="shared" ref="M9:M49" si="3">(M64*$M$61+M113*$M$110+M162*$M$159+M211*$M$208)/$M$6</f>
        <v>0.99551361680479877</v>
      </c>
    </row>
    <row r="10" spans="1:13" x14ac:dyDescent="0.3">
      <c r="A10" s="96" t="s">
        <v>4</v>
      </c>
      <c r="B10" s="66" t="s">
        <v>31</v>
      </c>
      <c r="C10" s="127">
        <f t="shared" si="2"/>
        <v>1.8199999999999997E-2</v>
      </c>
      <c r="D10" s="38">
        <f t="shared" si="2"/>
        <v>2.46E-2</v>
      </c>
      <c r="E10" s="38">
        <f t="shared" si="2"/>
        <v>2.8299999999999995E-2</v>
      </c>
      <c r="F10" s="38">
        <f t="shared" si="2"/>
        <v>4.0500000000000001E-2</v>
      </c>
      <c r="G10" s="38">
        <f t="shared" si="2"/>
        <v>4.2599999999999999E-2</v>
      </c>
      <c r="H10" s="38">
        <f t="shared" si="2"/>
        <v>4.6139785617559742E-2</v>
      </c>
      <c r="I10" s="38">
        <f t="shared" si="2"/>
        <v>5.9299999999999999E-2</v>
      </c>
      <c r="J10" s="38">
        <f t="shared" si="2"/>
        <v>6.8841015391262708E-2</v>
      </c>
      <c r="K10" s="100">
        <f t="shared" si="2"/>
        <v>7.1740972668941916E-2</v>
      </c>
      <c r="L10" s="34"/>
      <c r="M10" s="56">
        <f t="shared" si="3"/>
        <v>4.0074711918203429E-2</v>
      </c>
    </row>
    <row r="11" spans="1:13" x14ac:dyDescent="0.3">
      <c r="A11" s="96" t="s">
        <v>5</v>
      </c>
      <c r="B11" s="66" t="s">
        <v>32</v>
      </c>
      <c r="C11" s="127">
        <f t="shared" si="2"/>
        <v>5.6099999999999997E-2</v>
      </c>
      <c r="D11" s="38">
        <f t="shared" si="2"/>
        <v>8.2500000000000018E-2</v>
      </c>
      <c r="E11" s="38">
        <f t="shared" si="2"/>
        <v>0.10729999999999999</v>
      </c>
      <c r="F11" s="38">
        <f t="shared" si="2"/>
        <v>0.10730000000000002</v>
      </c>
      <c r="G11" s="38">
        <f t="shared" si="2"/>
        <v>0.12501982455970861</v>
      </c>
      <c r="H11" s="38">
        <f t="shared" si="2"/>
        <v>0.1250299880898644</v>
      </c>
      <c r="I11" s="38">
        <f t="shared" si="2"/>
        <v>0.14849999999999999</v>
      </c>
      <c r="J11" s="38">
        <f t="shared" si="2"/>
        <v>0.14849999999999997</v>
      </c>
      <c r="K11" s="100">
        <f t="shared" si="2"/>
        <v>0.17530000000000004</v>
      </c>
      <c r="L11" s="34"/>
      <c r="M11" s="56">
        <f t="shared" si="3"/>
        <v>0.12040420775741925</v>
      </c>
    </row>
    <row r="12" spans="1:13" x14ac:dyDescent="0.3">
      <c r="A12" s="98" t="s">
        <v>6</v>
      </c>
      <c r="B12" s="139" t="s">
        <v>33</v>
      </c>
      <c r="C12" s="126">
        <f t="shared" si="2"/>
        <v>0.16930000000000001</v>
      </c>
      <c r="D12" s="123">
        <f t="shared" si="2"/>
        <v>0.22160000000000002</v>
      </c>
      <c r="E12" s="123">
        <f t="shared" si="2"/>
        <v>0.2298</v>
      </c>
      <c r="F12" s="123">
        <f t="shared" si="2"/>
        <v>0.26501191796460732</v>
      </c>
      <c r="G12" s="123">
        <f t="shared" si="2"/>
        <v>0.29310000000000003</v>
      </c>
      <c r="H12" s="123">
        <f t="shared" si="2"/>
        <v>0.5736</v>
      </c>
      <c r="I12" s="123">
        <f t="shared" si="2"/>
        <v>0.4995</v>
      </c>
      <c r="J12" s="123">
        <f t="shared" si="2"/>
        <v>0.56020000000000003</v>
      </c>
      <c r="K12" s="124">
        <f t="shared" si="2"/>
        <v>0.88876985459114122</v>
      </c>
      <c r="L12" s="34"/>
      <c r="M12" s="56">
        <f t="shared" si="3"/>
        <v>0.34134647211102298</v>
      </c>
    </row>
    <row r="13" spans="1:13" ht="15" thickBot="1" x14ac:dyDescent="0.35">
      <c r="A13" s="6" t="s">
        <v>100</v>
      </c>
      <c r="B13" s="20" t="s">
        <v>101</v>
      </c>
      <c r="C13" s="130"/>
      <c r="D13" s="107"/>
      <c r="E13" s="107"/>
      <c r="F13" s="107"/>
      <c r="G13" s="107"/>
      <c r="H13" s="107">
        <f>(H68*H$61+H117*H$110+H166*H$159+H215*H$208)/(SUM(H$208,H$159,H$110,H$61))</f>
        <v>0.25</v>
      </c>
      <c r="I13" s="107"/>
      <c r="J13" s="107"/>
      <c r="K13" s="108"/>
      <c r="L13" s="34"/>
      <c r="M13" s="62">
        <f t="shared" si="3"/>
        <v>4.3170779345739997E-3</v>
      </c>
    </row>
    <row r="14" spans="1:13" ht="29.4" thickBot="1" x14ac:dyDescent="0.35">
      <c r="A14" s="9">
        <v>5</v>
      </c>
      <c r="B14" s="140" t="s">
        <v>71</v>
      </c>
      <c r="C14" s="129">
        <f>SUM(C15:C17,C21:C24)</f>
        <v>1.9688822128734715</v>
      </c>
      <c r="D14" s="129">
        <f t="shared" ref="D14:K14" si="4">SUM(D15:D17,D21:D24)</f>
        <v>1.9688711614148873</v>
      </c>
      <c r="E14" s="129">
        <f t="shared" si="4"/>
        <v>2.7609357907284107</v>
      </c>
      <c r="F14" s="129">
        <f t="shared" si="4"/>
        <v>2.5323309693245224</v>
      </c>
      <c r="G14" s="129">
        <f t="shared" si="4"/>
        <v>2.7111509020486233</v>
      </c>
      <c r="H14" s="129">
        <f t="shared" si="4"/>
        <v>3.0923760351999996</v>
      </c>
      <c r="I14" s="129">
        <f t="shared" si="4"/>
        <v>2.7206316881172503</v>
      </c>
      <c r="J14" s="129">
        <f t="shared" si="4"/>
        <v>2.8489881623238289</v>
      </c>
      <c r="K14" s="129">
        <f t="shared" si="4"/>
        <v>2.8101174106194056</v>
      </c>
      <c r="L14" s="32"/>
      <c r="M14" s="60">
        <f t="shared" si="3"/>
        <v>2.6694238299679767</v>
      </c>
    </row>
    <row r="15" spans="1:13" x14ac:dyDescent="0.3">
      <c r="A15" s="94" t="s">
        <v>115</v>
      </c>
      <c r="B15" s="138" t="s">
        <v>114</v>
      </c>
      <c r="C15" s="127">
        <f t="shared" ref="C15:K15" si="5">(C70*C$61+C119*C$110+C168*C$159+C217*C$208)/(SUM(C$208,C$159,C$110,C$61))</f>
        <v>1.0681548460969126</v>
      </c>
      <c r="D15" s="38">
        <f t="shared" si="5"/>
        <v>1.0681470846579673</v>
      </c>
      <c r="E15" s="38">
        <f t="shared" si="5"/>
        <v>1.5300231418262349</v>
      </c>
      <c r="F15" s="38">
        <f t="shared" si="5"/>
        <v>1.4094117401575543</v>
      </c>
      <c r="G15" s="38">
        <f t="shared" si="5"/>
        <v>1.5039033324515252</v>
      </c>
      <c r="H15" s="38">
        <f t="shared" si="5"/>
        <v>1.7249999999999999</v>
      </c>
      <c r="I15" s="38">
        <f t="shared" si="5"/>
        <v>1.5089132924553708</v>
      </c>
      <c r="J15" s="38">
        <f t="shared" si="5"/>
        <v>1.5767529948695791</v>
      </c>
      <c r="K15" s="100">
        <f t="shared" si="5"/>
        <v>1.5562012402674259</v>
      </c>
      <c r="L15" s="39"/>
      <c r="M15" s="58">
        <f t="shared" si="3"/>
        <v>1.4779907939988146</v>
      </c>
    </row>
    <row r="16" spans="1:13" x14ac:dyDescent="0.3">
      <c r="A16" s="94" t="s">
        <v>116</v>
      </c>
      <c r="B16" s="141" t="s">
        <v>117</v>
      </c>
      <c r="C16" s="127">
        <f>(C71*C$61+C120*C$110+C169*C$159+C218*C$208)/(SUM(C$208,C$159,C$110,C$61))</f>
        <v>0.45278336217655862</v>
      </c>
      <c r="D16" s="127">
        <f t="shared" ref="D16:K16" si="6">(D71*D$61+D120*D$110+D169*D$159+D218*D$208)/(SUM(D$208,D$159,D$110,D$61))</f>
        <v>0.45278007215691968</v>
      </c>
      <c r="E16" s="127">
        <f t="shared" si="6"/>
        <v>0.64856609965814815</v>
      </c>
      <c r="F16" s="127">
        <f t="shared" si="6"/>
        <v>0.59743977077060617</v>
      </c>
      <c r="G16" s="127">
        <f t="shared" si="6"/>
        <v>0.63749409530287438</v>
      </c>
      <c r="H16" s="127">
        <f t="shared" si="6"/>
        <v>0.73121542499999992</v>
      </c>
      <c r="I16" s="127">
        <f t="shared" si="6"/>
        <v>0.63961778227878452</v>
      </c>
      <c r="J16" s="127">
        <f t="shared" si="6"/>
        <v>0.66837455725425055</v>
      </c>
      <c r="K16" s="127">
        <f t="shared" si="6"/>
        <v>0.65966281234068003</v>
      </c>
      <c r="L16" s="39"/>
      <c r="M16" s="58">
        <f t="shared" si="3"/>
        <v>0.62650995164053946</v>
      </c>
    </row>
    <row r="17" spans="1:13" x14ac:dyDescent="0.3">
      <c r="A17" s="96" t="s">
        <v>8</v>
      </c>
      <c r="B17" s="66" t="s">
        <v>35</v>
      </c>
      <c r="C17" s="131">
        <f>SUM(C18:C20)</f>
        <v>0.2233</v>
      </c>
      <c r="D17" s="40">
        <f>SUM(D18:D20)</f>
        <v>0.2233</v>
      </c>
      <c r="E17" s="40">
        <f t="shared" ref="E17:K17" si="7">SUM(E18:E20)</f>
        <v>0.38172082306618843</v>
      </c>
      <c r="F17" s="40">
        <f t="shared" si="7"/>
        <v>0.34018331233264465</v>
      </c>
      <c r="G17" s="40">
        <f t="shared" si="7"/>
        <v>0.37216355340065665</v>
      </c>
      <c r="H17" s="40">
        <f t="shared" si="7"/>
        <v>0.42909999999999998</v>
      </c>
      <c r="I17" s="40">
        <f t="shared" si="7"/>
        <v>0.37385895130753327</v>
      </c>
      <c r="J17" s="40">
        <f t="shared" si="7"/>
        <v>0.39679999999999999</v>
      </c>
      <c r="K17" s="101">
        <f t="shared" si="7"/>
        <v>0.38986043884285054</v>
      </c>
      <c r="L17" s="39"/>
      <c r="M17" s="56">
        <f t="shared" si="3"/>
        <v>0.36323766142005409</v>
      </c>
    </row>
    <row r="18" spans="1:13" x14ac:dyDescent="0.3">
      <c r="A18" s="96" t="s">
        <v>9</v>
      </c>
      <c r="B18" s="66" t="s">
        <v>108</v>
      </c>
      <c r="C18" s="127">
        <f t="shared" ref="C18:K20" si="8">(C73*C$61+C122*C$110+C171*C$159+C220*C$208)/(SUM(C$208,C$159,C$110,C$61))</f>
        <v>0.19409999999999999</v>
      </c>
      <c r="D18" s="38">
        <f t="shared" si="8"/>
        <v>0.19409999999999999</v>
      </c>
      <c r="E18" s="38">
        <f t="shared" si="8"/>
        <v>0.33185888425848242</v>
      </c>
      <c r="F18" s="38">
        <f t="shared" si="8"/>
        <v>0.29576112432329155</v>
      </c>
      <c r="G18" s="38">
        <f t="shared" si="8"/>
        <v>0.32357396853824816</v>
      </c>
      <c r="H18" s="38">
        <f t="shared" si="8"/>
        <v>0.37519999999999998</v>
      </c>
      <c r="I18" s="38">
        <f t="shared" si="8"/>
        <v>0.32504843640626829</v>
      </c>
      <c r="J18" s="38">
        <f t="shared" si="8"/>
        <v>0.34499999999999997</v>
      </c>
      <c r="K18" s="100">
        <f t="shared" si="8"/>
        <v>0.33896474426276235</v>
      </c>
      <c r="L18" s="39"/>
      <c r="M18" s="56">
        <f t="shared" si="3"/>
        <v>0.31583608587509832</v>
      </c>
    </row>
    <row r="19" spans="1:13" x14ac:dyDescent="0.3">
      <c r="A19" s="96" t="s">
        <v>10</v>
      </c>
      <c r="B19" s="66" t="s">
        <v>109</v>
      </c>
      <c r="C19" s="127">
        <f t="shared" si="8"/>
        <v>2.64E-2</v>
      </c>
      <c r="D19" s="38">
        <f t="shared" si="8"/>
        <v>2.6400000000000003E-2</v>
      </c>
      <c r="E19" s="38">
        <f t="shared" si="8"/>
        <v>4.5135744926935374E-2</v>
      </c>
      <c r="F19" s="38">
        <f t="shared" si="8"/>
        <v>4.0243930486699019E-2</v>
      </c>
      <c r="G19" s="38">
        <f t="shared" si="8"/>
        <v>4.400364721282507E-2</v>
      </c>
      <c r="H19" s="38">
        <f t="shared" si="8"/>
        <v>4.8800000000000003E-2</v>
      </c>
      <c r="I19" s="38">
        <f t="shared" si="8"/>
        <v>4.4202964530489032E-2</v>
      </c>
      <c r="J19" s="38">
        <f t="shared" si="8"/>
        <v>4.6899999999999997E-2</v>
      </c>
      <c r="K19" s="100">
        <f t="shared" si="8"/>
        <v>4.6084159240731726E-2</v>
      </c>
      <c r="L19" s="39"/>
      <c r="M19" s="56">
        <f t="shared" si="3"/>
        <v>4.2915161791985672E-2</v>
      </c>
    </row>
    <row r="20" spans="1:13" x14ac:dyDescent="0.3">
      <c r="A20" s="96" t="s">
        <v>11</v>
      </c>
      <c r="B20" s="66" t="s">
        <v>110</v>
      </c>
      <c r="C20" s="127">
        <f t="shared" si="8"/>
        <v>2.8E-3</v>
      </c>
      <c r="D20" s="38">
        <f t="shared" si="8"/>
        <v>2.8E-3</v>
      </c>
      <c r="E20" s="38">
        <f t="shared" si="8"/>
        <v>4.7261938807705971E-3</v>
      </c>
      <c r="F20" s="38">
        <f t="shared" si="8"/>
        <v>4.1782575226541104E-3</v>
      </c>
      <c r="G20" s="38">
        <f t="shared" si="8"/>
        <v>4.5859376495834417E-3</v>
      </c>
      <c r="H20" s="38">
        <f t="shared" si="8"/>
        <v>5.1000000000000004E-3</v>
      </c>
      <c r="I20" s="38">
        <f t="shared" si="8"/>
        <v>4.6075503707759188E-3</v>
      </c>
      <c r="J20" s="38">
        <f t="shared" si="8"/>
        <v>4.8999999999999998E-3</v>
      </c>
      <c r="K20" s="100">
        <f t="shared" si="8"/>
        <v>4.8115353393564523E-3</v>
      </c>
      <c r="L20" s="39"/>
      <c r="M20" s="56">
        <f t="shared" si="3"/>
        <v>4.486413752970069E-3</v>
      </c>
    </row>
    <row r="21" spans="1:13" x14ac:dyDescent="0.3">
      <c r="A21" s="98" t="s">
        <v>12</v>
      </c>
      <c r="B21" s="66" t="s">
        <v>39</v>
      </c>
      <c r="C21" s="127">
        <f t="shared" ref="C21:D23" si="9">(C76*C$61+C125*C$110+C174*C$159+C223*C$208)/(SUM(C$208,C$159,C$110,C$61))</f>
        <v>8.43E-2</v>
      </c>
      <c r="D21" s="38">
        <f t="shared" si="9"/>
        <v>8.4300000000000014E-2</v>
      </c>
      <c r="E21" s="40"/>
      <c r="F21" s="40"/>
      <c r="G21" s="40"/>
      <c r="H21" s="40"/>
      <c r="I21" s="40"/>
      <c r="J21" s="40"/>
      <c r="K21" s="101"/>
      <c r="L21" s="39"/>
      <c r="M21" s="56">
        <f t="shared" si="3"/>
        <v>7.9966126713839087E-3</v>
      </c>
    </row>
    <row r="22" spans="1:13" x14ac:dyDescent="0.3">
      <c r="A22" s="96" t="s">
        <v>13</v>
      </c>
      <c r="B22" s="66" t="s">
        <v>40</v>
      </c>
      <c r="C22" s="127">
        <f t="shared" si="9"/>
        <v>2.3299999999999998E-2</v>
      </c>
      <c r="D22" s="38">
        <f t="shared" si="9"/>
        <v>2.3300000000000001E-2</v>
      </c>
      <c r="E22" s="38">
        <f t="shared" ref="E22:K23" si="10">(E77*E$61+E126*E$110+E175*E$159+E224*E$208)/(SUM(E$208,E$159,E$110,E$61))</f>
        <v>3.3264951778328389E-2</v>
      </c>
      <c r="F22" s="38">
        <f t="shared" si="10"/>
        <v>3.0591287613270551E-2</v>
      </c>
      <c r="G22" s="38">
        <f t="shared" si="10"/>
        <v>3.2629688247917212E-2</v>
      </c>
      <c r="H22" s="38">
        <f t="shared" si="10"/>
        <v>3.4199999999999994E-2</v>
      </c>
      <c r="I22" s="38">
        <f t="shared" si="10"/>
        <v>3.2737751853879601E-2</v>
      </c>
      <c r="J22" s="38">
        <f t="shared" si="10"/>
        <v>3.4199999999999994E-2</v>
      </c>
      <c r="K22" s="100">
        <f t="shared" si="10"/>
        <v>3.3757676696782271E-2</v>
      </c>
      <c r="L22" s="39"/>
      <c r="M22" s="56">
        <f t="shared" si="3"/>
        <v>3.2050631501221297E-2</v>
      </c>
    </row>
    <row r="23" spans="1:13" x14ac:dyDescent="0.3">
      <c r="A23" s="565" t="s">
        <v>14</v>
      </c>
      <c r="B23" s="142" t="s">
        <v>118</v>
      </c>
      <c r="C23" s="131">
        <f t="shared" si="9"/>
        <v>8.2199999999999995E-2</v>
      </c>
      <c r="D23" s="38">
        <f t="shared" si="9"/>
        <v>8.2199999999999995E-2</v>
      </c>
      <c r="E23" s="38">
        <f t="shared" si="10"/>
        <v>0.11753746552550674</v>
      </c>
      <c r="F23" s="38">
        <f t="shared" si="10"/>
        <v>0.10864921623355596</v>
      </c>
      <c r="G23" s="38">
        <f t="shared" si="10"/>
        <v>0.11585156514264081</v>
      </c>
      <c r="H23" s="38">
        <f t="shared" si="10"/>
        <v>0.12139999999999999</v>
      </c>
      <c r="I23" s="38">
        <f t="shared" si="10"/>
        <v>0.1162333898837079</v>
      </c>
      <c r="J23" s="38">
        <f t="shared" si="10"/>
        <v>0.12139999999999999</v>
      </c>
      <c r="K23" s="100">
        <f t="shared" si="10"/>
        <v>0.11983712432863067</v>
      </c>
      <c r="L23" s="39"/>
      <c r="M23" s="62">
        <f t="shared" si="3"/>
        <v>0.11351848680762086</v>
      </c>
    </row>
    <row r="24" spans="1:13" ht="15" thickBot="1" x14ac:dyDescent="0.35">
      <c r="A24" s="566"/>
      <c r="B24" s="83" t="s">
        <v>117</v>
      </c>
      <c r="C24" s="127">
        <f>(C79*C$61+C128*C$110+C177*C$159+C226*C$208)/(SUM(C$208,C$159,C$110,C$61))</f>
        <v>3.4844004599999999E-2</v>
      </c>
      <c r="D24" s="127">
        <f t="shared" ref="D24:K24" si="11">(D79*D$61+D128*D$110+D177*D$159+D226*D$208)/(SUM(D$208,D$159,D$110,D$61))</f>
        <v>3.4844004599999999E-2</v>
      </c>
      <c r="E24" s="127">
        <f t="shared" si="11"/>
        <v>4.9823308874003637E-2</v>
      </c>
      <c r="F24" s="127">
        <f t="shared" si="11"/>
        <v>4.6055642216890735E-2</v>
      </c>
      <c r="G24" s="127">
        <f t="shared" si="11"/>
        <v>4.9108667503009441E-2</v>
      </c>
      <c r="H24" s="127">
        <f t="shared" si="11"/>
        <v>5.1460610199999993E-2</v>
      </c>
      <c r="I24" s="127">
        <f t="shared" si="11"/>
        <v>4.9270520337974605E-2</v>
      </c>
      <c r="J24" s="127">
        <f t="shared" si="11"/>
        <v>5.14606102E-2</v>
      </c>
      <c r="K24" s="127">
        <f t="shared" si="11"/>
        <v>5.0798118143036239E-2</v>
      </c>
      <c r="L24" s="39"/>
      <c r="M24" s="115">
        <f t="shared" si="3"/>
        <v>4.8119691928342839E-2</v>
      </c>
    </row>
    <row r="25" spans="1:13" ht="15" thickBot="1" x14ac:dyDescent="0.35">
      <c r="A25" s="9">
        <v>6</v>
      </c>
      <c r="B25" s="137" t="s">
        <v>42</v>
      </c>
      <c r="C25" s="129">
        <f>SUM(C26:C28)</f>
        <v>0.28805484609691268</v>
      </c>
      <c r="D25" s="37">
        <f t="shared" ref="D25:K25" si="12">SUM(D26:D28)</f>
        <v>0.28804708465796713</v>
      </c>
      <c r="E25" s="37">
        <f t="shared" si="12"/>
        <v>0.29771455521350243</v>
      </c>
      <c r="F25" s="37">
        <f t="shared" si="12"/>
        <v>0.23772932639634065</v>
      </c>
      <c r="G25" s="37">
        <f t="shared" si="12"/>
        <v>0.29451682739699181</v>
      </c>
      <c r="H25" s="37">
        <f>SUM(H26:H28)</f>
        <v>0.95919999999999994</v>
      </c>
      <c r="I25" s="37">
        <f t="shared" si="12"/>
        <v>0.29752844634704778</v>
      </c>
      <c r="J25" s="37">
        <f t="shared" si="12"/>
        <v>0.33829999999999999</v>
      </c>
      <c r="K25" s="37">
        <f t="shared" si="12"/>
        <v>0.32595360794821154</v>
      </c>
      <c r="L25" s="43"/>
      <c r="M25" s="60">
        <f t="shared" si="3"/>
        <v>0.30739051706882403</v>
      </c>
    </row>
    <row r="26" spans="1:13" x14ac:dyDescent="0.3">
      <c r="A26" s="94" t="s">
        <v>15</v>
      </c>
      <c r="B26" s="138" t="s">
        <v>43</v>
      </c>
      <c r="C26" s="127">
        <f t="shared" ref="C26:K27" si="13">(C81*C$61+C130*C$110+C179*C$159+C228*C$208)/(SUM(C$208,C$159,C$110,C$61))</f>
        <v>0.1053</v>
      </c>
      <c r="D26" s="38">
        <f t="shared" si="13"/>
        <v>0.1053</v>
      </c>
      <c r="E26" s="38">
        <f t="shared" si="13"/>
        <v>0.15061414199828094</v>
      </c>
      <c r="F26" s="38">
        <f t="shared" si="13"/>
        <v>0.1391405038468265</v>
      </c>
      <c r="G26" s="38">
        <f t="shared" si="13"/>
        <v>0.14838125339055799</v>
      </c>
      <c r="H26" s="38">
        <f t="shared" si="13"/>
        <v>0.15549999999999997</v>
      </c>
      <c r="I26" s="38">
        <f t="shared" si="13"/>
        <v>0.14887114173758753</v>
      </c>
      <c r="J26" s="38">
        <f t="shared" si="13"/>
        <v>0.1555</v>
      </c>
      <c r="K26" s="100">
        <f t="shared" si="13"/>
        <v>0.15349480102541294</v>
      </c>
      <c r="L26" s="39"/>
      <c r="M26" s="58">
        <f t="shared" si="3"/>
        <v>0.14542456523877478</v>
      </c>
    </row>
    <row r="27" spans="1:13" x14ac:dyDescent="0.3">
      <c r="A27" s="98" t="s">
        <v>16</v>
      </c>
      <c r="B27" s="139" t="s">
        <v>44</v>
      </c>
      <c r="C27" s="126">
        <f t="shared" si="13"/>
        <v>0.18275484609691267</v>
      </c>
      <c r="D27" s="123">
        <f t="shared" si="13"/>
        <v>0.1827470846579671</v>
      </c>
      <c r="E27" s="123">
        <f t="shared" si="13"/>
        <v>0.14710041321522149</v>
      </c>
      <c r="F27" s="123">
        <f t="shared" si="13"/>
        <v>9.8588822549514163E-2</v>
      </c>
      <c r="G27" s="123">
        <f t="shared" si="13"/>
        <v>0.14613557400643384</v>
      </c>
      <c r="H27" s="123">
        <f t="shared" si="13"/>
        <v>0.1827</v>
      </c>
      <c r="I27" s="123">
        <f t="shared" si="13"/>
        <v>0.14865730460946028</v>
      </c>
      <c r="J27" s="123">
        <f t="shared" si="13"/>
        <v>0.18279999999999999</v>
      </c>
      <c r="K27" s="124">
        <f t="shared" si="13"/>
        <v>0.17245880692279861</v>
      </c>
      <c r="L27" s="39"/>
      <c r="M27" s="56">
        <f t="shared" si="3"/>
        <v>0.15124233024056746</v>
      </c>
    </row>
    <row r="28" spans="1:13" x14ac:dyDescent="0.3">
      <c r="A28" s="98" t="s">
        <v>102</v>
      </c>
      <c r="B28" s="139" t="s">
        <v>103</v>
      </c>
      <c r="C28" s="132"/>
      <c r="D28" s="41"/>
      <c r="E28" s="41"/>
      <c r="F28" s="41"/>
      <c r="G28" s="41"/>
      <c r="H28" s="40">
        <f>SUM(H29:H30)</f>
        <v>0.621</v>
      </c>
      <c r="I28" s="41"/>
      <c r="J28" s="41"/>
      <c r="K28" s="102"/>
      <c r="L28" s="39"/>
      <c r="M28" s="56">
        <f t="shared" si="3"/>
        <v>1.0723621589481813E-2</v>
      </c>
    </row>
    <row r="29" spans="1:13" x14ac:dyDescent="0.3">
      <c r="A29" s="98" t="s">
        <v>104</v>
      </c>
      <c r="B29" s="139" t="s">
        <v>119</v>
      </c>
      <c r="C29" s="132"/>
      <c r="D29" s="41"/>
      <c r="E29" s="41"/>
      <c r="F29" s="41"/>
      <c r="G29" s="41"/>
      <c r="H29" s="40">
        <f>(H84*H$61+H133*H$110+H182*H$159+H231*H$208)/(SUM(H$208,H$159,H$110,H$61))</f>
        <v>0.34970000000000001</v>
      </c>
      <c r="I29" s="41"/>
      <c r="J29" s="41"/>
      <c r="K29" s="102"/>
      <c r="L29" s="39"/>
      <c r="M29" s="56">
        <f t="shared" si="3"/>
        <v>6.0387286148821115E-3</v>
      </c>
    </row>
    <row r="30" spans="1:13" ht="15" thickBot="1" x14ac:dyDescent="0.35">
      <c r="A30" s="6" t="s">
        <v>105</v>
      </c>
      <c r="B30" s="20" t="s">
        <v>107</v>
      </c>
      <c r="C30" s="130"/>
      <c r="D30" s="107"/>
      <c r="E30" s="107"/>
      <c r="F30" s="107"/>
      <c r="G30" s="107"/>
      <c r="H30" s="123">
        <f>(H85*H$61+H134*H$110+H183*H$159+H232*H$208)/(SUM(H$208,H$159,H$110,H$61))</f>
        <v>0.27129999999999999</v>
      </c>
      <c r="I30" s="107"/>
      <c r="J30" s="107"/>
      <c r="K30" s="108"/>
      <c r="L30" s="39"/>
      <c r="M30" s="62">
        <f t="shared" si="3"/>
        <v>4.6848929745997043E-3</v>
      </c>
    </row>
    <row r="31" spans="1:13" ht="15" thickBot="1" x14ac:dyDescent="0.35">
      <c r="A31" s="9">
        <v>7</v>
      </c>
      <c r="B31" s="137" t="s">
        <v>45</v>
      </c>
      <c r="C31" s="129">
        <f>SUM(C32:C33)</f>
        <v>0.41490536810467255</v>
      </c>
      <c r="D31" s="37">
        <f>SUM(D32:D33)</f>
        <v>0.24153519362536424</v>
      </c>
      <c r="E31" s="37">
        <f t="shared" ref="E31:K31" si="14">SUM(E32:E33)</f>
        <v>0.3072689000386688</v>
      </c>
      <c r="F31" s="37">
        <f t="shared" si="14"/>
        <v>0.26487168970980923</v>
      </c>
      <c r="G31" s="37">
        <f t="shared" si="14"/>
        <v>0.40022906147980408</v>
      </c>
      <c r="H31" s="37">
        <f t="shared" si="14"/>
        <v>0.63529999999999998</v>
      </c>
      <c r="I31" s="37">
        <f t="shared" si="14"/>
        <v>0.75693857795649044</v>
      </c>
      <c r="J31" s="37">
        <f t="shared" si="14"/>
        <v>0.80692595128824884</v>
      </c>
      <c r="K31" s="42">
        <f t="shared" si="14"/>
        <v>1.2698568781685164</v>
      </c>
      <c r="L31" s="43"/>
      <c r="M31" s="60">
        <f t="shared" si="3"/>
        <v>0.46761155919834324</v>
      </c>
    </row>
    <row r="32" spans="1:13" x14ac:dyDescent="0.3">
      <c r="A32" s="94" t="s">
        <v>17</v>
      </c>
      <c r="B32" s="138" t="s">
        <v>46</v>
      </c>
      <c r="C32" s="127">
        <f t="shared" ref="C32:K33" si="15">(C87*C$61+C136*C$110+C185*C$159+C234*C$208)/(SUM(C$208,C$159,C$110,C$61))</f>
        <v>0.39368883277447603</v>
      </c>
      <c r="D32" s="38">
        <f t="shared" si="15"/>
        <v>0.22964074043475843</v>
      </c>
      <c r="E32" s="38">
        <f t="shared" si="15"/>
        <v>0.29218286720398112</v>
      </c>
      <c r="F32" s="38">
        <f t="shared" si="15"/>
        <v>0.25284408923538937</v>
      </c>
      <c r="G32" s="38">
        <f t="shared" si="15"/>
        <v>0.38072255372890051</v>
      </c>
      <c r="H32" s="38">
        <f t="shared" si="15"/>
        <v>0.59750000000000003</v>
      </c>
      <c r="I32" s="38">
        <f t="shared" si="15"/>
        <v>0.72017359201418962</v>
      </c>
      <c r="J32" s="38">
        <f t="shared" si="15"/>
        <v>0.76271163320215274</v>
      </c>
      <c r="K32" s="100">
        <f t="shared" si="15"/>
        <v>1.2043671072263376</v>
      </c>
      <c r="L32" s="39"/>
      <c r="M32" s="58">
        <f t="shared" si="3"/>
        <v>0.44437327441301194</v>
      </c>
    </row>
    <row r="33" spans="1:13" ht="15" thickBot="1" x14ac:dyDescent="0.35">
      <c r="A33" s="98" t="s">
        <v>18</v>
      </c>
      <c r="B33" s="20" t="s">
        <v>48</v>
      </c>
      <c r="C33" s="127">
        <f t="shared" si="15"/>
        <v>2.1216535330196528E-2</v>
      </c>
      <c r="D33" s="38">
        <f t="shared" si="15"/>
        <v>1.1894453190605817E-2</v>
      </c>
      <c r="E33" s="38">
        <f t="shared" si="15"/>
        <v>1.50860328346877E-2</v>
      </c>
      <c r="F33" s="38">
        <f t="shared" si="15"/>
        <v>1.202760047441985E-2</v>
      </c>
      <c r="G33" s="38">
        <f t="shared" si="15"/>
        <v>1.9506507750903557E-2</v>
      </c>
      <c r="H33" s="38">
        <f t="shared" si="15"/>
        <v>3.78E-2</v>
      </c>
      <c r="I33" s="38">
        <f t="shared" si="15"/>
        <v>3.6764985942300855E-2</v>
      </c>
      <c r="J33" s="38">
        <f t="shared" si="15"/>
        <v>4.4214318086096063E-2</v>
      </c>
      <c r="K33" s="100">
        <f t="shared" si="15"/>
        <v>6.5489770942178865E-2</v>
      </c>
      <c r="L33" s="39"/>
      <c r="M33" s="62">
        <f t="shared" si="3"/>
        <v>2.3238284785331395E-2</v>
      </c>
    </row>
    <row r="34" spans="1:13" ht="15" thickBot="1" x14ac:dyDescent="0.35">
      <c r="A34" s="9">
        <v>8</v>
      </c>
      <c r="B34" s="137" t="s">
        <v>49</v>
      </c>
      <c r="C34" s="129">
        <f>SUM(C35:C38)</f>
        <v>0.59852966258841067</v>
      </c>
      <c r="D34" s="37">
        <f>SUM(D35:D38)</f>
        <v>0.37100013063438136</v>
      </c>
      <c r="E34" s="37">
        <f t="shared" ref="E34:K34" si="16">SUM(E35:E38)</f>
        <v>0.46880804560840567</v>
      </c>
      <c r="F34" s="37">
        <f t="shared" si="16"/>
        <v>0.3691939609345114</v>
      </c>
      <c r="G34" s="37">
        <f t="shared" si="16"/>
        <v>0.57166761802591137</v>
      </c>
      <c r="H34" s="37">
        <f t="shared" si="16"/>
        <v>0.89410000000000001</v>
      </c>
      <c r="I34" s="37">
        <f t="shared" si="16"/>
        <v>1.0585688541482516</v>
      </c>
      <c r="J34" s="37">
        <f t="shared" si="16"/>
        <v>1.1094750085870315</v>
      </c>
      <c r="K34" s="42">
        <f t="shared" si="16"/>
        <v>2.0040337852133407</v>
      </c>
      <c r="L34" s="43"/>
      <c r="M34" s="60">
        <f t="shared" si="3"/>
        <v>0.69111730350748513</v>
      </c>
    </row>
    <row r="35" spans="1:13" x14ac:dyDescent="0.3">
      <c r="A35" s="94" t="s">
        <v>19</v>
      </c>
      <c r="B35" s="138" t="s">
        <v>46</v>
      </c>
      <c r="C35" s="127">
        <f t="shared" ref="C35:K38" si="17">(C90*C$61+C139*C$110+C188*C$159+C237*C$208)/(SUM(C$208,C$159,C$110,C$61))</f>
        <v>0.29791460228991279</v>
      </c>
      <c r="D35" s="38">
        <f t="shared" si="17"/>
        <v>0.17135056752855116</v>
      </c>
      <c r="E35" s="38">
        <f t="shared" si="17"/>
        <v>0.22937226880030592</v>
      </c>
      <c r="F35" s="38">
        <f t="shared" si="17"/>
        <v>0.18390972978485334</v>
      </c>
      <c r="G35" s="38">
        <f t="shared" si="17"/>
        <v>0.28646117811182992</v>
      </c>
      <c r="H35" s="38">
        <f t="shared" si="17"/>
        <v>0.46519999999999995</v>
      </c>
      <c r="I35" s="38">
        <f t="shared" si="17"/>
        <v>0.54773340636025769</v>
      </c>
      <c r="J35" s="38">
        <f t="shared" si="17"/>
        <v>0.58289537624903143</v>
      </c>
      <c r="K35" s="100">
        <f t="shared" si="17"/>
        <v>1.0804399950387649</v>
      </c>
      <c r="L35" s="39"/>
      <c r="M35" s="58">
        <f t="shared" si="3"/>
        <v>0.35142523777961882</v>
      </c>
    </row>
    <row r="36" spans="1:13" x14ac:dyDescent="0.3">
      <c r="A36" s="96" t="s">
        <v>19</v>
      </c>
      <c r="B36" s="66" t="s">
        <v>47</v>
      </c>
      <c r="C36" s="127">
        <f t="shared" si="17"/>
        <v>0.15996899037824025</v>
      </c>
      <c r="D36" s="38">
        <f t="shared" si="17"/>
        <v>0.1124775288877517</v>
      </c>
      <c r="E36" s="38">
        <f t="shared" si="17"/>
        <v>0.12944906937256137</v>
      </c>
      <c r="F36" s="38">
        <f t="shared" si="17"/>
        <v>9.8831660703595448E-2</v>
      </c>
      <c r="G36" s="38">
        <f t="shared" si="17"/>
        <v>0.1510831828250622</v>
      </c>
      <c r="H36" s="38">
        <f t="shared" si="17"/>
        <v>0.21279999999999999</v>
      </c>
      <c r="I36" s="38">
        <f t="shared" si="17"/>
        <v>0.26250347353795261</v>
      </c>
      <c r="J36" s="38">
        <f t="shared" si="17"/>
        <v>0.26582874947352836</v>
      </c>
      <c r="K36" s="100">
        <f t="shared" si="17"/>
        <v>0.45281931811634379</v>
      </c>
      <c r="L36" s="39"/>
      <c r="M36" s="56">
        <f t="shared" si="3"/>
        <v>0.17738606039441748</v>
      </c>
    </row>
    <row r="37" spans="1:13" x14ac:dyDescent="0.3">
      <c r="A37" s="96" t="s">
        <v>20</v>
      </c>
      <c r="B37" s="66" t="s">
        <v>50</v>
      </c>
      <c r="C37" s="127">
        <f t="shared" si="17"/>
        <v>9.1494072880799152E-2</v>
      </c>
      <c r="D37" s="38">
        <f t="shared" si="17"/>
        <v>5.2626771815030136E-2</v>
      </c>
      <c r="E37" s="38">
        <f t="shared" si="17"/>
        <v>7.0445880385077805E-2</v>
      </c>
      <c r="F37" s="38">
        <f t="shared" si="17"/>
        <v>5.6504136015673952E-2</v>
      </c>
      <c r="G37" s="38">
        <f t="shared" si="17"/>
        <v>8.7965229668086467E-2</v>
      </c>
      <c r="H37" s="38">
        <f t="shared" si="17"/>
        <v>0.1668</v>
      </c>
      <c r="I37" s="38">
        <f t="shared" si="17"/>
        <v>0.16828004959051987</v>
      </c>
      <c r="J37" s="38">
        <f t="shared" si="17"/>
        <v>0.17911534417027691</v>
      </c>
      <c r="K37" s="100">
        <f t="shared" si="17"/>
        <v>0.33191744654230476</v>
      </c>
      <c r="L37" s="39"/>
      <c r="M37" s="56">
        <f t="shared" si="3"/>
        <v>0.10835868830825846</v>
      </c>
    </row>
    <row r="38" spans="1:13" ht="15" thickBot="1" x14ac:dyDescent="0.35">
      <c r="A38" s="98" t="s">
        <v>20</v>
      </c>
      <c r="B38" s="20" t="s">
        <v>47</v>
      </c>
      <c r="C38" s="127">
        <f t="shared" si="17"/>
        <v>4.9151997039458536E-2</v>
      </c>
      <c r="D38" s="38">
        <f t="shared" si="17"/>
        <v>3.454526240304838E-2</v>
      </c>
      <c r="E38" s="38">
        <f t="shared" si="17"/>
        <v>3.9540827050460511E-2</v>
      </c>
      <c r="F38" s="38">
        <f t="shared" si="17"/>
        <v>2.9948434430388644E-2</v>
      </c>
      <c r="G38" s="38">
        <f t="shared" si="17"/>
        <v>4.6158027420932765E-2</v>
      </c>
      <c r="H38" s="38">
        <f t="shared" si="17"/>
        <v>4.9299999999999997E-2</v>
      </c>
      <c r="I38" s="38">
        <f t="shared" si="17"/>
        <v>8.0051924659521517E-2</v>
      </c>
      <c r="J38" s="38">
        <f t="shared" si="17"/>
        <v>8.1635538694194959E-2</v>
      </c>
      <c r="K38" s="100">
        <f t="shared" si="17"/>
        <v>0.13885702551592732</v>
      </c>
      <c r="L38" s="39"/>
      <c r="M38" s="62">
        <f t="shared" si="3"/>
        <v>5.3947317025190289E-2</v>
      </c>
    </row>
    <row r="39" spans="1:13" ht="15" thickBot="1" x14ac:dyDescent="0.35">
      <c r="A39" s="109">
        <v>9</v>
      </c>
      <c r="B39" s="143" t="s">
        <v>51</v>
      </c>
      <c r="C39" s="133">
        <f>SUM(C42,C46)</f>
        <v>0.33754360857126403</v>
      </c>
      <c r="D39" s="110">
        <f>SUM(D42,D46)</f>
        <v>0.32436884112105357</v>
      </c>
      <c r="E39" s="110">
        <f t="shared" ref="E39:K39" si="18">SUM(E42,E46)</f>
        <v>0.38354938684569972</v>
      </c>
      <c r="F39" s="110">
        <f t="shared" si="18"/>
        <v>0.32696924995591442</v>
      </c>
      <c r="G39" s="110">
        <f t="shared" si="18"/>
        <v>0.42888024029832894</v>
      </c>
      <c r="H39" s="110">
        <f t="shared" si="18"/>
        <v>0.62484167190608431</v>
      </c>
      <c r="I39" s="110">
        <f t="shared" si="18"/>
        <v>0.54816330524874124</v>
      </c>
      <c r="J39" s="110">
        <f t="shared" si="18"/>
        <v>0.6466950706258292</v>
      </c>
      <c r="K39" s="111">
        <f t="shared" si="18"/>
        <v>0.77597765211200409</v>
      </c>
      <c r="L39" s="43"/>
      <c r="M39" s="60">
        <f t="shared" si="3"/>
        <v>0.44116391414209249</v>
      </c>
    </row>
    <row r="40" spans="1:13" ht="15" thickBot="1" x14ac:dyDescent="0.35">
      <c r="A40" s="9"/>
      <c r="B40" s="137" t="s">
        <v>91</v>
      </c>
      <c r="C40" s="129"/>
      <c r="D40" s="37"/>
      <c r="E40" s="37"/>
      <c r="F40" s="37"/>
      <c r="G40" s="37"/>
      <c r="H40" s="37"/>
      <c r="I40" s="37"/>
      <c r="J40" s="37"/>
      <c r="K40" s="42"/>
      <c r="L40" s="43"/>
      <c r="M40" s="60">
        <f t="shared" si="3"/>
        <v>4.8827612666671349E-2</v>
      </c>
    </row>
    <row r="41" spans="1:13" x14ac:dyDescent="0.3">
      <c r="A41" s="103"/>
      <c r="B41" s="144" t="s">
        <v>52</v>
      </c>
      <c r="C41" s="134">
        <f t="shared" ref="C41:K41" si="19">SUM(C34,C31,C25,C14,C8)</f>
        <v>3.9679269357603801</v>
      </c>
      <c r="D41" s="82">
        <f t="shared" si="19"/>
        <v>3.8130535703325998</v>
      </c>
      <c r="E41" s="82">
        <f t="shared" si="19"/>
        <v>4.9086495492690165</v>
      </c>
      <c r="F41" s="82">
        <f t="shared" si="19"/>
        <v>4.8292497822943981</v>
      </c>
      <c r="G41" s="82">
        <f t="shared" si="19"/>
        <v>5.5028255192493587</v>
      </c>
      <c r="H41" s="82">
        <f t="shared" si="19"/>
        <v>7.3452023311478367</v>
      </c>
      <c r="I41" s="82">
        <f t="shared" si="19"/>
        <v>7.0234115001847286</v>
      </c>
      <c r="J41" s="82">
        <f t="shared" si="19"/>
        <v>7.6020956249803575</v>
      </c>
      <c r="K41" s="104">
        <f t="shared" si="19"/>
        <v>9.3393209502027315</v>
      </c>
      <c r="L41" s="43"/>
      <c r="M41" s="55">
        <f t="shared" si="3"/>
        <v>5.5883716836019763</v>
      </c>
    </row>
    <row r="42" spans="1:13" x14ac:dyDescent="0.3">
      <c r="A42" s="105" t="s">
        <v>21</v>
      </c>
      <c r="B42" s="145" t="s">
        <v>53</v>
      </c>
      <c r="C42" s="135">
        <f>SUM(C43:C45)</f>
        <v>8.2663821852695996E-2</v>
      </c>
      <c r="D42" s="135">
        <f t="shared" ref="D42:K42" si="20">SUM(D43:D45)</f>
        <v>7.9437345030739043E-2</v>
      </c>
      <c r="E42" s="135">
        <f t="shared" si="20"/>
        <v>0.10159818866611861</v>
      </c>
      <c r="F42" s="135">
        <f t="shared" si="20"/>
        <v>9.8971975135959053E-2</v>
      </c>
      <c r="G42" s="135">
        <f t="shared" si="20"/>
        <v>0.11387492393682655</v>
      </c>
      <c r="H42" s="135">
        <f t="shared" si="20"/>
        <v>0.1530226001648029</v>
      </c>
      <c r="I42" s="135">
        <f t="shared" si="20"/>
        <v>0.1453568276982852</v>
      </c>
      <c r="J42" s="135">
        <f t="shared" si="20"/>
        <v>0.15837445815521584</v>
      </c>
      <c r="K42" s="135">
        <f t="shared" si="20"/>
        <v>0.19420515245635969</v>
      </c>
      <c r="L42" s="43"/>
      <c r="M42" s="57">
        <f t="shared" si="3"/>
        <v>0.11575478043630864</v>
      </c>
    </row>
    <row r="43" spans="1:13" x14ac:dyDescent="0.3">
      <c r="A43" s="96" t="s">
        <v>22</v>
      </c>
      <c r="B43" s="66" t="s">
        <v>54</v>
      </c>
      <c r="C43" s="127">
        <f t="shared" ref="C43:K45" si="21">(C98*C$61+C147*C$110+C196*C$159+C245*C$208)/(SUM(C$208,C$159,C$110,C$61))</f>
        <v>0</v>
      </c>
      <c r="D43" s="38">
        <f t="shared" si="21"/>
        <v>0</v>
      </c>
      <c r="E43" s="38">
        <f t="shared" si="21"/>
        <v>0</v>
      </c>
      <c r="F43" s="38">
        <f t="shared" si="21"/>
        <v>0</v>
      </c>
      <c r="G43" s="38">
        <f t="shared" si="21"/>
        <v>0</v>
      </c>
      <c r="H43" s="38">
        <f t="shared" si="21"/>
        <v>0</v>
      </c>
      <c r="I43" s="38">
        <f t="shared" si="21"/>
        <v>0</v>
      </c>
      <c r="J43" s="38">
        <f t="shared" si="21"/>
        <v>0</v>
      </c>
      <c r="K43" s="100">
        <f t="shared" si="21"/>
        <v>0</v>
      </c>
      <c r="L43" s="39"/>
      <c r="M43" s="56">
        <f t="shared" si="3"/>
        <v>0</v>
      </c>
    </row>
    <row r="44" spans="1:13" x14ac:dyDescent="0.3">
      <c r="A44" s="96" t="s">
        <v>23</v>
      </c>
      <c r="B44" s="66" t="s">
        <v>55</v>
      </c>
      <c r="C44" s="127">
        <f t="shared" si="21"/>
        <v>0</v>
      </c>
      <c r="D44" s="38">
        <f t="shared" si="21"/>
        <v>0</v>
      </c>
      <c r="E44" s="38">
        <f t="shared" si="21"/>
        <v>0</v>
      </c>
      <c r="F44" s="38">
        <f t="shared" si="21"/>
        <v>0</v>
      </c>
      <c r="G44" s="38">
        <f t="shared" si="21"/>
        <v>0</v>
      </c>
      <c r="H44" s="38">
        <f t="shared" si="21"/>
        <v>0</v>
      </c>
      <c r="I44" s="38">
        <f t="shared" si="21"/>
        <v>0</v>
      </c>
      <c r="J44" s="38">
        <f t="shared" si="21"/>
        <v>0</v>
      </c>
      <c r="K44" s="100">
        <f t="shared" si="21"/>
        <v>0</v>
      </c>
      <c r="L44" s="39"/>
      <c r="M44" s="56">
        <f t="shared" si="3"/>
        <v>0</v>
      </c>
    </row>
    <row r="45" spans="1:13" x14ac:dyDescent="0.3">
      <c r="A45" s="96" t="s">
        <v>121</v>
      </c>
      <c r="B45" s="66" t="s">
        <v>122</v>
      </c>
      <c r="C45" s="127">
        <f t="shared" si="21"/>
        <v>8.2663821852695996E-2</v>
      </c>
      <c r="D45" s="127">
        <f t="shared" si="21"/>
        <v>7.9437345030739043E-2</v>
      </c>
      <c r="E45" s="127">
        <f t="shared" si="21"/>
        <v>0.10159818866611861</v>
      </c>
      <c r="F45" s="127">
        <f t="shared" si="21"/>
        <v>9.8971975135959053E-2</v>
      </c>
      <c r="G45" s="127">
        <f t="shared" si="21"/>
        <v>0.11387492393682655</v>
      </c>
      <c r="H45" s="127">
        <f t="shared" si="21"/>
        <v>0.1530226001648029</v>
      </c>
      <c r="I45" s="127">
        <f t="shared" si="21"/>
        <v>0.1453568276982852</v>
      </c>
      <c r="J45" s="127">
        <f t="shared" si="21"/>
        <v>0.15837445815521584</v>
      </c>
      <c r="K45" s="127">
        <f t="shared" si="21"/>
        <v>0.19420515245635969</v>
      </c>
      <c r="L45" s="39"/>
      <c r="M45" s="56">
        <f t="shared" si="3"/>
        <v>0.11575478043630864</v>
      </c>
    </row>
    <row r="46" spans="1:13" x14ac:dyDescent="0.3">
      <c r="A46" s="105" t="s">
        <v>24</v>
      </c>
      <c r="B46" s="145" t="s">
        <v>56</v>
      </c>
      <c r="C46" s="135">
        <f>SUM(C47,C48)</f>
        <v>0.25487978671856804</v>
      </c>
      <c r="D46" s="45">
        <f t="shared" ref="D46:K46" si="22">SUM(D47,D48)</f>
        <v>0.24493149609031456</v>
      </c>
      <c r="E46" s="45">
        <f t="shared" si="22"/>
        <v>0.28195119817958114</v>
      </c>
      <c r="F46" s="45">
        <f t="shared" si="22"/>
        <v>0.22799727481995538</v>
      </c>
      <c r="G46" s="45">
        <f t="shared" si="22"/>
        <v>0.31500531636150236</v>
      </c>
      <c r="H46" s="45">
        <f t="shared" si="22"/>
        <v>0.47181907174128135</v>
      </c>
      <c r="I46" s="45">
        <f t="shared" si="22"/>
        <v>0.40280647755045601</v>
      </c>
      <c r="J46" s="45">
        <f t="shared" si="22"/>
        <v>0.48832061247061337</v>
      </c>
      <c r="K46" s="106">
        <f t="shared" si="22"/>
        <v>0.58177249965564437</v>
      </c>
      <c r="L46" s="43"/>
      <c r="M46" s="57">
        <f t="shared" si="3"/>
        <v>0.32540913370578384</v>
      </c>
    </row>
    <row r="47" spans="1:13" x14ac:dyDescent="0.3">
      <c r="A47" s="96" t="s">
        <v>25</v>
      </c>
      <c r="B47" s="66" t="s">
        <v>57</v>
      </c>
      <c r="C47" s="127">
        <f t="shared" ref="C47:K48" si="23">(C102*C$61+C151*C$110+C200*C$159+C249*C$208)/(SUM(C$208,C$159,C$110,C$61))</f>
        <v>8.2663821852695996E-2</v>
      </c>
      <c r="D47" s="38">
        <f t="shared" si="23"/>
        <v>7.9437345030739043E-2</v>
      </c>
      <c r="E47" s="38">
        <f t="shared" si="23"/>
        <v>7.0254914265723181E-2</v>
      </c>
      <c r="F47" s="38">
        <f t="shared" si="23"/>
        <v>2.172275849565038E-2</v>
      </c>
      <c r="G47" s="38">
        <f t="shared" si="23"/>
        <v>7.772736931578357E-2</v>
      </c>
      <c r="H47" s="38">
        <f t="shared" si="23"/>
        <v>0.1530226001648029</v>
      </c>
      <c r="I47" s="38">
        <f t="shared" si="23"/>
        <v>9.9931352607136426E-2</v>
      </c>
      <c r="J47" s="38">
        <f t="shared" si="23"/>
        <v>0.15837445815521584</v>
      </c>
      <c r="K47" s="100">
        <f t="shared" si="23"/>
        <v>0.17716083008399575</v>
      </c>
      <c r="L47" s="39"/>
      <c r="M47" s="56">
        <f t="shared" si="3"/>
        <v>8.4219800182735366E-2</v>
      </c>
    </row>
    <row r="48" spans="1:13" ht="15" thickBot="1" x14ac:dyDescent="0.35">
      <c r="A48" s="96" t="s">
        <v>26</v>
      </c>
      <c r="B48" s="66" t="s">
        <v>58</v>
      </c>
      <c r="C48" s="127">
        <f t="shared" si="23"/>
        <v>0.17221596486587201</v>
      </c>
      <c r="D48" s="38">
        <f t="shared" si="23"/>
        <v>0.16549415105957552</v>
      </c>
      <c r="E48" s="38">
        <f t="shared" si="23"/>
        <v>0.21169628391385797</v>
      </c>
      <c r="F48" s="38">
        <f t="shared" si="23"/>
        <v>0.20627451632430499</v>
      </c>
      <c r="G48" s="38">
        <f t="shared" si="23"/>
        <v>0.23727794704571878</v>
      </c>
      <c r="H48" s="38">
        <f t="shared" si="23"/>
        <v>0.31879647157647845</v>
      </c>
      <c r="I48" s="38">
        <f t="shared" si="23"/>
        <v>0.30287512494331958</v>
      </c>
      <c r="J48" s="38">
        <f t="shared" si="23"/>
        <v>0.32994615431539753</v>
      </c>
      <c r="K48" s="100">
        <f t="shared" si="23"/>
        <v>0.40461166957164862</v>
      </c>
      <c r="L48" s="39"/>
      <c r="M48" s="62">
        <f t="shared" si="3"/>
        <v>0.24118933352304847</v>
      </c>
    </row>
    <row r="49" spans="1:14" ht="15" thickBot="1" x14ac:dyDescent="0.35">
      <c r="A49" s="537" t="s">
        <v>60</v>
      </c>
      <c r="B49" s="564"/>
      <c r="C49" s="129">
        <f t="shared" ref="C49:K49" si="24">SUM(C8,C14,C25,C31,C34,C39)</f>
        <v>4.3054705443316443</v>
      </c>
      <c r="D49" s="37">
        <f t="shared" si="24"/>
        <v>4.1374224114536542</v>
      </c>
      <c r="E49" s="37">
        <f t="shared" si="24"/>
        <v>5.2921989361147173</v>
      </c>
      <c r="F49" s="37">
        <f t="shared" si="24"/>
        <v>5.1562190322503136</v>
      </c>
      <c r="G49" s="37">
        <f t="shared" si="24"/>
        <v>5.931705759547687</v>
      </c>
      <c r="H49" s="37">
        <f t="shared" si="24"/>
        <v>7.9700440030539212</v>
      </c>
      <c r="I49" s="37">
        <f t="shared" si="24"/>
        <v>7.5715748054334711</v>
      </c>
      <c r="J49" s="37">
        <f t="shared" si="24"/>
        <v>8.2487906956061874</v>
      </c>
      <c r="K49" s="42">
        <f t="shared" si="24"/>
        <v>10.115298602314736</v>
      </c>
      <c r="L49" s="43"/>
      <c r="M49" s="60">
        <f t="shared" si="3"/>
        <v>6.0295355977440686</v>
      </c>
    </row>
    <row r="50" spans="1:14" ht="15" thickBot="1" x14ac:dyDescent="0.35">
      <c r="K50" t="s">
        <v>88</v>
      </c>
      <c r="M50">
        <v>6.0296000000000003</v>
      </c>
    </row>
    <row r="51" spans="1:14" x14ac:dyDescent="0.3">
      <c r="A51" s="551" t="s">
        <v>138</v>
      </c>
      <c r="B51" s="552"/>
      <c r="C51" s="552"/>
      <c r="D51" s="552"/>
      <c r="E51" s="552"/>
      <c r="F51" s="552"/>
      <c r="G51" s="552"/>
      <c r="H51" s="552"/>
      <c r="I51" s="552"/>
      <c r="J51" s="553"/>
      <c r="K51" s="87"/>
      <c r="L51" s="1"/>
      <c r="M51" s="88">
        <v>25201652</v>
      </c>
      <c r="N51" s="91"/>
    </row>
    <row r="52" spans="1:14" ht="15" thickBot="1" x14ac:dyDescent="0.35">
      <c r="A52" s="556" t="s">
        <v>86</v>
      </c>
      <c r="B52" s="557"/>
      <c r="C52" s="557"/>
      <c r="D52" s="557"/>
      <c r="E52" s="557"/>
      <c r="F52" s="557"/>
      <c r="G52" s="557"/>
      <c r="H52" s="557"/>
      <c r="I52" s="557"/>
      <c r="J52" s="557"/>
      <c r="K52" s="25"/>
      <c r="L52" s="1"/>
      <c r="M52" s="86">
        <f>M51/M6</f>
        <v>2.0102279308017188</v>
      </c>
    </row>
    <row r="53" spans="1:14" ht="15" thickBot="1" x14ac:dyDescent="0.35">
      <c r="A53" s="554" t="s">
        <v>87</v>
      </c>
      <c r="B53" s="555"/>
      <c r="C53" s="555"/>
      <c r="D53" s="555"/>
      <c r="E53" s="555"/>
      <c r="F53" s="555"/>
      <c r="G53" s="555"/>
      <c r="H53" s="555"/>
      <c r="I53" s="555"/>
      <c r="J53" s="555"/>
      <c r="K53" s="83"/>
      <c r="M53" s="84">
        <v>2.0102000000000002</v>
      </c>
    </row>
    <row r="54" spans="1:14" ht="15" thickBot="1" x14ac:dyDescent="0.35">
      <c r="A54" s="548" t="s">
        <v>82</v>
      </c>
      <c r="B54" s="549"/>
      <c r="C54" s="549"/>
      <c r="D54" s="549"/>
      <c r="E54" s="549"/>
      <c r="F54" s="549"/>
      <c r="G54" s="549"/>
      <c r="H54" s="549"/>
      <c r="I54" s="549"/>
      <c r="J54" s="550"/>
      <c r="K54" s="67"/>
      <c r="M54" s="71">
        <f>M49/M52</f>
        <v>2.9994288236455704</v>
      </c>
    </row>
    <row r="55" spans="1:14" ht="15" thickBot="1" x14ac:dyDescent="0.35">
      <c r="A55" s="558" t="s">
        <v>84</v>
      </c>
      <c r="B55" s="559"/>
      <c r="C55" s="559"/>
      <c r="D55" s="559"/>
      <c r="E55" s="559"/>
      <c r="F55" s="559"/>
      <c r="G55" s="559"/>
      <c r="H55" s="559"/>
      <c r="I55" s="559"/>
      <c r="J55" s="560"/>
      <c r="K55" s="67"/>
      <c r="M55" s="85">
        <v>2.9994000000000001</v>
      </c>
    </row>
    <row r="56" spans="1:14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4" ht="15" thickBot="1" x14ac:dyDescent="0.35">
      <c r="A58" s="72" t="s">
        <v>0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 t="s">
        <v>93</v>
      </c>
    </row>
    <row r="59" spans="1:14" x14ac:dyDescent="0.3">
      <c r="A59" s="536" t="s">
        <v>1</v>
      </c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</row>
    <row r="60" spans="1:14" ht="15" thickBot="1" x14ac:dyDescent="0.35"/>
    <row r="61" spans="1:14" ht="15" thickBot="1" x14ac:dyDescent="0.35">
      <c r="A61" s="4">
        <v>1</v>
      </c>
      <c r="B61" s="17" t="s">
        <v>2</v>
      </c>
      <c r="C61" s="21">
        <v>10022.540000000001</v>
      </c>
      <c r="D61" s="21">
        <v>596757.13</v>
      </c>
      <c r="E61" s="21">
        <v>901093.49</v>
      </c>
      <c r="F61" s="21">
        <v>45182.3</v>
      </c>
      <c r="G61" s="21">
        <v>631155.16</v>
      </c>
      <c r="H61" s="21">
        <v>151567.29999999999</v>
      </c>
      <c r="I61" s="21">
        <v>435772.39</v>
      </c>
      <c r="J61" s="21">
        <v>0</v>
      </c>
      <c r="K61" s="22">
        <v>181660.1</v>
      </c>
      <c r="L61" s="23"/>
      <c r="M61" s="48">
        <f>SUM(C61:K61)</f>
        <v>2953210.41</v>
      </c>
    </row>
    <row r="62" spans="1:14" ht="29.4" thickBot="1" x14ac:dyDescent="0.35">
      <c r="A62" s="8"/>
      <c r="B62" s="26" t="s">
        <v>28</v>
      </c>
      <c r="C62" s="27" t="s">
        <v>61</v>
      </c>
      <c r="D62" s="27" t="s">
        <v>62</v>
      </c>
      <c r="E62" s="27" t="s">
        <v>63</v>
      </c>
      <c r="F62" s="27" t="s">
        <v>64</v>
      </c>
      <c r="G62" s="27" t="s">
        <v>65</v>
      </c>
      <c r="H62" s="27" t="s">
        <v>111</v>
      </c>
      <c r="I62" s="27" t="s">
        <v>66</v>
      </c>
      <c r="J62" s="27" t="s">
        <v>67</v>
      </c>
      <c r="K62" s="28" t="s">
        <v>68</v>
      </c>
      <c r="L62" s="29"/>
      <c r="M62" s="119" t="s">
        <v>69</v>
      </c>
    </row>
    <row r="63" spans="1:14" ht="15" thickBot="1" x14ac:dyDescent="0.35">
      <c r="A63" s="9">
        <v>4</v>
      </c>
      <c r="B63" s="10" t="s">
        <v>29</v>
      </c>
      <c r="C63" s="30">
        <f>SUM(C64:C68)</f>
        <v>0.69750000000000001</v>
      </c>
      <c r="D63" s="30">
        <f t="shared" ref="D63:K63" si="25">SUM(D64:D68)</f>
        <v>0.94359999999999999</v>
      </c>
      <c r="E63" s="30">
        <f t="shared" si="25"/>
        <v>1.0739000000000001</v>
      </c>
      <c r="F63" s="30">
        <f t="shared" si="25"/>
        <v>1.4251</v>
      </c>
      <c r="G63" s="30">
        <f t="shared" si="25"/>
        <v>1.5251999999999999</v>
      </c>
      <c r="H63" s="30">
        <f t="shared" si="25"/>
        <v>1.7549000000000001</v>
      </c>
      <c r="I63" s="30">
        <f t="shared" si="25"/>
        <v>2.1896999999999998</v>
      </c>
      <c r="J63" s="30"/>
      <c r="K63" s="30">
        <f t="shared" si="25"/>
        <v>2.8771000000000004</v>
      </c>
      <c r="L63" s="32"/>
      <c r="M63" s="60">
        <f>(C63*$C$61+D63*$D$61+E63*$E$61+F63*$F$61+G63*$G$61+H63*$H$61+I63*$I$61+J63*$J$61+K63*$K$61)/$M$61</f>
        <v>1.4586338685749114</v>
      </c>
    </row>
    <row r="64" spans="1:14" x14ac:dyDescent="0.3">
      <c r="A64" s="94" t="s">
        <v>3</v>
      </c>
      <c r="B64" s="5" t="s">
        <v>30</v>
      </c>
      <c r="C64" s="33">
        <v>0.45390000000000003</v>
      </c>
      <c r="D64" s="33">
        <v>0.6149</v>
      </c>
      <c r="E64" s="33">
        <v>0.70850000000000002</v>
      </c>
      <c r="F64" s="33">
        <v>1.0123</v>
      </c>
      <c r="G64" s="33">
        <v>1.0645</v>
      </c>
      <c r="H64" s="33">
        <v>0.76070000000000004</v>
      </c>
      <c r="I64" s="33">
        <v>1.4823999999999999</v>
      </c>
      <c r="J64" s="33"/>
      <c r="K64" s="95">
        <v>1.7434000000000001</v>
      </c>
      <c r="L64" s="34"/>
      <c r="M64" s="58">
        <f t="shared" ref="M64:M93" si="26">(C64*$C$61+D64*$D$61+E64*$E$61+F64*$F$61+G64*$G$61+H64*$H$61+I64*$I$61+J64*$J$61+K64*$K$61)/$M$61</f>
        <v>0.94998821716330062</v>
      </c>
    </row>
    <row r="65" spans="1:13" x14ac:dyDescent="0.3">
      <c r="A65" s="96" t="s">
        <v>4</v>
      </c>
      <c r="B65" s="13" t="s">
        <v>31</v>
      </c>
      <c r="C65" s="35">
        <v>1.8200000000000001E-2</v>
      </c>
      <c r="D65" s="35">
        <v>2.46E-2</v>
      </c>
      <c r="E65" s="35">
        <v>2.8299999999999999E-2</v>
      </c>
      <c r="F65" s="35">
        <v>4.0500000000000001E-2</v>
      </c>
      <c r="G65" s="35">
        <v>4.2599999999999999E-2</v>
      </c>
      <c r="H65" s="35">
        <v>4.5600000000000002E-2</v>
      </c>
      <c r="I65" s="35">
        <v>5.9299999999999999E-2</v>
      </c>
      <c r="J65" s="35"/>
      <c r="K65" s="97">
        <v>6.9699999999999998E-2</v>
      </c>
      <c r="L65" s="34"/>
      <c r="M65" s="56">
        <f t="shared" si="26"/>
        <v>3.8769724821605248E-2</v>
      </c>
    </row>
    <row r="66" spans="1:13" x14ac:dyDescent="0.3">
      <c r="A66" s="96" t="s">
        <v>5</v>
      </c>
      <c r="B66" s="13" t="s">
        <v>32</v>
      </c>
      <c r="C66" s="35">
        <v>5.6099999999999997E-2</v>
      </c>
      <c r="D66" s="35">
        <v>8.2500000000000004E-2</v>
      </c>
      <c r="E66" s="35">
        <v>0.10730000000000001</v>
      </c>
      <c r="F66" s="35">
        <v>0.10730000000000001</v>
      </c>
      <c r="G66" s="35">
        <v>0.125</v>
      </c>
      <c r="H66" s="35">
        <v>0.125</v>
      </c>
      <c r="I66" s="35">
        <v>0.14849999999999999</v>
      </c>
      <c r="J66" s="35"/>
      <c r="K66" s="97">
        <v>0.17530000000000001</v>
      </c>
      <c r="L66" s="34"/>
      <c r="M66" s="56">
        <f t="shared" si="26"/>
        <v>0.11706840859029749</v>
      </c>
    </row>
    <row r="67" spans="1:13" x14ac:dyDescent="0.3">
      <c r="A67" s="98" t="s">
        <v>6</v>
      </c>
      <c r="B67" s="117" t="s">
        <v>33</v>
      </c>
      <c r="C67" s="36">
        <v>0.16930000000000001</v>
      </c>
      <c r="D67" s="36">
        <v>0.22159999999999999</v>
      </c>
      <c r="E67" s="36">
        <v>0.2298</v>
      </c>
      <c r="F67" s="36">
        <v>0.26500000000000001</v>
      </c>
      <c r="G67" s="36">
        <v>0.29310000000000003</v>
      </c>
      <c r="H67" s="36">
        <v>0.5736</v>
      </c>
      <c r="I67" s="36">
        <v>0.4995</v>
      </c>
      <c r="J67" s="36"/>
      <c r="K67" s="99">
        <v>0.88870000000000005</v>
      </c>
      <c r="L67" s="34"/>
      <c r="M67" s="56">
        <f t="shared" si="26"/>
        <v>0.33997679490876509</v>
      </c>
    </row>
    <row r="68" spans="1:13" ht="15" thickBot="1" x14ac:dyDescent="0.35">
      <c r="A68" s="6" t="s">
        <v>100</v>
      </c>
      <c r="B68" s="7" t="s">
        <v>101</v>
      </c>
      <c r="C68" s="116"/>
      <c r="D68" s="116"/>
      <c r="E68" s="116"/>
      <c r="F68" s="116"/>
      <c r="G68" s="116"/>
      <c r="H68" s="116">
        <v>0.25</v>
      </c>
      <c r="I68" s="116"/>
      <c r="J68" s="116"/>
      <c r="K68" s="118"/>
      <c r="L68" s="34"/>
      <c r="M68" s="62">
        <f t="shared" si="26"/>
        <v>1.2830723090942915E-2</v>
      </c>
    </row>
    <row r="69" spans="1:13" ht="29.4" thickBot="1" x14ac:dyDescent="0.35">
      <c r="A69" s="9">
        <v>5</v>
      </c>
      <c r="B69" s="15" t="s">
        <v>71</v>
      </c>
      <c r="C69" s="37">
        <f>SUM(C70:C72,C76:C79)</f>
        <v>1.9688041179000004</v>
      </c>
      <c r="D69" s="37">
        <f>SUM(D70:D72,D76:D79)</f>
        <v>1.9688041179000004</v>
      </c>
      <c r="E69" s="37">
        <f t="shared" ref="E69:K69" si="27">SUM(E70:E72,E76:E79)</f>
        <v>2.9187021409999998</v>
      </c>
      <c r="F69" s="37">
        <f t="shared" si="27"/>
        <v>2.8487703139999994</v>
      </c>
      <c r="G69" s="37">
        <f t="shared" si="27"/>
        <v>2.8487703139999994</v>
      </c>
      <c r="H69" s="37">
        <f t="shared" si="27"/>
        <v>3.0923760351999996</v>
      </c>
      <c r="I69" s="37">
        <f t="shared" si="27"/>
        <v>2.8487703139999994</v>
      </c>
      <c r="J69" s="37"/>
      <c r="K69" s="37">
        <f t="shared" si="27"/>
        <v>2.8487703139999994</v>
      </c>
      <c r="L69" s="32"/>
      <c r="M69" s="60">
        <f t="shared" si="26"/>
        <v>2.70180895251666</v>
      </c>
    </row>
    <row r="70" spans="1:13" x14ac:dyDescent="0.3">
      <c r="A70" s="94" t="s">
        <v>115</v>
      </c>
      <c r="B70" s="5" t="s">
        <v>114</v>
      </c>
      <c r="C70" s="38">
        <v>1.0681</v>
      </c>
      <c r="D70" s="38">
        <v>1.0681</v>
      </c>
      <c r="E70" s="38">
        <v>1.6133</v>
      </c>
      <c r="F70" s="38">
        <v>1.5766</v>
      </c>
      <c r="G70" s="38">
        <v>1.5766</v>
      </c>
      <c r="H70" s="38">
        <v>1.7250000000000001</v>
      </c>
      <c r="I70" s="38">
        <v>1.5766</v>
      </c>
      <c r="J70" s="38"/>
      <c r="K70" s="100">
        <v>1.5766</v>
      </c>
      <c r="L70" s="39"/>
      <c r="M70" s="58">
        <f t="shared" si="26"/>
        <v>1.4909356860265164</v>
      </c>
    </row>
    <row r="71" spans="1:13" x14ac:dyDescent="0.3">
      <c r="A71" s="94" t="s">
        <v>116</v>
      </c>
      <c r="B71" s="125" t="s">
        <v>117</v>
      </c>
      <c r="C71" s="38">
        <f>C70*0.423893</f>
        <v>0.45276011330000004</v>
      </c>
      <c r="D71" s="38">
        <f t="shared" ref="D71:K71" si="28">D70*0.423893</f>
        <v>0.45276011330000004</v>
      </c>
      <c r="E71" s="38">
        <f t="shared" si="28"/>
        <v>0.68386657689999997</v>
      </c>
      <c r="F71" s="38">
        <f t="shared" si="28"/>
        <v>0.66830970379999999</v>
      </c>
      <c r="G71" s="38">
        <f t="shared" si="28"/>
        <v>0.66830970379999999</v>
      </c>
      <c r="H71" s="38">
        <f t="shared" si="28"/>
        <v>0.73121542500000003</v>
      </c>
      <c r="I71" s="38">
        <f t="shared" si="28"/>
        <v>0.66830970379999999</v>
      </c>
      <c r="J71" s="38"/>
      <c r="K71" s="38">
        <f t="shared" si="28"/>
        <v>0.66830970379999999</v>
      </c>
      <c r="L71" s="39"/>
      <c r="M71" s="58">
        <f t="shared" si="26"/>
        <v>0.63199720075683818</v>
      </c>
    </row>
    <row r="72" spans="1:13" x14ac:dyDescent="0.3">
      <c r="A72" s="96" t="s">
        <v>8</v>
      </c>
      <c r="B72" s="13" t="s">
        <v>35</v>
      </c>
      <c r="C72" s="40">
        <f>SUM(C73:C75)</f>
        <v>0.2233</v>
      </c>
      <c r="D72" s="40">
        <f>SUM(D73:D75)</f>
        <v>0.2233</v>
      </c>
      <c r="E72" s="40">
        <f t="shared" ref="E72:K72" si="29">SUM(E73:E75)</f>
        <v>0.4103</v>
      </c>
      <c r="F72" s="40">
        <f t="shared" si="29"/>
        <v>0.39679999999999999</v>
      </c>
      <c r="G72" s="40">
        <f t="shared" si="29"/>
        <v>0.39679999999999999</v>
      </c>
      <c r="H72" s="40">
        <f t="shared" si="29"/>
        <v>0.42909999999999998</v>
      </c>
      <c r="I72" s="40">
        <f t="shared" si="29"/>
        <v>0.39679999999999999</v>
      </c>
      <c r="J72" s="40"/>
      <c r="K72" s="101">
        <f t="shared" si="29"/>
        <v>0.39679999999999999</v>
      </c>
      <c r="L72" s="39"/>
      <c r="M72" s="56">
        <f t="shared" si="26"/>
        <v>0.36692881759413815</v>
      </c>
    </row>
    <row r="73" spans="1:13" x14ac:dyDescent="0.3">
      <c r="A73" s="96" t="s">
        <v>9</v>
      </c>
      <c r="B73" s="13" t="s">
        <v>108</v>
      </c>
      <c r="C73" s="40">
        <v>0.19409999999999999</v>
      </c>
      <c r="D73" s="40">
        <v>0.19409999999999999</v>
      </c>
      <c r="E73" s="40">
        <v>0.35670000000000002</v>
      </c>
      <c r="F73" s="40">
        <v>0.34499999999999997</v>
      </c>
      <c r="G73" s="40">
        <v>0.34499999999999997</v>
      </c>
      <c r="H73" s="40">
        <v>0.37519999999999998</v>
      </c>
      <c r="I73" s="40">
        <v>0.34499999999999997</v>
      </c>
      <c r="J73" s="40"/>
      <c r="K73" s="101">
        <v>0.34499999999999997</v>
      </c>
      <c r="L73" s="39"/>
      <c r="M73" s="56">
        <f t="shared" si="26"/>
        <v>0.31911531340565735</v>
      </c>
    </row>
    <row r="74" spans="1:13" x14ac:dyDescent="0.3">
      <c r="A74" s="96" t="s">
        <v>10</v>
      </c>
      <c r="B74" s="13" t="s">
        <v>109</v>
      </c>
      <c r="C74" s="40">
        <v>2.64E-2</v>
      </c>
      <c r="D74" s="40">
        <v>2.64E-2</v>
      </c>
      <c r="E74" s="40">
        <v>4.8500000000000001E-2</v>
      </c>
      <c r="F74" s="40">
        <v>4.6899999999999997E-2</v>
      </c>
      <c r="G74" s="40">
        <v>4.6899999999999997E-2</v>
      </c>
      <c r="H74" s="40">
        <v>4.8800000000000003E-2</v>
      </c>
      <c r="I74" s="40">
        <v>4.6899999999999997E-2</v>
      </c>
      <c r="J74" s="40"/>
      <c r="K74" s="101">
        <v>4.6899999999999997E-2</v>
      </c>
      <c r="L74" s="39"/>
      <c r="M74" s="56">
        <f t="shared" si="26"/>
        <v>4.3273690223785979E-2</v>
      </c>
    </row>
    <row r="75" spans="1:13" x14ac:dyDescent="0.3">
      <c r="A75" s="96" t="s">
        <v>11</v>
      </c>
      <c r="B75" s="13" t="s">
        <v>110</v>
      </c>
      <c r="C75" s="40">
        <v>2.8E-3</v>
      </c>
      <c r="D75" s="40">
        <v>2.8E-3</v>
      </c>
      <c r="E75" s="40">
        <v>5.1000000000000004E-3</v>
      </c>
      <c r="F75" s="40">
        <v>4.8999999999999998E-3</v>
      </c>
      <c r="G75" s="40">
        <v>4.8999999999999998E-3</v>
      </c>
      <c r="H75" s="40">
        <v>5.1000000000000004E-3</v>
      </c>
      <c r="I75" s="40">
        <v>4.8999999999999998E-3</v>
      </c>
      <c r="J75" s="40"/>
      <c r="K75" s="101">
        <v>4.8999999999999998E-3</v>
      </c>
      <c r="L75" s="39"/>
      <c r="M75" s="56">
        <f t="shared" si="26"/>
        <v>4.5398139646947817E-3</v>
      </c>
    </row>
    <row r="76" spans="1:13" x14ac:dyDescent="0.3">
      <c r="A76" s="96" t="s">
        <v>12</v>
      </c>
      <c r="B76" s="13" t="s">
        <v>39</v>
      </c>
      <c r="C76" s="40">
        <v>8.43E-2</v>
      </c>
      <c r="D76" s="40">
        <v>8.43E-2</v>
      </c>
      <c r="E76" s="40"/>
      <c r="F76" s="40"/>
      <c r="G76" s="40"/>
      <c r="H76" s="40">
        <v>0</v>
      </c>
      <c r="I76" s="40"/>
      <c r="J76" s="40"/>
      <c r="K76" s="101"/>
      <c r="L76" s="39"/>
      <c r="M76" s="56">
        <f t="shared" si="26"/>
        <v>1.7320650776454494E-2</v>
      </c>
    </row>
    <row r="77" spans="1:13" x14ac:dyDescent="0.3">
      <c r="A77" s="96" t="s">
        <v>13</v>
      </c>
      <c r="B77" s="13" t="s">
        <v>40</v>
      </c>
      <c r="C77" s="40">
        <v>2.3300000000000001E-2</v>
      </c>
      <c r="D77" s="40">
        <v>2.3300000000000001E-2</v>
      </c>
      <c r="E77" s="40">
        <v>3.5099999999999999E-2</v>
      </c>
      <c r="F77" s="40">
        <v>3.4200000000000001E-2</v>
      </c>
      <c r="G77" s="40">
        <v>3.4200000000000001E-2</v>
      </c>
      <c r="H77" s="40">
        <v>3.4200000000000001E-2</v>
      </c>
      <c r="I77" s="40">
        <v>3.4200000000000001E-2</v>
      </c>
      <c r="J77" s="40"/>
      <c r="K77" s="101">
        <v>3.4200000000000001E-2</v>
      </c>
      <c r="L77" s="39"/>
      <c r="M77" s="56">
        <f t="shared" si="26"/>
        <v>3.2235048826067224E-2</v>
      </c>
    </row>
    <row r="78" spans="1:13" x14ac:dyDescent="0.3">
      <c r="A78" s="565" t="s">
        <v>14</v>
      </c>
      <c r="B78" s="117" t="s">
        <v>118</v>
      </c>
      <c r="C78" s="132">
        <v>8.2199999999999995E-2</v>
      </c>
      <c r="D78" s="41">
        <v>8.2199999999999995E-2</v>
      </c>
      <c r="E78" s="41">
        <v>0.1237</v>
      </c>
      <c r="F78" s="41">
        <v>0.12139999999999999</v>
      </c>
      <c r="G78" s="41">
        <v>0.12139999999999999</v>
      </c>
      <c r="H78" s="41">
        <v>0.12139999999999999</v>
      </c>
      <c r="I78" s="41">
        <v>0.12139999999999999</v>
      </c>
      <c r="J78" s="41"/>
      <c r="K78" s="102">
        <v>0.12139999999999999</v>
      </c>
      <c r="L78" s="39"/>
      <c r="M78" s="62">
        <f t="shared" si="26"/>
        <v>0.11404757839012222</v>
      </c>
    </row>
    <row r="79" spans="1:13" ht="15" thickBot="1" x14ac:dyDescent="0.35">
      <c r="A79" s="566"/>
      <c r="B79" s="122" t="s">
        <v>117</v>
      </c>
      <c r="C79" s="123">
        <f>C78*0.423893</f>
        <v>3.4844004599999999E-2</v>
      </c>
      <c r="D79" s="123">
        <f t="shared" ref="D79:K79" si="30">D78*0.423893</f>
        <v>3.4844004599999999E-2</v>
      </c>
      <c r="E79" s="123">
        <f t="shared" si="30"/>
        <v>5.2435564100000005E-2</v>
      </c>
      <c r="F79" s="123">
        <f t="shared" si="30"/>
        <v>5.14606102E-2</v>
      </c>
      <c r="G79" s="123">
        <f t="shared" si="30"/>
        <v>5.14606102E-2</v>
      </c>
      <c r="H79" s="123">
        <f t="shared" si="30"/>
        <v>5.14606102E-2</v>
      </c>
      <c r="I79" s="123">
        <f t="shared" si="30"/>
        <v>5.14606102E-2</v>
      </c>
      <c r="J79" s="123"/>
      <c r="K79" s="123">
        <f t="shared" si="30"/>
        <v>5.14606102E-2</v>
      </c>
      <c r="L79" s="39"/>
      <c r="M79" s="62">
        <f t="shared" si="26"/>
        <v>4.8343970146524085E-2</v>
      </c>
    </row>
    <row r="80" spans="1:13" ht="15" thickBot="1" x14ac:dyDescent="0.35">
      <c r="A80" s="9">
        <v>6</v>
      </c>
      <c r="B80" s="10" t="s">
        <v>42</v>
      </c>
      <c r="C80" s="37">
        <f>SUM(C81:C83)</f>
        <v>0.28800000000000003</v>
      </c>
      <c r="D80" s="37">
        <f t="shared" ref="D80:K80" si="31">SUM(D81:D83)</f>
        <v>0.28800000000000003</v>
      </c>
      <c r="E80" s="37">
        <f t="shared" si="31"/>
        <v>0.34129999999999999</v>
      </c>
      <c r="F80" s="37">
        <f t="shared" si="31"/>
        <v>0.3382</v>
      </c>
      <c r="G80" s="37">
        <f>SUM(G81:G83)</f>
        <v>0.3382</v>
      </c>
      <c r="H80" s="37">
        <f t="shared" si="31"/>
        <v>0.95920000000000005</v>
      </c>
      <c r="I80" s="37">
        <f t="shared" si="31"/>
        <v>0.3382</v>
      </c>
      <c r="J80" s="37"/>
      <c r="K80" s="37">
        <f t="shared" si="31"/>
        <v>0.3382</v>
      </c>
      <c r="L80" s="43"/>
      <c r="M80" s="60">
        <f t="shared" si="26"/>
        <v>0.36070308459565531</v>
      </c>
    </row>
    <row r="81" spans="1:13" x14ac:dyDescent="0.3">
      <c r="A81" s="94" t="s">
        <v>15</v>
      </c>
      <c r="B81" s="5" t="s">
        <v>43</v>
      </c>
      <c r="C81" s="38">
        <v>0.1053</v>
      </c>
      <c r="D81" s="38">
        <v>0.1053</v>
      </c>
      <c r="E81" s="38">
        <v>0.15859999999999999</v>
      </c>
      <c r="F81" s="38">
        <v>0.1555</v>
      </c>
      <c r="G81" s="38">
        <v>0.1555</v>
      </c>
      <c r="H81" s="38">
        <v>0.1555</v>
      </c>
      <c r="I81" s="38">
        <v>0.1555</v>
      </c>
      <c r="J81" s="38"/>
      <c r="K81" s="100">
        <v>0.1555</v>
      </c>
      <c r="L81" s="39"/>
      <c r="M81" s="58">
        <f t="shared" si="26"/>
        <v>0.14613156843775316</v>
      </c>
    </row>
    <row r="82" spans="1:13" x14ac:dyDescent="0.3">
      <c r="A82" s="98" t="s">
        <v>16</v>
      </c>
      <c r="B82" s="117" t="s">
        <v>80</v>
      </c>
      <c r="C82" s="41">
        <v>0.1827</v>
      </c>
      <c r="D82" s="41">
        <v>0.1827</v>
      </c>
      <c r="E82" s="41">
        <v>0.1827</v>
      </c>
      <c r="F82" s="41">
        <v>0.1827</v>
      </c>
      <c r="G82" s="41">
        <v>0.1827</v>
      </c>
      <c r="H82" s="41">
        <v>0.1827</v>
      </c>
      <c r="I82" s="41">
        <v>0.1827</v>
      </c>
      <c r="J82" s="41"/>
      <c r="K82" s="102">
        <v>0.1827</v>
      </c>
      <c r="L82" s="39"/>
      <c r="M82" s="56">
        <f t="shared" si="26"/>
        <v>0.1827</v>
      </c>
    </row>
    <row r="83" spans="1:13" x14ac:dyDescent="0.3">
      <c r="A83" s="96" t="s">
        <v>102</v>
      </c>
      <c r="B83" s="13" t="s">
        <v>103</v>
      </c>
      <c r="C83" s="40"/>
      <c r="D83" s="40"/>
      <c r="E83" s="40"/>
      <c r="F83" s="40"/>
      <c r="G83" s="40"/>
      <c r="H83" s="40">
        <f>SUM(H84:H85)</f>
        <v>0.621</v>
      </c>
      <c r="I83" s="40"/>
      <c r="J83" s="40"/>
      <c r="K83" s="40"/>
      <c r="L83" s="39"/>
      <c r="M83" s="56">
        <f t="shared" si="26"/>
        <v>3.1871516157902201E-2</v>
      </c>
    </row>
    <row r="84" spans="1:13" x14ac:dyDescent="0.3">
      <c r="A84" s="96" t="s">
        <v>104</v>
      </c>
      <c r="B84" s="13" t="s">
        <v>120</v>
      </c>
      <c r="C84" s="40"/>
      <c r="D84" s="40"/>
      <c r="E84" s="40"/>
      <c r="F84" s="40"/>
      <c r="G84" s="40"/>
      <c r="H84" s="40">
        <v>0.34970000000000001</v>
      </c>
      <c r="I84" s="40"/>
      <c r="J84" s="40"/>
      <c r="K84" s="101"/>
      <c r="L84" s="39"/>
      <c r="M84" s="56">
        <f t="shared" si="26"/>
        <v>1.7947615459610954E-2</v>
      </c>
    </row>
    <row r="85" spans="1:13" ht="15" thickBot="1" x14ac:dyDescent="0.35">
      <c r="A85" s="6" t="s">
        <v>105</v>
      </c>
      <c r="B85" s="7" t="s">
        <v>107</v>
      </c>
      <c r="C85" s="107"/>
      <c r="D85" s="107"/>
      <c r="E85" s="107"/>
      <c r="F85" s="107"/>
      <c r="G85" s="107"/>
      <c r="H85" s="107">
        <v>0.27129999999999999</v>
      </c>
      <c r="I85" s="107"/>
      <c r="J85" s="107"/>
      <c r="K85" s="108"/>
      <c r="L85" s="39"/>
      <c r="M85" s="62">
        <f t="shared" si="26"/>
        <v>1.3923900698291252E-2</v>
      </c>
    </row>
    <row r="86" spans="1:13" ht="15" thickBot="1" x14ac:dyDescent="0.35">
      <c r="A86" s="9">
        <v>7</v>
      </c>
      <c r="B86" s="10" t="s">
        <v>45</v>
      </c>
      <c r="C86" s="37">
        <f>SUM(C87:C88)</f>
        <v>0.39900000000000002</v>
      </c>
      <c r="D86" s="37">
        <f>SUM(D87:D88)</f>
        <v>0.2397</v>
      </c>
      <c r="E86" s="37">
        <f t="shared" ref="E86:K86" si="32">SUM(E87:E88)</f>
        <v>0.32680000000000003</v>
      </c>
      <c r="F86" s="37">
        <f t="shared" si="32"/>
        <v>0.30599999999999999</v>
      </c>
      <c r="G86" s="37">
        <f t="shared" si="32"/>
        <v>0.41619999999999996</v>
      </c>
      <c r="H86" s="37">
        <f t="shared" si="32"/>
        <v>0.63529999999999998</v>
      </c>
      <c r="I86" s="37">
        <f t="shared" si="32"/>
        <v>0.74670000000000003</v>
      </c>
      <c r="J86" s="37"/>
      <c r="K86" s="42">
        <f t="shared" si="32"/>
        <v>1.2917999999999998</v>
      </c>
      <c r="L86" s="43"/>
      <c r="M86" s="60">
        <f t="shared" si="26"/>
        <v>0.46538575554052719</v>
      </c>
    </row>
    <row r="87" spans="1:13" x14ac:dyDescent="0.3">
      <c r="A87" s="94" t="s">
        <v>17</v>
      </c>
      <c r="B87" s="5" t="s">
        <v>46</v>
      </c>
      <c r="C87" s="38">
        <v>0.38080000000000003</v>
      </c>
      <c r="D87" s="38">
        <v>0.2291</v>
      </c>
      <c r="E87" s="38">
        <v>0.31230000000000002</v>
      </c>
      <c r="F87" s="38">
        <v>0.2923</v>
      </c>
      <c r="G87" s="38">
        <v>0.39789999999999998</v>
      </c>
      <c r="H87" s="38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26"/>
        <v>0.4443152782530656</v>
      </c>
    </row>
    <row r="88" spans="1:13" ht="15" thickBot="1" x14ac:dyDescent="0.35">
      <c r="A88" s="98" t="s">
        <v>18</v>
      </c>
      <c r="B88" s="7" t="s">
        <v>48</v>
      </c>
      <c r="C88" s="41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41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26"/>
        <v>2.1070477287461545E-2</v>
      </c>
    </row>
    <row r="89" spans="1:13" ht="15" thickBot="1" x14ac:dyDescent="0.35">
      <c r="A89" s="9">
        <v>8</v>
      </c>
      <c r="B89" s="10" t="s">
        <v>49</v>
      </c>
      <c r="C89" s="37">
        <f>SUM(C90:C93)</f>
        <v>0.56989999999999996</v>
      </c>
      <c r="D89" s="37">
        <f>SUM(D90:D93)</f>
        <v>0.36319999999999997</v>
      </c>
      <c r="E89" s="37">
        <f t="shared" ref="E89:K89" si="33">SUM(E90:E93)</f>
        <v>0.49989999999999996</v>
      </c>
      <c r="F89" s="37">
        <f t="shared" si="33"/>
        <v>0.44439999999999996</v>
      </c>
      <c r="G89" s="37">
        <f t="shared" si="33"/>
        <v>0.59120000000000006</v>
      </c>
      <c r="H89" s="37">
        <f t="shared" si="33"/>
        <v>0.89410000000000001</v>
      </c>
      <c r="I89" s="37">
        <f t="shared" si="33"/>
        <v>1.0170000000000001</v>
      </c>
      <c r="J89" s="37"/>
      <c r="K89" s="42">
        <f t="shared" si="33"/>
        <v>2.0507</v>
      </c>
      <c r="L89" s="43"/>
      <c r="M89" s="60">
        <f t="shared" si="26"/>
        <v>0.68310602567427625</v>
      </c>
    </row>
    <row r="90" spans="1:13" x14ac:dyDescent="0.3">
      <c r="A90" s="94" t="s">
        <v>19</v>
      </c>
      <c r="B90" s="5" t="s">
        <v>46</v>
      </c>
      <c r="C90" s="38">
        <v>0.2853</v>
      </c>
      <c r="D90" s="38">
        <v>0.1694</v>
      </c>
      <c r="E90" s="38">
        <v>0.246</v>
      </c>
      <c r="F90" s="38">
        <v>0.21490000000000001</v>
      </c>
      <c r="G90" s="38">
        <v>0.29730000000000001</v>
      </c>
      <c r="H90" s="38">
        <v>0.4652</v>
      </c>
      <c r="I90" s="38">
        <v>0.53610000000000002</v>
      </c>
      <c r="J90" s="38"/>
      <c r="K90" s="100">
        <v>1.1160000000000001</v>
      </c>
      <c r="L90" s="39"/>
      <c r="M90" s="58">
        <f t="shared" si="26"/>
        <v>0.34871560343748076</v>
      </c>
    </row>
    <row r="91" spans="1:13" x14ac:dyDescent="0.3">
      <c r="A91" s="96" t="s">
        <v>19</v>
      </c>
      <c r="B91" s="13" t="s">
        <v>47</v>
      </c>
      <c r="C91" s="40">
        <v>0.1507</v>
      </c>
      <c r="D91" s="40">
        <v>0.1085</v>
      </c>
      <c r="E91" s="40">
        <v>0.13639999999999999</v>
      </c>
      <c r="F91" s="40">
        <v>0.12509999999999999</v>
      </c>
      <c r="G91" s="40">
        <v>0.155</v>
      </c>
      <c r="H91" s="40">
        <v>0.21279999999999999</v>
      </c>
      <c r="I91" s="40">
        <v>0.2419</v>
      </c>
      <c r="J91" s="40"/>
      <c r="K91" s="101">
        <v>0.45279999999999998</v>
      </c>
      <c r="L91" s="39"/>
      <c r="M91" s="56">
        <f t="shared" si="26"/>
        <v>0.17356420222357269</v>
      </c>
    </row>
    <row r="92" spans="1:13" x14ac:dyDescent="0.3">
      <c r="A92" s="96" t="s">
        <v>20</v>
      </c>
      <c r="B92" s="13" t="s">
        <v>50</v>
      </c>
      <c r="C92" s="40">
        <v>8.7599999999999997E-2</v>
      </c>
      <c r="D92" s="40">
        <v>5.1999999999999998E-2</v>
      </c>
      <c r="E92" s="40">
        <v>7.5600000000000001E-2</v>
      </c>
      <c r="F92" s="40">
        <v>6.6000000000000003E-2</v>
      </c>
      <c r="G92" s="40">
        <v>9.1300000000000006E-2</v>
      </c>
      <c r="H92" s="40">
        <v>0.1668</v>
      </c>
      <c r="I92" s="40">
        <v>0.16470000000000001</v>
      </c>
      <c r="J92" s="40"/>
      <c r="K92" s="101">
        <v>0.34279999999999999</v>
      </c>
      <c r="L92" s="39"/>
      <c r="M92" s="56">
        <f t="shared" si="26"/>
        <v>0.10834471207522259</v>
      </c>
    </row>
    <row r="93" spans="1:13" ht="15" thickBot="1" x14ac:dyDescent="0.35">
      <c r="A93" s="98" t="s">
        <v>20</v>
      </c>
      <c r="B93" s="7" t="s">
        <v>47</v>
      </c>
      <c r="C93" s="41">
        <v>4.6300000000000001E-2</v>
      </c>
      <c r="D93" s="41">
        <v>3.3300000000000003E-2</v>
      </c>
      <c r="E93" s="41">
        <v>4.19E-2</v>
      </c>
      <c r="F93" s="41">
        <v>3.8399999999999997E-2</v>
      </c>
      <c r="G93" s="41">
        <v>4.7600000000000003E-2</v>
      </c>
      <c r="H93" s="41">
        <v>4.9299999999999997E-2</v>
      </c>
      <c r="I93" s="41">
        <v>7.4300000000000005E-2</v>
      </c>
      <c r="J93" s="41"/>
      <c r="K93" s="102">
        <v>0.1391</v>
      </c>
      <c r="L93" s="39"/>
      <c r="M93" s="62">
        <f t="shared" si="26"/>
        <v>5.2481507938000271E-2</v>
      </c>
    </row>
    <row r="94" spans="1:13" ht="15" thickBot="1" x14ac:dyDescent="0.35">
      <c r="A94" s="9">
        <v>9</v>
      </c>
      <c r="B94" s="10" t="s">
        <v>51</v>
      </c>
      <c r="C94" s="37">
        <f>SUM(C97,C101)</f>
        <v>0.33373912790151727</v>
      </c>
      <c r="D94" s="37">
        <f>SUM(D97,D101)</f>
        <v>0.32353947470151728</v>
      </c>
      <c r="E94" s="37">
        <f t="shared" ref="E94:K94" si="34">SUM(E97,E101)</f>
        <v>0.439002102930588</v>
      </c>
      <c r="F94" s="37">
        <f t="shared" si="34"/>
        <v>0.456174624671352</v>
      </c>
      <c r="G94" s="37">
        <f t="shared" si="34"/>
        <v>0.48655240747135198</v>
      </c>
      <c r="H94" s="37">
        <f t="shared" si="34"/>
        <v>0.62404830256239352</v>
      </c>
      <c r="I94" s="37">
        <f t="shared" si="34"/>
        <v>0.60741702187135194</v>
      </c>
      <c r="J94" s="37"/>
      <c r="K94" s="42">
        <f t="shared" si="34"/>
        <v>0.800198123471352</v>
      </c>
      <c r="L94" s="43"/>
      <c r="M94" s="60">
        <f>SUM(M97,M101)</f>
        <v>0.47691142754938193</v>
      </c>
    </row>
    <row r="95" spans="1:13" ht="15" thickBot="1" x14ac:dyDescent="0.35">
      <c r="A95" s="9"/>
      <c r="B95" s="10" t="s">
        <v>91</v>
      </c>
      <c r="C95" s="37"/>
      <c r="D95" s="37"/>
      <c r="E95" s="37"/>
      <c r="F95" s="37"/>
      <c r="G95" s="37"/>
      <c r="H95" s="37"/>
      <c r="I95" s="37"/>
      <c r="J95" s="37"/>
      <c r="K95" s="42"/>
      <c r="L95" s="43"/>
      <c r="M95" s="60">
        <v>6.3399999999999998E-2</v>
      </c>
    </row>
    <row r="96" spans="1:13" x14ac:dyDescent="0.3">
      <c r="A96" s="103"/>
      <c r="B96" s="81" t="s">
        <v>52</v>
      </c>
      <c r="C96" s="82">
        <f t="shared" ref="C96:I96" si="35">SUM(C89,C86,C80,C69,C63)</f>
        <v>3.9232041179000001</v>
      </c>
      <c r="D96" s="82">
        <f t="shared" si="35"/>
        <v>3.8033041179000007</v>
      </c>
      <c r="E96" s="82">
        <f t="shared" si="35"/>
        <v>5.160602141</v>
      </c>
      <c r="F96" s="82">
        <f t="shared" si="35"/>
        <v>5.3624703139999994</v>
      </c>
      <c r="G96" s="82">
        <f t="shared" si="35"/>
        <v>5.7195703139999994</v>
      </c>
      <c r="H96" s="82">
        <f t="shared" si="35"/>
        <v>7.3358760351999992</v>
      </c>
      <c r="I96" s="82">
        <f t="shared" si="35"/>
        <v>7.1403703140000001</v>
      </c>
      <c r="J96" s="82"/>
      <c r="K96" s="104">
        <f>SUM(K89,K86,K80,K69,K63)</f>
        <v>9.4065703139999997</v>
      </c>
      <c r="L96" s="43"/>
      <c r="M96" s="55">
        <f>((C96*$C$61+D96*$D$61+E96*$E$61+F96*$F$61+G96*$G$61+H96*$H$61+I96*$I$61+J96*$J$61+K96*$K$61)/$M$61)-M95</f>
        <v>5.6062376869020305</v>
      </c>
    </row>
    <row r="97" spans="1:14" x14ac:dyDescent="0.3">
      <c r="A97" s="105" t="s">
        <v>21</v>
      </c>
      <c r="B97" s="19" t="s">
        <v>53</v>
      </c>
      <c r="C97" s="45">
        <f>SUM(C98:C100)</f>
        <v>8.173211138821071E-2</v>
      </c>
      <c r="D97" s="45">
        <f t="shared" ref="D97:K97" si="36">SUM(D98:D100)</f>
        <v>7.9234234688210711E-2</v>
      </c>
      <c r="E97" s="45">
        <f t="shared" si="36"/>
        <v>0.107510824403453</v>
      </c>
      <c r="F97" s="45">
        <f t="shared" si="36"/>
        <v>0.11171634405156199</v>
      </c>
      <c r="G97" s="45">
        <f t="shared" si="36"/>
        <v>0.11915580835156199</v>
      </c>
      <c r="H97" s="45">
        <f t="shared" si="36"/>
        <v>0.15282830544132159</v>
      </c>
      <c r="I97" s="45">
        <f t="shared" si="36"/>
        <v>0.148755334751562</v>
      </c>
      <c r="J97" s="45"/>
      <c r="K97" s="45">
        <f t="shared" si="36"/>
        <v>0.19596707935156199</v>
      </c>
      <c r="L97" s="43"/>
      <c r="M97" s="57">
        <f>SUM(M98:M100)</f>
        <v>0.11679474973123001</v>
      </c>
    </row>
    <row r="98" spans="1:14" x14ac:dyDescent="0.3">
      <c r="A98" s="96" t="s">
        <v>22</v>
      </c>
      <c r="B98" s="13" t="s">
        <v>54</v>
      </c>
      <c r="C98" s="40"/>
      <c r="D98" s="40"/>
      <c r="E98" s="40"/>
      <c r="F98" s="46"/>
      <c r="G98" s="40"/>
      <c r="H98" s="40"/>
      <c r="I98" s="40"/>
      <c r="J98" s="40"/>
      <c r="K98" s="101"/>
      <c r="L98" s="39"/>
      <c r="M98" s="56">
        <f t="shared" ref="M98:M99" si="37">(C98*$C$159+D98*$D$159+E98*$E$159+F98*$F$159+G98*$G$159+H98*$H$159+I98*$I$159+J98*$J$159+K98*$K$159)/$M$159</f>
        <v>0</v>
      </c>
    </row>
    <row r="99" spans="1:14" x14ac:dyDescent="0.3">
      <c r="A99" s="96" t="s">
        <v>23</v>
      </c>
      <c r="B99" s="13" t="s">
        <v>55</v>
      </c>
      <c r="C99" s="40"/>
      <c r="D99" s="40"/>
      <c r="E99" s="40"/>
      <c r="F99" s="47"/>
      <c r="G99" s="40"/>
      <c r="H99" s="40"/>
      <c r="I99" s="40"/>
      <c r="J99" s="40"/>
      <c r="K99" s="101"/>
      <c r="L99" s="39"/>
      <c r="M99" s="56">
        <f t="shared" si="37"/>
        <v>0</v>
      </c>
    </row>
    <row r="100" spans="1:14" x14ac:dyDescent="0.3">
      <c r="A100" s="96" t="s">
        <v>121</v>
      </c>
      <c r="B100" s="13" t="s">
        <v>122</v>
      </c>
      <c r="C100" s="40">
        <f t="shared" ref="C100:K100" si="38">0.020833*C96</f>
        <v>8.173211138821071E-2</v>
      </c>
      <c r="D100" s="40">
        <f t="shared" si="38"/>
        <v>7.9234234688210711E-2</v>
      </c>
      <c r="E100" s="40">
        <f t="shared" si="38"/>
        <v>0.107510824403453</v>
      </c>
      <c r="F100" s="47">
        <f t="shared" si="38"/>
        <v>0.11171634405156199</v>
      </c>
      <c r="G100" s="40">
        <f t="shared" si="38"/>
        <v>0.11915580835156199</v>
      </c>
      <c r="H100" s="40">
        <f t="shared" si="38"/>
        <v>0.15282830544132159</v>
      </c>
      <c r="I100" s="40">
        <f t="shared" si="38"/>
        <v>0.148755334751562</v>
      </c>
      <c r="J100" s="40"/>
      <c r="K100" s="101">
        <f t="shared" si="38"/>
        <v>0.19596707935156199</v>
      </c>
      <c r="L100" s="39"/>
      <c r="M100" s="56">
        <f>0.020833*M96</f>
        <v>0.11679474973123001</v>
      </c>
    </row>
    <row r="101" spans="1:14" x14ac:dyDescent="0.3">
      <c r="A101" s="105" t="s">
        <v>24</v>
      </c>
      <c r="B101" s="19" t="s">
        <v>56</v>
      </c>
      <c r="C101" s="45">
        <f t="shared" ref="C101:K101" si="39">SUM(C102:C103)</f>
        <v>0.25200701651330654</v>
      </c>
      <c r="D101" s="45">
        <f t="shared" si="39"/>
        <v>0.24430524001330656</v>
      </c>
      <c r="E101" s="45">
        <f t="shared" si="39"/>
        <v>0.331491278527135</v>
      </c>
      <c r="F101" s="45">
        <f t="shared" si="39"/>
        <v>0.34445828061979</v>
      </c>
      <c r="G101" s="45">
        <f t="shared" si="39"/>
        <v>0.36739659911979</v>
      </c>
      <c r="H101" s="45">
        <f t="shared" si="39"/>
        <v>0.47121999712107199</v>
      </c>
      <c r="I101" s="45">
        <f t="shared" si="39"/>
        <v>0.45866168711979</v>
      </c>
      <c r="J101" s="45"/>
      <c r="K101" s="106">
        <f t="shared" si="39"/>
        <v>0.60423104411979001</v>
      </c>
      <c r="L101" s="43"/>
      <c r="M101" s="57">
        <f>SUM(M102:M103)</f>
        <v>0.36011667781815193</v>
      </c>
    </row>
    <row r="102" spans="1:14" x14ac:dyDescent="0.3">
      <c r="A102" s="96" t="s">
        <v>25</v>
      </c>
      <c r="B102" s="13" t="s">
        <v>57</v>
      </c>
      <c r="C102" s="40">
        <f t="shared" ref="C102:K102" si="40">C100</f>
        <v>8.173211138821071E-2</v>
      </c>
      <c r="D102" s="40">
        <f t="shared" si="40"/>
        <v>7.9234234688210711E-2</v>
      </c>
      <c r="E102" s="40">
        <f t="shared" si="40"/>
        <v>0.107510824403453</v>
      </c>
      <c r="F102" s="40">
        <f t="shared" si="40"/>
        <v>0.11171634405156199</v>
      </c>
      <c r="G102" s="40">
        <f t="shared" si="40"/>
        <v>0.11915580835156199</v>
      </c>
      <c r="H102" s="40">
        <f t="shared" si="40"/>
        <v>0.15282830544132159</v>
      </c>
      <c r="I102" s="40">
        <f t="shared" si="40"/>
        <v>0.148755334751562</v>
      </c>
      <c r="J102" s="40"/>
      <c r="K102" s="101">
        <f t="shared" si="40"/>
        <v>0.19596707935156199</v>
      </c>
      <c r="L102" s="39"/>
      <c r="M102" s="56">
        <f>M100</f>
        <v>0.11679474973123001</v>
      </c>
    </row>
    <row r="103" spans="1:14" ht="15" thickBot="1" x14ac:dyDescent="0.35">
      <c r="A103" s="96" t="s">
        <v>26</v>
      </c>
      <c r="B103" s="13" t="s">
        <v>58</v>
      </c>
      <c r="C103" s="40">
        <f t="shared" ref="C103:K103" si="41">0.043402*C96</f>
        <v>0.17027490512509583</v>
      </c>
      <c r="D103" s="40">
        <f t="shared" si="41"/>
        <v>0.16507100532509583</v>
      </c>
      <c r="E103" s="40">
        <f t="shared" si="41"/>
        <v>0.223980454123682</v>
      </c>
      <c r="F103" s="40">
        <f t="shared" si="41"/>
        <v>0.232741936568228</v>
      </c>
      <c r="G103" s="40">
        <f t="shared" si="41"/>
        <v>0.248240790768228</v>
      </c>
      <c r="H103" s="40">
        <f t="shared" si="41"/>
        <v>0.3183916916797504</v>
      </c>
      <c r="I103" s="40">
        <f t="shared" si="41"/>
        <v>0.309906352368228</v>
      </c>
      <c r="J103" s="40"/>
      <c r="K103" s="101">
        <f t="shared" si="41"/>
        <v>0.40826396476822802</v>
      </c>
      <c r="L103" s="39"/>
      <c r="M103" s="62">
        <f>0.043402*M96</f>
        <v>0.24332192808692193</v>
      </c>
    </row>
    <row r="104" spans="1:14" ht="15" thickBot="1" x14ac:dyDescent="0.35">
      <c r="A104" s="537" t="s">
        <v>60</v>
      </c>
      <c r="B104" s="538"/>
      <c r="C104" s="37">
        <f t="shared" ref="C104:I104" si="42">SUM(C63,C69,C80,C86,C89,C94)</f>
        <v>4.2569432458015175</v>
      </c>
      <c r="D104" s="37">
        <f t="shared" si="42"/>
        <v>4.1268435926015181</v>
      </c>
      <c r="E104" s="37">
        <f t="shared" si="42"/>
        <v>5.5996042439305889</v>
      </c>
      <c r="F104" s="37">
        <f t="shared" si="42"/>
        <v>5.8186449386713512</v>
      </c>
      <c r="G104" s="37">
        <f t="shared" si="42"/>
        <v>6.2061227214713508</v>
      </c>
      <c r="H104" s="37">
        <f t="shared" si="42"/>
        <v>7.9599243377623932</v>
      </c>
      <c r="I104" s="37">
        <f t="shared" si="42"/>
        <v>7.7477873358713509</v>
      </c>
      <c r="J104" s="37"/>
      <c r="K104" s="42">
        <f>SUM(K63,K69,K80,K86,K89,K94)</f>
        <v>10.206768437471352</v>
      </c>
      <c r="L104" s="43"/>
      <c r="M104" s="60">
        <f>M96+M97+M101</f>
        <v>6.0831491144514125</v>
      </c>
    </row>
    <row r="105" spans="1:14" x14ac:dyDescent="0.3">
      <c r="A105" s="74"/>
      <c r="B105" s="74"/>
      <c r="C105" s="43"/>
      <c r="D105" s="43"/>
      <c r="E105" s="43"/>
      <c r="F105" s="43"/>
      <c r="G105" s="43"/>
      <c r="H105" s="43"/>
      <c r="I105" s="43"/>
      <c r="J105" s="43"/>
      <c r="K105" s="39" t="s">
        <v>83</v>
      </c>
      <c r="L105" s="39"/>
      <c r="M105" s="89">
        <v>6.0833000000000004</v>
      </c>
      <c r="N105" s="91"/>
    </row>
    <row r="107" spans="1:14" ht="15" thickBot="1" x14ac:dyDescent="0.35">
      <c r="A107" s="72" t="s">
        <v>0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 t="s">
        <v>94</v>
      </c>
    </row>
    <row r="108" spans="1:14" x14ac:dyDescent="0.3">
      <c r="A108" s="536" t="s">
        <v>1</v>
      </c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</row>
    <row r="109" spans="1:14" ht="15" thickBot="1" x14ac:dyDescent="0.35"/>
    <row r="110" spans="1:14" ht="15" thickBot="1" x14ac:dyDescent="0.35">
      <c r="A110" s="4">
        <v>1</v>
      </c>
      <c r="B110" s="136" t="s">
        <v>2</v>
      </c>
      <c r="C110" s="128">
        <v>17729.830000000002</v>
      </c>
      <c r="D110" s="21">
        <v>277376.58</v>
      </c>
      <c r="E110" s="21">
        <v>1108472.97</v>
      </c>
      <c r="F110" s="21">
        <v>20024.57</v>
      </c>
      <c r="G110" s="21">
        <v>525322.84</v>
      </c>
      <c r="H110" s="21">
        <v>64920.58</v>
      </c>
      <c r="I110" s="21">
        <v>373242.9</v>
      </c>
      <c r="J110" s="21">
        <v>98219.43</v>
      </c>
      <c r="K110" s="22">
        <v>229790.93</v>
      </c>
      <c r="L110" s="23"/>
      <c r="M110" s="120">
        <f>SUM(C110:K110)</f>
        <v>2715100.6300000004</v>
      </c>
    </row>
    <row r="111" spans="1:14" ht="29.4" thickBot="1" x14ac:dyDescent="0.35">
      <c r="A111" s="8"/>
      <c r="B111" s="50" t="s">
        <v>28</v>
      </c>
      <c r="C111" s="26" t="s">
        <v>61</v>
      </c>
      <c r="D111" s="27" t="s">
        <v>62</v>
      </c>
      <c r="E111" s="27" t="s">
        <v>63</v>
      </c>
      <c r="F111" s="27" t="s">
        <v>64</v>
      </c>
      <c r="G111" s="27" t="s">
        <v>65</v>
      </c>
      <c r="H111" s="27" t="s">
        <v>111</v>
      </c>
      <c r="I111" s="27" t="s">
        <v>66</v>
      </c>
      <c r="J111" s="27" t="s">
        <v>67</v>
      </c>
      <c r="K111" s="28" t="s">
        <v>68</v>
      </c>
      <c r="L111" s="29"/>
      <c r="M111" s="54" t="s">
        <v>69</v>
      </c>
    </row>
    <row r="112" spans="1:14" ht="15" thickBot="1" x14ac:dyDescent="0.35">
      <c r="A112" s="9">
        <v>4</v>
      </c>
      <c r="B112" s="137" t="s">
        <v>29</v>
      </c>
      <c r="C112" s="146">
        <f>SUM(C113:C117)</f>
        <v>0.69750000000000001</v>
      </c>
      <c r="D112" s="30">
        <f t="shared" ref="D112:K112" si="43">SUM(D113:D117)</f>
        <v>0.94359999999999999</v>
      </c>
      <c r="E112" s="30">
        <f t="shared" si="43"/>
        <v>1.0740000000000001</v>
      </c>
      <c r="F112" s="30">
        <f t="shared" si="43"/>
        <v>1.4253</v>
      </c>
      <c r="G112" s="30">
        <f t="shared" si="43"/>
        <v>1.5253999999999999</v>
      </c>
      <c r="H112" s="30">
        <f t="shared" si="43"/>
        <v>1.786</v>
      </c>
      <c r="I112" s="30">
        <f t="shared" si="43"/>
        <v>2.1898</v>
      </c>
      <c r="J112" s="30">
        <f t="shared" si="43"/>
        <v>2.4938000000000002</v>
      </c>
      <c r="K112" s="30">
        <f t="shared" si="43"/>
        <v>2.9320000000000004</v>
      </c>
      <c r="L112" s="32"/>
      <c r="M112" s="60">
        <f>(C112*$C$110+D112*$D$110+E112*$E$110+F112*$F$110+G112*$G$110+H112*$H$110+I112*$I$110+J112*$J$110+K112*$K$110)/$M$110</f>
        <v>1.5271734611339247</v>
      </c>
    </row>
    <row r="113" spans="1:13" x14ac:dyDescent="0.3">
      <c r="A113" s="94" t="s">
        <v>3</v>
      </c>
      <c r="B113" s="138" t="s">
        <v>30</v>
      </c>
      <c r="C113" s="147">
        <v>0.45390000000000003</v>
      </c>
      <c r="D113" s="33">
        <v>0.6149</v>
      </c>
      <c r="E113" s="33">
        <v>0.70860000000000001</v>
      </c>
      <c r="F113" s="33">
        <v>1.0124</v>
      </c>
      <c r="G113" s="33">
        <v>1.0646</v>
      </c>
      <c r="H113" s="33">
        <v>0.78990000000000005</v>
      </c>
      <c r="I113" s="33">
        <v>1.4824999999999999</v>
      </c>
      <c r="J113" s="33">
        <v>1.7163999999999999</v>
      </c>
      <c r="K113" s="95">
        <v>1.7961</v>
      </c>
      <c r="L113" s="34"/>
      <c r="M113" s="58">
        <f>(C113*$C$110+D113*$D$110+E113*$E$110+F113*$F$110+G113*$G$110+H113*$H$110+I113*$I$110+J113*$J$110+K113*$K$110)/$M$110</f>
        <v>1.0053132468869117</v>
      </c>
    </row>
    <row r="114" spans="1:13" x14ac:dyDescent="0.3">
      <c r="A114" s="96" t="s">
        <v>4</v>
      </c>
      <c r="B114" s="66" t="s">
        <v>31</v>
      </c>
      <c r="C114" s="148">
        <v>1.8200000000000001E-2</v>
      </c>
      <c r="D114" s="35">
        <v>2.46E-2</v>
      </c>
      <c r="E114" s="35">
        <v>2.8299999999999999E-2</v>
      </c>
      <c r="F114" s="35">
        <v>4.0500000000000001E-2</v>
      </c>
      <c r="G114" s="35">
        <v>4.2599999999999999E-2</v>
      </c>
      <c r="H114" s="35">
        <v>4.7399999999999998E-2</v>
      </c>
      <c r="I114" s="35">
        <v>5.9299999999999999E-2</v>
      </c>
      <c r="J114" s="35">
        <v>6.8699999999999997E-2</v>
      </c>
      <c r="K114" s="97">
        <v>7.1800000000000003E-2</v>
      </c>
      <c r="L114" s="34"/>
      <c r="M114" s="56">
        <f t="shared" ref="M114:M142" si="44">(C114*$C$110+D114*$D$110+E114*$E$110+F114*$F$110+G114*$G$110+H114*$H$110+I114*$I$110+J114*$J$110+K114*$K$110)/$M$110</f>
        <v>4.0574143644539609E-2</v>
      </c>
    </row>
    <row r="115" spans="1:13" x14ac:dyDescent="0.3">
      <c r="A115" s="96" t="s">
        <v>5</v>
      </c>
      <c r="B115" s="66" t="s">
        <v>32</v>
      </c>
      <c r="C115" s="148">
        <v>5.6099999999999997E-2</v>
      </c>
      <c r="D115" s="35">
        <v>8.2500000000000004E-2</v>
      </c>
      <c r="E115" s="35">
        <v>0.10730000000000001</v>
      </c>
      <c r="F115" s="35">
        <v>0.10730000000000001</v>
      </c>
      <c r="G115" s="35">
        <v>0.12509999999999999</v>
      </c>
      <c r="H115" s="35">
        <v>0.12509999999999999</v>
      </c>
      <c r="I115" s="35">
        <v>0.14849999999999999</v>
      </c>
      <c r="J115" s="35">
        <v>0.14849999999999999</v>
      </c>
      <c r="K115" s="97">
        <v>0.17530000000000001</v>
      </c>
      <c r="L115" s="34"/>
      <c r="M115" s="56">
        <f t="shared" si="44"/>
        <v>0.12121096050535703</v>
      </c>
    </row>
    <row r="116" spans="1:13" x14ac:dyDescent="0.3">
      <c r="A116" s="98" t="s">
        <v>6</v>
      </c>
      <c r="B116" s="139" t="s">
        <v>33</v>
      </c>
      <c r="C116" s="149">
        <v>0.16930000000000001</v>
      </c>
      <c r="D116" s="36">
        <v>0.22159999999999999</v>
      </c>
      <c r="E116" s="36">
        <v>0.2298</v>
      </c>
      <c r="F116" s="36">
        <v>0.2651</v>
      </c>
      <c r="G116" s="36">
        <v>0.29310000000000003</v>
      </c>
      <c r="H116" s="36">
        <v>0.5736</v>
      </c>
      <c r="I116" s="36">
        <v>0.4995</v>
      </c>
      <c r="J116" s="36">
        <v>0.56020000000000003</v>
      </c>
      <c r="K116" s="99">
        <v>0.88880000000000003</v>
      </c>
      <c r="L116" s="34"/>
      <c r="M116" s="56">
        <f t="shared" si="44"/>
        <v>0.35409737769903576</v>
      </c>
    </row>
    <row r="117" spans="1:13" ht="15" thickBot="1" x14ac:dyDescent="0.35">
      <c r="A117" s="6" t="s">
        <v>100</v>
      </c>
      <c r="B117" s="20" t="s">
        <v>101</v>
      </c>
      <c r="C117" s="150"/>
      <c r="D117" s="116"/>
      <c r="E117" s="116"/>
      <c r="F117" s="116"/>
      <c r="G117" s="116"/>
      <c r="H117" s="116">
        <v>0.25</v>
      </c>
      <c r="I117" s="116"/>
      <c r="J117" s="116"/>
      <c r="K117" s="118"/>
      <c r="L117" s="34"/>
      <c r="M117" s="62">
        <f t="shared" si="44"/>
        <v>5.9777323980805819E-3</v>
      </c>
    </row>
    <row r="118" spans="1:13" ht="29.4" thickBot="1" x14ac:dyDescent="0.35">
      <c r="A118" s="9">
        <v>5</v>
      </c>
      <c r="B118" s="140" t="s">
        <v>71</v>
      </c>
      <c r="C118" s="129">
        <f>SUM(C119:C121,C125:C128)</f>
        <v>1.9688041179000004</v>
      </c>
      <c r="D118" s="37">
        <f t="shared" ref="D118:K118" si="45">SUM(D119:D121,D125:D128)</f>
        <v>1.9689465072000003</v>
      </c>
      <c r="E118" s="37">
        <f t="shared" si="45"/>
        <v>2.9189869196</v>
      </c>
      <c r="F118" s="37">
        <f t="shared" si="45"/>
        <v>2.8490550925999996</v>
      </c>
      <c r="G118" s="37">
        <f t="shared" si="45"/>
        <v>2.8490550925999996</v>
      </c>
      <c r="H118" s="37">
        <f t="shared" si="45"/>
        <v>3.0923760351999996</v>
      </c>
      <c r="I118" s="37">
        <f t="shared" si="45"/>
        <v>2.8490550925999996</v>
      </c>
      <c r="J118" s="37">
        <f t="shared" si="45"/>
        <v>2.8490550925999996</v>
      </c>
      <c r="K118" s="37">
        <f t="shared" si="45"/>
        <v>2.8490550925999996</v>
      </c>
      <c r="L118" s="32"/>
      <c r="M118" s="60">
        <f t="shared" si="44"/>
        <v>2.7877630244331928</v>
      </c>
    </row>
    <row r="119" spans="1:13" x14ac:dyDescent="0.3">
      <c r="A119" s="94" t="s">
        <v>115</v>
      </c>
      <c r="B119" s="138" t="s">
        <v>114</v>
      </c>
      <c r="C119" s="127">
        <v>1.0681</v>
      </c>
      <c r="D119" s="38">
        <v>1.0682</v>
      </c>
      <c r="E119" s="38">
        <v>1.6133999999999999</v>
      </c>
      <c r="F119" s="38">
        <v>1.5768</v>
      </c>
      <c r="G119" s="38">
        <v>1.5768</v>
      </c>
      <c r="H119" s="38">
        <v>1.7250000000000001</v>
      </c>
      <c r="I119" s="38">
        <v>1.5768</v>
      </c>
      <c r="J119" s="38">
        <v>1.5768</v>
      </c>
      <c r="K119" s="100">
        <v>1.5768</v>
      </c>
      <c r="L119" s="39"/>
      <c r="M119" s="58">
        <f t="shared" si="44"/>
        <v>1.5400052118631784</v>
      </c>
    </row>
    <row r="120" spans="1:13" x14ac:dyDescent="0.3">
      <c r="A120" s="94" t="s">
        <v>116</v>
      </c>
      <c r="B120" s="141" t="s">
        <v>117</v>
      </c>
      <c r="C120" s="127">
        <f>C119*0.423893</f>
        <v>0.45276011330000004</v>
      </c>
      <c r="D120" s="127">
        <f t="shared" ref="D120:K120" si="46">D119*0.423893</f>
        <v>0.45280250260000005</v>
      </c>
      <c r="E120" s="127">
        <f t="shared" si="46"/>
        <v>0.68390896619999997</v>
      </c>
      <c r="F120" s="127">
        <f t="shared" si="46"/>
        <v>0.66839448239999999</v>
      </c>
      <c r="G120" s="127">
        <f t="shared" si="46"/>
        <v>0.66839448239999999</v>
      </c>
      <c r="H120" s="127">
        <f t="shared" si="46"/>
        <v>0.73121542500000003</v>
      </c>
      <c r="I120" s="127">
        <f t="shared" si="46"/>
        <v>0.66839448239999999</v>
      </c>
      <c r="J120" s="127">
        <f t="shared" si="46"/>
        <v>0.66839448239999999</v>
      </c>
      <c r="K120" s="127">
        <f t="shared" si="46"/>
        <v>0.66839448239999999</v>
      </c>
      <c r="L120" s="39"/>
      <c r="M120" s="58">
        <f t="shared" si="44"/>
        <v>0.65279742927231821</v>
      </c>
    </row>
    <row r="121" spans="1:13" x14ac:dyDescent="0.3">
      <c r="A121" s="96" t="s">
        <v>8</v>
      </c>
      <c r="B121" s="66" t="s">
        <v>35</v>
      </c>
      <c r="C121" s="131">
        <f>SUM(C122:C124)</f>
        <v>0.2233</v>
      </c>
      <c r="D121" s="40">
        <f>SUM(D122:D124)</f>
        <v>0.2233</v>
      </c>
      <c r="E121" s="40">
        <f t="shared" ref="E121:K121" si="47">SUM(E122:E124)</f>
        <v>0.4103</v>
      </c>
      <c r="F121" s="40">
        <f t="shared" si="47"/>
        <v>0.39679999999999999</v>
      </c>
      <c r="G121" s="40">
        <f t="shared" si="47"/>
        <v>0.39679999999999999</v>
      </c>
      <c r="H121" s="40">
        <f t="shared" si="47"/>
        <v>0.42909999999999998</v>
      </c>
      <c r="I121" s="40">
        <f t="shared" si="47"/>
        <v>0.39679999999999999</v>
      </c>
      <c r="J121" s="40">
        <f t="shared" si="47"/>
        <v>0.39679999999999999</v>
      </c>
      <c r="K121" s="101">
        <f t="shared" si="47"/>
        <v>0.39679999999999999</v>
      </c>
      <c r="L121" s="39"/>
      <c r="M121" s="56">
        <f t="shared" si="44"/>
        <v>0.38422601215999863</v>
      </c>
    </row>
    <row r="122" spans="1:13" x14ac:dyDescent="0.3">
      <c r="A122" s="96" t="s">
        <v>9</v>
      </c>
      <c r="B122" s="66" t="s">
        <v>108</v>
      </c>
      <c r="C122" s="131">
        <v>0.19409999999999999</v>
      </c>
      <c r="D122" s="40">
        <v>0.19409999999999999</v>
      </c>
      <c r="E122" s="40">
        <v>0.35670000000000002</v>
      </c>
      <c r="F122" s="40">
        <v>0.34499999999999997</v>
      </c>
      <c r="G122" s="40">
        <v>0.34499999999999997</v>
      </c>
      <c r="H122" s="40">
        <v>0.37519999999999998</v>
      </c>
      <c r="I122" s="40">
        <v>0.34499999999999997</v>
      </c>
      <c r="J122" s="40">
        <v>0.34499999999999997</v>
      </c>
      <c r="K122" s="101">
        <v>0.34499999999999997</v>
      </c>
      <c r="L122" s="39"/>
      <c r="M122" s="56">
        <f t="shared" si="44"/>
        <v>0.33409733890636673</v>
      </c>
    </row>
    <row r="123" spans="1:13" x14ac:dyDescent="0.3">
      <c r="A123" s="96" t="s">
        <v>10</v>
      </c>
      <c r="B123" s="66" t="s">
        <v>109</v>
      </c>
      <c r="C123" s="131">
        <v>2.64E-2</v>
      </c>
      <c r="D123" s="40">
        <v>2.64E-2</v>
      </c>
      <c r="E123" s="40">
        <v>4.8500000000000001E-2</v>
      </c>
      <c r="F123" s="40">
        <v>4.6899999999999997E-2</v>
      </c>
      <c r="G123" s="40">
        <v>4.6899999999999997E-2</v>
      </c>
      <c r="H123" s="40">
        <v>4.8800000000000003E-2</v>
      </c>
      <c r="I123" s="40">
        <v>4.6899999999999997E-2</v>
      </c>
      <c r="J123" s="40">
        <v>4.6899999999999997E-2</v>
      </c>
      <c r="K123" s="101">
        <v>4.6899999999999997E-2</v>
      </c>
      <c r="L123" s="39"/>
      <c r="M123" s="56">
        <f t="shared" si="44"/>
        <v>4.5370489268384863E-2</v>
      </c>
    </row>
    <row r="124" spans="1:13" x14ac:dyDescent="0.3">
      <c r="A124" s="96" t="s">
        <v>11</v>
      </c>
      <c r="B124" s="66" t="s">
        <v>110</v>
      </c>
      <c r="C124" s="131">
        <v>2.8E-3</v>
      </c>
      <c r="D124" s="40">
        <v>2.8E-3</v>
      </c>
      <c r="E124" s="40">
        <v>5.1000000000000004E-3</v>
      </c>
      <c r="F124" s="40">
        <v>4.8999999999999998E-3</v>
      </c>
      <c r="G124" s="40">
        <v>4.8999999999999998E-3</v>
      </c>
      <c r="H124" s="40">
        <v>5.1000000000000004E-3</v>
      </c>
      <c r="I124" s="40">
        <v>4.8999999999999998E-3</v>
      </c>
      <c r="J124" s="40">
        <v>4.8999999999999998E-3</v>
      </c>
      <c r="K124" s="101">
        <v>4.8999999999999998E-3</v>
      </c>
      <c r="L124" s="39"/>
      <c r="M124" s="56">
        <f t="shared" si="44"/>
        <v>4.7581839852469847E-3</v>
      </c>
    </row>
    <row r="125" spans="1:13" x14ac:dyDescent="0.3">
      <c r="A125" s="96" t="s">
        <v>12</v>
      </c>
      <c r="B125" s="66" t="s">
        <v>39</v>
      </c>
      <c r="C125" s="131">
        <v>8.43E-2</v>
      </c>
      <c r="D125" s="40">
        <v>8.43E-2</v>
      </c>
      <c r="E125" s="40"/>
      <c r="F125" s="40"/>
      <c r="G125" s="40"/>
      <c r="H125" s="40">
        <v>0</v>
      </c>
      <c r="I125" s="40"/>
      <c r="J125" s="40"/>
      <c r="K125" s="101"/>
      <c r="L125" s="39"/>
      <c r="M125" s="56">
        <f t="shared" si="44"/>
        <v>9.1626329013816312E-3</v>
      </c>
    </row>
    <row r="126" spans="1:13" x14ac:dyDescent="0.3">
      <c r="A126" s="96" t="s">
        <v>13</v>
      </c>
      <c r="B126" s="66" t="s">
        <v>40</v>
      </c>
      <c r="C126" s="131">
        <v>2.3300000000000001E-2</v>
      </c>
      <c r="D126" s="40">
        <v>2.3300000000000001E-2</v>
      </c>
      <c r="E126" s="40">
        <v>3.5099999999999999E-2</v>
      </c>
      <c r="F126" s="40">
        <v>3.4200000000000001E-2</v>
      </c>
      <c r="G126" s="40">
        <v>3.4200000000000001E-2</v>
      </c>
      <c r="H126" s="40">
        <v>3.4200000000000001E-2</v>
      </c>
      <c r="I126" s="40">
        <v>3.4200000000000001E-2</v>
      </c>
      <c r="J126" s="40">
        <v>3.4200000000000001E-2</v>
      </c>
      <c r="K126" s="101">
        <v>3.4200000000000001E-2</v>
      </c>
      <c r="L126" s="39"/>
      <c r="M126" s="56">
        <f t="shared" si="44"/>
        <v>3.338270646344331E-2</v>
      </c>
    </row>
    <row r="127" spans="1:13" x14ac:dyDescent="0.3">
      <c r="A127" s="565" t="s">
        <v>14</v>
      </c>
      <c r="B127" s="139" t="s">
        <v>118</v>
      </c>
      <c r="C127" s="132">
        <v>8.2199999999999995E-2</v>
      </c>
      <c r="D127" s="41">
        <v>8.2199999999999995E-2</v>
      </c>
      <c r="E127" s="41">
        <v>0.12379999999999999</v>
      </c>
      <c r="F127" s="41">
        <v>0.12139999999999999</v>
      </c>
      <c r="G127" s="41">
        <v>0.12139999999999999</v>
      </c>
      <c r="H127" s="41">
        <v>0.12139999999999999</v>
      </c>
      <c r="I127" s="41">
        <v>0.12139999999999999</v>
      </c>
      <c r="J127" s="41">
        <v>0.12139999999999999</v>
      </c>
      <c r="K127" s="102">
        <v>0.12139999999999999</v>
      </c>
      <c r="L127" s="39"/>
      <c r="M127" s="62">
        <f t="shared" si="44"/>
        <v>0.11811915064746605</v>
      </c>
    </row>
    <row r="128" spans="1:13" ht="15" thickBot="1" x14ac:dyDescent="0.35">
      <c r="A128" s="566"/>
      <c r="B128" s="83" t="s">
        <v>117</v>
      </c>
      <c r="C128" s="127">
        <f>C127*0.423893</f>
        <v>3.4844004599999999E-2</v>
      </c>
      <c r="D128" s="127">
        <f t="shared" ref="D128:K128" si="48">D127*0.423893</f>
        <v>3.4844004599999999E-2</v>
      </c>
      <c r="E128" s="127">
        <f t="shared" si="48"/>
        <v>5.2477953399999999E-2</v>
      </c>
      <c r="F128" s="127">
        <f t="shared" si="48"/>
        <v>5.14606102E-2</v>
      </c>
      <c r="G128" s="127">
        <f t="shared" si="48"/>
        <v>5.14606102E-2</v>
      </c>
      <c r="H128" s="127">
        <f t="shared" si="48"/>
        <v>5.14606102E-2</v>
      </c>
      <c r="I128" s="127">
        <f t="shared" si="48"/>
        <v>5.14606102E-2</v>
      </c>
      <c r="J128" s="127">
        <f t="shared" si="48"/>
        <v>5.14606102E-2</v>
      </c>
      <c r="K128" s="127">
        <f t="shared" si="48"/>
        <v>5.14606102E-2</v>
      </c>
      <c r="L128" s="39"/>
      <c r="M128" s="62">
        <f t="shared" si="44"/>
        <v>5.0069881125406328E-2</v>
      </c>
    </row>
    <row r="129" spans="1:13" ht="15" thickBot="1" x14ac:dyDescent="0.35">
      <c r="A129" s="9">
        <v>6</v>
      </c>
      <c r="B129" s="137" t="s">
        <v>42</v>
      </c>
      <c r="C129" s="129">
        <f>SUM(C130:C132)</f>
        <v>0.28800000000000003</v>
      </c>
      <c r="D129" s="37">
        <f t="shared" ref="D129:K129" si="49">SUM(D130:D132)</f>
        <v>0.28810000000000002</v>
      </c>
      <c r="E129" s="37">
        <f t="shared" si="49"/>
        <v>0.34139999999999998</v>
      </c>
      <c r="F129" s="37">
        <f t="shared" si="49"/>
        <v>0.33829999999999999</v>
      </c>
      <c r="G129" s="37">
        <f t="shared" si="49"/>
        <v>0.33829999999999999</v>
      </c>
      <c r="H129" s="37">
        <f>SUM(H130:H132)</f>
        <v>0.95920000000000005</v>
      </c>
      <c r="I129" s="37">
        <f t="shared" si="49"/>
        <v>0.33829999999999999</v>
      </c>
      <c r="J129" s="37">
        <f t="shared" si="49"/>
        <v>0.33829999999999999</v>
      </c>
      <c r="K129" s="37">
        <f t="shared" si="49"/>
        <v>0.33829999999999999</v>
      </c>
      <c r="L129" s="43"/>
      <c r="M129" s="60">
        <f t="shared" si="44"/>
        <v>0.34895497876739834</v>
      </c>
    </row>
    <row r="130" spans="1:13" x14ac:dyDescent="0.3">
      <c r="A130" s="94" t="s">
        <v>15</v>
      </c>
      <c r="B130" s="138" t="s">
        <v>43</v>
      </c>
      <c r="C130" s="127">
        <v>0.1053</v>
      </c>
      <c r="D130" s="38">
        <v>0.1053</v>
      </c>
      <c r="E130" s="38">
        <v>0.15859999999999999</v>
      </c>
      <c r="F130" s="38">
        <v>0.1555</v>
      </c>
      <c r="G130" s="38">
        <v>0.1555</v>
      </c>
      <c r="H130" s="38">
        <v>0.1555</v>
      </c>
      <c r="I130" s="38">
        <v>0.1555</v>
      </c>
      <c r="J130" s="38">
        <v>0.1555</v>
      </c>
      <c r="K130" s="100">
        <v>0.1555</v>
      </c>
      <c r="L130" s="39"/>
      <c r="M130" s="58">
        <f t="shared" si="44"/>
        <v>0.15130933559173457</v>
      </c>
    </row>
    <row r="131" spans="1:13" x14ac:dyDescent="0.3">
      <c r="A131" s="98" t="s">
        <v>16</v>
      </c>
      <c r="B131" s="139" t="s">
        <v>44</v>
      </c>
      <c r="C131" s="132">
        <v>0.1827</v>
      </c>
      <c r="D131" s="41">
        <v>0.18279999999999999</v>
      </c>
      <c r="E131" s="41">
        <v>0.18279999999999999</v>
      </c>
      <c r="F131" s="41">
        <v>0.18279999999999999</v>
      </c>
      <c r="G131" s="41">
        <v>0.18279999999999999</v>
      </c>
      <c r="H131" s="41">
        <v>0.1827</v>
      </c>
      <c r="I131" s="41">
        <v>0.18279999999999999</v>
      </c>
      <c r="J131" s="41">
        <v>0.18279999999999999</v>
      </c>
      <c r="K131" s="102">
        <v>0.18279999999999999</v>
      </c>
      <c r="L131" s="39"/>
      <c r="M131" s="56">
        <f t="shared" si="44"/>
        <v>0.18279695589883163</v>
      </c>
    </row>
    <row r="132" spans="1:13" x14ac:dyDescent="0.3">
      <c r="A132" s="98" t="s">
        <v>102</v>
      </c>
      <c r="B132" s="139" t="s">
        <v>103</v>
      </c>
      <c r="C132" s="132"/>
      <c r="D132" s="41"/>
      <c r="E132" s="41"/>
      <c r="F132" s="41"/>
      <c r="G132" s="41"/>
      <c r="H132" s="41">
        <f>SUM(H133:H134)</f>
        <v>0.621</v>
      </c>
      <c r="I132" s="41"/>
      <c r="J132" s="41"/>
      <c r="K132" s="102"/>
      <c r="L132" s="39"/>
      <c r="M132" s="56">
        <f t="shared" si="44"/>
        <v>1.4848687276832166E-2</v>
      </c>
    </row>
    <row r="133" spans="1:13" x14ac:dyDescent="0.3">
      <c r="A133" s="98" t="s">
        <v>104</v>
      </c>
      <c r="B133" s="139" t="s">
        <v>106</v>
      </c>
      <c r="C133" s="132"/>
      <c r="D133" s="41"/>
      <c r="E133" s="41"/>
      <c r="F133" s="41"/>
      <c r="G133" s="41"/>
      <c r="H133" s="41">
        <v>0.34970000000000001</v>
      </c>
      <c r="I133" s="41"/>
      <c r="J133" s="41"/>
      <c r="K133" s="102"/>
      <c r="L133" s="39"/>
      <c r="M133" s="56">
        <f t="shared" si="44"/>
        <v>8.3616520784351184E-3</v>
      </c>
    </row>
    <row r="134" spans="1:13" ht="15" thickBot="1" x14ac:dyDescent="0.35">
      <c r="A134" s="6" t="s">
        <v>105</v>
      </c>
      <c r="B134" s="20" t="s">
        <v>107</v>
      </c>
      <c r="C134" s="130"/>
      <c r="D134" s="107"/>
      <c r="E134" s="107"/>
      <c r="F134" s="107"/>
      <c r="G134" s="107"/>
      <c r="H134" s="107">
        <v>0.27129999999999999</v>
      </c>
      <c r="I134" s="107"/>
      <c r="J134" s="107"/>
      <c r="K134" s="108"/>
      <c r="L134" s="39"/>
      <c r="M134" s="62">
        <f t="shared" si="44"/>
        <v>6.4870351983970474E-3</v>
      </c>
    </row>
    <row r="135" spans="1:13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50">SUM(E136:E137)</f>
        <v>0.28230000000000005</v>
      </c>
      <c r="F135" s="37">
        <f t="shared" si="50"/>
        <v>0.3387</v>
      </c>
      <c r="G135" s="37">
        <f t="shared" si="50"/>
        <v>0.45989999999999998</v>
      </c>
      <c r="H135" s="37">
        <f t="shared" si="50"/>
        <v>0.63529999999999998</v>
      </c>
      <c r="I135" s="37">
        <f t="shared" si="50"/>
        <v>0.7399</v>
      </c>
      <c r="J135" s="37">
        <f t="shared" si="50"/>
        <v>0.75239999999999996</v>
      </c>
      <c r="K135" s="42">
        <f t="shared" si="50"/>
        <v>1.3349</v>
      </c>
      <c r="L135" s="43"/>
      <c r="M135" s="60">
        <f t="shared" si="44"/>
        <v>0.49317455549888767</v>
      </c>
    </row>
    <row r="136" spans="1:13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0.26690000000000003</v>
      </c>
      <c r="F136" s="38">
        <v>0.3201</v>
      </c>
      <c r="G136" s="38">
        <v>0.43469999999999998</v>
      </c>
      <c r="H136" s="38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44"/>
        <v>0.46613228090665648</v>
      </c>
    </row>
    <row r="137" spans="1:13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41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44"/>
        <v>2.7042274592231224E-2</v>
      </c>
    </row>
    <row r="138" spans="1:13" ht="15" thickBot="1" x14ac:dyDescent="0.35">
      <c r="A138" s="9">
        <v>8</v>
      </c>
      <c r="B138" s="137" t="s">
        <v>49</v>
      </c>
      <c r="C138" s="129">
        <f>SUM(C139:C142)</f>
        <v>0.56989999999999996</v>
      </c>
      <c r="D138" s="37">
        <f>SUM(D139:D142)</f>
        <v>0.40040000000000003</v>
      </c>
      <c r="E138" s="37">
        <f t="shared" ref="E138:K138" si="51">SUM(E139:E142)</f>
        <v>0.44979999999999998</v>
      </c>
      <c r="F138" s="37">
        <f t="shared" si="51"/>
        <v>0.49559999999999998</v>
      </c>
      <c r="G138" s="37">
        <f t="shared" si="51"/>
        <v>0.65760000000000007</v>
      </c>
      <c r="H138" s="37">
        <f t="shared" si="51"/>
        <v>0.89410000000000001</v>
      </c>
      <c r="I138" s="37">
        <f t="shared" si="51"/>
        <v>1.0216000000000001</v>
      </c>
      <c r="J138" s="37">
        <f t="shared" si="51"/>
        <v>1.0361</v>
      </c>
      <c r="K138" s="42">
        <f t="shared" si="51"/>
        <v>2.1371000000000002</v>
      </c>
      <c r="L138" s="43"/>
      <c r="M138" s="60">
        <f t="shared" si="44"/>
        <v>0.73932258498831405</v>
      </c>
    </row>
    <row r="139" spans="1:13" x14ac:dyDescent="0.3">
      <c r="A139" s="94" t="s">
        <v>19</v>
      </c>
      <c r="B139" s="138" t="s">
        <v>46</v>
      </c>
      <c r="C139" s="127">
        <v>0.2853</v>
      </c>
      <c r="D139" s="38">
        <v>0.1862</v>
      </c>
      <c r="E139" s="38">
        <v>0.21390000000000001</v>
      </c>
      <c r="F139" s="38">
        <v>0.23960000000000001</v>
      </c>
      <c r="G139" s="38">
        <v>0.33050000000000002</v>
      </c>
      <c r="H139" s="38">
        <v>0.4652</v>
      </c>
      <c r="I139" s="38">
        <v>0.53469999999999995</v>
      </c>
      <c r="J139" s="38">
        <v>0.54279999999999995</v>
      </c>
      <c r="K139" s="100">
        <v>1.1605000000000001</v>
      </c>
      <c r="L139" s="39"/>
      <c r="M139" s="58">
        <f t="shared" si="44"/>
        <v>0.37640785597143772</v>
      </c>
    </row>
    <row r="140" spans="1:13" x14ac:dyDescent="0.3">
      <c r="A140" s="96" t="s">
        <v>19</v>
      </c>
      <c r="B140" s="66" t="s">
        <v>47</v>
      </c>
      <c r="C140" s="131">
        <v>0.1507</v>
      </c>
      <c r="D140" s="40">
        <v>0.1201</v>
      </c>
      <c r="E140" s="40">
        <v>0.13020000000000001</v>
      </c>
      <c r="F140" s="40">
        <v>0.13950000000000001</v>
      </c>
      <c r="G140" s="40">
        <v>0.1726</v>
      </c>
      <c r="H140" s="40">
        <v>0.21279999999999999</v>
      </c>
      <c r="I140" s="40">
        <v>0.24679999999999999</v>
      </c>
      <c r="J140" s="40">
        <v>0.24979999999999999</v>
      </c>
      <c r="K140" s="101">
        <v>0.47439999999999999</v>
      </c>
      <c r="L140" s="39"/>
      <c r="M140" s="56">
        <f t="shared" si="44"/>
        <v>0.18903594780647226</v>
      </c>
    </row>
    <row r="141" spans="1:13" x14ac:dyDescent="0.3">
      <c r="A141" s="96" t="s">
        <v>20</v>
      </c>
      <c r="B141" s="66" t="s">
        <v>50</v>
      </c>
      <c r="C141" s="131">
        <v>8.7599999999999997E-2</v>
      </c>
      <c r="D141" s="40">
        <v>5.7200000000000001E-2</v>
      </c>
      <c r="E141" s="40">
        <v>6.5699999999999995E-2</v>
      </c>
      <c r="F141" s="40">
        <v>7.3599999999999999E-2</v>
      </c>
      <c r="G141" s="40">
        <v>0.10150000000000001</v>
      </c>
      <c r="H141" s="40">
        <v>0.1668</v>
      </c>
      <c r="I141" s="40">
        <v>0.1643</v>
      </c>
      <c r="J141" s="40">
        <v>0.1668</v>
      </c>
      <c r="K141" s="101">
        <v>0.35649999999999998</v>
      </c>
      <c r="L141" s="39"/>
      <c r="M141" s="56">
        <f t="shared" si="44"/>
        <v>0.11620042713039329</v>
      </c>
    </row>
    <row r="142" spans="1:13" ht="15" thickBot="1" x14ac:dyDescent="0.35">
      <c r="A142" s="98" t="s">
        <v>20</v>
      </c>
      <c r="B142" s="20" t="s">
        <v>47</v>
      </c>
      <c r="C142" s="132">
        <v>4.6300000000000001E-2</v>
      </c>
      <c r="D142" s="41">
        <v>3.6900000000000002E-2</v>
      </c>
      <c r="E142" s="41">
        <v>0.04</v>
      </c>
      <c r="F142" s="41">
        <v>4.2900000000000001E-2</v>
      </c>
      <c r="G142" s="41">
        <v>5.2999999999999999E-2</v>
      </c>
      <c r="H142" s="41">
        <v>4.9299999999999997E-2</v>
      </c>
      <c r="I142" s="41">
        <v>7.5800000000000006E-2</v>
      </c>
      <c r="J142" s="41">
        <v>7.6700000000000004E-2</v>
      </c>
      <c r="K142" s="102">
        <v>0.1457</v>
      </c>
      <c r="L142" s="39"/>
      <c r="M142" s="62">
        <f t="shared" si="44"/>
        <v>5.7678354080010645E-2</v>
      </c>
    </row>
    <row r="143" spans="1:13" ht="15" thickBot="1" x14ac:dyDescent="0.35">
      <c r="A143" s="109">
        <v>9</v>
      </c>
      <c r="B143" s="143" t="s">
        <v>51</v>
      </c>
      <c r="C143" s="133">
        <f>SUM(C146,C150)</f>
        <v>0.33373912790151727</v>
      </c>
      <c r="D143" s="110">
        <f>SUM(D146,D150)</f>
        <v>0.32859611987448961</v>
      </c>
      <c r="E143" s="110">
        <f t="shared" ref="E143:K143" si="52">SUM(E146,E150)</f>
        <v>0.43099590927653281</v>
      </c>
      <c r="F143" s="110">
        <f t="shared" si="52"/>
        <v>0.46336157581729676</v>
      </c>
      <c r="G143" s="110">
        <f t="shared" si="52"/>
        <v>0.49596814021729685</v>
      </c>
      <c r="H143" s="110">
        <f t="shared" si="52"/>
        <v>0.62669391736239355</v>
      </c>
      <c r="I143" s="110">
        <f t="shared" si="52"/>
        <v>0.60727111141729673</v>
      </c>
      <c r="J143" s="110">
        <f t="shared" si="52"/>
        <v>0.63542861941729689</v>
      </c>
      <c r="K143" s="111">
        <f t="shared" si="52"/>
        <v>0.81591739501729688</v>
      </c>
      <c r="L143" s="43"/>
      <c r="M143" s="60">
        <f>SUM(M146,M150)</f>
        <v>0.49514583143497393</v>
      </c>
    </row>
    <row r="144" spans="1:13" ht="15" thickBot="1" x14ac:dyDescent="0.35">
      <c r="A144" s="9"/>
      <c r="B144" s="137" t="s">
        <v>91</v>
      </c>
      <c r="C144" s="129"/>
      <c r="D144" s="37"/>
      <c r="E144" s="37"/>
      <c r="F144" s="37"/>
      <c r="G144" s="37"/>
      <c r="H144" s="37"/>
      <c r="I144" s="37"/>
      <c r="J144" s="37"/>
      <c r="K144" s="42"/>
      <c r="L144" s="43"/>
      <c r="M144" s="60">
        <v>7.5800000000000006E-2</v>
      </c>
    </row>
    <row r="145" spans="1:14" x14ac:dyDescent="0.3">
      <c r="A145" s="103"/>
      <c r="B145" s="144" t="s">
        <v>52</v>
      </c>
      <c r="C145" s="134">
        <f>SUM(C138,C135,C129,C118,C112)</f>
        <v>3.9232041179000001</v>
      </c>
      <c r="D145" s="82">
        <f>SUM(D138,D135,D129,D118,D112)</f>
        <v>3.8627465072000002</v>
      </c>
      <c r="E145" s="82">
        <f t="shared" ref="E145:K145" si="53">SUM(E138,E135,E129,E118,E112)</f>
        <v>5.0664869196</v>
      </c>
      <c r="F145" s="82">
        <f t="shared" si="53"/>
        <v>5.4469550925999997</v>
      </c>
      <c r="G145" s="82">
        <f t="shared" si="53"/>
        <v>5.8302550925999999</v>
      </c>
      <c r="H145" s="82">
        <f t="shared" si="53"/>
        <v>7.3669760351999987</v>
      </c>
      <c r="I145" s="82">
        <f t="shared" si="53"/>
        <v>7.1386550925999996</v>
      </c>
      <c r="J145" s="82">
        <f t="shared" si="53"/>
        <v>7.4696550926</v>
      </c>
      <c r="K145" s="104">
        <f t="shared" si="53"/>
        <v>9.5913550926000006</v>
      </c>
      <c r="L145" s="43"/>
      <c r="M145" s="55">
        <f>((C145*$C$110+D145*$D$110+E145*$E$110+F145*$F$110+G145*$G$110+H145*$H$110+I145*$I$110+J145*$J$110+K145*$K$110)/$M$110)-M144</f>
        <v>5.8205886048217179</v>
      </c>
    </row>
    <row r="146" spans="1:14" x14ac:dyDescent="0.3">
      <c r="A146" s="105" t="s">
        <v>21</v>
      </c>
      <c r="B146" s="145" t="s">
        <v>53</v>
      </c>
      <c r="C146" s="135">
        <f>SUM(C147:C149)</f>
        <v>8.173211138821071E-2</v>
      </c>
      <c r="D146" s="45">
        <f t="shared" ref="D146:K146" si="54">SUM(D147:D149)</f>
        <v>8.0472597984497601E-2</v>
      </c>
      <c r="E146" s="45">
        <f t="shared" si="54"/>
        <v>0.1055501219960268</v>
      </c>
      <c r="F146" s="45">
        <f t="shared" si="54"/>
        <v>0.11347641544413579</v>
      </c>
      <c r="G146" s="45">
        <f t="shared" si="54"/>
        <v>0.12146170434413581</v>
      </c>
      <c r="H146" s="45">
        <f t="shared" si="54"/>
        <v>0.15347621174132159</v>
      </c>
      <c r="I146" s="45">
        <f t="shared" si="54"/>
        <v>0.1487196015441358</v>
      </c>
      <c r="J146" s="45">
        <f t="shared" si="54"/>
        <v>0.15561532454413582</v>
      </c>
      <c r="K146" s="45">
        <f t="shared" si="54"/>
        <v>0.19981670064413581</v>
      </c>
      <c r="L146" s="43"/>
      <c r="M146" s="57">
        <f>SUM(M147:M149)</f>
        <v>0.12126032240425086</v>
      </c>
    </row>
    <row r="147" spans="1:14" x14ac:dyDescent="0.3">
      <c r="A147" s="96" t="s">
        <v>22</v>
      </c>
      <c r="B147" s="66" t="s">
        <v>54</v>
      </c>
      <c r="C147" s="131"/>
      <c r="D147" s="40"/>
      <c r="E147" s="40"/>
      <c r="F147" s="46"/>
      <c r="G147" s="40"/>
      <c r="H147" s="40"/>
      <c r="I147" s="40"/>
      <c r="J147" s="40"/>
      <c r="K147" s="101"/>
      <c r="L147" s="39"/>
      <c r="M147" s="56">
        <f t="shared" ref="M147:M148" si="55">(C147*$C$159+D147*$D$159+E147*$E$159+F147*$F$159+G147*$G$159+H147*$H$159+I147*$I$159+J147*$J$159+K147*$K$159)/$M$159</f>
        <v>0</v>
      </c>
    </row>
    <row r="148" spans="1:14" x14ac:dyDescent="0.3">
      <c r="A148" s="96" t="s">
        <v>23</v>
      </c>
      <c r="B148" s="66" t="s">
        <v>55</v>
      </c>
      <c r="C148" s="131"/>
      <c r="D148" s="40"/>
      <c r="E148" s="40"/>
      <c r="F148" s="47"/>
      <c r="G148" s="40"/>
      <c r="H148" s="40"/>
      <c r="I148" s="40"/>
      <c r="J148" s="40"/>
      <c r="K148" s="101"/>
      <c r="L148" s="39"/>
      <c r="M148" s="56">
        <f t="shared" si="55"/>
        <v>0</v>
      </c>
    </row>
    <row r="149" spans="1:14" x14ac:dyDescent="0.3">
      <c r="A149" s="96" t="s">
        <v>121</v>
      </c>
      <c r="B149" s="66" t="s">
        <v>122</v>
      </c>
      <c r="C149" s="131">
        <f t="shared" ref="C149:K149" si="56">0.020833*C145</f>
        <v>8.173211138821071E-2</v>
      </c>
      <c r="D149" s="40">
        <f t="shared" si="56"/>
        <v>8.0472597984497601E-2</v>
      </c>
      <c r="E149" s="40">
        <f t="shared" si="56"/>
        <v>0.1055501219960268</v>
      </c>
      <c r="F149" s="47">
        <f t="shared" si="56"/>
        <v>0.11347641544413579</v>
      </c>
      <c r="G149" s="40">
        <f t="shared" si="56"/>
        <v>0.12146170434413581</v>
      </c>
      <c r="H149" s="40">
        <f t="shared" si="56"/>
        <v>0.15347621174132159</v>
      </c>
      <c r="I149" s="40">
        <f t="shared" si="56"/>
        <v>0.1487196015441358</v>
      </c>
      <c r="J149" s="40">
        <f t="shared" si="56"/>
        <v>0.15561532454413582</v>
      </c>
      <c r="K149" s="101">
        <f t="shared" si="56"/>
        <v>0.19981670064413581</v>
      </c>
      <c r="L149" s="39"/>
      <c r="M149" s="56">
        <f>0.020833*M145</f>
        <v>0.12126032240425086</v>
      </c>
    </row>
    <row r="150" spans="1:14" x14ac:dyDescent="0.3">
      <c r="A150" s="105" t="s">
        <v>24</v>
      </c>
      <c r="B150" s="145" t="s">
        <v>56</v>
      </c>
      <c r="C150" s="135">
        <f t="shared" ref="C150:K150" si="57">SUM(C151:C152)</f>
        <v>0.25200701651330654</v>
      </c>
      <c r="D150" s="45">
        <f t="shared" si="57"/>
        <v>0.24812352188999201</v>
      </c>
      <c r="E150" s="45">
        <f t="shared" si="57"/>
        <v>0.32544578728050599</v>
      </c>
      <c r="F150" s="45">
        <f t="shared" si="57"/>
        <v>0.34988516037316097</v>
      </c>
      <c r="G150" s="45">
        <f t="shared" si="57"/>
        <v>0.37450643587316101</v>
      </c>
      <c r="H150" s="45">
        <f t="shared" si="57"/>
        <v>0.47321770562107196</v>
      </c>
      <c r="I150" s="45">
        <f t="shared" si="57"/>
        <v>0.45855150987316096</v>
      </c>
      <c r="J150" s="45">
        <f t="shared" si="57"/>
        <v>0.47981329487316104</v>
      </c>
      <c r="K150" s="106">
        <f t="shared" si="57"/>
        <v>0.61610069437316106</v>
      </c>
      <c r="L150" s="43"/>
      <c r="M150" s="57">
        <f>SUM(M151:M152)</f>
        <v>0.37388550903072304</v>
      </c>
    </row>
    <row r="151" spans="1:14" x14ac:dyDescent="0.3">
      <c r="A151" s="96" t="s">
        <v>25</v>
      </c>
      <c r="B151" s="66" t="s">
        <v>57</v>
      </c>
      <c r="C151" s="131">
        <f t="shared" ref="C151:K151" si="58">C149</f>
        <v>8.173211138821071E-2</v>
      </c>
      <c r="D151" s="40">
        <f t="shared" si="58"/>
        <v>8.0472597984497601E-2</v>
      </c>
      <c r="E151" s="40">
        <f t="shared" si="58"/>
        <v>0.1055501219960268</v>
      </c>
      <c r="F151" s="40">
        <f t="shared" si="58"/>
        <v>0.11347641544413579</v>
      </c>
      <c r="G151" s="40">
        <f t="shared" si="58"/>
        <v>0.12146170434413581</v>
      </c>
      <c r="H151" s="40">
        <f t="shared" si="58"/>
        <v>0.15347621174132159</v>
      </c>
      <c r="I151" s="40">
        <f t="shared" si="58"/>
        <v>0.1487196015441358</v>
      </c>
      <c r="J151" s="40">
        <f t="shared" si="58"/>
        <v>0.15561532454413582</v>
      </c>
      <c r="K151" s="101">
        <f t="shared" si="58"/>
        <v>0.19981670064413581</v>
      </c>
      <c r="L151" s="39"/>
      <c r="M151" s="56">
        <f>M149</f>
        <v>0.12126032240425086</v>
      </c>
    </row>
    <row r="152" spans="1:14" ht="15" thickBot="1" x14ac:dyDescent="0.35">
      <c r="A152" s="96" t="s">
        <v>26</v>
      </c>
      <c r="B152" s="66" t="s">
        <v>58</v>
      </c>
      <c r="C152" s="131">
        <f t="shared" ref="C152:K152" si="59">0.043402*C145</f>
        <v>0.17027490512509583</v>
      </c>
      <c r="D152" s="40">
        <f t="shared" si="59"/>
        <v>0.16765092390549441</v>
      </c>
      <c r="E152" s="40">
        <f t="shared" si="59"/>
        <v>0.21989566528447921</v>
      </c>
      <c r="F152" s="40">
        <f t="shared" si="59"/>
        <v>0.23640874492902519</v>
      </c>
      <c r="G152" s="40">
        <f t="shared" si="59"/>
        <v>0.25304473152902524</v>
      </c>
      <c r="H152" s="40">
        <f t="shared" si="59"/>
        <v>0.31974149387975037</v>
      </c>
      <c r="I152" s="40">
        <f t="shared" si="59"/>
        <v>0.30983190832902519</v>
      </c>
      <c r="J152" s="40">
        <f t="shared" si="59"/>
        <v>0.3241979703290252</v>
      </c>
      <c r="K152" s="101">
        <f t="shared" si="59"/>
        <v>0.41628399372902525</v>
      </c>
      <c r="L152" s="39"/>
      <c r="M152" s="62">
        <f>0.043402*M145</f>
        <v>0.25262518662647221</v>
      </c>
    </row>
    <row r="153" spans="1:14" ht="15" thickBot="1" x14ac:dyDescent="0.35">
      <c r="A153" s="562" t="s">
        <v>60</v>
      </c>
      <c r="B153" s="567"/>
      <c r="C153" s="129">
        <f>SUM(C112,C118,C129,C135,C138,C143)</f>
        <v>4.2569432458015175</v>
      </c>
      <c r="D153" s="37">
        <f t="shared" ref="D153:K153" si="60">SUM(D112,D118,D129,D135,D138,D143)</f>
        <v>4.1913426270744898</v>
      </c>
      <c r="E153" s="37">
        <f t="shared" si="60"/>
        <v>5.4974828288765325</v>
      </c>
      <c r="F153" s="37">
        <f t="shared" si="60"/>
        <v>5.9103166684172965</v>
      </c>
      <c r="G153" s="37">
        <f t="shared" si="60"/>
        <v>6.3262232328172976</v>
      </c>
      <c r="H153" s="37">
        <f t="shared" si="60"/>
        <v>7.9936699525623931</v>
      </c>
      <c r="I153" s="37">
        <f t="shared" si="60"/>
        <v>7.7459262040172963</v>
      </c>
      <c r="J153" s="37">
        <f t="shared" si="60"/>
        <v>8.1050837120172972</v>
      </c>
      <c r="K153" s="42">
        <f t="shared" si="60"/>
        <v>10.407272487617298</v>
      </c>
      <c r="L153" s="43"/>
      <c r="M153" s="60">
        <f>M145+M146+M150</f>
        <v>6.3157344362566921</v>
      </c>
      <c r="N153" s="78"/>
    </row>
    <row r="154" spans="1:14" x14ac:dyDescent="0.3">
      <c r="K154" t="s">
        <v>85</v>
      </c>
      <c r="M154">
        <v>6.3156999999999996</v>
      </c>
    </row>
    <row r="155" spans="1:14" x14ac:dyDescent="0.3">
      <c r="G155" s="78"/>
      <c r="H155" s="78"/>
      <c r="I155" s="78"/>
      <c r="J155" s="78"/>
      <c r="M155" s="90"/>
    </row>
    <row r="156" spans="1:14" ht="15" thickBot="1" x14ac:dyDescent="0.35">
      <c r="A156" s="72" t="s">
        <v>0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 t="s">
        <v>95</v>
      </c>
    </row>
    <row r="157" spans="1:14" x14ac:dyDescent="0.3">
      <c r="A157" s="561" t="s">
        <v>1</v>
      </c>
      <c r="B157" s="561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</row>
    <row r="158" spans="1:14" ht="15" thickBot="1" x14ac:dyDescent="0.35"/>
    <row r="159" spans="1:14" ht="15" thickBot="1" x14ac:dyDescent="0.35">
      <c r="A159" s="4">
        <v>1</v>
      </c>
      <c r="B159" s="17" t="s">
        <v>2</v>
      </c>
      <c r="C159" s="121">
        <v>33709.360000000001</v>
      </c>
      <c r="D159" s="21">
        <v>253624.53</v>
      </c>
      <c r="E159" s="21">
        <v>1278231.43</v>
      </c>
      <c r="F159" s="21">
        <v>48237.59</v>
      </c>
      <c r="G159" s="21">
        <v>568690.93000000005</v>
      </c>
      <c r="H159" s="21">
        <v>0</v>
      </c>
      <c r="I159" s="21">
        <v>438952.59</v>
      </c>
      <c r="J159" s="21">
        <v>87118.19</v>
      </c>
      <c r="K159" s="22">
        <v>394829.6</v>
      </c>
      <c r="L159" s="23"/>
      <c r="M159" s="120">
        <f>SUM(C159:K159)</f>
        <v>3103394.2199999997</v>
      </c>
    </row>
    <row r="160" spans="1:14" ht="29.4" thickBot="1" x14ac:dyDescent="0.35">
      <c r="A160" s="8"/>
      <c r="B160" s="26" t="s">
        <v>28</v>
      </c>
      <c r="C160" s="27" t="s">
        <v>61</v>
      </c>
      <c r="D160" s="27" t="s">
        <v>62</v>
      </c>
      <c r="E160" s="27" t="s">
        <v>63</v>
      </c>
      <c r="F160" s="27" t="s">
        <v>64</v>
      </c>
      <c r="G160" s="27" t="s">
        <v>65</v>
      </c>
      <c r="H160" s="27" t="s">
        <v>111</v>
      </c>
      <c r="I160" s="27" t="s">
        <v>66</v>
      </c>
      <c r="J160" s="27" t="s">
        <v>67</v>
      </c>
      <c r="K160" s="28" t="s">
        <v>68</v>
      </c>
      <c r="L160" s="29"/>
      <c r="M160" s="54" t="s">
        <v>69</v>
      </c>
    </row>
    <row r="161" spans="1:13" ht="15" thickBot="1" x14ac:dyDescent="0.35">
      <c r="A161" s="9">
        <v>4</v>
      </c>
      <c r="B161" s="10" t="s">
        <v>29</v>
      </c>
      <c r="C161" s="30">
        <f>SUM(C162:C165)</f>
        <v>0.6976</v>
      </c>
      <c r="D161" s="30">
        <f>SUM(D162:D165)</f>
        <v>0.94359999999999999</v>
      </c>
      <c r="E161" s="30">
        <f t="shared" ref="E161:G161" si="61">SUM(E162:E165)</f>
        <v>1.0739000000000001</v>
      </c>
      <c r="F161" s="30">
        <f t="shared" si="61"/>
        <v>1.4253</v>
      </c>
      <c r="G161" s="30">
        <f t="shared" si="61"/>
        <v>1.5253000000000001</v>
      </c>
      <c r="H161" s="30"/>
      <c r="I161" s="30">
        <f>SUM(I162:I165)</f>
        <v>2.1898</v>
      </c>
      <c r="J161" s="30">
        <f>SUM(J162:J165)</f>
        <v>2.5036</v>
      </c>
      <c r="K161" s="31">
        <f t="shared" ref="K161" si="62">SUM(K162:K165)</f>
        <v>2.9634999999999998</v>
      </c>
      <c r="L161" s="32"/>
      <c r="M161" s="60">
        <f>(C161*$C$159+D161*$D$159+E161*$E$159+F161*$F$159+G161*$G$159+H161*$H$159+I161*$I$159+J161*$J$159+K161*$K$159)/$M$159</f>
        <v>1.5857188787775083</v>
      </c>
    </row>
    <row r="162" spans="1:13" x14ac:dyDescent="0.3">
      <c r="A162" s="94" t="s">
        <v>3</v>
      </c>
      <c r="B162" s="5" t="s">
        <v>30</v>
      </c>
      <c r="C162" s="33">
        <v>0.45400000000000001</v>
      </c>
      <c r="D162" s="33">
        <v>0.6149</v>
      </c>
      <c r="E162" s="33">
        <v>0.70850000000000002</v>
      </c>
      <c r="F162" s="33">
        <v>1.0124</v>
      </c>
      <c r="G162" s="33">
        <v>1.0646</v>
      </c>
      <c r="H162" s="33"/>
      <c r="I162" s="33">
        <v>1.4824999999999999</v>
      </c>
      <c r="J162" s="33">
        <v>1.7259</v>
      </c>
      <c r="K162" s="95">
        <v>1.8263</v>
      </c>
      <c r="L162" s="34"/>
      <c r="M162" s="58">
        <f t="shared" ref="M162:M191" si="63">(C162*$C$159+D162*$D$159+E162*$E$159+F162*$F$159+G162*$G$159+H162*$H$159+I162*$I$159+J162*$J$159+K162*$K$159)/$M$159</f>
        <v>1.0483136875088979</v>
      </c>
    </row>
    <row r="163" spans="1:13" x14ac:dyDescent="0.3">
      <c r="A163" s="96" t="s">
        <v>4</v>
      </c>
      <c r="B163" s="13" t="s">
        <v>31</v>
      </c>
      <c r="C163" s="35">
        <v>1.8200000000000001E-2</v>
      </c>
      <c r="D163" s="35">
        <v>2.46E-2</v>
      </c>
      <c r="E163" s="35">
        <v>2.8299999999999999E-2</v>
      </c>
      <c r="F163" s="35">
        <v>4.0500000000000001E-2</v>
      </c>
      <c r="G163" s="35">
        <v>4.2599999999999999E-2</v>
      </c>
      <c r="H163" s="35"/>
      <c r="I163" s="35">
        <v>5.9299999999999999E-2</v>
      </c>
      <c r="J163" s="35">
        <v>6.9000000000000006E-2</v>
      </c>
      <c r="K163" s="97">
        <v>7.3099999999999998E-2</v>
      </c>
      <c r="L163" s="34"/>
      <c r="M163" s="56">
        <f t="shared" si="63"/>
        <v>4.1924923972114642E-2</v>
      </c>
    </row>
    <row r="164" spans="1:13" x14ac:dyDescent="0.3">
      <c r="A164" s="96" t="s">
        <v>5</v>
      </c>
      <c r="B164" s="13" t="s">
        <v>32</v>
      </c>
      <c r="C164" s="35">
        <v>5.6099999999999997E-2</v>
      </c>
      <c r="D164" s="35">
        <v>8.2500000000000004E-2</v>
      </c>
      <c r="E164" s="35">
        <v>0.10730000000000001</v>
      </c>
      <c r="F164" s="35">
        <v>0.10730000000000001</v>
      </c>
      <c r="G164" s="35">
        <v>0.125</v>
      </c>
      <c r="H164" s="35"/>
      <c r="I164" s="35">
        <v>0.14849999999999999</v>
      </c>
      <c r="J164" s="35">
        <v>0.14849999999999999</v>
      </c>
      <c r="K164" s="97">
        <v>0.17530000000000001</v>
      </c>
      <c r="L164" s="34"/>
      <c r="M164" s="56">
        <f t="shared" si="63"/>
        <v>0.12359588355068858</v>
      </c>
    </row>
    <row r="165" spans="1:13" x14ac:dyDescent="0.3">
      <c r="A165" s="98" t="s">
        <v>6</v>
      </c>
      <c r="B165" s="117" t="s">
        <v>33</v>
      </c>
      <c r="C165" s="36">
        <v>0.16930000000000001</v>
      </c>
      <c r="D165" s="36">
        <v>0.22159999999999999</v>
      </c>
      <c r="E165" s="36">
        <v>0.2298</v>
      </c>
      <c r="F165" s="36">
        <v>0.2651</v>
      </c>
      <c r="G165" s="36">
        <v>0.29310000000000003</v>
      </c>
      <c r="H165" s="36"/>
      <c r="I165" s="36">
        <v>0.4995</v>
      </c>
      <c r="J165" s="36">
        <v>0.56020000000000003</v>
      </c>
      <c r="K165" s="99">
        <v>0.88880000000000003</v>
      </c>
      <c r="L165" s="34"/>
      <c r="M165" s="56">
        <f t="shared" si="63"/>
        <v>0.37188438374580723</v>
      </c>
    </row>
    <row r="166" spans="1:13" ht="15" thickBot="1" x14ac:dyDescent="0.35">
      <c r="A166" s="6" t="s">
        <v>100</v>
      </c>
      <c r="B166" s="7" t="s">
        <v>101</v>
      </c>
      <c r="C166" s="116"/>
      <c r="D166" s="116"/>
      <c r="E166" s="116"/>
      <c r="F166" s="116"/>
      <c r="G166" s="116"/>
      <c r="H166" s="116"/>
      <c r="I166" s="116"/>
      <c r="J166" s="116"/>
      <c r="K166" s="118"/>
      <c r="L166" s="34"/>
      <c r="M166" s="62">
        <f t="shared" si="63"/>
        <v>0</v>
      </c>
    </row>
    <row r="167" spans="1:13" ht="29.4" thickBot="1" x14ac:dyDescent="0.35">
      <c r="A167" s="9">
        <v>5</v>
      </c>
      <c r="B167" s="15" t="s">
        <v>71</v>
      </c>
      <c r="C167" s="37">
        <f>SUM(C168:C170,C174:C177)</f>
        <v>1.9689465072000003</v>
      </c>
      <c r="D167" s="37">
        <f t="shared" ref="D167:K167" si="64">SUM(D168:D170,D174:D177)</f>
        <v>1.9689465072000003</v>
      </c>
      <c r="E167" s="37">
        <f t="shared" si="64"/>
        <v>2.9188445302999999</v>
      </c>
      <c r="F167" s="37">
        <f t="shared" si="64"/>
        <v>2.8489127032999995</v>
      </c>
      <c r="G167" s="37">
        <f t="shared" si="64"/>
        <v>2.8489127032999995</v>
      </c>
      <c r="H167" s="37"/>
      <c r="I167" s="37">
        <f t="shared" si="64"/>
        <v>2.8489127032999995</v>
      </c>
      <c r="J167" s="37">
        <f t="shared" si="64"/>
        <v>2.8489127032999995</v>
      </c>
      <c r="K167" s="37">
        <f t="shared" si="64"/>
        <v>2.8489127032999995</v>
      </c>
      <c r="L167" s="32"/>
      <c r="M167" s="60">
        <f t="shared" si="63"/>
        <v>2.7962429361425443</v>
      </c>
    </row>
    <row r="168" spans="1:13" x14ac:dyDescent="0.3">
      <c r="A168" s="94" t="s">
        <v>115</v>
      </c>
      <c r="B168" s="5" t="s">
        <v>114</v>
      </c>
      <c r="C168" s="38">
        <v>1.0682</v>
      </c>
      <c r="D168" s="38">
        <v>1.0682</v>
      </c>
      <c r="E168" s="38">
        <v>1.6133999999999999</v>
      </c>
      <c r="F168" s="38">
        <v>1.5767</v>
      </c>
      <c r="G168" s="38">
        <v>1.5767</v>
      </c>
      <c r="H168" s="38"/>
      <c r="I168" s="38">
        <v>1.5767</v>
      </c>
      <c r="J168" s="38">
        <v>1.5767</v>
      </c>
      <c r="K168" s="100">
        <v>1.5767</v>
      </c>
      <c r="L168" s="39"/>
      <c r="M168" s="58">
        <f t="shared" si="63"/>
        <v>1.5447355821555924</v>
      </c>
    </row>
    <row r="169" spans="1:13" x14ac:dyDescent="0.3">
      <c r="A169" s="94" t="s">
        <v>116</v>
      </c>
      <c r="B169" s="125" t="s">
        <v>117</v>
      </c>
      <c r="C169" s="38">
        <f>C168*0.423893</f>
        <v>0.45280250260000005</v>
      </c>
      <c r="D169" s="38">
        <f t="shared" ref="D169:K169" si="65">D168*0.423893</f>
        <v>0.45280250260000005</v>
      </c>
      <c r="E169" s="38">
        <f t="shared" si="65"/>
        <v>0.68390896619999997</v>
      </c>
      <c r="F169" s="38">
        <f t="shared" si="65"/>
        <v>0.66835209309999999</v>
      </c>
      <c r="G169" s="38">
        <f t="shared" si="65"/>
        <v>0.66835209309999999</v>
      </c>
      <c r="H169" s="38"/>
      <c r="I169" s="38">
        <f t="shared" si="65"/>
        <v>0.66835209309999999</v>
      </c>
      <c r="J169" s="38">
        <f t="shared" si="65"/>
        <v>0.66835209309999999</v>
      </c>
      <c r="K169" s="38">
        <f t="shared" si="65"/>
        <v>0.66835209309999999</v>
      </c>
      <c r="L169" s="39"/>
      <c r="M169" s="56">
        <f t="shared" si="63"/>
        <v>0.65480260012668057</v>
      </c>
    </row>
    <row r="170" spans="1:13" x14ac:dyDescent="0.3">
      <c r="A170" s="96" t="s">
        <v>8</v>
      </c>
      <c r="B170" s="13" t="s">
        <v>35</v>
      </c>
      <c r="C170" s="40">
        <f>SUM(C171:C173)</f>
        <v>0.2233</v>
      </c>
      <c r="D170" s="40">
        <f>SUM(D171:D173)</f>
        <v>0.2233</v>
      </c>
      <c r="E170" s="40">
        <f t="shared" ref="E170:K170" si="66">SUM(E171:E173)</f>
        <v>0.4103</v>
      </c>
      <c r="F170" s="40">
        <f t="shared" si="66"/>
        <v>0.39679999999999999</v>
      </c>
      <c r="G170" s="40">
        <f t="shared" si="66"/>
        <v>0.39679999999999999</v>
      </c>
      <c r="H170" s="40"/>
      <c r="I170" s="40">
        <f t="shared" si="66"/>
        <v>0.39679999999999999</v>
      </c>
      <c r="J170" s="40">
        <f t="shared" si="66"/>
        <v>0.39679999999999999</v>
      </c>
      <c r="K170" s="101">
        <f t="shared" si="66"/>
        <v>0.39679999999999999</v>
      </c>
      <c r="L170" s="39"/>
      <c r="M170" s="56">
        <f t="shared" si="63"/>
        <v>0.38629656302124588</v>
      </c>
    </row>
    <row r="171" spans="1:13" x14ac:dyDescent="0.3">
      <c r="A171" s="96" t="s">
        <v>9</v>
      </c>
      <c r="B171" s="13" t="s">
        <v>108</v>
      </c>
      <c r="C171" s="40">
        <v>0.19409999999999999</v>
      </c>
      <c r="D171" s="40">
        <v>0.19409999999999999</v>
      </c>
      <c r="E171" s="40">
        <v>0.35670000000000002</v>
      </c>
      <c r="F171" s="40">
        <v>0.34499999999999997</v>
      </c>
      <c r="G171" s="40">
        <v>0.34499999999999997</v>
      </c>
      <c r="H171" s="40">
        <v>0</v>
      </c>
      <c r="I171" s="40">
        <v>0.34499999999999997</v>
      </c>
      <c r="J171" s="40">
        <v>0.34499999999999997</v>
      </c>
      <c r="K171" s="101">
        <v>0.34499999999999997</v>
      </c>
      <c r="L171" s="39"/>
      <c r="M171" s="56">
        <f t="shared" si="63"/>
        <v>0.33584764156388747</v>
      </c>
    </row>
    <row r="172" spans="1:13" x14ac:dyDescent="0.3">
      <c r="A172" s="96" t="s">
        <v>10</v>
      </c>
      <c r="B172" s="13" t="s">
        <v>109</v>
      </c>
      <c r="C172" s="40">
        <v>2.64E-2</v>
      </c>
      <c r="D172" s="40">
        <v>2.64E-2</v>
      </c>
      <c r="E172" s="40">
        <v>4.8500000000000001E-2</v>
      </c>
      <c r="F172" s="40">
        <v>4.6899999999999997E-2</v>
      </c>
      <c r="G172" s="40">
        <v>4.6899999999999997E-2</v>
      </c>
      <c r="H172" s="40">
        <v>0</v>
      </c>
      <c r="I172" s="40">
        <v>4.6899999999999997E-2</v>
      </c>
      <c r="J172" s="40">
        <v>4.6899999999999997E-2</v>
      </c>
      <c r="K172" s="101">
        <v>4.6899999999999997E-2</v>
      </c>
      <c r="L172" s="39"/>
      <c r="M172" s="56">
        <f t="shared" si="63"/>
        <v>4.5660977760343974E-2</v>
      </c>
    </row>
    <row r="173" spans="1:13" x14ac:dyDescent="0.3">
      <c r="A173" s="96" t="s">
        <v>11</v>
      </c>
      <c r="B173" s="13" t="s">
        <v>110</v>
      </c>
      <c r="C173" s="40">
        <v>2.8E-3</v>
      </c>
      <c r="D173" s="40">
        <v>2.8E-3</v>
      </c>
      <c r="E173" s="40">
        <v>5.1000000000000004E-3</v>
      </c>
      <c r="F173" s="40">
        <v>4.8999999999999998E-3</v>
      </c>
      <c r="G173" s="40">
        <v>4.8999999999999998E-3</v>
      </c>
      <c r="H173" s="40">
        <v>0</v>
      </c>
      <c r="I173" s="40">
        <v>4.8999999999999998E-3</v>
      </c>
      <c r="J173" s="40">
        <v>4.8999999999999998E-3</v>
      </c>
      <c r="K173" s="101">
        <v>4.8999999999999998E-3</v>
      </c>
      <c r="L173" s="39"/>
      <c r="M173" s="56">
        <f t="shared" si="63"/>
        <v>4.7879436970144256E-3</v>
      </c>
    </row>
    <row r="174" spans="1:13" x14ac:dyDescent="0.3">
      <c r="A174" s="96" t="s">
        <v>12</v>
      </c>
      <c r="B174" s="13" t="s">
        <v>39</v>
      </c>
      <c r="C174" s="40">
        <v>8.43E-2</v>
      </c>
      <c r="D174" s="40">
        <v>8.43E-2</v>
      </c>
      <c r="E174" s="40"/>
      <c r="F174" s="40"/>
      <c r="G174" s="40"/>
      <c r="H174" s="40">
        <v>0</v>
      </c>
      <c r="I174" s="40"/>
      <c r="J174" s="40"/>
      <c r="K174" s="101"/>
      <c r="L174" s="39"/>
      <c r="M174" s="56">
        <f t="shared" si="63"/>
        <v>7.8050821809547621E-3</v>
      </c>
    </row>
    <row r="175" spans="1:13" x14ac:dyDescent="0.3">
      <c r="A175" s="96" t="s">
        <v>13</v>
      </c>
      <c r="B175" s="13" t="s">
        <v>40</v>
      </c>
      <c r="C175" s="40">
        <v>2.3300000000000001E-2</v>
      </c>
      <c r="D175" s="40">
        <v>2.3300000000000001E-2</v>
      </c>
      <c r="E175" s="40">
        <v>3.5099999999999999E-2</v>
      </c>
      <c r="F175" s="40">
        <v>3.4200000000000001E-2</v>
      </c>
      <c r="G175" s="40">
        <v>3.4200000000000001E-2</v>
      </c>
      <c r="H175" s="40">
        <v>0</v>
      </c>
      <c r="I175" s="40">
        <v>3.4200000000000001E-2</v>
      </c>
      <c r="J175" s="40">
        <v>3.4200000000000001E-2</v>
      </c>
      <c r="K175" s="101">
        <v>3.4200000000000001E-2</v>
      </c>
      <c r="L175" s="39"/>
      <c r="M175" s="56">
        <f t="shared" si="63"/>
        <v>3.3561495519573409E-2</v>
      </c>
    </row>
    <row r="176" spans="1:13" x14ac:dyDescent="0.3">
      <c r="A176" s="565" t="s">
        <v>14</v>
      </c>
      <c r="B176" s="117" t="s">
        <v>118</v>
      </c>
      <c r="C176" s="132">
        <v>8.2199999999999995E-2</v>
      </c>
      <c r="D176" s="41">
        <v>8.2199999999999995E-2</v>
      </c>
      <c r="E176" s="41">
        <v>0.1237</v>
      </c>
      <c r="F176" s="41">
        <v>0.12139999999999999</v>
      </c>
      <c r="G176" s="41">
        <v>0.12139999999999999</v>
      </c>
      <c r="H176" s="41"/>
      <c r="I176" s="41">
        <v>0.12139999999999999</v>
      </c>
      <c r="J176" s="41">
        <v>0.12139999999999999</v>
      </c>
      <c r="K176" s="102">
        <v>0.12139999999999999</v>
      </c>
      <c r="L176" s="39"/>
      <c r="M176" s="56">
        <f t="shared" si="63"/>
        <v>0.11871791850827125</v>
      </c>
    </row>
    <row r="177" spans="1:13" ht="15" thickBot="1" x14ac:dyDescent="0.35">
      <c r="A177" s="566"/>
      <c r="B177" s="122" t="s">
        <v>117</v>
      </c>
      <c r="C177" s="38">
        <f>C176*0.423893</f>
        <v>3.4844004599999999E-2</v>
      </c>
      <c r="D177" s="38">
        <f t="shared" ref="D177:K177" si="67">D176*0.423893</f>
        <v>3.4844004599999999E-2</v>
      </c>
      <c r="E177" s="38">
        <f t="shared" si="67"/>
        <v>5.2435564100000005E-2</v>
      </c>
      <c r="F177" s="38">
        <f t="shared" si="67"/>
        <v>5.14606102E-2</v>
      </c>
      <c r="G177" s="38">
        <f t="shared" si="67"/>
        <v>5.14606102E-2</v>
      </c>
      <c r="H177" s="38"/>
      <c r="I177" s="38">
        <f t="shared" si="67"/>
        <v>5.14606102E-2</v>
      </c>
      <c r="J177" s="38">
        <f t="shared" si="67"/>
        <v>5.14606102E-2</v>
      </c>
      <c r="K177" s="38">
        <f t="shared" si="67"/>
        <v>5.14606102E-2</v>
      </c>
      <c r="L177" s="39"/>
      <c r="M177" s="62">
        <f t="shared" si="63"/>
        <v>5.0323694630226637E-2</v>
      </c>
    </row>
    <row r="178" spans="1:13" ht="15" thickBot="1" x14ac:dyDescent="0.35">
      <c r="A178" s="9">
        <v>6</v>
      </c>
      <c r="B178" s="10" t="s">
        <v>42</v>
      </c>
      <c r="C178" s="37">
        <f>SUM(C179:C180)</f>
        <v>0.28810000000000002</v>
      </c>
      <c r="D178" s="37">
        <f>SUM(D179:D180)</f>
        <v>0.28810000000000002</v>
      </c>
      <c r="E178" s="37">
        <f t="shared" ref="E178:K178" si="68">SUM(E179:E180)</f>
        <v>0.34139999999999998</v>
      </c>
      <c r="F178" s="37">
        <f t="shared" si="68"/>
        <v>0.33829999999999999</v>
      </c>
      <c r="G178" s="37">
        <f t="shared" si="68"/>
        <v>0.33829999999999999</v>
      </c>
      <c r="H178" s="37"/>
      <c r="I178" s="37">
        <f t="shared" si="68"/>
        <v>0.33829999999999999</v>
      </c>
      <c r="J178" s="37">
        <f t="shared" si="68"/>
        <v>0.33829999999999999</v>
      </c>
      <c r="K178" s="42">
        <f t="shared" si="68"/>
        <v>0.33829999999999999</v>
      </c>
      <c r="L178" s="43"/>
      <c r="M178" s="60">
        <f t="shared" si="63"/>
        <v>0.33492896715551662</v>
      </c>
    </row>
    <row r="179" spans="1:13" x14ac:dyDescent="0.3">
      <c r="A179" s="94" t="s">
        <v>15</v>
      </c>
      <c r="B179" s="5" t="s">
        <v>43</v>
      </c>
      <c r="C179" s="38">
        <v>0.1053</v>
      </c>
      <c r="D179" s="38">
        <v>0.1053</v>
      </c>
      <c r="E179" s="38">
        <v>0.15859999999999999</v>
      </c>
      <c r="F179" s="38">
        <v>0.1555</v>
      </c>
      <c r="G179" s="38">
        <v>0.1555</v>
      </c>
      <c r="H179" s="38"/>
      <c r="I179" s="38">
        <v>0.1555</v>
      </c>
      <c r="J179" s="38">
        <v>0.1555</v>
      </c>
      <c r="K179" s="100">
        <v>0.1555</v>
      </c>
      <c r="L179" s="39"/>
      <c r="M179" s="58">
        <f t="shared" si="63"/>
        <v>0.1521289671555166</v>
      </c>
    </row>
    <row r="180" spans="1:13" x14ac:dyDescent="0.3">
      <c r="A180" s="98" t="s">
        <v>16</v>
      </c>
      <c r="B180" s="117" t="s">
        <v>44</v>
      </c>
      <c r="C180" s="41">
        <v>0.18279999999999999</v>
      </c>
      <c r="D180" s="41">
        <v>0.18279999999999999</v>
      </c>
      <c r="E180" s="41">
        <v>0.18279999999999999</v>
      </c>
      <c r="F180" s="41">
        <v>0.18279999999999999</v>
      </c>
      <c r="G180" s="41">
        <v>0.18279999999999999</v>
      </c>
      <c r="H180" s="41"/>
      <c r="I180" s="41">
        <v>0.18279999999999999</v>
      </c>
      <c r="J180" s="41">
        <v>0.18279999999999999</v>
      </c>
      <c r="K180" s="102">
        <v>0.18279999999999999</v>
      </c>
      <c r="L180" s="39"/>
      <c r="M180" s="56">
        <f t="shared" si="63"/>
        <v>0.18280000000000002</v>
      </c>
    </row>
    <row r="181" spans="1:13" x14ac:dyDescent="0.3">
      <c r="A181" s="98" t="s">
        <v>102</v>
      </c>
      <c r="B181" s="117" t="s">
        <v>103</v>
      </c>
      <c r="C181" s="41"/>
      <c r="D181" s="41"/>
      <c r="E181" s="41"/>
      <c r="F181" s="41"/>
      <c r="G181" s="41"/>
      <c r="H181" s="41"/>
      <c r="I181" s="41"/>
      <c r="J181" s="41"/>
      <c r="K181" s="102"/>
      <c r="L181" s="39"/>
      <c r="M181" s="56">
        <f t="shared" si="63"/>
        <v>0</v>
      </c>
    </row>
    <row r="182" spans="1:13" x14ac:dyDescent="0.3">
      <c r="A182" s="98" t="s">
        <v>104</v>
      </c>
      <c r="B182" s="117" t="s">
        <v>106</v>
      </c>
      <c r="C182" s="41"/>
      <c r="D182" s="41"/>
      <c r="E182" s="41"/>
      <c r="F182" s="41"/>
      <c r="G182" s="41"/>
      <c r="H182" s="41"/>
      <c r="I182" s="41"/>
      <c r="J182" s="41"/>
      <c r="K182" s="102"/>
      <c r="L182" s="39"/>
      <c r="M182" s="56">
        <f t="shared" si="63"/>
        <v>0</v>
      </c>
    </row>
    <row r="183" spans="1:13" ht="15" thickBot="1" x14ac:dyDescent="0.35">
      <c r="A183" s="6" t="s">
        <v>105</v>
      </c>
      <c r="B183" s="7" t="s">
        <v>107</v>
      </c>
      <c r="C183" s="107"/>
      <c r="D183" s="107"/>
      <c r="E183" s="107"/>
      <c r="F183" s="107"/>
      <c r="G183" s="107"/>
      <c r="H183" s="107"/>
      <c r="I183" s="107"/>
      <c r="J183" s="107"/>
      <c r="K183" s="108"/>
      <c r="L183" s="39"/>
      <c r="M183" s="62">
        <f t="shared" si="63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69">SUM(E185:E186)</f>
        <v>0.2979</v>
      </c>
      <c r="F184" s="37">
        <f t="shared" si="69"/>
        <v>0.18209999999999998</v>
      </c>
      <c r="G184" s="37">
        <f t="shared" si="69"/>
        <v>0.37929999999999997</v>
      </c>
      <c r="H184" s="37"/>
      <c r="I184" s="37">
        <f t="shared" si="69"/>
        <v>0.69569999999999999</v>
      </c>
      <c r="J184" s="37">
        <f t="shared" si="69"/>
        <v>0.86839999999999995</v>
      </c>
      <c r="K184" s="42">
        <f t="shared" si="69"/>
        <v>1.2241</v>
      </c>
      <c r="L184" s="43"/>
      <c r="M184" s="60">
        <f t="shared" si="63"/>
        <v>0.49649061993741811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38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63"/>
        <v>0.46925665676434752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41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63"/>
        <v>2.7233963173070551E-2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0.62209999999999999</v>
      </c>
      <c r="D187" s="37">
        <f>SUM(D188:D191)</f>
        <v>0.35719999999999996</v>
      </c>
      <c r="E187" s="37">
        <f t="shared" ref="E187:K187" si="70">SUM(E188:E191)</f>
        <v>0.47530000000000006</v>
      </c>
      <c r="F187" s="37">
        <f t="shared" si="70"/>
        <v>0.3024</v>
      </c>
      <c r="G187" s="37">
        <f t="shared" si="70"/>
        <v>0.5595</v>
      </c>
      <c r="H187" s="37"/>
      <c r="I187" s="37">
        <f t="shared" si="70"/>
        <v>0.97070000000000001</v>
      </c>
      <c r="J187" s="37">
        <f t="shared" si="70"/>
        <v>1.1921999999999999</v>
      </c>
      <c r="K187" s="42">
        <f t="shared" si="70"/>
        <v>1.9738000000000002</v>
      </c>
      <c r="L187" s="43"/>
      <c r="M187" s="60">
        <f t="shared" si="63"/>
        <v>0.76082713910352029</v>
      </c>
    </row>
    <row r="188" spans="1:13" x14ac:dyDescent="0.3">
      <c r="A188" s="94" t="s">
        <v>19</v>
      </c>
      <c r="B188" s="5" t="s">
        <v>46</v>
      </c>
      <c r="C188" s="38">
        <v>0.30830000000000002</v>
      </c>
      <c r="D188" s="38">
        <v>0.15970000000000001</v>
      </c>
      <c r="E188" s="38">
        <v>0.22600000000000001</v>
      </c>
      <c r="F188" s="38">
        <v>0.129</v>
      </c>
      <c r="G188" s="38">
        <v>0.2732</v>
      </c>
      <c r="H188" s="38"/>
      <c r="I188" s="38">
        <v>0.50390000000000001</v>
      </c>
      <c r="J188" s="38">
        <v>0.62809999999999999</v>
      </c>
      <c r="K188" s="100">
        <v>1.0666</v>
      </c>
      <c r="L188" s="39"/>
      <c r="M188" s="58">
        <f t="shared" si="63"/>
        <v>0.38615723918406986</v>
      </c>
    </row>
    <row r="189" spans="1:13" x14ac:dyDescent="0.3">
      <c r="A189" s="96" t="s">
        <v>19</v>
      </c>
      <c r="B189" s="13" t="s">
        <v>47</v>
      </c>
      <c r="C189" s="40">
        <v>0.1676</v>
      </c>
      <c r="D189" s="40">
        <v>0.1135</v>
      </c>
      <c r="E189" s="40">
        <v>0.1376</v>
      </c>
      <c r="F189" s="40">
        <v>0.1024</v>
      </c>
      <c r="G189" s="40">
        <v>0.15479999999999999</v>
      </c>
      <c r="H189" s="40"/>
      <c r="I189" s="40">
        <v>0.2387</v>
      </c>
      <c r="J189" s="40">
        <v>0.28389999999999999</v>
      </c>
      <c r="K189" s="101">
        <v>0.44330000000000003</v>
      </c>
      <c r="L189" s="39"/>
      <c r="M189" s="56">
        <f t="shared" si="63"/>
        <v>0.19586051877514937</v>
      </c>
    </row>
    <row r="190" spans="1:13" x14ac:dyDescent="0.3">
      <c r="A190" s="96" t="s">
        <v>20</v>
      </c>
      <c r="B190" s="13" t="s">
        <v>50</v>
      </c>
      <c r="C190" s="40">
        <v>9.4700000000000006E-2</v>
      </c>
      <c r="D190" s="40">
        <v>4.9099999999999998E-2</v>
      </c>
      <c r="E190" s="40">
        <v>6.9400000000000003E-2</v>
      </c>
      <c r="F190" s="40">
        <v>3.9600000000000003E-2</v>
      </c>
      <c r="G190" s="40">
        <v>8.3900000000000002E-2</v>
      </c>
      <c r="H190" s="40"/>
      <c r="I190" s="40">
        <v>0.15479999999999999</v>
      </c>
      <c r="J190" s="40">
        <v>0.193</v>
      </c>
      <c r="K190" s="101">
        <v>0.32769999999999999</v>
      </c>
      <c r="L190" s="39"/>
      <c r="M190" s="56">
        <f t="shared" si="63"/>
        <v>0.11862083418135644</v>
      </c>
    </row>
    <row r="191" spans="1:13" ht="15" thickBot="1" x14ac:dyDescent="0.35">
      <c r="A191" s="98" t="s">
        <v>20</v>
      </c>
      <c r="B191" s="7" t="s">
        <v>47</v>
      </c>
      <c r="C191" s="41">
        <v>5.1499999999999997E-2</v>
      </c>
      <c r="D191" s="41">
        <v>3.49E-2</v>
      </c>
      <c r="E191" s="41">
        <v>4.2299999999999997E-2</v>
      </c>
      <c r="F191" s="41">
        <v>3.1399999999999997E-2</v>
      </c>
      <c r="G191" s="41">
        <v>4.7600000000000003E-2</v>
      </c>
      <c r="H191" s="41"/>
      <c r="I191" s="41">
        <v>7.3300000000000004E-2</v>
      </c>
      <c r="J191" s="41">
        <v>8.72E-2</v>
      </c>
      <c r="K191" s="102">
        <v>0.13619999999999999</v>
      </c>
      <c r="L191" s="39"/>
      <c r="M191" s="62">
        <f t="shared" si="63"/>
        <v>6.0188546962944345E-2</v>
      </c>
    </row>
    <row r="192" spans="1:13" ht="15" thickBot="1" x14ac:dyDescent="0.35">
      <c r="A192" s="109">
        <v>9</v>
      </c>
      <c r="B192" s="92" t="s">
        <v>51</v>
      </c>
      <c r="C192" s="110">
        <f>SUM(C195,C199)</f>
        <v>0.34067577587448961</v>
      </c>
      <c r="D192" s="110">
        <f>SUM(D195,D199)</f>
        <v>0.32169710507448968</v>
      </c>
      <c r="E192" s="110">
        <f t="shared" ref="E192:K192" si="71">SUM(E195,E199)</f>
        <v>0.43447158450356044</v>
      </c>
      <c r="F192" s="110">
        <f t="shared" si="71"/>
        <v>0.43359267664432433</v>
      </c>
      <c r="G192" s="110">
        <f>SUM(G195,G199)</f>
        <v>0.48074586904432426</v>
      </c>
      <c r="H192" s="110"/>
      <c r="I192" s="110">
        <f t="shared" si="71"/>
        <v>0.59916903184432435</v>
      </c>
      <c r="J192" s="110">
        <f t="shared" si="71"/>
        <v>0.65939717584432445</v>
      </c>
      <c r="K192" s="111">
        <f t="shared" si="71"/>
        <v>0.7952677854443243</v>
      </c>
      <c r="L192" s="43"/>
      <c r="M192" s="60">
        <f>SUM(M195,M199)</f>
        <v>0.50220817137569917</v>
      </c>
    </row>
    <row r="193" spans="1:13" ht="15" thickBot="1" x14ac:dyDescent="0.35">
      <c r="A193" s="9"/>
      <c r="B193" s="10" t="s">
        <v>91</v>
      </c>
      <c r="C193" s="37"/>
      <c r="D193" s="37"/>
      <c r="E193" s="37"/>
      <c r="F193" s="37"/>
      <c r="G193" s="37"/>
      <c r="H193" s="37"/>
      <c r="I193" s="37"/>
      <c r="J193" s="37"/>
      <c r="K193" s="42"/>
      <c r="L193" s="43"/>
      <c r="M193" s="60">
        <v>7.0599999999999996E-2</v>
      </c>
    </row>
    <row r="194" spans="1:13" x14ac:dyDescent="0.3">
      <c r="A194" s="103"/>
      <c r="B194" s="81" t="s">
        <v>52</v>
      </c>
      <c r="C194" s="82">
        <f>SUM(C187,C184,C178,C167,C161)</f>
        <v>4.0047465072000001</v>
      </c>
      <c r="D194" s="82">
        <f t="shared" ref="D194:K194" si="72">SUM(D187,D184,D178,D167,D161)</f>
        <v>3.7816465072000005</v>
      </c>
      <c r="E194" s="82">
        <f t="shared" si="72"/>
        <v>5.1073445302999998</v>
      </c>
      <c r="F194" s="82">
        <f t="shared" si="72"/>
        <v>5.097012703299999</v>
      </c>
      <c r="G194" s="82">
        <f t="shared" si="72"/>
        <v>5.6513127032999986</v>
      </c>
      <c r="H194" s="82"/>
      <c r="I194" s="82">
        <f t="shared" si="72"/>
        <v>7.0434127032999996</v>
      </c>
      <c r="J194" s="82">
        <f t="shared" si="72"/>
        <v>7.7514127032999998</v>
      </c>
      <c r="K194" s="104">
        <f t="shared" si="72"/>
        <v>9.3486127032999988</v>
      </c>
      <c r="L194" s="43"/>
      <c r="M194" s="55">
        <f>((C194*$C$159+D194*$D$159+E194*$E$159+F194*$F$159+G194*$G$159+H194*$H$159+I194*$I$159+J194*$J$159+K194*$K$159)/$M$159)-M193</f>
        <v>5.9036085411165082</v>
      </c>
    </row>
    <row r="195" spans="1:13" x14ac:dyDescent="0.3">
      <c r="A195" s="105" t="s">
        <v>21</v>
      </c>
      <c r="B195" s="19" t="s">
        <v>53</v>
      </c>
      <c r="C195" s="45">
        <f>SUM(C196:C198)</f>
        <v>8.3430883984497606E-2</v>
      </c>
      <c r="D195" s="45">
        <f t="shared" ref="D195:K195" si="73">SUM(D196:D198)</f>
        <v>7.8783041684497609E-2</v>
      </c>
      <c r="E195" s="45">
        <f t="shared" si="73"/>
        <v>0.1064013085997399</v>
      </c>
      <c r="F195" s="45">
        <f t="shared" si="73"/>
        <v>0.10618606564784888</v>
      </c>
      <c r="G195" s="45">
        <f t="shared" si="73"/>
        <v>0.11773379754784888</v>
      </c>
      <c r="H195" s="45"/>
      <c r="I195" s="45">
        <f t="shared" si="73"/>
        <v>0.14673541684784891</v>
      </c>
      <c r="J195" s="45">
        <f t="shared" si="73"/>
        <v>0.16148518084784891</v>
      </c>
      <c r="K195" s="45">
        <f t="shared" si="73"/>
        <v>0.19475964844784888</v>
      </c>
      <c r="L195" s="43"/>
      <c r="M195" s="57">
        <f>SUM(M196:M198)</f>
        <v>0.12298987673708021</v>
      </c>
    </row>
    <row r="196" spans="1:13" x14ac:dyDescent="0.3">
      <c r="A196" s="96" t="s">
        <v>22</v>
      </c>
      <c r="B196" s="13" t="s">
        <v>54</v>
      </c>
      <c r="C196" s="40"/>
      <c r="D196" s="40"/>
      <c r="E196" s="40"/>
      <c r="F196" s="46"/>
      <c r="G196" s="40"/>
      <c r="H196" s="40"/>
      <c r="I196" s="40"/>
      <c r="J196" s="40"/>
      <c r="K196" s="101"/>
      <c r="L196" s="39"/>
      <c r="M196" s="56">
        <f t="shared" ref="M196:M197" si="74">(C196*$C$159+D196*$D$159+E196*$E$159+F196*$F$159+G196*$G$159+H196*$H$159+I196*$I$159+J196*$J$159+K196*$K$159)/$M$159</f>
        <v>0</v>
      </c>
    </row>
    <row r="197" spans="1:13" x14ac:dyDescent="0.3">
      <c r="A197" s="96" t="s">
        <v>23</v>
      </c>
      <c r="B197" s="13" t="s">
        <v>55</v>
      </c>
      <c r="C197" s="40"/>
      <c r="D197" s="40"/>
      <c r="E197" s="40"/>
      <c r="F197" s="47"/>
      <c r="G197" s="40"/>
      <c r="H197" s="40"/>
      <c r="I197" s="40"/>
      <c r="J197" s="40"/>
      <c r="K197" s="101"/>
      <c r="L197" s="39"/>
      <c r="M197" s="56">
        <f t="shared" si="74"/>
        <v>0</v>
      </c>
    </row>
    <row r="198" spans="1:13" x14ac:dyDescent="0.3">
      <c r="A198" s="96" t="s">
        <v>121</v>
      </c>
      <c r="B198" s="13" t="s">
        <v>122</v>
      </c>
      <c r="C198" s="40">
        <f t="shared" ref="C198:K198" si="75">0.020833*C194</f>
        <v>8.3430883984497606E-2</v>
      </c>
      <c r="D198" s="40">
        <f t="shared" si="75"/>
        <v>7.8783041684497609E-2</v>
      </c>
      <c r="E198" s="40">
        <f t="shared" si="75"/>
        <v>0.1064013085997399</v>
      </c>
      <c r="F198" s="47">
        <f t="shared" si="75"/>
        <v>0.10618606564784888</v>
      </c>
      <c r="G198" s="40">
        <f t="shared" si="75"/>
        <v>0.11773379754784888</v>
      </c>
      <c r="H198" s="40"/>
      <c r="I198" s="40">
        <f t="shared" si="75"/>
        <v>0.14673541684784891</v>
      </c>
      <c r="J198" s="40">
        <f t="shared" si="75"/>
        <v>0.16148518084784891</v>
      </c>
      <c r="K198" s="101">
        <f t="shared" si="75"/>
        <v>0.19475964844784888</v>
      </c>
      <c r="L198" s="39"/>
      <c r="M198" s="56">
        <f>0.020833*M194</f>
        <v>0.12298987673708021</v>
      </c>
    </row>
    <row r="199" spans="1:13" x14ac:dyDescent="0.3">
      <c r="A199" s="105" t="s">
        <v>24</v>
      </c>
      <c r="B199" s="19" t="s">
        <v>56</v>
      </c>
      <c r="C199" s="45">
        <f t="shared" ref="C199:K199" si="76">SUM(C200:C201)</f>
        <v>0.257244891889992</v>
      </c>
      <c r="D199" s="45">
        <f t="shared" si="76"/>
        <v>0.24291406338999205</v>
      </c>
      <c r="E199" s="45">
        <f t="shared" si="76"/>
        <v>0.32807027590382054</v>
      </c>
      <c r="F199" s="45">
        <f t="shared" si="76"/>
        <v>0.32740661099647544</v>
      </c>
      <c r="G199" s="45">
        <f t="shared" si="76"/>
        <v>0.36301207149647541</v>
      </c>
      <c r="H199" s="45"/>
      <c r="I199" s="45">
        <f t="shared" si="76"/>
        <v>0.4524336149964755</v>
      </c>
      <c r="J199" s="45">
        <f t="shared" si="76"/>
        <v>0.49791199499647554</v>
      </c>
      <c r="K199" s="106">
        <f t="shared" si="76"/>
        <v>0.60050813699647543</v>
      </c>
      <c r="L199" s="43"/>
      <c r="M199" s="57">
        <f>SUM(M200:M201)</f>
        <v>0.37921829463861895</v>
      </c>
    </row>
    <row r="200" spans="1:13" x14ac:dyDescent="0.3">
      <c r="A200" s="96" t="s">
        <v>25</v>
      </c>
      <c r="B200" s="13" t="s">
        <v>57</v>
      </c>
      <c r="C200" s="40">
        <f t="shared" ref="C200:K200" si="77">C198</f>
        <v>8.3430883984497606E-2</v>
      </c>
      <c r="D200" s="40">
        <f t="shared" si="77"/>
        <v>7.8783041684497609E-2</v>
      </c>
      <c r="E200" s="40">
        <f t="shared" si="77"/>
        <v>0.1064013085997399</v>
      </c>
      <c r="F200" s="40">
        <f t="shared" si="77"/>
        <v>0.10618606564784888</v>
      </c>
      <c r="G200" s="40">
        <f t="shared" si="77"/>
        <v>0.11773379754784888</v>
      </c>
      <c r="H200" s="40"/>
      <c r="I200" s="40">
        <f t="shared" si="77"/>
        <v>0.14673541684784891</v>
      </c>
      <c r="J200" s="40">
        <f>J198</f>
        <v>0.16148518084784891</v>
      </c>
      <c r="K200" s="101">
        <f t="shared" si="77"/>
        <v>0.19475964844784888</v>
      </c>
      <c r="L200" s="39"/>
      <c r="M200" s="56">
        <f>M198</f>
        <v>0.12298987673708021</v>
      </c>
    </row>
    <row r="201" spans="1:13" ht="15" thickBot="1" x14ac:dyDescent="0.35">
      <c r="A201" s="96" t="s">
        <v>26</v>
      </c>
      <c r="B201" s="13" t="s">
        <v>58</v>
      </c>
      <c r="C201" s="40">
        <f t="shared" ref="C201:K201" si="78">0.043402*C194</f>
        <v>0.17381400790549442</v>
      </c>
      <c r="D201" s="40">
        <f t="shared" si="78"/>
        <v>0.16413102170549443</v>
      </c>
      <c r="E201" s="40">
        <f t="shared" si="78"/>
        <v>0.22166896730408062</v>
      </c>
      <c r="F201" s="40">
        <f t="shared" si="78"/>
        <v>0.22122054534862656</v>
      </c>
      <c r="G201" s="40">
        <f t="shared" si="78"/>
        <v>0.24527827394862656</v>
      </c>
      <c r="H201" s="40"/>
      <c r="I201" s="40">
        <f t="shared" si="78"/>
        <v>0.30569819814862659</v>
      </c>
      <c r="J201" s="40">
        <f t="shared" si="78"/>
        <v>0.33642681414862663</v>
      </c>
      <c r="K201" s="101">
        <f t="shared" si="78"/>
        <v>0.40574848854862655</v>
      </c>
      <c r="L201" s="39"/>
      <c r="M201" s="62">
        <f>0.043402*M194</f>
        <v>0.25622841790153872</v>
      </c>
    </row>
    <row r="202" spans="1:13" ht="15" thickBot="1" x14ac:dyDescent="0.35">
      <c r="A202" s="537" t="s">
        <v>60</v>
      </c>
      <c r="B202" s="538"/>
      <c r="C202" s="37">
        <f>SUM(C161,C167,C178,C184,C187,C192)</f>
        <v>4.3454222830744893</v>
      </c>
      <c r="D202" s="37">
        <f>SUM(D161,D167,D178,D184,D187,D192)</f>
        <v>4.1033436122744895</v>
      </c>
      <c r="E202" s="37">
        <f>SUM(E161,E167,E178,E184,E187,E192)</f>
        <v>5.5418161148035603</v>
      </c>
      <c r="F202" s="37">
        <f>SUM(F161,F167,F178,F184,F187,F192)</f>
        <v>5.5306053799443253</v>
      </c>
      <c r="G202" s="37">
        <f>SUM(G161,G167,G178,G184,G187,G192)</f>
        <v>6.1320585723443237</v>
      </c>
      <c r="H202" s="37"/>
      <c r="I202" s="37">
        <f>SUM(I161,I167,I178,I184,I187,I192)</f>
        <v>7.6425817351443248</v>
      </c>
      <c r="J202" s="37">
        <f>SUM(J161,J167,J178,J184,J187,J192)</f>
        <v>8.410809879144324</v>
      </c>
      <c r="K202" s="42">
        <f>SUM(K161,K167,K178,K184,K187,K192)</f>
        <v>10.143880488744324</v>
      </c>
      <c r="L202" s="43"/>
      <c r="M202" s="60">
        <f>M194+M195+M199</f>
        <v>6.4058167124922072</v>
      </c>
    </row>
    <row r="203" spans="1:13" x14ac:dyDescent="0.3">
      <c r="K203" t="s">
        <v>85</v>
      </c>
      <c r="M203">
        <v>6.4058999999999999</v>
      </c>
    </row>
    <row r="205" spans="1:13" ht="15" thickBot="1" x14ac:dyDescent="0.35">
      <c r="A205" s="72" t="s">
        <v>0</v>
      </c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 t="s">
        <v>96</v>
      </c>
    </row>
    <row r="206" spans="1:13" x14ac:dyDescent="0.3">
      <c r="A206" s="536" t="s">
        <v>112</v>
      </c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</row>
    <row r="207" spans="1:13" ht="15" thickBot="1" x14ac:dyDescent="0.35"/>
    <row r="208" spans="1:13" ht="15" thickBot="1" x14ac:dyDescent="0.35">
      <c r="A208" s="4">
        <v>1</v>
      </c>
      <c r="B208" s="17" t="s">
        <v>2</v>
      </c>
      <c r="C208" s="21">
        <v>0</v>
      </c>
      <c r="D208" s="21">
        <v>0</v>
      </c>
      <c r="E208" s="21">
        <v>1692384.09</v>
      </c>
      <c r="F208" s="21">
        <v>459322.47</v>
      </c>
      <c r="G208" s="21">
        <v>924689.87</v>
      </c>
      <c r="H208" s="21">
        <v>0</v>
      </c>
      <c r="I208" s="21">
        <v>600720.14</v>
      </c>
      <c r="J208" s="21">
        <v>0</v>
      </c>
      <c r="K208" s="22">
        <v>87891.85</v>
      </c>
      <c r="L208" s="23"/>
      <c r="M208" s="120">
        <f>SUM(C208:K208)</f>
        <v>3765008.4200000004</v>
      </c>
    </row>
    <row r="209" spans="1:13" ht="29.4" thickBot="1" x14ac:dyDescent="0.35">
      <c r="A209" s="8"/>
      <c r="B209" s="26" t="s">
        <v>28</v>
      </c>
      <c r="C209" s="27" t="s">
        <v>61</v>
      </c>
      <c r="D209" s="27" t="s">
        <v>62</v>
      </c>
      <c r="E209" s="27" t="s">
        <v>63</v>
      </c>
      <c r="F209" s="27" t="s">
        <v>64</v>
      </c>
      <c r="G209" s="27" t="s">
        <v>65</v>
      </c>
      <c r="H209" s="27" t="s">
        <v>111</v>
      </c>
      <c r="I209" s="27" t="s">
        <v>66</v>
      </c>
      <c r="J209" s="27" t="s">
        <v>67</v>
      </c>
      <c r="K209" s="28" t="s">
        <v>68</v>
      </c>
      <c r="L209" s="29"/>
      <c r="M209" s="54" t="s">
        <v>69</v>
      </c>
    </row>
    <row r="210" spans="1:13" ht="15" thickBot="1" x14ac:dyDescent="0.35">
      <c r="A210" s="9">
        <v>4</v>
      </c>
      <c r="B210" s="10" t="s">
        <v>29</v>
      </c>
      <c r="C210" s="30"/>
      <c r="D210" s="30"/>
      <c r="E210" s="30">
        <f t="shared" ref="E210:G210" si="79">SUM(E211:E214)</f>
        <v>1.0739000000000001</v>
      </c>
      <c r="F210" s="30">
        <f t="shared" si="79"/>
        <v>1.4251</v>
      </c>
      <c r="G210" s="30">
        <f t="shared" si="79"/>
        <v>1.5251999999999999</v>
      </c>
      <c r="H210" s="30"/>
      <c r="I210" s="30">
        <f>SUM(I211:I214)</f>
        <v>2.1896999999999998</v>
      </c>
      <c r="J210" s="30"/>
      <c r="K210" s="31">
        <f t="shared" ref="K210" si="80">SUM(K211:K214)</f>
        <v>2.8771000000000004</v>
      </c>
      <c r="L210" s="32"/>
      <c r="M210" s="60">
        <f>(C210*$C$208+D210*$D$208+E210*$E$208+F210*$F$208+G210*$G$208+H210*$H$208+I210*$I$208+J210*$J$208+K210*$K$208)/$M$208</f>
        <v>1.4477097100794796</v>
      </c>
    </row>
    <row r="211" spans="1:13" x14ac:dyDescent="0.3">
      <c r="A211" s="94" t="s">
        <v>3</v>
      </c>
      <c r="B211" s="5" t="s">
        <v>30</v>
      </c>
      <c r="C211" s="33"/>
      <c r="D211" s="33"/>
      <c r="E211" s="33">
        <v>0.70850000000000002</v>
      </c>
      <c r="F211" s="33">
        <v>1.0123</v>
      </c>
      <c r="G211" s="33">
        <v>1.0645</v>
      </c>
      <c r="H211" s="33"/>
      <c r="I211" s="33">
        <v>1.4823999999999999</v>
      </c>
      <c r="J211" s="33"/>
      <c r="K211" s="95">
        <v>1.7434000000000001</v>
      </c>
      <c r="L211" s="34"/>
      <c r="M211" s="58">
        <f>(C211*$C$208+D211*$D$208+E211*$E$208+F211*$F$208+G211*$G$208+H211*$H$208+I211*$I$208+J211*$J$208+K211*$K$208)/$M$208</f>
        <v>0.98063441185796874</v>
      </c>
    </row>
    <row r="212" spans="1:13" x14ac:dyDescent="0.3">
      <c r="A212" s="96" t="s">
        <v>4</v>
      </c>
      <c r="B212" s="13" t="s">
        <v>31</v>
      </c>
      <c r="C212" s="35"/>
      <c r="D212" s="35"/>
      <c r="E212" s="35">
        <v>2.8299999999999999E-2</v>
      </c>
      <c r="F212" s="35">
        <v>4.0500000000000001E-2</v>
      </c>
      <c r="G212" s="35">
        <v>4.2599999999999999E-2</v>
      </c>
      <c r="H212" s="35"/>
      <c r="I212" s="35">
        <v>5.9299999999999999E-2</v>
      </c>
      <c r="J212" s="35"/>
      <c r="K212" s="97">
        <v>6.9699999999999998E-2</v>
      </c>
      <c r="L212" s="34"/>
      <c r="M212" s="56">
        <f>(C212*$C$208+D212*$D$208+E212*$E$208+F212*$F$208+G212*$G$208+H212*$H$208+I212*$I$208+J212*$J$208+K212*$K$208)/$M$208</f>
        <v>3.9213082155869383E-2</v>
      </c>
    </row>
    <row r="213" spans="1:13" x14ac:dyDescent="0.3">
      <c r="A213" s="96" t="s">
        <v>5</v>
      </c>
      <c r="B213" s="13" t="s">
        <v>32</v>
      </c>
      <c r="C213" s="35"/>
      <c r="D213" s="35"/>
      <c r="E213" s="35">
        <v>0.10730000000000001</v>
      </c>
      <c r="F213" s="35">
        <v>0.10730000000000001</v>
      </c>
      <c r="G213" s="35">
        <v>0.125</v>
      </c>
      <c r="H213" s="35"/>
      <c r="I213" s="35">
        <v>0.14849999999999999</v>
      </c>
      <c r="J213" s="35"/>
      <c r="K213" s="97">
        <v>0.17530000000000001</v>
      </c>
      <c r="L213" s="34"/>
      <c r="M213" s="56">
        <f>(C213*$C$208+D213*$D$208+E213*$E$208+F213*$F$208+G213*$G$208+H213*$H$208+I213*$I$208+J213*$J$208+K213*$K$208)/$M$208</f>
        <v>0.11980815961442126</v>
      </c>
    </row>
    <row r="214" spans="1:13" x14ac:dyDescent="0.3">
      <c r="A214" s="98" t="s">
        <v>6</v>
      </c>
      <c r="B214" s="117" t="s">
        <v>33</v>
      </c>
      <c r="C214" s="36"/>
      <c r="D214" s="36"/>
      <c r="E214" s="36">
        <v>0.2298</v>
      </c>
      <c r="F214" s="36">
        <v>0.26500000000000001</v>
      </c>
      <c r="G214" s="36">
        <v>0.29310000000000003</v>
      </c>
      <c r="H214" s="36"/>
      <c r="I214" s="36">
        <v>0.4995</v>
      </c>
      <c r="J214" s="36"/>
      <c r="K214" s="99">
        <v>0.88870000000000005</v>
      </c>
      <c r="L214" s="34"/>
      <c r="M214" s="56">
        <f>(C214*$C$208+D214*$D$208+E214*$E$208+F214*$F$208+G214*$G$208+H214*$H$208+I214*$I$208+J214*$J$208+K214*$K$208)/$M$208</f>
        <v>0.30805405645122036</v>
      </c>
    </row>
    <row r="215" spans="1:13" ht="15" thickBot="1" x14ac:dyDescent="0.35">
      <c r="A215" s="6" t="s">
        <v>100</v>
      </c>
      <c r="B215" s="7" t="s">
        <v>101</v>
      </c>
      <c r="C215" s="116"/>
      <c r="D215" s="116"/>
      <c r="E215" s="116"/>
      <c r="F215" s="116"/>
      <c r="G215" s="116"/>
      <c r="H215" s="116"/>
      <c r="I215" s="116"/>
      <c r="J215" s="116"/>
      <c r="K215" s="118"/>
      <c r="L215" s="34"/>
      <c r="M215" s="62"/>
    </row>
    <row r="216" spans="1:13" ht="29.4" thickBot="1" x14ac:dyDescent="0.35">
      <c r="A216" s="9">
        <v>5</v>
      </c>
      <c r="B216" s="15" t="s">
        <v>71</v>
      </c>
      <c r="C216" s="30"/>
      <c r="D216" s="30"/>
      <c r="E216" s="37">
        <f>SUM(E217:E219,E223:E226)</f>
        <v>2.4541487248000005</v>
      </c>
      <c r="F216" s="37">
        <f t="shared" ref="F216:K216" si="81">SUM(F217:F219,F223:F226)</f>
        <v>2.4541487248000005</v>
      </c>
      <c r="G216" s="37">
        <f t="shared" si="81"/>
        <v>2.4541487248000005</v>
      </c>
      <c r="H216" s="37"/>
      <c r="I216" s="37">
        <f t="shared" si="81"/>
        <v>2.4541487248000005</v>
      </c>
      <c r="J216" s="37"/>
      <c r="K216" s="37">
        <f t="shared" si="81"/>
        <v>2.4541487248000005</v>
      </c>
      <c r="L216" s="32"/>
      <c r="M216" s="60">
        <f t="shared" ref="M216:M222" si="82">(C216*$C$208+D216*$D$208+E216*$E$208+F216*$F$208+G216*$G$208+H216*$H$208+I216*$I$208+J216*$J$208+K216*$K$208)/$M$208</f>
        <v>2.4541487248</v>
      </c>
    </row>
    <row r="217" spans="1:13" x14ac:dyDescent="0.3">
      <c r="A217" s="94" t="s">
        <v>115</v>
      </c>
      <c r="B217" s="5" t="s">
        <v>114</v>
      </c>
      <c r="C217" s="38"/>
      <c r="D217" s="38"/>
      <c r="E217" s="38">
        <v>1.3681000000000001</v>
      </c>
      <c r="F217" s="38">
        <v>1.3681000000000001</v>
      </c>
      <c r="G217" s="38">
        <v>1.3681000000000001</v>
      </c>
      <c r="H217" s="38"/>
      <c r="I217" s="38">
        <v>1.3681000000000001</v>
      </c>
      <c r="J217" s="38"/>
      <c r="K217" s="100">
        <v>1.3681000000000001</v>
      </c>
      <c r="L217" s="39"/>
      <c r="M217" s="58">
        <f t="shared" si="82"/>
        <v>1.3680999999999999</v>
      </c>
    </row>
    <row r="218" spans="1:13" x14ac:dyDescent="0.3">
      <c r="A218" s="94" t="s">
        <v>116</v>
      </c>
      <c r="B218" s="125" t="s">
        <v>117</v>
      </c>
      <c r="C218" s="38"/>
      <c r="D218" s="38"/>
      <c r="E218" s="38">
        <f>E217*0.423893</f>
        <v>0.5799280133000001</v>
      </c>
      <c r="F218" s="38">
        <f t="shared" ref="F218:K218" si="83">F217*0.423893</f>
        <v>0.5799280133000001</v>
      </c>
      <c r="G218" s="38">
        <f t="shared" si="83"/>
        <v>0.5799280133000001</v>
      </c>
      <c r="H218" s="38"/>
      <c r="I218" s="38">
        <f t="shared" si="83"/>
        <v>0.5799280133000001</v>
      </c>
      <c r="J218" s="38"/>
      <c r="K218" s="38">
        <f t="shared" si="83"/>
        <v>0.5799280133000001</v>
      </c>
      <c r="L218" s="39"/>
      <c r="M218" s="56">
        <f t="shared" si="82"/>
        <v>0.57992801329999999</v>
      </c>
    </row>
    <row r="219" spans="1:13" x14ac:dyDescent="0.3">
      <c r="A219" s="96" t="s">
        <v>8</v>
      </c>
      <c r="B219" s="13" t="s">
        <v>35</v>
      </c>
      <c r="C219" s="40"/>
      <c r="D219" s="40"/>
      <c r="E219" s="40">
        <f t="shared" ref="E219:K219" si="84">SUM(E220:E222)</f>
        <v>0.32620000000000005</v>
      </c>
      <c r="F219" s="40">
        <f t="shared" si="84"/>
        <v>0.32620000000000005</v>
      </c>
      <c r="G219" s="40">
        <f t="shared" si="84"/>
        <v>0.32620000000000005</v>
      </c>
      <c r="H219" s="40"/>
      <c r="I219" s="40">
        <f t="shared" si="84"/>
        <v>0.32620000000000005</v>
      </c>
      <c r="J219" s="40"/>
      <c r="K219" s="101">
        <f t="shared" si="84"/>
        <v>0.32620000000000005</v>
      </c>
      <c r="L219" s="39"/>
      <c r="M219" s="56">
        <f t="shared" si="82"/>
        <v>0.32620000000000005</v>
      </c>
    </row>
    <row r="220" spans="1:13" x14ac:dyDescent="0.3">
      <c r="A220" s="96" t="s">
        <v>9</v>
      </c>
      <c r="B220" s="13" t="s">
        <v>108</v>
      </c>
      <c r="C220" s="40"/>
      <c r="D220" s="40"/>
      <c r="E220" s="40">
        <v>0.28360000000000002</v>
      </c>
      <c r="F220" s="40">
        <v>0.28360000000000002</v>
      </c>
      <c r="G220" s="40">
        <v>0.28360000000000002</v>
      </c>
      <c r="H220" s="40"/>
      <c r="I220" s="40">
        <v>0.28360000000000002</v>
      </c>
      <c r="J220" s="40"/>
      <c r="K220" s="101">
        <v>0.28360000000000002</v>
      </c>
      <c r="L220" s="39"/>
      <c r="M220" s="56">
        <f t="shared" si="82"/>
        <v>0.28359999999999996</v>
      </c>
    </row>
    <row r="221" spans="1:13" x14ac:dyDescent="0.3">
      <c r="A221" s="96" t="s">
        <v>10</v>
      </c>
      <c r="B221" s="13" t="s">
        <v>109</v>
      </c>
      <c r="C221" s="40"/>
      <c r="D221" s="40"/>
      <c r="E221" s="40">
        <v>3.8600000000000002E-2</v>
      </c>
      <c r="F221" s="40">
        <v>3.8600000000000002E-2</v>
      </c>
      <c r="G221" s="40">
        <v>3.8600000000000002E-2</v>
      </c>
      <c r="H221" s="40"/>
      <c r="I221" s="40">
        <v>3.8600000000000002E-2</v>
      </c>
      <c r="J221" s="40"/>
      <c r="K221" s="101">
        <v>3.8600000000000002E-2</v>
      </c>
      <c r="L221" s="39"/>
      <c r="M221" s="56">
        <f t="shared" si="82"/>
        <v>3.8600000000000002E-2</v>
      </c>
    </row>
    <row r="222" spans="1:13" x14ac:dyDescent="0.3">
      <c r="A222" s="96" t="s">
        <v>11</v>
      </c>
      <c r="B222" s="13" t="s">
        <v>110</v>
      </c>
      <c r="C222" s="40"/>
      <c r="D222" s="40"/>
      <c r="E222" s="40">
        <v>4.0000000000000001E-3</v>
      </c>
      <c r="F222" s="40">
        <v>4.0000000000000001E-3</v>
      </c>
      <c r="G222" s="40">
        <v>4.0000000000000001E-3</v>
      </c>
      <c r="H222" s="40"/>
      <c r="I222" s="40">
        <v>4.0000000000000001E-3</v>
      </c>
      <c r="J222" s="40"/>
      <c r="K222" s="101">
        <v>4.0000000000000001E-3</v>
      </c>
      <c r="L222" s="39"/>
      <c r="M222" s="56">
        <f t="shared" si="82"/>
        <v>4.0000000000000001E-3</v>
      </c>
    </row>
    <row r="223" spans="1:13" x14ac:dyDescent="0.3">
      <c r="A223" s="96" t="s">
        <v>12</v>
      </c>
      <c r="B223" s="13" t="s">
        <v>39</v>
      </c>
      <c r="C223" s="40"/>
      <c r="D223" s="40"/>
      <c r="E223" s="40"/>
      <c r="F223" s="40"/>
      <c r="G223" s="40"/>
      <c r="H223" s="40"/>
      <c r="I223" s="40"/>
      <c r="J223" s="40"/>
      <c r="K223" s="101"/>
      <c r="L223" s="39"/>
      <c r="M223" s="56"/>
    </row>
    <row r="224" spans="1:13" x14ac:dyDescent="0.3">
      <c r="A224" s="96" t="s">
        <v>13</v>
      </c>
      <c r="B224" s="13" t="s">
        <v>40</v>
      </c>
      <c r="C224" s="40"/>
      <c r="D224" s="40"/>
      <c r="E224" s="40">
        <v>2.9700000000000001E-2</v>
      </c>
      <c r="F224" s="40">
        <v>2.9700000000000001E-2</v>
      </c>
      <c r="G224" s="40">
        <v>2.9700000000000001E-2</v>
      </c>
      <c r="H224" s="40"/>
      <c r="I224" s="40">
        <v>2.9700000000000001E-2</v>
      </c>
      <c r="J224" s="40"/>
      <c r="K224" s="101">
        <v>2.9700000000000001E-2</v>
      </c>
      <c r="L224" s="39"/>
      <c r="M224" s="56">
        <f t="shared" ref="M224:M229" si="85">(C224*$C$208+D224*$D$208+E224*$E$208+F224*$F$208+G224*$G$208+H224*$H$208+I224*$I$208+J224*$J$208+K224*$K$208)/$M$208</f>
        <v>2.9699999999999997E-2</v>
      </c>
    </row>
    <row r="225" spans="1:13" x14ac:dyDescent="0.3">
      <c r="A225" s="565" t="s">
        <v>14</v>
      </c>
      <c r="B225" s="117" t="s">
        <v>118</v>
      </c>
      <c r="C225" s="132"/>
      <c r="D225" s="41"/>
      <c r="E225" s="41">
        <v>0.1055</v>
      </c>
      <c r="F225" s="41">
        <v>0.1055</v>
      </c>
      <c r="G225" s="41">
        <v>0.1055</v>
      </c>
      <c r="H225" s="41"/>
      <c r="I225" s="41">
        <v>0.1055</v>
      </c>
      <c r="J225" s="41"/>
      <c r="K225" s="102">
        <v>0.1055</v>
      </c>
      <c r="L225" s="39"/>
      <c r="M225" s="56">
        <f t="shared" si="85"/>
        <v>0.10549999999999998</v>
      </c>
    </row>
    <row r="226" spans="1:13" ht="15" thickBot="1" x14ac:dyDescent="0.35">
      <c r="A226" s="566"/>
      <c r="B226" s="122" t="s">
        <v>117</v>
      </c>
      <c r="C226" s="123"/>
      <c r="D226" s="123"/>
      <c r="E226" s="38">
        <f>E225*0.423893</f>
        <v>4.4720711500000003E-2</v>
      </c>
      <c r="F226" s="38">
        <f t="shared" ref="F226:K226" si="86">F225*0.423893</f>
        <v>4.4720711500000003E-2</v>
      </c>
      <c r="G226" s="38">
        <f t="shared" si="86"/>
        <v>4.4720711500000003E-2</v>
      </c>
      <c r="H226" s="38"/>
      <c r="I226" s="38">
        <f t="shared" si="86"/>
        <v>4.4720711500000003E-2</v>
      </c>
      <c r="J226" s="38"/>
      <c r="K226" s="38">
        <f t="shared" si="86"/>
        <v>4.4720711500000003E-2</v>
      </c>
      <c r="L226" s="39"/>
      <c r="M226" s="62">
        <f t="shared" si="85"/>
        <v>4.4720711500000003E-2</v>
      </c>
    </row>
    <row r="227" spans="1:13" ht="15" thickBot="1" x14ac:dyDescent="0.35">
      <c r="A227" s="9">
        <v>6</v>
      </c>
      <c r="B227" s="10" t="s">
        <v>42</v>
      </c>
      <c r="C227" s="37"/>
      <c r="D227" s="37"/>
      <c r="E227" s="37">
        <f t="shared" ref="E227:K227" si="87">SUM(E228:E229)</f>
        <v>0.21289999999999998</v>
      </c>
      <c r="F227" s="37">
        <f t="shared" si="87"/>
        <v>0.21289999999999998</v>
      </c>
      <c r="G227" s="37">
        <f t="shared" si="87"/>
        <v>0.21289999999999998</v>
      </c>
      <c r="H227" s="37"/>
      <c r="I227" s="37">
        <f t="shared" si="87"/>
        <v>0.21289999999999998</v>
      </c>
      <c r="J227" s="37"/>
      <c r="K227" s="42">
        <f t="shared" si="87"/>
        <v>0.21289999999999998</v>
      </c>
      <c r="L227" s="43"/>
      <c r="M227" s="60">
        <f t="shared" si="85"/>
        <v>0.21289999999999995</v>
      </c>
    </row>
    <row r="228" spans="1:13" x14ac:dyDescent="0.3">
      <c r="A228" s="94" t="s">
        <v>15</v>
      </c>
      <c r="B228" s="5" t="s">
        <v>43</v>
      </c>
      <c r="C228" s="38"/>
      <c r="D228" s="38"/>
      <c r="E228" s="38">
        <v>0.1351</v>
      </c>
      <c r="F228" s="38">
        <v>0.1351</v>
      </c>
      <c r="G228" s="38">
        <v>0.1351</v>
      </c>
      <c r="H228" s="38"/>
      <c r="I228" s="38">
        <v>0.1351</v>
      </c>
      <c r="J228" s="38"/>
      <c r="K228" s="100">
        <v>0.1351</v>
      </c>
      <c r="L228" s="39"/>
      <c r="M228" s="58">
        <f t="shared" si="85"/>
        <v>0.13509999999999997</v>
      </c>
    </row>
    <row r="229" spans="1:13" x14ac:dyDescent="0.3">
      <c r="A229" s="98" t="s">
        <v>16</v>
      </c>
      <c r="B229" s="117" t="s">
        <v>44</v>
      </c>
      <c r="C229" s="41"/>
      <c r="D229" s="41"/>
      <c r="E229" s="41">
        <v>7.7799999999999994E-2</v>
      </c>
      <c r="F229" s="41">
        <v>7.7799999999999994E-2</v>
      </c>
      <c r="G229" s="41">
        <v>7.7799999999999994E-2</v>
      </c>
      <c r="H229" s="41"/>
      <c r="I229" s="41">
        <v>7.7799999999999994E-2</v>
      </c>
      <c r="J229" s="41"/>
      <c r="K229" s="102">
        <v>7.7799999999999994E-2</v>
      </c>
      <c r="L229" s="39"/>
      <c r="M229" s="56">
        <f t="shared" si="85"/>
        <v>7.779999999999998E-2</v>
      </c>
    </row>
    <row r="230" spans="1:13" x14ac:dyDescent="0.3">
      <c r="A230" s="98" t="s">
        <v>102</v>
      </c>
      <c r="B230" s="117" t="s">
        <v>103</v>
      </c>
      <c r="C230" s="41"/>
      <c r="D230" s="41"/>
      <c r="E230" s="41"/>
      <c r="F230" s="41"/>
      <c r="G230" s="41"/>
      <c r="H230" s="41"/>
      <c r="I230" s="41"/>
      <c r="J230" s="41"/>
      <c r="K230" s="102"/>
      <c r="L230" s="39"/>
      <c r="M230" s="56"/>
    </row>
    <row r="231" spans="1:13" x14ac:dyDescent="0.3">
      <c r="A231" s="98" t="s">
        <v>104</v>
      </c>
      <c r="B231" s="117" t="s">
        <v>106</v>
      </c>
      <c r="C231" s="41"/>
      <c r="D231" s="41"/>
      <c r="E231" s="41"/>
      <c r="F231" s="41"/>
      <c r="G231" s="41"/>
      <c r="H231" s="41"/>
      <c r="I231" s="41"/>
      <c r="J231" s="41"/>
      <c r="K231" s="102"/>
      <c r="L231" s="39"/>
      <c r="M231" s="56"/>
    </row>
    <row r="232" spans="1:13" ht="15" thickBot="1" x14ac:dyDescent="0.35">
      <c r="A232" s="6" t="s">
        <v>105</v>
      </c>
      <c r="B232" s="7" t="s">
        <v>107</v>
      </c>
      <c r="C232" s="107"/>
      <c r="D232" s="107"/>
      <c r="E232" s="107"/>
      <c r="F232" s="107"/>
      <c r="G232" s="107"/>
      <c r="H232" s="107"/>
      <c r="I232" s="107"/>
      <c r="J232" s="107"/>
      <c r="K232" s="108"/>
      <c r="L232" s="39"/>
      <c r="M232" s="62"/>
    </row>
    <row r="233" spans="1:13" ht="15" thickBot="1" x14ac:dyDescent="0.35">
      <c r="A233" s="9">
        <v>7</v>
      </c>
      <c r="B233" s="10" t="s">
        <v>45</v>
      </c>
      <c r="C233" s="37"/>
      <c r="D233" s="37"/>
      <c r="E233" s="37">
        <f t="shared" ref="E233:K233" si="88">SUM(E234:E235)</f>
        <v>0.32029999999999997</v>
      </c>
      <c r="F233" s="37">
        <f t="shared" si="88"/>
        <v>0.26629999999999998</v>
      </c>
      <c r="G233" s="37">
        <f t="shared" si="88"/>
        <v>0.36829999999999996</v>
      </c>
      <c r="H233" s="37"/>
      <c r="I233" s="37">
        <f t="shared" si="88"/>
        <v>0.81969999999999998</v>
      </c>
      <c r="J233" s="37"/>
      <c r="K233" s="42">
        <f t="shared" si="88"/>
        <v>1.26</v>
      </c>
      <c r="L233" s="43"/>
      <c r="M233" s="60">
        <f t="shared" ref="M233:M240" si="89">(C233*$C$208+D233*$D$208+E233*$E$208+F233*$F$208+G233*$G$208+H233*$H$208+I233*$I$208+J233*$J$208+K233*$K$208)/$M$208</f>
        <v>0.42711870128221374</v>
      </c>
    </row>
    <row r="234" spans="1:13" x14ac:dyDescent="0.3">
      <c r="A234" s="94" t="s">
        <v>17</v>
      </c>
      <c r="B234" s="5" t="s">
        <v>46</v>
      </c>
      <c r="C234" s="38"/>
      <c r="D234" s="38"/>
      <c r="E234" s="38">
        <v>0.30609999999999998</v>
      </c>
      <c r="F234" s="38">
        <v>0.2545</v>
      </c>
      <c r="G234" s="38">
        <v>0.35199999999999998</v>
      </c>
      <c r="H234" s="38"/>
      <c r="I234" s="38">
        <v>0.78349999999999997</v>
      </c>
      <c r="J234" s="38"/>
      <c r="K234" s="100">
        <v>1.2042999999999999</v>
      </c>
      <c r="L234" s="39"/>
      <c r="M234" s="58">
        <f t="shared" si="89"/>
        <v>0.40821676501031567</v>
      </c>
    </row>
    <row r="235" spans="1:13" ht="15" thickBot="1" x14ac:dyDescent="0.35">
      <c r="A235" s="98" t="s">
        <v>18</v>
      </c>
      <c r="B235" s="7" t="s">
        <v>48</v>
      </c>
      <c r="C235" s="41"/>
      <c r="D235" s="41"/>
      <c r="E235" s="41">
        <v>1.4200000000000001E-2</v>
      </c>
      <c r="F235" s="41">
        <v>1.18E-2</v>
      </c>
      <c r="G235" s="41">
        <v>1.6299999999999999E-2</v>
      </c>
      <c r="H235" s="41"/>
      <c r="I235" s="41">
        <v>3.6200000000000003E-2</v>
      </c>
      <c r="J235" s="41"/>
      <c r="K235" s="102">
        <v>5.57E-2</v>
      </c>
      <c r="L235" s="39"/>
      <c r="M235" s="62">
        <f t="shared" si="89"/>
        <v>1.8901936271898161E-2</v>
      </c>
    </row>
    <row r="236" spans="1:13" ht="15" thickBot="1" x14ac:dyDescent="0.35">
      <c r="A236" s="9">
        <v>8</v>
      </c>
      <c r="B236" s="10" t="s">
        <v>49</v>
      </c>
      <c r="C236" s="37"/>
      <c r="D236" s="37"/>
      <c r="E236" s="37">
        <f t="shared" ref="E236:K236" si="90">SUM(E237:E240)</f>
        <v>0.45979999999999999</v>
      </c>
      <c r="F236" s="37">
        <f t="shared" si="90"/>
        <v>0.36329999999999996</v>
      </c>
      <c r="G236" s="37">
        <f t="shared" si="90"/>
        <v>0.51700000000000002</v>
      </c>
      <c r="H236" s="37"/>
      <c r="I236" s="37">
        <f t="shared" si="90"/>
        <v>1.1759000000000002</v>
      </c>
      <c r="J236" s="37"/>
      <c r="K236" s="42">
        <f t="shared" si="90"/>
        <v>1.6955</v>
      </c>
      <c r="L236" s="43"/>
      <c r="M236" s="60">
        <f t="shared" si="89"/>
        <v>0.60517850449428745</v>
      </c>
    </row>
    <row r="237" spans="1:13" x14ac:dyDescent="0.3">
      <c r="A237" s="94" t="s">
        <v>19</v>
      </c>
      <c r="B237" s="5" t="s">
        <v>46</v>
      </c>
      <c r="C237" s="38"/>
      <c r="D237" s="38"/>
      <c r="E237" s="38">
        <v>0.23319999999999999</v>
      </c>
      <c r="F237" s="38">
        <v>0.1842</v>
      </c>
      <c r="G237" s="38">
        <v>0.26219999999999999</v>
      </c>
      <c r="H237" s="38"/>
      <c r="I237" s="38">
        <v>0.59630000000000005</v>
      </c>
      <c r="J237" s="38"/>
      <c r="K237" s="100">
        <v>0.85980000000000001</v>
      </c>
      <c r="L237" s="39"/>
      <c r="M237" s="58">
        <f t="shared" si="89"/>
        <v>0.30690600282588476</v>
      </c>
    </row>
    <row r="238" spans="1:13" x14ac:dyDescent="0.3">
      <c r="A238" s="96" t="s">
        <v>19</v>
      </c>
      <c r="B238" s="13" t="s">
        <v>47</v>
      </c>
      <c r="C238" s="40"/>
      <c r="D238" s="40"/>
      <c r="E238" s="40">
        <v>0.1191</v>
      </c>
      <c r="F238" s="40">
        <v>9.4100000000000003E-2</v>
      </c>
      <c r="G238" s="40">
        <v>0.13389999999999999</v>
      </c>
      <c r="H238" s="40"/>
      <c r="I238" s="40">
        <v>0.30459999999999998</v>
      </c>
      <c r="J238" s="40"/>
      <c r="K238" s="101">
        <v>0.43919999999999998</v>
      </c>
      <c r="L238" s="39"/>
      <c r="M238" s="56">
        <f t="shared" si="89"/>
        <v>0.15675466093725229</v>
      </c>
    </row>
    <row r="239" spans="1:13" x14ac:dyDescent="0.3">
      <c r="A239" s="96" t="s">
        <v>20</v>
      </c>
      <c r="B239" s="13" t="s">
        <v>50</v>
      </c>
      <c r="C239" s="40"/>
      <c r="D239" s="40"/>
      <c r="E239" s="40">
        <v>7.1599999999999997E-2</v>
      </c>
      <c r="F239" s="40">
        <v>5.6599999999999998E-2</v>
      </c>
      <c r="G239" s="40">
        <v>8.0500000000000002E-2</v>
      </c>
      <c r="H239" s="40"/>
      <c r="I239" s="40">
        <v>0.1832</v>
      </c>
      <c r="J239" s="40"/>
      <c r="K239" s="101">
        <v>0.2641</v>
      </c>
      <c r="L239" s="39"/>
      <c r="M239" s="56">
        <f t="shared" si="89"/>
        <v>9.4255846156646839E-2</v>
      </c>
    </row>
    <row r="240" spans="1:13" ht="15" thickBot="1" x14ac:dyDescent="0.35">
      <c r="A240" s="98" t="s">
        <v>20</v>
      </c>
      <c r="B240" s="7" t="s">
        <v>47</v>
      </c>
      <c r="C240" s="41"/>
      <c r="D240" s="41"/>
      <c r="E240" s="41">
        <v>3.5900000000000001E-2</v>
      </c>
      <c r="F240" s="41">
        <v>2.8400000000000002E-2</v>
      </c>
      <c r="G240" s="41">
        <v>4.0399999999999998E-2</v>
      </c>
      <c r="H240" s="41"/>
      <c r="I240" s="41">
        <v>9.1800000000000007E-2</v>
      </c>
      <c r="J240" s="41"/>
      <c r="K240" s="102">
        <v>0.13239999999999999</v>
      </c>
      <c r="L240" s="39"/>
      <c r="M240" s="62">
        <f t="shared" si="89"/>
        <v>4.7261994574503502E-2</v>
      </c>
    </row>
    <row r="241" spans="1:13" ht="15" thickBot="1" x14ac:dyDescent="0.35">
      <c r="A241" s="9">
        <v>9</v>
      </c>
      <c r="B241" s="10" t="s">
        <v>51</v>
      </c>
      <c r="C241" s="37"/>
      <c r="D241" s="37"/>
      <c r="E241" s="37">
        <f t="shared" ref="E241:K241" si="91">SUM(E244,E248)</f>
        <v>0.28448699100803998</v>
      </c>
      <c r="F241" s="37">
        <f t="shared" si="91"/>
        <v>0.29711603850804003</v>
      </c>
      <c r="G241" s="37">
        <f t="shared" si="91"/>
        <v>0.31950475350803997</v>
      </c>
      <c r="H241" s="37"/>
      <c r="I241" s="37">
        <f t="shared" si="91"/>
        <v>0.43118404350804007</v>
      </c>
      <c r="J241" s="37"/>
      <c r="K241" s="42">
        <f t="shared" si="91"/>
        <v>0.53484039600804001</v>
      </c>
      <c r="L241" s="43"/>
      <c r="M241" s="60">
        <f>SUM(M244,M248)</f>
        <v>0.32387847618827759</v>
      </c>
    </row>
    <row r="242" spans="1:13" ht="15" thickBot="1" x14ac:dyDescent="0.35">
      <c r="A242" s="9"/>
      <c r="B242" s="10" t="s">
        <v>91</v>
      </c>
      <c r="C242" s="37"/>
      <c r="D242" s="37"/>
      <c r="E242" s="37"/>
      <c r="F242" s="37"/>
      <c r="G242" s="37"/>
      <c r="H242" s="37"/>
      <c r="I242" s="37"/>
      <c r="J242" s="37"/>
      <c r="K242" s="42"/>
      <c r="L242" s="43"/>
      <c r="M242" s="58"/>
    </row>
    <row r="243" spans="1:13" x14ac:dyDescent="0.3">
      <c r="A243" s="103"/>
      <c r="B243" s="81" t="s">
        <v>52</v>
      </c>
      <c r="C243" s="82"/>
      <c r="D243" s="82"/>
      <c r="E243" s="82">
        <f>E236+E233+E227+E216+E210</f>
        <v>4.5210487248</v>
      </c>
      <c r="F243" s="82">
        <f t="shared" ref="F243:K243" si="92">F236+F233+F227+F216+F210</f>
        <v>4.7217487248000003</v>
      </c>
      <c r="G243" s="82">
        <f t="shared" si="92"/>
        <v>5.0775487247999997</v>
      </c>
      <c r="H243" s="82"/>
      <c r="I243" s="82">
        <f t="shared" si="92"/>
        <v>6.8523487248000006</v>
      </c>
      <c r="J243" s="82"/>
      <c r="K243" s="104">
        <f t="shared" si="92"/>
        <v>8.4996487248000001</v>
      </c>
      <c r="L243" s="43"/>
      <c r="M243" s="57">
        <f t="shared" ref="M243" si="93">(C243*$C$208+D243*$D$208+E243*$E$208+F243*$F$208+G243*$G$208+H243*$H$208+I243*$I$208+J243*$J$208+K243*$K$208)/$M$208</f>
        <v>5.1470556406559806</v>
      </c>
    </row>
    <row r="244" spans="1:13" x14ac:dyDescent="0.3">
      <c r="A244" s="105" t="s">
        <v>21</v>
      </c>
      <c r="B244" s="19" t="s">
        <v>53</v>
      </c>
      <c r="C244" s="45"/>
      <c r="D244" s="45"/>
      <c r="E244" s="45">
        <f>SUM(E245:E247)</f>
        <v>9.2233915034644801E-2</v>
      </c>
      <c r="F244" s="45">
        <f t="shared" ref="F244:K244" si="94">SUM(F245:F247)</f>
        <v>9.6328395734644801E-2</v>
      </c>
      <c r="G244" s="45">
        <f t="shared" si="94"/>
        <v>0.10358707153464479</v>
      </c>
      <c r="H244" s="45"/>
      <c r="I244" s="45">
        <f t="shared" si="94"/>
        <v>0.1397947663346448</v>
      </c>
      <c r="J244" s="45"/>
      <c r="K244" s="45">
        <f t="shared" si="94"/>
        <v>0.1734013336346448</v>
      </c>
      <c r="L244" s="43"/>
      <c r="M244" s="57">
        <f>SUM(M245:M247)</f>
        <v>0.10500508212502266</v>
      </c>
    </row>
    <row r="245" spans="1:13" x14ac:dyDescent="0.3">
      <c r="A245" s="96" t="s">
        <v>22</v>
      </c>
      <c r="B245" s="13" t="s">
        <v>54</v>
      </c>
      <c r="C245" s="40"/>
      <c r="D245" s="40"/>
      <c r="E245" s="40"/>
      <c r="F245" s="46"/>
      <c r="G245" s="40"/>
      <c r="H245" s="40"/>
      <c r="I245" s="40"/>
      <c r="J245" s="40"/>
      <c r="K245" s="101"/>
      <c r="L245" s="39"/>
      <c r="M245" s="56">
        <f t="shared" ref="M245:M246" si="95">(C245*$C$208+D245*$D$208+E245*$E$208+F245*$F$208+G245*$G$208+H245*$H$208+I245*$I$208+J245*$J$208+K245*$K$208)/$M$208</f>
        <v>0</v>
      </c>
    </row>
    <row r="246" spans="1:13" x14ac:dyDescent="0.3">
      <c r="A246" s="96" t="s">
        <v>23</v>
      </c>
      <c r="B246" s="13" t="s">
        <v>55</v>
      </c>
      <c r="C246" s="40"/>
      <c r="D246" s="40"/>
      <c r="E246" s="40"/>
      <c r="F246" s="47"/>
      <c r="G246" s="40"/>
      <c r="H246" s="40"/>
      <c r="I246" s="40"/>
      <c r="J246" s="40"/>
      <c r="K246" s="101"/>
      <c r="L246" s="39"/>
      <c r="M246" s="56">
        <f t="shared" si="95"/>
        <v>0</v>
      </c>
    </row>
    <row r="247" spans="1:13" x14ac:dyDescent="0.3">
      <c r="A247" s="96" t="s">
        <v>121</v>
      </c>
      <c r="B247" s="13" t="s">
        <v>122</v>
      </c>
      <c r="C247" s="40"/>
      <c r="D247" s="40"/>
      <c r="E247" s="40">
        <f t="shared" ref="E247:K247" si="96">0.020401*E243</f>
        <v>9.2233915034644801E-2</v>
      </c>
      <c r="F247" s="47">
        <f t="shared" si="96"/>
        <v>9.6328395734644801E-2</v>
      </c>
      <c r="G247" s="40">
        <f t="shared" si="96"/>
        <v>0.10358707153464479</v>
      </c>
      <c r="H247" s="40"/>
      <c r="I247" s="40">
        <f t="shared" si="96"/>
        <v>0.1397947663346448</v>
      </c>
      <c r="J247" s="40"/>
      <c r="K247" s="101">
        <f t="shared" si="96"/>
        <v>0.1734013336346448</v>
      </c>
      <c r="L247" s="39"/>
      <c r="M247" s="56">
        <f>0.020401*M243</f>
        <v>0.10500508212502266</v>
      </c>
    </row>
    <row r="248" spans="1:13" x14ac:dyDescent="0.3">
      <c r="A248" s="105" t="s">
        <v>24</v>
      </c>
      <c r="B248" s="19" t="s">
        <v>56</v>
      </c>
      <c r="C248" s="45"/>
      <c r="D248" s="45"/>
      <c r="E248" s="45">
        <f t="shared" ref="E248:K248" si="97">SUM(E249:E250)</f>
        <v>0.19225307597339519</v>
      </c>
      <c r="F248" s="45">
        <f t="shared" si="97"/>
        <v>0.2007876427733952</v>
      </c>
      <c r="G248" s="45">
        <f t="shared" si="97"/>
        <v>0.2159176819733952</v>
      </c>
      <c r="H248" s="45"/>
      <c r="I248" s="45">
        <f t="shared" si="97"/>
        <v>0.29138927717339524</v>
      </c>
      <c r="J248" s="45"/>
      <c r="K248" s="106">
        <f t="shared" si="97"/>
        <v>0.36143906237339518</v>
      </c>
      <c r="L248" s="43"/>
      <c r="M248" s="57">
        <f>SUM(M249:M250)</f>
        <v>0.21887339406325493</v>
      </c>
    </row>
    <row r="249" spans="1:13" x14ac:dyDescent="0.3">
      <c r="A249" s="96" t="s">
        <v>25</v>
      </c>
      <c r="B249" s="13" t="s">
        <v>57</v>
      </c>
      <c r="C249" s="40"/>
      <c r="D249" s="40"/>
      <c r="E249" s="40"/>
      <c r="F249" s="40"/>
      <c r="G249" s="40"/>
      <c r="H249" s="40"/>
      <c r="I249" s="40"/>
      <c r="J249" s="40"/>
      <c r="K249" s="101"/>
      <c r="L249" s="39"/>
      <c r="M249" s="56"/>
    </row>
    <row r="250" spans="1:13" ht="15" thickBot="1" x14ac:dyDescent="0.35">
      <c r="A250" s="6" t="s">
        <v>26</v>
      </c>
      <c r="B250" s="7" t="s">
        <v>58</v>
      </c>
      <c r="C250" s="107"/>
      <c r="D250" s="107"/>
      <c r="E250" s="107">
        <f t="shared" ref="E250:K250" si="98">0.042524*E243</f>
        <v>0.19225307597339519</v>
      </c>
      <c r="F250" s="107">
        <f t="shared" si="98"/>
        <v>0.2007876427733952</v>
      </c>
      <c r="G250" s="107">
        <f t="shared" si="98"/>
        <v>0.2159176819733952</v>
      </c>
      <c r="H250" s="107"/>
      <c r="I250" s="107">
        <f t="shared" si="98"/>
        <v>0.29138927717339524</v>
      </c>
      <c r="J250" s="107"/>
      <c r="K250" s="108">
        <f t="shared" si="98"/>
        <v>0.36143906237339518</v>
      </c>
      <c r="L250" s="39"/>
      <c r="M250" s="62">
        <f>0.042524*M243</f>
        <v>0.21887339406325493</v>
      </c>
    </row>
    <row r="251" spans="1:13" ht="15" thickBot="1" x14ac:dyDescent="0.35">
      <c r="A251" s="537" t="s">
        <v>60</v>
      </c>
      <c r="B251" s="538"/>
      <c r="C251" s="37"/>
      <c r="D251" s="37"/>
      <c r="E251" s="37">
        <f t="shared" ref="E251" si="99">SUM(E210,E216,E227,E233,E236,E241)</f>
        <v>4.8055357158080403</v>
      </c>
      <c r="F251" s="37">
        <f>SUM(F210,F216,F227,F233,F236,F241)</f>
        <v>5.0188647633080405</v>
      </c>
      <c r="G251" s="37">
        <f>SUM(G210,G216,G227,G233,G236,G241)</f>
        <v>5.3970534783080408</v>
      </c>
      <c r="H251" s="37"/>
      <c r="I251" s="37">
        <f t="shared" ref="I251:K251" si="100">SUM(I210,I216,I227,I233,I236,I241)</f>
        <v>7.2835327683080404</v>
      </c>
      <c r="J251" s="37"/>
      <c r="K251" s="42">
        <f t="shared" si="100"/>
        <v>9.0344891208080398</v>
      </c>
      <c r="L251" s="43"/>
      <c r="M251" s="60">
        <f>M243+M244+M248</f>
        <v>5.4709341168442585</v>
      </c>
    </row>
    <row r="252" spans="1:13" x14ac:dyDescent="0.3">
      <c r="K252" t="s">
        <v>85</v>
      </c>
      <c r="M252">
        <v>5.4709000000000003</v>
      </c>
    </row>
  </sheetData>
  <mergeCells count="21">
    <mergeCell ref="A206:M206"/>
    <mergeCell ref="A225:A226"/>
    <mergeCell ref="A251:B251"/>
    <mergeCell ref="A108:M108"/>
    <mergeCell ref="A127:A128"/>
    <mergeCell ref="A153:B153"/>
    <mergeCell ref="A157:M157"/>
    <mergeCell ref="A176:A177"/>
    <mergeCell ref="A202:B202"/>
    <mergeCell ref="A104:B104"/>
    <mergeCell ref="A1:B1"/>
    <mergeCell ref="A4:M4"/>
    <mergeCell ref="A23:A24"/>
    <mergeCell ref="A49:B49"/>
    <mergeCell ref="A51:J51"/>
    <mergeCell ref="A52:J52"/>
    <mergeCell ref="A53:J53"/>
    <mergeCell ref="A54:J54"/>
    <mergeCell ref="A55:J55"/>
    <mergeCell ref="A59:M59"/>
    <mergeCell ref="A78:A79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70EB-D459-4A81-9733-4F59ED09985D}">
  <dimension ref="A1:N252"/>
  <sheetViews>
    <sheetView topLeftCell="A194" zoomScale="78" zoomScaleNormal="100" workbookViewId="0">
      <selection activeCell="E201" sqref="E201"/>
    </sheetView>
  </sheetViews>
  <sheetFormatPr defaultRowHeight="14.4" x14ac:dyDescent="0.3"/>
  <cols>
    <col min="1" max="1" width="6.88671875" style="2" bestFit="1" customWidth="1"/>
    <col min="2" max="2" width="45" bestFit="1" customWidth="1"/>
    <col min="3" max="3" width="10.33203125" bestFit="1" customWidth="1"/>
    <col min="4" max="4" width="12.88671875" bestFit="1" customWidth="1"/>
    <col min="5" max="5" width="13.109375" bestFit="1" customWidth="1"/>
    <col min="6" max="6" width="11.33203125" bestFit="1" customWidth="1"/>
    <col min="7" max="7" width="13.109375" bestFit="1" customWidth="1"/>
    <col min="8" max="8" width="13.109375" customWidth="1"/>
    <col min="9" max="9" width="12.88671875" bestFit="1" customWidth="1"/>
    <col min="10" max="10" width="11.77734375" bestFit="1" customWidth="1"/>
    <col min="11" max="11" width="13.5546875" bestFit="1" customWidth="1"/>
    <col min="12" max="12" width="1.33203125" customWidth="1"/>
    <col min="13" max="13" width="16.109375" customWidth="1"/>
    <col min="14" max="14" width="9.77734375" bestFit="1" customWidth="1"/>
  </cols>
  <sheetData>
    <row r="1" spans="1:13" ht="18" x14ac:dyDescent="0.3">
      <c r="A1" s="535" t="s">
        <v>125</v>
      </c>
      <c r="B1" s="535"/>
    </row>
    <row r="3" spans="1:13" ht="15" thickBot="1" x14ac:dyDescent="0.35">
      <c r="A3" s="72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3" x14ac:dyDescent="0.3">
      <c r="A4" s="536" t="s">
        <v>1</v>
      </c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5" thickBot="1" x14ac:dyDescent="0.35"/>
    <row r="6" spans="1:13" ht="15" thickBot="1" x14ac:dyDescent="0.35">
      <c r="A6" s="4">
        <v>1</v>
      </c>
      <c r="B6" s="136" t="s">
        <v>2</v>
      </c>
      <c r="C6" s="128">
        <f t="shared" ref="C6:K6" si="0">SUM(C61,C110,C159,C208)</f>
        <v>61461.73</v>
      </c>
      <c r="D6" s="21">
        <f t="shared" si="0"/>
        <v>1127758.24</v>
      </c>
      <c r="E6" s="21">
        <f t="shared" si="0"/>
        <v>4980181.9799999995</v>
      </c>
      <c r="F6" s="21">
        <f t="shared" si="0"/>
        <v>572766.92999999993</v>
      </c>
      <c r="G6" s="21">
        <f t="shared" si="0"/>
        <v>2649858.8000000003</v>
      </c>
      <c r="H6" s="163">
        <f t="shared" si="0"/>
        <v>216487.88</v>
      </c>
      <c r="I6" s="21">
        <f t="shared" si="0"/>
        <v>1848688.02</v>
      </c>
      <c r="J6" s="21">
        <f t="shared" si="0"/>
        <v>185337.62</v>
      </c>
      <c r="K6" s="22">
        <f t="shared" si="0"/>
        <v>894172.48</v>
      </c>
      <c r="L6" s="23"/>
      <c r="M6" s="120">
        <f>SUM(C6:K6)</f>
        <v>12536713.68</v>
      </c>
    </row>
    <row r="7" spans="1:13" ht="29.4" thickBot="1" x14ac:dyDescent="0.35">
      <c r="A7" s="8"/>
      <c r="B7" s="50" t="s">
        <v>28</v>
      </c>
      <c r="C7" s="26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164" t="s">
        <v>111</v>
      </c>
      <c r="I7" s="27" t="s">
        <v>66</v>
      </c>
      <c r="J7" s="27" t="s">
        <v>67</v>
      </c>
      <c r="K7" s="28" t="s">
        <v>68</v>
      </c>
      <c r="L7" s="29"/>
      <c r="M7" s="54" t="s">
        <v>69</v>
      </c>
    </row>
    <row r="8" spans="1:13" ht="15" thickBot="1" x14ac:dyDescent="0.35">
      <c r="A8" s="9">
        <v>4</v>
      </c>
      <c r="B8" s="137" t="s">
        <v>29</v>
      </c>
      <c r="C8" s="129">
        <f>SUM(C9:C13)</f>
        <v>0.64090000000000003</v>
      </c>
      <c r="D8" s="37">
        <f t="shared" ref="D8:K8" si="1">SUM(D9:D13)</f>
        <v>0.86680000000000001</v>
      </c>
      <c r="E8" s="37">
        <f t="shared" si="1"/>
        <v>0.98550000000000004</v>
      </c>
      <c r="F8" s="37">
        <f t="shared" si="1"/>
        <v>1.2987238359292148</v>
      </c>
      <c r="G8" s="37">
        <f t="shared" si="1"/>
        <v>1.392461110298028</v>
      </c>
      <c r="H8" s="170">
        <f t="shared" si="1"/>
        <v>1.6745135208862501</v>
      </c>
      <c r="I8" s="37">
        <f t="shared" si="1"/>
        <v>2.0047439336156891</v>
      </c>
      <c r="J8" s="37">
        <f t="shared" si="1"/>
        <v>2.3695318875628164</v>
      </c>
      <c r="K8" s="37">
        <f t="shared" si="1"/>
        <v>2.7512881650383609</v>
      </c>
      <c r="L8" s="32"/>
      <c r="M8" s="60">
        <f>(M63*$M$61+M112*$M$110+M161*$M$159+M210*$M$208)/$M$6</f>
        <v>1.3820639425639336</v>
      </c>
    </row>
    <row r="9" spans="1:13" x14ac:dyDescent="0.3">
      <c r="A9" s="94" t="s">
        <v>3</v>
      </c>
      <c r="B9" s="138" t="s">
        <v>30</v>
      </c>
      <c r="C9" s="127">
        <f t="shared" ref="C9:K12" si="2">(C64*C$61+C113*C$110+C162*C$159+C211*C$208)/(SUM(C$208,C$159,C$110,C$61))</f>
        <v>0.39950000000000008</v>
      </c>
      <c r="D9" s="38">
        <f t="shared" si="2"/>
        <v>0.54110000000000003</v>
      </c>
      <c r="E9" s="38">
        <f t="shared" si="2"/>
        <v>0.62350000000000005</v>
      </c>
      <c r="F9" s="38">
        <f t="shared" si="2"/>
        <v>0.89081191796460746</v>
      </c>
      <c r="G9" s="38">
        <f t="shared" si="2"/>
        <v>0.93684128573831926</v>
      </c>
      <c r="H9" s="171">
        <f t="shared" si="2"/>
        <v>0.68478389010045271</v>
      </c>
      <c r="I9" s="38">
        <f t="shared" si="2"/>
        <v>1.3045439336156892</v>
      </c>
      <c r="J9" s="38">
        <f t="shared" si="2"/>
        <v>1.5969498567802909</v>
      </c>
      <c r="K9" s="100">
        <f t="shared" si="2"/>
        <v>1.6223064173938793</v>
      </c>
      <c r="L9" s="34"/>
      <c r="M9" s="58">
        <f t="shared" ref="M9:M49" si="3">(M64*$M$61+M113*$M$110+M162*$M$159+M211*$M$208)/$M$6</f>
        <v>0.88054901917062844</v>
      </c>
    </row>
    <row r="10" spans="1:13" x14ac:dyDescent="0.3">
      <c r="A10" s="96" t="s">
        <v>4</v>
      </c>
      <c r="B10" s="66" t="s">
        <v>31</v>
      </c>
      <c r="C10" s="127">
        <f t="shared" si="2"/>
        <v>1.6E-2</v>
      </c>
      <c r="D10" s="38">
        <f t="shared" si="2"/>
        <v>2.1600000000000005E-2</v>
      </c>
      <c r="E10" s="38">
        <f t="shared" si="2"/>
        <v>2.4899999999999995E-2</v>
      </c>
      <c r="F10" s="38">
        <f t="shared" si="2"/>
        <v>3.56E-2</v>
      </c>
      <c r="G10" s="38">
        <f t="shared" si="2"/>
        <v>3.7499999999999999E-2</v>
      </c>
      <c r="H10" s="171">
        <f t="shared" si="2"/>
        <v>4.1099642695932907E-2</v>
      </c>
      <c r="I10" s="38">
        <f t="shared" si="2"/>
        <v>5.2200000000000003E-2</v>
      </c>
      <c r="J10" s="38">
        <f t="shared" si="2"/>
        <v>6.3882030782525412E-2</v>
      </c>
      <c r="K10" s="100">
        <f t="shared" si="2"/>
        <v>6.4911893053340233E-2</v>
      </c>
      <c r="L10" s="34"/>
      <c r="M10" s="56">
        <f t="shared" si="3"/>
        <v>3.5447165590288883E-2</v>
      </c>
    </row>
    <row r="11" spans="1:13" x14ac:dyDescent="0.3">
      <c r="A11" s="96" t="s">
        <v>5</v>
      </c>
      <c r="B11" s="66" t="s">
        <v>32</v>
      </c>
      <c r="C11" s="127">
        <f t="shared" si="2"/>
        <v>5.6099999999999997E-2</v>
      </c>
      <c r="D11" s="38">
        <f t="shared" si="2"/>
        <v>8.2500000000000018E-2</v>
      </c>
      <c r="E11" s="38">
        <f t="shared" si="2"/>
        <v>0.10729999999999999</v>
      </c>
      <c r="F11" s="38">
        <f t="shared" si="2"/>
        <v>0.10730000000000002</v>
      </c>
      <c r="G11" s="38">
        <f t="shared" si="2"/>
        <v>0.12501982455970861</v>
      </c>
      <c r="H11" s="171">
        <f t="shared" si="2"/>
        <v>0.1250299880898644</v>
      </c>
      <c r="I11" s="38">
        <f t="shared" si="2"/>
        <v>0.14849999999999999</v>
      </c>
      <c r="J11" s="38">
        <f t="shared" si="2"/>
        <v>0.14849999999999997</v>
      </c>
      <c r="K11" s="100">
        <f t="shared" si="2"/>
        <v>0.17530000000000004</v>
      </c>
      <c r="L11" s="34"/>
      <c r="M11" s="56">
        <f t="shared" si="3"/>
        <v>0.12040420775741925</v>
      </c>
    </row>
    <row r="12" spans="1:13" x14ac:dyDescent="0.3">
      <c r="A12" s="98" t="s">
        <v>6</v>
      </c>
      <c r="B12" s="139" t="s">
        <v>33</v>
      </c>
      <c r="C12" s="126">
        <f t="shared" si="2"/>
        <v>0.16930000000000001</v>
      </c>
      <c r="D12" s="123">
        <f t="shared" si="2"/>
        <v>0.22160000000000002</v>
      </c>
      <c r="E12" s="123">
        <f t="shared" si="2"/>
        <v>0.2298</v>
      </c>
      <c r="F12" s="123">
        <f t="shared" si="2"/>
        <v>0.26501191796460732</v>
      </c>
      <c r="G12" s="123">
        <f t="shared" si="2"/>
        <v>0.29310000000000003</v>
      </c>
      <c r="H12" s="174">
        <f t="shared" si="2"/>
        <v>0.5736</v>
      </c>
      <c r="I12" s="123">
        <f t="shared" si="2"/>
        <v>0.4995</v>
      </c>
      <c r="J12" s="123">
        <f t="shared" si="2"/>
        <v>0.56020000000000003</v>
      </c>
      <c r="K12" s="124">
        <f t="shared" si="2"/>
        <v>0.88876985459114122</v>
      </c>
      <c r="L12" s="34"/>
      <c r="M12" s="56">
        <f t="shared" si="3"/>
        <v>0.34134647211102298</v>
      </c>
    </row>
    <row r="13" spans="1:13" ht="15" thickBot="1" x14ac:dyDescent="0.35">
      <c r="A13" s="6" t="s">
        <v>100</v>
      </c>
      <c r="B13" s="20" t="s">
        <v>101</v>
      </c>
      <c r="C13" s="130"/>
      <c r="D13" s="107"/>
      <c r="E13" s="107"/>
      <c r="F13" s="107"/>
      <c r="G13" s="107"/>
      <c r="H13" s="175">
        <f>(H68*H$61+H117*H$110+H166*H$159+H215*H$208)/(SUM(H$208,H$159,H$110,H$61))</f>
        <v>0.25</v>
      </c>
      <c r="I13" s="107"/>
      <c r="J13" s="107"/>
      <c r="K13" s="108"/>
      <c r="L13" s="34"/>
      <c r="M13" s="62">
        <f t="shared" si="3"/>
        <v>4.3170779345739997E-3</v>
      </c>
    </row>
    <row r="14" spans="1:13" ht="29.4" thickBot="1" x14ac:dyDescent="0.35">
      <c r="A14" s="9">
        <v>5</v>
      </c>
      <c r="B14" s="140" t="s">
        <v>71</v>
      </c>
      <c r="C14" s="129">
        <f>SUM(C15:C17,C21:C24)</f>
        <v>1.9688822128734715</v>
      </c>
      <c r="D14" s="129">
        <f t="shared" ref="D14:K14" si="4">SUM(D15:D17,D21:D24)</f>
        <v>1.9688711614148873</v>
      </c>
      <c r="E14" s="129">
        <f t="shared" si="4"/>
        <v>2.7609357907284107</v>
      </c>
      <c r="F14" s="129">
        <f t="shared" si="4"/>
        <v>2.5323309693245224</v>
      </c>
      <c r="G14" s="129">
        <f t="shared" si="4"/>
        <v>2.7111509020486233</v>
      </c>
      <c r="H14" s="187">
        <f t="shared" si="4"/>
        <v>3.0923760351999996</v>
      </c>
      <c r="I14" s="129">
        <f t="shared" si="4"/>
        <v>2.7206316881172503</v>
      </c>
      <c r="J14" s="129">
        <f t="shared" si="4"/>
        <v>2.8489881623238289</v>
      </c>
      <c r="K14" s="129">
        <f t="shared" si="4"/>
        <v>2.8101174106194056</v>
      </c>
      <c r="L14" s="32"/>
      <c r="M14" s="60">
        <f t="shared" si="3"/>
        <v>2.6694238299679767</v>
      </c>
    </row>
    <row r="15" spans="1:13" x14ac:dyDescent="0.3">
      <c r="A15" s="94" t="s">
        <v>115</v>
      </c>
      <c r="B15" s="138" t="s">
        <v>114</v>
      </c>
      <c r="C15" s="127">
        <f t="shared" ref="C15:K16" si="5">(C70*C$61+C119*C$110+C168*C$159+C217*C$208)/(SUM(C$208,C$159,C$110,C$61))</f>
        <v>1.0681548460969126</v>
      </c>
      <c r="D15" s="38">
        <f t="shared" si="5"/>
        <v>1.0681470846579673</v>
      </c>
      <c r="E15" s="38">
        <f t="shared" si="5"/>
        <v>1.5300231418262349</v>
      </c>
      <c r="F15" s="38">
        <f t="shared" si="5"/>
        <v>1.4094117401575543</v>
      </c>
      <c r="G15" s="38">
        <f t="shared" si="5"/>
        <v>1.5039033324515252</v>
      </c>
      <c r="H15" s="171">
        <f t="shared" si="5"/>
        <v>1.7249999999999999</v>
      </c>
      <c r="I15" s="38">
        <f t="shared" si="5"/>
        <v>1.5089132924553708</v>
      </c>
      <c r="J15" s="38">
        <f t="shared" si="5"/>
        <v>1.5767529948695791</v>
      </c>
      <c r="K15" s="100">
        <f t="shared" si="5"/>
        <v>1.5562012402674259</v>
      </c>
      <c r="L15" s="39"/>
      <c r="M15" s="58">
        <f t="shared" si="3"/>
        <v>1.4779907939988146</v>
      </c>
    </row>
    <row r="16" spans="1:13" x14ac:dyDescent="0.3">
      <c r="A16" s="94" t="s">
        <v>116</v>
      </c>
      <c r="B16" s="141" t="s">
        <v>117</v>
      </c>
      <c r="C16" s="127">
        <f>(C71*C$61+C120*C$110+C169*C$159+C218*C$208)/(SUM(C$208,C$159,C$110,C$61))</f>
        <v>0.45278336217655862</v>
      </c>
      <c r="D16" s="127">
        <f t="shared" si="5"/>
        <v>0.45278007215691968</v>
      </c>
      <c r="E16" s="127">
        <f t="shared" si="5"/>
        <v>0.64856609965814815</v>
      </c>
      <c r="F16" s="127">
        <f t="shared" si="5"/>
        <v>0.59743977077060617</v>
      </c>
      <c r="G16" s="127">
        <f t="shared" si="5"/>
        <v>0.63749409530287438</v>
      </c>
      <c r="H16" s="183">
        <f t="shared" si="5"/>
        <v>0.73121542499999992</v>
      </c>
      <c r="I16" s="127">
        <f t="shared" si="5"/>
        <v>0.63961778227878452</v>
      </c>
      <c r="J16" s="127">
        <f t="shared" si="5"/>
        <v>0.66837455725425055</v>
      </c>
      <c r="K16" s="127">
        <f t="shared" si="5"/>
        <v>0.65966281234068003</v>
      </c>
      <c r="L16" s="39"/>
      <c r="M16" s="58">
        <f t="shared" si="3"/>
        <v>0.62650995164053946</v>
      </c>
    </row>
    <row r="17" spans="1:13" x14ac:dyDescent="0.3">
      <c r="A17" s="96" t="s">
        <v>8</v>
      </c>
      <c r="B17" s="66" t="s">
        <v>35</v>
      </c>
      <c r="C17" s="131">
        <f>SUM(C18:C20)</f>
        <v>0.2233</v>
      </c>
      <c r="D17" s="40">
        <f>SUM(D18:D20)</f>
        <v>0.2233</v>
      </c>
      <c r="E17" s="40">
        <f t="shared" ref="E17:K17" si="6">SUM(E18:E20)</f>
        <v>0.38172082306618843</v>
      </c>
      <c r="F17" s="40">
        <f t="shared" si="6"/>
        <v>0.34018331233264465</v>
      </c>
      <c r="G17" s="40">
        <f t="shared" si="6"/>
        <v>0.37216355340065665</v>
      </c>
      <c r="H17" s="172">
        <f t="shared" si="6"/>
        <v>0.42909999999999998</v>
      </c>
      <c r="I17" s="40">
        <f t="shared" si="6"/>
        <v>0.37385895130753327</v>
      </c>
      <c r="J17" s="40">
        <f t="shared" si="6"/>
        <v>0.39679999999999999</v>
      </c>
      <c r="K17" s="101">
        <f t="shared" si="6"/>
        <v>0.38986043884285054</v>
      </c>
      <c r="L17" s="39"/>
      <c r="M17" s="56">
        <f t="shared" si="3"/>
        <v>0.36323766142005409</v>
      </c>
    </row>
    <row r="18" spans="1:13" x14ac:dyDescent="0.3">
      <c r="A18" s="96" t="s">
        <v>9</v>
      </c>
      <c r="B18" s="66" t="s">
        <v>108</v>
      </c>
      <c r="C18" s="127">
        <f t="shared" ref="C18:K24" si="7">(C73*C$61+C122*C$110+C171*C$159+C220*C$208)/(SUM(C$208,C$159,C$110,C$61))</f>
        <v>0.19409999999999999</v>
      </c>
      <c r="D18" s="38">
        <f t="shared" si="7"/>
        <v>0.19409999999999999</v>
      </c>
      <c r="E18" s="38">
        <f t="shared" si="7"/>
        <v>0.33185888425848242</v>
      </c>
      <c r="F18" s="38">
        <f t="shared" si="7"/>
        <v>0.29576112432329155</v>
      </c>
      <c r="G18" s="38">
        <f t="shared" si="7"/>
        <v>0.32357396853824816</v>
      </c>
      <c r="H18" s="171">
        <f t="shared" si="7"/>
        <v>0.37519999999999998</v>
      </c>
      <c r="I18" s="38">
        <f t="shared" si="7"/>
        <v>0.32504843640626829</v>
      </c>
      <c r="J18" s="38">
        <f t="shared" si="7"/>
        <v>0.34499999999999997</v>
      </c>
      <c r="K18" s="100">
        <f t="shared" si="7"/>
        <v>0.33896474426276235</v>
      </c>
      <c r="L18" s="39"/>
      <c r="M18" s="56">
        <f t="shared" si="3"/>
        <v>0.31583608587509832</v>
      </c>
    </row>
    <row r="19" spans="1:13" x14ac:dyDescent="0.3">
      <c r="A19" s="96" t="s">
        <v>10</v>
      </c>
      <c r="B19" s="66" t="s">
        <v>109</v>
      </c>
      <c r="C19" s="127">
        <f t="shared" si="7"/>
        <v>2.64E-2</v>
      </c>
      <c r="D19" s="38">
        <f t="shared" si="7"/>
        <v>2.6400000000000003E-2</v>
      </c>
      <c r="E19" s="38">
        <f t="shared" si="7"/>
        <v>4.5135744926935374E-2</v>
      </c>
      <c r="F19" s="38">
        <f t="shared" si="7"/>
        <v>4.0243930486699019E-2</v>
      </c>
      <c r="G19" s="38">
        <f t="shared" si="7"/>
        <v>4.400364721282507E-2</v>
      </c>
      <c r="H19" s="171">
        <f t="shared" si="7"/>
        <v>4.8800000000000003E-2</v>
      </c>
      <c r="I19" s="38">
        <f t="shared" si="7"/>
        <v>4.4202964530489032E-2</v>
      </c>
      <c r="J19" s="38">
        <f t="shared" si="7"/>
        <v>4.6899999999999997E-2</v>
      </c>
      <c r="K19" s="100">
        <f t="shared" si="7"/>
        <v>4.6084159240731726E-2</v>
      </c>
      <c r="L19" s="39"/>
      <c r="M19" s="56">
        <f t="shared" si="3"/>
        <v>4.2915161791985672E-2</v>
      </c>
    </row>
    <row r="20" spans="1:13" x14ac:dyDescent="0.3">
      <c r="A20" s="96" t="s">
        <v>11</v>
      </c>
      <c r="B20" s="66" t="s">
        <v>110</v>
      </c>
      <c r="C20" s="127">
        <f t="shared" si="7"/>
        <v>2.8E-3</v>
      </c>
      <c r="D20" s="38">
        <f t="shared" si="7"/>
        <v>2.8E-3</v>
      </c>
      <c r="E20" s="38">
        <f t="shared" si="7"/>
        <v>4.7261938807705971E-3</v>
      </c>
      <c r="F20" s="38">
        <f t="shared" si="7"/>
        <v>4.1782575226541104E-3</v>
      </c>
      <c r="G20" s="38">
        <f t="shared" si="7"/>
        <v>4.5859376495834417E-3</v>
      </c>
      <c r="H20" s="171">
        <f t="shared" si="7"/>
        <v>5.1000000000000004E-3</v>
      </c>
      <c r="I20" s="38">
        <f t="shared" si="7"/>
        <v>4.6075503707759188E-3</v>
      </c>
      <c r="J20" s="38">
        <f t="shared" si="7"/>
        <v>4.8999999999999998E-3</v>
      </c>
      <c r="K20" s="100">
        <f t="shared" si="7"/>
        <v>4.8115353393564523E-3</v>
      </c>
      <c r="L20" s="39"/>
      <c r="M20" s="56">
        <f t="shared" si="3"/>
        <v>4.486413752970069E-3</v>
      </c>
    </row>
    <row r="21" spans="1:13" x14ac:dyDescent="0.3">
      <c r="A21" s="98" t="s">
        <v>12</v>
      </c>
      <c r="B21" s="66" t="s">
        <v>39</v>
      </c>
      <c r="C21" s="127">
        <f t="shared" si="7"/>
        <v>8.43E-2</v>
      </c>
      <c r="D21" s="38">
        <f t="shared" si="7"/>
        <v>8.4300000000000014E-2</v>
      </c>
      <c r="E21" s="40"/>
      <c r="F21" s="40"/>
      <c r="G21" s="40"/>
      <c r="H21" s="172"/>
      <c r="I21" s="40"/>
      <c r="J21" s="40"/>
      <c r="K21" s="101"/>
      <c r="L21" s="39"/>
      <c r="M21" s="56">
        <f t="shared" si="3"/>
        <v>7.9966126713839087E-3</v>
      </c>
    </row>
    <row r="22" spans="1:13" x14ac:dyDescent="0.3">
      <c r="A22" s="96" t="s">
        <v>13</v>
      </c>
      <c r="B22" s="66" t="s">
        <v>40</v>
      </c>
      <c r="C22" s="127">
        <f t="shared" si="7"/>
        <v>2.3299999999999998E-2</v>
      </c>
      <c r="D22" s="38">
        <f t="shared" si="7"/>
        <v>2.3300000000000001E-2</v>
      </c>
      <c r="E22" s="38">
        <f t="shared" si="7"/>
        <v>3.3264951778328389E-2</v>
      </c>
      <c r="F22" s="38">
        <f t="shared" si="7"/>
        <v>3.0591287613270551E-2</v>
      </c>
      <c r="G22" s="38">
        <f t="shared" si="7"/>
        <v>3.2629688247917212E-2</v>
      </c>
      <c r="H22" s="171">
        <f t="shared" si="7"/>
        <v>3.4199999999999994E-2</v>
      </c>
      <c r="I22" s="38">
        <f t="shared" si="7"/>
        <v>3.2737751853879601E-2</v>
      </c>
      <c r="J22" s="38">
        <f t="shared" si="7"/>
        <v>3.4199999999999994E-2</v>
      </c>
      <c r="K22" s="100">
        <f t="shared" si="7"/>
        <v>3.3757676696782271E-2</v>
      </c>
      <c r="L22" s="39"/>
      <c r="M22" s="56">
        <f t="shared" si="3"/>
        <v>3.2050631501221297E-2</v>
      </c>
    </row>
    <row r="23" spans="1:13" x14ac:dyDescent="0.3">
      <c r="A23" s="565" t="s">
        <v>14</v>
      </c>
      <c r="B23" s="142" t="s">
        <v>118</v>
      </c>
      <c r="C23" s="131">
        <f t="shared" si="7"/>
        <v>8.2199999999999995E-2</v>
      </c>
      <c r="D23" s="38">
        <f t="shared" si="7"/>
        <v>8.2199999999999995E-2</v>
      </c>
      <c r="E23" s="38">
        <f t="shared" si="7"/>
        <v>0.11753746552550674</v>
      </c>
      <c r="F23" s="38">
        <f t="shared" si="7"/>
        <v>0.10864921623355596</v>
      </c>
      <c r="G23" s="38">
        <f t="shared" si="7"/>
        <v>0.11585156514264081</v>
      </c>
      <c r="H23" s="171">
        <f t="shared" si="7"/>
        <v>0.12139999999999999</v>
      </c>
      <c r="I23" s="38">
        <f t="shared" si="7"/>
        <v>0.1162333898837079</v>
      </c>
      <c r="J23" s="38">
        <f t="shared" si="7"/>
        <v>0.12139999999999999</v>
      </c>
      <c r="K23" s="100">
        <f t="shared" si="7"/>
        <v>0.11983712432863067</v>
      </c>
      <c r="L23" s="39"/>
      <c r="M23" s="62">
        <f t="shared" si="3"/>
        <v>0.11351848680762086</v>
      </c>
    </row>
    <row r="24" spans="1:13" ht="15" thickBot="1" x14ac:dyDescent="0.35">
      <c r="A24" s="566"/>
      <c r="B24" s="83" t="s">
        <v>117</v>
      </c>
      <c r="C24" s="127">
        <f>(C79*C$61+C128*C$110+C177*C$159+C226*C$208)/(SUM(C$208,C$159,C$110,C$61))</f>
        <v>3.4844004599999999E-2</v>
      </c>
      <c r="D24" s="127">
        <f t="shared" si="7"/>
        <v>3.4844004599999999E-2</v>
      </c>
      <c r="E24" s="127">
        <f t="shared" si="7"/>
        <v>4.9823308874003637E-2</v>
      </c>
      <c r="F24" s="127">
        <f t="shared" si="7"/>
        <v>4.6055642216890735E-2</v>
      </c>
      <c r="G24" s="127">
        <f t="shared" si="7"/>
        <v>4.9108667503009441E-2</v>
      </c>
      <c r="H24" s="183">
        <f t="shared" si="7"/>
        <v>5.1460610199999993E-2</v>
      </c>
      <c r="I24" s="127">
        <f t="shared" si="7"/>
        <v>4.9270520337974605E-2</v>
      </c>
      <c r="J24" s="127">
        <f t="shared" si="7"/>
        <v>5.14606102E-2</v>
      </c>
      <c r="K24" s="127">
        <f t="shared" si="7"/>
        <v>5.0798118143036239E-2</v>
      </c>
      <c r="L24" s="39"/>
      <c r="M24" s="115">
        <f t="shared" si="3"/>
        <v>4.8119691928342839E-2</v>
      </c>
    </row>
    <row r="25" spans="1:13" ht="15" thickBot="1" x14ac:dyDescent="0.35">
      <c r="A25" s="9">
        <v>6</v>
      </c>
      <c r="B25" s="137" t="s">
        <v>42</v>
      </c>
      <c r="C25" s="129">
        <f>SUM(C26:C28)</f>
        <v>0.28805484609691268</v>
      </c>
      <c r="D25" s="37">
        <f t="shared" ref="D25:K25" si="8">SUM(D26:D28)</f>
        <v>0.28804708465796713</v>
      </c>
      <c r="E25" s="37">
        <f t="shared" si="8"/>
        <v>0.29771455521350243</v>
      </c>
      <c r="F25" s="37">
        <f t="shared" si="8"/>
        <v>0.23772932639634065</v>
      </c>
      <c r="G25" s="37">
        <f t="shared" si="8"/>
        <v>0.29451682739699181</v>
      </c>
      <c r="H25" s="170">
        <f>SUM(H26:H28)</f>
        <v>0.95919999999999994</v>
      </c>
      <c r="I25" s="37">
        <f t="shared" si="8"/>
        <v>0.29752844634704778</v>
      </c>
      <c r="J25" s="37">
        <f t="shared" si="8"/>
        <v>0.33829999999999999</v>
      </c>
      <c r="K25" s="37">
        <f t="shared" si="8"/>
        <v>0.32595360794821154</v>
      </c>
      <c r="L25" s="43"/>
      <c r="M25" s="60">
        <f t="shared" si="3"/>
        <v>0.30739051706882403</v>
      </c>
    </row>
    <row r="26" spans="1:13" x14ac:dyDescent="0.3">
      <c r="A26" s="94" t="s">
        <v>15</v>
      </c>
      <c r="B26" s="138" t="s">
        <v>43</v>
      </c>
      <c r="C26" s="127">
        <f t="shared" ref="C26:K27" si="9">(C81*C$61+C130*C$110+C179*C$159+C228*C$208)/(SUM(C$208,C$159,C$110,C$61))</f>
        <v>0.1053</v>
      </c>
      <c r="D26" s="38">
        <f t="shared" si="9"/>
        <v>0.1053</v>
      </c>
      <c r="E26" s="38">
        <f t="shared" si="9"/>
        <v>0.15061414199828094</v>
      </c>
      <c r="F26" s="38">
        <f t="shared" si="9"/>
        <v>0.1391405038468265</v>
      </c>
      <c r="G26" s="38">
        <f t="shared" si="9"/>
        <v>0.14838125339055799</v>
      </c>
      <c r="H26" s="171">
        <f t="shared" si="9"/>
        <v>0.15549999999999997</v>
      </c>
      <c r="I26" s="38">
        <f t="shared" si="9"/>
        <v>0.14887114173758753</v>
      </c>
      <c r="J26" s="38">
        <f t="shared" si="9"/>
        <v>0.1555</v>
      </c>
      <c r="K26" s="100">
        <f t="shared" si="9"/>
        <v>0.15349480102541294</v>
      </c>
      <c r="L26" s="39"/>
      <c r="M26" s="58">
        <f t="shared" si="3"/>
        <v>0.14542456523877478</v>
      </c>
    </row>
    <row r="27" spans="1:13" x14ac:dyDescent="0.3">
      <c r="A27" s="98" t="s">
        <v>16</v>
      </c>
      <c r="B27" s="139" t="s">
        <v>44</v>
      </c>
      <c r="C27" s="126">
        <f t="shared" si="9"/>
        <v>0.18275484609691267</v>
      </c>
      <c r="D27" s="123">
        <f t="shared" si="9"/>
        <v>0.1827470846579671</v>
      </c>
      <c r="E27" s="123">
        <f t="shared" si="9"/>
        <v>0.14710041321522149</v>
      </c>
      <c r="F27" s="123">
        <f t="shared" si="9"/>
        <v>9.8588822549514163E-2</v>
      </c>
      <c r="G27" s="123">
        <f t="shared" si="9"/>
        <v>0.14613557400643384</v>
      </c>
      <c r="H27" s="174">
        <f t="shared" si="9"/>
        <v>0.1827</v>
      </c>
      <c r="I27" s="123">
        <f t="shared" si="9"/>
        <v>0.14865730460946028</v>
      </c>
      <c r="J27" s="123">
        <f t="shared" si="9"/>
        <v>0.18279999999999999</v>
      </c>
      <c r="K27" s="124">
        <f t="shared" si="9"/>
        <v>0.17245880692279861</v>
      </c>
      <c r="L27" s="39"/>
      <c r="M27" s="56">
        <f t="shared" si="3"/>
        <v>0.15124233024056746</v>
      </c>
    </row>
    <row r="28" spans="1:13" x14ac:dyDescent="0.3">
      <c r="A28" s="98" t="s">
        <v>102</v>
      </c>
      <c r="B28" s="139" t="s">
        <v>103</v>
      </c>
      <c r="C28" s="132"/>
      <c r="D28" s="41"/>
      <c r="E28" s="41"/>
      <c r="F28" s="41"/>
      <c r="G28" s="41"/>
      <c r="H28" s="172">
        <f>SUM(H29:H30)</f>
        <v>0.621</v>
      </c>
      <c r="I28" s="41"/>
      <c r="J28" s="41"/>
      <c r="K28" s="102"/>
      <c r="L28" s="39"/>
      <c r="M28" s="56">
        <f t="shared" si="3"/>
        <v>1.0723621589481813E-2</v>
      </c>
    </row>
    <row r="29" spans="1:13" x14ac:dyDescent="0.3">
      <c r="A29" s="98" t="s">
        <v>104</v>
      </c>
      <c r="B29" s="139" t="s">
        <v>119</v>
      </c>
      <c r="C29" s="132"/>
      <c r="D29" s="41"/>
      <c r="E29" s="41"/>
      <c r="F29" s="41"/>
      <c r="G29" s="41"/>
      <c r="H29" s="172">
        <f>(H84*H$61+H133*H$110+H182*H$159+H231*H$208)/(SUM(H$208,H$159,H$110,H$61))</f>
        <v>0.34970000000000001</v>
      </c>
      <c r="I29" s="41"/>
      <c r="J29" s="41"/>
      <c r="K29" s="102"/>
      <c r="L29" s="39"/>
      <c r="M29" s="56">
        <f t="shared" si="3"/>
        <v>6.0387286148821115E-3</v>
      </c>
    </row>
    <row r="30" spans="1:13" ht="15" thickBot="1" x14ac:dyDescent="0.35">
      <c r="A30" s="6" t="s">
        <v>105</v>
      </c>
      <c r="B30" s="20" t="s">
        <v>107</v>
      </c>
      <c r="C30" s="130"/>
      <c r="D30" s="107"/>
      <c r="E30" s="107"/>
      <c r="F30" s="107"/>
      <c r="G30" s="107"/>
      <c r="H30" s="174">
        <f>(H85*H$61+H134*H$110+H183*H$159+H232*H$208)/(SUM(H$208,H$159,H$110,H$61))</f>
        <v>0.27129999999999999</v>
      </c>
      <c r="I30" s="107"/>
      <c r="J30" s="107"/>
      <c r="K30" s="108"/>
      <c r="L30" s="39"/>
      <c r="M30" s="62">
        <f t="shared" si="3"/>
        <v>4.6848929745997043E-3</v>
      </c>
    </row>
    <row r="31" spans="1:13" ht="15" thickBot="1" x14ac:dyDescent="0.35">
      <c r="A31" s="9">
        <v>7</v>
      </c>
      <c r="B31" s="137" t="s">
        <v>45</v>
      </c>
      <c r="C31" s="129">
        <f>SUM(C32:C33)</f>
        <v>0.41490536810467255</v>
      </c>
      <c r="D31" s="37">
        <f>SUM(D32:D33)</f>
        <v>0.24153519362536424</v>
      </c>
      <c r="E31" s="37">
        <f t="shared" ref="E31:K31" si="10">SUM(E32:E33)</f>
        <v>0.3072689000386688</v>
      </c>
      <c r="F31" s="37">
        <f t="shared" si="10"/>
        <v>0.26487168970980923</v>
      </c>
      <c r="G31" s="37">
        <f t="shared" si="10"/>
        <v>0.40022906147980408</v>
      </c>
      <c r="H31" s="170">
        <f t="shared" si="10"/>
        <v>0.63529999999999998</v>
      </c>
      <c r="I31" s="37">
        <f t="shared" si="10"/>
        <v>0.75693857795649044</v>
      </c>
      <c r="J31" s="37">
        <f t="shared" si="10"/>
        <v>0.80692595128824884</v>
      </c>
      <c r="K31" s="42">
        <f t="shared" si="10"/>
        <v>1.2698568781685164</v>
      </c>
      <c r="L31" s="43"/>
      <c r="M31" s="60">
        <f t="shared" si="3"/>
        <v>0.46761155919834324</v>
      </c>
    </row>
    <row r="32" spans="1:13" x14ac:dyDescent="0.3">
      <c r="A32" s="94" t="s">
        <v>17</v>
      </c>
      <c r="B32" s="138" t="s">
        <v>46</v>
      </c>
      <c r="C32" s="127">
        <f t="shared" ref="C32:K33" si="11">(C87*C$61+C136*C$110+C185*C$159+C234*C$208)/(SUM(C$208,C$159,C$110,C$61))</f>
        <v>0.39368883277447603</v>
      </c>
      <c r="D32" s="38">
        <f t="shared" si="11"/>
        <v>0.22964074043475843</v>
      </c>
      <c r="E32" s="38">
        <f t="shared" si="11"/>
        <v>0.29218286720398112</v>
      </c>
      <c r="F32" s="38">
        <f t="shared" si="11"/>
        <v>0.25284408923538937</v>
      </c>
      <c r="G32" s="38">
        <f t="shared" si="11"/>
        <v>0.38072255372890051</v>
      </c>
      <c r="H32" s="171">
        <f t="shared" si="11"/>
        <v>0.59750000000000003</v>
      </c>
      <c r="I32" s="38">
        <f t="shared" si="11"/>
        <v>0.72017359201418962</v>
      </c>
      <c r="J32" s="38">
        <f t="shared" si="11"/>
        <v>0.76271163320215274</v>
      </c>
      <c r="K32" s="100">
        <f t="shared" si="11"/>
        <v>1.2043671072263376</v>
      </c>
      <c r="L32" s="39"/>
      <c r="M32" s="58">
        <f t="shared" si="3"/>
        <v>0.44437327441301194</v>
      </c>
    </row>
    <row r="33" spans="1:14" ht="15" thickBot="1" x14ac:dyDescent="0.35">
      <c r="A33" s="98" t="s">
        <v>18</v>
      </c>
      <c r="B33" s="20" t="s">
        <v>48</v>
      </c>
      <c r="C33" s="127">
        <f t="shared" si="11"/>
        <v>2.1216535330196528E-2</v>
      </c>
      <c r="D33" s="38">
        <f t="shared" si="11"/>
        <v>1.1894453190605817E-2</v>
      </c>
      <c r="E33" s="38">
        <f t="shared" si="11"/>
        <v>1.50860328346877E-2</v>
      </c>
      <c r="F33" s="38">
        <f t="shared" si="11"/>
        <v>1.202760047441985E-2</v>
      </c>
      <c r="G33" s="38">
        <f t="shared" si="11"/>
        <v>1.9506507750903557E-2</v>
      </c>
      <c r="H33" s="171">
        <f t="shared" si="11"/>
        <v>3.78E-2</v>
      </c>
      <c r="I33" s="38">
        <f t="shared" si="11"/>
        <v>3.6764985942300855E-2</v>
      </c>
      <c r="J33" s="38">
        <f t="shared" si="11"/>
        <v>4.4214318086096063E-2</v>
      </c>
      <c r="K33" s="100">
        <f t="shared" si="11"/>
        <v>6.5489770942178865E-2</v>
      </c>
      <c r="L33" s="39"/>
      <c r="M33" s="62">
        <f t="shared" si="3"/>
        <v>2.3238284785331395E-2</v>
      </c>
    </row>
    <row r="34" spans="1:14" ht="15" thickBot="1" x14ac:dyDescent="0.35">
      <c r="A34" s="9">
        <v>8</v>
      </c>
      <c r="B34" s="137" t="s">
        <v>49</v>
      </c>
      <c r="C34" s="129">
        <f>SUM(C35:C38)</f>
        <v>0.59852966258841067</v>
      </c>
      <c r="D34" s="37">
        <f>SUM(D35:D38)</f>
        <v>0.37100013063438136</v>
      </c>
      <c r="E34" s="37">
        <f t="shared" ref="E34:K34" si="12">SUM(E35:E38)</f>
        <v>0.46880804560840567</v>
      </c>
      <c r="F34" s="37">
        <f t="shared" si="12"/>
        <v>0.3691939609345114</v>
      </c>
      <c r="G34" s="37">
        <f t="shared" si="12"/>
        <v>0.57166761802591137</v>
      </c>
      <c r="H34" s="170">
        <f t="shared" si="12"/>
        <v>0.89410000000000001</v>
      </c>
      <c r="I34" s="37">
        <f t="shared" si="12"/>
        <v>1.0585688541482516</v>
      </c>
      <c r="J34" s="37">
        <f t="shared" si="12"/>
        <v>1.1094750085870315</v>
      </c>
      <c r="K34" s="42">
        <f t="shared" si="12"/>
        <v>2.0040337852133407</v>
      </c>
      <c r="L34" s="43"/>
      <c r="M34" s="60">
        <f t="shared" si="3"/>
        <v>0.69111730350748513</v>
      </c>
    </row>
    <row r="35" spans="1:14" x14ac:dyDescent="0.3">
      <c r="A35" s="94" t="s">
        <v>19</v>
      </c>
      <c r="B35" s="138" t="s">
        <v>46</v>
      </c>
      <c r="C35" s="127">
        <f t="shared" ref="C35:K38" si="13">(C90*C$61+C139*C$110+C188*C$159+C237*C$208)/(SUM(C$208,C$159,C$110,C$61))</f>
        <v>0.29791460228991279</v>
      </c>
      <c r="D35" s="38">
        <f t="shared" si="13"/>
        <v>0.17135056752855116</v>
      </c>
      <c r="E35" s="38">
        <f t="shared" si="13"/>
        <v>0.22937226880030592</v>
      </c>
      <c r="F35" s="38">
        <f t="shared" si="13"/>
        <v>0.18390972978485334</v>
      </c>
      <c r="G35" s="38">
        <f t="shared" si="13"/>
        <v>0.28646117811182992</v>
      </c>
      <c r="H35" s="171">
        <f t="shared" si="13"/>
        <v>0.46519999999999995</v>
      </c>
      <c r="I35" s="38">
        <f t="shared" si="13"/>
        <v>0.54773340636025769</v>
      </c>
      <c r="J35" s="38">
        <f t="shared" si="13"/>
        <v>0.58289537624903143</v>
      </c>
      <c r="K35" s="100">
        <f t="shared" si="13"/>
        <v>1.0804399950387649</v>
      </c>
      <c r="L35" s="39"/>
      <c r="M35" s="58">
        <f t="shared" si="3"/>
        <v>0.35142523777961882</v>
      </c>
    </row>
    <row r="36" spans="1:14" x14ac:dyDescent="0.3">
      <c r="A36" s="96" t="s">
        <v>19</v>
      </c>
      <c r="B36" s="66" t="s">
        <v>47</v>
      </c>
      <c r="C36" s="127">
        <f t="shared" si="13"/>
        <v>0.15996899037824025</v>
      </c>
      <c r="D36" s="38">
        <f t="shared" si="13"/>
        <v>0.1124775288877517</v>
      </c>
      <c r="E36" s="38">
        <f t="shared" si="13"/>
        <v>0.12944906937256137</v>
      </c>
      <c r="F36" s="38">
        <f t="shared" si="13"/>
        <v>9.8831660703595448E-2</v>
      </c>
      <c r="G36" s="38">
        <f t="shared" si="13"/>
        <v>0.1510831828250622</v>
      </c>
      <c r="H36" s="171">
        <f t="shared" si="13"/>
        <v>0.21279999999999999</v>
      </c>
      <c r="I36" s="38">
        <f t="shared" si="13"/>
        <v>0.26250347353795261</v>
      </c>
      <c r="J36" s="38">
        <f t="shared" si="13"/>
        <v>0.26582874947352836</v>
      </c>
      <c r="K36" s="100">
        <f t="shared" si="13"/>
        <v>0.45281931811634379</v>
      </c>
      <c r="L36" s="39"/>
      <c r="M36" s="56">
        <f t="shared" si="3"/>
        <v>0.17738606039441748</v>
      </c>
    </row>
    <row r="37" spans="1:14" x14ac:dyDescent="0.3">
      <c r="A37" s="96" t="s">
        <v>20</v>
      </c>
      <c r="B37" s="66" t="s">
        <v>50</v>
      </c>
      <c r="C37" s="127">
        <f t="shared" si="13"/>
        <v>9.1494072880799152E-2</v>
      </c>
      <c r="D37" s="38">
        <f t="shared" si="13"/>
        <v>5.2626771815030136E-2</v>
      </c>
      <c r="E37" s="38">
        <f t="shared" si="13"/>
        <v>7.0445880385077805E-2</v>
      </c>
      <c r="F37" s="38">
        <f t="shared" si="13"/>
        <v>5.6504136015673952E-2</v>
      </c>
      <c r="G37" s="38">
        <f t="shared" si="13"/>
        <v>8.7965229668086467E-2</v>
      </c>
      <c r="H37" s="171">
        <f t="shared" si="13"/>
        <v>0.1668</v>
      </c>
      <c r="I37" s="38">
        <f t="shared" si="13"/>
        <v>0.16828004959051987</v>
      </c>
      <c r="J37" s="38">
        <f t="shared" si="13"/>
        <v>0.17911534417027691</v>
      </c>
      <c r="K37" s="100">
        <f t="shared" si="13"/>
        <v>0.33191744654230476</v>
      </c>
      <c r="L37" s="39"/>
      <c r="M37" s="56">
        <f t="shared" si="3"/>
        <v>0.10835868830825846</v>
      </c>
    </row>
    <row r="38" spans="1:14" ht="15" thickBot="1" x14ac:dyDescent="0.35">
      <c r="A38" s="98" t="s">
        <v>20</v>
      </c>
      <c r="B38" s="20" t="s">
        <v>47</v>
      </c>
      <c r="C38" s="127">
        <f t="shared" si="13"/>
        <v>4.9151997039458536E-2</v>
      </c>
      <c r="D38" s="38">
        <f t="shared" si="13"/>
        <v>3.454526240304838E-2</v>
      </c>
      <c r="E38" s="38">
        <f t="shared" si="13"/>
        <v>3.9540827050460511E-2</v>
      </c>
      <c r="F38" s="38">
        <f t="shared" si="13"/>
        <v>2.9948434430388644E-2</v>
      </c>
      <c r="G38" s="38">
        <f t="shared" si="13"/>
        <v>4.6158027420932765E-2</v>
      </c>
      <c r="H38" s="171">
        <f t="shared" si="13"/>
        <v>4.9299999999999997E-2</v>
      </c>
      <c r="I38" s="38">
        <f t="shared" si="13"/>
        <v>8.0051924659521517E-2</v>
      </c>
      <c r="J38" s="38">
        <f t="shared" si="13"/>
        <v>8.1635538694194959E-2</v>
      </c>
      <c r="K38" s="100">
        <f t="shared" si="13"/>
        <v>0.13885702551592732</v>
      </c>
      <c r="L38" s="39"/>
      <c r="M38" s="62">
        <f t="shared" si="3"/>
        <v>5.3947317025190289E-2</v>
      </c>
    </row>
    <row r="39" spans="1:14" ht="15" thickBot="1" x14ac:dyDescent="0.35">
      <c r="A39" s="109">
        <v>9</v>
      </c>
      <c r="B39" s="143" t="s">
        <v>51</v>
      </c>
      <c r="C39" s="133">
        <f>SUM(C42,C46)</f>
        <v>0.33272409412349191</v>
      </c>
      <c r="D39" s="110">
        <f>SUM(D42,D46)</f>
        <v>0.31783561872105365</v>
      </c>
      <c r="E39" s="110">
        <f t="shared" ref="E39:K39" si="14">SUM(E42,E46)</f>
        <v>0.37669266722809486</v>
      </c>
      <c r="F39" s="110">
        <f t="shared" si="14"/>
        <v>0.31846117377883665</v>
      </c>
      <c r="G39" s="110">
        <f t="shared" si="14"/>
        <v>0.41860935293459156</v>
      </c>
      <c r="H39" s="184">
        <f t="shared" si="14"/>
        <v>0.61720998555714501</v>
      </c>
      <c r="I39" s="110">
        <f t="shared" si="14"/>
        <v>0.53375684385527788</v>
      </c>
      <c r="J39" s="110">
        <f t="shared" si="14"/>
        <v>0.63573196485842765</v>
      </c>
      <c r="K39" s="111">
        <f t="shared" si="14"/>
        <v>0.76130289380737148</v>
      </c>
      <c r="L39" s="43"/>
      <c r="M39" s="60">
        <f t="shared" si="3"/>
        <v>0.43180418617437766</v>
      </c>
    </row>
    <row r="40" spans="1:14" s="157" customFormat="1" ht="15" thickBot="1" x14ac:dyDescent="0.35">
      <c r="A40" s="151"/>
      <c r="B40" s="179" t="s">
        <v>91</v>
      </c>
      <c r="C40" s="180"/>
      <c r="D40" s="153"/>
      <c r="E40" s="153"/>
      <c r="F40" s="153"/>
      <c r="G40" s="153"/>
      <c r="H40" s="176"/>
      <c r="I40" s="153"/>
      <c r="J40" s="153"/>
      <c r="K40" s="154"/>
      <c r="L40" s="155"/>
      <c r="M40" s="156">
        <f t="shared" si="3"/>
        <v>4.8827612666671349E-2</v>
      </c>
      <c r="N40" s="475"/>
    </row>
    <row r="41" spans="1:14" s="157" customFormat="1" x14ac:dyDescent="0.3">
      <c r="A41" s="158"/>
      <c r="B41" s="181" t="s">
        <v>52</v>
      </c>
      <c r="C41" s="182">
        <f t="shared" ref="C41:J41" si="15">SUM(C34,C31,C25,C14,C8)</f>
        <v>3.9112720896634672</v>
      </c>
      <c r="D41" s="160">
        <f t="shared" si="15"/>
        <v>3.7362535703325999</v>
      </c>
      <c r="E41" s="160">
        <f t="shared" si="15"/>
        <v>4.8202272915889877</v>
      </c>
      <c r="F41" s="160">
        <f t="shared" si="15"/>
        <v>4.7028497822943987</v>
      </c>
      <c r="G41" s="160">
        <f t="shared" si="15"/>
        <v>5.3700255192493582</v>
      </c>
      <c r="H41" s="177">
        <f t="shared" si="15"/>
        <v>7.2554895560862489</v>
      </c>
      <c r="I41" s="160">
        <f t="shared" si="15"/>
        <v>6.838411500184729</v>
      </c>
      <c r="J41" s="160">
        <f t="shared" si="15"/>
        <v>7.4732210097619252</v>
      </c>
      <c r="K41" s="161">
        <f>SUM(K34,K31,K25,K14,K8)</f>
        <v>9.1612498469878343</v>
      </c>
      <c r="L41" s="155"/>
      <c r="M41" s="162">
        <f t="shared" si="3"/>
        <v>5.4687795396398915</v>
      </c>
    </row>
    <row r="42" spans="1:14" x14ac:dyDescent="0.3">
      <c r="A42" s="105" t="s">
        <v>21</v>
      </c>
      <c r="B42" s="145" t="s">
        <v>53</v>
      </c>
      <c r="C42" s="135">
        <f>SUM(C43:C45)</f>
        <v>8.1483531443959034E-2</v>
      </c>
      <c r="D42" s="135">
        <f t="shared" ref="D42:K42" si="16">SUM(D43:D45)</f>
        <v>7.7837370630739061E-2</v>
      </c>
      <c r="E42" s="135">
        <f t="shared" si="16"/>
        <v>9.9769065232894236E-2</v>
      </c>
      <c r="F42" s="135">
        <f t="shared" si="16"/>
        <v>9.6382473495544602E-2</v>
      </c>
      <c r="G42" s="135">
        <f t="shared" si="16"/>
        <v>0.11112832112729151</v>
      </c>
      <c r="H42" s="188">
        <f t="shared" si="16"/>
        <v>0.15115361392194482</v>
      </c>
      <c r="I42" s="135">
        <f t="shared" si="16"/>
        <v>0.14152869222536027</v>
      </c>
      <c r="J42" s="135">
        <f t="shared" si="16"/>
        <v>0.15568961329637021</v>
      </c>
      <c r="K42" s="135">
        <f t="shared" si="16"/>
        <v>0.19050463287365493</v>
      </c>
      <c r="L42" s="43"/>
      <c r="M42" s="57">
        <f t="shared" si="3"/>
        <v>0.11327919293602236</v>
      </c>
      <c r="N42" s="470"/>
    </row>
    <row r="43" spans="1:14" x14ac:dyDescent="0.3">
      <c r="A43" s="96" t="s">
        <v>22</v>
      </c>
      <c r="B43" s="13" t="s">
        <v>126</v>
      </c>
      <c r="C43" s="127">
        <f t="shared" ref="C43:K45" si="17">(C98*C$61+C147*C$110+C196*C$159+C245*C$208)/(SUM(C$208,C$159,C$110,C$61))</f>
        <v>0</v>
      </c>
      <c r="D43" s="38">
        <f t="shared" si="17"/>
        <v>0</v>
      </c>
      <c r="E43" s="38">
        <f t="shared" si="17"/>
        <v>0</v>
      </c>
      <c r="F43" s="38">
        <f t="shared" si="17"/>
        <v>0</v>
      </c>
      <c r="G43" s="38">
        <f t="shared" si="17"/>
        <v>0</v>
      </c>
      <c r="H43" s="171">
        <f t="shared" si="17"/>
        <v>0</v>
      </c>
      <c r="I43" s="38">
        <f t="shared" si="17"/>
        <v>0</v>
      </c>
      <c r="J43" s="38">
        <f t="shared" si="17"/>
        <v>0</v>
      </c>
      <c r="K43" s="100">
        <f t="shared" si="17"/>
        <v>0</v>
      </c>
      <c r="L43" s="39"/>
      <c r="M43" s="56">
        <f t="shared" si="3"/>
        <v>0</v>
      </c>
    </row>
    <row r="44" spans="1:14" x14ac:dyDescent="0.3">
      <c r="A44" s="96" t="s">
        <v>23</v>
      </c>
      <c r="B44" s="13" t="s">
        <v>127</v>
      </c>
      <c r="C44" s="127">
        <f t="shared" si="17"/>
        <v>0</v>
      </c>
      <c r="D44" s="38">
        <f t="shared" si="17"/>
        <v>0</v>
      </c>
      <c r="E44" s="38">
        <f t="shared" si="17"/>
        <v>0</v>
      </c>
      <c r="F44" s="38">
        <f t="shared" si="17"/>
        <v>0</v>
      </c>
      <c r="G44" s="38">
        <f t="shared" si="17"/>
        <v>0</v>
      </c>
      <c r="H44" s="171">
        <f t="shared" si="17"/>
        <v>0</v>
      </c>
      <c r="I44" s="38">
        <f t="shared" si="17"/>
        <v>0</v>
      </c>
      <c r="J44" s="38">
        <f t="shared" si="17"/>
        <v>0</v>
      </c>
      <c r="K44" s="100">
        <f t="shared" si="17"/>
        <v>0</v>
      </c>
      <c r="L44" s="39"/>
      <c r="M44" s="56">
        <f t="shared" si="3"/>
        <v>0</v>
      </c>
    </row>
    <row r="45" spans="1:14" x14ac:dyDescent="0.3">
      <c r="A45" s="96" t="s">
        <v>121</v>
      </c>
      <c r="B45" s="13" t="s">
        <v>128</v>
      </c>
      <c r="C45" s="127">
        <f t="shared" si="17"/>
        <v>8.1483531443959034E-2</v>
      </c>
      <c r="D45" s="127">
        <f t="shared" si="17"/>
        <v>7.7837370630739061E-2</v>
      </c>
      <c r="E45" s="127">
        <f t="shared" si="17"/>
        <v>9.9769065232894236E-2</v>
      </c>
      <c r="F45" s="127">
        <f t="shared" si="17"/>
        <v>9.6382473495544602E-2</v>
      </c>
      <c r="G45" s="127">
        <f t="shared" si="17"/>
        <v>0.11112832112729151</v>
      </c>
      <c r="H45" s="183">
        <f t="shared" si="17"/>
        <v>0.15115361392194482</v>
      </c>
      <c r="I45" s="127">
        <f t="shared" si="17"/>
        <v>0.14152869222536027</v>
      </c>
      <c r="J45" s="127">
        <f t="shared" si="17"/>
        <v>0.15568961329637021</v>
      </c>
      <c r="K45" s="127">
        <f t="shared" si="17"/>
        <v>0.19050463287365493</v>
      </c>
      <c r="L45" s="39"/>
      <c r="M45" s="56">
        <f t="shared" si="3"/>
        <v>0.11327919293602236</v>
      </c>
    </row>
    <row r="46" spans="1:14" x14ac:dyDescent="0.3">
      <c r="A46" s="105" t="s">
        <v>24</v>
      </c>
      <c r="B46" s="19" t="s">
        <v>56</v>
      </c>
      <c r="C46" s="135">
        <f>SUM(C47,C48)</f>
        <v>0.25124056267953288</v>
      </c>
      <c r="D46" s="45">
        <f t="shared" ref="D46:K46" si="18">SUM(D47,D48)</f>
        <v>0.23999824809031459</v>
      </c>
      <c r="E46" s="45">
        <f t="shared" si="18"/>
        <v>0.27692360199520061</v>
      </c>
      <c r="F46" s="45">
        <f t="shared" si="18"/>
        <v>0.22207870028329205</v>
      </c>
      <c r="G46" s="45">
        <f t="shared" si="18"/>
        <v>0.30748103180730002</v>
      </c>
      <c r="H46" s="178">
        <f t="shared" si="18"/>
        <v>0.4660563716352002</v>
      </c>
      <c r="I46" s="45">
        <f t="shared" si="18"/>
        <v>0.39222815162991764</v>
      </c>
      <c r="J46" s="45">
        <f t="shared" si="18"/>
        <v>0.48004235156205738</v>
      </c>
      <c r="K46" s="106">
        <f t="shared" si="18"/>
        <v>0.57079826093371655</v>
      </c>
      <c r="L46" s="43"/>
      <c r="M46" s="57">
        <f t="shared" si="3"/>
        <v>0.31852499323835531</v>
      </c>
    </row>
    <row r="47" spans="1:14" x14ac:dyDescent="0.3">
      <c r="A47" s="96" t="s">
        <v>25</v>
      </c>
      <c r="B47" s="13" t="s">
        <v>129</v>
      </c>
      <c r="C47" s="127">
        <f t="shared" ref="C47:K48" si="19">(C102*C$61+C151*C$110+C200*C$159+C249*C$208)/(SUM(C$208,C$159,C$110,C$61))</f>
        <v>8.1483531443959034E-2</v>
      </c>
      <c r="D47" s="38">
        <f t="shared" si="19"/>
        <v>7.7837370630739061E-2</v>
      </c>
      <c r="E47" s="38">
        <f t="shared" si="19"/>
        <v>6.9038645421257414E-2</v>
      </c>
      <c r="F47" s="38">
        <f t="shared" si="19"/>
        <v>2.1201198533718307E-2</v>
      </c>
      <c r="G47" s="38">
        <f t="shared" si="19"/>
        <v>7.5926182397627023E-2</v>
      </c>
      <c r="H47" s="171">
        <f t="shared" si="19"/>
        <v>0.15115361392194482</v>
      </c>
      <c r="I47" s="38">
        <f t="shared" si="19"/>
        <v>9.7329616027403837E-2</v>
      </c>
      <c r="J47" s="38">
        <f t="shared" si="19"/>
        <v>0.15568961329637021</v>
      </c>
      <c r="K47" s="100">
        <f t="shared" si="19"/>
        <v>0.17389646265722333</v>
      </c>
      <c r="L47" s="39"/>
      <c r="M47" s="56">
        <f t="shared" si="3"/>
        <v>8.2493932189630331E-2</v>
      </c>
      <c r="N47" s="470"/>
    </row>
    <row r="48" spans="1:14" ht="15" thickBot="1" x14ac:dyDescent="0.35">
      <c r="A48" s="96" t="s">
        <v>26</v>
      </c>
      <c r="B48" s="13" t="s">
        <v>130</v>
      </c>
      <c r="C48" s="127">
        <f t="shared" si="19"/>
        <v>0.16975703123557384</v>
      </c>
      <c r="D48" s="38">
        <f t="shared" si="19"/>
        <v>0.16216087745957553</v>
      </c>
      <c r="E48" s="38">
        <f t="shared" si="19"/>
        <v>0.20788495657394321</v>
      </c>
      <c r="F48" s="38">
        <f t="shared" si="19"/>
        <v>0.20087750174957375</v>
      </c>
      <c r="G48" s="38">
        <f t="shared" si="19"/>
        <v>0.231554849409673</v>
      </c>
      <c r="H48" s="171">
        <f t="shared" si="19"/>
        <v>0.31490275771325538</v>
      </c>
      <c r="I48" s="38">
        <f t="shared" si="19"/>
        <v>0.29489853560251383</v>
      </c>
      <c r="J48" s="38">
        <f t="shared" si="19"/>
        <v>0.32435273826568717</v>
      </c>
      <c r="K48" s="100">
        <f t="shared" si="19"/>
        <v>0.39690179827649319</v>
      </c>
      <c r="L48" s="39"/>
      <c r="M48" s="62">
        <f t="shared" si="3"/>
        <v>0.23603106104872498</v>
      </c>
      <c r="N48" s="470"/>
    </row>
    <row r="49" spans="1:14" ht="15" thickBot="1" x14ac:dyDescent="0.35">
      <c r="A49" s="537" t="s">
        <v>60</v>
      </c>
      <c r="B49" s="564"/>
      <c r="C49" s="129">
        <f t="shared" ref="C49:K49" si="20">SUM(C8,C14,C25,C31,C34,C39)</f>
        <v>4.24399618378696</v>
      </c>
      <c r="D49" s="37">
        <f t="shared" si="20"/>
        <v>4.0540891890536539</v>
      </c>
      <c r="E49" s="37">
        <f t="shared" si="20"/>
        <v>5.1969199588170838</v>
      </c>
      <c r="F49" s="37">
        <f t="shared" si="20"/>
        <v>5.0213109560732363</v>
      </c>
      <c r="G49" s="37">
        <f t="shared" si="20"/>
        <v>5.78863487218395</v>
      </c>
      <c r="H49" s="170">
        <f t="shared" si="20"/>
        <v>7.8726995416433949</v>
      </c>
      <c r="I49" s="37">
        <f t="shared" si="20"/>
        <v>7.3721683440400074</v>
      </c>
      <c r="J49" s="37">
        <f t="shared" si="20"/>
        <v>8.1089529746203546</v>
      </c>
      <c r="K49" s="42">
        <f t="shared" si="20"/>
        <v>9.9225527407952079</v>
      </c>
      <c r="L49" s="43"/>
      <c r="M49" s="60">
        <f t="shared" si="3"/>
        <v>5.9005837258142675</v>
      </c>
    </row>
    <row r="50" spans="1:14" ht="15" thickBot="1" x14ac:dyDescent="0.35">
      <c r="K50" t="s">
        <v>88</v>
      </c>
      <c r="M50">
        <v>5.9005999999999998</v>
      </c>
    </row>
    <row r="51" spans="1:14" x14ac:dyDescent="0.3">
      <c r="A51" s="551" t="s">
        <v>138</v>
      </c>
      <c r="B51" s="552"/>
      <c r="C51" s="552"/>
      <c r="D51" s="552"/>
      <c r="E51" s="552"/>
      <c r="F51" s="552"/>
      <c r="G51" s="552"/>
      <c r="H51" s="552"/>
      <c r="I51" s="552"/>
      <c r="J51" s="553"/>
      <c r="K51" s="87"/>
      <c r="L51" s="1"/>
      <c r="M51" s="88">
        <v>25201652</v>
      </c>
      <c r="N51" s="91"/>
    </row>
    <row r="52" spans="1:14" ht="15" thickBot="1" x14ac:dyDescent="0.35">
      <c r="A52" s="556" t="s">
        <v>86</v>
      </c>
      <c r="B52" s="557"/>
      <c r="C52" s="557"/>
      <c r="D52" s="557"/>
      <c r="E52" s="557"/>
      <c r="F52" s="557"/>
      <c r="G52" s="557"/>
      <c r="H52" s="557"/>
      <c r="I52" s="557"/>
      <c r="J52" s="557"/>
      <c r="K52" s="25"/>
      <c r="L52" s="1"/>
      <c r="M52" s="86">
        <f>M51/M6</f>
        <v>2.0102279308017188</v>
      </c>
    </row>
    <row r="53" spans="1:14" ht="15" thickBot="1" x14ac:dyDescent="0.35">
      <c r="A53" s="554" t="s">
        <v>87</v>
      </c>
      <c r="B53" s="555"/>
      <c r="C53" s="555"/>
      <c r="D53" s="555"/>
      <c r="E53" s="555"/>
      <c r="F53" s="555"/>
      <c r="G53" s="555"/>
      <c r="H53" s="555"/>
      <c r="I53" s="555"/>
      <c r="J53" s="555"/>
      <c r="K53" s="83"/>
      <c r="M53" s="84">
        <v>2.0102000000000002</v>
      </c>
    </row>
    <row r="54" spans="1:14" ht="15" thickBot="1" x14ac:dyDescent="0.35">
      <c r="A54" s="548" t="s">
        <v>82</v>
      </c>
      <c r="B54" s="549"/>
      <c r="C54" s="549"/>
      <c r="D54" s="549"/>
      <c r="E54" s="549"/>
      <c r="F54" s="549"/>
      <c r="G54" s="549"/>
      <c r="H54" s="549"/>
      <c r="I54" s="549"/>
      <c r="J54" s="550"/>
      <c r="K54" s="67"/>
      <c r="M54" s="71">
        <f>M49/M52</f>
        <v>2.9352809377496798</v>
      </c>
    </row>
    <row r="55" spans="1:14" ht="15" thickBot="1" x14ac:dyDescent="0.35">
      <c r="A55" s="558" t="s">
        <v>84</v>
      </c>
      <c r="B55" s="559"/>
      <c r="C55" s="559"/>
      <c r="D55" s="559"/>
      <c r="E55" s="559"/>
      <c r="F55" s="559"/>
      <c r="G55" s="559"/>
      <c r="H55" s="559"/>
      <c r="I55" s="559"/>
      <c r="J55" s="560"/>
      <c r="K55" s="67"/>
      <c r="M55" s="85">
        <v>2.9352999999999998</v>
      </c>
    </row>
    <row r="56" spans="1:14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4" ht="15" thickBot="1" x14ac:dyDescent="0.35">
      <c r="A58" s="72" t="s">
        <v>0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 t="s">
        <v>93</v>
      </c>
    </row>
    <row r="59" spans="1:14" x14ac:dyDescent="0.3">
      <c r="A59" s="536" t="s">
        <v>1</v>
      </c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</row>
    <row r="60" spans="1:14" ht="15" thickBot="1" x14ac:dyDescent="0.35"/>
    <row r="61" spans="1:14" ht="15" thickBot="1" x14ac:dyDescent="0.35">
      <c r="A61" s="4">
        <v>1</v>
      </c>
      <c r="B61" s="17" t="s">
        <v>2</v>
      </c>
      <c r="C61" s="21">
        <v>10022.540000000001</v>
      </c>
      <c r="D61" s="21">
        <v>596757.13</v>
      </c>
      <c r="E61" s="21">
        <v>901093.49</v>
      </c>
      <c r="F61" s="21">
        <v>45182.3</v>
      </c>
      <c r="G61" s="21">
        <v>631155.16</v>
      </c>
      <c r="H61" s="163">
        <v>151567.29999999999</v>
      </c>
      <c r="I61" s="21">
        <v>435772.39</v>
      </c>
      <c r="J61" s="21">
        <v>0</v>
      </c>
      <c r="K61" s="22">
        <v>181660.1</v>
      </c>
      <c r="L61" s="23"/>
      <c r="M61" s="48">
        <f>SUM(C61:K61)</f>
        <v>2953210.41</v>
      </c>
    </row>
    <row r="62" spans="1:14" ht="29.4" thickBot="1" x14ac:dyDescent="0.35">
      <c r="A62" s="8"/>
      <c r="B62" s="26" t="s">
        <v>28</v>
      </c>
      <c r="C62" s="27" t="s">
        <v>61</v>
      </c>
      <c r="D62" s="27" t="s">
        <v>62</v>
      </c>
      <c r="E62" s="27" t="s">
        <v>63</v>
      </c>
      <c r="F62" s="27" t="s">
        <v>64</v>
      </c>
      <c r="G62" s="27" t="s">
        <v>65</v>
      </c>
      <c r="H62" s="164" t="s">
        <v>111</v>
      </c>
      <c r="I62" s="27" t="s">
        <v>66</v>
      </c>
      <c r="J62" s="27" t="s">
        <v>67</v>
      </c>
      <c r="K62" s="28" t="s">
        <v>68</v>
      </c>
      <c r="L62" s="29"/>
      <c r="M62" s="119" t="s">
        <v>69</v>
      </c>
    </row>
    <row r="63" spans="1:14" ht="15" thickBot="1" x14ac:dyDescent="0.35">
      <c r="A63" s="9">
        <v>4</v>
      </c>
      <c r="B63" s="10" t="s">
        <v>29</v>
      </c>
      <c r="C63" s="30">
        <f>SUM(C64:C68)</f>
        <v>0.64090000000000003</v>
      </c>
      <c r="D63" s="30">
        <f t="shared" ref="D63:K63" si="21">SUM(D64:D68)</f>
        <v>0.86680000000000001</v>
      </c>
      <c r="E63" s="30">
        <f t="shared" si="21"/>
        <v>0.98550000000000004</v>
      </c>
      <c r="F63" s="30">
        <f t="shared" si="21"/>
        <v>1.2987000000000002</v>
      </c>
      <c r="G63" s="30">
        <f t="shared" si="21"/>
        <v>1.3923999999999999</v>
      </c>
      <c r="H63" s="165">
        <f t="shared" si="21"/>
        <v>1.6581999999999999</v>
      </c>
      <c r="I63" s="30">
        <f t="shared" si="21"/>
        <v>2.0047000000000001</v>
      </c>
      <c r="J63" s="30"/>
      <c r="K63" s="30">
        <f t="shared" si="21"/>
        <v>2.6596000000000002</v>
      </c>
      <c r="L63" s="32"/>
      <c r="M63" s="60">
        <f>(C63*$C$61+D63*$D$61+E63*$E$61+F63*$F$61+G63*$G$61+H63*$H$61+I63*$I$61+J63*$J$61+K63*$K$61)/$M$61</f>
        <v>1.3399938771758564</v>
      </c>
    </row>
    <row r="64" spans="1:14" x14ac:dyDescent="0.3">
      <c r="A64" s="94" t="s">
        <v>3</v>
      </c>
      <c r="B64" s="5" t="s">
        <v>30</v>
      </c>
      <c r="C64" s="33">
        <v>0.39950000000000002</v>
      </c>
      <c r="D64" s="33">
        <v>0.54110000000000003</v>
      </c>
      <c r="E64" s="33">
        <v>0.62350000000000005</v>
      </c>
      <c r="F64" s="33">
        <v>0.89080000000000004</v>
      </c>
      <c r="G64" s="33">
        <v>0.93679999999999997</v>
      </c>
      <c r="H64" s="166">
        <v>0.6694</v>
      </c>
      <c r="I64" s="33">
        <v>1.3045</v>
      </c>
      <c r="J64" s="33"/>
      <c r="K64" s="95">
        <v>1.5342</v>
      </c>
      <c r="L64" s="34"/>
      <c r="M64" s="58">
        <f t="shared" ref="M64:M93" si="22">(C64*$C$61+D64*$D$61+E64*$E$61+F64*$F$61+G64*$G$61+H64*$H$61+I64*$I$61+J64*$J$61+K64*$K$61)/$M$61</f>
        <v>0.83599962127690053</v>
      </c>
    </row>
    <row r="65" spans="1:13" x14ac:dyDescent="0.3">
      <c r="A65" s="96" t="s">
        <v>4</v>
      </c>
      <c r="B65" s="13" t="s">
        <v>31</v>
      </c>
      <c r="C65" s="35">
        <v>1.6E-2</v>
      </c>
      <c r="D65" s="35">
        <v>2.1600000000000001E-2</v>
      </c>
      <c r="E65" s="35">
        <v>2.4899999999999999E-2</v>
      </c>
      <c r="F65" s="35">
        <v>3.56E-2</v>
      </c>
      <c r="G65" s="35">
        <v>3.7499999999999999E-2</v>
      </c>
      <c r="H65" s="167">
        <v>4.02E-2</v>
      </c>
      <c r="I65" s="35">
        <v>5.2200000000000003E-2</v>
      </c>
      <c r="J65" s="35"/>
      <c r="K65" s="97">
        <v>6.1400000000000003E-2</v>
      </c>
      <c r="L65" s="34"/>
      <c r="M65" s="56">
        <f t="shared" si="22"/>
        <v>3.411832930895025E-2</v>
      </c>
    </row>
    <row r="66" spans="1:13" x14ac:dyDescent="0.3">
      <c r="A66" s="96" t="s">
        <v>5</v>
      </c>
      <c r="B66" s="13" t="s">
        <v>32</v>
      </c>
      <c r="C66" s="35">
        <v>5.6099999999999997E-2</v>
      </c>
      <c r="D66" s="35">
        <v>8.2500000000000004E-2</v>
      </c>
      <c r="E66" s="35">
        <v>0.10730000000000001</v>
      </c>
      <c r="F66" s="35">
        <v>0.10730000000000001</v>
      </c>
      <c r="G66" s="35">
        <v>0.125</v>
      </c>
      <c r="H66" s="167">
        <v>0.125</v>
      </c>
      <c r="I66" s="35">
        <v>0.14849999999999999</v>
      </c>
      <c r="J66" s="35"/>
      <c r="K66" s="97">
        <v>0.17530000000000001</v>
      </c>
      <c r="L66" s="34"/>
      <c r="M66" s="56">
        <f t="shared" si="22"/>
        <v>0.11706840859029749</v>
      </c>
    </row>
    <row r="67" spans="1:13" x14ac:dyDescent="0.3">
      <c r="A67" s="98" t="s">
        <v>6</v>
      </c>
      <c r="B67" s="117" t="s">
        <v>33</v>
      </c>
      <c r="C67" s="36">
        <v>0.16930000000000001</v>
      </c>
      <c r="D67" s="36">
        <v>0.22159999999999999</v>
      </c>
      <c r="E67" s="36">
        <v>0.2298</v>
      </c>
      <c r="F67" s="36">
        <v>0.26500000000000001</v>
      </c>
      <c r="G67" s="36">
        <v>0.29310000000000003</v>
      </c>
      <c r="H67" s="168">
        <v>0.5736</v>
      </c>
      <c r="I67" s="36">
        <v>0.4995</v>
      </c>
      <c r="J67" s="36"/>
      <c r="K67" s="99">
        <v>0.88870000000000005</v>
      </c>
      <c r="L67" s="34"/>
      <c r="M67" s="56">
        <f t="shared" si="22"/>
        <v>0.33997679490876509</v>
      </c>
    </row>
    <row r="68" spans="1:13" ht="15" thickBot="1" x14ac:dyDescent="0.35">
      <c r="A68" s="6" t="s">
        <v>100</v>
      </c>
      <c r="B68" s="7" t="s">
        <v>101</v>
      </c>
      <c r="C68" s="116"/>
      <c r="D68" s="116"/>
      <c r="E68" s="116"/>
      <c r="F68" s="116"/>
      <c r="G68" s="116"/>
      <c r="H68" s="169">
        <v>0.25</v>
      </c>
      <c r="I68" s="116"/>
      <c r="J68" s="116"/>
      <c r="K68" s="118"/>
      <c r="L68" s="34"/>
      <c r="M68" s="62">
        <f t="shared" si="22"/>
        <v>1.2830723090942915E-2</v>
      </c>
    </row>
    <row r="69" spans="1:13" ht="29.4" thickBot="1" x14ac:dyDescent="0.35">
      <c r="A69" s="9">
        <v>5</v>
      </c>
      <c r="B69" s="15" t="s">
        <v>71</v>
      </c>
      <c r="C69" s="37">
        <f>SUM(C70:C72,C76:C79)</f>
        <v>1.9688041179000004</v>
      </c>
      <c r="D69" s="37">
        <f>SUM(D70:D72,D76:D79)</f>
        <v>1.9688041179000004</v>
      </c>
      <c r="E69" s="37">
        <f t="shared" ref="E69:K69" si="23">SUM(E70:E72,E76:E79)</f>
        <v>2.9187021409999998</v>
      </c>
      <c r="F69" s="37">
        <f t="shared" si="23"/>
        <v>2.8487703139999994</v>
      </c>
      <c r="G69" s="37">
        <f t="shared" si="23"/>
        <v>2.8487703139999994</v>
      </c>
      <c r="H69" s="170">
        <f t="shared" si="23"/>
        <v>3.0923760351999996</v>
      </c>
      <c r="I69" s="37">
        <f t="shared" si="23"/>
        <v>2.8487703139999994</v>
      </c>
      <c r="J69" s="37"/>
      <c r="K69" s="37">
        <f t="shared" si="23"/>
        <v>2.8487703139999994</v>
      </c>
      <c r="L69" s="32"/>
      <c r="M69" s="60">
        <f t="shared" si="22"/>
        <v>2.70180895251666</v>
      </c>
    </row>
    <row r="70" spans="1:13" x14ac:dyDescent="0.3">
      <c r="A70" s="94" t="s">
        <v>115</v>
      </c>
      <c r="B70" s="5" t="s">
        <v>114</v>
      </c>
      <c r="C70" s="38">
        <v>1.0681</v>
      </c>
      <c r="D70" s="38">
        <v>1.0681</v>
      </c>
      <c r="E70" s="38">
        <v>1.6133</v>
      </c>
      <c r="F70" s="38">
        <v>1.5766</v>
      </c>
      <c r="G70" s="38">
        <v>1.5766</v>
      </c>
      <c r="H70" s="171">
        <v>1.7250000000000001</v>
      </c>
      <c r="I70" s="38">
        <v>1.5766</v>
      </c>
      <c r="J70" s="38"/>
      <c r="K70" s="100">
        <v>1.5766</v>
      </c>
      <c r="L70" s="39"/>
      <c r="M70" s="58">
        <f t="shared" si="22"/>
        <v>1.4909356860265164</v>
      </c>
    </row>
    <row r="71" spans="1:13" x14ac:dyDescent="0.3">
      <c r="A71" s="94" t="s">
        <v>116</v>
      </c>
      <c r="B71" s="125" t="s">
        <v>117</v>
      </c>
      <c r="C71" s="38">
        <f>C70*0.423893</f>
        <v>0.45276011330000004</v>
      </c>
      <c r="D71" s="38">
        <f t="shared" ref="D71:K71" si="24">D70*0.423893</f>
        <v>0.45276011330000004</v>
      </c>
      <c r="E71" s="38">
        <f t="shared" si="24"/>
        <v>0.68386657689999997</v>
      </c>
      <c r="F71" s="38">
        <f t="shared" si="24"/>
        <v>0.66830970379999999</v>
      </c>
      <c r="G71" s="38">
        <f t="shared" si="24"/>
        <v>0.66830970379999999</v>
      </c>
      <c r="H71" s="171">
        <f t="shared" si="24"/>
        <v>0.73121542500000003</v>
      </c>
      <c r="I71" s="38">
        <f t="shared" si="24"/>
        <v>0.66830970379999999</v>
      </c>
      <c r="J71" s="38"/>
      <c r="K71" s="38">
        <f t="shared" si="24"/>
        <v>0.66830970379999999</v>
      </c>
      <c r="L71" s="39"/>
      <c r="M71" s="58">
        <f t="shared" si="22"/>
        <v>0.63199720075683818</v>
      </c>
    </row>
    <row r="72" spans="1:13" x14ac:dyDescent="0.3">
      <c r="A72" s="96" t="s">
        <v>8</v>
      </c>
      <c r="B72" s="13" t="s">
        <v>35</v>
      </c>
      <c r="C72" s="40">
        <f>SUM(C73:C75)</f>
        <v>0.2233</v>
      </c>
      <c r="D72" s="40">
        <f>SUM(D73:D75)</f>
        <v>0.2233</v>
      </c>
      <c r="E72" s="40">
        <f t="shared" ref="E72:K72" si="25">SUM(E73:E75)</f>
        <v>0.4103</v>
      </c>
      <c r="F72" s="40">
        <f t="shared" si="25"/>
        <v>0.39679999999999999</v>
      </c>
      <c r="G72" s="40">
        <f t="shared" si="25"/>
        <v>0.39679999999999999</v>
      </c>
      <c r="H72" s="172">
        <f t="shared" si="25"/>
        <v>0.42909999999999998</v>
      </c>
      <c r="I72" s="40">
        <f t="shared" si="25"/>
        <v>0.39679999999999999</v>
      </c>
      <c r="J72" s="40"/>
      <c r="K72" s="101">
        <f t="shared" si="25"/>
        <v>0.39679999999999999</v>
      </c>
      <c r="L72" s="39"/>
      <c r="M72" s="56">
        <f t="shared" si="22"/>
        <v>0.36692881759413815</v>
      </c>
    </row>
    <row r="73" spans="1:13" x14ac:dyDescent="0.3">
      <c r="A73" s="96" t="s">
        <v>9</v>
      </c>
      <c r="B73" s="13" t="s">
        <v>108</v>
      </c>
      <c r="C73" s="40">
        <v>0.19409999999999999</v>
      </c>
      <c r="D73" s="40">
        <v>0.19409999999999999</v>
      </c>
      <c r="E73" s="40">
        <v>0.35670000000000002</v>
      </c>
      <c r="F73" s="40">
        <v>0.34499999999999997</v>
      </c>
      <c r="G73" s="40">
        <v>0.34499999999999997</v>
      </c>
      <c r="H73" s="172">
        <v>0.37519999999999998</v>
      </c>
      <c r="I73" s="40">
        <v>0.34499999999999997</v>
      </c>
      <c r="J73" s="40"/>
      <c r="K73" s="101">
        <v>0.34499999999999997</v>
      </c>
      <c r="L73" s="39"/>
      <c r="M73" s="56">
        <f t="shared" si="22"/>
        <v>0.31911531340565735</v>
      </c>
    </row>
    <row r="74" spans="1:13" x14ac:dyDescent="0.3">
      <c r="A74" s="96" t="s">
        <v>10</v>
      </c>
      <c r="B74" s="13" t="s">
        <v>109</v>
      </c>
      <c r="C74" s="40">
        <v>2.64E-2</v>
      </c>
      <c r="D74" s="40">
        <v>2.64E-2</v>
      </c>
      <c r="E74" s="40">
        <v>4.8500000000000001E-2</v>
      </c>
      <c r="F74" s="40">
        <v>4.6899999999999997E-2</v>
      </c>
      <c r="G74" s="40">
        <v>4.6899999999999997E-2</v>
      </c>
      <c r="H74" s="172">
        <v>4.8800000000000003E-2</v>
      </c>
      <c r="I74" s="40">
        <v>4.6899999999999997E-2</v>
      </c>
      <c r="J74" s="40"/>
      <c r="K74" s="101">
        <v>4.6899999999999997E-2</v>
      </c>
      <c r="L74" s="39"/>
      <c r="M74" s="56">
        <f t="shared" si="22"/>
        <v>4.3273690223785979E-2</v>
      </c>
    </row>
    <row r="75" spans="1:13" x14ac:dyDescent="0.3">
      <c r="A75" s="96" t="s">
        <v>11</v>
      </c>
      <c r="B75" s="13" t="s">
        <v>110</v>
      </c>
      <c r="C75" s="40">
        <v>2.8E-3</v>
      </c>
      <c r="D75" s="40">
        <v>2.8E-3</v>
      </c>
      <c r="E75" s="40">
        <v>5.1000000000000004E-3</v>
      </c>
      <c r="F75" s="40">
        <v>4.8999999999999998E-3</v>
      </c>
      <c r="G75" s="40">
        <v>4.8999999999999998E-3</v>
      </c>
      <c r="H75" s="172">
        <v>5.1000000000000004E-3</v>
      </c>
      <c r="I75" s="40">
        <v>4.8999999999999998E-3</v>
      </c>
      <c r="J75" s="40"/>
      <c r="K75" s="101">
        <v>4.8999999999999998E-3</v>
      </c>
      <c r="L75" s="39"/>
      <c r="M75" s="56">
        <f t="shared" si="22"/>
        <v>4.5398139646947817E-3</v>
      </c>
    </row>
    <row r="76" spans="1:13" x14ac:dyDescent="0.3">
      <c r="A76" s="96" t="s">
        <v>12</v>
      </c>
      <c r="B76" s="13" t="s">
        <v>39</v>
      </c>
      <c r="C76" s="40">
        <v>8.43E-2</v>
      </c>
      <c r="D76" s="40">
        <v>8.43E-2</v>
      </c>
      <c r="E76" s="40"/>
      <c r="F76" s="40"/>
      <c r="G76" s="40"/>
      <c r="H76" s="172">
        <v>0</v>
      </c>
      <c r="I76" s="40"/>
      <c r="J76" s="40"/>
      <c r="K76" s="101"/>
      <c r="L76" s="39"/>
      <c r="M76" s="56">
        <f t="shared" si="22"/>
        <v>1.7320650776454494E-2</v>
      </c>
    </row>
    <row r="77" spans="1:13" x14ac:dyDescent="0.3">
      <c r="A77" s="96" t="s">
        <v>13</v>
      </c>
      <c r="B77" s="13" t="s">
        <v>40</v>
      </c>
      <c r="C77" s="40">
        <v>2.3300000000000001E-2</v>
      </c>
      <c r="D77" s="40">
        <v>2.3300000000000001E-2</v>
      </c>
      <c r="E77" s="40">
        <v>3.5099999999999999E-2</v>
      </c>
      <c r="F77" s="40">
        <v>3.4200000000000001E-2</v>
      </c>
      <c r="G77" s="40">
        <v>3.4200000000000001E-2</v>
      </c>
      <c r="H77" s="172">
        <v>3.4200000000000001E-2</v>
      </c>
      <c r="I77" s="40">
        <v>3.4200000000000001E-2</v>
      </c>
      <c r="J77" s="40"/>
      <c r="K77" s="101">
        <v>3.4200000000000001E-2</v>
      </c>
      <c r="L77" s="39"/>
      <c r="M77" s="56">
        <f t="shared" si="22"/>
        <v>3.2235048826067224E-2</v>
      </c>
    </row>
    <row r="78" spans="1:13" x14ac:dyDescent="0.3">
      <c r="A78" s="565" t="s">
        <v>14</v>
      </c>
      <c r="B78" s="117" t="s">
        <v>118</v>
      </c>
      <c r="C78" s="132">
        <v>8.2199999999999995E-2</v>
      </c>
      <c r="D78" s="41">
        <v>8.2199999999999995E-2</v>
      </c>
      <c r="E78" s="41">
        <v>0.1237</v>
      </c>
      <c r="F78" s="41">
        <v>0.12139999999999999</v>
      </c>
      <c r="G78" s="41">
        <v>0.12139999999999999</v>
      </c>
      <c r="H78" s="173">
        <v>0.12139999999999999</v>
      </c>
      <c r="I78" s="41">
        <v>0.12139999999999999</v>
      </c>
      <c r="J78" s="41"/>
      <c r="K78" s="102">
        <v>0.12139999999999999</v>
      </c>
      <c r="L78" s="39"/>
      <c r="M78" s="62">
        <f t="shared" si="22"/>
        <v>0.11404757839012222</v>
      </c>
    </row>
    <row r="79" spans="1:13" ht="15" thickBot="1" x14ac:dyDescent="0.35">
      <c r="A79" s="566"/>
      <c r="B79" s="122" t="s">
        <v>117</v>
      </c>
      <c r="C79" s="123">
        <f>C78*0.423893</f>
        <v>3.4844004599999999E-2</v>
      </c>
      <c r="D79" s="123">
        <f t="shared" ref="D79:K79" si="26">D78*0.423893</f>
        <v>3.4844004599999999E-2</v>
      </c>
      <c r="E79" s="123">
        <f t="shared" si="26"/>
        <v>5.2435564100000005E-2</v>
      </c>
      <c r="F79" s="123">
        <f t="shared" si="26"/>
        <v>5.14606102E-2</v>
      </c>
      <c r="G79" s="123">
        <f t="shared" si="26"/>
        <v>5.14606102E-2</v>
      </c>
      <c r="H79" s="174">
        <f t="shared" si="26"/>
        <v>5.14606102E-2</v>
      </c>
      <c r="I79" s="123">
        <f t="shared" si="26"/>
        <v>5.14606102E-2</v>
      </c>
      <c r="J79" s="123"/>
      <c r="K79" s="123">
        <f t="shared" si="26"/>
        <v>5.14606102E-2</v>
      </c>
      <c r="L79" s="39"/>
      <c r="M79" s="62">
        <f t="shared" si="22"/>
        <v>4.8343970146524085E-2</v>
      </c>
    </row>
    <row r="80" spans="1:13" ht="15" thickBot="1" x14ac:dyDescent="0.35">
      <c r="A80" s="9">
        <v>6</v>
      </c>
      <c r="B80" s="10" t="s">
        <v>42</v>
      </c>
      <c r="C80" s="37">
        <f>SUM(C81:C83)</f>
        <v>0.28800000000000003</v>
      </c>
      <c r="D80" s="37">
        <f t="shared" ref="D80:K80" si="27">SUM(D81:D83)</f>
        <v>0.28800000000000003</v>
      </c>
      <c r="E80" s="37">
        <f t="shared" si="27"/>
        <v>0.34129999999999999</v>
      </c>
      <c r="F80" s="37">
        <f t="shared" si="27"/>
        <v>0.3382</v>
      </c>
      <c r="G80" s="37">
        <f>SUM(G81:G83)</f>
        <v>0.3382</v>
      </c>
      <c r="H80" s="170">
        <f t="shared" si="27"/>
        <v>0.95920000000000005</v>
      </c>
      <c r="I80" s="37">
        <f t="shared" si="27"/>
        <v>0.3382</v>
      </c>
      <c r="J80" s="37"/>
      <c r="K80" s="37">
        <f t="shared" si="27"/>
        <v>0.3382</v>
      </c>
      <c r="L80" s="43"/>
      <c r="M80" s="60">
        <f t="shared" si="22"/>
        <v>0.36070308459565531</v>
      </c>
    </row>
    <row r="81" spans="1:13" x14ac:dyDescent="0.3">
      <c r="A81" s="94" t="s">
        <v>15</v>
      </c>
      <c r="B81" s="5" t="s">
        <v>43</v>
      </c>
      <c r="C81" s="38">
        <v>0.1053</v>
      </c>
      <c r="D81" s="38">
        <v>0.1053</v>
      </c>
      <c r="E81" s="38">
        <v>0.15859999999999999</v>
      </c>
      <c r="F81" s="38">
        <v>0.1555</v>
      </c>
      <c r="G81" s="38">
        <v>0.1555</v>
      </c>
      <c r="H81" s="171">
        <v>0.1555</v>
      </c>
      <c r="I81" s="38">
        <v>0.1555</v>
      </c>
      <c r="J81" s="38"/>
      <c r="K81" s="100">
        <v>0.1555</v>
      </c>
      <c r="L81" s="39"/>
      <c r="M81" s="58">
        <f t="shared" si="22"/>
        <v>0.14613156843775316</v>
      </c>
    </row>
    <row r="82" spans="1:13" x14ac:dyDescent="0.3">
      <c r="A82" s="98" t="s">
        <v>16</v>
      </c>
      <c r="B82" s="117" t="s">
        <v>80</v>
      </c>
      <c r="C82" s="41">
        <v>0.1827</v>
      </c>
      <c r="D82" s="41">
        <v>0.1827</v>
      </c>
      <c r="E82" s="41">
        <v>0.1827</v>
      </c>
      <c r="F82" s="41">
        <v>0.1827</v>
      </c>
      <c r="G82" s="41">
        <v>0.1827</v>
      </c>
      <c r="H82" s="173">
        <v>0.1827</v>
      </c>
      <c r="I82" s="41">
        <v>0.1827</v>
      </c>
      <c r="J82" s="41"/>
      <c r="K82" s="102">
        <v>0.1827</v>
      </c>
      <c r="L82" s="39"/>
      <c r="M82" s="56">
        <f t="shared" si="22"/>
        <v>0.1827</v>
      </c>
    </row>
    <row r="83" spans="1:13" x14ac:dyDescent="0.3">
      <c r="A83" s="96" t="s">
        <v>102</v>
      </c>
      <c r="B83" s="13" t="s">
        <v>103</v>
      </c>
      <c r="C83" s="40"/>
      <c r="D83" s="40"/>
      <c r="E83" s="40"/>
      <c r="F83" s="40"/>
      <c r="G83" s="40"/>
      <c r="H83" s="172">
        <f>SUM(H84:H85)</f>
        <v>0.621</v>
      </c>
      <c r="I83" s="40"/>
      <c r="J83" s="40"/>
      <c r="K83" s="40"/>
      <c r="L83" s="39"/>
      <c r="M83" s="56">
        <f t="shared" si="22"/>
        <v>3.1871516157902201E-2</v>
      </c>
    </row>
    <row r="84" spans="1:13" x14ac:dyDescent="0.3">
      <c r="A84" s="96" t="s">
        <v>104</v>
      </c>
      <c r="B84" s="13" t="s">
        <v>120</v>
      </c>
      <c r="C84" s="40"/>
      <c r="D84" s="40"/>
      <c r="E84" s="40"/>
      <c r="F84" s="40"/>
      <c r="G84" s="40"/>
      <c r="H84" s="172">
        <v>0.34970000000000001</v>
      </c>
      <c r="I84" s="40"/>
      <c r="J84" s="40"/>
      <c r="K84" s="101"/>
      <c r="L84" s="39"/>
      <c r="M84" s="56">
        <f t="shared" si="22"/>
        <v>1.7947615459610954E-2</v>
      </c>
    </row>
    <row r="85" spans="1:13" ht="15" thickBot="1" x14ac:dyDescent="0.35">
      <c r="A85" s="6" t="s">
        <v>105</v>
      </c>
      <c r="B85" s="7" t="s">
        <v>107</v>
      </c>
      <c r="C85" s="107"/>
      <c r="D85" s="107"/>
      <c r="E85" s="107"/>
      <c r="F85" s="107"/>
      <c r="G85" s="107"/>
      <c r="H85" s="175">
        <v>0.27129999999999999</v>
      </c>
      <c r="I85" s="107"/>
      <c r="J85" s="107"/>
      <c r="K85" s="108"/>
      <c r="L85" s="39"/>
      <c r="M85" s="62">
        <f t="shared" si="22"/>
        <v>1.3923900698291252E-2</v>
      </c>
    </row>
    <row r="86" spans="1:13" ht="15" thickBot="1" x14ac:dyDescent="0.35">
      <c r="A86" s="9">
        <v>7</v>
      </c>
      <c r="B86" s="10" t="s">
        <v>45</v>
      </c>
      <c r="C86" s="37">
        <f>SUM(C87:C88)</f>
        <v>0.39900000000000002</v>
      </c>
      <c r="D86" s="37">
        <f>SUM(D87:D88)</f>
        <v>0.2397</v>
      </c>
      <c r="E86" s="37">
        <f t="shared" ref="E86:K86" si="28">SUM(E87:E88)</f>
        <v>0.32680000000000003</v>
      </c>
      <c r="F86" s="37">
        <f t="shared" si="28"/>
        <v>0.30599999999999999</v>
      </c>
      <c r="G86" s="37">
        <f t="shared" si="28"/>
        <v>0.41619999999999996</v>
      </c>
      <c r="H86" s="170">
        <f t="shared" si="28"/>
        <v>0.63529999999999998</v>
      </c>
      <c r="I86" s="37">
        <f t="shared" si="28"/>
        <v>0.74670000000000003</v>
      </c>
      <c r="J86" s="37"/>
      <c r="K86" s="42">
        <f t="shared" si="28"/>
        <v>1.2917999999999998</v>
      </c>
      <c r="L86" s="43"/>
      <c r="M86" s="60">
        <f t="shared" si="22"/>
        <v>0.46538575554052719</v>
      </c>
    </row>
    <row r="87" spans="1:13" x14ac:dyDescent="0.3">
      <c r="A87" s="94" t="s">
        <v>17</v>
      </c>
      <c r="B87" s="5" t="s">
        <v>46</v>
      </c>
      <c r="C87" s="38">
        <v>0.38080000000000003</v>
      </c>
      <c r="D87" s="38">
        <v>0.2291</v>
      </c>
      <c r="E87" s="38">
        <v>0.31230000000000002</v>
      </c>
      <c r="F87" s="38">
        <v>0.2923</v>
      </c>
      <c r="G87" s="38">
        <v>0.39789999999999998</v>
      </c>
      <c r="H87" s="171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22"/>
        <v>0.4443152782530656</v>
      </c>
    </row>
    <row r="88" spans="1:13" ht="15" thickBot="1" x14ac:dyDescent="0.35">
      <c r="A88" s="98" t="s">
        <v>18</v>
      </c>
      <c r="B88" s="7" t="s">
        <v>48</v>
      </c>
      <c r="C88" s="41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173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22"/>
        <v>2.1070477287461545E-2</v>
      </c>
    </row>
    <row r="89" spans="1:13" ht="15" thickBot="1" x14ac:dyDescent="0.35">
      <c r="A89" s="9">
        <v>8</v>
      </c>
      <c r="B89" s="10" t="s">
        <v>49</v>
      </c>
      <c r="C89" s="37">
        <f>SUM(C90:C93)</f>
        <v>0.56989999999999996</v>
      </c>
      <c r="D89" s="37">
        <f>SUM(D90:D93)</f>
        <v>0.36319999999999997</v>
      </c>
      <c r="E89" s="37">
        <f t="shared" ref="E89:K89" si="29">SUM(E90:E93)</f>
        <v>0.49989999999999996</v>
      </c>
      <c r="F89" s="37">
        <f t="shared" si="29"/>
        <v>0.44439999999999996</v>
      </c>
      <c r="G89" s="37">
        <f t="shared" si="29"/>
        <v>0.59120000000000006</v>
      </c>
      <c r="H89" s="170">
        <f t="shared" si="29"/>
        <v>0.89410000000000001</v>
      </c>
      <c r="I89" s="37">
        <f t="shared" si="29"/>
        <v>1.0170000000000001</v>
      </c>
      <c r="J89" s="37"/>
      <c r="K89" s="42">
        <f t="shared" si="29"/>
        <v>2.0507</v>
      </c>
      <c r="L89" s="43"/>
      <c r="M89" s="60">
        <f t="shared" si="22"/>
        <v>0.68310602567427625</v>
      </c>
    </row>
    <row r="90" spans="1:13" x14ac:dyDescent="0.3">
      <c r="A90" s="94" t="s">
        <v>19</v>
      </c>
      <c r="B90" s="5" t="s">
        <v>46</v>
      </c>
      <c r="C90" s="38">
        <v>0.2853</v>
      </c>
      <c r="D90" s="38">
        <v>0.1694</v>
      </c>
      <c r="E90" s="38">
        <v>0.246</v>
      </c>
      <c r="F90" s="38">
        <v>0.21490000000000001</v>
      </c>
      <c r="G90" s="38">
        <v>0.29730000000000001</v>
      </c>
      <c r="H90" s="171">
        <v>0.4652</v>
      </c>
      <c r="I90" s="38">
        <v>0.53610000000000002</v>
      </c>
      <c r="J90" s="38"/>
      <c r="K90" s="100">
        <v>1.1160000000000001</v>
      </c>
      <c r="L90" s="39"/>
      <c r="M90" s="58">
        <f t="shared" si="22"/>
        <v>0.34871560343748076</v>
      </c>
    </row>
    <row r="91" spans="1:13" x14ac:dyDescent="0.3">
      <c r="A91" s="96" t="s">
        <v>19</v>
      </c>
      <c r="B91" s="13" t="s">
        <v>47</v>
      </c>
      <c r="C91" s="40">
        <v>0.1507</v>
      </c>
      <c r="D91" s="40">
        <v>0.1085</v>
      </c>
      <c r="E91" s="40">
        <v>0.13639999999999999</v>
      </c>
      <c r="F91" s="40">
        <v>0.12509999999999999</v>
      </c>
      <c r="G91" s="40">
        <v>0.155</v>
      </c>
      <c r="H91" s="172">
        <v>0.21279999999999999</v>
      </c>
      <c r="I91" s="40">
        <v>0.2419</v>
      </c>
      <c r="J91" s="40"/>
      <c r="K91" s="101">
        <v>0.45279999999999998</v>
      </c>
      <c r="L91" s="39"/>
      <c r="M91" s="56">
        <f t="shared" si="22"/>
        <v>0.17356420222357269</v>
      </c>
    </row>
    <row r="92" spans="1:13" x14ac:dyDescent="0.3">
      <c r="A92" s="96" t="s">
        <v>20</v>
      </c>
      <c r="B92" s="13" t="s">
        <v>50</v>
      </c>
      <c r="C92" s="40">
        <v>8.7599999999999997E-2</v>
      </c>
      <c r="D92" s="40">
        <v>5.1999999999999998E-2</v>
      </c>
      <c r="E92" s="40">
        <v>7.5600000000000001E-2</v>
      </c>
      <c r="F92" s="40">
        <v>6.6000000000000003E-2</v>
      </c>
      <c r="G92" s="40">
        <v>9.1300000000000006E-2</v>
      </c>
      <c r="H92" s="172">
        <v>0.1668</v>
      </c>
      <c r="I92" s="40">
        <v>0.16470000000000001</v>
      </c>
      <c r="J92" s="40"/>
      <c r="K92" s="101">
        <v>0.34279999999999999</v>
      </c>
      <c r="L92" s="39"/>
      <c r="M92" s="56">
        <f t="shared" si="22"/>
        <v>0.10834471207522259</v>
      </c>
    </row>
    <row r="93" spans="1:13" ht="15" thickBot="1" x14ac:dyDescent="0.35">
      <c r="A93" s="98" t="s">
        <v>20</v>
      </c>
      <c r="B93" s="7" t="s">
        <v>47</v>
      </c>
      <c r="C93" s="41">
        <v>4.6300000000000001E-2</v>
      </c>
      <c r="D93" s="41">
        <v>3.3300000000000003E-2</v>
      </c>
      <c r="E93" s="41">
        <v>4.19E-2</v>
      </c>
      <c r="F93" s="41">
        <v>3.8399999999999997E-2</v>
      </c>
      <c r="G93" s="41">
        <v>4.7600000000000003E-2</v>
      </c>
      <c r="H93" s="173">
        <v>4.9299999999999997E-2</v>
      </c>
      <c r="I93" s="41">
        <v>7.4300000000000005E-2</v>
      </c>
      <c r="J93" s="41"/>
      <c r="K93" s="102">
        <v>0.1391</v>
      </c>
      <c r="L93" s="39"/>
      <c r="M93" s="62">
        <f t="shared" si="22"/>
        <v>5.2481507938000271E-2</v>
      </c>
    </row>
    <row r="94" spans="1:13" ht="15" thickBot="1" x14ac:dyDescent="0.35">
      <c r="A94" s="9">
        <v>9</v>
      </c>
      <c r="B94" s="10" t="s">
        <v>51</v>
      </c>
      <c r="C94" s="37">
        <f>SUM(C97,C101)</f>
        <v>0.32892427910151728</v>
      </c>
      <c r="D94" s="37">
        <f>SUM(D97,D101)</f>
        <v>0.31700625230151724</v>
      </c>
      <c r="E94" s="37">
        <f t="shared" ref="E94:M94" si="30">SUM(E97,E101)</f>
        <v>0.43148209173058805</v>
      </c>
      <c r="F94" s="37">
        <f t="shared" si="30"/>
        <v>0.44542202947135195</v>
      </c>
      <c r="G94" s="37">
        <f t="shared" si="30"/>
        <v>0.47525537707135196</v>
      </c>
      <c r="H94" s="170">
        <f t="shared" si="30"/>
        <v>0.61582222696239353</v>
      </c>
      <c r="I94" s="37">
        <f t="shared" si="30"/>
        <v>0.59167944187135202</v>
      </c>
      <c r="J94" s="37"/>
      <c r="K94" s="42">
        <f t="shared" si="30"/>
        <v>0.78169583347135196</v>
      </c>
      <c r="L94" s="43"/>
      <c r="M94" s="42">
        <f t="shared" si="30"/>
        <v>0.46681896076104712</v>
      </c>
    </row>
    <row r="95" spans="1:13" s="157" customFormat="1" ht="15" thickBot="1" x14ac:dyDescent="0.35">
      <c r="A95" s="151"/>
      <c r="B95" s="152" t="s">
        <v>91</v>
      </c>
      <c r="C95" s="153"/>
      <c r="D95" s="153"/>
      <c r="E95" s="153"/>
      <c r="F95" s="153"/>
      <c r="G95" s="153"/>
      <c r="H95" s="176"/>
      <c r="I95" s="153"/>
      <c r="J95" s="153"/>
      <c r="K95" s="154"/>
      <c r="L95" s="155"/>
      <c r="M95" s="156">
        <v>6.3399999999999998E-2</v>
      </c>
    </row>
    <row r="96" spans="1:13" s="157" customFormat="1" x14ac:dyDescent="0.3">
      <c r="A96" s="158"/>
      <c r="B96" s="159" t="s">
        <v>52</v>
      </c>
      <c r="C96" s="160">
        <f t="shared" ref="C96:I96" si="31">SUM(C89,C86,C80,C69,C63)</f>
        <v>3.8666041179000006</v>
      </c>
      <c r="D96" s="160">
        <f t="shared" si="31"/>
        <v>3.7265041179000007</v>
      </c>
      <c r="E96" s="160">
        <f t="shared" si="31"/>
        <v>5.072202141</v>
      </c>
      <c r="F96" s="160">
        <f t="shared" si="31"/>
        <v>5.2360703139999991</v>
      </c>
      <c r="G96" s="160">
        <f t="shared" si="31"/>
        <v>5.5867703139999989</v>
      </c>
      <c r="H96" s="177">
        <f t="shared" si="31"/>
        <v>7.239176035199999</v>
      </c>
      <c r="I96" s="160">
        <f t="shared" si="31"/>
        <v>6.9553703139999996</v>
      </c>
      <c r="J96" s="160"/>
      <c r="K96" s="161">
        <f>SUM(K89,K86,K80,K69,K63)</f>
        <v>9.1890703139999985</v>
      </c>
      <c r="L96" s="155"/>
      <c r="M96" s="162">
        <f>((C96*$C$61+D96*$D$61+E96*$E$61+F96*$F$61+G96*$G$61+H96*$H$61+I96*$I$61+J96*$J$61+K96*$K$61)/$M$61)-M95</f>
        <v>5.4875976955029753</v>
      </c>
    </row>
    <row r="97" spans="1:14" x14ac:dyDescent="0.3">
      <c r="A97" s="105" t="s">
        <v>21</v>
      </c>
      <c r="B97" s="19" t="s">
        <v>53</v>
      </c>
      <c r="C97" s="45">
        <f>SUM(C98:C100)</f>
        <v>8.0552963588210721E-2</v>
      </c>
      <c r="D97" s="45">
        <f t="shared" ref="D97:K97" si="32">SUM(D98:D100)</f>
        <v>7.7634260288210716E-2</v>
      </c>
      <c r="E97" s="45">
        <f t="shared" si="32"/>
        <v>0.105669187203453</v>
      </c>
      <c r="F97" s="45">
        <f t="shared" si="32"/>
        <v>0.10908305285156199</v>
      </c>
      <c r="G97" s="45">
        <f t="shared" si="32"/>
        <v>0.11638918595156199</v>
      </c>
      <c r="H97" s="178">
        <f t="shared" si="32"/>
        <v>0.15081375434132158</v>
      </c>
      <c r="I97" s="45">
        <f t="shared" si="32"/>
        <v>0.144901229751562</v>
      </c>
      <c r="J97" s="45"/>
      <c r="K97" s="45">
        <f t="shared" si="32"/>
        <v>0.19143590185156198</v>
      </c>
      <c r="L97" s="43"/>
      <c r="M97" s="57">
        <f>SUM(M98:M100)</f>
        <v>0.11432312279041348</v>
      </c>
    </row>
    <row r="98" spans="1:14" x14ac:dyDescent="0.3">
      <c r="A98" s="96" t="s">
        <v>22</v>
      </c>
      <c r="B98" s="13" t="s">
        <v>126</v>
      </c>
      <c r="C98" s="40"/>
      <c r="D98" s="40"/>
      <c r="E98" s="40"/>
      <c r="F98" s="46"/>
      <c r="G98" s="40"/>
      <c r="H98" s="172">
        <v>0</v>
      </c>
      <c r="I98" s="40"/>
      <c r="J98" s="40"/>
      <c r="K98" s="101"/>
      <c r="L98" s="39"/>
      <c r="M98" s="56">
        <f t="shared" ref="M98:M99" si="33">(C98*$C$159+D98*$D$159+E98*$E$159+F98*$F$159+G98*$G$159+H98*$H$159+I98*$I$159+J98*$J$159+K98*$K$159)/$M$159</f>
        <v>0</v>
      </c>
    </row>
    <row r="99" spans="1:14" x14ac:dyDescent="0.3">
      <c r="A99" s="96" t="s">
        <v>23</v>
      </c>
      <c r="B99" s="13" t="s">
        <v>127</v>
      </c>
      <c r="C99" s="40"/>
      <c r="D99" s="40"/>
      <c r="E99" s="40"/>
      <c r="F99" s="47"/>
      <c r="G99" s="40"/>
      <c r="H99" s="172">
        <v>0</v>
      </c>
      <c r="I99" s="40"/>
      <c r="J99" s="40"/>
      <c r="K99" s="101"/>
      <c r="L99" s="39"/>
      <c r="M99" s="56">
        <f t="shared" si="33"/>
        <v>0</v>
      </c>
    </row>
    <row r="100" spans="1:14" x14ac:dyDescent="0.3">
      <c r="A100" s="96" t="s">
        <v>121</v>
      </c>
      <c r="B100" s="13" t="s">
        <v>128</v>
      </c>
      <c r="C100" s="40">
        <f t="shared" ref="C100:K100" si="34">0.020833*C96</f>
        <v>8.0552963588210721E-2</v>
      </c>
      <c r="D100" s="40">
        <f t="shared" si="34"/>
        <v>7.7634260288210716E-2</v>
      </c>
      <c r="E100" s="40">
        <f t="shared" si="34"/>
        <v>0.105669187203453</v>
      </c>
      <c r="F100" s="47">
        <f t="shared" si="34"/>
        <v>0.10908305285156199</v>
      </c>
      <c r="G100" s="40">
        <f t="shared" si="34"/>
        <v>0.11638918595156199</v>
      </c>
      <c r="H100" s="172">
        <f t="shared" si="34"/>
        <v>0.15081375434132158</v>
      </c>
      <c r="I100" s="40">
        <f t="shared" si="34"/>
        <v>0.144901229751562</v>
      </c>
      <c r="J100" s="40"/>
      <c r="K100" s="101">
        <f t="shared" si="34"/>
        <v>0.19143590185156198</v>
      </c>
      <c r="L100" s="39"/>
      <c r="M100" s="56">
        <f>0.020833*M96</f>
        <v>0.11432312279041348</v>
      </c>
    </row>
    <row r="101" spans="1:14" x14ac:dyDescent="0.3">
      <c r="A101" s="105" t="s">
        <v>24</v>
      </c>
      <c r="B101" s="19" t="s">
        <v>56</v>
      </c>
      <c r="C101" s="45">
        <f t="shared" ref="C101:K101" si="35">SUM(C102:C103)</f>
        <v>0.24837131551330655</v>
      </c>
      <c r="D101" s="45">
        <f t="shared" si="35"/>
        <v>0.23937199201330656</v>
      </c>
      <c r="E101" s="45">
        <f t="shared" si="35"/>
        <v>0.32581290452713502</v>
      </c>
      <c r="F101" s="45">
        <f t="shared" si="35"/>
        <v>0.33633897661978995</v>
      </c>
      <c r="G101" s="45">
        <f t="shared" si="35"/>
        <v>0.35886619111978996</v>
      </c>
      <c r="H101" s="178">
        <f t="shared" si="35"/>
        <v>0.46500847262107192</v>
      </c>
      <c r="I101" s="45">
        <f t="shared" si="35"/>
        <v>0.44677821211979002</v>
      </c>
      <c r="J101" s="45"/>
      <c r="K101" s="106">
        <f t="shared" si="35"/>
        <v>0.59025993161978996</v>
      </c>
      <c r="L101" s="43"/>
      <c r="M101" s="57">
        <f>SUM(M102:M103)</f>
        <v>0.35249583797063366</v>
      </c>
    </row>
    <row r="102" spans="1:14" x14ac:dyDescent="0.3">
      <c r="A102" s="96" t="s">
        <v>25</v>
      </c>
      <c r="B102" s="13" t="s">
        <v>129</v>
      </c>
      <c r="C102" s="40">
        <f t="shared" ref="C102:K102" si="36">C100</f>
        <v>8.0552963588210721E-2</v>
      </c>
      <c r="D102" s="40">
        <f t="shared" si="36"/>
        <v>7.7634260288210716E-2</v>
      </c>
      <c r="E102" s="40">
        <f t="shared" si="36"/>
        <v>0.105669187203453</v>
      </c>
      <c r="F102" s="40">
        <f t="shared" si="36"/>
        <v>0.10908305285156199</v>
      </c>
      <c r="G102" s="40">
        <f t="shared" si="36"/>
        <v>0.11638918595156199</v>
      </c>
      <c r="H102" s="172">
        <f t="shared" si="36"/>
        <v>0.15081375434132158</v>
      </c>
      <c r="I102" s="40">
        <f t="shared" si="36"/>
        <v>0.144901229751562</v>
      </c>
      <c r="J102" s="40"/>
      <c r="K102" s="101">
        <f t="shared" si="36"/>
        <v>0.19143590185156198</v>
      </c>
      <c r="L102" s="39"/>
      <c r="M102" s="56">
        <f>M100</f>
        <v>0.11432312279041348</v>
      </c>
    </row>
    <row r="103" spans="1:14" ht="15" thickBot="1" x14ac:dyDescent="0.35">
      <c r="A103" s="96" t="s">
        <v>26</v>
      </c>
      <c r="B103" s="13" t="s">
        <v>130</v>
      </c>
      <c r="C103" s="40">
        <f t="shared" ref="C103:K103" si="37">0.043402*C96</f>
        <v>0.16781835192509584</v>
      </c>
      <c r="D103" s="40">
        <f t="shared" si="37"/>
        <v>0.16173773172509584</v>
      </c>
      <c r="E103" s="40">
        <f t="shared" si="37"/>
        <v>0.22014371732368201</v>
      </c>
      <c r="F103" s="40">
        <f t="shared" si="37"/>
        <v>0.22725592376822798</v>
      </c>
      <c r="G103" s="40">
        <f t="shared" si="37"/>
        <v>0.24247700516822798</v>
      </c>
      <c r="H103" s="172">
        <f t="shared" si="37"/>
        <v>0.31419471827975037</v>
      </c>
      <c r="I103" s="40">
        <f t="shared" si="37"/>
        <v>0.30187698236822802</v>
      </c>
      <c r="J103" s="40"/>
      <c r="K103" s="101">
        <f t="shared" si="37"/>
        <v>0.39882402976822795</v>
      </c>
      <c r="L103" s="39"/>
      <c r="M103" s="62">
        <f>0.043402*M96</f>
        <v>0.23817271518022015</v>
      </c>
    </row>
    <row r="104" spans="1:14" ht="15" thickBot="1" x14ac:dyDescent="0.35">
      <c r="A104" s="537" t="s">
        <v>60</v>
      </c>
      <c r="B104" s="538"/>
      <c r="C104" s="37">
        <f t="shared" ref="C104:I104" si="38">SUM(C63,C69,C80,C86,C89,C94)</f>
        <v>4.1955283970015183</v>
      </c>
      <c r="D104" s="37">
        <f t="shared" si="38"/>
        <v>4.0435103702015178</v>
      </c>
      <c r="E104" s="37">
        <f t="shared" si="38"/>
        <v>5.5036842327305893</v>
      </c>
      <c r="F104" s="37">
        <f t="shared" si="38"/>
        <v>5.6814923434713513</v>
      </c>
      <c r="G104" s="37">
        <f t="shared" si="38"/>
        <v>6.0620256910713506</v>
      </c>
      <c r="H104" s="170">
        <f t="shared" si="38"/>
        <v>7.8549982621623933</v>
      </c>
      <c r="I104" s="37">
        <f t="shared" si="38"/>
        <v>7.5470497558713507</v>
      </c>
      <c r="J104" s="37"/>
      <c r="K104" s="42">
        <f>SUM(K63,K69,K80,K86,K89,K94)</f>
        <v>9.97076614747135</v>
      </c>
      <c r="L104" s="43"/>
      <c r="M104" s="60">
        <f>M96+M97+M101</f>
        <v>5.9544166562640219</v>
      </c>
    </row>
    <row r="105" spans="1:14" x14ac:dyDescent="0.3">
      <c r="A105" s="74"/>
      <c r="B105" s="74"/>
      <c r="C105" s="43"/>
      <c r="D105" s="43"/>
      <c r="E105" s="43"/>
      <c r="F105" s="43"/>
      <c r="G105" s="43"/>
      <c r="H105" s="43"/>
      <c r="I105" s="43"/>
      <c r="J105" s="43"/>
      <c r="K105" s="39" t="s">
        <v>83</v>
      </c>
      <c r="L105" s="39"/>
      <c r="M105" s="89">
        <v>5.9545000000000003</v>
      </c>
      <c r="N105" s="91"/>
    </row>
    <row r="107" spans="1:14" ht="15" thickBot="1" x14ac:dyDescent="0.35">
      <c r="A107" s="72" t="s">
        <v>0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 t="s">
        <v>94</v>
      </c>
    </row>
    <row r="108" spans="1:14" x14ac:dyDescent="0.3">
      <c r="A108" s="536" t="s">
        <v>1</v>
      </c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</row>
    <row r="109" spans="1:14" ht="15" thickBot="1" x14ac:dyDescent="0.35"/>
    <row r="110" spans="1:14" ht="15" thickBot="1" x14ac:dyDescent="0.35">
      <c r="A110" s="4">
        <v>1</v>
      </c>
      <c r="B110" s="136" t="s">
        <v>2</v>
      </c>
      <c r="C110" s="128">
        <v>17729.830000000002</v>
      </c>
      <c r="D110" s="21">
        <v>277376.58</v>
      </c>
      <c r="E110" s="21">
        <v>1108472.97</v>
      </c>
      <c r="F110" s="21">
        <v>20024.57</v>
      </c>
      <c r="G110" s="21">
        <v>525322.84</v>
      </c>
      <c r="H110" s="163">
        <v>64920.58</v>
      </c>
      <c r="I110" s="21">
        <v>373242.9</v>
      </c>
      <c r="J110" s="21">
        <v>98219.43</v>
      </c>
      <c r="K110" s="22">
        <v>229790.93</v>
      </c>
      <c r="L110" s="23"/>
      <c r="M110" s="120">
        <f>SUM(C110:K110)</f>
        <v>2715100.6300000004</v>
      </c>
    </row>
    <row r="111" spans="1:14" ht="29.4" thickBot="1" x14ac:dyDescent="0.35">
      <c r="A111" s="8"/>
      <c r="B111" s="50" t="s">
        <v>28</v>
      </c>
      <c r="C111" s="26" t="s">
        <v>61</v>
      </c>
      <c r="D111" s="27" t="s">
        <v>62</v>
      </c>
      <c r="E111" s="27" t="s">
        <v>63</v>
      </c>
      <c r="F111" s="27" t="s">
        <v>64</v>
      </c>
      <c r="G111" s="27" t="s">
        <v>65</v>
      </c>
      <c r="H111" s="164" t="s">
        <v>111</v>
      </c>
      <c r="I111" s="27" t="s">
        <v>66</v>
      </c>
      <c r="J111" s="27" t="s">
        <v>67</v>
      </c>
      <c r="K111" s="28" t="s">
        <v>68</v>
      </c>
      <c r="L111" s="29"/>
      <c r="M111" s="54" t="s">
        <v>69</v>
      </c>
    </row>
    <row r="112" spans="1:14" ht="15" thickBot="1" x14ac:dyDescent="0.35">
      <c r="A112" s="9">
        <v>4</v>
      </c>
      <c r="B112" s="137" t="s">
        <v>29</v>
      </c>
      <c r="C112" s="146">
        <f>SUM(C113:C117)</f>
        <v>0.64090000000000003</v>
      </c>
      <c r="D112" s="30">
        <f t="shared" ref="D112:K112" si="39">SUM(D113:D117)</f>
        <v>0.86680000000000001</v>
      </c>
      <c r="E112" s="30">
        <f t="shared" si="39"/>
        <v>0.98550000000000004</v>
      </c>
      <c r="F112" s="30">
        <f t="shared" si="39"/>
        <v>1.2989000000000002</v>
      </c>
      <c r="G112" s="30">
        <f t="shared" si="39"/>
        <v>1.3925999999999998</v>
      </c>
      <c r="H112" s="165">
        <f t="shared" si="39"/>
        <v>1.7126000000000001</v>
      </c>
      <c r="I112" s="30">
        <f t="shared" si="39"/>
        <v>2.0047999999999999</v>
      </c>
      <c r="J112" s="30">
        <f t="shared" si="39"/>
        <v>2.3614000000000002</v>
      </c>
      <c r="K112" s="30">
        <f t="shared" si="39"/>
        <v>2.7559</v>
      </c>
      <c r="L112" s="32"/>
      <c r="M112" s="60">
        <f>(C112*$C$110+D112*$D$110+E112*$E$110+F112*$F$110+G112*$G$110+H112*$H$110+I112*$I$110+J112*$J$110+K112*$K$110)/$M$110</f>
        <v>1.409319483565513</v>
      </c>
    </row>
    <row r="113" spans="1:13" x14ac:dyDescent="0.3">
      <c r="A113" s="94" t="s">
        <v>3</v>
      </c>
      <c r="B113" s="138" t="s">
        <v>30</v>
      </c>
      <c r="C113" s="147">
        <v>0.39950000000000002</v>
      </c>
      <c r="D113" s="33">
        <v>0.54110000000000003</v>
      </c>
      <c r="E113" s="33">
        <v>0.62350000000000005</v>
      </c>
      <c r="F113" s="33">
        <v>0.89090000000000003</v>
      </c>
      <c r="G113" s="33">
        <v>0.93689999999999996</v>
      </c>
      <c r="H113" s="166">
        <v>0.72070000000000001</v>
      </c>
      <c r="I113" s="33">
        <v>1.3046</v>
      </c>
      <c r="J113" s="33">
        <v>1.5891</v>
      </c>
      <c r="K113" s="95">
        <v>1.6267</v>
      </c>
      <c r="L113" s="34"/>
      <c r="M113" s="58">
        <f>(C113*$C$110+D113*$D$110+E113*$E$110+F113*$F$110+G113*$G$110+H113*$H$110+I113*$I$110+J113*$J$110+K113*$K$110)/$M$110</f>
        <v>0.89201910756324332</v>
      </c>
    </row>
    <row r="114" spans="1:13" x14ac:dyDescent="0.3">
      <c r="A114" s="96" t="s">
        <v>4</v>
      </c>
      <c r="B114" s="66" t="s">
        <v>31</v>
      </c>
      <c r="C114" s="148">
        <v>1.6E-2</v>
      </c>
      <c r="D114" s="35">
        <v>2.1600000000000001E-2</v>
      </c>
      <c r="E114" s="35">
        <v>2.4899999999999999E-2</v>
      </c>
      <c r="F114" s="35">
        <v>3.56E-2</v>
      </c>
      <c r="G114" s="35">
        <v>3.7499999999999999E-2</v>
      </c>
      <c r="H114" s="167">
        <v>4.3200000000000002E-2</v>
      </c>
      <c r="I114" s="35">
        <v>5.2200000000000003E-2</v>
      </c>
      <c r="J114" s="35">
        <v>6.3600000000000004E-2</v>
      </c>
      <c r="K114" s="97">
        <v>6.5100000000000005E-2</v>
      </c>
      <c r="L114" s="34"/>
      <c r="M114" s="56">
        <f t="shared" ref="M114:M142" si="40">(C114*$C$110+D114*$D$110+E114*$E$110+F114*$F$110+G114*$G$110+H114*$H$110+I114*$I$110+J114*$J$110+K114*$K$110)/$M$110</f>
        <v>3.6014305399796533E-2</v>
      </c>
    </row>
    <row r="115" spans="1:13" x14ac:dyDescent="0.3">
      <c r="A115" s="96" t="s">
        <v>5</v>
      </c>
      <c r="B115" s="66" t="s">
        <v>32</v>
      </c>
      <c r="C115" s="148">
        <v>5.6099999999999997E-2</v>
      </c>
      <c r="D115" s="35">
        <v>8.2500000000000004E-2</v>
      </c>
      <c r="E115" s="35">
        <v>0.10730000000000001</v>
      </c>
      <c r="F115" s="35">
        <v>0.10730000000000001</v>
      </c>
      <c r="G115" s="35">
        <v>0.12509999999999999</v>
      </c>
      <c r="H115" s="167">
        <v>0.12509999999999999</v>
      </c>
      <c r="I115" s="35">
        <v>0.14849999999999999</v>
      </c>
      <c r="J115" s="35">
        <v>0.14849999999999999</v>
      </c>
      <c r="K115" s="97">
        <v>0.17530000000000001</v>
      </c>
      <c r="L115" s="34"/>
      <c r="M115" s="56">
        <f t="shared" si="40"/>
        <v>0.12121096050535703</v>
      </c>
    </row>
    <row r="116" spans="1:13" x14ac:dyDescent="0.3">
      <c r="A116" s="98" t="s">
        <v>6</v>
      </c>
      <c r="B116" s="139" t="s">
        <v>33</v>
      </c>
      <c r="C116" s="149">
        <v>0.16930000000000001</v>
      </c>
      <c r="D116" s="36">
        <v>0.22159999999999999</v>
      </c>
      <c r="E116" s="36">
        <v>0.2298</v>
      </c>
      <c r="F116" s="36">
        <v>0.2651</v>
      </c>
      <c r="G116" s="36">
        <v>0.29310000000000003</v>
      </c>
      <c r="H116" s="168">
        <v>0.5736</v>
      </c>
      <c r="I116" s="36">
        <v>0.4995</v>
      </c>
      <c r="J116" s="36">
        <v>0.56020000000000003</v>
      </c>
      <c r="K116" s="99">
        <v>0.88880000000000003</v>
      </c>
      <c r="L116" s="34"/>
      <c r="M116" s="56">
        <f t="shared" si="40"/>
        <v>0.35409737769903576</v>
      </c>
    </row>
    <row r="117" spans="1:13" ht="15" thickBot="1" x14ac:dyDescent="0.35">
      <c r="A117" s="6" t="s">
        <v>100</v>
      </c>
      <c r="B117" s="20" t="s">
        <v>101</v>
      </c>
      <c r="C117" s="150"/>
      <c r="D117" s="116"/>
      <c r="E117" s="116"/>
      <c r="F117" s="116"/>
      <c r="G117" s="116"/>
      <c r="H117" s="169">
        <v>0.25</v>
      </c>
      <c r="I117" s="116"/>
      <c r="J117" s="116"/>
      <c r="K117" s="118"/>
      <c r="L117" s="34"/>
      <c r="M117" s="62">
        <f t="shared" si="40"/>
        <v>5.9777323980805819E-3</v>
      </c>
    </row>
    <row r="118" spans="1:13" ht="29.4" thickBot="1" x14ac:dyDescent="0.35">
      <c r="A118" s="9">
        <v>5</v>
      </c>
      <c r="B118" s="140" t="s">
        <v>71</v>
      </c>
      <c r="C118" s="129">
        <f>SUM(C119:C121,C125:C128)</f>
        <v>1.9688041179000004</v>
      </c>
      <c r="D118" s="37">
        <f t="shared" ref="D118:K118" si="41">SUM(D119:D121,D125:D128)</f>
        <v>1.9689465072000003</v>
      </c>
      <c r="E118" s="37">
        <f t="shared" si="41"/>
        <v>2.9189869196</v>
      </c>
      <c r="F118" s="37">
        <f t="shared" si="41"/>
        <v>2.8490550925999996</v>
      </c>
      <c r="G118" s="37">
        <f t="shared" si="41"/>
        <v>2.8490550925999996</v>
      </c>
      <c r="H118" s="170">
        <f t="shared" si="41"/>
        <v>3.0923760351999996</v>
      </c>
      <c r="I118" s="37">
        <f t="shared" si="41"/>
        <v>2.8490550925999996</v>
      </c>
      <c r="J118" s="37">
        <f t="shared" si="41"/>
        <v>2.8490550925999996</v>
      </c>
      <c r="K118" s="37">
        <f t="shared" si="41"/>
        <v>2.8490550925999996</v>
      </c>
      <c r="L118" s="32"/>
      <c r="M118" s="60">
        <f t="shared" si="40"/>
        <v>2.7877630244331928</v>
      </c>
    </row>
    <row r="119" spans="1:13" x14ac:dyDescent="0.3">
      <c r="A119" s="94" t="s">
        <v>115</v>
      </c>
      <c r="B119" s="138" t="s">
        <v>114</v>
      </c>
      <c r="C119" s="127">
        <v>1.0681</v>
      </c>
      <c r="D119" s="38">
        <v>1.0682</v>
      </c>
      <c r="E119" s="38">
        <v>1.6133999999999999</v>
      </c>
      <c r="F119" s="38">
        <v>1.5768</v>
      </c>
      <c r="G119" s="38">
        <v>1.5768</v>
      </c>
      <c r="H119" s="171">
        <v>1.7250000000000001</v>
      </c>
      <c r="I119" s="38">
        <v>1.5768</v>
      </c>
      <c r="J119" s="38">
        <v>1.5768</v>
      </c>
      <c r="K119" s="100">
        <v>1.5768</v>
      </c>
      <c r="L119" s="39"/>
      <c r="M119" s="58">
        <f t="shared" si="40"/>
        <v>1.5400052118631784</v>
      </c>
    </row>
    <row r="120" spans="1:13" x14ac:dyDescent="0.3">
      <c r="A120" s="94" t="s">
        <v>116</v>
      </c>
      <c r="B120" s="141" t="s">
        <v>117</v>
      </c>
      <c r="C120" s="127">
        <f>C119*0.423893</f>
        <v>0.45276011330000004</v>
      </c>
      <c r="D120" s="127">
        <f t="shared" ref="D120:K120" si="42">D119*0.423893</f>
        <v>0.45280250260000005</v>
      </c>
      <c r="E120" s="127">
        <f t="shared" si="42"/>
        <v>0.68390896619999997</v>
      </c>
      <c r="F120" s="127">
        <f t="shared" si="42"/>
        <v>0.66839448239999999</v>
      </c>
      <c r="G120" s="127">
        <f t="shared" si="42"/>
        <v>0.66839448239999999</v>
      </c>
      <c r="H120" s="183">
        <f t="shared" si="42"/>
        <v>0.73121542500000003</v>
      </c>
      <c r="I120" s="127">
        <f t="shared" si="42"/>
        <v>0.66839448239999999</v>
      </c>
      <c r="J120" s="127">
        <f t="shared" si="42"/>
        <v>0.66839448239999999</v>
      </c>
      <c r="K120" s="127">
        <f t="shared" si="42"/>
        <v>0.66839448239999999</v>
      </c>
      <c r="L120" s="39"/>
      <c r="M120" s="58">
        <f t="shared" si="40"/>
        <v>0.65279742927231821</v>
      </c>
    </row>
    <row r="121" spans="1:13" x14ac:dyDescent="0.3">
      <c r="A121" s="96" t="s">
        <v>8</v>
      </c>
      <c r="B121" s="66" t="s">
        <v>35</v>
      </c>
      <c r="C121" s="131">
        <f>SUM(C122:C124)</f>
        <v>0.2233</v>
      </c>
      <c r="D121" s="40">
        <f>SUM(D122:D124)</f>
        <v>0.2233</v>
      </c>
      <c r="E121" s="40">
        <f t="shared" ref="E121:K121" si="43">SUM(E122:E124)</f>
        <v>0.4103</v>
      </c>
      <c r="F121" s="40">
        <f t="shared" si="43"/>
        <v>0.39679999999999999</v>
      </c>
      <c r="G121" s="40">
        <f t="shared" si="43"/>
        <v>0.39679999999999999</v>
      </c>
      <c r="H121" s="172">
        <f t="shared" si="43"/>
        <v>0.42909999999999998</v>
      </c>
      <c r="I121" s="40">
        <f t="shared" si="43"/>
        <v>0.39679999999999999</v>
      </c>
      <c r="J121" s="40">
        <f t="shared" si="43"/>
        <v>0.39679999999999999</v>
      </c>
      <c r="K121" s="101">
        <f t="shared" si="43"/>
        <v>0.39679999999999999</v>
      </c>
      <c r="L121" s="39"/>
      <c r="M121" s="56">
        <f t="shared" si="40"/>
        <v>0.38422601215999863</v>
      </c>
    </row>
    <row r="122" spans="1:13" x14ac:dyDescent="0.3">
      <c r="A122" s="96" t="s">
        <v>9</v>
      </c>
      <c r="B122" s="66" t="s">
        <v>108</v>
      </c>
      <c r="C122" s="131">
        <v>0.19409999999999999</v>
      </c>
      <c r="D122" s="40">
        <v>0.19409999999999999</v>
      </c>
      <c r="E122" s="40">
        <v>0.35670000000000002</v>
      </c>
      <c r="F122" s="40">
        <v>0.34499999999999997</v>
      </c>
      <c r="G122" s="40">
        <v>0.34499999999999997</v>
      </c>
      <c r="H122" s="172">
        <v>0.37519999999999998</v>
      </c>
      <c r="I122" s="40">
        <v>0.34499999999999997</v>
      </c>
      <c r="J122" s="40">
        <v>0.34499999999999997</v>
      </c>
      <c r="K122" s="101">
        <v>0.34499999999999997</v>
      </c>
      <c r="L122" s="39"/>
      <c r="M122" s="56">
        <f t="shared" si="40"/>
        <v>0.33409733890636673</v>
      </c>
    </row>
    <row r="123" spans="1:13" x14ac:dyDescent="0.3">
      <c r="A123" s="96" t="s">
        <v>10</v>
      </c>
      <c r="B123" s="66" t="s">
        <v>109</v>
      </c>
      <c r="C123" s="131">
        <v>2.64E-2</v>
      </c>
      <c r="D123" s="40">
        <v>2.64E-2</v>
      </c>
      <c r="E123" s="40">
        <v>4.8500000000000001E-2</v>
      </c>
      <c r="F123" s="40">
        <v>4.6899999999999997E-2</v>
      </c>
      <c r="G123" s="40">
        <v>4.6899999999999997E-2</v>
      </c>
      <c r="H123" s="172">
        <v>4.8800000000000003E-2</v>
      </c>
      <c r="I123" s="40">
        <v>4.6899999999999997E-2</v>
      </c>
      <c r="J123" s="40">
        <v>4.6899999999999997E-2</v>
      </c>
      <c r="K123" s="101">
        <v>4.6899999999999997E-2</v>
      </c>
      <c r="L123" s="39"/>
      <c r="M123" s="56">
        <f t="shared" si="40"/>
        <v>4.5370489268384863E-2</v>
      </c>
    </row>
    <row r="124" spans="1:13" x14ac:dyDescent="0.3">
      <c r="A124" s="96" t="s">
        <v>11</v>
      </c>
      <c r="B124" s="66" t="s">
        <v>110</v>
      </c>
      <c r="C124" s="131">
        <v>2.8E-3</v>
      </c>
      <c r="D124" s="40">
        <v>2.8E-3</v>
      </c>
      <c r="E124" s="40">
        <v>5.1000000000000004E-3</v>
      </c>
      <c r="F124" s="40">
        <v>4.8999999999999998E-3</v>
      </c>
      <c r="G124" s="40">
        <v>4.8999999999999998E-3</v>
      </c>
      <c r="H124" s="172">
        <v>5.1000000000000004E-3</v>
      </c>
      <c r="I124" s="40">
        <v>4.8999999999999998E-3</v>
      </c>
      <c r="J124" s="40">
        <v>4.8999999999999998E-3</v>
      </c>
      <c r="K124" s="101">
        <v>4.8999999999999998E-3</v>
      </c>
      <c r="L124" s="39"/>
      <c r="M124" s="56">
        <f t="shared" si="40"/>
        <v>4.7581839852469847E-3</v>
      </c>
    </row>
    <row r="125" spans="1:13" x14ac:dyDescent="0.3">
      <c r="A125" s="96" t="s">
        <v>12</v>
      </c>
      <c r="B125" s="66" t="s">
        <v>39</v>
      </c>
      <c r="C125" s="131">
        <v>8.43E-2</v>
      </c>
      <c r="D125" s="40">
        <v>8.43E-2</v>
      </c>
      <c r="E125" s="40"/>
      <c r="F125" s="40"/>
      <c r="G125" s="40"/>
      <c r="H125" s="172">
        <v>0</v>
      </c>
      <c r="I125" s="40"/>
      <c r="J125" s="40"/>
      <c r="K125" s="101"/>
      <c r="L125" s="39"/>
      <c r="M125" s="56">
        <f t="shared" si="40"/>
        <v>9.1626329013816312E-3</v>
      </c>
    </row>
    <row r="126" spans="1:13" x14ac:dyDescent="0.3">
      <c r="A126" s="96" t="s">
        <v>13</v>
      </c>
      <c r="B126" s="66" t="s">
        <v>40</v>
      </c>
      <c r="C126" s="131">
        <v>2.3300000000000001E-2</v>
      </c>
      <c r="D126" s="40">
        <v>2.3300000000000001E-2</v>
      </c>
      <c r="E126" s="40">
        <v>3.5099999999999999E-2</v>
      </c>
      <c r="F126" s="40">
        <v>3.4200000000000001E-2</v>
      </c>
      <c r="G126" s="40">
        <v>3.4200000000000001E-2</v>
      </c>
      <c r="H126" s="172">
        <v>3.4200000000000001E-2</v>
      </c>
      <c r="I126" s="40">
        <v>3.4200000000000001E-2</v>
      </c>
      <c r="J126" s="40">
        <v>3.4200000000000001E-2</v>
      </c>
      <c r="K126" s="101">
        <v>3.4200000000000001E-2</v>
      </c>
      <c r="L126" s="39"/>
      <c r="M126" s="56">
        <f t="shared" si="40"/>
        <v>3.338270646344331E-2</v>
      </c>
    </row>
    <row r="127" spans="1:13" x14ac:dyDescent="0.3">
      <c r="A127" s="565" t="s">
        <v>14</v>
      </c>
      <c r="B127" s="139" t="s">
        <v>118</v>
      </c>
      <c r="C127" s="132">
        <v>8.2199999999999995E-2</v>
      </c>
      <c r="D127" s="41">
        <v>8.2199999999999995E-2</v>
      </c>
      <c r="E127" s="41">
        <v>0.12379999999999999</v>
      </c>
      <c r="F127" s="41">
        <v>0.12139999999999999</v>
      </c>
      <c r="G127" s="41">
        <v>0.12139999999999999</v>
      </c>
      <c r="H127" s="173">
        <v>0.12139999999999999</v>
      </c>
      <c r="I127" s="41">
        <v>0.12139999999999999</v>
      </c>
      <c r="J127" s="41">
        <v>0.12139999999999999</v>
      </c>
      <c r="K127" s="102">
        <v>0.12139999999999999</v>
      </c>
      <c r="L127" s="39"/>
      <c r="M127" s="62">
        <f t="shared" si="40"/>
        <v>0.11811915064746605</v>
      </c>
    </row>
    <row r="128" spans="1:13" ht="15" thickBot="1" x14ac:dyDescent="0.35">
      <c r="A128" s="566"/>
      <c r="B128" s="83" t="s">
        <v>117</v>
      </c>
      <c r="C128" s="127">
        <f>C127*0.423893</f>
        <v>3.4844004599999999E-2</v>
      </c>
      <c r="D128" s="127">
        <f t="shared" ref="D128:K128" si="44">D127*0.423893</f>
        <v>3.4844004599999999E-2</v>
      </c>
      <c r="E128" s="127">
        <f t="shared" si="44"/>
        <v>5.2477953399999999E-2</v>
      </c>
      <c r="F128" s="127">
        <f t="shared" si="44"/>
        <v>5.14606102E-2</v>
      </c>
      <c r="G128" s="127">
        <f t="shared" si="44"/>
        <v>5.14606102E-2</v>
      </c>
      <c r="H128" s="183">
        <f t="shared" si="44"/>
        <v>5.14606102E-2</v>
      </c>
      <c r="I128" s="127">
        <f t="shared" si="44"/>
        <v>5.14606102E-2</v>
      </c>
      <c r="J128" s="127">
        <f t="shared" si="44"/>
        <v>5.14606102E-2</v>
      </c>
      <c r="K128" s="127">
        <f t="shared" si="44"/>
        <v>5.14606102E-2</v>
      </c>
      <c r="L128" s="39"/>
      <c r="M128" s="62">
        <f t="shared" si="40"/>
        <v>5.0069881125406328E-2</v>
      </c>
    </row>
    <row r="129" spans="1:13" ht="15" thickBot="1" x14ac:dyDescent="0.35">
      <c r="A129" s="9">
        <v>6</v>
      </c>
      <c r="B129" s="137" t="s">
        <v>42</v>
      </c>
      <c r="C129" s="129">
        <f>SUM(C130:C132)</f>
        <v>0.28800000000000003</v>
      </c>
      <c r="D129" s="37">
        <f t="shared" ref="D129:K129" si="45">SUM(D130:D132)</f>
        <v>0.28810000000000002</v>
      </c>
      <c r="E129" s="37">
        <f t="shared" si="45"/>
        <v>0.34139999999999998</v>
      </c>
      <c r="F129" s="37">
        <f t="shared" si="45"/>
        <v>0.33829999999999999</v>
      </c>
      <c r="G129" s="37">
        <f t="shared" si="45"/>
        <v>0.33829999999999999</v>
      </c>
      <c r="H129" s="170">
        <f>SUM(H130:H132)</f>
        <v>0.95920000000000005</v>
      </c>
      <c r="I129" s="37">
        <f t="shared" si="45"/>
        <v>0.33829999999999999</v>
      </c>
      <c r="J129" s="37">
        <f t="shared" si="45"/>
        <v>0.33829999999999999</v>
      </c>
      <c r="K129" s="37">
        <f t="shared" si="45"/>
        <v>0.33829999999999999</v>
      </c>
      <c r="L129" s="43"/>
      <c r="M129" s="60">
        <f t="shared" si="40"/>
        <v>0.34895497876739834</v>
      </c>
    </row>
    <row r="130" spans="1:13" x14ac:dyDescent="0.3">
      <c r="A130" s="94" t="s">
        <v>15</v>
      </c>
      <c r="B130" s="138" t="s">
        <v>43</v>
      </c>
      <c r="C130" s="127">
        <v>0.1053</v>
      </c>
      <c r="D130" s="38">
        <v>0.1053</v>
      </c>
      <c r="E130" s="38">
        <v>0.15859999999999999</v>
      </c>
      <c r="F130" s="38">
        <v>0.1555</v>
      </c>
      <c r="G130" s="38">
        <v>0.1555</v>
      </c>
      <c r="H130" s="171">
        <v>0.1555</v>
      </c>
      <c r="I130" s="38">
        <v>0.1555</v>
      </c>
      <c r="J130" s="38">
        <v>0.1555</v>
      </c>
      <c r="K130" s="100">
        <v>0.1555</v>
      </c>
      <c r="L130" s="39"/>
      <c r="M130" s="58">
        <f t="shared" si="40"/>
        <v>0.15130933559173457</v>
      </c>
    </row>
    <row r="131" spans="1:13" x14ac:dyDescent="0.3">
      <c r="A131" s="98" t="s">
        <v>16</v>
      </c>
      <c r="B131" s="139" t="s">
        <v>44</v>
      </c>
      <c r="C131" s="132">
        <v>0.1827</v>
      </c>
      <c r="D131" s="41">
        <v>0.18279999999999999</v>
      </c>
      <c r="E131" s="41">
        <v>0.18279999999999999</v>
      </c>
      <c r="F131" s="41">
        <v>0.18279999999999999</v>
      </c>
      <c r="G131" s="41">
        <v>0.18279999999999999</v>
      </c>
      <c r="H131" s="173">
        <v>0.1827</v>
      </c>
      <c r="I131" s="41">
        <v>0.18279999999999999</v>
      </c>
      <c r="J131" s="41">
        <v>0.18279999999999999</v>
      </c>
      <c r="K131" s="102">
        <v>0.18279999999999999</v>
      </c>
      <c r="L131" s="39"/>
      <c r="M131" s="56">
        <f t="shared" si="40"/>
        <v>0.18279695589883163</v>
      </c>
    </row>
    <row r="132" spans="1:13" x14ac:dyDescent="0.3">
      <c r="A132" s="98" t="s">
        <v>102</v>
      </c>
      <c r="B132" s="139" t="s">
        <v>103</v>
      </c>
      <c r="C132" s="132"/>
      <c r="D132" s="41"/>
      <c r="E132" s="41"/>
      <c r="F132" s="41"/>
      <c r="G132" s="41"/>
      <c r="H132" s="173">
        <f>SUM(H133:H134)</f>
        <v>0.621</v>
      </c>
      <c r="I132" s="41"/>
      <c r="J132" s="41"/>
      <c r="K132" s="102"/>
      <c r="L132" s="39"/>
      <c r="M132" s="56">
        <f t="shared" si="40"/>
        <v>1.4848687276832166E-2</v>
      </c>
    </row>
    <row r="133" spans="1:13" x14ac:dyDescent="0.3">
      <c r="A133" s="98" t="s">
        <v>104</v>
      </c>
      <c r="B133" s="139" t="s">
        <v>106</v>
      </c>
      <c r="C133" s="132"/>
      <c r="D133" s="41"/>
      <c r="E133" s="41"/>
      <c r="F133" s="41"/>
      <c r="G133" s="41"/>
      <c r="H133" s="173">
        <v>0.34970000000000001</v>
      </c>
      <c r="I133" s="41"/>
      <c r="J133" s="41"/>
      <c r="K133" s="102"/>
      <c r="L133" s="39"/>
      <c r="M133" s="56">
        <f t="shared" si="40"/>
        <v>8.3616520784351184E-3</v>
      </c>
    </row>
    <row r="134" spans="1:13" ht="15" thickBot="1" x14ac:dyDescent="0.35">
      <c r="A134" s="6" t="s">
        <v>105</v>
      </c>
      <c r="B134" s="20" t="s">
        <v>107</v>
      </c>
      <c r="C134" s="130"/>
      <c r="D134" s="107"/>
      <c r="E134" s="107"/>
      <c r="F134" s="107"/>
      <c r="G134" s="107"/>
      <c r="H134" s="175">
        <v>0.27129999999999999</v>
      </c>
      <c r="I134" s="107"/>
      <c r="J134" s="107"/>
      <c r="K134" s="108"/>
      <c r="L134" s="39"/>
      <c r="M134" s="62">
        <f t="shared" si="40"/>
        <v>6.4870351983970474E-3</v>
      </c>
    </row>
    <row r="135" spans="1:13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46">SUM(E136:E137)</f>
        <v>0.28230000000000005</v>
      </c>
      <c r="F135" s="37">
        <f t="shared" si="46"/>
        <v>0.3387</v>
      </c>
      <c r="G135" s="37">
        <f t="shared" si="46"/>
        <v>0.45989999999999998</v>
      </c>
      <c r="H135" s="170">
        <f t="shared" si="46"/>
        <v>0.63529999999999998</v>
      </c>
      <c r="I135" s="37">
        <f t="shared" si="46"/>
        <v>0.7399</v>
      </c>
      <c r="J135" s="37">
        <f t="shared" si="46"/>
        <v>0.75239999999999996</v>
      </c>
      <c r="K135" s="42">
        <f t="shared" si="46"/>
        <v>1.3349</v>
      </c>
      <c r="L135" s="43"/>
      <c r="M135" s="60">
        <f t="shared" si="40"/>
        <v>0.49317455549888767</v>
      </c>
    </row>
    <row r="136" spans="1:13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0.26690000000000003</v>
      </c>
      <c r="F136" s="38">
        <v>0.3201</v>
      </c>
      <c r="G136" s="38">
        <v>0.43469999999999998</v>
      </c>
      <c r="H136" s="171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40"/>
        <v>0.46613228090665648</v>
      </c>
    </row>
    <row r="137" spans="1:13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173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40"/>
        <v>2.7042274592231224E-2</v>
      </c>
    </row>
    <row r="138" spans="1:13" ht="15" thickBot="1" x14ac:dyDescent="0.35">
      <c r="A138" s="9">
        <v>8</v>
      </c>
      <c r="B138" s="137" t="s">
        <v>49</v>
      </c>
      <c r="C138" s="129">
        <f>SUM(C139:C142)</f>
        <v>0.56989999999999996</v>
      </c>
      <c r="D138" s="37">
        <f>SUM(D139:D142)</f>
        <v>0.40040000000000003</v>
      </c>
      <c r="E138" s="37">
        <f t="shared" ref="E138:K138" si="47">SUM(E139:E142)</f>
        <v>0.44979999999999998</v>
      </c>
      <c r="F138" s="37">
        <f t="shared" si="47"/>
        <v>0.49559999999999998</v>
      </c>
      <c r="G138" s="37">
        <f t="shared" si="47"/>
        <v>0.65760000000000007</v>
      </c>
      <c r="H138" s="170">
        <f t="shared" si="47"/>
        <v>0.89410000000000001</v>
      </c>
      <c r="I138" s="37">
        <f t="shared" si="47"/>
        <v>1.0216000000000001</v>
      </c>
      <c r="J138" s="37">
        <f t="shared" si="47"/>
        <v>1.0361</v>
      </c>
      <c r="K138" s="42">
        <f t="shared" si="47"/>
        <v>2.1371000000000002</v>
      </c>
      <c r="L138" s="43"/>
      <c r="M138" s="60">
        <f t="shared" si="40"/>
        <v>0.73932258498831405</v>
      </c>
    </row>
    <row r="139" spans="1:13" x14ac:dyDescent="0.3">
      <c r="A139" s="94" t="s">
        <v>19</v>
      </c>
      <c r="B139" s="138" t="s">
        <v>46</v>
      </c>
      <c r="C139" s="127">
        <v>0.2853</v>
      </c>
      <c r="D139" s="38">
        <v>0.1862</v>
      </c>
      <c r="E139" s="38">
        <v>0.21390000000000001</v>
      </c>
      <c r="F139" s="38">
        <v>0.23960000000000001</v>
      </c>
      <c r="G139" s="38">
        <v>0.33050000000000002</v>
      </c>
      <c r="H139" s="171">
        <v>0.4652</v>
      </c>
      <c r="I139" s="38">
        <v>0.53469999999999995</v>
      </c>
      <c r="J139" s="38">
        <v>0.54279999999999995</v>
      </c>
      <c r="K139" s="100">
        <v>1.1605000000000001</v>
      </c>
      <c r="L139" s="39"/>
      <c r="M139" s="58">
        <f t="shared" si="40"/>
        <v>0.37640785597143772</v>
      </c>
    </row>
    <row r="140" spans="1:13" x14ac:dyDescent="0.3">
      <c r="A140" s="96" t="s">
        <v>19</v>
      </c>
      <c r="B140" s="66" t="s">
        <v>47</v>
      </c>
      <c r="C140" s="131">
        <v>0.1507</v>
      </c>
      <c r="D140" s="40">
        <v>0.1201</v>
      </c>
      <c r="E140" s="40">
        <v>0.13020000000000001</v>
      </c>
      <c r="F140" s="40">
        <v>0.13950000000000001</v>
      </c>
      <c r="G140" s="40">
        <v>0.1726</v>
      </c>
      <c r="H140" s="172">
        <v>0.21279999999999999</v>
      </c>
      <c r="I140" s="40">
        <v>0.24679999999999999</v>
      </c>
      <c r="J140" s="40">
        <v>0.24979999999999999</v>
      </c>
      <c r="K140" s="101">
        <v>0.47439999999999999</v>
      </c>
      <c r="L140" s="39"/>
      <c r="M140" s="56">
        <f t="shared" si="40"/>
        <v>0.18903594780647226</v>
      </c>
    </row>
    <row r="141" spans="1:13" x14ac:dyDescent="0.3">
      <c r="A141" s="96" t="s">
        <v>20</v>
      </c>
      <c r="B141" s="66" t="s">
        <v>50</v>
      </c>
      <c r="C141" s="131">
        <v>8.7599999999999997E-2</v>
      </c>
      <c r="D141" s="40">
        <v>5.7200000000000001E-2</v>
      </c>
      <c r="E141" s="40">
        <v>6.5699999999999995E-2</v>
      </c>
      <c r="F141" s="40">
        <v>7.3599999999999999E-2</v>
      </c>
      <c r="G141" s="40">
        <v>0.10150000000000001</v>
      </c>
      <c r="H141" s="172">
        <v>0.1668</v>
      </c>
      <c r="I141" s="40">
        <v>0.1643</v>
      </c>
      <c r="J141" s="40">
        <v>0.1668</v>
      </c>
      <c r="K141" s="101">
        <v>0.35649999999999998</v>
      </c>
      <c r="L141" s="39"/>
      <c r="M141" s="56">
        <f t="shared" si="40"/>
        <v>0.11620042713039329</v>
      </c>
    </row>
    <row r="142" spans="1:13" ht="15" thickBot="1" x14ac:dyDescent="0.35">
      <c r="A142" s="98" t="s">
        <v>20</v>
      </c>
      <c r="B142" s="20" t="s">
        <v>47</v>
      </c>
      <c r="C142" s="132">
        <v>4.6300000000000001E-2</v>
      </c>
      <c r="D142" s="41">
        <v>3.6900000000000002E-2</v>
      </c>
      <c r="E142" s="41">
        <v>0.04</v>
      </c>
      <c r="F142" s="41">
        <v>4.2900000000000001E-2</v>
      </c>
      <c r="G142" s="41">
        <v>5.2999999999999999E-2</v>
      </c>
      <c r="H142" s="173">
        <v>4.9299999999999997E-2</v>
      </c>
      <c r="I142" s="41">
        <v>7.5800000000000006E-2</v>
      </c>
      <c r="J142" s="41">
        <v>7.6700000000000004E-2</v>
      </c>
      <c r="K142" s="102">
        <v>0.1457</v>
      </c>
      <c r="L142" s="39"/>
      <c r="M142" s="62">
        <f t="shared" si="40"/>
        <v>5.7678354080010645E-2</v>
      </c>
    </row>
    <row r="143" spans="1:13" ht="15" thickBot="1" x14ac:dyDescent="0.35">
      <c r="A143" s="109">
        <v>9</v>
      </c>
      <c r="B143" s="143" t="s">
        <v>51</v>
      </c>
      <c r="C143" s="133">
        <f>SUM(C146,C150)</f>
        <v>0.32892427910151728</v>
      </c>
      <c r="D143" s="110">
        <f>SUM(D146,D150)</f>
        <v>0.32206289747448963</v>
      </c>
      <c r="E143" s="110">
        <f t="shared" ref="E143:M143" si="48">SUM(E146,E150)</f>
        <v>0.42346739127653288</v>
      </c>
      <c r="F143" s="110">
        <f t="shared" si="48"/>
        <v>0.45260898061729676</v>
      </c>
      <c r="G143" s="110">
        <f t="shared" si="48"/>
        <v>0.48467110981729677</v>
      </c>
      <c r="H143" s="184">
        <f t="shared" si="48"/>
        <v>0.62044992616239358</v>
      </c>
      <c r="I143" s="110">
        <f t="shared" si="48"/>
        <v>0.59153353141729681</v>
      </c>
      <c r="J143" s="110">
        <f t="shared" si="48"/>
        <v>0.62416561621729683</v>
      </c>
      <c r="K143" s="111">
        <f t="shared" si="48"/>
        <v>0.8009369202172969</v>
      </c>
      <c r="L143" s="43"/>
      <c r="M143" s="111">
        <f t="shared" si="48"/>
        <v>0.4851202292711842</v>
      </c>
    </row>
    <row r="144" spans="1:13" s="157" customFormat="1" ht="15" thickBot="1" x14ac:dyDescent="0.35">
      <c r="A144" s="151"/>
      <c r="B144" s="179" t="s">
        <v>91</v>
      </c>
      <c r="C144" s="180"/>
      <c r="D144" s="153"/>
      <c r="E144" s="153"/>
      <c r="F144" s="153"/>
      <c r="G144" s="153"/>
      <c r="H144" s="176"/>
      <c r="I144" s="153"/>
      <c r="J144" s="153"/>
      <c r="K144" s="154"/>
      <c r="L144" s="155"/>
      <c r="M144" s="156">
        <v>7.5800000000000006E-2</v>
      </c>
    </row>
    <row r="145" spans="1:14" s="157" customFormat="1" x14ac:dyDescent="0.3">
      <c r="A145" s="158"/>
      <c r="B145" s="181" t="s">
        <v>52</v>
      </c>
      <c r="C145" s="182">
        <f>SUM(C138,C135,C129,C118,C112)</f>
        <v>3.8666041179000006</v>
      </c>
      <c r="D145" s="160">
        <f>SUM(D138,D135,D129,D118,D112)</f>
        <v>3.7859465072000003</v>
      </c>
      <c r="E145" s="160">
        <f t="shared" ref="E145:K145" si="49">SUM(E138,E135,E129,E118,E112)</f>
        <v>4.9779869196000002</v>
      </c>
      <c r="F145" s="160">
        <f t="shared" si="49"/>
        <v>5.3205550925999994</v>
      </c>
      <c r="G145" s="160">
        <f t="shared" si="49"/>
        <v>5.6974550925999994</v>
      </c>
      <c r="H145" s="177">
        <f t="shared" si="49"/>
        <v>7.2935760351999992</v>
      </c>
      <c r="I145" s="160">
        <f t="shared" si="49"/>
        <v>6.9536550926</v>
      </c>
      <c r="J145" s="160">
        <f t="shared" si="49"/>
        <v>7.3372550925999995</v>
      </c>
      <c r="K145" s="161">
        <f t="shared" si="49"/>
        <v>9.4152550926000007</v>
      </c>
      <c r="L145" s="155"/>
      <c r="M145" s="162">
        <f>((C145*$C$110+D145*$D$110+E145*$E$110+F145*$F$110+G145*$G$110+H145*$H$110+I145*$I$110+J145*$J$110+K145*$K$110)/$M$110)-M144</f>
        <v>5.7027346272533048</v>
      </c>
    </row>
    <row r="146" spans="1:14" x14ac:dyDescent="0.3">
      <c r="A146" s="105" t="s">
        <v>21</v>
      </c>
      <c r="B146" s="145" t="s">
        <v>53</v>
      </c>
      <c r="C146" s="135">
        <f>SUM(C147:C149)</f>
        <v>8.0552963588210721E-2</v>
      </c>
      <c r="D146" s="45">
        <f t="shared" ref="D146:K146" si="50">SUM(D147:D149)</f>
        <v>7.8872623584497606E-2</v>
      </c>
      <c r="E146" s="45">
        <f t="shared" si="50"/>
        <v>0.10370640149602681</v>
      </c>
      <c r="F146" s="45">
        <f t="shared" si="50"/>
        <v>0.1108431242441358</v>
      </c>
      <c r="G146" s="45">
        <f t="shared" si="50"/>
        <v>0.11869508194413579</v>
      </c>
      <c r="H146" s="178">
        <f t="shared" si="50"/>
        <v>0.15194706954132159</v>
      </c>
      <c r="I146" s="45">
        <f t="shared" si="50"/>
        <v>0.1448654965441358</v>
      </c>
      <c r="J146" s="45">
        <f t="shared" si="50"/>
        <v>0.15285703534413581</v>
      </c>
      <c r="K146" s="45">
        <f t="shared" si="50"/>
        <v>0.19614800934413582</v>
      </c>
      <c r="L146" s="43"/>
      <c r="M146" s="57">
        <f>SUM(M147:M149)</f>
        <v>0.11880507048956811</v>
      </c>
    </row>
    <row r="147" spans="1:14" x14ac:dyDescent="0.3">
      <c r="A147" s="96" t="s">
        <v>22</v>
      </c>
      <c r="B147" s="66" t="s">
        <v>126</v>
      </c>
      <c r="C147" s="131"/>
      <c r="D147" s="40"/>
      <c r="E147" s="40"/>
      <c r="F147" s="46"/>
      <c r="G147" s="40"/>
      <c r="H147" s="172"/>
      <c r="I147" s="40"/>
      <c r="J147" s="40"/>
      <c r="K147" s="101"/>
      <c r="L147" s="39"/>
      <c r="M147" s="56">
        <f t="shared" ref="M147:M148" si="51">(C147*$C$159+D147*$D$159+E147*$E$159+F147*$F$159+G147*$G$159+H147*$H$159+I147*$I$159+J147*$J$159+K147*$K$159)/$M$159</f>
        <v>0</v>
      </c>
    </row>
    <row r="148" spans="1:14" x14ac:dyDescent="0.3">
      <c r="A148" s="96" t="s">
        <v>23</v>
      </c>
      <c r="B148" s="66" t="s">
        <v>127</v>
      </c>
      <c r="C148" s="131"/>
      <c r="D148" s="40"/>
      <c r="E148" s="40"/>
      <c r="F148" s="47"/>
      <c r="G148" s="40"/>
      <c r="H148" s="172"/>
      <c r="I148" s="40"/>
      <c r="J148" s="40"/>
      <c r="K148" s="101"/>
      <c r="L148" s="39"/>
      <c r="M148" s="56">
        <f t="shared" si="51"/>
        <v>0</v>
      </c>
    </row>
    <row r="149" spans="1:14" x14ac:dyDescent="0.3">
      <c r="A149" s="96" t="s">
        <v>121</v>
      </c>
      <c r="B149" s="66" t="s">
        <v>128</v>
      </c>
      <c r="C149" s="131">
        <f t="shared" ref="C149:K149" si="52">0.020833*C145</f>
        <v>8.0552963588210721E-2</v>
      </c>
      <c r="D149" s="40">
        <f t="shared" si="52"/>
        <v>7.8872623584497606E-2</v>
      </c>
      <c r="E149" s="40">
        <f t="shared" si="52"/>
        <v>0.10370640149602681</v>
      </c>
      <c r="F149" s="47">
        <f t="shared" si="52"/>
        <v>0.1108431242441358</v>
      </c>
      <c r="G149" s="40">
        <f t="shared" si="52"/>
        <v>0.11869508194413579</v>
      </c>
      <c r="H149" s="172">
        <f t="shared" si="52"/>
        <v>0.15194706954132159</v>
      </c>
      <c r="I149" s="40">
        <f t="shared" si="52"/>
        <v>0.1448654965441358</v>
      </c>
      <c r="J149" s="40">
        <f t="shared" si="52"/>
        <v>0.15285703534413581</v>
      </c>
      <c r="K149" s="101">
        <f t="shared" si="52"/>
        <v>0.19614800934413582</v>
      </c>
      <c r="L149" s="39"/>
      <c r="M149" s="56">
        <f>0.020833*M145</f>
        <v>0.11880507048956811</v>
      </c>
    </row>
    <row r="150" spans="1:14" x14ac:dyDescent="0.3">
      <c r="A150" s="105" t="s">
        <v>24</v>
      </c>
      <c r="B150" s="145" t="s">
        <v>56</v>
      </c>
      <c r="C150" s="135">
        <f t="shared" ref="C150:K150" si="53">SUM(C151:C152)</f>
        <v>0.24837131551330655</v>
      </c>
      <c r="D150" s="45">
        <f t="shared" si="53"/>
        <v>0.24319027388999204</v>
      </c>
      <c r="E150" s="45">
        <f t="shared" si="53"/>
        <v>0.31976098978050604</v>
      </c>
      <c r="F150" s="45">
        <f t="shared" si="53"/>
        <v>0.34176585637316098</v>
      </c>
      <c r="G150" s="45">
        <f t="shared" si="53"/>
        <v>0.36597602787316097</v>
      </c>
      <c r="H150" s="178">
        <f t="shared" si="53"/>
        <v>0.46850285662107199</v>
      </c>
      <c r="I150" s="45">
        <f t="shared" si="53"/>
        <v>0.44666803487316098</v>
      </c>
      <c r="J150" s="45">
        <f t="shared" si="53"/>
        <v>0.47130858087316102</v>
      </c>
      <c r="K150" s="106">
        <f t="shared" si="53"/>
        <v>0.60478891087316111</v>
      </c>
      <c r="L150" s="43"/>
      <c r="M150" s="57">
        <f>SUM(M151:M152)</f>
        <v>0.36631515878161608</v>
      </c>
    </row>
    <row r="151" spans="1:14" x14ac:dyDescent="0.3">
      <c r="A151" s="96" t="s">
        <v>25</v>
      </c>
      <c r="B151" s="66" t="s">
        <v>129</v>
      </c>
      <c r="C151" s="131">
        <f t="shared" ref="C151:K151" si="54">C149</f>
        <v>8.0552963588210721E-2</v>
      </c>
      <c r="D151" s="40">
        <f t="shared" si="54"/>
        <v>7.8872623584497606E-2</v>
      </c>
      <c r="E151" s="40">
        <f t="shared" si="54"/>
        <v>0.10370640149602681</v>
      </c>
      <c r="F151" s="40">
        <f t="shared" si="54"/>
        <v>0.1108431242441358</v>
      </c>
      <c r="G151" s="40">
        <f t="shared" si="54"/>
        <v>0.11869508194413579</v>
      </c>
      <c r="H151" s="172">
        <f t="shared" si="54"/>
        <v>0.15194706954132159</v>
      </c>
      <c r="I151" s="40">
        <f t="shared" si="54"/>
        <v>0.1448654965441358</v>
      </c>
      <c r="J151" s="40">
        <f t="shared" si="54"/>
        <v>0.15285703534413581</v>
      </c>
      <c r="K151" s="101">
        <f t="shared" si="54"/>
        <v>0.19614800934413582</v>
      </c>
      <c r="L151" s="39"/>
      <c r="M151" s="56">
        <f>M149</f>
        <v>0.11880507048956811</v>
      </c>
    </row>
    <row r="152" spans="1:14" ht="15" thickBot="1" x14ac:dyDescent="0.35">
      <c r="A152" s="96" t="s">
        <v>26</v>
      </c>
      <c r="B152" s="66" t="s">
        <v>130</v>
      </c>
      <c r="C152" s="131">
        <f t="shared" ref="C152:K152" si="55">0.043402*C145</f>
        <v>0.16781835192509584</v>
      </c>
      <c r="D152" s="40">
        <f t="shared" si="55"/>
        <v>0.16431765030549442</v>
      </c>
      <c r="E152" s="40">
        <f t="shared" si="55"/>
        <v>0.21605458828447921</v>
      </c>
      <c r="F152" s="40">
        <f t="shared" si="55"/>
        <v>0.2309227321290252</v>
      </c>
      <c r="G152" s="40">
        <f t="shared" si="55"/>
        <v>0.24728094592902519</v>
      </c>
      <c r="H152" s="172">
        <f t="shared" si="55"/>
        <v>0.31655578707975041</v>
      </c>
      <c r="I152" s="40">
        <f t="shared" si="55"/>
        <v>0.30180253832902521</v>
      </c>
      <c r="J152" s="40">
        <f t="shared" si="55"/>
        <v>0.31845154552902522</v>
      </c>
      <c r="K152" s="101">
        <f t="shared" si="55"/>
        <v>0.40864090152902527</v>
      </c>
      <c r="L152" s="39"/>
      <c r="M152" s="62">
        <f>0.043402*M145</f>
        <v>0.24751008829204796</v>
      </c>
    </row>
    <row r="153" spans="1:14" ht="15" thickBot="1" x14ac:dyDescent="0.35">
      <c r="A153" s="562" t="s">
        <v>60</v>
      </c>
      <c r="B153" s="567"/>
      <c r="C153" s="129">
        <f>SUM(C112,C118,C129,C135,C138,C143)</f>
        <v>4.1955283970015183</v>
      </c>
      <c r="D153" s="37">
        <f t="shared" ref="D153:K153" si="56">SUM(D112,D118,D129,D135,D138,D143)</f>
        <v>4.1080094046744895</v>
      </c>
      <c r="E153" s="37">
        <f t="shared" si="56"/>
        <v>5.4014543108765327</v>
      </c>
      <c r="F153" s="37">
        <f t="shared" si="56"/>
        <v>5.7731640732172966</v>
      </c>
      <c r="G153" s="37">
        <f t="shared" si="56"/>
        <v>6.1821262024172974</v>
      </c>
      <c r="H153" s="170">
        <f t="shared" si="56"/>
        <v>7.9140259613623929</v>
      </c>
      <c r="I153" s="37">
        <f t="shared" si="56"/>
        <v>7.5451886240172978</v>
      </c>
      <c r="J153" s="37">
        <f t="shared" si="56"/>
        <v>7.9614207088172968</v>
      </c>
      <c r="K153" s="42">
        <f t="shared" si="56"/>
        <v>10.216192012817295</v>
      </c>
      <c r="L153" s="43"/>
      <c r="M153" s="60">
        <f>M145+M146+M150</f>
        <v>6.1878548565244893</v>
      </c>
      <c r="N153" s="78"/>
    </row>
    <row r="154" spans="1:14" x14ac:dyDescent="0.3">
      <c r="K154" t="s">
        <v>85</v>
      </c>
      <c r="M154">
        <v>6.1878000000000002</v>
      </c>
    </row>
    <row r="155" spans="1:14" x14ac:dyDescent="0.3">
      <c r="G155" s="78"/>
      <c r="H155" s="78"/>
      <c r="I155" s="78"/>
      <c r="J155" s="78"/>
      <c r="M155" s="90"/>
    </row>
    <row r="156" spans="1:14" ht="15" thickBot="1" x14ac:dyDescent="0.35">
      <c r="A156" s="72" t="s">
        <v>0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 t="s">
        <v>95</v>
      </c>
    </row>
    <row r="157" spans="1:14" x14ac:dyDescent="0.3">
      <c r="A157" s="561" t="s">
        <v>1</v>
      </c>
      <c r="B157" s="561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</row>
    <row r="158" spans="1:14" ht="15" thickBot="1" x14ac:dyDescent="0.35"/>
    <row r="159" spans="1:14" ht="15" thickBot="1" x14ac:dyDescent="0.35">
      <c r="A159" s="4">
        <v>1</v>
      </c>
      <c r="B159" s="17" t="s">
        <v>2</v>
      </c>
      <c r="C159" s="121">
        <v>33709.360000000001</v>
      </c>
      <c r="D159" s="21">
        <v>253624.53</v>
      </c>
      <c r="E159" s="21">
        <v>1278231.43</v>
      </c>
      <c r="F159" s="21">
        <v>48237.59</v>
      </c>
      <c r="G159" s="21">
        <v>568690.93000000005</v>
      </c>
      <c r="H159" s="163">
        <v>0</v>
      </c>
      <c r="I159" s="21">
        <v>438952.59</v>
      </c>
      <c r="J159" s="21">
        <v>87118.19</v>
      </c>
      <c r="K159" s="22">
        <v>394829.6</v>
      </c>
      <c r="L159" s="23"/>
      <c r="M159" s="120">
        <f>SUM(C159:K159)</f>
        <v>3103394.2199999997</v>
      </c>
    </row>
    <row r="160" spans="1:14" ht="29.4" thickBot="1" x14ac:dyDescent="0.35">
      <c r="A160" s="8"/>
      <c r="B160" s="26" t="s">
        <v>28</v>
      </c>
      <c r="C160" s="27" t="s">
        <v>61</v>
      </c>
      <c r="D160" s="27" t="s">
        <v>62</v>
      </c>
      <c r="E160" s="27" t="s">
        <v>63</v>
      </c>
      <c r="F160" s="27" t="s">
        <v>64</v>
      </c>
      <c r="G160" s="27" t="s">
        <v>65</v>
      </c>
      <c r="H160" s="164" t="s">
        <v>111</v>
      </c>
      <c r="I160" s="27" t="s">
        <v>66</v>
      </c>
      <c r="J160" s="27" t="s">
        <v>67</v>
      </c>
      <c r="K160" s="28" t="s">
        <v>68</v>
      </c>
      <c r="L160" s="29"/>
      <c r="M160" s="54" t="s">
        <v>69</v>
      </c>
    </row>
    <row r="161" spans="1:13" ht="15" thickBot="1" x14ac:dyDescent="0.35">
      <c r="A161" s="9">
        <v>4</v>
      </c>
      <c r="B161" s="10" t="s">
        <v>29</v>
      </c>
      <c r="C161" s="30">
        <f>SUM(C162:C165)</f>
        <v>0.64090000000000003</v>
      </c>
      <c r="D161" s="30">
        <f>SUM(D162:D165)</f>
        <v>0.86680000000000001</v>
      </c>
      <c r="E161" s="30">
        <f t="shared" ref="E161:G161" si="57">SUM(E162:E165)</f>
        <v>0.98550000000000004</v>
      </c>
      <c r="F161" s="30">
        <f t="shared" si="57"/>
        <v>1.2989000000000002</v>
      </c>
      <c r="G161" s="30">
        <f t="shared" si="57"/>
        <v>1.3925000000000001</v>
      </c>
      <c r="H161" s="165"/>
      <c r="I161" s="30">
        <f>SUM(I162:I165)</f>
        <v>2.0047999999999999</v>
      </c>
      <c r="J161" s="30">
        <f>SUM(J162:J165)</f>
        <v>2.3787000000000003</v>
      </c>
      <c r="K161" s="31">
        <f t="shared" ref="K161" si="58">SUM(K162:K165)</f>
        <v>2.8111999999999999</v>
      </c>
      <c r="L161" s="32"/>
      <c r="M161" s="60">
        <f>(C161*$C$159+D161*$D$159+E161*$E$159+F161*$F$159+G161*$G$159+H161*$H$159+I161*$I$159+J161*$J$159+K161*$K$159)/$M$159</f>
        <v>1.4670666731711577</v>
      </c>
    </row>
    <row r="162" spans="1:13" x14ac:dyDescent="0.3">
      <c r="A162" s="94" t="s">
        <v>3</v>
      </c>
      <c r="B162" s="5" t="s">
        <v>30</v>
      </c>
      <c r="C162" s="33">
        <v>0.39950000000000002</v>
      </c>
      <c r="D162" s="33">
        <v>0.54110000000000003</v>
      </c>
      <c r="E162" s="33">
        <v>0.62350000000000005</v>
      </c>
      <c r="F162" s="33">
        <v>0.89090000000000003</v>
      </c>
      <c r="G162" s="33">
        <v>0.93689999999999996</v>
      </c>
      <c r="H162" s="166"/>
      <c r="I162" s="33">
        <v>1.3046</v>
      </c>
      <c r="J162" s="33">
        <v>1.6057999999999999</v>
      </c>
      <c r="K162" s="95">
        <v>1.6798999999999999</v>
      </c>
      <c r="L162" s="34"/>
      <c r="M162" s="58">
        <f t="shared" ref="M162:M197" si="59">(C162*$C$159+D162*$D$159+E162*$E$159+F162*$F$159+G162*$G$159+H162*$H$159+I162*$I$159+J162*$J$159+K162*$K$159)/$M$159</f>
        <v>0.93423129589124532</v>
      </c>
    </row>
    <row r="163" spans="1:13" x14ac:dyDescent="0.3">
      <c r="A163" s="96" t="s">
        <v>4</v>
      </c>
      <c r="B163" s="13" t="s">
        <v>31</v>
      </c>
      <c r="C163" s="35">
        <v>1.6E-2</v>
      </c>
      <c r="D163" s="35">
        <v>2.1600000000000001E-2</v>
      </c>
      <c r="E163" s="35">
        <v>2.4899999999999999E-2</v>
      </c>
      <c r="F163" s="35">
        <v>3.56E-2</v>
      </c>
      <c r="G163" s="35">
        <v>3.7499999999999999E-2</v>
      </c>
      <c r="H163" s="167"/>
      <c r="I163" s="35">
        <v>5.2200000000000003E-2</v>
      </c>
      <c r="J163" s="35">
        <v>6.4199999999999993E-2</v>
      </c>
      <c r="K163" s="97">
        <v>6.7199999999999996E-2</v>
      </c>
      <c r="L163" s="34"/>
      <c r="M163" s="56">
        <f t="shared" si="59"/>
        <v>3.7355109983416804E-2</v>
      </c>
    </row>
    <row r="164" spans="1:13" x14ac:dyDescent="0.3">
      <c r="A164" s="96" t="s">
        <v>5</v>
      </c>
      <c r="B164" s="13" t="s">
        <v>32</v>
      </c>
      <c r="C164" s="35">
        <v>5.6099999999999997E-2</v>
      </c>
      <c r="D164" s="35">
        <v>8.2500000000000004E-2</v>
      </c>
      <c r="E164" s="35">
        <v>0.10730000000000001</v>
      </c>
      <c r="F164" s="35">
        <v>0.10730000000000001</v>
      </c>
      <c r="G164" s="35">
        <v>0.125</v>
      </c>
      <c r="H164" s="167"/>
      <c r="I164" s="35">
        <v>0.14849999999999999</v>
      </c>
      <c r="J164" s="35">
        <v>0.14849999999999999</v>
      </c>
      <c r="K164" s="97">
        <v>0.17530000000000001</v>
      </c>
      <c r="L164" s="34"/>
      <c r="M164" s="56">
        <f t="shared" si="59"/>
        <v>0.12359588355068858</v>
      </c>
    </row>
    <row r="165" spans="1:13" x14ac:dyDescent="0.3">
      <c r="A165" s="98" t="s">
        <v>6</v>
      </c>
      <c r="B165" s="117" t="s">
        <v>33</v>
      </c>
      <c r="C165" s="36">
        <v>0.16930000000000001</v>
      </c>
      <c r="D165" s="36">
        <v>0.22159999999999999</v>
      </c>
      <c r="E165" s="36">
        <v>0.2298</v>
      </c>
      <c r="F165" s="36">
        <v>0.2651</v>
      </c>
      <c r="G165" s="36">
        <v>0.29310000000000003</v>
      </c>
      <c r="H165" s="168"/>
      <c r="I165" s="36">
        <v>0.4995</v>
      </c>
      <c r="J165" s="36">
        <v>0.56020000000000003</v>
      </c>
      <c r="K165" s="99">
        <v>0.88880000000000003</v>
      </c>
      <c r="L165" s="34"/>
      <c r="M165" s="56">
        <f t="shared" si="59"/>
        <v>0.37188438374580723</v>
      </c>
    </row>
    <row r="166" spans="1:13" ht="15" thickBot="1" x14ac:dyDescent="0.35">
      <c r="A166" s="6" t="s">
        <v>100</v>
      </c>
      <c r="B166" s="7" t="s">
        <v>101</v>
      </c>
      <c r="C166" s="116"/>
      <c r="D166" s="116"/>
      <c r="E166" s="116"/>
      <c r="F166" s="116"/>
      <c r="G166" s="116"/>
      <c r="H166" s="169"/>
      <c r="I166" s="116"/>
      <c r="J166" s="116"/>
      <c r="K166" s="118"/>
      <c r="L166" s="34"/>
      <c r="M166" s="62">
        <f t="shared" si="59"/>
        <v>0</v>
      </c>
    </row>
    <row r="167" spans="1:13" ht="29.4" thickBot="1" x14ac:dyDescent="0.35">
      <c r="A167" s="9">
        <v>5</v>
      </c>
      <c r="B167" s="15" t="s">
        <v>71</v>
      </c>
      <c r="C167" s="37">
        <f>SUM(C168:C170,C174:C177)</f>
        <v>1.9689465072000003</v>
      </c>
      <c r="D167" s="37">
        <f t="shared" ref="D167:K167" si="60">SUM(D168:D170,D174:D177)</f>
        <v>1.9689465072000003</v>
      </c>
      <c r="E167" s="37">
        <f t="shared" si="60"/>
        <v>2.9188445302999999</v>
      </c>
      <c r="F167" s="37">
        <f t="shared" si="60"/>
        <v>2.8489127032999995</v>
      </c>
      <c r="G167" s="37">
        <f t="shared" si="60"/>
        <v>2.8489127032999995</v>
      </c>
      <c r="H167" s="170"/>
      <c r="I167" s="37">
        <f t="shared" si="60"/>
        <v>2.8489127032999995</v>
      </c>
      <c r="J167" s="37">
        <f t="shared" si="60"/>
        <v>2.8489127032999995</v>
      </c>
      <c r="K167" s="37">
        <f t="shared" si="60"/>
        <v>2.8489127032999995</v>
      </c>
      <c r="L167" s="32"/>
      <c r="M167" s="60">
        <f t="shared" si="59"/>
        <v>2.7962429361425443</v>
      </c>
    </row>
    <row r="168" spans="1:13" x14ac:dyDescent="0.3">
      <c r="A168" s="94" t="s">
        <v>115</v>
      </c>
      <c r="B168" s="5" t="s">
        <v>114</v>
      </c>
      <c r="C168" s="38">
        <v>1.0682</v>
      </c>
      <c r="D168" s="38">
        <v>1.0682</v>
      </c>
      <c r="E168" s="38">
        <v>1.6133999999999999</v>
      </c>
      <c r="F168" s="38">
        <v>1.5767</v>
      </c>
      <c r="G168" s="38">
        <v>1.5767</v>
      </c>
      <c r="H168" s="171"/>
      <c r="I168" s="38">
        <v>1.5767</v>
      </c>
      <c r="J168" s="38">
        <v>1.5767</v>
      </c>
      <c r="K168" s="100">
        <v>1.5767</v>
      </c>
      <c r="L168" s="39"/>
      <c r="M168" s="58">
        <f t="shared" si="59"/>
        <v>1.5447355821555924</v>
      </c>
    </row>
    <row r="169" spans="1:13" x14ac:dyDescent="0.3">
      <c r="A169" s="94" t="s">
        <v>116</v>
      </c>
      <c r="B169" s="125" t="s">
        <v>117</v>
      </c>
      <c r="C169" s="38">
        <f>C168*0.423893</f>
        <v>0.45280250260000005</v>
      </c>
      <c r="D169" s="38">
        <f t="shared" ref="D169:K169" si="61">D168*0.423893</f>
        <v>0.45280250260000005</v>
      </c>
      <c r="E169" s="38">
        <f t="shared" si="61"/>
        <v>0.68390896619999997</v>
      </c>
      <c r="F169" s="38">
        <f t="shared" si="61"/>
        <v>0.66835209309999999</v>
      </c>
      <c r="G169" s="38">
        <f t="shared" si="61"/>
        <v>0.66835209309999999</v>
      </c>
      <c r="H169" s="171"/>
      <c r="I169" s="38">
        <f t="shared" si="61"/>
        <v>0.66835209309999999</v>
      </c>
      <c r="J169" s="38">
        <f t="shared" si="61"/>
        <v>0.66835209309999999</v>
      </c>
      <c r="K169" s="38">
        <f t="shared" si="61"/>
        <v>0.66835209309999999</v>
      </c>
      <c r="L169" s="39"/>
      <c r="M169" s="56">
        <f t="shared" si="59"/>
        <v>0.65480260012668057</v>
      </c>
    </row>
    <row r="170" spans="1:13" x14ac:dyDescent="0.3">
      <c r="A170" s="96" t="s">
        <v>8</v>
      </c>
      <c r="B170" s="13" t="s">
        <v>35</v>
      </c>
      <c r="C170" s="40">
        <f>SUM(C171:C173)</f>
        <v>0.2233</v>
      </c>
      <c r="D170" s="40">
        <f>SUM(D171:D173)</f>
        <v>0.2233</v>
      </c>
      <c r="E170" s="40">
        <f t="shared" ref="E170:K170" si="62">SUM(E171:E173)</f>
        <v>0.4103</v>
      </c>
      <c r="F170" s="40">
        <f t="shared" si="62"/>
        <v>0.39679999999999999</v>
      </c>
      <c r="G170" s="40">
        <f t="shared" si="62"/>
        <v>0.39679999999999999</v>
      </c>
      <c r="H170" s="172"/>
      <c r="I170" s="40">
        <f t="shared" si="62"/>
        <v>0.39679999999999999</v>
      </c>
      <c r="J170" s="40">
        <f t="shared" si="62"/>
        <v>0.39679999999999999</v>
      </c>
      <c r="K170" s="101">
        <f t="shared" si="62"/>
        <v>0.39679999999999999</v>
      </c>
      <c r="L170" s="39"/>
      <c r="M170" s="56">
        <f t="shared" si="59"/>
        <v>0.38629656302124588</v>
      </c>
    </row>
    <row r="171" spans="1:13" x14ac:dyDescent="0.3">
      <c r="A171" s="96" t="s">
        <v>9</v>
      </c>
      <c r="B171" s="13" t="s">
        <v>108</v>
      </c>
      <c r="C171" s="40">
        <v>0.19409999999999999</v>
      </c>
      <c r="D171" s="40">
        <v>0.19409999999999999</v>
      </c>
      <c r="E171" s="40">
        <v>0.35670000000000002</v>
      </c>
      <c r="F171" s="40">
        <v>0.34499999999999997</v>
      </c>
      <c r="G171" s="40">
        <v>0.34499999999999997</v>
      </c>
      <c r="H171" s="172"/>
      <c r="I171" s="40">
        <v>0.34499999999999997</v>
      </c>
      <c r="J171" s="40">
        <v>0.34499999999999997</v>
      </c>
      <c r="K171" s="101">
        <v>0.34499999999999997</v>
      </c>
      <c r="L171" s="39"/>
      <c r="M171" s="56">
        <f t="shared" si="59"/>
        <v>0.33584764156388747</v>
      </c>
    </row>
    <row r="172" spans="1:13" x14ac:dyDescent="0.3">
      <c r="A172" s="96" t="s">
        <v>10</v>
      </c>
      <c r="B172" s="13" t="s">
        <v>109</v>
      </c>
      <c r="C172" s="40">
        <v>2.64E-2</v>
      </c>
      <c r="D172" s="40">
        <v>2.64E-2</v>
      </c>
      <c r="E172" s="40">
        <v>4.8500000000000001E-2</v>
      </c>
      <c r="F172" s="40">
        <v>4.6899999999999997E-2</v>
      </c>
      <c r="G172" s="40">
        <v>4.6899999999999997E-2</v>
      </c>
      <c r="H172" s="172"/>
      <c r="I172" s="40">
        <v>4.6899999999999997E-2</v>
      </c>
      <c r="J172" s="40">
        <v>4.6899999999999997E-2</v>
      </c>
      <c r="K172" s="101">
        <v>4.6899999999999997E-2</v>
      </c>
      <c r="L172" s="39"/>
      <c r="M172" s="56">
        <f t="shared" si="59"/>
        <v>4.5660977760343974E-2</v>
      </c>
    </row>
    <row r="173" spans="1:13" x14ac:dyDescent="0.3">
      <c r="A173" s="96" t="s">
        <v>11</v>
      </c>
      <c r="B173" s="13" t="s">
        <v>110</v>
      </c>
      <c r="C173" s="40">
        <v>2.8E-3</v>
      </c>
      <c r="D173" s="40">
        <v>2.8E-3</v>
      </c>
      <c r="E173" s="40">
        <v>5.1000000000000004E-3</v>
      </c>
      <c r="F173" s="40">
        <v>4.8999999999999998E-3</v>
      </c>
      <c r="G173" s="40">
        <v>4.8999999999999998E-3</v>
      </c>
      <c r="H173" s="172"/>
      <c r="I173" s="40">
        <v>4.8999999999999998E-3</v>
      </c>
      <c r="J173" s="40">
        <v>4.8999999999999998E-3</v>
      </c>
      <c r="K173" s="101">
        <v>4.8999999999999998E-3</v>
      </c>
      <c r="L173" s="39"/>
      <c r="M173" s="56">
        <f t="shared" si="59"/>
        <v>4.7879436970144256E-3</v>
      </c>
    </row>
    <row r="174" spans="1:13" x14ac:dyDescent="0.3">
      <c r="A174" s="96" t="s">
        <v>12</v>
      </c>
      <c r="B174" s="13" t="s">
        <v>39</v>
      </c>
      <c r="C174" s="40">
        <v>8.43E-2</v>
      </c>
      <c r="D174" s="40">
        <v>8.43E-2</v>
      </c>
      <c r="E174" s="40"/>
      <c r="F174" s="40"/>
      <c r="G174" s="40"/>
      <c r="H174" s="172"/>
      <c r="I174" s="40"/>
      <c r="J174" s="40"/>
      <c r="K174" s="101"/>
      <c r="L174" s="39"/>
      <c r="M174" s="56">
        <f t="shared" si="59"/>
        <v>7.8050821809547621E-3</v>
      </c>
    </row>
    <row r="175" spans="1:13" x14ac:dyDescent="0.3">
      <c r="A175" s="96" t="s">
        <v>13</v>
      </c>
      <c r="B175" s="13" t="s">
        <v>40</v>
      </c>
      <c r="C175" s="40">
        <v>2.3300000000000001E-2</v>
      </c>
      <c r="D175" s="40">
        <v>2.3300000000000001E-2</v>
      </c>
      <c r="E175" s="40">
        <v>3.5099999999999999E-2</v>
      </c>
      <c r="F175" s="40">
        <v>3.4200000000000001E-2</v>
      </c>
      <c r="G175" s="40">
        <v>3.4200000000000001E-2</v>
      </c>
      <c r="H175" s="172"/>
      <c r="I175" s="40">
        <v>3.4200000000000001E-2</v>
      </c>
      <c r="J175" s="40">
        <v>3.4200000000000001E-2</v>
      </c>
      <c r="K175" s="101">
        <v>3.4200000000000001E-2</v>
      </c>
      <c r="L175" s="39"/>
      <c r="M175" s="56">
        <f t="shared" si="59"/>
        <v>3.3561495519573409E-2</v>
      </c>
    </row>
    <row r="176" spans="1:13" x14ac:dyDescent="0.3">
      <c r="A176" s="565" t="s">
        <v>14</v>
      </c>
      <c r="B176" s="117" t="s">
        <v>118</v>
      </c>
      <c r="C176" s="132">
        <v>8.2199999999999995E-2</v>
      </c>
      <c r="D176" s="41">
        <v>8.2199999999999995E-2</v>
      </c>
      <c r="E176" s="41">
        <v>0.1237</v>
      </c>
      <c r="F176" s="41">
        <v>0.12139999999999999</v>
      </c>
      <c r="G176" s="41">
        <v>0.12139999999999999</v>
      </c>
      <c r="H176" s="173"/>
      <c r="I176" s="41">
        <v>0.12139999999999999</v>
      </c>
      <c r="J176" s="41">
        <v>0.12139999999999999</v>
      </c>
      <c r="K176" s="102">
        <v>0.12139999999999999</v>
      </c>
      <c r="L176" s="39"/>
      <c r="M176" s="56">
        <f t="shared" si="59"/>
        <v>0.11871791850827125</v>
      </c>
    </row>
    <row r="177" spans="1:13" ht="15" thickBot="1" x14ac:dyDescent="0.35">
      <c r="A177" s="566"/>
      <c r="B177" s="122" t="s">
        <v>117</v>
      </c>
      <c r="C177" s="38">
        <f>C176*0.423893</f>
        <v>3.4844004599999999E-2</v>
      </c>
      <c r="D177" s="38">
        <f t="shared" ref="D177:K177" si="63">D176*0.423893</f>
        <v>3.4844004599999999E-2</v>
      </c>
      <c r="E177" s="38">
        <f t="shared" si="63"/>
        <v>5.2435564100000005E-2</v>
      </c>
      <c r="F177" s="38">
        <f t="shared" si="63"/>
        <v>5.14606102E-2</v>
      </c>
      <c r="G177" s="38">
        <f t="shared" si="63"/>
        <v>5.14606102E-2</v>
      </c>
      <c r="H177" s="171"/>
      <c r="I177" s="38">
        <f t="shared" si="63"/>
        <v>5.14606102E-2</v>
      </c>
      <c r="J177" s="38">
        <f t="shared" si="63"/>
        <v>5.14606102E-2</v>
      </c>
      <c r="K177" s="38">
        <f t="shared" si="63"/>
        <v>5.14606102E-2</v>
      </c>
      <c r="L177" s="39"/>
      <c r="M177" s="62">
        <f t="shared" si="59"/>
        <v>5.0323694630226637E-2</v>
      </c>
    </row>
    <row r="178" spans="1:13" ht="15" thickBot="1" x14ac:dyDescent="0.35">
      <c r="A178" s="9">
        <v>6</v>
      </c>
      <c r="B178" s="10" t="s">
        <v>42</v>
      </c>
      <c r="C178" s="37">
        <f>SUM(C179:C180)</f>
        <v>0.28810000000000002</v>
      </c>
      <c r="D178" s="37">
        <f>SUM(D179:D180)</f>
        <v>0.28810000000000002</v>
      </c>
      <c r="E178" s="37">
        <f t="shared" ref="E178:K178" si="64">SUM(E179:E180)</f>
        <v>0.34139999999999998</v>
      </c>
      <c r="F178" s="37">
        <f t="shared" si="64"/>
        <v>0.33829999999999999</v>
      </c>
      <c r="G178" s="37">
        <f t="shared" si="64"/>
        <v>0.33829999999999999</v>
      </c>
      <c r="H178" s="170"/>
      <c r="I178" s="37">
        <f t="shared" si="64"/>
        <v>0.33829999999999999</v>
      </c>
      <c r="J178" s="37">
        <f t="shared" si="64"/>
        <v>0.33829999999999999</v>
      </c>
      <c r="K178" s="42">
        <f t="shared" si="64"/>
        <v>0.33829999999999999</v>
      </c>
      <c r="L178" s="43"/>
      <c r="M178" s="60">
        <f t="shared" si="59"/>
        <v>0.33492896715551662</v>
      </c>
    </row>
    <row r="179" spans="1:13" x14ac:dyDescent="0.3">
      <c r="A179" s="94" t="s">
        <v>15</v>
      </c>
      <c r="B179" s="5" t="s">
        <v>43</v>
      </c>
      <c r="C179" s="38">
        <v>0.1053</v>
      </c>
      <c r="D179" s="38">
        <v>0.1053</v>
      </c>
      <c r="E179" s="38">
        <v>0.15859999999999999</v>
      </c>
      <c r="F179" s="38">
        <v>0.1555</v>
      </c>
      <c r="G179" s="38">
        <v>0.1555</v>
      </c>
      <c r="H179" s="171"/>
      <c r="I179" s="38">
        <v>0.1555</v>
      </c>
      <c r="J179" s="38">
        <v>0.1555</v>
      </c>
      <c r="K179" s="100">
        <v>0.1555</v>
      </c>
      <c r="L179" s="39"/>
      <c r="M179" s="58">
        <f t="shared" si="59"/>
        <v>0.1521289671555166</v>
      </c>
    </row>
    <row r="180" spans="1:13" x14ac:dyDescent="0.3">
      <c r="A180" s="98" t="s">
        <v>16</v>
      </c>
      <c r="B180" s="117" t="s">
        <v>44</v>
      </c>
      <c r="C180" s="41">
        <v>0.18279999999999999</v>
      </c>
      <c r="D180" s="41">
        <v>0.18279999999999999</v>
      </c>
      <c r="E180" s="41">
        <v>0.18279999999999999</v>
      </c>
      <c r="F180" s="41">
        <v>0.18279999999999999</v>
      </c>
      <c r="G180" s="41">
        <v>0.18279999999999999</v>
      </c>
      <c r="H180" s="173"/>
      <c r="I180" s="41">
        <v>0.18279999999999999</v>
      </c>
      <c r="J180" s="41">
        <v>0.18279999999999999</v>
      </c>
      <c r="K180" s="102">
        <v>0.18279999999999999</v>
      </c>
      <c r="L180" s="39"/>
      <c r="M180" s="56">
        <f t="shared" si="59"/>
        <v>0.18280000000000002</v>
      </c>
    </row>
    <row r="181" spans="1:13" x14ac:dyDescent="0.3">
      <c r="A181" s="98" t="s">
        <v>102</v>
      </c>
      <c r="B181" s="117" t="s">
        <v>103</v>
      </c>
      <c r="C181" s="41"/>
      <c r="D181" s="41"/>
      <c r="E181" s="41"/>
      <c r="F181" s="41"/>
      <c r="G181" s="41"/>
      <c r="H181" s="173"/>
      <c r="I181" s="41"/>
      <c r="J181" s="41"/>
      <c r="K181" s="102"/>
      <c r="L181" s="39"/>
      <c r="M181" s="56">
        <f t="shared" si="59"/>
        <v>0</v>
      </c>
    </row>
    <row r="182" spans="1:13" x14ac:dyDescent="0.3">
      <c r="A182" s="98" t="s">
        <v>104</v>
      </c>
      <c r="B182" s="117" t="s">
        <v>106</v>
      </c>
      <c r="C182" s="41"/>
      <c r="D182" s="41"/>
      <c r="E182" s="41"/>
      <c r="F182" s="41"/>
      <c r="G182" s="41"/>
      <c r="H182" s="173"/>
      <c r="I182" s="41"/>
      <c r="J182" s="41"/>
      <c r="K182" s="102"/>
      <c r="L182" s="39"/>
      <c r="M182" s="56">
        <f t="shared" si="59"/>
        <v>0</v>
      </c>
    </row>
    <row r="183" spans="1:13" ht="15" thickBot="1" x14ac:dyDescent="0.35">
      <c r="A183" s="6" t="s">
        <v>105</v>
      </c>
      <c r="B183" s="7" t="s">
        <v>107</v>
      </c>
      <c r="C183" s="107"/>
      <c r="D183" s="107"/>
      <c r="E183" s="107"/>
      <c r="F183" s="107"/>
      <c r="G183" s="107"/>
      <c r="H183" s="175"/>
      <c r="I183" s="107"/>
      <c r="J183" s="107"/>
      <c r="K183" s="108"/>
      <c r="L183" s="39"/>
      <c r="M183" s="62">
        <f t="shared" si="59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65">SUM(E185:E186)</f>
        <v>0.2979</v>
      </c>
      <c r="F184" s="37">
        <f t="shared" si="65"/>
        <v>0.18209999999999998</v>
      </c>
      <c r="G184" s="37">
        <f t="shared" si="65"/>
        <v>0.37929999999999997</v>
      </c>
      <c r="H184" s="170"/>
      <c r="I184" s="37">
        <f t="shared" si="65"/>
        <v>0.69569999999999999</v>
      </c>
      <c r="J184" s="37">
        <f t="shared" si="65"/>
        <v>0.86839999999999995</v>
      </c>
      <c r="K184" s="42">
        <f t="shared" si="65"/>
        <v>1.2241</v>
      </c>
      <c r="L184" s="43"/>
      <c r="M184" s="60">
        <f t="shared" si="59"/>
        <v>0.49649061993741811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171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59"/>
        <v>0.46925665676434752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173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59"/>
        <v>2.7233963173070551E-2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0.62209999999999999</v>
      </c>
      <c r="D187" s="37">
        <f>SUM(D188:D191)</f>
        <v>0.35719999999999996</v>
      </c>
      <c r="E187" s="37">
        <f t="shared" ref="E187:K187" si="66">SUM(E188:E191)</f>
        <v>0.47530000000000006</v>
      </c>
      <c r="F187" s="37">
        <f t="shared" si="66"/>
        <v>0.3024</v>
      </c>
      <c r="G187" s="37">
        <f t="shared" si="66"/>
        <v>0.5595</v>
      </c>
      <c r="H187" s="170"/>
      <c r="I187" s="37">
        <f t="shared" si="66"/>
        <v>0.97070000000000001</v>
      </c>
      <c r="J187" s="37">
        <f t="shared" si="66"/>
        <v>1.1921999999999999</v>
      </c>
      <c r="K187" s="42">
        <f t="shared" si="66"/>
        <v>1.9738000000000002</v>
      </c>
      <c r="L187" s="43"/>
      <c r="M187" s="60">
        <f t="shared" si="59"/>
        <v>0.76082713910352029</v>
      </c>
    </row>
    <row r="188" spans="1:13" x14ac:dyDescent="0.3">
      <c r="A188" s="94" t="s">
        <v>19</v>
      </c>
      <c r="B188" s="5" t="s">
        <v>46</v>
      </c>
      <c r="C188" s="38">
        <v>0.30830000000000002</v>
      </c>
      <c r="D188" s="38">
        <v>0.15970000000000001</v>
      </c>
      <c r="E188" s="38">
        <v>0.22600000000000001</v>
      </c>
      <c r="F188" s="38">
        <v>0.129</v>
      </c>
      <c r="G188" s="38">
        <v>0.2732</v>
      </c>
      <c r="H188" s="171"/>
      <c r="I188" s="38">
        <v>0.50390000000000001</v>
      </c>
      <c r="J188" s="38">
        <v>0.62809999999999999</v>
      </c>
      <c r="K188" s="100">
        <v>1.0666</v>
      </c>
      <c r="L188" s="39"/>
      <c r="M188" s="58">
        <f t="shared" si="59"/>
        <v>0.38615723918406986</v>
      </c>
    </row>
    <row r="189" spans="1:13" x14ac:dyDescent="0.3">
      <c r="A189" s="96" t="s">
        <v>19</v>
      </c>
      <c r="B189" s="13" t="s">
        <v>47</v>
      </c>
      <c r="C189" s="40">
        <v>0.1676</v>
      </c>
      <c r="D189" s="40">
        <v>0.1135</v>
      </c>
      <c r="E189" s="40">
        <v>0.1376</v>
      </c>
      <c r="F189" s="40">
        <v>0.1024</v>
      </c>
      <c r="G189" s="40">
        <v>0.15479999999999999</v>
      </c>
      <c r="H189" s="172"/>
      <c r="I189" s="40">
        <v>0.2387</v>
      </c>
      <c r="J189" s="40">
        <v>0.28389999999999999</v>
      </c>
      <c r="K189" s="101">
        <v>0.44330000000000003</v>
      </c>
      <c r="L189" s="39"/>
      <c r="M189" s="56">
        <f t="shared" si="59"/>
        <v>0.19586051877514937</v>
      </c>
    </row>
    <row r="190" spans="1:13" x14ac:dyDescent="0.3">
      <c r="A190" s="96" t="s">
        <v>20</v>
      </c>
      <c r="B190" s="13" t="s">
        <v>50</v>
      </c>
      <c r="C190" s="40">
        <v>9.4700000000000006E-2</v>
      </c>
      <c r="D190" s="40">
        <v>4.9099999999999998E-2</v>
      </c>
      <c r="E190" s="40">
        <v>6.9400000000000003E-2</v>
      </c>
      <c r="F190" s="40">
        <v>3.9600000000000003E-2</v>
      </c>
      <c r="G190" s="40">
        <v>8.3900000000000002E-2</v>
      </c>
      <c r="H190" s="172"/>
      <c r="I190" s="40">
        <v>0.15479999999999999</v>
      </c>
      <c r="J190" s="40">
        <v>0.193</v>
      </c>
      <c r="K190" s="101">
        <v>0.32769999999999999</v>
      </c>
      <c r="L190" s="39"/>
      <c r="M190" s="56">
        <f t="shared" si="59"/>
        <v>0.11862083418135644</v>
      </c>
    </row>
    <row r="191" spans="1:13" ht="15" thickBot="1" x14ac:dyDescent="0.35">
      <c r="A191" s="98" t="s">
        <v>20</v>
      </c>
      <c r="B191" s="7" t="s">
        <v>47</v>
      </c>
      <c r="C191" s="41">
        <v>5.1499999999999997E-2</v>
      </c>
      <c r="D191" s="41">
        <v>3.49E-2</v>
      </c>
      <c r="E191" s="41">
        <v>4.2299999999999997E-2</v>
      </c>
      <c r="F191" s="41">
        <v>3.1399999999999997E-2</v>
      </c>
      <c r="G191" s="41">
        <v>4.7600000000000003E-2</v>
      </c>
      <c r="H191" s="173"/>
      <c r="I191" s="41">
        <v>7.3300000000000004E-2</v>
      </c>
      <c r="J191" s="41">
        <v>8.72E-2</v>
      </c>
      <c r="K191" s="102">
        <v>0.13619999999999999</v>
      </c>
      <c r="L191" s="39"/>
      <c r="M191" s="62">
        <f t="shared" si="59"/>
        <v>6.0188546962944345E-2</v>
      </c>
    </row>
    <row r="192" spans="1:13" ht="15" thickBot="1" x14ac:dyDescent="0.35">
      <c r="A192" s="109">
        <v>9</v>
      </c>
      <c r="B192" s="92" t="s">
        <v>51</v>
      </c>
      <c r="C192" s="110">
        <f>SUM(C195,C199)</f>
        <v>0.33585242027448969</v>
      </c>
      <c r="D192" s="110">
        <f>SUM(D195,D199)</f>
        <v>0.31516388267448969</v>
      </c>
      <c r="E192" s="110">
        <f t="shared" ref="E192:M192" si="67">SUM(E195,E199)</f>
        <v>0.42695157330356037</v>
      </c>
      <c r="F192" s="110">
        <f t="shared" si="67"/>
        <v>0.42284008144432439</v>
      </c>
      <c r="G192" s="110">
        <f>SUM(G195,G199)</f>
        <v>0.46944883864432435</v>
      </c>
      <c r="H192" s="184"/>
      <c r="I192" s="110">
        <f t="shared" si="67"/>
        <v>0.58343145184432443</v>
      </c>
      <c r="J192" s="110">
        <f t="shared" si="67"/>
        <v>0.64877218264432446</v>
      </c>
      <c r="K192" s="111">
        <f t="shared" si="67"/>
        <v>0.78231192904432434</v>
      </c>
      <c r="L192" s="43"/>
      <c r="M192" s="111">
        <f t="shared" si="67"/>
        <v>0.49211466554917804</v>
      </c>
    </row>
    <row r="193" spans="1:14" s="157" customFormat="1" ht="15" thickBot="1" x14ac:dyDescent="0.35">
      <c r="A193" s="151"/>
      <c r="B193" s="152" t="s">
        <v>91</v>
      </c>
      <c r="C193" s="153"/>
      <c r="D193" s="153"/>
      <c r="E193" s="153"/>
      <c r="F193" s="153"/>
      <c r="G193" s="153"/>
      <c r="H193" s="176"/>
      <c r="I193" s="153"/>
      <c r="J193" s="153"/>
      <c r="K193" s="154"/>
      <c r="L193" s="155"/>
      <c r="M193" s="156">
        <v>7.0599999999999996E-2</v>
      </c>
    </row>
    <row r="194" spans="1:14" s="157" customFormat="1" x14ac:dyDescent="0.3">
      <c r="A194" s="158"/>
      <c r="B194" s="159" t="s">
        <v>52</v>
      </c>
      <c r="C194" s="160">
        <f>SUM(C187,C184,C178,C167,C161)</f>
        <v>3.9480465072000008</v>
      </c>
      <c r="D194" s="160">
        <f t="shared" ref="D194:K194" si="68">SUM(D187,D184,D178,D167,D161)</f>
        <v>3.7048465072000005</v>
      </c>
      <c r="E194" s="160">
        <f t="shared" si="68"/>
        <v>5.0189445302999998</v>
      </c>
      <c r="F194" s="160">
        <f t="shared" si="68"/>
        <v>4.9706127032999996</v>
      </c>
      <c r="G194" s="160">
        <f t="shared" si="68"/>
        <v>5.518512703299999</v>
      </c>
      <c r="H194" s="177"/>
      <c r="I194" s="160">
        <f t="shared" si="68"/>
        <v>6.8584127032999991</v>
      </c>
      <c r="J194" s="160">
        <f t="shared" si="68"/>
        <v>7.6265127032999995</v>
      </c>
      <c r="K194" s="161">
        <f t="shared" si="68"/>
        <v>9.1963127032999985</v>
      </c>
      <c r="L194" s="155"/>
      <c r="M194" s="162">
        <f>((C194*$C$159+D194*$D$159+E194*$E$159+F194*$F$159+G194*$G$159+H194*$H$159+I194*$I$159+J194*$J$159+K194*$K$159)/$M$159)-M193</f>
        <v>5.7849563355101568</v>
      </c>
    </row>
    <row r="195" spans="1:14" x14ac:dyDescent="0.3">
      <c r="A195" s="105" t="s">
        <v>21</v>
      </c>
      <c r="B195" s="19" t="s">
        <v>53</v>
      </c>
      <c r="C195" s="45">
        <f>SUM(C196:C198)</f>
        <v>8.224965288449762E-2</v>
      </c>
      <c r="D195" s="45">
        <f t="shared" ref="D195:K195" si="69">SUM(D196:D198)</f>
        <v>7.7183067284497614E-2</v>
      </c>
      <c r="E195" s="45">
        <f t="shared" si="69"/>
        <v>0.1045596713997399</v>
      </c>
      <c r="F195" s="45">
        <f t="shared" si="69"/>
        <v>0.1035527744478489</v>
      </c>
      <c r="G195" s="45">
        <f t="shared" si="69"/>
        <v>0.11496717514784888</v>
      </c>
      <c r="H195" s="178"/>
      <c r="I195" s="45">
        <f t="shared" si="69"/>
        <v>0.14288131184784889</v>
      </c>
      <c r="J195" s="45">
        <f t="shared" si="69"/>
        <v>0.15888313914784891</v>
      </c>
      <c r="K195" s="45">
        <f t="shared" si="69"/>
        <v>0.19158678254784889</v>
      </c>
      <c r="L195" s="43"/>
      <c r="M195" s="57">
        <f>SUM(M196:M198)</f>
        <v>0.12051799533768311</v>
      </c>
    </row>
    <row r="196" spans="1:14" x14ac:dyDescent="0.3">
      <c r="A196" s="96" t="s">
        <v>22</v>
      </c>
      <c r="B196" s="13" t="s">
        <v>126</v>
      </c>
      <c r="C196" s="40"/>
      <c r="D196" s="40"/>
      <c r="E196" s="40"/>
      <c r="F196" s="46"/>
      <c r="G196" s="40"/>
      <c r="H196" s="172"/>
      <c r="I196" s="40"/>
      <c r="J196" s="40"/>
      <c r="K196" s="101"/>
      <c r="L196" s="39"/>
      <c r="M196" s="56">
        <f t="shared" si="59"/>
        <v>0</v>
      </c>
    </row>
    <row r="197" spans="1:14" x14ac:dyDescent="0.3">
      <c r="A197" s="96" t="s">
        <v>23</v>
      </c>
      <c r="B197" s="13" t="s">
        <v>127</v>
      </c>
      <c r="C197" s="40"/>
      <c r="D197" s="40"/>
      <c r="E197" s="40"/>
      <c r="F197" s="47"/>
      <c r="G197" s="40"/>
      <c r="H197" s="172"/>
      <c r="I197" s="40"/>
      <c r="J197" s="40"/>
      <c r="K197" s="101"/>
      <c r="L197" s="39"/>
      <c r="M197" s="56">
        <f t="shared" si="59"/>
        <v>0</v>
      </c>
    </row>
    <row r="198" spans="1:14" x14ac:dyDescent="0.3">
      <c r="A198" s="96" t="s">
        <v>121</v>
      </c>
      <c r="B198" s="13" t="s">
        <v>128</v>
      </c>
      <c r="C198" s="40">
        <f t="shared" ref="C198:K198" si="70">0.020833*C194</f>
        <v>8.224965288449762E-2</v>
      </c>
      <c r="D198" s="40">
        <f t="shared" si="70"/>
        <v>7.7183067284497614E-2</v>
      </c>
      <c r="E198" s="40">
        <f t="shared" si="70"/>
        <v>0.1045596713997399</v>
      </c>
      <c r="F198" s="47">
        <f t="shared" si="70"/>
        <v>0.1035527744478489</v>
      </c>
      <c r="G198" s="40">
        <f t="shared" si="70"/>
        <v>0.11496717514784888</v>
      </c>
      <c r="H198" s="172"/>
      <c r="I198" s="40">
        <f t="shared" si="70"/>
        <v>0.14288131184784889</v>
      </c>
      <c r="J198" s="40">
        <f t="shared" si="70"/>
        <v>0.15888313914784891</v>
      </c>
      <c r="K198" s="101">
        <f t="shared" si="70"/>
        <v>0.19158678254784889</v>
      </c>
      <c r="L198" s="39"/>
      <c r="M198" s="56">
        <f>0.020833*M194</f>
        <v>0.12051799533768311</v>
      </c>
    </row>
    <row r="199" spans="1:14" x14ac:dyDescent="0.3">
      <c r="A199" s="105" t="s">
        <v>24</v>
      </c>
      <c r="B199" s="19" t="s">
        <v>56</v>
      </c>
      <c r="C199" s="45">
        <f t="shared" ref="C199:K199" si="71">SUM(C200:C201)</f>
        <v>0.2536027673899921</v>
      </c>
      <c r="D199" s="45">
        <f t="shared" si="71"/>
        <v>0.23798081538999205</v>
      </c>
      <c r="E199" s="45">
        <f t="shared" si="71"/>
        <v>0.3223919019038205</v>
      </c>
      <c r="F199" s="45">
        <f t="shared" si="71"/>
        <v>0.31928730699647551</v>
      </c>
      <c r="G199" s="45">
        <f t="shared" si="71"/>
        <v>0.35448166349647547</v>
      </c>
      <c r="H199" s="178"/>
      <c r="I199" s="45">
        <f t="shared" si="71"/>
        <v>0.44055013999647552</v>
      </c>
      <c r="J199" s="45">
        <f t="shared" si="71"/>
        <v>0.4898890434964755</v>
      </c>
      <c r="K199" s="106">
        <f t="shared" si="71"/>
        <v>0.59072514649647545</v>
      </c>
      <c r="L199" s="43"/>
      <c r="M199" s="57">
        <f>SUM(M200:M201)</f>
        <v>0.37159667021149495</v>
      </c>
    </row>
    <row r="200" spans="1:14" x14ac:dyDescent="0.3">
      <c r="A200" s="96" t="s">
        <v>25</v>
      </c>
      <c r="B200" s="13" t="s">
        <v>129</v>
      </c>
      <c r="C200" s="40">
        <f t="shared" ref="C200:K200" si="72">C198</f>
        <v>8.224965288449762E-2</v>
      </c>
      <c r="D200" s="40">
        <f t="shared" si="72"/>
        <v>7.7183067284497614E-2</v>
      </c>
      <c r="E200" s="40">
        <f t="shared" si="72"/>
        <v>0.1045596713997399</v>
      </c>
      <c r="F200" s="40">
        <f t="shared" si="72"/>
        <v>0.1035527744478489</v>
      </c>
      <c r="G200" s="40">
        <f t="shared" si="72"/>
        <v>0.11496717514784888</v>
      </c>
      <c r="H200" s="172"/>
      <c r="I200" s="40">
        <f t="shared" si="72"/>
        <v>0.14288131184784889</v>
      </c>
      <c r="J200" s="40">
        <f t="shared" si="72"/>
        <v>0.15888313914784891</v>
      </c>
      <c r="K200" s="101">
        <f t="shared" si="72"/>
        <v>0.19158678254784889</v>
      </c>
      <c r="L200" s="39"/>
      <c r="M200" s="56">
        <f>M198</f>
        <v>0.12051799533768311</v>
      </c>
    </row>
    <row r="201" spans="1:14" ht="15" thickBot="1" x14ac:dyDescent="0.35">
      <c r="A201" s="96" t="s">
        <v>26</v>
      </c>
      <c r="B201" s="13" t="s">
        <v>130</v>
      </c>
      <c r="C201" s="40">
        <f t="shared" ref="C201:K201" si="73">0.043402*C194</f>
        <v>0.17135311450549445</v>
      </c>
      <c r="D201" s="40">
        <f t="shared" si="73"/>
        <v>0.16079774810549444</v>
      </c>
      <c r="E201" s="40">
        <f t="shared" si="73"/>
        <v>0.2178322305040806</v>
      </c>
      <c r="F201" s="40">
        <f t="shared" si="73"/>
        <v>0.2157345325486266</v>
      </c>
      <c r="G201" s="40">
        <f t="shared" si="73"/>
        <v>0.23951448834862657</v>
      </c>
      <c r="H201" s="172"/>
      <c r="I201" s="40">
        <f t="shared" si="73"/>
        <v>0.29766882814862661</v>
      </c>
      <c r="J201" s="40">
        <f t="shared" si="73"/>
        <v>0.33100590434862659</v>
      </c>
      <c r="K201" s="101">
        <f t="shared" si="73"/>
        <v>0.39913836394862656</v>
      </c>
      <c r="L201" s="39"/>
      <c r="M201" s="62">
        <f>0.043402*M194</f>
        <v>0.25107867487381186</v>
      </c>
    </row>
    <row r="202" spans="1:14" ht="15" thickBot="1" x14ac:dyDescent="0.35">
      <c r="A202" s="537" t="s">
        <v>60</v>
      </c>
      <c r="B202" s="538"/>
      <c r="C202" s="37">
        <f>SUM(C161,C167,C178,C184,C187,C192)</f>
        <v>4.2838989274744899</v>
      </c>
      <c r="D202" s="37">
        <f>SUM(D161,D167,D178,D184,D187,D192)</f>
        <v>4.0200103898744901</v>
      </c>
      <c r="E202" s="37">
        <f>SUM(E161,E167,E178,E184,E187,E192)</f>
        <v>5.4458961036035598</v>
      </c>
      <c r="F202" s="37">
        <f>SUM(F161,F167,F178,F184,F187,F192)</f>
        <v>5.3934527847443245</v>
      </c>
      <c r="G202" s="37">
        <f>SUM(G161,G167,G178,G184,G187,G192)</f>
        <v>5.9879615419443244</v>
      </c>
      <c r="H202" s="170"/>
      <c r="I202" s="37">
        <f>SUM(I161,I167,I178,I184,I187,I192)</f>
        <v>7.4418441551443246</v>
      </c>
      <c r="J202" s="37">
        <f>SUM(J161,J167,J178,J184,J187,J192)</f>
        <v>8.2752848859443251</v>
      </c>
      <c r="K202" s="42">
        <f>SUM(K161,K167,K178,K184,K187,K192)</f>
        <v>9.9786246323443244</v>
      </c>
      <c r="L202" s="43"/>
      <c r="M202" s="60">
        <f>M194+M195+M199</f>
        <v>6.2770710010593342</v>
      </c>
    </row>
    <row r="203" spans="1:14" x14ac:dyDescent="0.3">
      <c r="K203" t="s">
        <v>85</v>
      </c>
      <c r="M203">
        <v>6.2770999999999999</v>
      </c>
      <c r="N203" s="91"/>
    </row>
    <row r="205" spans="1:14" ht="15" thickBot="1" x14ac:dyDescent="0.35">
      <c r="A205" s="72" t="s">
        <v>0</v>
      </c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 t="s">
        <v>96</v>
      </c>
    </row>
    <row r="206" spans="1:14" x14ac:dyDescent="0.3">
      <c r="A206" s="536" t="s">
        <v>112</v>
      </c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</row>
    <row r="207" spans="1:14" ht="15" thickBot="1" x14ac:dyDescent="0.35"/>
    <row r="208" spans="1:14" ht="15" thickBot="1" x14ac:dyDescent="0.35">
      <c r="A208" s="4">
        <v>1</v>
      </c>
      <c r="B208" s="17" t="s">
        <v>2</v>
      </c>
      <c r="C208" s="21">
        <v>0</v>
      </c>
      <c r="D208" s="21">
        <v>0</v>
      </c>
      <c r="E208" s="21">
        <v>1692384.09</v>
      </c>
      <c r="F208" s="21">
        <v>459322.47</v>
      </c>
      <c r="G208" s="21">
        <v>924689.87</v>
      </c>
      <c r="H208" s="163">
        <v>0</v>
      </c>
      <c r="I208" s="21">
        <v>600720.14</v>
      </c>
      <c r="J208" s="21">
        <v>0</v>
      </c>
      <c r="K208" s="22">
        <v>87891.85</v>
      </c>
      <c r="L208" s="23"/>
      <c r="M208" s="120">
        <f>SUM(C208:K208)</f>
        <v>3765008.4200000004</v>
      </c>
    </row>
    <row r="209" spans="1:13" ht="29.4" thickBot="1" x14ac:dyDescent="0.35">
      <c r="A209" s="8"/>
      <c r="B209" s="26" t="s">
        <v>28</v>
      </c>
      <c r="C209" s="27" t="s">
        <v>61</v>
      </c>
      <c r="D209" s="27" t="s">
        <v>62</v>
      </c>
      <c r="E209" s="27" t="s">
        <v>63</v>
      </c>
      <c r="F209" s="27" t="s">
        <v>64</v>
      </c>
      <c r="G209" s="27" t="s">
        <v>65</v>
      </c>
      <c r="H209" s="164" t="s">
        <v>111</v>
      </c>
      <c r="I209" s="27" t="s">
        <v>66</v>
      </c>
      <c r="J209" s="27" t="s">
        <v>67</v>
      </c>
      <c r="K209" s="28" t="s">
        <v>68</v>
      </c>
      <c r="L209" s="29"/>
      <c r="M209" s="54" t="s">
        <v>69</v>
      </c>
    </row>
    <row r="210" spans="1:13" ht="15" thickBot="1" x14ac:dyDescent="0.35">
      <c r="A210" s="9">
        <v>4</v>
      </c>
      <c r="B210" s="10" t="s">
        <v>29</v>
      </c>
      <c r="C210" s="30"/>
      <c r="D210" s="30"/>
      <c r="E210" s="30">
        <f t="shared" ref="E210:G210" si="74">SUM(E211:E214)</f>
        <v>0.98550000000000004</v>
      </c>
      <c r="F210" s="30">
        <f t="shared" si="74"/>
        <v>1.2987000000000002</v>
      </c>
      <c r="G210" s="30">
        <f t="shared" si="74"/>
        <v>1.3923999999999999</v>
      </c>
      <c r="H210" s="165"/>
      <c r="I210" s="30">
        <f>SUM(I211:I214)</f>
        <v>2.0047000000000001</v>
      </c>
      <c r="J210" s="30"/>
      <c r="K210" s="31">
        <f t="shared" ref="K210" si="75">SUM(K211:K214)</f>
        <v>2.6596000000000002</v>
      </c>
      <c r="L210" s="32"/>
      <c r="M210" s="60">
        <f>(C210*$C$208+D210*$D$208+E210*$E$208+F210*$F$208+G210*$G$208+H210*$H$208+I210*$I$208+J210*$J$208+K210*$K$208)/$M$208</f>
        <v>1.3253424852606308</v>
      </c>
    </row>
    <row r="211" spans="1:13" x14ac:dyDescent="0.3">
      <c r="A211" s="94" t="s">
        <v>3</v>
      </c>
      <c r="B211" s="5" t="s">
        <v>30</v>
      </c>
      <c r="C211" s="33"/>
      <c r="D211" s="33"/>
      <c r="E211" s="33">
        <v>0.62350000000000005</v>
      </c>
      <c r="F211" s="33">
        <v>0.89080000000000004</v>
      </c>
      <c r="G211" s="33">
        <v>0.93679999999999997</v>
      </c>
      <c r="H211" s="166"/>
      <c r="I211" s="33">
        <v>1.3045</v>
      </c>
      <c r="J211" s="33"/>
      <c r="K211" s="95">
        <v>1.5342</v>
      </c>
      <c r="L211" s="34"/>
      <c r="M211" s="58">
        <f>(C211*$C$208+D211*$D$208+E211*$E$208+F211*$F$208+G211*$G$208+H211*$H$208+I211*$I$208+J211*$J$208+K211*$K$208)/$M$208</f>
        <v>0.86297244071156687</v>
      </c>
    </row>
    <row r="212" spans="1:13" x14ac:dyDescent="0.3">
      <c r="A212" s="96" t="s">
        <v>4</v>
      </c>
      <c r="B212" s="13" t="s">
        <v>31</v>
      </c>
      <c r="C212" s="35"/>
      <c r="D212" s="35"/>
      <c r="E212" s="35">
        <v>2.4899999999999999E-2</v>
      </c>
      <c r="F212" s="35">
        <v>3.56E-2</v>
      </c>
      <c r="G212" s="35">
        <v>3.7499999999999999E-2</v>
      </c>
      <c r="H212" s="167"/>
      <c r="I212" s="35">
        <v>5.2200000000000003E-2</v>
      </c>
      <c r="J212" s="35"/>
      <c r="K212" s="97">
        <v>6.1400000000000003E-2</v>
      </c>
      <c r="L212" s="34"/>
      <c r="M212" s="56">
        <f>(C212*$C$208+D212*$D$208+E212*$E$208+F212*$F$208+G212*$G$208+H212*$H$208+I212*$I$208+J212*$J$208+K212*$K$208)/$M$208</f>
        <v>3.4507828483422084E-2</v>
      </c>
    </row>
    <row r="213" spans="1:13" x14ac:dyDescent="0.3">
      <c r="A213" s="96" t="s">
        <v>5</v>
      </c>
      <c r="B213" s="13" t="s">
        <v>32</v>
      </c>
      <c r="C213" s="35"/>
      <c r="D213" s="35"/>
      <c r="E213" s="35">
        <v>0.10730000000000001</v>
      </c>
      <c r="F213" s="35">
        <v>0.10730000000000001</v>
      </c>
      <c r="G213" s="35">
        <v>0.125</v>
      </c>
      <c r="H213" s="167"/>
      <c r="I213" s="35">
        <v>0.14849999999999999</v>
      </c>
      <c r="J213" s="35"/>
      <c r="K213" s="97">
        <v>0.17530000000000001</v>
      </c>
      <c r="L213" s="34"/>
      <c r="M213" s="56">
        <f>(C213*$C$208+D213*$D$208+E213*$E$208+F213*$F$208+G213*$G$208+H213*$H$208+I213*$I$208+J213*$J$208+K213*$K$208)/$M$208</f>
        <v>0.11980815961442126</v>
      </c>
    </row>
    <row r="214" spans="1:13" x14ac:dyDescent="0.3">
      <c r="A214" s="98" t="s">
        <v>6</v>
      </c>
      <c r="B214" s="117" t="s">
        <v>33</v>
      </c>
      <c r="C214" s="36"/>
      <c r="D214" s="36"/>
      <c r="E214" s="36">
        <v>0.2298</v>
      </c>
      <c r="F214" s="36">
        <v>0.26500000000000001</v>
      </c>
      <c r="G214" s="36">
        <v>0.29310000000000003</v>
      </c>
      <c r="H214" s="168"/>
      <c r="I214" s="36">
        <v>0.4995</v>
      </c>
      <c r="J214" s="36"/>
      <c r="K214" s="99">
        <v>0.88870000000000005</v>
      </c>
      <c r="L214" s="34"/>
      <c r="M214" s="56">
        <f>(C214*$C$208+D214*$D$208+E214*$E$208+F214*$F$208+G214*$G$208+H214*$H$208+I214*$I$208+J214*$J$208+K214*$K$208)/$M$208</f>
        <v>0.30805405645122036</v>
      </c>
    </row>
    <row r="215" spans="1:13" ht="15" thickBot="1" x14ac:dyDescent="0.35">
      <c r="A215" s="6" t="s">
        <v>100</v>
      </c>
      <c r="B215" s="7" t="s">
        <v>101</v>
      </c>
      <c r="C215" s="116"/>
      <c r="D215" s="116"/>
      <c r="E215" s="116"/>
      <c r="F215" s="116"/>
      <c r="G215" s="116"/>
      <c r="H215" s="169"/>
      <c r="I215" s="116"/>
      <c r="J215" s="116"/>
      <c r="K215" s="118"/>
      <c r="L215" s="34"/>
      <c r="M215" s="62"/>
    </row>
    <row r="216" spans="1:13" ht="29.4" thickBot="1" x14ac:dyDescent="0.35">
      <c r="A216" s="9">
        <v>5</v>
      </c>
      <c r="B216" s="15" t="s">
        <v>71</v>
      </c>
      <c r="C216" s="30"/>
      <c r="D216" s="30"/>
      <c r="E216" s="37">
        <f>SUM(E217:E219,E223:E226)</f>
        <v>2.4541487248000005</v>
      </c>
      <c r="F216" s="37">
        <f t="shared" ref="F216:K216" si="76">SUM(F217:F219,F223:F226)</f>
        <v>2.4541487248000005</v>
      </c>
      <c r="G216" s="37">
        <f t="shared" si="76"/>
        <v>2.4541487248000005</v>
      </c>
      <c r="H216" s="170"/>
      <c r="I216" s="37">
        <f t="shared" si="76"/>
        <v>2.4541487248000005</v>
      </c>
      <c r="J216" s="37"/>
      <c r="K216" s="37">
        <f t="shared" si="76"/>
        <v>2.4541487248000005</v>
      </c>
      <c r="L216" s="32"/>
      <c r="M216" s="60">
        <f t="shared" ref="M216:M222" si="77">(C216*$C$208+D216*$D$208+E216*$E$208+F216*$F$208+G216*$G$208+H216*$H$208+I216*$I$208+J216*$J$208+K216*$K$208)/$M$208</f>
        <v>2.4541487248</v>
      </c>
    </row>
    <row r="217" spans="1:13" x14ac:dyDescent="0.3">
      <c r="A217" s="94" t="s">
        <v>115</v>
      </c>
      <c r="B217" s="5" t="s">
        <v>114</v>
      </c>
      <c r="C217" s="38"/>
      <c r="D217" s="38"/>
      <c r="E217" s="38">
        <v>1.3681000000000001</v>
      </c>
      <c r="F217" s="38">
        <v>1.3681000000000001</v>
      </c>
      <c r="G217" s="38">
        <v>1.3681000000000001</v>
      </c>
      <c r="H217" s="171"/>
      <c r="I217" s="38">
        <v>1.3681000000000001</v>
      </c>
      <c r="J217" s="38"/>
      <c r="K217" s="100">
        <v>1.3681000000000001</v>
      </c>
      <c r="L217" s="39"/>
      <c r="M217" s="58">
        <f t="shared" si="77"/>
        <v>1.3680999999999999</v>
      </c>
    </row>
    <row r="218" spans="1:13" x14ac:dyDescent="0.3">
      <c r="A218" s="94" t="s">
        <v>116</v>
      </c>
      <c r="B218" s="125" t="s">
        <v>117</v>
      </c>
      <c r="C218" s="38"/>
      <c r="D218" s="38"/>
      <c r="E218" s="38">
        <f>E217*0.423893</f>
        <v>0.5799280133000001</v>
      </c>
      <c r="F218" s="38">
        <f t="shared" ref="F218:K218" si="78">F217*0.423893</f>
        <v>0.5799280133000001</v>
      </c>
      <c r="G218" s="38">
        <f t="shared" si="78"/>
        <v>0.5799280133000001</v>
      </c>
      <c r="H218" s="171"/>
      <c r="I218" s="38">
        <f t="shared" si="78"/>
        <v>0.5799280133000001</v>
      </c>
      <c r="J218" s="38"/>
      <c r="K218" s="38">
        <f t="shared" si="78"/>
        <v>0.5799280133000001</v>
      </c>
      <c r="L218" s="39"/>
      <c r="M218" s="56">
        <f t="shared" si="77"/>
        <v>0.57992801329999999</v>
      </c>
    </row>
    <row r="219" spans="1:13" x14ac:dyDescent="0.3">
      <c r="A219" s="96" t="s">
        <v>8</v>
      </c>
      <c r="B219" s="13" t="s">
        <v>35</v>
      </c>
      <c r="C219" s="40"/>
      <c r="D219" s="40"/>
      <c r="E219" s="40">
        <f t="shared" ref="E219:K219" si="79">SUM(E220:E222)</f>
        <v>0.32620000000000005</v>
      </c>
      <c r="F219" s="40">
        <f t="shared" si="79"/>
        <v>0.32620000000000005</v>
      </c>
      <c r="G219" s="40">
        <f t="shared" si="79"/>
        <v>0.32620000000000005</v>
      </c>
      <c r="H219" s="172"/>
      <c r="I219" s="40">
        <f t="shared" si="79"/>
        <v>0.32620000000000005</v>
      </c>
      <c r="J219" s="40"/>
      <c r="K219" s="101">
        <f t="shared" si="79"/>
        <v>0.32620000000000005</v>
      </c>
      <c r="L219" s="39"/>
      <c r="M219" s="56">
        <f t="shared" si="77"/>
        <v>0.32620000000000005</v>
      </c>
    </row>
    <row r="220" spans="1:13" x14ac:dyDescent="0.3">
      <c r="A220" s="96" t="s">
        <v>9</v>
      </c>
      <c r="B220" s="13" t="s">
        <v>108</v>
      </c>
      <c r="C220" s="40"/>
      <c r="D220" s="40"/>
      <c r="E220" s="40">
        <v>0.28360000000000002</v>
      </c>
      <c r="F220" s="40">
        <v>0.28360000000000002</v>
      </c>
      <c r="G220" s="40">
        <v>0.28360000000000002</v>
      </c>
      <c r="H220" s="172"/>
      <c r="I220" s="40">
        <v>0.28360000000000002</v>
      </c>
      <c r="J220" s="40"/>
      <c r="K220" s="101">
        <v>0.28360000000000002</v>
      </c>
      <c r="L220" s="39"/>
      <c r="M220" s="56">
        <f t="shared" si="77"/>
        <v>0.28359999999999996</v>
      </c>
    </row>
    <row r="221" spans="1:13" x14ac:dyDescent="0.3">
      <c r="A221" s="96" t="s">
        <v>10</v>
      </c>
      <c r="B221" s="13" t="s">
        <v>109</v>
      </c>
      <c r="C221" s="40"/>
      <c r="D221" s="40"/>
      <c r="E221" s="40">
        <v>3.8600000000000002E-2</v>
      </c>
      <c r="F221" s="40">
        <v>3.8600000000000002E-2</v>
      </c>
      <c r="G221" s="40">
        <v>3.8600000000000002E-2</v>
      </c>
      <c r="H221" s="172"/>
      <c r="I221" s="40">
        <v>3.8600000000000002E-2</v>
      </c>
      <c r="J221" s="40"/>
      <c r="K221" s="101">
        <v>3.8600000000000002E-2</v>
      </c>
      <c r="L221" s="39"/>
      <c r="M221" s="56">
        <f t="shared" si="77"/>
        <v>3.8600000000000002E-2</v>
      </c>
    </row>
    <row r="222" spans="1:13" x14ac:dyDescent="0.3">
      <c r="A222" s="96" t="s">
        <v>11</v>
      </c>
      <c r="B222" s="13" t="s">
        <v>110</v>
      </c>
      <c r="C222" s="40"/>
      <c r="D222" s="40"/>
      <c r="E222" s="40">
        <v>4.0000000000000001E-3</v>
      </c>
      <c r="F222" s="40">
        <v>4.0000000000000001E-3</v>
      </c>
      <c r="G222" s="40">
        <v>4.0000000000000001E-3</v>
      </c>
      <c r="H222" s="172"/>
      <c r="I222" s="40">
        <v>4.0000000000000001E-3</v>
      </c>
      <c r="J222" s="40"/>
      <c r="K222" s="101">
        <v>4.0000000000000001E-3</v>
      </c>
      <c r="L222" s="39"/>
      <c r="M222" s="56">
        <f t="shared" si="77"/>
        <v>4.0000000000000001E-3</v>
      </c>
    </row>
    <row r="223" spans="1:13" x14ac:dyDescent="0.3">
      <c r="A223" s="96" t="s">
        <v>12</v>
      </c>
      <c r="B223" s="13" t="s">
        <v>39</v>
      </c>
      <c r="C223" s="40"/>
      <c r="D223" s="40"/>
      <c r="E223" s="40"/>
      <c r="F223" s="40"/>
      <c r="G223" s="40"/>
      <c r="H223" s="172"/>
      <c r="I223" s="40"/>
      <c r="J223" s="40"/>
      <c r="K223" s="101"/>
      <c r="L223" s="39"/>
      <c r="M223" s="56"/>
    </row>
    <row r="224" spans="1:13" x14ac:dyDescent="0.3">
      <c r="A224" s="96" t="s">
        <v>13</v>
      </c>
      <c r="B224" s="13" t="s">
        <v>40</v>
      </c>
      <c r="C224" s="40"/>
      <c r="D224" s="40"/>
      <c r="E224" s="40">
        <v>2.9700000000000001E-2</v>
      </c>
      <c r="F224" s="40">
        <v>2.9700000000000001E-2</v>
      </c>
      <c r="G224" s="40">
        <v>2.9700000000000001E-2</v>
      </c>
      <c r="H224" s="172"/>
      <c r="I224" s="40">
        <v>2.9700000000000001E-2</v>
      </c>
      <c r="J224" s="40"/>
      <c r="K224" s="101">
        <v>2.9700000000000001E-2</v>
      </c>
      <c r="L224" s="39"/>
      <c r="M224" s="56">
        <f t="shared" ref="M224:M229" si="80">(C224*$C$208+D224*$D$208+E224*$E$208+F224*$F$208+G224*$G$208+H224*$H$208+I224*$I$208+J224*$J$208+K224*$K$208)/$M$208</f>
        <v>2.9699999999999997E-2</v>
      </c>
    </row>
    <row r="225" spans="1:13" x14ac:dyDescent="0.3">
      <c r="A225" s="565" t="s">
        <v>14</v>
      </c>
      <c r="B225" s="117" t="s">
        <v>118</v>
      </c>
      <c r="C225" s="132"/>
      <c r="D225" s="41"/>
      <c r="E225" s="41">
        <v>0.1055</v>
      </c>
      <c r="F225" s="41">
        <v>0.1055</v>
      </c>
      <c r="G225" s="41">
        <v>0.1055</v>
      </c>
      <c r="H225" s="173"/>
      <c r="I225" s="41">
        <v>0.1055</v>
      </c>
      <c r="J225" s="41"/>
      <c r="K225" s="102">
        <v>0.1055</v>
      </c>
      <c r="L225" s="39"/>
      <c r="M225" s="56">
        <f t="shared" si="80"/>
        <v>0.10549999999999998</v>
      </c>
    </row>
    <row r="226" spans="1:13" ht="15" thickBot="1" x14ac:dyDescent="0.35">
      <c r="A226" s="566"/>
      <c r="B226" s="122" t="s">
        <v>117</v>
      </c>
      <c r="C226" s="123"/>
      <c r="D226" s="123"/>
      <c r="E226" s="38">
        <f>E225*0.423893</f>
        <v>4.4720711500000003E-2</v>
      </c>
      <c r="F226" s="38">
        <f t="shared" ref="F226:K226" si="81">F225*0.423893</f>
        <v>4.4720711500000003E-2</v>
      </c>
      <c r="G226" s="38">
        <f t="shared" si="81"/>
        <v>4.4720711500000003E-2</v>
      </c>
      <c r="H226" s="171"/>
      <c r="I226" s="38">
        <f t="shared" si="81"/>
        <v>4.4720711500000003E-2</v>
      </c>
      <c r="J226" s="38"/>
      <c r="K226" s="38">
        <f t="shared" si="81"/>
        <v>4.4720711500000003E-2</v>
      </c>
      <c r="L226" s="39"/>
      <c r="M226" s="62">
        <f t="shared" si="80"/>
        <v>4.4720711500000003E-2</v>
      </c>
    </row>
    <row r="227" spans="1:13" ht="15" thickBot="1" x14ac:dyDescent="0.35">
      <c r="A227" s="9">
        <v>6</v>
      </c>
      <c r="B227" s="10" t="s">
        <v>42</v>
      </c>
      <c r="C227" s="37"/>
      <c r="D227" s="37"/>
      <c r="E227" s="37">
        <f t="shared" ref="E227:K227" si="82">SUM(E228:E229)</f>
        <v>0.21289999999999998</v>
      </c>
      <c r="F227" s="37">
        <f t="shared" si="82"/>
        <v>0.21289999999999998</v>
      </c>
      <c r="G227" s="37">
        <f t="shared" si="82"/>
        <v>0.21289999999999998</v>
      </c>
      <c r="H227" s="170"/>
      <c r="I227" s="37">
        <f t="shared" si="82"/>
        <v>0.21289999999999998</v>
      </c>
      <c r="J227" s="37"/>
      <c r="K227" s="42">
        <f t="shared" si="82"/>
        <v>0.21289999999999998</v>
      </c>
      <c r="L227" s="43"/>
      <c r="M227" s="60">
        <f t="shared" si="80"/>
        <v>0.21289999999999995</v>
      </c>
    </row>
    <row r="228" spans="1:13" x14ac:dyDescent="0.3">
      <c r="A228" s="94" t="s">
        <v>15</v>
      </c>
      <c r="B228" s="5" t="s">
        <v>43</v>
      </c>
      <c r="C228" s="38"/>
      <c r="D228" s="38"/>
      <c r="E228" s="38">
        <v>0.1351</v>
      </c>
      <c r="F228" s="38">
        <v>0.1351</v>
      </c>
      <c r="G228" s="38">
        <v>0.1351</v>
      </c>
      <c r="H228" s="171"/>
      <c r="I228" s="38">
        <v>0.1351</v>
      </c>
      <c r="J228" s="38"/>
      <c r="K228" s="100">
        <v>0.1351</v>
      </c>
      <c r="L228" s="39"/>
      <c r="M228" s="58">
        <f t="shared" si="80"/>
        <v>0.13509999999999997</v>
      </c>
    </row>
    <row r="229" spans="1:13" x14ac:dyDescent="0.3">
      <c r="A229" s="98" t="s">
        <v>16</v>
      </c>
      <c r="B229" s="117" t="s">
        <v>44</v>
      </c>
      <c r="C229" s="41"/>
      <c r="D229" s="41"/>
      <c r="E229" s="41">
        <v>7.7799999999999994E-2</v>
      </c>
      <c r="F229" s="41">
        <v>7.7799999999999994E-2</v>
      </c>
      <c r="G229" s="41">
        <v>7.7799999999999994E-2</v>
      </c>
      <c r="H229" s="173"/>
      <c r="I229" s="41">
        <v>7.7799999999999994E-2</v>
      </c>
      <c r="J229" s="41"/>
      <c r="K229" s="102">
        <v>7.7799999999999994E-2</v>
      </c>
      <c r="L229" s="39"/>
      <c r="M229" s="56">
        <f t="shared" si="80"/>
        <v>7.779999999999998E-2</v>
      </c>
    </row>
    <row r="230" spans="1:13" x14ac:dyDescent="0.3">
      <c r="A230" s="98" t="s">
        <v>102</v>
      </c>
      <c r="B230" s="117" t="s">
        <v>103</v>
      </c>
      <c r="C230" s="41"/>
      <c r="D230" s="41"/>
      <c r="E230" s="41"/>
      <c r="F230" s="41"/>
      <c r="G230" s="41"/>
      <c r="H230" s="173"/>
      <c r="I230" s="41"/>
      <c r="J230" s="41"/>
      <c r="K230" s="102"/>
      <c r="L230" s="39"/>
      <c r="M230" s="56"/>
    </row>
    <row r="231" spans="1:13" x14ac:dyDescent="0.3">
      <c r="A231" s="98" t="s">
        <v>104</v>
      </c>
      <c r="B231" s="117" t="s">
        <v>106</v>
      </c>
      <c r="C231" s="41"/>
      <c r="D231" s="41"/>
      <c r="E231" s="41"/>
      <c r="F231" s="41"/>
      <c r="G231" s="41"/>
      <c r="H231" s="173"/>
      <c r="I231" s="41"/>
      <c r="J231" s="41"/>
      <c r="K231" s="102"/>
      <c r="L231" s="39"/>
      <c r="M231" s="56"/>
    </row>
    <row r="232" spans="1:13" ht="15" thickBot="1" x14ac:dyDescent="0.35">
      <c r="A232" s="6" t="s">
        <v>105</v>
      </c>
      <c r="B232" s="7" t="s">
        <v>107</v>
      </c>
      <c r="C232" s="107"/>
      <c r="D232" s="107"/>
      <c r="E232" s="107"/>
      <c r="F232" s="107"/>
      <c r="G232" s="107"/>
      <c r="H232" s="175"/>
      <c r="I232" s="107"/>
      <c r="J232" s="107"/>
      <c r="K232" s="108"/>
      <c r="L232" s="39"/>
      <c r="M232" s="62"/>
    </row>
    <row r="233" spans="1:13" ht="15" thickBot="1" x14ac:dyDescent="0.35">
      <c r="A233" s="9">
        <v>7</v>
      </c>
      <c r="B233" s="10" t="s">
        <v>45</v>
      </c>
      <c r="C233" s="37"/>
      <c r="D233" s="37"/>
      <c r="E233" s="37">
        <f t="shared" ref="E233:K233" si="83">SUM(E234:E235)</f>
        <v>0.32029999999999997</v>
      </c>
      <c r="F233" s="37">
        <f t="shared" si="83"/>
        <v>0.26629999999999998</v>
      </c>
      <c r="G233" s="37">
        <f t="shared" si="83"/>
        <v>0.36829999999999996</v>
      </c>
      <c r="H233" s="170"/>
      <c r="I233" s="37">
        <f t="shared" si="83"/>
        <v>0.81969999999999998</v>
      </c>
      <c r="J233" s="37"/>
      <c r="K233" s="42">
        <f t="shared" si="83"/>
        <v>1.26</v>
      </c>
      <c r="L233" s="43"/>
      <c r="M233" s="60">
        <f t="shared" ref="M233:M240" si="84">(C233*$C$208+D233*$D$208+E233*$E$208+F233*$F$208+G233*$G$208+H233*$H$208+I233*$I$208+J233*$J$208+K233*$K$208)/$M$208</f>
        <v>0.42711870128221374</v>
      </c>
    </row>
    <row r="234" spans="1:13" x14ac:dyDescent="0.3">
      <c r="A234" s="94" t="s">
        <v>17</v>
      </c>
      <c r="B234" s="5" t="s">
        <v>46</v>
      </c>
      <c r="C234" s="38"/>
      <c r="D234" s="38"/>
      <c r="E234" s="38">
        <v>0.30609999999999998</v>
      </c>
      <c r="F234" s="38">
        <v>0.2545</v>
      </c>
      <c r="G234" s="38">
        <v>0.35199999999999998</v>
      </c>
      <c r="H234" s="171"/>
      <c r="I234" s="38">
        <v>0.78349999999999997</v>
      </c>
      <c r="J234" s="38"/>
      <c r="K234" s="100">
        <v>1.2042999999999999</v>
      </c>
      <c r="L234" s="39"/>
      <c r="M234" s="58">
        <f t="shared" si="84"/>
        <v>0.40821676501031567</v>
      </c>
    </row>
    <row r="235" spans="1:13" ht="15" thickBot="1" x14ac:dyDescent="0.35">
      <c r="A235" s="98" t="s">
        <v>18</v>
      </c>
      <c r="B235" s="7" t="s">
        <v>48</v>
      </c>
      <c r="C235" s="41"/>
      <c r="D235" s="41"/>
      <c r="E235" s="41">
        <v>1.4200000000000001E-2</v>
      </c>
      <c r="F235" s="41">
        <v>1.18E-2</v>
      </c>
      <c r="G235" s="41">
        <v>1.6299999999999999E-2</v>
      </c>
      <c r="H235" s="173"/>
      <c r="I235" s="41">
        <v>3.6200000000000003E-2</v>
      </c>
      <c r="J235" s="41"/>
      <c r="K235" s="102">
        <v>5.57E-2</v>
      </c>
      <c r="L235" s="39"/>
      <c r="M235" s="62">
        <f t="shared" si="84"/>
        <v>1.8901936271898161E-2</v>
      </c>
    </row>
    <row r="236" spans="1:13" ht="15" thickBot="1" x14ac:dyDescent="0.35">
      <c r="A236" s="9">
        <v>8</v>
      </c>
      <c r="B236" s="10" t="s">
        <v>49</v>
      </c>
      <c r="C236" s="37"/>
      <c r="D236" s="37"/>
      <c r="E236" s="37">
        <f t="shared" ref="E236:K236" si="85">SUM(E237:E240)</f>
        <v>0.45979999999999999</v>
      </c>
      <c r="F236" s="37">
        <f t="shared" si="85"/>
        <v>0.36329999999999996</v>
      </c>
      <c r="G236" s="37">
        <f t="shared" si="85"/>
        <v>0.51700000000000002</v>
      </c>
      <c r="H236" s="170"/>
      <c r="I236" s="37">
        <f t="shared" si="85"/>
        <v>1.1759000000000002</v>
      </c>
      <c r="J236" s="37"/>
      <c r="K236" s="42">
        <f t="shared" si="85"/>
        <v>1.6955</v>
      </c>
      <c r="L236" s="43"/>
      <c r="M236" s="60">
        <f t="shared" si="84"/>
        <v>0.60517850449428745</v>
      </c>
    </row>
    <row r="237" spans="1:13" x14ac:dyDescent="0.3">
      <c r="A237" s="94" t="s">
        <v>19</v>
      </c>
      <c r="B237" s="5" t="s">
        <v>46</v>
      </c>
      <c r="C237" s="38"/>
      <c r="D237" s="38"/>
      <c r="E237" s="38">
        <v>0.23319999999999999</v>
      </c>
      <c r="F237" s="38">
        <v>0.1842</v>
      </c>
      <c r="G237" s="38">
        <v>0.26219999999999999</v>
      </c>
      <c r="H237" s="171"/>
      <c r="I237" s="38">
        <v>0.59630000000000005</v>
      </c>
      <c r="J237" s="38"/>
      <c r="K237" s="100">
        <v>0.85980000000000001</v>
      </c>
      <c r="L237" s="39"/>
      <c r="M237" s="58">
        <f t="shared" si="84"/>
        <v>0.30690600282588476</v>
      </c>
    </row>
    <row r="238" spans="1:13" x14ac:dyDescent="0.3">
      <c r="A238" s="96" t="s">
        <v>19</v>
      </c>
      <c r="B238" s="13" t="s">
        <v>47</v>
      </c>
      <c r="C238" s="40"/>
      <c r="D238" s="40"/>
      <c r="E238" s="40">
        <v>0.1191</v>
      </c>
      <c r="F238" s="40">
        <v>9.4100000000000003E-2</v>
      </c>
      <c r="G238" s="40">
        <v>0.13389999999999999</v>
      </c>
      <c r="H238" s="172"/>
      <c r="I238" s="40">
        <v>0.30459999999999998</v>
      </c>
      <c r="J238" s="40"/>
      <c r="K238" s="101">
        <v>0.43919999999999998</v>
      </c>
      <c r="L238" s="39"/>
      <c r="M238" s="56">
        <f t="shared" si="84"/>
        <v>0.15675466093725229</v>
      </c>
    </row>
    <row r="239" spans="1:13" x14ac:dyDescent="0.3">
      <c r="A239" s="96" t="s">
        <v>20</v>
      </c>
      <c r="B239" s="13" t="s">
        <v>50</v>
      </c>
      <c r="C239" s="40"/>
      <c r="D239" s="40"/>
      <c r="E239" s="40">
        <v>7.1599999999999997E-2</v>
      </c>
      <c r="F239" s="40">
        <v>5.6599999999999998E-2</v>
      </c>
      <c r="G239" s="40">
        <v>8.0500000000000002E-2</v>
      </c>
      <c r="H239" s="172"/>
      <c r="I239" s="40">
        <v>0.1832</v>
      </c>
      <c r="J239" s="40"/>
      <c r="K239" s="101">
        <v>0.2641</v>
      </c>
      <c r="L239" s="39"/>
      <c r="M239" s="56">
        <f t="shared" si="84"/>
        <v>9.4255846156646839E-2</v>
      </c>
    </row>
    <row r="240" spans="1:13" ht="15" thickBot="1" x14ac:dyDescent="0.35">
      <c r="A240" s="98" t="s">
        <v>20</v>
      </c>
      <c r="B240" s="7" t="s">
        <v>47</v>
      </c>
      <c r="C240" s="41"/>
      <c r="D240" s="41"/>
      <c r="E240" s="41">
        <v>3.5900000000000001E-2</v>
      </c>
      <c r="F240" s="41">
        <v>2.8400000000000002E-2</v>
      </c>
      <c r="G240" s="41">
        <v>4.0399999999999998E-2</v>
      </c>
      <c r="H240" s="173"/>
      <c r="I240" s="41">
        <v>9.1800000000000007E-2</v>
      </c>
      <c r="J240" s="41"/>
      <c r="K240" s="102">
        <v>0.13239999999999999</v>
      </c>
      <c r="L240" s="39"/>
      <c r="M240" s="62">
        <f t="shared" si="84"/>
        <v>4.7261994574503502E-2</v>
      </c>
    </row>
    <row r="241" spans="1:13" ht="15" thickBot="1" x14ac:dyDescent="0.35">
      <c r="A241" s="9">
        <v>9</v>
      </c>
      <c r="B241" s="10" t="s">
        <v>51</v>
      </c>
      <c r="C241" s="37"/>
      <c r="D241" s="37"/>
      <c r="E241" s="37">
        <f t="shared" ref="E241:M241" si="86">SUM(E244,E248)</f>
        <v>0.27892442100803999</v>
      </c>
      <c r="F241" s="37">
        <f t="shared" si="86"/>
        <v>0.28916231850804003</v>
      </c>
      <c r="G241" s="37">
        <f t="shared" si="86"/>
        <v>0.31114831350804001</v>
      </c>
      <c r="H241" s="170"/>
      <c r="I241" s="37">
        <f t="shared" si="86"/>
        <v>0.41954291850803999</v>
      </c>
      <c r="J241" s="37"/>
      <c r="K241" s="42">
        <f t="shared" si="86"/>
        <v>0.52115420850803995</v>
      </c>
      <c r="L241" s="43"/>
      <c r="M241" s="42">
        <f t="shared" si="86"/>
        <v>0.31617851856655144</v>
      </c>
    </row>
    <row r="242" spans="1:13" s="157" customFormat="1" ht="15" thickBot="1" x14ac:dyDescent="0.35">
      <c r="A242" s="151"/>
      <c r="B242" s="152" t="s">
        <v>91</v>
      </c>
      <c r="C242" s="153"/>
      <c r="D242" s="153"/>
      <c r="E242" s="153"/>
      <c r="F242" s="153"/>
      <c r="G242" s="153"/>
      <c r="H242" s="176"/>
      <c r="I242" s="153"/>
      <c r="J242" s="153"/>
      <c r="K242" s="154"/>
      <c r="L242" s="155"/>
      <c r="M242" s="185"/>
    </row>
    <row r="243" spans="1:13" s="157" customFormat="1" x14ac:dyDescent="0.3">
      <c r="A243" s="158"/>
      <c r="B243" s="159" t="s">
        <v>52</v>
      </c>
      <c r="C243" s="160"/>
      <c r="D243" s="160"/>
      <c r="E243" s="160">
        <f>E236+E233+E227+E216+E210</f>
        <v>4.4326487247999999</v>
      </c>
      <c r="F243" s="160">
        <f t="shared" ref="F243:K243" si="87">F236+F233+F227+F216+F210</f>
        <v>4.5953487248000009</v>
      </c>
      <c r="G243" s="160">
        <f t="shared" si="87"/>
        <v>4.9447487248000002</v>
      </c>
      <c r="H243" s="177"/>
      <c r="I243" s="160">
        <f t="shared" si="87"/>
        <v>6.6673487248000001</v>
      </c>
      <c r="J243" s="160"/>
      <c r="K243" s="161">
        <f t="shared" si="87"/>
        <v>8.282148724799999</v>
      </c>
      <c r="L243" s="155"/>
      <c r="M243" s="186">
        <f t="shared" ref="M243:M246" si="88">(C243*$C$208+D243*$D$208+E243*$E$208+F243*$F$208+G243*$G$208+H243*$H$208+I243*$I$208+J243*$J$208+K243*$K$208)/$M$208</f>
        <v>5.0246884158371303</v>
      </c>
    </row>
    <row r="244" spans="1:13" x14ac:dyDescent="0.3">
      <c r="A244" s="105" t="s">
        <v>21</v>
      </c>
      <c r="B244" s="19" t="s">
        <v>53</v>
      </c>
      <c r="C244" s="45"/>
      <c r="D244" s="45"/>
      <c r="E244" s="45">
        <f>SUM(E245:E247)</f>
        <v>9.0430466634644796E-2</v>
      </c>
      <c r="F244" s="45">
        <f t="shared" ref="F244:K244" si="89">SUM(F245:F247)</f>
        <v>9.3749709334644812E-2</v>
      </c>
      <c r="G244" s="45">
        <f t="shared" si="89"/>
        <v>0.1008778187346448</v>
      </c>
      <c r="H244" s="178"/>
      <c r="I244" s="45">
        <f t="shared" si="89"/>
        <v>0.13602058133464479</v>
      </c>
      <c r="J244" s="45"/>
      <c r="K244" s="45">
        <f t="shared" si="89"/>
        <v>0.16896411613464477</v>
      </c>
      <c r="L244" s="43"/>
      <c r="M244" s="57">
        <f>SUM(M245:M247)</f>
        <v>0.10250866837149329</v>
      </c>
    </row>
    <row r="245" spans="1:13" x14ac:dyDescent="0.3">
      <c r="A245" s="96" t="s">
        <v>22</v>
      </c>
      <c r="B245" s="13" t="s">
        <v>126</v>
      </c>
      <c r="C245" s="40"/>
      <c r="D245" s="40"/>
      <c r="E245" s="40"/>
      <c r="F245" s="46"/>
      <c r="G245" s="40"/>
      <c r="H245" s="172"/>
      <c r="I245" s="40"/>
      <c r="J245" s="40"/>
      <c r="K245" s="101"/>
      <c r="L245" s="39"/>
      <c r="M245" s="56">
        <f t="shared" si="88"/>
        <v>0</v>
      </c>
    </row>
    <row r="246" spans="1:13" x14ac:dyDescent="0.3">
      <c r="A246" s="96" t="s">
        <v>23</v>
      </c>
      <c r="B246" s="13" t="s">
        <v>127</v>
      </c>
      <c r="C246" s="40"/>
      <c r="D246" s="40"/>
      <c r="E246" s="40"/>
      <c r="F246" s="47"/>
      <c r="G246" s="40"/>
      <c r="H246" s="172"/>
      <c r="I246" s="40"/>
      <c r="J246" s="40"/>
      <c r="K246" s="101"/>
      <c r="L246" s="39"/>
      <c r="M246" s="56">
        <f t="shared" si="88"/>
        <v>0</v>
      </c>
    </row>
    <row r="247" spans="1:13" x14ac:dyDescent="0.3">
      <c r="A247" s="96" t="s">
        <v>121</v>
      </c>
      <c r="B247" s="13" t="s">
        <v>128</v>
      </c>
      <c r="C247" s="40"/>
      <c r="D247" s="40"/>
      <c r="E247" s="40">
        <f t="shared" ref="E247:K247" si="90">0.020401*E243</f>
        <v>9.0430466634644796E-2</v>
      </c>
      <c r="F247" s="47">
        <f t="shared" si="90"/>
        <v>9.3749709334644812E-2</v>
      </c>
      <c r="G247" s="40">
        <f t="shared" si="90"/>
        <v>0.1008778187346448</v>
      </c>
      <c r="H247" s="172"/>
      <c r="I247" s="40">
        <f t="shared" si="90"/>
        <v>0.13602058133464479</v>
      </c>
      <c r="J247" s="40">
        <f t="shared" si="90"/>
        <v>0</v>
      </c>
      <c r="K247" s="101">
        <f t="shared" si="90"/>
        <v>0.16896411613464477</v>
      </c>
      <c r="L247" s="39"/>
      <c r="M247" s="56">
        <f>0.020401*M243</f>
        <v>0.10250866837149329</v>
      </c>
    </row>
    <row r="248" spans="1:13" x14ac:dyDescent="0.3">
      <c r="A248" s="105" t="s">
        <v>24</v>
      </c>
      <c r="B248" s="19" t="s">
        <v>56</v>
      </c>
      <c r="C248" s="45"/>
      <c r="D248" s="45"/>
      <c r="E248" s="45">
        <f t="shared" ref="E248:K248" si="91">SUM(E249:E250)</f>
        <v>0.18849395437339519</v>
      </c>
      <c r="F248" s="45">
        <f t="shared" si="91"/>
        <v>0.19541260917339523</v>
      </c>
      <c r="G248" s="45">
        <f t="shared" si="91"/>
        <v>0.21027049477339521</v>
      </c>
      <c r="H248" s="178"/>
      <c r="I248" s="45">
        <f t="shared" si="91"/>
        <v>0.2835223371733952</v>
      </c>
      <c r="J248" s="45">
        <f t="shared" si="91"/>
        <v>0</v>
      </c>
      <c r="K248" s="106">
        <f t="shared" si="91"/>
        <v>0.35219009237339516</v>
      </c>
      <c r="L248" s="43"/>
      <c r="M248" s="57">
        <f>SUM(M249:M250)</f>
        <v>0.21366985019505813</v>
      </c>
    </row>
    <row r="249" spans="1:13" x14ac:dyDescent="0.3">
      <c r="A249" s="96" t="s">
        <v>25</v>
      </c>
      <c r="B249" s="13" t="s">
        <v>129</v>
      </c>
      <c r="C249" s="40"/>
      <c r="D249" s="40"/>
      <c r="E249" s="40"/>
      <c r="F249" s="40"/>
      <c r="G249" s="40"/>
      <c r="H249" s="172"/>
      <c r="I249" s="40"/>
      <c r="J249" s="40"/>
      <c r="K249" s="101"/>
      <c r="L249" s="39"/>
      <c r="M249" s="56"/>
    </row>
    <row r="250" spans="1:13" ht="15" thickBot="1" x14ac:dyDescent="0.35">
      <c r="A250" s="6" t="s">
        <v>26</v>
      </c>
      <c r="B250" s="7" t="s">
        <v>130</v>
      </c>
      <c r="C250" s="107"/>
      <c r="D250" s="107"/>
      <c r="E250" s="107">
        <f t="shared" ref="E250:K250" si="92">0.042524*E243</f>
        <v>0.18849395437339519</v>
      </c>
      <c r="F250" s="107">
        <f t="shared" si="92"/>
        <v>0.19541260917339523</v>
      </c>
      <c r="G250" s="107">
        <f t="shared" si="92"/>
        <v>0.21027049477339521</v>
      </c>
      <c r="H250" s="175"/>
      <c r="I250" s="107">
        <f t="shared" si="92"/>
        <v>0.2835223371733952</v>
      </c>
      <c r="J250" s="107">
        <f t="shared" si="92"/>
        <v>0</v>
      </c>
      <c r="K250" s="108">
        <f t="shared" si="92"/>
        <v>0.35219009237339516</v>
      </c>
      <c r="L250" s="39"/>
      <c r="M250" s="62">
        <f>0.042524*M243</f>
        <v>0.21366985019505813</v>
      </c>
    </row>
    <row r="251" spans="1:13" ht="15" thickBot="1" x14ac:dyDescent="0.35">
      <c r="A251" s="537" t="s">
        <v>60</v>
      </c>
      <c r="B251" s="538"/>
      <c r="C251" s="37"/>
      <c r="D251" s="37"/>
      <c r="E251" s="37">
        <f t="shared" ref="E251" si="93">SUM(E210,E216,E227,E233,E236,E241)</f>
        <v>4.7115731458080399</v>
      </c>
      <c r="F251" s="37">
        <f>SUM(F210,F216,F227,F233,F236,F241)</f>
        <v>4.8845110433080396</v>
      </c>
      <c r="G251" s="37">
        <f>SUM(G210,G216,G227,G233,G236,G241)</f>
        <v>5.2558970383080403</v>
      </c>
      <c r="H251" s="170"/>
      <c r="I251" s="37">
        <f t="shared" ref="I251:K251" si="94">SUM(I210,I216,I227,I233,I236,I241)</f>
        <v>7.086891643308042</v>
      </c>
      <c r="J251" s="37"/>
      <c r="K251" s="42">
        <f t="shared" si="94"/>
        <v>8.803302933308041</v>
      </c>
      <c r="L251" s="43"/>
      <c r="M251" s="60">
        <f>M243+M244+M248</f>
        <v>5.3408669344036817</v>
      </c>
    </row>
    <row r="252" spans="1:13" x14ac:dyDescent="0.3">
      <c r="K252" t="s">
        <v>85</v>
      </c>
      <c r="M252">
        <v>5.3407999999999998</v>
      </c>
    </row>
  </sheetData>
  <mergeCells count="21">
    <mergeCell ref="A104:B104"/>
    <mergeCell ref="A1:B1"/>
    <mergeCell ref="A4:M4"/>
    <mergeCell ref="A23:A24"/>
    <mergeCell ref="A49:B49"/>
    <mergeCell ref="A51:J51"/>
    <mergeCell ref="A52:J52"/>
    <mergeCell ref="A53:J53"/>
    <mergeCell ref="A54:J54"/>
    <mergeCell ref="A55:J55"/>
    <mergeCell ref="A59:M59"/>
    <mergeCell ref="A78:A79"/>
    <mergeCell ref="A206:M206"/>
    <mergeCell ref="A225:A226"/>
    <mergeCell ref="A251:B251"/>
    <mergeCell ref="A108:M108"/>
    <mergeCell ref="A127:A128"/>
    <mergeCell ref="A153:B153"/>
    <mergeCell ref="A157:M157"/>
    <mergeCell ref="A176:A177"/>
    <mergeCell ref="A202:B202"/>
  </mergeCells>
  <pageMargins left="0.511811024" right="0.511811024" top="0.78740157499999996" bottom="0.78740157499999996" header="0.31496062000000002" footer="0.31496062000000002"/>
  <ignoredErrors>
    <ignoredError sqref="M24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AE2E9-044B-4EAE-9C42-83EEDCE7DC57}">
  <dimension ref="A1:Q261"/>
  <sheetViews>
    <sheetView tabSelected="1" topLeftCell="A205" zoomScale="80" zoomScaleNormal="80" workbookViewId="0">
      <selection activeCell="K216" sqref="K216"/>
    </sheetView>
  </sheetViews>
  <sheetFormatPr defaultRowHeight="14.4" x14ac:dyDescent="0.3"/>
  <cols>
    <col min="1" max="1" width="7" style="2" bestFit="1" customWidth="1"/>
    <col min="2" max="2" width="45" bestFit="1" customWidth="1"/>
    <col min="3" max="3" width="10.44140625" bestFit="1" customWidth="1"/>
    <col min="4" max="4" width="13.109375" bestFit="1" customWidth="1"/>
    <col min="5" max="5" width="13.21875" bestFit="1" customWidth="1"/>
    <col min="6" max="6" width="11.44140625" bestFit="1" customWidth="1"/>
    <col min="7" max="7" width="13.21875" bestFit="1" customWidth="1"/>
    <col min="8" max="8" width="13.109375" customWidth="1"/>
    <col min="9" max="9" width="13.109375" bestFit="1" customWidth="1"/>
    <col min="10" max="10" width="11.88671875" bestFit="1" customWidth="1"/>
    <col min="11" max="11" width="13.6640625" bestFit="1" customWidth="1"/>
    <col min="12" max="12" width="1.33203125" customWidth="1"/>
    <col min="13" max="13" width="16.109375" customWidth="1"/>
    <col min="14" max="14" width="10.21875" style="34" bestFit="1" customWidth="1"/>
    <col min="15" max="15" width="11.33203125" style="34" customWidth="1"/>
    <col min="16" max="16" width="9.77734375" bestFit="1" customWidth="1"/>
  </cols>
  <sheetData>
    <row r="1" spans="1:15" ht="18" x14ac:dyDescent="0.3">
      <c r="A1" s="535" t="s">
        <v>131</v>
      </c>
      <c r="B1" s="535"/>
    </row>
    <row r="3" spans="1:15" ht="15" thickBot="1" x14ac:dyDescent="0.35">
      <c r="A3" s="216" t="s">
        <v>0</v>
      </c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 t="s">
        <v>92</v>
      </c>
    </row>
    <row r="4" spans="1:15" ht="15" thickBot="1" x14ac:dyDescent="0.35">
      <c r="A4" s="575" t="s">
        <v>139</v>
      </c>
      <c r="B4" s="575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</row>
    <row r="5" spans="1:15" ht="15" thickBot="1" x14ac:dyDescent="0.35">
      <c r="A5" s="9"/>
      <c r="B5" s="112" t="s">
        <v>135</v>
      </c>
      <c r="C5" s="212">
        <f t="shared" ref="C5:K5" si="0">SUM(C62,C113,C164,C215)</f>
        <v>15</v>
      </c>
      <c r="D5" s="213">
        <f t="shared" si="0"/>
        <v>150</v>
      </c>
      <c r="E5" s="213">
        <f t="shared" si="0"/>
        <v>815</v>
      </c>
      <c r="F5" s="213">
        <f t="shared" si="0"/>
        <v>87</v>
      </c>
      <c r="G5" s="213">
        <f t="shared" si="0"/>
        <v>399</v>
      </c>
      <c r="H5" s="213">
        <f t="shared" si="0"/>
        <v>30</v>
      </c>
      <c r="I5" s="213">
        <f t="shared" si="0"/>
        <v>339</v>
      </c>
      <c r="J5" s="213">
        <f t="shared" si="0"/>
        <v>36</v>
      </c>
      <c r="K5" s="214">
        <f t="shared" si="0"/>
        <v>163</v>
      </c>
      <c r="M5" s="215">
        <f>SUM(C5:K5)</f>
        <v>2034</v>
      </c>
    </row>
    <row r="6" spans="1:15" ht="15" thickBot="1" x14ac:dyDescent="0.35">
      <c r="A6" s="217">
        <v>1</v>
      </c>
      <c r="B6" s="218" t="s">
        <v>2</v>
      </c>
      <c r="C6" s="219">
        <f t="shared" ref="C6:K6" si="1">SUM(C63,C114,C165,C216)</f>
        <v>58400.57</v>
      </c>
      <c r="D6" s="220">
        <f t="shared" si="1"/>
        <v>1157290.44</v>
      </c>
      <c r="E6" s="220">
        <f t="shared" si="1"/>
        <v>4996018.91</v>
      </c>
      <c r="F6" s="220">
        <f t="shared" si="1"/>
        <v>618389.14</v>
      </c>
      <c r="G6" s="220">
        <f t="shared" si="1"/>
        <v>2589258.08</v>
      </c>
      <c r="H6" s="220">
        <f t="shared" si="1"/>
        <v>215238.53999999998</v>
      </c>
      <c r="I6" s="220">
        <f t="shared" si="1"/>
        <v>1828804.2399999998</v>
      </c>
      <c r="J6" s="220">
        <f t="shared" si="1"/>
        <v>181954.05</v>
      </c>
      <c r="K6" s="221">
        <f t="shared" si="1"/>
        <v>893515.78</v>
      </c>
      <c r="L6" s="222"/>
      <c r="M6" s="240">
        <f>SUM(C6:K6)</f>
        <v>12538869.75</v>
      </c>
    </row>
    <row r="7" spans="1:15" ht="29.4" thickBot="1" x14ac:dyDescent="0.35">
      <c r="A7" s="8"/>
      <c r="B7" s="50" t="s">
        <v>28</v>
      </c>
      <c r="C7" s="26" t="s">
        <v>61</v>
      </c>
      <c r="D7" s="27" t="s">
        <v>62</v>
      </c>
      <c r="E7" s="27" t="s">
        <v>63</v>
      </c>
      <c r="F7" s="27" t="s">
        <v>64</v>
      </c>
      <c r="G7" s="27" t="s">
        <v>65</v>
      </c>
      <c r="H7" s="27" t="s">
        <v>111</v>
      </c>
      <c r="I7" s="27" t="s">
        <v>66</v>
      </c>
      <c r="J7" s="27" t="s">
        <v>67</v>
      </c>
      <c r="K7" s="28" t="s">
        <v>68</v>
      </c>
      <c r="L7" s="29"/>
      <c r="M7" s="253" t="s">
        <v>69</v>
      </c>
      <c r="N7" s="248" t="s">
        <v>70</v>
      </c>
      <c r="O7" s="249" t="s">
        <v>140</v>
      </c>
    </row>
    <row r="8" spans="1:15" ht="15" thickBot="1" x14ac:dyDescent="0.35">
      <c r="A8" s="223">
        <v>4</v>
      </c>
      <c r="B8" s="224" t="s">
        <v>29</v>
      </c>
      <c r="C8" s="198">
        <f>SUM(C9:C13)</f>
        <v>0.71330000000000005</v>
      </c>
      <c r="D8" s="199">
        <f t="shared" ref="D8:K8" si="2">SUM(D9:D13)</f>
        <v>0.96564532334337794</v>
      </c>
      <c r="E8" s="199">
        <f t="shared" si="2"/>
        <v>1.1003217902830156</v>
      </c>
      <c r="F8" s="199">
        <f t="shared" si="2"/>
        <v>1.4591224625775288</v>
      </c>
      <c r="G8" s="199">
        <f t="shared" si="2"/>
        <v>1.5620203881070829</v>
      </c>
      <c r="H8" s="199">
        <f t="shared" si="2"/>
        <v>1.7959289570399428</v>
      </c>
      <c r="I8" s="199">
        <f t="shared" si="2"/>
        <v>2.2387636967087303</v>
      </c>
      <c r="J8" s="199">
        <f t="shared" si="2"/>
        <v>2.5754948793885055</v>
      </c>
      <c r="K8" s="199">
        <f t="shared" si="2"/>
        <v>2.9992389345860238</v>
      </c>
      <c r="L8" s="32"/>
      <c r="M8" s="233">
        <f t="shared" ref="M8:M30" si="3">(M65*$M$63+M116*$M$114+M167*$M$165+M218*$M$216)/$M$6</f>
        <v>1.5338304158182201</v>
      </c>
      <c r="N8" s="257"/>
      <c r="O8" s="252">
        <f>N8*$M$55</f>
        <v>0</v>
      </c>
    </row>
    <row r="9" spans="1:15" x14ac:dyDescent="0.3">
      <c r="A9" s="94" t="s">
        <v>3</v>
      </c>
      <c r="B9" s="138" t="s">
        <v>30</v>
      </c>
      <c r="C9" s="127">
        <f t="shared" ref="C9:K9" si="4">(C66*C$63+C117*C$114+C168*C$165+C219*C$216)/(SUM(C$216,C$165,C$114,C$63))</f>
        <v>0.46479999999999999</v>
      </c>
      <c r="D9" s="38">
        <f t="shared" si="4"/>
        <v>0.62964532334337786</v>
      </c>
      <c r="E9" s="38">
        <f t="shared" si="4"/>
        <v>0.72549999999999992</v>
      </c>
      <c r="F9" s="38">
        <f t="shared" si="4"/>
        <v>1.0366112312887643</v>
      </c>
      <c r="G9" s="38">
        <f t="shared" si="4"/>
        <v>1.0901203881070829</v>
      </c>
      <c r="H9" s="38">
        <f t="shared" si="4"/>
        <v>0.78976901726335813</v>
      </c>
      <c r="I9" s="38">
        <f t="shared" si="4"/>
        <v>1.5179636967087304</v>
      </c>
      <c r="J9" s="38">
        <f t="shared" si="4"/>
        <v>1.7833595537939391</v>
      </c>
      <c r="K9" s="100">
        <f t="shared" si="4"/>
        <v>1.8470152329799927</v>
      </c>
      <c r="L9" s="34"/>
      <c r="M9" s="234">
        <f t="shared" si="3"/>
        <v>1.0180299459011446</v>
      </c>
      <c r="N9" s="250">
        <f t="shared" ref="N9:N50" si="5">M9/$M$50</f>
        <v>0.16062555492428682</v>
      </c>
      <c r="O9" s="251">
        <f t="shared" ref="O9:O50" si="6">N9*$M$55</f>
        <v>0.51111799117686008</v>
      </c>
    </row>
    <row r="10" spans="1:15" x14ac:dyDescent="0.3">
      <c r="A10" s="96" t="s">
        <v>4</v>
      </c>
      <c r="B10" s="66" t="s">
        <v>31</v>
      </c>
      <c r="C10" s="127">
        <f t="shared" ref="C10:K10" si="7">(C67*C$63+C118*C$114+C169*C$165+C220*C$216)/(SUM(C$216,C$165,C$114,C$63))</f>
        <v>1.8600000000000002E-2</v>
      </c>
      <c r="D10" s="38">
        <f t="shared" si="7"/>
        <v>2.52E-2</v>
      </c>
      <c r="E10" s="38">
        <f t="shared" si="7"/>
        <v>2.9000000000000001E-2</v>
      </c>
      <c r="F10" s="38">
        <f t="shared" si="7"/>
        <v>4.1500000000000009E-2</v>
      </c>
      <c r="G10" s="38">
        <f t="shared" si="7"/>
        <v>4.36E-2</v>
      </c>
      <c r="H10" s="38">
        <f t="shared" si="7"/>
        <v>4.7359939776584627E-2</v>
      </c>
      <c r="I10" s="38">
        <f t="shared" si="7"/>
        <v>6.069999999999999E-2</v>
      </c>
      <c r="J10" s="38">
        <f t="shared" si="7"/>
        <v>7.1335325594566318E-2</v>
      </c>
      <c r="K10" s="100">
        <f t="shared" si="7"/>
        <v>7.3883559494606801E-2</v>
      </c>
      <c r="L10" s="34"/>
      <c r="M10" s="235">
        <f t="shared" si="3"/>
        <v>4.0983542318796314E-2</v>
      </c>
      <c r="N10" s="241">
        <f t="shared" si="5"/>
        <v>6.4664151130568908E-3</v>
      </c>
      <c r="O10" s="242">
        <f t="shared" si="6"/>
        <v>2.057643383245732E-2</v>
      </c>
    </row>
    <row r="11" spans="1:15" x14ac:dyDescent="0.3">
      <c r="A11" s="96" t="s">
        <v>5</v>
      </c>
      <c r="B11" s="66" t="s">
        <v>32</v>
      </c>
      <c r="C11" s="127">
        <f t="shared" ref="C11:K11" si="8">(C68*C$63+C119*C$114+C170*C$165+C221*C$216)/(SUM(C$216,C$165,C$114,C$63))</f>
        <v>6.0600000000000008E-2</v>
      </c>
      <c r="D11" s="38">
        <f t="shared" si="8"/>
        <v>8.9200000000000015E-2</v>
      </c>
      <c r="E11" s="38">
        <f t="shared" si="8"/>
        <v>0.11600000000000001</v>
      </c>
      <c r="F11" s="38">
        <f t="shared" si="8"/>
        <v>0.11600000000000003</v>
      </c>
      <c r="G11" s="38">
        <f t="shared" si="8"/>
        <v>0.13519999999999999</v>
      </c>
      <c r="H11" s="38">
        <f t="shared" si="8"/>
        <v>0.13520000000000001</v>
      </c>
      <c r="I11" s="38">
        <f t="shared" si="8"/>
        <v>0.16059999999999999</v>
      </c>
      <c r="J11" s="38">
        <f t="shared" si="8"/>
        <v>0.16060000000000002</v>
      </c>
      <c r="K11" s="100">
        <f t="shared" si="8"/>
        <v>0.18957007105571208</v>
      </c>
      <c r="L11" s="34"/>
      <c r="M11" s="235">
        <f t="shared" si="3"/>
        <v>0.12995750991767022</v>
      </c>
      <c r="N11" s="241">
        <f t="shared" si="5"/>
        <v>2.0504796770616111E-2</v>
      </c>
      <c r="O11" s="242">
        <f t="shared" si="6"/>
        <v>6.5247217603868507E-2</v>
      </c>
    </row>
    <row r="12" spans="1:15" x14ac:dyDescent="0.3">
      <c r="A12" s="98" t="s">
        <v>6</v>
      </c>
      <c r="B12" s="139" t="s">
        <v>33</v>
      </c>
      <c r="C12" s="126">
        <f t="shared" ref="C12:K12" si="9">(C69*C$63+C120*C$114+C171*C$165+C222*C$216)/(SUM(C$216,C$165,C$114,C$63))</f>
        <v>0.16930000000000001</v>
      </c>
      <c r="D12" s="123">
        <f t="shared" si="9"/>
        <v>0.22159999999999999</v>
      </c>
      <c r="E12" s="123">
        <f t="shared" si="9"/>
        <v>0.22982179028301555</v>
      </c>
      <c r="F12" s="123">
        <f t="shared" si="9"/>
        <v>0.26501123128876425</v>
      </c>
      <c r="G12" s="123">
        <f t="shared" si="9"/>
        <v>0.29310000000000003</v>
      </c>
      <c r="H12" s="123">
        <f t="shared" si="9"/>
        <v>0.5736</v>
      </c>
      <c r="I12" s="123">
        <f t="shared" si="9"/>
        <v>0.49950000000000006</v>
      </c>
      <c r="J12" s="123">
        <f t="shared" si="9"/>
        <v>0.56020000000000003</v>
      </c>
      <c r="K12" s="124">
        <f t="shared" si="9"/>
        <v>0.88877007105571215</v>
      </c>
      <c r="L12" s="34"/>
      <c r="M12" s="235">
        <f t="shared" si="3"/>
        <v>0.34056799141389926</v>
      </c>
      <c r="N12" s="241">
        <f t="shared" si="5"/>
        <v>5.3735081989051157E-2</v>
      </c>
      <c r="O12" s="242">
        <f t="shared" si="6"/>
        <v>0.17098753168456735</v>
      </c>
    </row>
    <row r="13" spans="1:15" ht="15" thickBot="1" x14ac:dyDescent="0.35">
      <c r="A13" s="6" t="s">
        <v>100</v>
      </c>
      <c r="B13" s="20" t="s">
        <v>101</v>
      </c>
      <c r="C13" s="130"/>
      <c r="D13" s="107"/>
      <c r="E13" s="107"/>
      <c r="F13" s="107"/>
      <c r="G13" s="107"/>
      <c r="H13" s="107">
        <f>(H70*H$63+H121*H$114+H172*H$165+H223*H$216)/(SUM(H$216,H$165,H$114,H$63))</f>
        <v>0.25</v>
      </c>
      <c r="I13" s="107"/>
      <c r="J13" s="107"/>
      <c r="K13" s="108"/>
      <c r="L13" s="34"/>
      <c r="M13" s="236">
        <f t="shared" si="3"/>
        <v>4.2914262667095651E-3</v>
      </c>
      <c r="N13" s="254">
        <f t="shared" si="5"/>
        <v>6.7710456679809673E-4</v>
      </c>
      <c r="O13" s="255">
        <f t="shared" si="6"/>
        <v>2.1545782435531584E-3</v>
      </c>
    </row>
    <row r="14" spans="1:15" ht="29.4" thickBot="1" x14ac:dyDescent="0.35">
      <c r="A14" s="223">
        <v>5</v>
      </c>
      <c r="B14" s="225" t="s">
        <v>71</v>
      </c>
      <c r="C14" s="198">
        <f>SUM(C15:C17,C22:C25)</f>
        <v>2.1523189645689897</v>
      </c>
      <c r="D14" s="198">
        <f t="shared" ref="D14:K14" si="10">SUM(D15:D17,D22:D25)</f>
        <v>2.1519391306127003</v>
      </c>
      <c r="E14" s="198">
        <f t="shared" si="10"/>
        <v>3.0111740557416664</v>
      </c>
      <c r="F14" s="198">
        <f t="shared" si="10"/>
        <v>2.7620048796047296</v>
      </c>
      <c r="G14" s="198">
        <f t="shared" si="10"/>
        <v>2.9687371250400214</v>
      </c>
      <c r="H14" s="198">
        <f t="shared" si="10"/>
        <v>3.3808889061</v>
      </c>
      <c r="I14" s="198">
        <f t="shared" si="10"/>
        <v>2.9726721980413515</v>
      </c>
      <c r="J14" s="198">
        <f t="shared" si="10"/>
        <v>3.1148182401000004</v>
      </c>
      <c r="K14" s="198">
        <f t="shared" si="10"/>
        <v>3.0725611180452344</v>
      </c>
      <c r="L14" s="32"/>
      <c r="M14" s="233">
        <f t="shared" si="3"/>
        <v>2.9134274181121498</v>
      </c>
      <c r="N14" s="257">
        <f t="shared" si="5"/>
        <v>0.45968283904620855</v>
      </c>
      <c r="O14" s="252">
        <f t="shared" si="6"/>
        <v>1.4627321871823082</v>
      </c>
    </row>
    <row r="15" spans="1:15" x14ac:dyDescent="0.3">
      <c r="A15" s="94" t="s">
        <v>115</v>
      </c>
      <c r="B15" s="138" t="s">
        <v>114</v>
      </c>
      <c r="C15" s="127">
        <f t="shared" ref="C15:K15" si="11">(C72*C$63+C123*C$114+C174*C$165+C225*C$216)/(SUM(C$216,C$165,C$114,C$63))</f>
        <v>1.167330251057481</v>
      </c>
      <c r="D15" s="38">
        <f t="shared" si="11"/>
        <v>1.1670169494928171</v>
      </c>
      <c r="E15" s="38">
        <f t="shared" si="11"/>
        <v>1.6680753853071382</v>
      </c>
      <c r="F15" s="38">
        <f t="shared" si="11"/>
        <v>1.536733316770408</v>
      </c>
      <c r="G15" s="38">
        <f t="shared" si="11"/>
        <v>1.645930377476702</v>
      </c>
      <c r="H15" s="38">
        <f t="shared" si="11"/>
        <v>1.8851</v>
      </c>
      <c r="I15" s="38">
        <f t="shared" si="11"/>
        <v>1.6480090308238788</v>
      </c>
      <c r="J15" s="38">
        <f t="shared" si="11"/>
        <v>1.7231000000000003</v>
      </c>
      <c r="K15" s="100">
        <f t="shared" si="11"/>
        <v>1.7007737260264169</v>
      </c>
      <c r="L15" s="39"/>
      <c r="M15" s="234">
        <f t="shared" si="3"/>
        <v>1.6123741506545277</v>
      </c>
      <c r="N15" s="250">
        <f t="shared" si="5"/>
        <v>0.25440164480152544</v>
      </c>
      <c r="O15" s="251">
        <f t="shared" si="6"/>
        <v>0.80951787344383619</v>
      </c>
    </row>
    <row r="16" spans="1:15" x14ac:dyDescent="0.3">
      <c r="A16" s="94" t="s">
        <v>116</v>
      </c>
      <c r="B16" s="141" t="s">
        <v>117</v>
      </c>
      <c r="C16" s="127">
        <f t="shared" ref="C16:K16" si="12">(C73*C$63+C124*C$114+C175*C$165+C226*C$216)/(SUM(C$216,C$165,C$114,C$63))</f>
        <v>0.49482312211150881</v>
      </c>
      <c r="D16" s="127">
        <f t="shared" si="12"/>
        <v>0.49469031577135875</v>
      </c>
      <c r="E16" s="127">
        <f t="shared" si="12"/>
        <v>0.70708547930399879</v>
      </c>
      <c r="F16" s="127">
        <f t="shared" si="12"/>
        <v>0.65141049584575861</v>
      </c>
      <c r="G16" s="127">
        <f t="shared" si="12"/>
        <v>0.69769836549973163</v>
      </c>
      <c r="H16" s="127">
        <f t="shared" si="12"/>
        <v>0.79908069430000006</v>
      </c>
      <c r="I16" s="127">
        <f t="shared" si="12"/>
        <v>0.69857949210302639</v>
      </c>
      <c r="J16" s="127">
        <f t="shared" si="12"/>
        <v>0.73041002830000012</v>
      </c>
      <c r="K16" s="127">
        <f t="shared" si="12"/>
        <v>0.72094607704651592</v>
      </c>
      <c r="L16" s="39"/>
      <c r="M16" s="234">
        <f t="shared" si="3"/>
        <v>0.68347411584339968</v>
      </c>
      <c r="N16" s="241">
        <f t="shared" si="5"/>
        <v>0.10783907641985302</v>
      </c>
      <c r="O16" s="242">
        <f t="shared" si="6"/>
        <v>0.34314895992772804</v>
      </c>
    </row>
    <row r="17" spans="1:15" x14ac:dyDescent="0.3">
      <c r="A17" s="96" t="s">
        <v>8</v>
      </c>
      <c r="B17" s="66" t="s">
        <v>35</v>
      </c>
      <c r="C17" s="131">
        <f>SUM(C18:C21)</f>
        <v>0.2447</v>
      </c>
      <c r="D17" s="131">
        <f t="shared" ref="D17:K17" si="13">SUM(D18:D21)</f>
        <v>0.24459752619057323</v>
      </c>
      <c r="E17" s="131">
        <f t="shared" si="13"/>
        <v>0.41718817415504944</v>
      </c>
      <c r="F17" s="131">
        <f t="shared" si="13"/>
        <v>0.37178184923169905</v>
      </c>
      <c r="G17" s="131">
        <f t="shared" si="13"/>
        <v>0.4088886664912908</v>
      </c>
      <c r="H17" s="131">
        <f t="shared" si="13"/>
        <v>0.47050000000000003</v>
      </c>
      <c r="I17" s="131">
        <f t="shared" si="13"/>
        <v>0.40959485023886422</v>
      </c>
      <c r="J17" s="131">
        <f t="shared" si="13"/>
        <v>0.4351000000000001</v>
      </c>
      <c r="K17" s="131">
        <f t="shared" si="13"/>
        <v>0.42752119850977899</v>
      </c>
      <c r="L17" s="39"/>
      <c r="M17" s="235">
        <f t="shared" si="3"/>
        <v>0.39730605089170817</v>
      </c>
      <c r="N17" s="241">
        <f t="shared" si="5"/>
        <v>6.2687257046026554E-2</v>
      </c>
      <c r="O17" s="242">
        <f t="shared" si="6"/>
        <v>0.19947376934420774</v>
      </c>
    </row>
    <row r="18" spans="1:15" x14ac:dyDescent="0.3">
      <c r="A18" s="96" t="s">
        <v>9</v>
      </c>
      <c r="B18" s="66" t="s">
        <v>108</v>
      </c>
      <c r="C18" s="127">
        <f t="shared" ref="C18:K18" si="14">(C75*C$63+C126*C$114+C177*C$165+C228*C$216)/(SUM(C$216,C$165,C$114,C$63))</f>
        <v>0.19800000000000001</v>
      </c>
      <c r="D18" s="38">
        <f t="shared" si="14"/>
        <v>0.19791700790339201</v>
      </c>
      <c r="E18" s="38">
        <f t="shared" si="14"/>
        <v>0.33750107464224954</v>
      </c>
      <c r="F18" s="38">
        <f t="shared" si="14"/>
        <v>0.30075527434715305</v>
      </c>
      <c r="G18" s="38">
        <f t="shared" si="14"/>
        <v>0.33072800674006197</v>
      </c>
      <c r="H18" s="38">
        <f t="shared" si="14"/>
        <v>0.38270000000000004</v>
      </c>
      <c r="I18" s="38">
        <f t="shared" si="14"/>
        <v>0.33129842096713419</v>
      </c>
      <c r="J18" s="38">
        <f t="shared" si="14"/>
        <v>0.35190000000000005</v>
      </c>
      <c r="K18" s="100">
        <f t="shared" si="14"/>
        <v>0.34577828421564083</v>
      </c>
      <c r="L18" s="39"/>
      <c r="M18" s="235">
        <f t="shared" si="3"/>
        <v>0.3214273929288563</v>
      </c>
      <c r="N18" s="241">
        <f t="shared" si="5"/>
        <v>5.0715063505683736E-2</v>
      </c>
      <c r="O18" s="242">
        <f t="shared" si="6"/>
        <v>0.16137769232081645</v>
      </c>
    </row>
    <row r="19" spans="1:15" x14ac:dyDescent="0.3">
      <c r="A19" s="96" t="s">
        <v>10</v>
      </c>
      <c r="B19" s="66" t="s">
        <v>109</v>
      </c>
      <c r="C19" s="127">
        <f t="shared" ref="C19:K19" si="15">(C76*C$63+C127*C$114+C178*C$165+C229*C$216)/(SUM(C$216,C$165,C$114,C$63))</f>
        <v>2.8799999999999999E-2</v>
      </c>
      <c r="D19" s="38">
        <f t="shared" si="15"/>
        <v>2.8787921338052361E-2</v>
      </c>
      <c r="E19" s="38">
        <f t="shared" si="15"/>
        <v>4.9152237766449919E-2</v>
      </c>
      <c r="F19" s="38">
        <f t="shared" si="15"/>
        <v>4.3783522747504917E-2</v>
      </c>
      <c r="G19" s="38">
        <f t="shared" si="15"/>
        <v>4.8188461054450009E-2</v>
      </c>
      <c r="H19" s="38">
        <f t="shared" si="15"/>
        <v>5.3300000000000007E-2</v>
      </c>
      <c r="I19" s="38">
        <f t="shared" si="15"/>
        <v>4.8272291899323236E-2</v>
      </c>
      <c r="J19" s="38">
        <f t="shared" si="15"/>
        <v>5.1299999999999998E-2</v>
      </c>
      <c r="K19" s="100">
        <f t="shared" si="15"/>
        <v>5.0400322919870531E-2</v>
      </c>
      <c r="L19" s="39"/>
      <c r="M19" s="235">
        <f t="shared" si="3"/>
        <v>4.6777067920097018E-2</v>
      </c>
      <c r="N19" s="241">
        <f t="shared" si="5"/>
        <v>7.3805220785973253E-3</v>
      </c>
      <c r="O19" s="242">
        <f t="shared" si="6"/>
        <v>2.3485164738744502E-2</v>
      </c>
    </row>
    <row r="20" spans="1:15" x14ac:dyDescent="0.3">
      <c r="A20" s="96" t="s">
        <v>11</v>
      </c>
      <c r="B20" s="66" t="s">
        <v>110</v>
      </c>
      <c r="C20" s="127">
        <f t="shared" ref="C20:K20" si="16">(C77*C$63+C128*C$114+C179*C$165+C230*C$216)/(SUM(C$216,C$165,C$114,C$63))</f>
        <v>3.0000000000000001E-3</v>
      </c>
      <c r="D20" s="38">
        <f t="shared" si="16"/>
        <v>2.9988310972308735E-3</v>
      </c>
      <c r="E20" s="38">
        <f t="shared" si="16"/>
        <v>5.1116937195499921E-3</v>
      </c>
      <c r="F20" s="38">
        <f t="shared" si="16"/>
        <v>4.5829916029896649E-3</v>
      </c>
      <c r="G20" s="38">
        <f t="shared" si="16"/>
        <v>5.0617892450489132E-3</v>
      </c>
      <c r="H20" s="38">
        <f t="shared" si="16"/>
        <v>5.6000000000000008E-3</v>
      </c>
      <c r="I20" s="38">
        <f t="shared" si="16"/>
        <v>5.0709012934047008E-3</v>
      </c>
      <c r="J20" s="38">
        <f t="shared" si="16"/>
        <v>5.4000000000000003E-3</v>
      </c>
      <c r="K20" s="100">
        <f t="shared" si="16"/>
        <v>5.302209013029407E-3</v>
      </c>
      <c r="L20" s="39"/>
      <c r="M20" s="235">
        <f t="shared" si="3"/>
        <v>4.8906617436551645E-3</v>
      </c>
      <c r="N20" s="241">
        <f t="shared" si="5"/>
        <v>7.7165240539778083E-4</v>
      </c>
      <c r="O20" s="242">
        <f t="shared" si="6"/>
        <v>2.4554338661716348E-3</v>
      </c>
    </row>
    <row r="21" spans="1:15" x14ac:dyDescent="0.3">
      <c r="A21" s="98" t="s">
        <v>132</v>
      </c>
      <c r="B21" s="66" t="s">
        <v>133</v>
      </c>
      <c r="C21" s="127">
        <f t="shared" ref="C21:K21" si="17">(C78*C$63+C129*C$114+C180*C$165+C231*C$216)/(SUM(C$216,C$165,C$114,C$63))</f>
        <v>1.49E-2</v>
      </c>
      <c r="D21" s="127">
        <f t="shared" si="17"/>
        <v>1.4893765851897991E-2</v>
      </c>
      <c r="E21" s="127">
        <f t="shared" si="17"/>
        <v>2.5423168026799961E-2</v>
      </c>
      <c r="F21" s="127">
        <f t="shared" si="17"/>
        <v>2.2660060534051427E-2</v>
      </c>
      <c r="G21" s="127">
        <f t="shared" si="17"/>
        <v>2.4910409451729894E-2</v>
      </c>
      <c r="H21" s="127">
        <f t="shared" si="17"/>
        <v>2.8900000000000002E-2</v>
      </c>
      <c r="I21" s="127">
        <f t="shared" si="17"/>
        <v>2.495323607900209E-2</v>
      </c>
      <c r="J21" s="127">
        <f t="shared" si="17"/>
        <v>2.6500000000000003E-2</v>
      </c>
      <c r="K21" s="127">
        <f t="shared" si="17"/>
        <v>2.604038236123821E-2</v>
      </c>
      <c r="L21" s="39"/>
      <c r="M21" s="235">
        <f t="shared" si="3"/>
        <v>2.4210928299099686E-2</v>
      </c>
      <c r="N21" s="241">
        <f t="shared" si="5"/>
        <v>3.8200190563477156E-3</v>
      </c>
      <c r="O21" s="242">
        <f t="shared" si="6"/>
        <v>1.2155478418475186E-2</v>
      </c>
    </row>
    <row r="22" spans="1:15" x14ac:dyDescent="0.3">
      <c r="A22" s="98" t="s">
        <v>12</v>
      </c>
      <c r="B22" s="66" t="s">
        <v>39</v>
      </c>
      <c r="C22" s="127">
        <f t="shared" ref="C22:D25" si="18">(C79*C$63+C130*C$114+C181*C$165+C232*C$216)/(SUM(C$216,C$165,C$114,C$63))</f>
        <v>9.2100000000000001E-2</v>
      </c>
      <c r="D22" s="38">
        <f t="shared" si="18"/>
        <v>9.2100000000000015E-2</v>
      </c>
      <c r="E22" s="40"/>
      <c r="F22" s="40"/>
      <c r="G22" s="40"/>
      <c r="H22" s="40"/>
      <c r="I22" s="40"/>
      <c r="J22" s="40"/>
      <c r="K22" s="101"/>
      <c r="L22" s="39"/>
      <c r="M22" s="235">
        <f t="shared" si="3"/>
        <v>8.929444539528774E-3</v>
      </c>
      <c r="N22" s="241">
        <f t="shared" si="5"/>
        <v>1.4088946892989816E-3</v>
      </c>
      <c r="O22" s="242">
        <f t="shared" si="6"/>
        <v>4.4831684703824171E-3</v>
      </c>
    </row>
    <row r="23" spans="1:15" x14ac:dyDescent="0.3">
      <c r="A23" s="96" t="s">
        <v>13</v>
      </c>
      <c r="B23" s="66" t="s">
        <v>40</v>
      </c>
      <c r="C23" s="127">
        <f t="shared" si="18"/>
        <v>2.5500000000000002E-2</v>
      </c>
      <c r="D23" s="38">
        <f t="shared" si="18"/>
        <v>2.552727439794629E-2</v>
      </c>
      <c r="E23" s="38">
        <f t="shared" ref="E23:K25" si="19">(E80*E$63+E131*E$114+E182*E$165+E233*E$216)/(SUM(E$216,E$165,E$114,E$63))</f>
        <v>3.6317266313949957E-2</v>
      </c>
      <c r="F23" s="38">
        <f t="shared" si="19"/>
        <v>3.3396658854649361E-2</v>
      </c>
      <c r="G23" s="38">
        <f t="shared" si="19"/>
        <v>3.5742767300739685E-2</v>
      </c>
      <c r="H23" s="38">
        <f t="shared" si="19"/>
        <v>3.7400000000000003E-2</v>
      </c>
      <c r="I23" s="38">
        <f t="shared" si="19"/>
        <v>3.5787416337683037E-2</v>
      </c>
      <c r="J23" s="38">
        <f t="shared" si="19"/>
        <v>3.740000000000001E-2</v>
      </c>
      <c r="K23" s="100">
        <f t="shared" si="19"/>
        <v>3.6920824163844096E-2</v>
      </c>
      <c r="L23" s="39"/>
      <c r="M23" s="235">
        <f t="shared" si="3"/>
        <v>3.5008365503278314E-2</v>
      </c>
      <c r="N23" s="241">
        <f t="shared" si="5"/>
        <v>5.5236470779636386E-3</v>
      </c>
      <c r="O23" s="242">
        <f t="shared" si="6"/>
        <v>1.7576502068985728E-2</v>
      </c>
    </row>
    <row r="24" spans="1:15" x14ac:dyDescent="0.3">
      <c r="A24" s="565" t="s">
        <v>14</v>
      </c>
      <c r="B24" s="142" t="s">
        <v>118</v>
      </c>
      <c r="C24" s="131">
        <f t="shared" si="18"/>
        <v>8.9800000000000005E-2</v>
      </c>
      <c r="D24" s="38">
        <f t="shared" si="18"/>
        <v>8.9899356735375788E-2</v>
      </c>
      <c r="E24" s="38">
        <f t="shared" si="19"/>
        <v>0.12817518638094985</v>
      </c>
      <c r="F24" s="38">
        <f t="shared" si="19"/>
        <v>0.1184657547317212</v>
      </c>
      <c r="G24" s="38">
        <f t="shared" si="19"/>
        <v>0.12674895393934621</v>
      </c>
      <c r="H24" s="38">
        <f t="shared" si="19"/>
        <v>0.1326</v>
      </c>
      <c r="I24" s="38">
        <f t="shared" si="19"/>
        <v>0.12690659237590129</v>
      </c>
      <c r="J24" s="38">
        <f t="shared" si="19"/>
        <v>0.1326</v>
      </c>
      <c r="K24" s="100">
        <f t="shared" si="19"/>
        <v>0.13090821592540872</v>
      </c>
      <c r="L24" s="39"/>
      <c r="M24" s="236">
        <f t="shared" si="3"/>
        <v>0.12384026796936781</v>
      </c>
      <c r="N24" s="241">
        <f t="shared" si="5"/>
        <v>1.9539613588619997E-2</v>
      </c>
      <c r="O24" s="242">
        <f t="shared" si="6"/>
        <v>6.2175959799765805E-2</v>
      </c>
    </row>
    <row r="25" spans="1:15" ht="15" thickBot="1" x14ac:dyDescent="0.35">
      <c r="A25" s="566"/>
      <c r="B25" s="83" t="s">
        <v>117</v>
      </c>
      <c r="C25" s="127">
        <f t="shared" si="18"/>
        <v>3.8065591400000001E-2</v>
      </c>
      <c r="D25" s="127">
        <f t="shared" si="18"/>
        <v>3.810770802462865E-2</v>
      </c>
      <c r="E25" s="127">
        <f t="shared" si="19"/>
        <v>5.4332564280579969E-2</v>
      </c>
      <c r="F25" s="127">
        <f t="shared" si="19"/>
        <v>5.0216804170493505E-2</v>
      </c>
      <c r="G25" s="127">
        <f t="shared" si="19"/>
        <v>5.372799433221128E-2</v>
      </c>
      <c r="H25" s="127">
        <f t="shared" si="19"/>
        <v>5.6208211800000005E-2</v>
      </c>
      <c r="I25" s="127">
        <f t="shared" si="19"/>
        <v>5.3794816161997931E-2</v>
      </c>
      <c r="J25" s="127">
        <f t="shared" si="19"/>
        <v>5.6208211799999991E-2</v>
      </c>
      <c r="K25" s="127">
        <f t="shared" si="19"/>
        <v>5.5491076373269277E-2</v>
      </c>
      <c r="L25" s="39"/>
      <c r="M25" s="236">
        <f t="shared" si="3"/>
        <v>5.2495022710339227E-2</v>
      </c>
      <c r="N25" s="254">
        <f t="shared" si="5"/>
        <v>8.2827054229208958E-3</v>
      </c>
      <c r="O25" s="255">
        <f t="shared" si="6"/>
        <v>2.6355954127402124E-2</v>
      </c>
    </row>
    <row r="26" spans="1:15" ht="15" thickBot="1" x14ac:dyDescent="0.35">
      <c r="A26" s="223">
        <v>6</v>
      </c>
      <c r="B26" s="224" t="s">
        <v>42</v>
      </c>
      <c r="C26" s="198">
        <f>SUM(C27:C29)</f>
        <v>0.24897966382862358</v>
      </c>
      <c r="D26" s="199">
        <f t="shared" ref="D26:K26" si="20">SUM(D27:D29)</f>
        <v>0.2504681608032639</v>
      </c>
      <c r="E26" s="199">
        <f t="shared" si="20"/>
        <v>0.26518445871975288</v>
      </c>
      <c r="F26" s="199">
        <f t="shared" si="20"/>
        <v>0.21116411002463598</v>
      </c>
      <c r="G26" s="199">
        <f t="shared" si="20"/>
        <v>0.26499621705303322</v>
      </c>
      <c r="H26" s="199">
        <f>SUM(H27:H29)</f>
        <v>0.67292999726257197</v>
      </c>
      <c r="I26" s="199">
        <f t="shared" si="20"/>
        <v>0.26596099015551278</v>
      </c>
      <c r="J26" s="199">
        <f t="shared" si="20"/>
        <v>0.30221728822194394</v>
      </c>
      <c r="K26" s="199">
        <f t="shared" si="20"/>
        <v>0.29119761366721464</v>
      </c>
      <c r="L26" s="43"/>
      <c r="M26" s="233">
        <f t="shared" si="3"/>
        <v>0.27055126721983852</v>
      </c>
      <c r="N26" s="257">
        <f t="shared" si="5"/>
        <v>4.2687788908004766E-2</v>
      </c>
      <c r="O26" s="252">
        <f t="shared" si="6"/>
        <v>0.13583453096691689</v>
      </c>
    </row>
    <row r="27" spans="1:15" x14ac:dyDescent="0.3">
      <c r="A27" s="94" t="s">
        <v>15</v>
      </c>
      <c r="B27" s="138" t="s">
        <v>43</v>
      </c>
      <c r="C27" s="127">
        <f t="shared" ref="C27:K27" si="21">(C84*C$63+C135*C$114+C186*C$165+C237*C$216)/(SUM(C$216,C$165,C$114,C$63))</f>
        <v>0.1108</v>
      </c>
      <c r="D27" s="38">
        <f t="shared" si="21"/>
        <v>0.11092234515650194</v>
      </c>
      <c r="E27" s="38">
        <f t="shared" si="21"/>
        <v>0.15818075897534981</v>
      </c>
      <c r="F27" s="38">
        <f t="shared" si="21"/>
        <v>0.1461343194642778</v>
      </c>
      <c r="G27" s="38">
        <f t="shared" si="21"/>
        <v>0.15642846876855165</v>
      </c>
      <c r="H27" s="38">
        <f t="shared" si="21"/>
        <v>0.16370000000000001</v>
      </c>
      <c r="I27" s="38">
        <f t="shared" si="21"/>
        <v>0.15662437780820107</v>
      </c>
      <c r="J27" s="38">
        <f t="shared" si="21"/>
        <v>0.16370000000000001</v>
      </c>
      <c r="K27" s="100">
        <f t="shared" si="21"/>
        <v>0.16159749378013222</v>
      </c>
      <c r="L27" s="39"/>
      <c r="M27" s="234">
        <f t="shared" si="3"/>
        <v>0.15283366609442608</v>
      </c>
      <c r="N27" s="250">
        <f t="shared" si="5"/>
        <v>2.4114214445627093E-2</v>
      </c>
      <c r="O27" s="251">
        <f t="shared" si="6"/>
        <v>7.6732552625680309E-2</v>
      </c>
    </row>
    <row r="28" spans="1:15" x14ac:dyDescent="0.3">
      <c r="A28" s="98" t="s">
        <v>16</v>
      </c>
      <c r="B28" s="139" t="s">
        <v>44</v>
      </c>
      <c r="C28" s="126">
        <f t="shared" ref="C28:K28" si="22">(C85*C$63+C136*C$114+C187*C$165+C238*C$216)/(SUM(C$216,C$165,C$114,C$63))</f>
        <v>0.13817966382862359</v>
      </c>
      <c r="D28" s="123">
        <f t="shared" si="22"/>
        <v>0.13954581564676194</v>
      </c>
      <c r="E28" s="123">
        <f t="shared" si="22"/>
        <v>0.10700369974440307</v>
      </c>
      <c r="F28" s="123">
        <f t="shared" si="22"/>
        <v>6.5029790560358167E-2</v>
      </c>
      <c r="G28" s="123">
        <f t="shared" si="22"/>
        <v>0.10856774828448154</v>
      </c>
      <c r="H28" s="123">
        <f t="shared" si="22"/>
        <v>0.14112999726257203</v>
      </c>
      <c r="I28" s="123">
        <f t="shared" si="22"/>
        <v>0.10933661234731171</v>
      </c>
      <c r="J28" s="123">
        <f t="shared" si="22"/>
        <v>0.13851728822194395</v>
      </c>
      <c r="K28" s="124">
        <f t="shared" si="22"/>
        <v>0.12960011988708245</v>
      </c>
      <c r="L28" s="39"/>
      <c r="M28" s="235">
        <f t="shared" si="3"/>
        <v>0.11139890509030928</v>
      </c>
      <c r="N28" s="241">
        <f t="shared" si="5"/>
        <v>1.7576605698224158E-2</v>
      </c>
      <c r="O28" s="242">
        <f t="shared" si="6"/>
        <v>5.5929577335428915E-2</v>
      </c>
    </row>
    <row r="29" spans="1:15" x14ac:dyDescent="0.3">
      <c r="A29" s="98" t="s">
        <v>102</v>
      </c>
      <c r="B29" s="139" t="s">
        <v>103</v>
      </c>
      <c r="C29" s="132"/>
      <c r="D29" s="41"/>
      <c r="E29" s="41"/>
      <c r="F29" s="41"/>
      <c r="G29" s="41"/>
      <c r="H29" s="40">
        <f>SUM(H30:H30)</f>
        <v>0.36809999999999998</v>
      </c>
      <c r="I29" s="41"/>
      <c r="J29" s="41"/>
      <c r="K29" s="102"/>
      <c r="L29" s="39"/>
      <c r="M29" s="235">
        <f t="shared" si="3"/>
        <v>6.3186960351031638E-3</v>
      </c>
      <c r="N29" s="241">
        <f t="shared" si="5"/>
        <v>9.9696876415351758E-4</v>
      </c>
      <c r="O29" s="242">
        <f t="shared" si="6"/>
        <v>3.1724010058076704E-3</v>
      </c>
    </row>
    <row r="30" spans="1:15" ht="15" thickBot="1" x14ac:dyDescent="0.35">
      <c r="A30" s="98" t="s">
        <v>104</v>
      </c>
      <c r="B30" s="139" t="s">
        <v>119</v>
      </c>
      <c r="C30" s="132"/>
      <c r="D30" s="41"/>
      <c r="E30" s="41"/>
      <c r="F30" s="41"/>
      <c r="G30" s="41"/>
      <c r="H30" s="40">
        <f>(H87*H$63+H138*H$114+H189*H$165+H240*H$216)/(SUM(H$216,H$165,H$114,H$63))</f>
        <v>0.36809999999999998</v>
      </c>
      <c r="I30" s="41"/>
      <c r="J30" s="41"/>
      <c r="K30" s="102"/>
      <c r="L30" s="39"/>
      <c r="M30" s="236">
        <f t="shared" si="3"/>
        <v>6.3186960351031638E-3</v>
      </c>
      <c r="N30" s="254">
        <f t="shared" si="5"/>
        <v>9.9696876415351758E-4</v>
      </c>
      <c r="O30" s="255">
        <f t="shared" si="6"/>
        <v>3.1724010058076704E-3</v>
      </c>
    </row>
    <row r="31" spans="1:15" ht="15" thickBot="1" x14ac:dyDescent="0.35">
      <c r="A31" s="223">
        <v>7</v>
      </c>
      <c r="B31" s="224" t="s">
        <v>45</v>
      </c>
      <c r="C31" s="198">
        <f>SUM(C32:C33)</f>
        <v>0.41427982672086927</v>
      </c>
      <c r="D31" s="199">
        <f>SUM(D32:D33)</f>
        <v>0.24141573265393951</v>
      </c>
      <c r="E31" s="199">
        <f t="shared" ref="E31:K31" si="23">SUM(E32:E33)</f>
        <v>0.30746936256672414</v>
      </c>
      <c r="F31" s="199">
        <f t="shared" si="23"/>
        <v>0.26552088373511867</v>
      </c>
      <c r="G31" s="199">
        <f t="shared" si="23"/>
        <v>0.40077599469883668</v>
      </c>
      <c r="H31" s="199">
        <f t="shared" si="23"/>
        <v>0.63529999999999998</v>
      </c>
      <c r="I31" s="199">
        <f t="shared" si="23"/>
        <v>0.75743194775838874</v>
      </c>
      <c r="J31" s="199">
        <f t="shared" si="23"/>
        <v>0.80699553793938639</v>
      </c>
      <c r="K31" s="226">
        <f t="shared" si="23"/>
        <v>1.2700124084881859</v>
      </c>
      <c r="L31" s="43"/>
      <c r="M31" s="233">
        <f t="shared" ref="M31:M50" si="24">(M88*$M$63+M139*$M$114+M190*$M$165+M241*$M$216)/$M$6</f>
        <v>0.4661632917016304</v>
      </c>
      <c r="N31" s="257">
        <f t="shared" si="5"/>
        <v>7.3551605938886142E-2</v>
      </c>
      <c r="O31" s="252">
        <f t="shared" si="6"/>
        <v>0.23404463314094548</v>
      </c>
    </row>
    <row r="32" spans="1:15" x14ac:dyDescent="0.3">
      <c r="A32" s="94" t="s">
        <v>17</v>
      </c>
      <c r="B32" s="138" t="s">
        <v>46</v>
      </c>
      <c r="C32" s="127">
        <f t="shared" ref="C32:K32" si="25">(C89*C$63+C140*C$114+C191*C$165+C242*C$216)/(SUM(C$216,C$165,C$114,C$63))</f>
        <v>0.39318192854966993</v>
      </c>
      <c r="D32" s="38">
        <f t="shared" si="25"/>
        <v>0.22957271170580137</v>
      </c>
      <c r="E32" s="38">
        <f t="shared" si="25"/>
        <v>0.29239405396566043</v>
      </c>
      <c r="F32" s="38">
        <f t="shared" si="25"/>
        <v>0.25347378400273979</v>
      </c>
      <c r="G32" s="38">
        <f t="shared" si="25"/>
        <v>0.38119459935836136</v>
      </c>
      <c r="H32" s="38">
        <f t="shared" si="25"/>
        <v>0.59750000000000003</v>
      </c>
      <c r="I32" s="38">
        <f t="shared" si="25"/>
        <v>0.72067464084236799</v>
      </c>
      <c r="J32" s="38">
        <f t="shared" si="25"/>
        <v>0.76277750056676397</v>
      </c>
      <c r="K32" s="100">
        <f t="shared" si="25"/>
        <v>1.2044847951403834</v>
      </c>
      <c r="L32" s="39"/>
      <c r="M32" s="234">
        <f t="shared" si="24"/>
        <v>0.44300657170459878</v>
      </c>
      <c r="N32" s="250">
        <f t="shared" si="5"/>
        <v>6.989792068657559E-2</v>
      </c>
      <c r="O32" s="251">
        <f t="shared" si="6"/>
        <v>0.2224184366279825</v>
      </c>
    </row>
    <row r="33" spans="1:17" ht="15" thickBot="1" x14ac:dyDescent="0.35">
      <c r="A33" s="98" t="s">
        <v>18</v>
      </c>
      <c r="B33" s="20" t="s">
        <v>48</v>
      </c>
      <c r="C33" s="127">
        <f t="shared" ref="C33:K33" si="26">(C90*C$63+C141*C$114+C192*C$165+C243*C$216)/(SUM(C$216,C$165,C$114,C$63))</f>
        <v>2.1097898171199357E-2</v>
      </c>
      <c r="D33" s="38">
        <f t="shared" si="26"/>
        <v>1.1843020948138137E-2</v>
      </c>
      <c r="E33" s="38">
        <f t="shared" si="26"/>
        <v>1.5075308601063722E-2</v>
      </c>
      <c r="F33" s="38">
        <f t="shared" si="26"/>
        <v>1.2047099732378871E-2</v>
      </c>
      <c r="G33" s="38">
        <f t="shared" si="26"/>
        <v>1.9581395340475292E-2</v>
      </c>
      <c r="H33" s="38">
        <f t="shared" si="26"/>
        <v>3.78E-2</v>
      </c>
      <c r="I33" s="38">
        <f t="shared" si="26"/>
        <v>3.6757306916020714E-2</v>
      </c>
      <c r="J33" s="38">
        <f t="shared" si="26"/>
        <v>4.4218037372622379E-2</v>
      </c>
      <c r="K33" s="100">
        <f t="shared" si="26"/>
        <v>6.5527613347802327E-2</v>
      </c>
      <c r="L33" s="39"/>
      <c r="M33" s="236">
        <f t="shared" si="24"/>
        <v>2.315671999703163E-2</v>
      </c>
      <c r="N33" s="254">
        <f t="shared" si="5"/>
        <v>3.6536852523105655E-3</v>
      </c>
      <c r="O33" s="255">
        <f t="shared" si="6"/>
        <v>1.1626196512963033E-2</v>
      </c>
    </row>
    <row r="34" spans="1:17" ht="15" thickBot="1" x14ac:dyDescent="0.35">
      <c r="A34" s="223">
        <v>8</v>
      </c>
      <c r="B34" s="224" t="s">
        <v>49</v>
      </c>
      <c r="C34" s="198">
        <f>SUM(C35:C38)</f>
        <v>0.62877898171199353</v>
      </c>
      <c r="D34" s="199">
        <f>SUM(D35:D38)</f>
        <v>0.38999648455231345</v>
      </c>
      <c r="E34" s="199">
        <f t="shared" ref="E34:K34" si="27">SUM(E35:E38)</f>
        <v>0.4932634508389</v>
      </c>
      <c r="F34" s="199">
        <f t="shared" si="27"/>
        <v>0.38893402965808876</v>
      </c>
      <c r="G34" s="199">
        <f t="shared" si="27"/>
        <v>0.60280898747682976</v>
      </c>
      <c r="H34" s="199">
        <f t="shared" si="27"/>
        <v>0.94110000000000016</v>
      </c>
      <c r="I34" s="199">
        <f t="shared" si="27"/>
        <v>1.1151188596232695</v>
      </c>
      <c r="J34" s="199">
        <f t="shared" si="27"/>
        <v>1.167927990374493</v>
      </c>
      <c r="K34" s="226">
        <f t="shared" si="27"/>
        <v>2.1098704028159414</v>
      </c>
      <c r="L34" s="43"/>
      <c r="M34" s="233">
        <f t="shared" si="24"/>
        <v>0.72521378723054364</v>
      </c>
      <c r="N34" s="257">
        <f t="shared" si="5"/>
        <v>0.11442479416412103</v>
      </c>
      <c r="O34" s="252">
        <f t="shared" si="6"/>
        <v>0.36410502028496522</v>
      </c>
    </row>
    <row r="35" spans="1:17" x14ac:dyDescent="0.3">
      <c r="A35" s="94" t="s">
        <v>19</v>
      </c>
      <c r="B35" s="138" t="s">
        <v>46</v>
      </c>
      <c r="C35" s="127">
        <f t="shared" ref="C35:K35" si="28">(C92*C$63+C143*C$114+C194*C$165+C245*C$216)/(SUM(C$216,C$165,C$114,C$63))</f>
        <v>0.3130507519532772</v>
      </c>
      <c r="D35" s="38">
        <f t="shared" si="28"/>
        <v>0.18022285406073174</v>
      </c>
      <c r="E35" s="38">
        <f t="shared" si="28"/>
        <v>0.24146037862214573</v>
      </c>
      <c r="F35" s="38">
        <f t="shared" si="28"/>
        <v>0.19402193711228502</v>
      </c>
      <c r="G35" s="38">
        <f t="shared" si="28"/>
        <v>0.30197936150922433</v>
      </c>
      <c r="H35" s="38">
        <f t="shared" si="28"/>
        <v>0.48970000000000002</v>
      </c>
      <c r="I35" s="38">
        <f t="shared" si="28"/>
        <v>0.57693827162332034</v>
      </c>
      <c r="J35" s="38">
        <f t="shared" si="28"/>
        <v>0.61366447678411118</v>
      </c>
      <c r="K35" s="100">
        <f t="shared" si="28"/>
        <v>1.1375602150372768</v>
      </c>
      <c r="L35" s="39"/>
      <c r="M35" s="234">
        <f t="shared" si="24"/>
        <v>0.36874718447258781</v>
      </c>
      <c r="N35" s="250">
        <f t="shared" si="5"/>
        <v>5.8181216938808303E-2</v>
      </c>
      <c r="O35" s="251">
        <f t="shared" si="6"/>
        <v>0.1851353400148936</v>
      </c>
    </row>
    <row r="36" spans="1:17" x14ac:dyDescent="0.3">
      <c r="A36" s="96" t="s">
        <v>19</v>
      </c>
      <c r="B36" s="66" t="s">
        <v>47</v>
      </c>
      <c r="C36" s="127">
        <f t="shared" ref="C36:K36" si="29">(C93*C$63+C144*C$114+C195*C$165+C246*C$216)/(SUM(C$216,C$165,C$114,C$63))</f>
        <v>0.16797865226315428</v>
      </c>
      <c r="D36" s="38">
        <f t="shared" si="29"/>
        <v>0.11812125326983605</v>
      </c>
      <c r="E36" s="38">
        <f t="shared" si="29"/>
        <v>0.13606904640639161</v>
      </c>
      <c r="F36" s="38">
        <f t="shared" si="29"/>
        <v>0.10382899531191639</v>
      </c>
      <c r="G36" s="38">
        <f t="shared" si="29"/>
        <v>0.15937700844791802</v>
      </c>
      <c r="H36" s="38">
        <f t="shared" si="29"/>
        <v>0.22400000000000006</v>
      </c>
      <c r="I36" s="38">
        <f t="shared" si="29"/>
        <v>0.27660703014391524</v>
      </c>
      <c r="J36" s="38">
        <f t="shared" si="29"/>
        <v>0.27979637768986187</v>
      </c>
      <c r="K36" s="100">
        <f t="shared" si="29"/>
        <v>0.4766823959281391</v>
      </c>
      <c r="L36" s="39"/>
      <c r="M36" s="235">
        <f t="shared" si="24"/>
        <v>0.18614883327398787</v>
      </c>
      <c r="N36" s="241">
        <f t="shared" si="5"/>
        <v>2.9370707378038464E-2</v>
      </c>
      <c r="O36" s="242">
        <f t="shared" si="6"/>
        <v>9.3458957770340342E-2</v>
      </c>
    </row>
    <row r="37" spans="1:17" x14ac:dyDescent="0.3">
      <c r="A37" s="96" t="s">
        <v>20</v>
      </c>
      <c r="B37" s="66" t="s">
        <v>50</v>
      </c>
      <c r="C37" s="127">
        <f t="shared" ref="C37:K37" si="30">(C94*C$63+C145*C$114+C196*C$165+C247*C$216)/(SUM(C$216,C$165,C$114,C$63))</f>
        <v>9.6151679324362763E-2</v>
      </c>
      <c r="D37" s="38">
        <f t="shared" si="30"/>
        <v>5.536723574075321E-2</v>
      </c>
      <c r="E37" s="38">
        <f t="shared" si="30"/>
        <v>7.4191641594887392E-2</v>
      </c>
      <c r="F37" s="38">
        <f t="shared" si="30"/>
        <v>5.9631632020575275E-2</v>
      </c>
      <c r="G37" s="38">
        <f t="shared" si="30"/>
        <v>9.2760897153596991E-2</v>
      </c>
      <c r="H37" s="38">
        <f t="shared" si="30"/>
        <v>0.17549999999999999</v>
      </c>
      <c r="I37" s="38">
        <f t="shared" si="30"/>
        <v>0.17722932062154448</v>
      </c>
      <c r="J37" s="38">
        <f t="shared" si="30"/>
        <v>0.18848997282006089</v>
      </c>
      <c r="K37" s="100">
        <f t="shared" si="30"/>
        <v>0.3494726617351962</v>
      </c>
      <c r="L37" s="39"/>
      <c r="M37" s="235">
        <f t="shared" si="24"/>
        <v>0.11371515639366141</v>
      </c>
      <c r="N37" s="241">
        <f t="shared" si="5"/>
        <v>1.7942065626434526E-2</v>
      </c>
      <c r="O37" s="242">
        <f t="shared" si="6"/>
        <v>5.709248783525922E-2</v>
      </c>
    </row>
    <row r="38" spans="1:17" ht="15" thickBot="1" x14ac:dyDescent="0.35">
      <c r="A38" s="98" t="s">
        <v>20</v>
      </c>
      <c r="B38" s="20" t="s">
        <v>47</v>
      </c>
      <c r="C38" s="127">
        <f t="shared" ref="C38:K38" si="31">(C95*C$63+C146*C$114+C197*C$165+C248*C$216)/(SUM(C$216,C$165,C$114,C$63))</f>
        <v>5.159789817119935E-2</v>
      </c>
      <c r="D38" s="38">
        <f t="shared" si="31"/>
        <v>3.6285141480992447E-2</v>
      </c>
      <c r="E38" s="38">
        <f t="shared" si="31"/>
        <v>4.1542384215475264E-2</v>
      </c>
      <c r="F38" s="38">
        <f t="shared" si="31"/>
        <v>3.145146521331213E-2</v>
      </c>
      <c r="G38" s="38">
        <f t="shared" si="31"/>
        <v>4.8691720366090353E-2</v>
      </c>
      <c r="H38" s="38">
        <f t="shared" si="31"/>
        <v>5.1900000000000009E-2</v>
      </c>
      <c r="I38" s="38">
        <f t="shared" si="31"/>
        <v>8.4344237234489361E-2</v>
      </c>
      <c r="J38" s="38">
        <f t="shared" si="31"/>
        <v>8.5977163080459051E-2</v>
      </c>
      <c r="K38" s="100">
        <f t="shared" si="31"/>
        <v>0.14615513011532935</v>
      </c>
      <c r="L38" s="39"/>
      <c r="M38" s="236">
        <f t="shared" si="24"/>
        <v>5.660261309030664E-2</v>
      </c>
      <c r="N38" s="254">
        <f t="shared" si="5"/>
        <v>8.9308042208397498E-3</v>
      </c>
      <c r="O38" s="255">
        <f t="shared" si="6"/>
        <v>2.841823466447211E-2</v>
      </c>
    </row>
    <row r="39" spans="1:17" ht="15" thickBot="1" x14ac:dyDescent="0.35">
      <c r="A39" s="227">
        <v>9</v>
      </c>
      <c r="B39" s="228" t="s">
        <v>51</v>
      </c>
      <c r="C39" s="229">
        <f>SUM(C42,C46)</f>
        <v>0.35368360283629507</v>
      </c>
      <c r="D39" s="230">
        <f>SUM(D42,D46)</f>
        <v>0.33990040207876515</v>
      </c>
      <c r="E39" s="230">
        <f t="shared" ref="E39:K39" si="32">SUM(E42,E46)</f>
        <v>0.40308823563274521</v>
      </c>
      <c r="F39" s="230">
        <f t="shared" si="32"/>
        <v>0.34262429868349531</v>
      </c>
      <c r="G39" s="230">
        <f t="shared" si="32"/>
        <v>0.45327074008209417</v>
      </c>
      <c r="H39" s="230">
        <f t="shared" si="32"/>
        <v>0.63172754618872118</v>
      </c>
      <c r="I39" s="230">
        <f t="shared" si="32"/>
        <v>0.57297505714682795</v>
      </c>
      <c r="J39" s="230">
        <f t="shared" si="32"/>
        <v>0.67777537142971767</v>
      </c>
      <c r="K39" s="231">
        <f t="shared" si="32"/>
        <v>0.80963801676142921</v>
      </c>
      <c r="L39" s="43"/>
      <c r="M39" s="233">
        <f t="shared" si="24"/>
        <v>0.46157098508487765</v>
      </c>
      <c r="N39" s="257">
        <f t="shared" si="5"/>
        <v>7.2827028236954763E-2</v>
      </c>
      <c r="O39" s="252">
        <f t="shared" si="6"/>
        <v>0.2317389931720297</v>
      </c>
    </row>
    <row r="40" spans="1:17" ht="15" thickBot="1" x14ac:dyDescent="0.35">
      <c r="A40" s="151"/>
      <c r="B40" s="232" t="s">
        <v>91</v>
      </c>
      <c r="C40" s="180"/>
      <c r="D40" s="153"/>
      <c r="E40" s="153"/>
      <c r="F40" s="153"/>
      <c r="G40" s="153"/>
      <c r="H40" s="153"/>
      <c r="I40" s="153"/>
      <c r="J40" s="153"/>
      <c r="K40" s="154"/>
      <c r="L40" s="155"/>
      <c r="M40" s="469">
        <f t="shared" si="24"/>
        <v>5.2844106295146728E-2</v>
      </c>
      <c r="N40" s="250">
        <f t="shared" si="5"/>
        <v>8.3377841018442665E-3</v>
      </c>
      <c r="O40" s="256">
        <f t="shared" si="6"/>
        <v>2.6531217047061816E-2</v>
      </c>
    </row>
    <row r="41" spans="1:17" x14ac:dyDescent="0.3">
      <c r="A41" s="158"/>
      <c r="B41" s="181" t="s">
        <v>52</v>
      </c>
      <c r="C41" s="182">
        <f t="shared" ref="C41:K41" si="33">SUM(C34,C31,C26,C14,C8)</f>
        <v>4.1576574368304762</v>
      </c>
      <c r="D41" s="160">
        <f t="shared" si="33"/>
        <v>3.9994648319655948</v>
      </c>
      <c r="E41" s="160">
        <f t="shared" si="33"/>
        <v>5.1774131181500582</v>
      </c>
      <c r="F41" s="160">
        <f t="shared" si="33"/>
        <v>5.086746365600102</v>
      </c>
      <c r="G41" s="160">
        <f t="shared" si="33"/>
        <v>5.7993387123758033</v>
      </c>
      <c r="H41" s="160">
        <f t="shared" si="33"/>
        <v>7.426147860402514</v>
      </c>
      <c r="I41" s="160">
        <f t="shared" si="33"/>
        <v>7.3499476922872535</v>
      </c>
      <c r="J41" s="160">
        <f t="shared" si="33"/>
        <v>7.9674539360243291</v>
      </c>
      <c r="K41" s="161">
        <f t="shared" si="33"/>
        <v>9.7428804776026006</v>
      </c>
      <c r="L41" s="155"/>
      <c r="M41" s="237">
        <f t="shared" si="24"/>
        <v>5.8563420737872365</v>
      </c>
      <c r="N41" s="250">
        <f t="shared" si="5"/>
        <v>0.92401819731918544</v>
      </c>
      <c r="O41" s="251">
        <f t="shared" si="6"/>
        <v>2.940268907069381</v>
      </c>
    </row>
    <row r="42" spans="1:17" x14ac:dyDescent="0.3">
      <c r="A42" s="105" t="s">
        <v>21</v>
      </c>
      <c r="B42" s="145" t="s">
        <v>53</v>
      </c>
      <c r="C42" s="135">
        <f>SUM(C43:C45)</f>
        <v>8.6616477381489337E-2</v>
      </c>
      <c r="D42" s="135">
        <f t="shared" ref="D42:K42" si="34">SUM(D43:D45)</f>
        <v>8.3314692652326258E-2</v>
      </c>
      <c r="E42" s="135">
        <f t="shared" si="34"/>
        <v>0.10713798557513954</v>
      </c>
      <c r="F42" s="135">
        <f t="shared" si="34"/>
        <v>0.10427152971861571</v>
      </c>
      <c r="G42" s="135">
        <f t="shared" si="34"/>
        <v>0.12003262689537782</v>
      </c>
      <c r="H42" s="135">
        <f t="shared" si="34"/>
        <v>0.15470893837576558</v>
      </c>
      <c r="I42" s="135">
        <f t="shared" si="34"/>
        <v>0.15211098888845997</v>
      </c>
      <c r="J42" s="135">
        <f t="shared" si="34"/>
        <v>0.16598596784919484</v>
      </c>
      <c r="K42" s="135">
        <f t="shared" si="34"/>
        <v>0.20260782669577299</v>
      </c>
      <c r="L42" s="43"/>
      <c r="M42" s="57">
        <f t="shared" si="24"/>
        <v>0.12129710341584762</v>
      </c>
      <c r="N42" s="243">
        <f t="shared" si="5"/>
        <v>1.9138351111698104E-2</v>
      </c>
      <c r="O42" s="244">
        <f t="shared" si="6"/>
        <v>6.0899123923708331E-2</v>
      </c>
    </row>
    <row r="43" spans="1:17" x14ac:dyDescent="0.3">
      <c r="A43" s="96" t="s">
        <v>22</v>
      </c>
      <c r="B43" s="13" t="s">
        <v>126</v>
      </c>
      <c r="C43" s="127">
        <f t="shared" ref="C43:K43" si="35">(C100*C$63+C151*C$114+C202*C$165+C253*C$216)/(SUM(C$216,C$165,C$114,C$63))</f>
        <v>0</v>
      </c>
      <c r="D43" s="38">
        <f t="shared" si="35"/>
        <v>0</v>
      </c>
      <c r="E43" s="38">
        <f t="shared" si="35"/>
        <v>0</v>
      </c>
      <c r="F43" s="38">
        <f t="shared" si="35"/>
        <v>0</v>
      </c>
      <c r="G43" s="38">
        <f t="shared" si="35"/>
        <v>0</v>
      </c>
      <c r="H43" s="38">
        <f t="shared" si="35"/>
        <v>0</v>
      </c>
      <c r="I43" s="38">
        <f t="shared" si="35"/>
        <v>0</v>
      </c>
      <c r="J43" s="38">
        <f t="shared" si="35"/>
        <v>0</v>
      </c>
      <c r="K43" s="100">
        <f t="shared" si="35"/>
        <v>0</v>
      </c>
      <c r="L43" s="39"/>
      <c r="M43" s="56">
        <f t="shared" si="24"/>
        <v>0</v>
      </c>
      <c r="N43" s="241">
        <f t="shared" si="5"/>
        <v>0</v>
      </c>
      <c r="O43" s="242">
        <f t="shared" si="6"/>
        <v>0</v>
      </c>
    </row>
    <row r="44" spans="1:17" x14ac:dyDescent="0.3">
      <c r="A44" s="96" t="s">
        <v>23</v>
      </c>
      <c r="B44" s="13" t="s">
        <v>127</v>
      </c>
      <c r="C44" s="127">
        <f t="shared" ref="C44:K44" si="36">(C101*C$63+C152*C$114+C203*C$165+C254*C$216)/(SUM(C$216,C$165,C$114,C$63))</f>
        <v>0</v>
      </c>
      <c r="D44" s="38">
        <f t="shared" si="36"/>
        <v>0</v>
      </c>
      <c r="E44" s="38">
        <f t="shared" si="36"/>
        <v>0</v>
      </c>
      <c r="F44" s="38">
        <f t="shared" si="36"/>
        <v>0</v>
      </c>
      <c r="G44" s="38">
        <f t="shared" si="36"/>
        <v>0</v>
      </c>
      <c r="H44" s="38">
        <f t="shared" si="36"/>
        <v>0</v>
      </c>
      <c r="I44" s="38">
        <f t="shared" si="36"/>
        <v>0</v>
      </c>
      <c r="J44" s="38">
        <f t="shared" si="36"/>
        <v>0</v>
      </c>
      <c r="K44" s="100">
        <f t="shared" si="36"/>
        <v>0</v>
      </c>
      <c r="L44" s="39"/>
      <c r="M44" s="56">
        <f t="shared" si="24"/>
        <v>0</v>
      </c>
      <c r="N44" s="241">
        <f t="shared" si="5"/>
        <v>0</v>
      </c>
      <c r="O44" s="242">
        <f t="shared" si="6"/>
        <v>0</v>
      </c>
      <c r="Q44" s="235"/>
    </row>
    <row r="45" spans="1:17" x14ac:dyDescent="0.3">
      <c r="A45" s="96" t="s">
        <v>121</v>
      </c>
      <c r="B45" s="13" t="s">
        <v>128</v>
      </c>
      <c r="C45" s="127">
        <f t="shared" ref="C45:K45" si="37">(C102*C$63+C153*C$114+C204*C$165+C255*C$216)/(SUM(C$216,C$165,C$114,C$63))</f>
        <v>8.6616477381489337E-2</v>
      </c>
      <c r="D45" s="127">
        <f t="shared" si="37"/>
        <v>8.3314692652326258E-2</v>
      </c>
      <c r="E45" s="127">
        <f t="shared" si="37"/>
        <v>0.10713798557513954</v>
      </c>
      <c r="F45" s="127">
        <f t="shared" si="37"/>
        <v>0.10427152971861571</v>
      </c>
      <c r="G45" s="127">
        <f t="shared" si="37"/>
        <v>0.12003262689537782</v>
      </c>
      <c r="H45" s="127">
        <f t="shared" si="37"/>
        <v>0.15470893837576558</v>
      </c>
      <c r="I45" s="127">
        <f t="shared" si="37"/>
        <v>0.15211098888845997</v>
      </c>
      <c r="J45" s="127">
        <f t="shared" si="37"/>
        <v>0.16598596784919484</v>
      </c>
      <c r="K45" s="127">
        <f t="shared" si="37"/>
        <v>0.20260782669577299</v>
      </c>
      <c r="L45" s="39"/>
      <c r="M45" s="56">
        <f t="shared" si="24"/>
        <v>0.12129084271802741</v>
      </c>
      <c r="N45" s="241">
        <f t="shared" si="5"/>
        <v>1.9137363293937306E-2</v>
      </c>
      <c r="O45" s="242">
        <f t="shared" si="6"/>
        <v>6.0895980641621085E-2</v>
      </c>
      <c r="P45" s="91"/>
    </row>
    <row r="46" spans="1:17" x14ac:dyDescent="0.3">
      <c r="A46" s="105" t="s">
        <v>24</v>
      </c>
      <c r="B46" s="19" t="s">
        <v>56</v>
      </c>
      <c r="C46" s="135">
        <f>SUM(C47,C48)</f>
        <v>0.26706712545480571</v>
      </c>
      <c r="D46" s="45">
        <f t="shared" ref="D46:K46" si="38">SUM(D47,D48)</f>
        <v>0.25658570942643888</v>
      </c>
      <c r="E46" s="45">
        <f t="shared" si="38"/>
        <v>0.29595025005760567</v>
      </c>
      <c r="F46" s="45">
        <f t="shared" si="38"/>
        <v>0.23835276896487959</v>
      </c>
      <c r="G46" s="45">
        <f t="shared" si="38"/>
        <v>0.33323811318671637</v>
      </c>
      <c r="H46" s="45">
        <f t="shared" si="38"/>
        <v>0.47701860781295558</v>
      </c>
      <c r="I46" s="45">
        <f t="shared" si="38"/>
        <v>0.42086406825836792</v>
      </c>
      <c r="J46" s="45">
        <f t="shared" si="38"/>
        <v>0.51178940358052283</v>
      </c>
      <c r="K46" s="106">
        <f t="shared" si="38"/>
        <v>0.60703019006565628</v>
      </c>
      <c r="L46" s="43"/>
      <c r="M46" s="57">
        <f t="shared" si="24"/>
        <v>0.34027388166903005</v>
      </c>
      <c r="N46" s="243">
        <f t="shared" si="5"/>
        <v>5.3688677125256663E-2</v>
      </c>
      <c r="O46" s="244">
        <f t="shared" si="6"/>
        <v>0.1708398692483214</v>
      </c>
      <c r="P46" s="90"/>
    </row>
    <row r="47" spans="1:17" x14ac:dyDescent="0.3">
      <c r="A47" s="96" t="s">
        <v>25</v>
      </c>
      <c r="B47" s="13" t="s">
        <v>129</v>
      </c>
      <c r="C47" s="127">
        <f t="shared" ref="C47:K47" si="39">(C104*C$63+C155*C$114+C206*C$165+C257*C$216)/(SUM(C$216,C$165,C$114,C$63))</f>
        <v>8.6616477381489337E-2</v>
      </c>
      <c r="D47" s="38">
        <f t="shared" si="39"/>
        <v>8.3013895006404298E-2</v>
      </c>
      <c r="E47" s="38">
        <f t="shared" si="39"/>
        <v>7.2719928898888883E-2</v>
      </c>
      <c r="F47" s="38">
        <f t="shared" si="39"/>
        <v>2.1181775742664572E-2</v>
      </c>
      <c r="G47" s="38">
        <f t="shared" si="39"/>
        <v>8.3133833530214293E-2</v>
      </c>
      <c r="H47" s="38">
        <f t="shared" si="39"/>
        <v>0.15470893837576558</v>
      </c>
      <c r="I47" s="38">
        <f t="shared" si="39"/>
        <v>0.10396384811356761</v>
      </c>
      <c r="J47" s="38">
        <f t="shared" si="39"/>
        <v>0.16598596784919484</v>
      </c>
      <c r="K47" s="100">
        <f t="shared" si="39"/>
        <v>0.18493699535018668</v>
      </c>
      <c r="L47" s="39"/>
      <c r="M47" s="477">
        <f t="shared" si="24"/>
        <v>8.7556858649926836E-2</v>
      </c>
      <c r="N47" s="241">
        <f t="shared" si="5"/>
        <v>1.3814789107822086E-2</v>
      </c>
      <c r="O47" s="242">
        <f t="shared" si="6"/>
        <v>4.3959301872297282E-2</v>
      </c>
      <c r="P47" s="91"/>
    </row>
    <row r="48" spans="1:17" ht="15" thickBot="1" x14ac:dyDescent="0.35">
      <c r="A48" s="98" t="s">
        <v>26</v>
      </c>
      <c r="B48" s="117" t="s">
        <v>130</v>
      </c>
      <c r="C48" s="126">
        <f t="shared" ref="C48:K48" si="40">(C105*C$63+C156*C$114+C207*C$165+C258*C$216)/(SUM(C$216,C$165,C$114,C$63))</f>
        <v>0.18045064807331634</v>
      </c>
      <c r="D48" s="123">
        <f t="shared" si="40"/>
        <v>0.17357181442003461</v>
      </c>
      <c r="E48" s="123">
        <f t="shared" si="40"/>
        <v>0.2232303211587168</v>
      </c>
      <c r="F48" s="123">
        <f t="shared" si="40"/>
        <v>0.217170993222215</v>
      </c>
      <c r="G48" s="123">
        <f t="shared" si="40"/>
        <v>0.25010427965650206</v>
      </c>
      <c r="H48" s="123">
        <f t="shared" si="40"/>
        <v>0.32230966943718997</v>
      </c>
      <c r="I48" s="123">
        <f t="shared" si="40"/>
        <v>0.31690022014480029</v>
      </c>
      <c r="J48" s="123">
        <f t="shared" si="40"/>
        <v>0.34580343573132793</v>
      </c>
      <c r="K48" s="124">
        <f t="shared" si="40"/>
        <v>0.42209319471546958</v>
      </c>
      <c r="L48" s="39"/>
      <c r="M48" s="62">
        <f t="shared" si="24"/>
        <v>0.25272514563755566</v>
      </c>
      <c r="N48" s="254">
        <f t="shared" si="5"/>
        <v>3.9875169610477705E-2</v>
      </c>
      <c r="O48" s="255">
        <f t="shared" si="6"/>
        <v>0.12688464546473183</v>
      </c>
      <c r="P48" s="91"/>
    </row>
    <row r="49" spans="1:15" ht="29.4" thickBot="1" x14ac:dyDescent="0.35">
      <c r="A49" s="200">
        <v>10</v>
      </c>
      <c r="B49" s="140" t="s">
        <v>134</v>
      </c>
      <c r="C49" s="210">
        <f t="shared" ref="C49:K49" si="41">(C106*C$63+C157*C$114+C208*C$165+C259*C$216)/(SUM(C$216,C$165,C$114,C$63))</f>
        <v>1.4800000000000001E-2</v>
      </c>
      <c r="D49" s="129">
        <f t="shared" si="41"/>
        <v>1.5339643445080218E-2</v>
      </c>
      <c r="E49" s="129">
        <f t="shared" si="41"/>
        <v>2.0558578303899972E-2</v>
      </c>
      <c r="F49" s="129">
        <f t="shared" si="41"/>
        <v>1.8722171450164866E-2</v>
      </c>
      <c r="G49" s="129">
        <f t="shared" si="41"/>
        <v>2.0350083433166306E-2</v>
      </c>
      <c r="H49" s="129">
        <f t="shared" si="41"/>
        <v>2.3300000000000005E-2</v>
      </c>
      <c r="I49" s="129">
        <f t="shared" si="41"/>
        <v>2.0381064397575976E-2</v>
      </c>
      <c r="J49" s="129">
        <f t="shared" si="41"/>
        <v>2.1499999999999998E-2</v>
      </c>
      <c r="K49" s="211">
        <f t="shared" si="41"/>
        <v>2.1167510644299978E-2</v>
      </c>
      <c r="L49" s="39"/>
      <c r="M49" s="238">
        <f t="shared" si="24"/>
        <v>1.9994669328469578E-2</v>
      </c>
      <c r="N49" s="258">
        <f t="shared" si="5"/>
        <v>3.1547744438599349E-3</v>
      </c>
      <c r="O49" s="259">
        <f t="shared" si="6"/>
        <v>1.0038639101491935E-2</v>
      </c>
    </row>
    <row r="50" spans="1:15" ht="18.600000000000001" thickBot="1" x14ac:dyDescent="0.35">
      <c r="A50" s="572" t="s">
        <v>60</v>
      </c>
      <c r="B50" s="574"/>
      <c r="C50" s="203">
        <f>SUM(C8,C14,C26,C31,C34,C39)</f>
        <v>4.511341039666771</v>
      </c>
      <c r="D50" s="203">
        <f t="shared" ref="D50:J50" si="42">SUM(D8,D14,D26,D31,D34,D39)</f>
        <v>4.3393652340443598</v>
      </c>
      <c r="E50" s="203">
        <f t="shared" si="42"/>
        <v>5.5805013537828039</v>
      </c>
      <c r="F50" s="203">
        <f t="shared" si="42"/>
        <v>5.4293706642835966</v>
      </c>
      <c r="G50" s="203">
        <f t="shared" si="42"/>
        <v>6.2526094524578983</v>
      </c>
      <c r="H50" s="203">
        <f t="shared" si="42"/>
        <v>8.0578754065912364</v>
      </c>
      <c r="I50" s="203">
        <f t="shared" si="42"/>
        <v>7.9229227494340808</v>
      </c>
      <c r="J50" s="203">
        <f t="shared" si="42"/>
        <v>8.6452293074540467</v>
      </c>
      <c r="K50" s="203">
        <f>SUM(K8,K14,K26,K31,K34,K39)</f>
        <v>10.55251849436403</v>
      </c>
      <c r="L50" s="43"/>
      <c r="M50" s="239">
        <f t="shared" si="24"/>
        <v>6.3379077282005829</v>
      </c>
      <c r="N50" s="257">
        <f t="shared" si="5"/>
        <v>1</v>
      </c>
      <c r="O50" s="260">
        <f t="shared" si="6"/>
        <v>3.182046539342902</v>
      </c>
    </row>
    <row r="51" spans="1:15" ht="15" thickBot="1" x14ac:dyDescent="0.35">
      <c r="K51" t="s">
        <v>88</v>
      </c>
      <c r="M51" s="90">
        <v>6.3380000000000001</v>
      </c>
      <c r="N51" s="245"/>
      <c r="O51" s="246"/>
    </row>
    <row r="52" spans="1:15" x14ac:dyDescent="0.3">
      <c r="A52" s="551" t="s">
        <v>137</v>
      </c>
      <c r="B52" s="552"/>
      <c r="C52" s="552"/>
      <c r="D52" s="552"/>
      <c r="E52" s="552"/>
      <c r="F52" s="552"/>
      <c r="G52" s="552"/>
      <c r="H52" s="552"/>
      <c r="I52" s="552"/>
      <c r="J52" s="553"/>
      <c r="K52" s="87"/>
      <c r="L52" s="1"/>
      <c r="M52" s="471">
        <v>24974556</v>
      </c>
      <c r="N52" s="245"/>
      <c r="O52" s="464"/>
    </row>
    <row r="53" spans="1:15" ht="15" thickBot="1" x14ac:dyDescent="0.35">
      <c r="A53" s="556" t="s">
        <v>86</v>
      </c>
      <c r="B53" s="557"/>
      <c r="C53" s="557"/>
      <c r="D53" s="557"/>
      <c r="E53" s="557"/>
      <c r="F53" s="557"/>
      <c r="G53" s="557"/>
      <c r="H53" s="557"/>
      <c r="I53" s="557"/>
      <c r="J53" s="557"/>
      <c r="K53" s="25"/>
      <c r="L53" s="1"/>
      <c r="M53" s="86">
        <f>M52/M6</f>
        <v>1.9917709090167397</v>
      </c>
      <c r="N53" s="245"/>
      <c r="O53" s="246"/>
    </row>
    <row r="54" spans="1:15" ht="15" thickBot="1" x14ac:dyDescent="0.35">
      <c r="A54" s="554" t="s">
        <v>87</v>
      </c>
      <c r="B54" s="555"/>
      <c r="C54" s="555"/>
      <c r="D54" s="555"/>
      <c r="E54" s="555"/>
      <c r="F54" s="555"/>
      <c r="G54" s="555"/>
      <c r="H54" s="555"/>
      <c r="I54" s="555"/>
      <c r="J54" s="555"/>
      <c r="K54" s="83"/>
      <c r="M54" s="84">
        <v>1.9918</v>
      </c>
      <c r="N54" s="473"/>
      <c r="O54" s="236"/>
    </row>
    <row r="55" spans="1:15" ht="15" thickBot="1" x14ac:dyDescent="0.35">
      <c r="A55" s="548" t="s">
        <v>82</v>
      </c>
      <c r="B55" s="549"/>
      <c r="C55" s="549"/>
      <c r="D55" s="549"/>
      <c r="E55" s="549"/>
      <c r="F55" s="549"/>
      <c r="G55" s="549"/>
      <c r="H55" s="549"/>
      <c r="I55" s="549"/>
      <c r="J55" s="550"/>
      <c r="K55" s="67"/>
      <c r="M55" s="71">
        <f>M50/M53</f>
        <v>3.182046539342902</v>
      </c>
      <c r="N55" s="245"/>
      <c r="O55" s="246"/>
    </row>
    <row r="56" spans="1:15" ht="15" thickBot="1" x14ac:dyDescent="0.35">
      <c r="A56" s="558" t="s">
        <v>84</v>
      </c>
      <c r="B56" s="559"/>
      <c r="C56" s="559"/>
      <c r="D56" s="559"/>
      <c r="E56" s="559"/>
      <c r="F56" s="559"/>
      <c r="G56" s="559"/>
      <c r="H56" s="559"/>
      <c r="I56" s="559"/>
      <c r="J56" s="560"/>
      <c r="K56" s="67"/>
      <c r="M56" s="85">
        <v>3.1821000000000002</v>
      </c>
      <c r="N56" s="245"/>
      <c r="O56" s="246"/>
    </row>
    <row r="57" spans="1:15" x14ac:dyDescent="0.3">
      <c r="A57" s="32"/>
      <c r="B57" s="32"/>
      <c r="C57" s="32"/>
      <c r="D57" s="32"/>
      <c r="E57" s="32"/>
      <c r="F57" s="32"/>
      <c r="G57" s="32"/>
      <c r="H57" s="32"/>
      <c r="I57" s="32"/>
      <c r="J57" s="32"/>
      <c r="M57" s="77"/>
    </row>
    <row r="59" spans="1:15" ht="15" thickBot="1" x14ac:dyDescent="0.35">
      <c r="A59" s="72" t="s">
        <v>0</v>
      </c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 t="s">
        <v>93</v>
      </c>
    </row>
    <row r="60" spans="1:15" x14ac:dyDescent="0.3">
      <c r="A60" s="536" t="s">
        <v>1</v>
      </c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</row>
    <row r="61" spans="1:15" ht="15" thickBot="1" x14ac:dyDescent="0.35"/>
    <row r="62" spans="1:15" ht="15" thickBot="1" x14ac:dyDescent="0.35">
      <c r="A62" s="192"/>
      <c r="B62" s="193" t="s">
        <v>135</v>
      </c>
      <c r="C62" s="10">
        <v>3</v>
      </c>
      <c r="D62" s="194">
        <v>83</v>
      </c>
      <c r="E62" s="194">
        <v>156</v>
      </c>
      <c r="F62" s="194">
        <v>9</v>
      </c>
      <c r="G62" s="194">
        <v>97</v>
      </c>
      <c r="H62" s="194">
        <v>21</v>
      </c>
      <c r="I62" s="194">
        <v>68</v>
      </c>
      <c r="J62" s="194"/>
      <c r="K62" s="193">
        <v>32</v>
      </c>
      <c r="M62" s="196">
        <f>SUM(C62:K62)</f>
        <v>469</v>
      </c>
    </row>
    <row r="63" spans="1:15" ht="15" thickBot="1" x14ac:dyDescent="0.35">
      <c r="A63" s="94">
        <v>1</v>
      </c>
      <c r="B63" s="144" t="s">
        <v>2</v>
      </c>
      <c r="C63" s="191">
        <v>9963.07</v>
      </c>
      <c r="D63" s="189">
        <v>628258.52</v>
      </c>
      <c r="E63" s="189">
        <v>868192.41</v>
      </c>
      <c r="F63" s="189">
        <v>43706.95</v>
      </c>
      <c r="G63" s="189">
        <v>614931.16</v>
      </c>
      <c r="H63" s="195">
        <v>150672.87</v>
      </c>
      <c r="I63" s="189">
        <v>430760.24</v>
      </c>
      <c r="J63" s="189">
        <v>0</v>
      </c>
      <c r="K63" s="190">
        <v>180042.05</v>
      </c>
      <c r="L63" s="23"/>
      <c r="M63" s="48">
        <f>SUM(C63:K63)</f>
        <v>2926527.2699999996</v>
      </c>
    </row>
    <row r="64" spans="1:15" ht="29.4" thickBot="1" x14ac:dyDescent="0.35">
      <c r="A64" s="8"/>
      <c r="B64" s="50" t="s">
        <v>28</v>
      </c>
      <c r="C64" s="26" t="s">
        <v>61</v>
      </c>
      <c r="D64" s="27" t="s">
        <v>62</v>
      </c>
      <c r="E64" s="27" t="s">
        <v>63</v>
      </c>
      <c r="F64" s="27" t="s">
        <v>64</v>
      </c>
      <c r="G64" s="27" t="s">
        <v>65</v>
      </c>
      <c r="H64" s="27" t="s">
        <v>111</v>
      </c>
      <c r="I64" s="27" t="s">
        <v>66</v>
      </c>
      <c r="J64" s="27" t="s">
        <v>67</v>
      </c>
      <c r="K64" s="28" t="s">
        <v>68</v>
      </c>
      <c r="L64" s="29"/>
      <c r="M64" s="119" t="s">
        <v>136</v>
      </c>
    </row>
    <row r="65" spans="1:13" ht="15" thickBot="1" x14ac:dyDescent="0.35">
      <c r="A65" s="9">
        <v>4</v>
      </c>
      <c r="B65" s="137" t="s">
        <v>29</v>
      </c>
      <c r="C65" s="146">
        <f>SUM(C66:C70)</f>
        <v>0.71330000000000005</v>
      </c>
      <c r="D65" s="30">
        <f t="shared" ref="D65:K65" si="43">SUM(D66:D70)</f>
        <v>0.96560000000000001</v>
      </c>
      <c r="E65" s="30">
        <f t="shared" si="43"/>
        <v>1.1003000000000001</v>
      </c>
      <c r="F65" s="30">
        <f t="shared" si="43"/>
        <v>1.4591000000000003</v>
      </c>
      <c r="G65" s="30">
        <f t="shared" si="43"/>
        <v>1.5620000000000003</v>
      </c>
      <c r="H65" s="30">
        <f t="shared" si="43"/>
        <v>1.7845</v>
      </c>
      <c r="I65" s="30">
        <f t="shared" si="43"/>
        <v>2.2387000000000001</v>
      </c>
      <c r="J65" s="30"/>
      <c r="K65" s="30">
        <f t="shared" si="43"/>
        <v>2.9348999999999998</v>
      </c>
      <c r="L65" s="32"/>
      <c r="M65" s="60">
        <f t="shared" ref="M65:M78" si="44">(C65*$C$63+D65*$D$63+E65*$E$63+F65*$F$63+G65*$G$63+H65*$H$63+I65*$I$63+J65*$J$63+K65*$K$63)/$M$63</f>
        <v>1.4880929418023161</v>
      </c>
    </row>
    <row r="66" spans="1:13" x14ac:dyDescent="0.3">
      <c r="A66" s="94" t="s">
        <v>3</v>
      </c>
      <c r="B66" s="138" t="s">
        <v>30</v>
      </c>
      <c r="C66" s="147">
        <v>0.46479999999999999</v>
      </c>
      <c r="D66" s="33">
        <v>0.62960000000000005</v>
      </c>
      <c r="E66" s="33">
        <v>0.72550000000000003</v>
      </c>
      <c r="F66" s="33">
        <v>1.0366</v>
      </c>
      <c r="G66" s="33">
        <v>1.0901000000000001</v>
      </c>
      <c r="H66" s="33">
        <v>0.77900000000000003</v>
      </c>
      <c r="I66" s="33">
        <v>1.5179</v>
      </c>
      <c r="J66" s="33"/>
      <c r="K66" s="95">
        <v>1.7853000000000001</v>
      </c>
      <c r="L66" s="34"/>
      <c r="M66" s="58">
        <f t="shared" si="44"/>
        <v>0.96987077805702482</v>
      </c>
    </row>
    <row r="67" spans="1:13" x14ac:dyDescent="0.3">
      <c r="A67" s="96" t="s">
        <v>4</v>
      </c>
      <c r="B67" s="66" t="s">
        <v>31</v>
      </c>
      <c r="C67" s="148">
        <v>1.8599999999999998E-2</v>
      </c>
      <c r="D67" s="35">
        <v>2.52E-2</v>
      </c>
      <c r="E67" s="35">
        <v>2.9000000000000001E-2</v>
      </c>
      <c r="F67" s="35">
        <v>4.1500000000000002E-2</v>
      </c>
      <c r="G67" s="35">
        <v>4.36E-2</v>
      </c>
      <c r="H67" s="35">
        <v>4.6699999999999998E-2</v>
      </c>
      <c r="I67" s="35">
        <v>6.0699999999999997E-2</v>
      </c>
      <c r="J67" s="35"/>
      <c r="K67" s="97">
        <v>7.1400000000000005E-2</v>
      </c>
      <c r="L67" s="34"/>
      <c r="M67" s="56">
        <f t="shared" si="44"/>
        <v>3.9589043933289582E-2</v>
      </c>
    </row>
    <row r="68" spans="1:13" x14ac:dyDescent="0.3">
      <c r="A68" s="96" t="s">
        <v>5</v>
      </c>
      <c r="B68" s="66" t="s">
        <v>32</v>
      </c>
      <c r="C68" s="148">
        <v>6.0600000000000001E-2</v>
      </c>
      <c r="D68" s="35">
        <v>8.9200000000000002E-2</v>
      </c>
      <c r="E68" s="35">
        <v>0.11600000000000001</v>
      </c>
      <c r="F68" s="35">
        <v>0.11600000000000001</v>
      </c>
      <c r="G68" s="35">
        <v>0.13519999999999999</v>
      </c>
      <c r="H68" s="35">
        <v>0.13519999999999999</v>
      </c>
      <c r="I68" s="35">
        <v>0.16059999999999999</v>
      </c>
      <c r="J68" s="35"/>
      <c r="K68" s="97">
        <v>0.1895</v>
      </c>
      <c r="L68" s="34"/>
      <c r="M68" s="56">
        <f t="shared" si="44"/>
        <v>0.12616744748836736</v>
      </c>
    </row>
    <row r="69" spans="1:13" x14ac:dyDescent="0.3">
      <c r="A69" s="98" t="s">
        <v>6</v>
      </c>
      <c r="B69" s="139" t="s">
        <v>33</v>
      </c>
      <c r="C69" s="149">
        <v>0.16930000000000001</v>
      </c>
      <c r="D69" s="36">
        <v>0.22159999999999999</v>
      </c>
      <c r="E69" s="36">
        <v>0.2298</v>
      </c>
      <c r="F69" s="36">
        <v>0.26500000000000001</v>
      </c>
      <c r="G69" s="36">
        <v>0.29310000000000003</v>
      </c>
      <c r="H69" s="36">
        <v>0.5736</v>
      </c>
      <c r="I69" s="36">
        <v>0.4995</v>
      </c>
      <c r="J69" s="36"/>
      <c r="K69" s="99">
        <v>0.88870000000000005</v>
      </c>
      <c r="L69" s="34"/>
      <c r="M69" s="56">
        <f t="shared" si="44"/>
        <v>0.33959436991475578</v>
      </c>
    </row>
    <row r="70" spans="1:13" ht="15" thickBot="1" x14ac:dyDescent="0.35">
      <c r="A70" s="6" t="s">
        <v>100</v>
      </c>
      <c r="B70" s="20" t="s">
        <v>101</v>
      </c>
      <c r="C70" s="150"/>
      <c r="D70" s="116"/>
      <c r="E70" s="116"/>
      <c r="F70" s="116"/>
      <c r="G70" s="116"/>
      <c r="H70" s="116">
        <v>0.25</v>
      </c>
      <c r="I70" s="116"/>
      <c r="J70" s="116"/>
      <c r="K70" s="118"/>
      <c r="L70" s="34"/>
      <c r="M70" s="62">
        <f t="shared" si="44"/>
        <v>1.2871302408878632E-2</v>
      </c>
    </row>
    <row r="71" spans="1:13" ht="29.4" thickBot="1" x14ac:dyDescent="0.35">
      <c r="A71" s="9">
        <v>5</v>
      </c>
      <c r="B71" s="140" t="s">
        <v>71</v>
      </c>
      <c r="C71" s="129">
        <f>SUM(C72:C74,C79:C82)</f>
        <v>2.1522758902999999</v>
      </c>
      <c r="D71" s="37">
        <f>SUM(D72:D74,D79:D82)</f>
        <v>2.1522758902999999</v>
      </c>
      <c r="E71" s="37">
        <f t="shared" ref="E71:K71" si="45">SUM(E72:E74,E79:E82)</f>
        <v>3.1900793567999997</v>
      </c>
      <c r="F71" s="37">
        <f t="shared" si="45"/>
        <v>3.1146758507999999</v>
      </c>
      <c r="G71" s="37">
        <f t="shared" si="45"/>
        <v>3.1146758507999999</v>
      </c>
      <c r="H71" s="37">
        <f t="shared" si="45"/>
        <v>3.3808889061</v>
      </c>
      <c r="I71" s="37">
        <f t="shared" si="45"/>
        <v>3.1146758507999999</v>
      </c>
      <c r="J71" s="37"/>
      <c r="K71" s="37">
        <f t="shared" si="45"/>
        <v>3.1146758507999999</v>
      </c>
      <c r="L71" s="32"/>
      <c r="M71" s="60">
        <f t="shared" si="44"/>
        <v>2.9408696465830353</v>
      </c>
    </row>
    <row r="72" spans="1:13" x14ac:dyDescent="0.3">
      <c r="A72" s="94" t="s">
        <v>115</v>
      </c>
      <c r="B72" s="138" t="s">
        <v>114</v>
      </c>
      <c r="C72" s="127">
        <v>1.1673</v>
      </c>
      <c r="D72" s="38">
        <v>1.1673</v>
      </c>
      <c r="E72" s="38">
        <v>1.7624</v>
      </c>
      <c r="F72" s="38">
        <v>1.7230000000000001</v>
      </c>
      <c r="G72" s="38">
        <v>1.7230000000000001</v>
      </c>
      <c r="H72" s="38">
        <v>1.8851</v>
      </c>
      <c r="I72" s="38">
        <v>1.7230000000000001</v>
      </c>
      <c r="J72" s="38"/>
      <c r="K72" s="100">
        <v>1.7230000000000001</v>
      </c>
      <c r="L72" s="39"/>
      <c r="M72" s="58">
        <f t="shared" si="44"/>
        <v>1.6218463605254569</v>
      </c>
    </row>
    <row r="73" spans="1:13" x14ac:dyDescent="0.3">
      <c r="A73" s="94" t="s">
        <v>116</v>
      </c>
      <c r="B73" s="141" t="s">
        <v>117</v>
      </c>
      <c r="C73" s="127">
        <f>C72*0.423893</f>
        <v>0.4948102989</v>
      </c>
      <c r="D73" s="38">
        <f t="shared" ref="D73:K73" si="46">D72*0.423893</f>
        <v>0.4948102989</v>
      </c>
      <c r="E73" s="38">
        <f t="shared" si="46"/>
        <v>0.74706902320000002</v>
      </c>
      <c r="F73" s="38">
        <f t="shared" si="46"/>
        <v>0.73036763900000012</v>
      </c>
      <c r="G73" s="38">
        <f t="shared" si="46"/>
        <v>0.73036763900000012</v>
      </c>
      <c r="H73" s="38">
        <f t="shared" si="46"/>
        <v>0.79908069430000006</v>
      </c>
      <c r="I73" s="38">
        <f t="shared" si="46"/>
        <v>0.73036763900000012</v>
      </c>
      <c r="J73" s="38"/>
      <c r="K73" s="38">
        <f t="shared" si="46"/>
        <v>0.73036763900000012</v>
      </c>
      <c r="L73" s="39"/>
      <c r="M73" s="58">
        <f t="shared" si="44"/>
        <v>0.68748931930221757</v>
      </c>
    </row>
    <row r="74" spans="1:13" x14ac:dyDescent="0.3">
      <c r="A74" s="96" t="s">
        <v>8</v>
      </c>
      <c r="B74" s="66" t="s">
        <v>35</v>
      </c>
      <c r="C74" s="131">
        <f>SUM(C75:C78)</f>
        <v>0.2447</v>
      </c>
      <c r="D74" s="40">
        <f t="shared" ref="D74:K74" si="47">SUM(D75:D78)</f>
        <v>0.2447</v>
      </c>
      <c r="E74" s="40">
        <f>SUM(E75:E78)</f>
        <v>0.44969999999999999</v>
      </c>
      <c r="F74" s="40">
        <f t="shared" si="47"/>
        <v>0.43510000000000004</v>
      </c>
      <c r="G74" s="40">
        <f t="shared" si="47"/>
        <v>0.43510000000000004</v>
      </c>
      <c r="H74" s="40">
        <f t="shared" si="47"/>
        <v>0.47049999999999997</v>
      </c>
      <c r="I74" s="40">
        <f t="shared" si="47"/>
        <v>0.43510000000000004</v>
      </c>
      <c r="J74" s="40"/>
      <c r="K74" s="40">
        <f t="shared" si="47"/>
        <v>0.43510000000000004</v>
      </c>
      <c r="L74" s="39"/>
      <c r="M74" s="56">
        <f t="shared" si="44"/>
        <v>0.39973113020915063</v>
      </c>
    </row>
    <row r="75" spans="1:13" x14ac:dyDescent="0.3">
      <c r="A75" s="96" t="s">
        <v>9</v>
      </c>
      <c r="B75" s="66" t="s">
        <v>108</v>
      </c>
      <c r="C75" s="131">
        <v>0.19800000000000001</v>
      </c>
      <c r="D75" s="40">
        <v>0.19800000000000001</v>
      </c>
      <c r="E75" s="40">
        <v>0.36380000000000001</v>
      </c>
      <c r="F75" s="40">
        <v>0.35189999999999999</v>
      </c>
      <c r="G75" s="40">
        <v>0.35189999999999999</v>
      </c>
      <c r="H75" s="40">
        <v>0.38269999999999998</v>
      </c>
      <c r="I75" s="40">
        <v>0.35189999999999999</v>
      </c>
      <c r="J75" s="40"/>
      <c r="K75" s="101">
        <v>0.35189999999999999</v>
      </c>
      <c r="L75" s="39"/>
      <c r="M75" s="56">
        <f t="shared" si="44"/>
        <v>0.3234532845091172</v>
      </c>
    </row>
    <row r="76" spans="1:13" x14ac:dyDescent="0.3">
      <c r="A76" s="96" t="s">
        <v>10</v>
      </c>
      <c r="B76" s="66" t="s">
        <v>109</v>
      </c>
      <c r="C76" s="131">
        <v>2.8799999999999999E-2</v>
      </c>
      <c r="D76" s="40">
        <v>2.8799999999999999E-2</v>
      </c>
      <c r="E76" s="40">
        <v>5.2999999999999999E-2</v>
      </c>
      <c r="F76" s="40">
        <v>5.1299999999999998E-2</v>
      </c>
      <c r="G76" s="40">
        <v>5.1299999999999998E-2</v>
      </c>
      <c r="H76" s="40">
        <v>5.33E-2</v>
      </c>
      <c r="I76" s="40">
        <v>5.1299999999999998E-2</v>
      </c>
      <c r="J76" s="40"/>
      <c r="K76" s="101">
        <v>5.1299999999999998E-2</v>
      </c>
      <c r="L76" s="39"/>
      <c r="M76" s="56">
        <f t="shared" si="44"/>
        <v>4.7000462774775383E-2</v>
      </c>
    </row>
    <row r="77" spans="1:13" x14ac:dyDescent="0.3">
      <c r="A77" s="96" t="s">
        <v>11</v>
      </c>
      <c r="B77" s="66" t="s">
        <v>110</v>
      </c>
      <c r="C77" s="131">
        <v>3.0000000000000001E-3</v>
      </c>
      <c r="D77" s="40">
        <v>3.0000000000000001E-3</v>
      </c>
      <c r="E77" s="40">
        <v>5.4999999999999997E-3</v>
      </c>
      <c r="F77" s="40">
        <v>5.4000000000000003E-3</v>
      </c>
      <c r="G77" s="40">
        <v>5.4000000000000003E-3</v>
      </c>
      <c r="H77" s="40">
        <v>5.5999999999999999E-3</v>
      </c>
      <c r="I77" s="40">
        <v>5.4000000000000003E-3</v>
      </c>
      <c r="J77" s="40"/>
      <c r="K77" s="101">
        <v>5.4000000000000003E-3</v>
      </c>
      <c r="L77" s="39"/>
      <c r="M77" s="56">
        <f t="shared" si="44"/>
        <v>4.9165676344440842E-3</v>
      </c>
    </row>
    <row r="78" spans="1:13" x14ac:dyDescent="0.3">
      <c r="A78" s="96" t="s">
        <v>132</v>
      </c>
      <c r="B78" s="66" t="s">
        <v>133</v>
      </c>
      <c r="C78" s="131">
        <v>1.49E-2</v>
      </c>
      <c r="D78" s="40">
        <v>1.49E-2</v>
      </c>
      <c r="E78" s="40">
        <v>2.7400000000000001E-2</v>
      </c>
      <c r="F78" s="40">
        <v>2.6499999999999999E-2</v>
      </c>
      <c r="G78" s="40">
        <v>2.6499999999999999E-2</v>
      </c>
      <c r="H78" s="40">
        <v>2.8899999999999999E-2</v>
      </c>
      <c r="I78" s="40">
        <v>2.6499999999999999E-2</v>
      </c>
      <c r="J78" s="40"/>
      <c r="K78" s="101">
        <v>2.6499999999999999E-2</v>
      </c>
      <c r="L78" s="39"/>
      <c r="M78" s="56">
        <f t="shared" si="44"/>
        <v>2.436081529081395E-2</v>
      </c>
    </row>
    <row r="79" spans="1:13" x14ac:dyDescent="0.3">
      <c r="A79" s="96" t="s">
        <v>12</v>
      </c>
      <c r="B79" s="66" t="s">
        <v>39</v>
      </c>
      <c r="C79" s="131">
        <v>9.2100000000000001E-2</v>
      </c>
      <c r="D79" s="40">
        <v>9.2100000000000001E-2</v>
      </c>
      <c r="E79" s="40"/>
      <c r="F79" s="40"/>
      <c r="G79" s="40"/>
      <c r="H79" s="40"/>
      <c r="I79" s="40"/>
      <c r="J79" s="40"/>
      <c r="K79" s="101"/>
      <c r="L79" s="39"/>
      <c r="M79" s="56">
        <f t="shared" ref="M79:M95" si="48">(C79*$C$63+D79*$D$63+E79*$E$63+F79*$F$63+G79*$G$63+H79*$H$63+I79*$I$63+J79*$J$63+K79*$K$63)/$M$63</f>
        <v>2.0085310340880583E-2</v>
      </c>
    </row>
    <row r="80" spans="1:13" x14ac:dyDescent="0.3">
      <c r="A80" s="96" t="s">
        <v>13</v>
      </c>
      <c r="B80" s="66" t="s">
        <v>40</v>
      </c>
      <c r="C80" s="131">
        <v>2.5499999999999998E-2</v>
      </c>
      <c r="D80" s="40">
        <v>2.5499999999999998E-2</v>
      </c>
      <c r="E80" s="40">
        <v>3.8399999999999997E-2</v>
      </c>
      <c r="F80" s="40">
        <v>3.7400000000000003E-2</v>
      </c>
      <c r="G80" s="40">
        <v>3.7400000000000003E-2</v>
      </c>
      <c r="H80" s="40">
        <v>3.7400000000000003E-2</v>
      </c>
      <c r="I80" s="40">
        <v>3.7400000000000003E-2</v>
      </c>
      <c r="J80" s="40"/>
      <c r="K80" s="101">
        <v>3.7400000000000003E-2</v>
      </c>
      <c r="L80" s="39"/>
      <c r="M80" s="56">
        <f t="shared" si="48"/>
        <v>3.5101492625763231E-2</v>
      </c>
    </row>
    <row r="81" spans="1:13" x14ac:dyDescent="0.3">
      <c r="A81" s="565" t="s">
        <v>14</v>
      </c>
      <c r="B81" s="139" t="s">
        <v>118</v>
      </c>
      <c r="C81" s="132">
        <v>8.9800000000000005E-2</v>
      </c>
      <c r="D81" s="41">
        <v>8.9800000000000005E-2</v>
      </c>
      <c r="E81" s="41">
        <v>0.13519999999999999</v>
      </c>
      <c r="F81" s="41">
        <v>0.1326</v>
      </c>
      <c r="G81" s="41">
        <v>0.1326</v>
      </c>
      <c r="H81" s="41">
        <v>0.1326</v>
      </c>
      <c r="I81" s="41">
        <v>0.1326</v>
      </c>
      <c r="J81" s="41"/>
      <c r="K81" s="102">
        <v>0.1326</v>
      </c>
      <c r="L81" s="39"/>
      <c r="M81" s="62">
        <f t="shared" si="48"/>
        <v>0.12403743369731185</v>
      </c>
    </row>
    <row r="82" spans="1:13" ht="15" thickBot="1" x14ac:dyDescent="0.35">
      <c r="A82" s="566"/>
      <c r="B82" s="83" t="s">
        <v>117</v>
      </c>
      <c r="C82" s="126">
        <f>C81*0.423893</f>
        <v>3.8065591400000001E-2</v>
      </c>
      <c r="D82" s="123">
        <f t="shared" ref="D82:K82" si="49">D81*0.423893</f>
        <v>3.8065591400000001E-2</v>
      </c>
      <c r="E82" s="123">
        <f t="shared" si="49"/>
        <v>5.7310333599999999E-2</v>
      </c>
      <c r="F82" s="123">
        <f t="shared" si="49"/>
        <v>5.6208211799999998E-2</v>
      </c>
      <c r="G82" s="123">
        <f t="shared" si="49"/>
        <v>5.6208211799999998E-2</v>
      </c>
      <c r="H82" s="123">
        <f t="shared" si="49"/>
        <v>5.6208211799999998E-2</v>
      </c>
      <c r="I82" s="123">
        <f t="shared" si="49"/>
        <v>5.6208211799999998E-2</v>
      </c>
      <c r="J82" s="123"/>
      <c r="K82" s="123">
        <f t="shared" si="49"/>
        <v>5.6208211799999998E-2</v>
      </c>
      <c r="L82" s="39"/>
      <c r="M82" s="62">
        <f t="shared" si="48"/>
        <v>5.2578599882254606E-2</v>
      </c>
    </row>
    <row r="83" spans="1:13" ht="15" thickBot="1" x14ac:dyDescent="0.35">
      <c r="A83" s="9">
        <v>6</v>
      </c>
      <c r="B83" s="137" t="s">
        <v>42</v>
      </c>
      <c r="C83" s="129">
        <f>SUM(C84:C86)</f>
        <v>0.25190000000000001</v>
      </c>
      <c r="D83" s="37">
        <f t="shared" ref="D83:K83" si="50">SUM(D84:D86)</f>
        <v>0.25190000000000001</v>
      </c>
      <c r="E83" s="37">
        <f t="shared" si="50"/>
        <v>0.308</v>
      </c>
      <c r="F83" s="37">
        <f t="shared" si="50"/>
        <v>0.30480000000000002</v>
      </c>
      <c r="G83" s="37">
        <f>SUM(G84:G86)</f>
        <v>0.30480000000000002</v>
      </c>
      <c r="H83" s="37">
        <f t="shared" si="50"/>
        <v>0.67290000000000005</v>
      </c>
      <c r="I83" s="37">
        <f t="shared" si="50"/>
        <v>0.30480000000000002</v>
      </c>
      <c r="J83" s="37"/>
      <c r="K83" s="37">
        <f t="shared" si="50"/>
        <v>0.30480000000000002</v>
      </c>
      <c r="L83" s="43"/>
      <c r="M83" s="60">
        <f t="shared" si="48"/>
        <v>0.31316451356491209</v>
      </c>
    </row>
    <row r="84" spans="1:13" x14ac:dyDescent="0.3">
      <c r="A84" s="94" t="s">
        <v>15</v>
      </c>
      <c r="B84" s="138" t="s">
        <v>43</v>
      </c>
      <c r="C84" s="127">
        <v>0.1108</v>
      </c>
      <c r="D84" s="38">
        <v>0.1108</v>
      </c>
      <c r="E84" s="38">
        <v>0.16689999999999999</v>
      </c>
      <c r="F84" s="38">
        <v>0.16370000000000001</v>
      </c>
      <c r="G84" s="38">
        <v>0.16370000000000001</v>
      </c>
      <c r="H84" s="38">
        <v>0.16370000000000001</v>
      </c>
      <c r="I84" s="38">
        <v>0.16370000000000001</v>
      </c>
      <c r="J84" s="38"/>
      <c r="K84" s="100">
        <v>0.16370000000000001</v>
      </c>
      <c r="L84" s="39"/>
      <c r="M84" s="58">
        <f t="shared" si="48"/>
        <v>0.15311280789807916</v>
      </c>
    </row>
    <row r="85" spans="1:13" x14ac:dyDescent="0.3">
      <c r="A85" s="98" t="s">
        <v>16</v>
      </c>
      <c r="B85" s="139" t="s">
        <v>80</v>
      </c>
      <c r="C85" s="132">
        <v>0.1411</v>
      </c>
      <c r="D85" s="41">
        <v>0.1411</v>
      </c>
      <c r="E85" s="41">
        <v>0.1411</v>
      </c>
      <c r="F85" s="41">
        <v>0.1411</v>
      </c>
      <c r="G85" s="41">
        <v>0.1411</v>
      </c>
      <c r="H85" s="41">
        <v>0.1411</v>
      </c>
      <c r="I85" s="41">
        <v>0.1411</v>
      </c>
      <c r="J85" s="41"/>
      <c r="K85" s="102">
        <v>0.1411</v>
      </c>
      <c r="L85" s="39"/>
      <c r="M85" s="56">
        <f t="shared" si="48"/>
        <v>0.14110000000000003</v>
      </c>
    </row>
    <row r="86" spans="1:13" x14ac:dyDescent="0.3">
      <c r="A86" s="96" t="s">
        <v>102</v>
      </c>
      <c r="B86" s="66" t="s">
        <v>103</v>
      </c>
      <c r="C86" s="131"/>
      <c r="D86" s="40"/>
      <c r="E86" s="40"/>
      <c r="F86" s="40"/>
      <c r="G86" s="40"/>
      <c r="H86" s="40">
        <f>SUM(H87:H87)</f>
        <v>0.36809999999999998</v>
      </c>
      <c r="I86" s="40"/>
      <c r="J86" s="40"/>
      <c r="K86" s="40"/>
      <c r="L86" s="39"/>
      <c r="M86" s="56">
        <f t="shared" si="48"/>
        <v>1.8951705666832897E-2</v>
      </c>
    </row>
    <row r="87" spans="1:13" ht="15" thickBot="1" x14ac:dyDescent="0.35">
      <c r="A87" s="96" t="s">
        <v>104</v>
      </c>
      <c r="B87" s="66" t="s">
        <v>120</v>
      </c>
      <c r="C87" s="131"/>
      <c r="D87" s="40"/>
      <c r="E87" s="40"/>
      <c r="F87" s="40"/>
      <c r="G87" s="40"/>
      <c r="H87" s="40">
        <v>0.36809999999999998</v>
      </c>
      <c r="I87" s="40"/>
      <c r="J87" s="40"/>
      <c r="K87" s="101"/>
      <c r="L87" s="39"/>
      <c r="M87" s="56">
        <f t="shared" si="48"/>
        <v>1.8951705666832897E-2</v>
      </c>
    </row>
    <row r="88" spans="1:13" ht="15" thickBot="1" x14ac:dyDescent="0.35">
      <c r="A88" s="9">
        <v>7</v>
      </c>
      <c r="B88" s="137" t="s">
        <v>45</v>
      </c>
      <c r="C88" s="129">
        <f>SUM(C89:C90)</f>
        <v>0.39900000000000002</v>
      </c>
      <c r="D88" s="37">
        <f>SUM(D89:D90)</f>
        <v>0.2397</v>
      </c>
      <c r="E88" s="37">
        <f t="shared" ref="E88:K88" si="51">SUM(E89:E90)</f>
        <v>0.32690000000000002</v>
      </c>
      <c r="F88" s="37">
        <f t="shared" si="51"/>
        <v>0.30599999999999999</v>
      </c>
      <c r="G88" s="37">
        <f t="shared" si="51"/>
        <v>0.41619999999999996</v>
      </c>
      <c r="H88" s="37">
        <f t="shared" si="51"/>
        <v>0.63529999999999998</v>
      </c>
      <c r="I88" s="37">
        <f t="shared" si="51"/>
        <v>0.74670000000000003</v>
      </c>
      <c r="J88" s="37"/>
      <c r="K88" s="42">
        <f t="shared" si="51"/>
        <v>1.2917999999999998</v>
      </c>
      <c r="L88" s="43"/>
      <c r="M88" s="60">
        <f t="shared" si="48"/>
        <v>0.46390788362754604</v>
      </c>
    </row>
    <row r="89" spans="1:13" x14ac:dyDescent="0.3">
      <c r="A89" s="94" t="s">
        <v>17</v>
      </c>
      <c r="B89" s="138" t="s">
        <v>46</v>
      </c>
      <c r="C89" s="127">
        <v>0.38080000000000003</v>
      </c>
      <c r="D89" s="38">
        <v>0.2291</v>
      </c>
      <c r="E89" s="38">
        <v>0.31240000000000001</v>
      </c>
      <c r="F89" s="38">
        <v>0.2923</v>
      </c>
      <c r="G89" s="38">
        <v>0.39789999999999998</v>
      </c>
      <c r="H89" s="38">
        <v>0.59750000000000003</v>
      </c>
      <c r="I89" s="38">
        <v>0.7137</v>
      </c>
      <c r="J89" s="38"/>
      <c r="K89" s="100">
        <v>1.2346999999999999</v>
      </c>
      <c r="L89" s="39"/>
      <c r="M89" s="58">
        <f t="shared" si="48"/>
        <v>0.44290257550513107</v>
      </c>
    </row>
    <row r="90" spans="1:13" ht="15" thickBot="1" x14ac:dyDescent="0.35">
      <c r="A90" s="98" t="s">
        <v>18</v>
      </c>
      <c r="B90" s="20" t="s">
        <v>48</v>
      </c>
      <c r="C90" s="132">
        <v>1.8200000000000001E-2</v>
      </c>
      <c r="D90" s="41">
        <v>1.06E-2</v>
      </c>
      <c r="E90" s="41">
        <v>1.4500000000000001E-2</v>
      </c>
      <c r="F90" s="41">
        <v>1.37E-2</v>
      </c>
      <c r="G90" s="41">
        <v>1.83E-2</v>
      </c>
      <c r="H90" s="41">
        <v>3.78E-2</v>
      </c>
      <c r="I90" s="41">
        <v>3.3000000000000002E-2</v>
      </c>
      <c r="J90" s="41"/>
      <c r="K90" s="102">
        <v>5.7099999999999998E-2</v>
      </c>
      <c r="L90" s="39"/>
      <c r="M90" s="62">
        <f t="shared" si="48"/>
        <v>2.1005308122415002E-2</v>
      </c>
    </row>
    <row r="91" spans="1:13" ht="15" thickBot="1" x14ac:dyDescent="0.35">
      <c r="A91" s="9">
        <v>8</v>
      </c>
      <c r="B91" s="137" t="s">
        <v>49</v>
      </c>
      <c r="C91" s="129">
        <f>SUM(C92:C95)</f>
        <v>0.59979999999999989</v>
      </c>
      <c r="D91" s="37">
        <f>SUM(D92:D95)</f>
        <v>0.38240000000000002</v>
      </c>
      <c r="E91" s="37">
        <f t="shared" ref="E91:K91" si="52">SUM(E92:E95)</f>
        <v>0.52629999999999999</v>
      </c>
      <c r="F91" s="37">
        <f t="shared" si="52"/>
        <v>0.4677</v>
      </c>
      <c r="G91" s="37">
        <f t="shared" si="52"/>
        <v>0.62230000000000008</v>
      </c>
      <c r="H91" s="37">
        <f t="shared" si="52"/>
        <v>0.94110000000000005</v>
      </c>
      <c r="I91" s="37">
        <f t="shared" si="52"/>
        <v>1.0705</v>
      </c>
      <c r="J91" s="37"/>
      <c r="K91" s="42">
        <f t="shared" si="52"/>
        <v>2.1585999999999999</v>
      </c>
      <c r="L91" s="43"/>
      <c r="M91" s="60">
        <f t="shared" si="48"/>
        <v>0.71683282766984102</v>
      </c>
    </row>
    <row r="92" spans="1:13" x14ac:dyDescent="0.3">
      <c r="A92" s="94" t="s">
        <v>19</v>
      </c>
      <c r="B92" s="138" t="s">
        <v>46</v>
      </c>
      <c r="C92" s="127">
        <v>0.30030000000000001</v>
      </c>
      <c r="D92" s="38">
        <v>0.17829999999999999</v>
      </c>
      <c r="E92" s="38">
        <v>0.25900000000000001</v>
      </c>
      <c r="F92" s="38">
        <v>0.22620000000000001</v>
      </c>
      <c r="G92" s="38">
        <v>0.31290000000000001</v>
      </c>
      <c r="H92" s="38">
        <v>0.48970000000000002</v>
      </c>
      <c r="I92" s="38">
        <v>0.56430000000000002</v>
      </c>
      <c r="J92" s="38"/>
      <c r="K92" s="100">
        <v>1.1747000000000001</v>
      </c>
      <c r="L92" s="39"/>
      <c r="M92" s="58">
        <f t="shared" si="48"/>
        <v>0.36580168763881032</v>
      </c>
    </row>
    <row r="93" spans="1:13" x14ac:dyDescent="0.3">
      <c r="A93" s="96" t="s">
        <v>19</v>
      </c>
      <c r="B93" s="66" t="s">
        <v>47</v>
      </c>
      <c r="C93" s="131">
        <v>0.15859999999999999</v>
      </c>
      <c r="D93" s="40">
        <v>0.1142</v>
      </c>
      <c r="E93" s="40">
        <v>0.14360000000000001</v>
      </c>
      <c r="F93" s="40">
        <v>0.13159999999999999</v>
      </c>
      <c r="G93" s="40">
        <v>0.16320000000000001</v>
      </c>
      <c r="H93" s="40">
        <v>0.224</v>
      </c>
      <c r="I93" s="40">
        <v>0.25459999999999999</v>
      </c>
      <c r="J93" s="40"/>
      <c r="K93" s="101">
        <v>0.47660000000000002</v>
      </c>
      <c r="L93" s="39"/>
      <c r="M93" s="56">
        <f t="shared" si="48"/>
        <v>0.18224283176011552</v>
      </c>
    </row>
    <row r="94" spans="1:13" x14ac:dyDescent="0.3">
      <c r="A94" s="96" t="s">
        <v>20</v>
      </c>
      <c r="B94" s="66" t="s">
        <v>50</v>
      </c>
      <c r="C94" s="131">
        <v>9.2200000000000004E-2</v>
      </c>
      <c r="D94" s="40">
        <v>5.4800000000000001E-2</v>
      </c>
      <c r="E94" s="40">
        <v>7.9600000000000004E-2</v>
      </c>
      <c r="F94" s="40">
        <v>6.9500000000000006E-2</v>
      </c>
      <c r="G94" s="40">
        <v>9.6100000000000005E-2</v>
      </c>
      <c r="H94" s="40">
        <v>0.17549999999999999</v>
      </c>
      <c r="I94" s="40">
        <v>0.1734</v>
      </c>
      <c r="J94" s="40"/>
      <c r="K94" s="101">
        <v>0.3609</v>
      </c>
      <c r="L94" s="39"/>
      <c r="M94" s="56">
        <f t="shared" si="48"/>
        <v>0.11368487450759346</v>
      </c>
    </row>
    <row r="95" spans="1:13" ht="15" thickBot="1" x14ac:dyDescent="0.35">
      <c r="A95" s="98" t="s">
        <v>20</v>
      </c>
      <c r="B95" s="20" t="s">
        <v>47</v>
      </c>
      <c r="C95" s="132">
        <v>4.87E-2</v>
      </c>
      <c r="D95" s="41">
        <v>3.5099999999999999E-2</v>
      </c>
      <c r="E95" s="41">
        <v>4.41E-2</v>
      </c>
      <c r="F95" s="41">
        <v>4.0399999999999998E-2</v>
      </c>
      <c r="G95" s="41">
        <v>5.0099999999999999E-2</v>
      </c>
      <c r="H95" s="41">
        <v>5.1900000000000002E-2</v>
      </c>
      <c r="I95" s="41">
        <v>7.8200000000000006E-2</v>
      </c>
      <c r="J95" s="41"/>
      <c r="K95" s="102">
        <v>0.1464</v>
      </c>
      <c r="L95" s="39"/>
      <c r="M95" s="62">
        <f t="shared" si="48"/>
        <v>5.5103433763321816E-2</v>
      </c>
    </row>
    <row r="96" spans="1:13" ht="15" thickBot="1" x14ac:dyDescent="0.35">
      <c r="A96" s="9">
        <v>9</v>
      </c>
      <c r="B96" s="137" t="s">
        <v>51</v>
      </c>
      <c r="C96" s="129">
        <f>SUM(C99,C103)</f>
        <v>0.35016335743604043</v>
      </c>
      <c r="D96" s="37">
        <f>SUM(D99,D103)</f>
        <v>0.33958089823604043</v>
      </c>
      <c r="E96" s="37">
        <f t="shared" ref="E96:M96" si="53">SUM(E99,E103)</f>
        <v>0.46375495272426237</v>
      </c>
      <c r="F96" s="37">
        <f t="shared" si="53"/>
        <v>0.4808278020758544</v>
      </c>
      <c r="G96" s="37">
        <f t="shared" si="53"/>
        <v>0.5121073056758545</v>
      </c>
      <c r="H96" s="37">
        <f t="shared" si="53"/>
        <v>0.63075275586411483</v>
      </c>
      <c r="I96" s="37">
        <f t="shared" si="53"/>
        <v>0.63591527287585459</v>
      </c>
      <c r="J96" s="37"/>
      <c r="K96" s="42">
        <f t="shared" si="53"/>
        <v>0.83407267207585434</v>
      </c>
      <c r="L96" s="43"/>
      <c r="M96" s="60">
        <f t="shared" si="53"/>
        <v>0.4978066911373511</v>
      </c>
    </row>
    <row r="97" spans="1:15" ht="15" thickBot="1" x14ac:dyDescent="0.35">
      <c r="A97" s="151"/>
      <c r="B97" s="179" t="s">
        <v>91</v>
      </c>
      <c r="C97" s="180"/>
      <c r="D97" s="153"/>
      <c r="E97" s="153"/>
      <c r="F97" s="153"/>
      <c r="G97" s="153"/>
      <c r="H97" s="153"/>
      <c r="I97" s="153"/>
      <c r="J97" s="153"/>
      <c r="K97" s="154"/>
      <c r="L97" s="155"/>
      <c r="M97" s="156">
        <v>7.0999999999999994E-2</v>
      </c>
      <c r="N97" s="247"/>
      <c r="O97" s="247"/>
    </row>
    <row r="98" spans="1:15" x14ac:dyDescent="0.3">
      <c r="A98" s="158"/>
      <c r="B98" s="181" t="s">
        <v>52</v>
      </c>
      <c r="C98" s="182">
        <f t="shared" ref="C98:I98" si="54">SUM(C91,C88,C83,C71,C65)</f>
        <v>4.1162758902999999</v>
      </c>
      <c r="D98" s="160">
        <f t="shared" si="54"/>
        <v>3.9918758903000002</v>
      </c>
      <c r="E98" s="160">
        <f t="shared" si="54"/>
        <v>5.4515793567999991</v>
      </c>
      <c r="F98" s="160">
        <f t="shared" si="54"/>
        <v>5.6522758507999997</v>
      </c>
      <c r="G98" s="160">
        <f t="shared" si="54"/>
        <v>6.0199758507999999</v>
      </c>
      <c r="H98" s="160">
        <f t="shared" si="54"/>
        <v>7.4146889061000003</v>
      </c>
      <c r="I98" s="160">
        <f t="shared" si="54"/>
        <v>7.4753758508000008</v>
      </c>
      <c r="J98" s="160"/>
      <c r="K98" s="161">
        <f>SUM(K91,K88,K83,K71,K65)</f>
        <v>9.8047758507999987</v>
      </c>
      <c r="L98" s="155"/>
      <c r="M98" s="162">
        <f>((C98*$C$63+D98*$D$63+E98*$E$63+F98*$F$63+G98*$G$63+H98*$H$63+I98*$I$63+J98*$J$63+K98*$K$63)/$M$63)-M97</f>
        <v>5.85186781324765</v>
      </c>
      <c r="N98" s="247"/>
    </row>
    <row r="99" spans="1:15" x14ac:dyDescent="0.3">
      <c r="A99" s="105" t="s">
        <v>21</v>
      </c>
      <c r="B99" s="145" t="s">
        <v>53</v>
      </c>
      <c r="C99" s="135">
        <f>SUM(C100:C102)</f>
        <v>8.5754375622619894E-2</v>
      </c>
      <c r="D99" s="45">
        <f t="shared" ref="D99:K99" si="55">SUM(D100:D102)</f>
        <v>8.3162750422619905E-2</v>
      </c>
      <c r="E99" s="45">
        <f t="shared" si="55"/>
        <v>0.11357275274021439</v>
      </c>
      <c r="F99" s="45">
        <f t="shared" si="55"/>
        <v>0.11775386279971641</v>
      </c>
      <c r="G99" s="45">
        <f t="shared" si="55"/>
        <v>0.12541415689971641</v>
      </c>
      <c r="H99" s="45">
        <f t="shared" si="55"/>
        <v>0.15447021398078131</v>
      </c>
      <c r="I99" s="45">
        <f t="shared" si="55"/>
        <v>0.15573450509971642</v>
      </c>
      <c r="J99" s="45"/>
      <c r="K99" s="45">
        <f t="shared" si="55"/>
        <v>0.20426289529971639</v>
      </c>
      <c r="L99" s="43"/>
      <c r="M99" s="57">
        <f>SUM(M100:M102)</f>
        <v>0.1219119621533883</v>
      </c>
    </row>
    <row r="100" spans="1:15" x14ac:dyDescent="0.3">
      <c r="A100" s="96" t="s">
        <v>22</v>
      </c>
      <c r="B100" s="66" t="s">
        <v>126</v>
      </c>
      <c r="C100" s="131"/>
      <c r="D100" s="40"/>
      <c r="E100" s="40"/>
      <c r="F100" s="46"/>
      <c r="G100" s="40"/>
      <c r="H100" s="40"/>
      <c r="I100" s="40"/>
      <c r="J100" s="40"/>
      <c r="K100" s="101"/>
      <c r="L100" s="39"/>
      <c r="M100" s="56">
        <f t="shared" ref="M100:M106" si="56">(C100*$C$63+D100*$D$63+E100*$E$63+F100*$F$63+G100*$G$63+H100*$H$63+I100*$I$63+J100*$J$63+K100*$K$63)/$M$63</f>
        <v>0</v>
      </c>
    </row>
    <row r="101" spans="1:15" x14ac:dyDescent="0.3">
      <c r="A101" s="96" t="s">
        <v>23</v>
      </c>
      <c r="B101" s="66" t="s">
        <v>127</v>
      </c>
      <c r="C101" s="131"/>
      <c r="D101" s="40"/>
      <c r="E101" s="40"/>
      <c r="F101" s="47"/>
      <c r="G101" s="40"/>
      <c r="H101" s="40"/>
      <c r="I101" s="40"/>
      <c r="J101" s="40"/>
      <c r="K101" s="101"/>
      <c r="L101" s="39"/>
      <c r="M101" s="56">
        <f t="shared" si="56"/>
        <v>0</v>
      </c>
    </row>
    <row r="102" spans="1:15" x14ac:dyDescent="0.3">
      <c r="A102" s="96" t="s">
        <v>121</v>
      </c>
      <c r="B102" s="66" t="s">
        <v>128</v>
      </c>
      <c r="C102" s="131">
        <f t="shared" ref="C102:K102" si="57">0.020833*C98</f>
        <v>8.5754375622619894E-2</v>
      </c>
      <c r="D102" s="40">
        <f t="shared" si="57"/>
        <v>8.3162750422619905E-2</v>
      </c>
      <c r="E102" s="40">
        <f t="shared" si="57"/>
        <v>0.11357275274021439</v>
      </c>
      <c r="F102" s="47">
        <f t="shared" si="57"/>
        <v>0.11775386279971641</v>
      </c>
      <c r="G102" s="40">
        <f t="shared" si="57"/>
        <v>0.12541415689971641</v>
      </c>
      <c r="H102" s="40">
        <f t="shared" si="57"/>
        <v>0.15447021398078131</v>
      </c>
      <c r="I102" s="40">
        <f t="shared" si="57"/>
        <v>0.15573450509971642</v>
      </c>
      <c r="J102" s="40"/>
      <c r="K102" s="101">
        <f t="shared" si="57"/>
        <v>0.20426289529971639</v>
      </c>
      <c r="L102" s="39"/>
      <c r="M102" s="56">
        <f>0.020833*M98</f>
        <v>0.1219119621533883</v>
      </c>
    </row>
    <row r="103" spans="1:15" x14ac:dyDescent="0.3">
      <c r="A103" s="105" t="s">
        <v>24</v>
      </c>
      <c r="B103" s="145" t="s">
        <v>56</v>
      </c>
      <c r="C103" s="135">
        <f t="shared" ref="C103:K103" si="58">SUM(C104:C105)</f>
        <v>0.26440898181342054</v>
      </c>
      <c r="D103" s="45">
        <f t="shared" si="58"/>
        <v>0.25641814781342054</v>
      </c>
      <c r="E103" s="45">
        <f t="shared" si="58"/>
        <v>0.35018219998404798</v>
      </c>
      <c r="F103" s="45">
        <f t="shared" si="58"/>
        <v>0.36307393927613801</v>
      </c>
      <c r="G103" s="45">
        <f t="shared" si="58"/>
        <v>0.38669314877613803</v>
      </c>
      <c r="H103" s="45">
        <f t="shared" si="58"/>
        <v>0.47628254188333352</v>
      </c>
      <c r="I103" s="45">
        <f t="shared" si="58"/>
        <v>0.48018076777613811</v>
      </c>
      <c r="J103" s="45"/>
      <c r="K103" s="106">
        <f t="shared" si="58"/>
        <v>0.62980977677613792</v>
      </c>
      <c r="L103" s="43"/>
      <c r="M103" s="57">
        <f>SUM(M104:M105)</f>
        <v>0.37589472898396281</v>
      </c>
    </row>
    <row r="104" spans="1:15" x14ac:dyDescent="0.3">
      <c r="A104" s="96" t="s">
        <v>25</v>
      </c>
      <c r="B104" s="66" t="s">
        <v>129</v>
      </c>
      <c r="C104" s="131">
        <f t="shared" ref="C104:K104" si="59">C102</f>
        <v>8.5754375622619894E-2</v>
      </c>
      <c r="D104" s="40">
        <f t="shared" si="59"/>
        <v>8.3162750422619905E-2</v>
      </c>
      <c r="E104" s="40">
        <f t="shared" si="59"/>
        <v>0.11357275274021439</v>
      </c>
      <c r="F104" s="40">
        <f t="shared" si="59"/>
        <v>0.11775386279971641</v>
      </c>
      <c r="G104" s="40">
        <f t="shared" si="59"/>
        <v>0.12541415689971641</v>
      </c>
      <c r="H104" s="40">
        <f t="shared" si="59"/>
        <v>0.15447021398078131</v>
      </c>
      <c r="I104" s="40">
        <f t="shared" si="59"/>
        <v>0.15573450509971642</v>
      </c>
      <c r="J104" s="40"/>
      <c r="K104" s="101">
        <f t="shared" si="59"/>
        <v>0.20426289529971639</v>
      </c>
      <c r="L104" s="39"/>
      <c r="M104" s="56">
        <f>M102</f>
        <v>0.1219119621533883</v>
      </c>
    </row>
    <row r="105" spans="1:15" ht="15" thickBot="1" x14ac:dyDescent="0.35">
      <c r="A105" s="98" t="s">
        <v>26</v>
      </c>
      <c r="B105" s="139" t="s">
        <v>130</v>
      </c>
      <c r="C105" s="132">
        <f t="shared" ref="C105:K105" si="60">0.043402*C98</f>
        <v>0.17865460619080062</v>
      </c>
      <c r="D105" s="41">
        <f t="shared" si="60"/>
        <v>0.17325539739080062</v>
      </c>
      <c r="E105" s="41">
        <f t="shared" si="60"/>
        <v>0.23660944724383356</v>
      </c>
      <c r="F105" s="41">
        <f t="shared" si="60"/>
        <v>0.24532007647642159</v>
      </c>
      <c r="G105" s="41">
        <f t="shared" si="60"/>
        <v>0.26127899187642162</v>
      </c>
      <c r="H105" s="41">
        <f t="shared" si="60"/>
        <v>0.32181232790255221</v>
      </c>
      <c r="I105" s="41">
        <f t="shared" si="60"/>
        <v>0.32444626267642168</v>
      </c>
      <c r="J105" s="41"/>
      <c r="K105" s="102">
        <f t="shared" si="60"/>
        <v>0.42554688147642156</v>
      </c>
      <c r="L105" s="39"/>
      <c r="M105" s="62">
        <f>0.043402*M98</f>
        <v>0.25398276683057452</v>
      </c>
    </row>
    <row r="106" spans="1:15" ht="29.4" thickBot="1" x14ac:dyDescent="0.35">
      <c r="A106" s="9">
        <v>10</v>
      </c>
      <c r="B106" s="140" t="s">
        <v>134</v>
      </c>
      <c r="C106" s="129">
        <v>1.4800000000000001E-2</v>
      </c>
      <c r="D106" s="37">
        <v>1.4800000000000001E-2</v>
      </c>
      <c r="E106" s="37">
        <v>2.1899999999999999E-2</v>
      </c>
      <c r="F106" s="37">
        <v>2.1499999999999998E-2</v>
      </c>
      <c r="G106" s="37">
        <v>2.1499999999999998E-2</v>
      </c>
      <c r="H106" s="37">
        <v>2.3300000000000001E-2</v>
      </c>
      <c r="I106" s="37">
        <v>2.1499999999999998E-2</v>
      </c>
      <c r="J106" s="37"/>
      <c r="K106" s="42">
        <v>2.1499999999999998E-2</v>
      </c>
      <c r="L106" s="39"/>
      <c r="M106" s="60">
        <f t="shared" si="56"/>
        <v>2.0250192229372254E-2</v>
      </c>
    </row>
    <row r="107" spans="1:15" ht="18.600000000000001" thickBot="1" x14ac:dyDescent="0.35">
      <c r="A107" s="572" t="s">
        <v>60</v>
      </c>
      <c r="B107" s="574"/>
      <c r="C107" s="203">
        <f>SUM(C65,C71,C83,C88,C91,C96,C106)</f>
        <v>4.4812392477360401</v>
      </c>
      <c r="D107" s="204">
        <f t="shared" ref="D107:K107" si="61">SUM(D65,D71,D83,D88,D91,D96,D106)</f>
        <v>4.3462567885360404</v>
      </c>
      <c r="E107" s="204">
        <f t="shared" si="61"/>
        <v>5.9372343095242615</v>
      </c>
      <c r="F107" s="204">
        <f t="shared" si="61"/>
        <v>6.1546036528758545</v>
      </c>
      <c r="G107" s="204">
        <f t="shared" si="61"/>
        <v>6.5535831564758551</v>
      </c>
      <c r="H107" s="204">
        <f>SUM(H65,H71,H83,H88,H91,H96,H106)</f>
        <v>8.0687416619641166</v>
      </c>
      <c r="I107" s="204">
        <f t="shared" si="61"/>
        <v>8.1327911236758545</v>
      </c>
      <c r="J107" s="204"/>
      <c r="K107" s="204">
        <f t="shared" si="61"/>
        <v>10.660348522875854</v>
      </c>
      <c r="L107" s="205"/>
      <c r="M107" s="202">
        <f>M98+M99+M103+M106</f>
        <v>6.3699246966143726</v>
      </c>
    </row>
    <row r="108" spans="1:15" x14ac:dyDescent="0.3">
      <c r="A108" s="74"/>
      <c r="B108" s="74"/>
      <c r="C108" s="43"/>
      <c r="D108" s="43"/>
      <c r="E108" s="43"/>
      <c r="F108" s="43"/>
      <c r="G108" s="43"/>
      <c r="H108" s="43"/>
      <c r="I108" s="43"/>
      <c r="J108" s="43"/>
      <c r="K108" s="39" t="s">
        <v>83</v>
      </c>
      <c r="L108" s="39"/>
      <c r="M108" s="89">
        <v>6.3699000000000003</v>
      </c>
      <c r="N108" s="246"/>
    </row>
    <row r="110" spans="1:15" ht="15" thickBot="1" x14ac:dyDescent="0.35">
      <c r="A110" s="72" t="s">
        <v>0</v>
      </c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 t="s">
        <v>94</v>
      </c>
    </row>
    <row r="111" spans="1:15" x14ac:dyDescent="0.3">
      <c r="A111" s="536" t="s">
        <v>1</v>
      </c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</row>
    <row r="112" spans="1:15" ht="15" thickBot="1" x14ac:dyDescent="0.35"/>
    <row r="113" spans="1:13" ht="15" thickBot="1" x14ac:dyDescent="0.35">
      <c r="A113" s="200"/>
      <c r="B113" s="137" t="s">
        <v>135</v>
      </c>
      <c r="C113" s="10">
        <v>3</v>
      </c>
      <c r="D113" s="194">
        <v>36</v>
      </c>
      <c r="E113" s="194">
        <v>165</v>
      </c>
      <c r="F113" s="194">
        <v>6</v>
      </c>
      <c r="G113" s="194">
        <v>91</v>
      </c>
      <c r="H113" s="194">
        <v>9</v>
      </c>
      <c r="I113" s="194">
        <v>74</v>
      </c>
      <c r="J113" s="194">
        <v>18</v>
      </c>
      <c r="K113" s="193">
        <v>44</v>
      </c>
      <c r="M113" s="196">
        <f>SUM(C113:K113)</f>
        <v>446</v>
      </c>
    </row>
    <row r="114" spans="1:13" ht="15" thickBot="1" x14ac:dyDescent="0.35">
      <c r="A114" s="94">
        <v>1</v>
      </c>
      <c r="B114" s="144" t="s">
        <v>2</v>
      </c>
      <c r="C114" s="191">
        <v>17666.79</v>
      </c>
      <c r="D114" s="189">
        <v>273023.94</v>
      </c>
      <c r="E114" s="189">
        <v>1088646.6599999999</v>
      </c>
      <c r="F114" s="189">
        <v>23186.37</v>
      </c>
      <c r="G114" s="189">
        <v>527900.71</v>
      </c>
      <c r="H114" s="195">
        <v>64565.67</v>
      </c>
      <c r="I114" s="189">
        <v>368701.22</v>
      </c>
      <c r="J114" s="189">
        <v>96317.16</v>
      </c>
      <c r="K114" s="190">
        <v>231929.17</v>
      </c>
      <c r="L114" s="23"/>
      <c r="M114" s="120">
        <f>SUM(C114:K114)</f>
        <v>2691937.69</v>
      </c>
    </row>
    <row r="115" spans="1:13" ht="29.4" thickBot="1" x14ac:dyDescent="0.35">
      <c r="A115" s="8"/>
      <c r="B115" s="50" t="s">
        <v>28</v>
      </c>
      <c r="C115" s="26" t="s">
        <v>61</v>
      </c>
      <c r="D115" s="27" t="s">
        <v>62</v>
      </c>
      <c r="E115" s="27" t="s">
        <v>63</v>
      </c>
      <c r="F115" s="27" t="s">
        <v>64</v>
      </c>
      <c r="G115" s="27" t="s">
        <v>65</v>
      </c>
      <c r="H115" s="27" t="s">
        <v>111</v>
      </c>
      <c r="I115" s="27" t="s">
        <v>66</v>
      </c>
      <c r="J115" s="27" t="s">
        <v>67</v>
      </c>
      <c r="K115" s="28" t="s">
        <v>68</v>
      </c>
      <c r="L115" s="29"/>
      <c r="M115" s="54" t="s">
        <v>136</v>
      </c>
    </row>
    <row r="116" spans="1:13" ht="15" thickBot="1" x14ac:dyDescent="0.35">
      <c r="A116" s="9">
        <v>4</v>
      </c>
      <c r="B116" s="137" t="s">
        <v>29</v>
      </c>
      <c r="C116" s="146">
        <f>SUM(C117:C121)</f>
        <v>0.71330000000000005</v>
      </c>
      <c r="D116" s="30">
        <f t="shared" ref="D116:K116" si="62">SUM(D117:D121)</f>
        <v>0.9657</v>
      </c>
      <c r="E116" s="30">
        <f t="shared" si="62"/>
        <v>1.1004</v>
      </c>
      <c r="F116" s="30">
        <f t="shared" si="62"/>
        <v>1.4593000000000003</v>
      </c>
      <c r="G116" s="30">
        <f t="shared" si="62"/>
        <v>1.5621</v>
      </c>
      <c r="H116" s="30">
        <f t="shared" si="62"/>
        <v>1.8226</v>
      </c>
      <c r="I116" s="30">
        <f t="shared" si="62"/>
        <v>2.2389000000000001</v>
      </c>
      <c r="J116" s="30">
        <f t="shared" si="62"/>
        <v>2.5697999999999999</v>
      </c>
      <c r="K116" s="30">
        <f t="shared" si="62"/>
        <v>3.0015999999999998</v>
      </c>
      <c r="L116" s="32"/>
      <c r="M116" s="60">
        <f>(C116*$C$114+D116*$D$114+E116*$E$114+F116*$F$114+G116*$G$114+H116*$H$114+I116*$I$114+J116*$J$114+K116*$K$114)/$M$114</f>
        <v>1.5674635766554463</v>
      </c>
    </row>
    <row r="117" spans="1:13" x14ac:dyDescent="0.3">
      <c r="A117" s="94" t="s">
        <v>3</v>
      </c>
      <c r="B117" s="138" t="s">
        <v>30</v>
      </c>
      <c r="C117" s="147">
        <v>0.46479999999999999</v>
      </c>
      <c r="D117" s="33">
        <v>0.62970000000000004</v>
      </c>
      <c r="E117" s="33">
        <v>0.72550000000000003</v>
      </c>
      <c r="F117" s="33">
        <v>1.0367</v>
      </c>
      <c r="G117" s="33">
        <v>1.0902000000000001</v>
      </c>
      <c r="H117" s="33">
        <v>0.81489999999999996</v>
      </c>
      <c r="I117" s="33">
        <v>1.5181</v>
      </c>
      <c r="J117" s="33">
        <v>1.7779</v>
      </c>
      <c r="K117" s="95">
        <v>1.8492</v>
      </c>
      <c r="L117" s="34"/>
      <c r="M117" s="58">
        <f>(C117*$C$114+D117*$D$114+E117*$E$114+F117*$F$114+G117*$G$114+H117*$H$114+I117*$I$114+J117*$J$114+K117*$K$114)/$M$114</f>
        <v>1.0334444632535309</v>
      </c>
    </row>
    <row r="118" spans="1:13" x14ac:dyDescent="0.3">
      <c r="A118" s="96" t="s">
        <v>4</v>
      </c>
      <c r="B118" s="66" t="s">
        <v>31</v>
      </c>
      <c r="C118" s="148">
        <v>1.8599999999999998E-2</v>
      </c>
      <c r="D118" s="35">
        <v>2.52E-2</v>
      </c>
      <c r="E118" s="35">
        <v>2.9000000000000001E-2</v>
      </c>
      <c r="F118" s="35">
        <v>4.1500000000000002E-2</v>
      </c>
      <c r="G118" s="35">
        <v>4.36E-2</v>
      </c>
      <c r="H118" s="35">
        <v>4.8899999999999999E-2</v>
      </c>
      <c r="I118" s="35">
        <v>6.0699999999999997E-2</v>
      </c>
      <c r="J118" s="35">
        <v>7.1099999999999997E-2</v>
      </c>
      <c r="K118" s="97">
        <v>7.3999999999999996E-2</v>
      </c>
      <c r="L118" s="34"/>
      <c r="M118" s="56">
        <f t="shared" ref="M118:M157" si="63">(C118*$C$114+D118*$D$114+E118*$E$114+F118*$F$114+G118*$G$114+H118*$H$114+I118*$I$114+J118*$J$114+K118*$K$114)/$M$114</f>
        <v>4.1719612761913515E-2</v>
      </c>
    </row>
    <row r="119" spans="1:13" x14ac:dyDescent="0.3">
      <c r="A119" s="96" t="s">
        <v>5</v>
      </c>
      <c r="B119" s="66" t="s">
        <v>32</v>
      </c>
      <c r="C119" s="148">
        <v>6.0600000000000001E-2</v>
      </c>
      <c r="D119" s="35">
        <v>8.9200000000000002E-2</v>
      </c>
      <c r="E119" s="35">
        <v>0.11600000000000001</v>
      </c>
      <c r="F119" s="35">
        <v>0.11600000000000001</v>
      </c>
      <c r="G119" s="35">
        <v>0.13519999999999999</v>
      </c>
      <c r="H119" s="35">
        <v>0.13519999999999999</v>
      </c>
      <c r="I119" s="35">
        <v>0.16059999999999999</v>
      </c>
      <c r="J119" s="35">
        <v>0.16059999999999999</v>
      </c>
      <c r="K119" s="97">
        <v>0.18959999999999999</v>
      </c>
      <c r="L119" s="34"/>
      <c r="M119" s="56">
        <f t="shared" si="63"/>
        <v>0.13118957127049993</v>
      </c>
    </row>
    <row r="120" spans="1:13" x14ac:dyDescent="0.3">
      <c r="A120" s="98" t="s">
        <v>6</v>
      </c>
      <c r="B120" s="139" t="s">
        <v>33</v>
      </c>
      <c r="C120" s="149">
        <v>0.16930000000000001</v>
      </c>
      <c r="D120" s="36">
        <v>0.22159999999999999</v>
      </c>
      <c r="E120" s="36">
        <v>0.22989999999999999</v>
      </c>
      <c r="F120" s="36">
        <v>0.2651</v>
      </c>
      <c r="G120" s="36">
        <v>0.29310000000000003</v>
      </c>
      <c r="H120" s="36">
        <v>0.5736</v>
      </c>
      <c r="I120" s="36">
        <v>0.4995</v>
      </c>
      <c r="J120" s="36">
        <v>0.56020000000000003</v>
      </c>
      <c r="K120" s="99">
        <v>0.88880000000000003</v>
      </c>
      <c r="L120" s="34"/>
      <c r="M120" s="56">
        <f t="shared" si="63"/>
        <v>0.35511372167124716</v>
      </c>
    </row>
    <row r="121" spans="1:13" ht="15" thickBot="1" x14ac:dyDescent="0.35">
      <c r="A121" s="6" t="s">
        <v>100</v>
      </c>
      <c r="B121" s="20" t="s">
        <v>101</v>
      </c>
      <c r="C121" s="150"/>
      <c r="D121" s="116"/>
      <c r="E121" s="116"/>
      <c r="F121" s="116"/>
      <c r="G121" s="116"/>
      <c r="H121" s="116">
        <v>0.25</v>
      </c>
      <c r="I121" s="116"/>
      <c r="J121" s="116"/>
      <c r="K121" s="118"/>
      <c r="L121" s="34"/>
      <c r="M121" s="62">
        <f t="shared" si="63"/>
        <v>5.9962076982547092E-3</v>
      </c>
    </row>
    <row r="122" spans="1:13" ht="29.4" thickBot="1" x14ac:dyDescent="0.35">
      <c r="A122" s="9">
        <v>5</v>
      </c>
      <c r="B122" s="140" t="s">
        <v>71</v>
      </c>
      <c r="C122" s="129">
        <f>SUM(C123:C125,C130:C133)</f>
        <v>2.1524182796</v>
      </c>
      <c r="D122" s="37">
        <f t="shared" ref="D122:K122" si="64">SUM(D123:D125,D130:D133)</f>
        <v>2.1524182796</v>
      </c>
      <c r="E122" s="37">
        <f t="shared" si="64"/>
        <v>3.1903641353999999</v>
      </c>
      <c r="F122" s="37">
        <f t="shared" si="64"/>
        <v>3.1148182401000004</v>
      </c>
      <c r="G122" s="37">
        <f t="shared" si="64"/>
        <v>3.1148182401000004</v>
      </c>
      <c r="H122" s="37">
        <f t="shared" si="64"/>
        <v>3.3808889061</v>
      </c>
      <c r="I122" s="37">
        <f t="shared" si="64"/>
        <v>3.1148182401000004</v>
      </c>
      <c r="J122" s="37">
        <f t="shared" si="64"/>
        <v>3.1148182401000004</v>
      </c>
      <c r="K122" s="37">
        <f t="shared" si="64"/>
        <v>3.1148182401000004</v>
      </c>
      <c r="L122" s="32"/>
      <c r="M122" s="60">
        <f t="shared" si="63"/>
        <v>3.0478260023795847</v>
      </c>
    </row>
    <row r="123" spans="1:13" x14ac:dyDescent="0.3">
      <c r="A123" s="94" t="s">
        <v>115</v>
      </c>
      <c r="B123" s="138" t="s">
        <v>114</v>
      </c>
      <c r="C123" s="127">
        <v>1.1674</v>
      </c>
      <c r="D123" s="38">
        <v>1.1674</v>
      </c>
      <c r="E123" s="38">
        <v>1.7625999999999999</v>
      </c>
      <c r="F123" s="38">
        <v>1.7231000000000001</v>
      </c>
      <c r="G123" s="38">
        <v>1.7231000000000001</v>
      </c>
      <c r="H123" s="38">
        <v>1.8851</v>
      </c>
      <c r="I123" s="38">
        <v>1.7231000000000001</v>
      </c>
      <c r="J123" s="38">
        <v>1.7231000000000001</v>
      </c>
      <c r="K123" s="100">
        <v>1.7231000000000001</v>
      </c>
      <c r="L123" s="39"/>
      <c r="M123" s="58">
        <f t="shared" si="63"/>
        <v>1.6829520955917816</v>
      </c>
    </row>
    <row r="124" spans="1:13" x14ac:dyDescent="0.3">
      <c r="A124" s="94" t="s">
        <v>116</v>
      </c>
      <c r="B124" s="141" t="s">
        <v>117</v>
      </c>
      <c r="C124" s="127">
        <f>C123*0.423893</f>
        <v>0.4948526882</v>
      </c>
      <c r="D124" s="127">
        <f t="shared" ref="D124:K124" si="65">D123*0.423893</f>
        <v>0.4948526882</v>
      </c>
      <c r="E124" s="127">
        <f t="shared" si="65"/>
        <v>0.74715380180000002</v>
      </c>
      <c r="F124" s="127">
        <f t="shared" si="65"/>
        <v>0.73041002830000001</v>
      </c>
      <c r="G124" s="127">
        <f t="shared" si="65"/>
        <v>0.73041002830000001</v>
      </c>
      <c r="H124" s="127">
        <f t="shared" si="65"/>
        <v>0.79908069430000006</v>
      </c>
      <c r="I124" s="127">
        <f t="shared" si="65"/>
        <v>0.73041002830000001</v>
      </c>
      <c r="J124" s="127">
        <f t="shared" si="65"/>
        <v>0.73041002830000001</v>
      </c>
      <c r="K124" s="127">
        <f t="shared" si="65"/>
        <v>0.73041002830000001</v>
      </c>
      <c r="L124" s="39"/>
      <c r="M124" s="58">
        <f t="shared" si="63"/>
        <v>0.71339161265668716</v>
      </c>
    </row>
    <row r="125" spans="1:13" x14ac:dyDescent="0.3">
      <c r="A125" s="96" t="s">
        <v>8</v>
      </c>
      <c r="B125" s="66" t="s">
        <v>35</v>
      </c>
      <c r="C125" s="131">
        <f>SUM(C126:C129)</f>
        <v>0.2447</v>
      </c>
      <c r="D125" s="131">
        <f t="shared" ref="D125:K125" si="66">SUM(D126:D129)</f>
        <v>0.2447</v>
      </c>
      <c r="E125" s="131">
        <f>SUM(E126:E129)</f>
        <v>0.44969999999999999</v>
      </c>
      <c r="F125" s="131">
        <f t="shared" si="66"/>
        <v>0.43510000000000004</v>
      </c>
      <c r="G125" s="131">
        <f t="shared" si="66"/>
        <v>0.43510000000000004</v>
      </c>
      <c r="H125" s="131">
        <f t="shared" si="66"/>
        <v>0.47049999999999997</v>
      </c>
      <c r="I125" s="131">
        <f t="shared" si="66"/>
        <v>0.43510000000000004</v>
      </c>
      <c r="J125" s="131">
        <f t="shared" si="66"/>
        <v>0.43510000000000004</v>
      </c>
      <c r="K125" s="131">
        <f t="shared" si="66"/>
        <v>0.43510000000000004</v>
      </c>
      <c r="L125" s="39"/>
      <c r="M125" s="56">
        <f t="shared" si="63"/>
        <v>0.42129297572300051</v>
      </c>
    </row>
    <row r="126" spans="1:13" x14ac:dyDescent="0.3">
      <c r="A126" s="96" t="s">
        <v>9</v>
      </c>
      <c r="B126" s="66" t="s">
        <v>108</v>
      </c>
      <c r="C126" s="131">
        <v>0.19800000000000001</v>
      </c>
      <c r="D126" s="40">
        <v>0.19800000000000001</v>
      </c>
      <c r="E126" s="40">
        <v>0.36380000000000001</v>
      </c>
      <c r="F126" s="40">
        <v>0.35189999999999999</v>
      </c>
      <c r="G126" s="40">
        <v>0.35189999999999999</v>
      </c>
      <c r="H126" s="40">
        <v>0.38269999999999998</v>
      </c>
      <c r="I126" s="40">
        <v>0.35189999999999999</v>
      </c>
      <c r="J126" s="40">
        <v>0.35189999999999999</v>
      </c>
      <c r="K126" s="101">
        <v>0.35189999999999999</v>
      </c>
      <c r="L126" s="39"/>
      <c r="M126" s="56">
        <f t="shared" si="63"/>
        <v>0.34083221579099771</v>
      </c>
    </row>
    <row r="127" spans="1:13" x14ac:dyDescent="0.3">
      <c r="A127" s="96" t="s">
        <v>10</v>
      </c>
      <c r="B127" s="66" t="s">
        <v>109</v>
      </c>
      <c r="C127" s="131">
        <v>2.8799999999999999E-2</v>
      </c>
      <c r="D127" s="40">
        <v>2.8799999999999999E-2</v>
      </c>
      <c r="E127" s="40">
        <v>5.2999999999999999E-2</v>
      </c>
      <c r="F127" s="40">
        <v>5.1299999999999998E-2</v>
      </c>
      <c r="G127" s="40">
        <v>5.1299999999999998E-2</v>
      </c>
      <c r="H127" s="40">
        <v>5.33E-2</v>
      </c>
      <c r="I127" s="40">
        <v>5.1299999999999998E-2</v>
      </c>
      <c r="J127" s="40">
        <v>5.1299999999999998E-2</v>
      </c>
      <c r="K127" s="101">
        <v>5.1299999999999998E-2</v>
      </c>
      <c r="L127" s="39"/>
      <c r="M127" s="56">
        <f t="shared" si="63"/>
        <v>4.960578888213419E-2</v>
      </c>
    </row>
    <row r="128" spans="1:13" x14ac:dyDescent="0.3">
      <c r="A128" s="96" t="s">
        <v>11</v>
      </c>
      <c r="B128" s="66" t="s">
        <v>110</v>
      </c>
      <c r="C128" s="131">
        <v>3.0000000000000001E-3</v>
      </c>
      <c r="D128" s="40">
        <v>3.0000000000000001E-3</v>
      </c>
      <c r="E128" s="40">
        <v>5.4999999999999997E-3</v>
      </c>
      <c r="F128" s="40">
        <v>5.4000000000000003E-3</v>
      </c>
      <c r="G128" s="40">
        <v>5.4000000000000003E-3</v>
      </c>
      <c r="H128" s="40">
        <v>5.5999999999999999E-3</v>
      </c>
      <c r="I128" s="40">
        <v>5.4000000000000003E-3</v>
      </c>
      <c r="J128" s="40">
        <v>5.4000000000000003E-3</v>
      </c>
      <c r="K128" s="101">
        <v>5.4000000000000003E-3</v>
      </c>
      <c r="L128" s="39"/>
      <c r="M128" s="56">
        <f t="shared" si="63"/>
        <v>5.1860723321571385E-3</v>
      </c>
    </row>
    <row r="129" spans="1:13" x14ac:dyDescent="0.3">
      <c r="A129" s="96" t="s">
        <v>132</v>
      </c>
      <c r="B129" s="66" t="s">
        <v>133</v>
      </c>
      <c r="C129" s="131">
        <v>1.49E-2</v>
      </c>
      <c r="D129" s="40">
        <v>1.49E-2</v>
      </c>
      <c r="E129" s="40">
        <v>2.7400000000000001E-2</v>
      </c>
      <c r="F129" s="40">
        <v>2.6499999999999999E-2</v>
      </c>
      <c r="G129" s="40">
        <v>2.6499999999999999E-2</v>
      </c>
      <c r="H129" s="40">
        <v>2.8899999999999999E-2</v>
      </c>
      <c r="I129" s="40">
        <v>2.6499999999999999E-2</v>
      </c>
      <c r="J129" s="40">
        <v>2.6499999999999999E-2</v>
      </c>
      <c r="K129" s="101">
        <v>2.6499999999999999E-2</v>
      </c>
      <c r="L129" s="39"/>
      <c r="M129" s="56">
        <f t="shared" si="63"/>
        <v>2.5668898717711403E-2</v>
      </c>
    </row>
    <row r="130" spans="1:13" x14ac:dyDescent="0.3">
      <c r="A130" s="96" t="s">
        <v>12</v>
      </c>
      <c r="B130" s="66" t="s">
        <v>39</v>
      </c>
      <c r="C130" s="131">
        <v>9.2100000000000001E-2</v>
      </c>
      <c r="D130" s="40">
        <v>9.2100000000000001E-2</v>
      </c>
      <c r="E130" s="40"/>
      <c r="F130" s="40"/>
      <c r="G130" s="40"/>
      <c r="H130" s="40"/>
      <c r="I130" s="40"/>
      <c r="J130" s="40"/>
      <c r="K130" s="101"/>
      <c r="L130" s="39"/>
      <c r="M130" s="56">
        <f t="shared" si="63"/>
        <v>9.9454814026546066E-3</v>
      </c>
    </row>
    <row r="131" spans="1:13" x14ac:dyDescent="0.3">
      <c r="A131" s="96" t="s">
        <v>13</v>
      </c>
      <c r="B131" s="66" t="s">
        <v>40</v>
      </c>
      <c r="C131" s="131">
        <v>2.5499999999999998E-2</v>
      </c>
      <c r="D131" s="40">
        <v>2.5499999999999998E-2</v>
      </c>
      <c r="E131" s="40">
        <v>3.8399999999999997E-2</v>
      </c>
      <c r="F131" s="40">
        <v>3.7400000000000003E-2</v>
      </c>
      <c r="G131" s="40">
        <v>3.7400000000000003E-2</v>
      </c>
      <c r="H131" s="40">
        <v>3.7400000000000003E-2</v>
      </c>
      <c r="I131" s="40">
        <v>3.7400000000000003E-2</v>
      </c>
      <c r="J131" s="40">
        <v>3.7400000000000003E-2</v>
      </c>
      <c r="K131" s="101">
        <v>3.7400000000000003E-2</v>
      </c>
      <c r="L131" s="39"/>
      <c r="M131" s="56">
        <f t="shared" si="63"/>
        <v>3.6519380424069173E-2</v>
      </c>
    </row>
    <row r="132" spans="1:13" x14ac:dyDescent="0.3">
      <c r="A132" s="565" t="s">
        <v>14</v>
      </c>
      <c r="B132" s="139" t="s">
        <v>118</v>
      </c>
      <c r="C132" s="132">
        <v>8.9800000000000005E-2</v>
      </c>
      <c r="D132" s="41">
        <v>8.9800000000000005E-2</v>
      </c>
      <c r="E132" s="41">
        <v>0.13519999999999999</v>
      </c>
      <c r="F132" s="41">
        <v>0.1326</v>
      </c>
      <c r="G132" s="41">
        <v>0.1326</v>
      </c>
      <c r="H132" s="41">
        <v>0.1326</v>
      </c>
      <c r="I132" s="41">
        <v>0.1326</v>
      </c>
      <c r="J132" s="41">
        <v>0.1326</v>
      </c>
      <c r="K132" s="102">
        <v>0.1326</v>
      </c>
      <c r="L132" s="39"/>
      <c r="M132" s="62">
        <f t="shared" si="63"/>
        <v>0.12902967890241171</v>
      </c>
    </row>
    <row r="133" spans="1:13" ht="15" thickBot="1" x14ac:dyDescent="0.35">
      <c r="A133" s="566"/>
      <c r="B133" s="83" t="s">
        <v>117</v>
      </c>
      <c r="C133" s="127">
        <f>C132*0.423893</f>
        <v>3.8065591400000001E-2</v>
      </c>
      <c r="D133" s="127">
        <f t="shared" ref="D133:K133" si="67">D132*0.423893</f>
        <v>3.8065591400000001E-2</v>
      </c>
      <c r="E133" s="127">
        <f t="shared" si="67"/>
        <v>5.7310333599999999E-2</v>
      </c>
      <c r="F133" s="127">
        <f t="shared" si="67"/>
        <v>5.6208211799999998E-2</v>
      </c>
      <c r="G133" s="127">
        <f t="shared" si="67"/>
        <v>5.6208211799999998E-2</v>
      </c>
      <c r="H133" s="127">
        <f t="shared" si="67"/>
        <v>5.6208211799999998E-2</v>
      </c>
      <c r="I133" s="127">
        <f t="shared" si="67"/>
        <v>5.6208211799999998E-2</v>
      </c>
      <c r="J133" s="127">
        <f t="shared" si="67"/>
        <v>5.6208211799999998E-2</v>
      </c>
      <c r="K133" s="127">
        <f t="shared" si="67"/>
        <v>5.6208211799999998E-2</v>
      </c>
      <c r="L133" s="39"/>
      <c r="M133" s="62">
        <f t="shared" si="63"/>
        <v>5.4694777678980011E-2</v>
      </c>
    </row>
    <row r="134" spans="1:13" ht="15" thickBot="1" x14ac:dyDescent="0.35">
      <c r="A134" s="9">
        <v>6</v>
      </c>
      <c r="B134" s="137" t="s">
        <v>42</v>
      </c>
      <c r="C134" s="129">
        <f>SUM(C135:C137)</f>
        <v>0.252</v>
      </c>
      <c r="D134" s="37">
        <f t="shared" ref="D134:K134" si="68">SUM(D135:D137)</f>
        <v>0.252</v>
      </c>
      <c r="E134" s="37">
        <f t="shared" si="68"/>
        <v>0.30809999999999998</v>
      </c>
      <c r="F134" s="37">
        <f t="shared" si="68"/>
        <v>0.3049</v>
      </c>
      <c r="G134" s="37">
        <f t="shared" si="68"/>
        <v>0.3049</v>
      </c>
      <c r="H134" s="37">
        <f>SUM(H135:H137)</f>
        <v>0.67300000000000004</v>
      </c>
      <c r="I134" s="37">
        <f t="shared" si="68"/>
        <v>0.3049</v>
      </c>
      <c r="J134" s="37">
        <f t="shared" si="68"/>
        <v>0.3049</v>
      </c>
      <c r="K134" s="37">
        <f t="shared" si="68"/>
        <v>0.3049</v>
      </c>
      <c r="L134" s="43"/>
      <c r="M134" s="60">
        <f t="shared" si="63"/>
        <v>0.30931048575013637</v>
      </c>
    </row>
    <row r="135" spans="1:13" x14ac:dyDescent="0.3">
      <c r="A135" s="94" t="s">
        <v>15</v>
      </c>
      <c r="B135" s="138" t="s">
        <v>43</v>
      </c>
      <c r="C135" s="127">
        <v>0.1108</v>
      </c>
      <c r="D135" s="38">
        <v>0.1108</v>
      </c>
      <c r="E135" s="38">
        <v>0.16689999999999999</v>
      </c>
      <c r="F135" s="38">
        <v>0.16370000000000001</v>
      </c>
      <c r="G135" s="38">
        <v>0.16370000000000001</v>
      </c>
      <c r="H135" s="38">
        <v>0.16370000000000001</v>
      </c>
      <c r="I135" s="38">
        <v>0.16370000000000001</v>
      </c>
      <c r="J135" s="38">
        <v>0.16370000000000001</v>
      </c>
      <c r="K135" s="100">
        <v>0.16370000000000001</v>
      </c>
      <c r="L135" s="39"/>
      <c r="M135" s="58">
        <f t="shared" si="63"/>
        <v>0.15928166953522613</v>
      </c>
    </row>
    <row r="136" spans="1:13" x14ac:dyDescent="0.3">
      <c r="A136" s="98" t="s">
        <v>16</v>
      </c>
      <c r="B136" s="139" t="s">
        <v>44</v>
      </c>
      <c r="C136" s="132">
        <v>0.14119999999999999</v>
      </c>
      <c r="D136" s="41">
        <v>0.14119999999999999</v>
      </c>
      <c r="E136" s="41">
        <v>0.14119999999999999</v>
      </c>
      <c r="F136" s="41">
        <v>0.14119999999999999</v>
      </c>
      <c r="G136" s="41">
        <v>0.14119999999999999</v>
      </c>
      <c r="H136" s="41">
        <v>0.14119999999999999</v>
      </c>
      <c r="I136" s="41">
        <v>0.14119999999999999</v>
      </c>
      <c r="J136" s="41">
        <v>0.14119999999999999</v>
      </c>
      <c r="K136" s="102">
        <v>0.14119999999999999</v>
      </c>
      <c r="L136" s="39"/>
      <c r="M136" s="56">
        <f t="shared" si="63"/>
        <v>0.14119999999999999</v>
      </c>
    </row>
    <row r="137" spans="1:13" x14ac:dyDescent="0.3">
      <c r="A137" s="98" t="s">
        <v>102</v>
      </c>
      <c r="B137" s="139" t="s">
        <v>103</v>
      </c>
      <c r="C137" s="132"/>
      <c r="D137" s="41"/>
      <c r="E137" s="41"/>
      <c r="F137" s="41"/>
      <c r="G137" s="41"/>
      <c r="H137" s="41">
        <f>SUM(H138:H138)</f>
        <v>0.36809999999999998</v>
      </c>
      <c r="I137" s="41"/>
      <c r="J137" s="41"/>
      <c r="K137" s="102"/>
      <c r="L137" s="39"/>
      <c r="M137" s="56">
        <f t="shared" si="63"/>
        <v>8.8288162149102335E-3</v>
      </c>
    </row>
    <row r="138" spans="1:13" ht="15" thickBot="1" x14ac:dyDescent="0.35">
      <c r="A138" s="98" t="s">
        <v>104</v>
      </c>
      <c r="B138" s="139" t="s">
        <v>106</v>
      </c>
      <c r="C138" s="132"/>
      <c r="D138" s="41"/>
      <c r="E138" s="41"/>
      <c r="F138" s="41"/>
      <c r="G138" s="41"/>
      <c r="H138" s="41">
        <v>0.36809999999999998</v>
      </c>
      <c r="I138" s="41"/>
      <c r="J138" s="41"/>
      <c r="K138" s="102"/>
      <c r="L138" s="39"/>
      <c r="M138" s="56">
        <f t="shared" si="63"/>
        <v>8.8288162149102335E-3</v>
      </c>
    </row>
    <row r="139" spans="1:13" ht="15" thickBot="1" x14ac:dyDescent="0.35">
      <c r="A139" s="9">
        <v>7</v>
      </c>
      <c r="B139" s="137" t="s">
        <v>45</v>
      </c>
      <c r="C139" s="129">
        <f>SUM(C140:C141)</f>
        <v>0.39900000000000002</v>
      </c>
      <c r="D139" s="37">
        <f>SUM(D140:D141)</f>
        <v>0.26169999999999999</v>
      </c>
      <c r="E139" s="37">
        <f t="shared" ref="E139:K139" si="69">SUM(E140:E141)</f>
        <v>0.28240000000000004</v>
      </c>
      <c r="F139" s="37">
        <f t="shared" si="69"/>
        <v>0.3387</v>
      </c>
      <c r="G139" s="37">
        <f t="shared" si="69"/>
        <v>0.45989999999999998</v>
      </c>
      <c r="H139" s="37">
        <f t="shared" si="69"/>
        <v>0.63529999999999998</v>
      </c>
      <c r="I139" s="37">
        <f t="shared" si="69"/>
        <v>0.7399</v>
      </c>
      <c r="J139" s="37">
        <f t="shared" si="69"/>
        <v>0.75239999999999996</v>
      </c>
      <c r="K139" s="42">
        <f t="shared" si="69"/>
        <v>1.3349</v>
      </c>
      <c r="L139" s="43"/>
      <c r="M139" s="60">
        <f t="shared" si="63"/>
        <v>0.49498169260596819</v>
      </c>
    </row>
    <row r="140" spans="1:13" x14ac:dyDescent="0.3">
      <c r="A140" s="94" t="s">
        <v>17</v>
      </c>
      <c r="B140" s="138" t="s">
        <v>46</v>
      </c>
      <c r="C140" s="127">
        <v>0.38080000000000003</v>
      </c>
      <c r="D140" s="38">
        <v>0.24729999999999999</v>
      </c>
      <c r="E140" s="38">
        <v>0.26700000000000002</v>
      </c>
      <c r="F140" s="38">
        <v>0.3201</v>
      </c>
      <c r="G140" s="38">
        <v>0.43469999999999998</v>
      </c>
      <c r="H140" s="38">
        <v>0.59750000000000003</v>
      </c>
      <c r="I140" s="38">
        <v>0.69940000000000002</v>
      </c>
      <c r="J140" s="38">
        <v>0.71109999999999995</v>
      </c>
      <c r="K140" s="100">
        <v>1.2618</v>
      </c>
      <c r="L140" s="39"/>
      <c r="M140" s="58">
        <f t="shared" si="63"/>
        <v>0.4678423177629345</v>
      </c>
    </row>
    <row r="141" spans="1:13" ht="15" thickBot="1" x14ac:dyDescent="0.35">
      <c r="A141" s="98" t="s">
        <v>18</v>
      </c>
      <c r="B141" s="20" t="s">
        <v>48</v>
      </c>
      <c r="C141" s="132">
        <v>1.8200000000000001E-2</v>
      </c>
      <c r="D141" s="41">
        <v>1.44E-2</v>
      </c>
      <c r="E141" s="41">
        <v>1.54E-2</v>
      </c>
      <c r="F141" s="41">
        <v>1.8599999999999998E-2</v>
      </c>
      <c r="G141" s="41">
        <v>2.52E-2</v>
      </c>
      <c r="H141" s="41">
        <v>3.78E-2</v>
      </c>
      <c r="I141" s="41">
        <v>4.0500000000000001E-2</v>
      </c>
      <c r="J141" s="41">
        <v>4.1300000000000003E-2</v>
      </c>
      <c r="K141" s="102">
        <v>7.3099999999999998E-2</v>
      </c>
      <c r="L141" s="39"/>
      <c r="M141" s="62">
        <f t="shared" si="63"/>
        <v>2.7139374843033606E-2</v>
      </c>
    </row>
    <row r="142" spans="1:13" ht="15" thickBot="1" x14ac:dyDescent="0.35">
      <c r="A142" s="9">
        <v>8</v>
      </c>
      <c r="B142" s="137" t="s">
        <v>49</v>
      </c>
      <c r="C142" s="129">
        <f>SUM(C143:C146)</f>
        <v>0.59979999999999989</v>
      </c>
      <c r="D142" s="37">
        <f>SUM(D143:D146)</f>
        <v>0.4214</v>
      </c>
      <c r="E142" s="37">
        <f t="shared" ref="E142:K142" si="70">SUM(E143:E146)</f>
        <v>0.47339999999999993</v>
      </c>
      <c r="F142" s="37">
        <f t="shared" si="70"/>
        <v>0.52160000000000006</v>
      </c>
      <c r="G142" s="37">
        <f t="shared" si="70"/>
        <v>0.69219999999999993</v>
      </c>
      <c r="H142" s="37">
        <f t="shared" si="70"/>
        <v>0.94110000000000005</v>
      </c>
      <c r="I142" s="37">
        <f t="shared" si="70"/>
        <v>1.0753000000000001</v>
      </c>
      <c r="J142" s="37">
        <f t="shared" si="70"/>
        <v>1.0906</v>
      </c>
      <c r="K142" s="42">
        <f t="shared" si="70"/>
        <v>2.2496</v>
      </c>
      <c r="L142" s="43"/>
      <c r="M142" s="60">
        <f t="shared" si="63"/>
        <v>0.78105060793104775</v>
      </c>
    </row>
    <row r="143" spans="1:13" x14ac:dyDescent="0.3">
      <c r="A143" s="94" t="s">
        <v>19</v>
      </c>
      <c r="B143" s="138" t="s">
        <v>46</v>
      </c>
      <c r="C143" s="127">
        <v>0.30030000000000001</v>
      </c>
      <c r="D143" s="38">
        <v>0.19600000000000001</v>
      </c>
      <c r="E143" s="38">
        <v>0.22509999999999999</v>
      </c>
      <c r="F143" s="38">
        <v>0.25219999999999998</v>
      </c>
      <c r="G143" s="38">
        <v>0.34789999999999999</v>
      </c>
      <c r="H143" s="38">
        <v>0.48970000000000002</v>
      </c>
      <c r="I143" s="38">
        <v>0.56279999999999997</v>
      </c>
      <c r="J143" s="38">
        <v>0.57140000000000002</v>
      </c>
      <c r="K143" s="100">
        <v>1.2216</v>
      </c>
      <c r="L143" s="39"/>
      <c r="M143" s="58">
        <f t="shared" si="63"/>
        <v>0.39780259790374273</v>
      </c>
    </row>
    <row r="144" spans="1:13" x14ac:dyDescent="0.3">
      <c r="A144" s="96" t="s">
        <v>19</v>
      </c>
      <c r="B144" s="66" t="s">
        <v>47</v>
      </c>
      <c r="C144" s="131">
        <v>0.15859999999999999</v>
      </c>
      <c r="D144" s="40">
        <v>0.12640000000000001</v>
      </c>
      <c r="E144" s="40">
        <v>0.13700000000000001</v>
      </c>
      <c r="F144" s="40">
        <v>0.14680000000000001</v>
      </c>
      <c r="G144" s="40">
        <v>0.18160000000000001</v>
      </c>
      <c r="H144" s="40">
        <v>0.224</v>
      </c>
      <c r="I144" s="40">
        <v>0.25979999999999998</v>
      </c>
      <c r="J144" s="40">
        <v>0.26290000000000002</v>
      </c>
      <c r="K144" s="101">
        <v>0.49930000000000002</v>
      </c>
      <c r="L144" s="39"/>
      <c r="M144" s="56">
        <f t="shared" si="63"/>
        <v>0.19952267259313869</v>
      </c>
    </row>
    <row r="145" spans="1:15" x14ac:dyDescent="0.3">
      <c r="A145" s="96" t="s">
        <v>20</v>
      </c>
      <c r="B145" s="66" t="s">
        <v>50</v>
      </c>
      <c r="C145" s="131">
        <v>9.2200000000000004E-2</v>
      </c>
      <c r="D145" s="40">
        <v>6.0199999999999997E-2</v>
      </c>
      <c r="E145" s="40">
        <v>6.9199999999999998E-2</v>
      </c>
      <c r="F145" s="40">
        <v>7.7499999999999999E-2</v>
      </c>
      <c r="G145" s="40">
        <v>0.1069</v>
      </c>
      <c r="H145" s="40">
        <v>0.17549999999999999</v>
      </c>
      <c r="I145" s="40">
        <v>0.1729</v>
      </c>
      <c r="J145" s="40">
        <v>0.17549999999999999</v>
      </c>
      <c r="K145" s="101">
        <v>0.37530000000000002</v>
      </c>
      <c r="L145" s="39"/>
      <c r="M145" s="56">
        <f t="shared" si="63"/>
        <v>0.12283166657397632</v>
      </c>
    </row>
    <row r="146" spans="1:15" ht="15" thickBot="1" x14ac:dyDescent="0.35">
      <c r="A146" s="98" t="s">
        <v>20</v>
      </c>
      <c r="B146" s="20" t="s">
        <v>47</v>
      </c>
      <c r="C146" s="132">
        <v>4.87E-2</v>
      </c>
      <c r="D146" s="41">
        <v>3.8800000000000001E-2</v>
      </c>
      <c r="E146" s="41">
        <v>4.2099999999999999E-2</v>
      </c>
      <c r="F146" s="41">
        <v>4.5100000000000001E-2</v>
      </c>
      <c r="G146" s="41">
        <v>5.5800000000000002E-2</v>
      </c>
      <c r="H146" s="41">
        <v>5.1900000000000002E-2</v>
      </c>
      <c r="I146" s="41">
        <v>7.9799999999999996E-2</v>
      </c>
      <c r="J146" s="41">
        <v>8.0799999999999997E-2</v>
      </c>
      <c r="K146" s="102">
        <v>0.15340000000000001</v>
      </c>
      <c r="L146" s="39"/>
      <c r="M146" s="62">
        <f t="shared" si="63"/>
        <v>6.089367086018993E-2</v>
      </c>
    </row>
    <row r="147" spans="1:15" ht="15" thickBot="1" x14ac:dyDescent="0.35">
      <c r="A147" s="109">
        <v>9</v>
      </c>
      <c r="B147" s="143" t="s">
        <v>51</v>
      </c>
      <c r="C147" s="133">
        <f>SUM(C150,C154)</f>
        <v>0.35018397700901283</v>
      </c>
      <c r="D147" s="110">
        <f>SUM(D150,D154)</f>
        <v>0.34479917260901283</v>
      </c>
      <c r="E147" s="110">
        <f t="shared" ref="E147:M147" si="71">SUM(E150,E154)</f>
        <v>0.45551056867020723</v>
      </c>
      <c r="F147" s="110">
        <f t="shared" si="71"/>
        <v>0.48823232404882699</v>
      </c>
      <c r="G147" s="110">
        <f t="shared" si="71"/>
        <v>0.52180015684882686</v>
      </c>
      <c r="H147" s="110">
        <f t="shared" si="71"/>
        <v>0.63400235346411482</v>
      </c>
      <c r="I147" s="110">
        <f t="shared" si="71"/>
        <v>0.63578277004882688</v>
      </c>
      <c r="J147" s="110">
        <f t="shared" si="71"/>
        <v>0.66629666164882684</v>
      </c>
      <c r="K147" s="111">
        <f t="shared" si="71"/>
        <v>0.85117494604882693</v>
      </c>
      <c r="L147" s="43"/>
      <c r="M147" s="60">
        <f t="shared" si="71"/>
        <v>0.52046579085322753</v>
      </c>
    </row>
    <row r="148" spans="1:15" ht="15" thickBot="1" x14ac:dyDescent="0.35">
      <c r="A148" s="151"/>
      <c r="B148" s="179" t="s">
        <v>91</v>
      </c>
      <c r="C148" s="180"/>
      <c r="D148" s="153"/>
      <c r="E148" s="153"/>
      <c r="F148" s="153"/>
      <c r="G148" s="153"/>
      <c r="H148" s="153"/>
      <c r="I148" s="153"/>
      <c r="J148" s="153"/>
      <c r="K148" s="154"/>
      <c r="L148" s="155"/>
      <c r="M148" s="156">
        <v>8.2400000000000001E-2</v>
      </c>
      <c r="N148" s="247"/>
      <c r="O148" s="247"/>
    </row>
    <row r="149" spans="1:15" x14ac:dyDescent="0.3">
      <c r="A149" s="158"/>
      <c r="B149" s="181" t="s">
        <v>52</v>
      </c>
      <c r="C149" s="182">
        <f t="shared" ref="C149:K149" si="72">SUM(C142,C139,C134,C122,C116)</f>
        <v>4.1165182796000002</v>
      </c>
      <c r="D149" s="160">
        <f t="shared" si="72"/>
        <v>4.0532182796000003</v>
      </c>
      <c r="E149" s="160">
        <f t="shared" si="72"/>
        <v>5.3546641354000002</v>
      </c>
      <c r="F149" s="160">
        <f t="shared" si="72"/>
        <v>5.7393182401000011</v>
      </c>
      <c r="G149" s="160">
        <f t="shared" si="72"/>
        <v>6.1339182401000008</v>
      </c>
      <c r="H149" s="160">
        <f t="shared" si="72"/>
        <v>7.4528889061000001</v>
      </c>
      <c r="I149" s="160">
        <f t="shared" si="72"/>
        <v>7.4738182401000008</v>
      </c>
      <c r="J149" s="160">
        <f t="shared" si="72"/>
        <v>7.8325182400999998</v>
      </c>
      <c r="K149" s="161">
        <f t="shared" si="72"/>
        <v>10.0058182401</v>
      </c>
      <c r="L149" s="155"/>
      <c r="M149" s="162">
        <f>((C149*$C$114+D149*$D$114+E149*$E$114+F149*$F$114+G149*$G$114+H149*$H$114+I149*$I$114+J149*$J$114+K149*$K$114)/$M$114)-M148</f>
        <v>6.118232365322184</v>
      </c>
      <c r="N149" s="247"/>
      <c r="O149" s="247"/>
    </row>
    <row r="150" spans="1:15" x14ac:dyDescent="0.3">
      <c r="A150" s="105" t="s">
        <v>21</v>
      </c>
      <c r="B150" s="145" t="s">
        <v>53</v>
      </c>
      <c r="C150" s="135">
        <f>SUM(C151:C153)</f>
        <v>8.5759425318906804E-2</v>
      </c>
      <c r="D150" s="45">
        <f t="shared" ref="D150:K150" si="73">SUM(D151:D153)</f>
        <v>8.4440696418906808E-2</v>
      </c>
      <c r="E150" s="45">
        <f t="shared" si="73"/>
        <v>0.1115537179327882</v>
      </c>
      <c r="F150" s="45">
        <f t="shared" si="73"/>
        <v>0.11956721689600333</v>
      </c>
      <c r="G150" s="45">
        <f t="shared" si="73"/>
        <v>0.12778791869600331</v>
      </c>
      <c r="H150" s="45">
        <f t="shared" si="73"/>
        <v>0.15526603458078131</v>
      </c>
      <c r="I150" s="45">
        <f t="shared" si="73"/>
        <v>0.15570205539600332</v>
      </c>
      <c r="J150" s="45">
        <f t="shared" si="73"/>
        <v>0.1631748524960033</v>
      </c>
      <c r="K150" s="45">
        <f t="shared" si="73"/>
        <v>0.20845121139600331</v>
      </c>
      <c r="L150" s="43"/>
      <c r="M150" s="57">
        <f>SUM(M151:M153)</f>
        <v>0.12746113486675706</v>
      </c>
    </row>
    <row r="151" spans="1:15" x14ac:dyDescent="0.3">
      <c r="A151" s="96" t="s">
        <v>22</v>
      </c>
      <c r="B151" s="66" t="s">
        <v>126</v>
      </c>
      <c r="C151" s="131"/>
      <c r="D151" s="40"/>
      <c r="E151" s="40"/>
      <c r="F151" s="46"/>
      <c r="G151" s="40"/>
      <c r="H151" s="40"/>
      <c r="I151" s="40"/>
      <c r="J151" s="40"/>
      <c r="K151" s="101"/>
      <c r="L151" s="39"/>
      <c r="M151" s="56">
        <f t="shared" ref="M151:M152" si="74">(C151*$C$63+D151*$D$63+E151*$E$63+F151*$F$63+G151*$G$63+H151*$H$63+I151*$I$63+J151*$J$63+K151*$K$63)/$M$63</f>
        <v>0</v>
      </c>
    </row>
    <row r="152" spans="1:15" x14ac:dyDescent="0.3">
      <c r="A152" s="96" t="s">
        <v>23</v>
      </c>
      <c r="B152" s="66" t="s">
        <v>127</v>
      </c>
      <c r="C152" s="131"/>
      <c r="D152" s="40"/>
      <c r="E152" s="40"/>
      <c r="F152" s="47"/>
      <c r="G152" s="40"/>
      <c r="H152" s="40"/>
      <c r="I152" s="40"/>
      <c r="J152" s="40"/>
      <c r="K152" s="101"/>
      <c r="L152" s="39"/>
      <c r="M152" s="56">
        <f t="shared" si="74"/>
        <v>0</v>
      </c>
    </row>
    <row r="153" spans="1:15" x14ac:dyDescent="0.3">
      <c r="A153" s="96" t="s">
        <v>121</v>
      </c>
      <c r="B153" s="66" t="s">
        <v>128</v>
      </c>
      <c r="C153" s="131">
        <f t="shared" ref="C153:K153" si="75">0.020833*C149</f>
        <v>8.5759425318906804E-2</v>
      </c>
      <c r="D153" s="40">
        <f t="shared" si="75"/>
        <v>8.4440696418906808E-2</v>
      </c>
      <c r="E153" s="40">
        <f t="shared" si="75"/>
        <v>0.1115537179327882</v>
      </c>
      <c r="F153" s="47">
        <f t="shared" si="75"/>
        <v>0.11956721689600333</v>
      </c>
      <c r="G153" s="40">
        <f t="shared" si="75"/>
        <v>0.12778791869600331</v>
      </c>
      <c r="H153" s="40">
        <f t="shared" si="75"/>
        <v>0.15526603458078131</v>
      </c>
      <c r="I153" s="40">
        <f t="shared" si="75"/>
        <v>0.15570205539600332</v>
      </c>
      <c r="J153" s="40">
        <f t="shared" si="75"/>
        <v>0.1631748524960033</v>
      </c>
      <c r="K153" s="101">
        <f t="shared" si="75"/>
        <v>0.20845121139600331</v>
      </c>
      <c r="L153" s="39"/>
      <c r="M153" s="56">
        <f>0.020833*M149</f>
        <v>0.12746113486675706</v>
      </c>
    </row>
    <row r="154" spans="1:15" x14ac:dyDescent="0.3">
      <c r="A154" s="105" t="s">
        <v>24</v>
      </c>
      <c r="B154" s="145" t="s">
        <v>56</v>
      </c>
      <c r="C154" s="135">
        <f t="shared" ref="C154:K154" si="76">SUM(C155:C156)</f>
        <v>0.26442455169010604</v>
      </c>
      <c r="D154" s="45">
        <f t="shared" si="76"/>
        <v>0.26035847619010599</v>
      </c>
      <c r="E154" s="45">
        <f t="shared" si="76"/>
        <v>0.343956850737419</v>
      </c>
      <c r="F154" s="45">
        <f t="shared" si="76"/>
        <v>0.36866510715282363</v>
      </c>
      <c r="G154" s="45">
        <f t="shared" si="76"/>
        <v>0.39401223815282355</v>
      </c>
      <c r="H154" s="45">
        <f t="shared" si="76"/>
        <v>0.47873631888333351</v>
      </c>
      <c r="I154" s="45">
        <f t="shared" si="76"/>
        <v>0.48008071465282354</v>
      </c>
      <c r="J154" s="45">
        <f t="shared" si="76"/>
        <v>0.50312180915282356</v>
      </c>
      <c r="K154" s="106">
        <f t="shared" si="76"/>
        <v>0.64272373465282362</v>
      </c>
      <c r="L154" s="43"/>
      <c r="M154" s="57">
        <f>SUM(M155:M156)</f>
        <v>0.3930046559864705</v>
      </c>
    </row>
    <row r="155" spans="1:15" x14ac:dyDescent="0.3">
      <c r="A155" s="96" t="s">
        <v>25</v>
      </c>
      <c r="B155" s="66" t="s">
        <v>129</v>
      </c>
      <c r="C155" s="131">
        <f t="shared" ref="C155:K155" si="77">C153</f>
        <v>8.5759425318906804E-2</v>
      </c>
      <c r="D155" s="40">
        <f t="shared" si="77"/>
        <v>8.4440696418906808E-2</v>
      </c>
      <c r="E155" s="40">
        <f t="shared" si="77"/>
        <v>0.1115537179327882</v>
      </c>
      <c r="F155" s="40">
        <f t="shared" si="77"/>
        <v>0.11956721689600333</v>
      </c>
      <c r="G155" s="40">
        <f t="shared" si="77"/>
        <v>0.12778791869600331</v>
      </c>
      <c r="H155" s="40">
        <f t="shared" si="77"/>
        <v>0.15526603458078131</v>
      </c>
      <c r="I155" s="40">
        <f t="shared" si="77"/>
        <v>0.15570205539600332</v>
      </c>
      <c r="J155" s="40">
        <f t="shared" si="77"/>
        <v>0.1631748524960033</v>
      </c>
      <c r="K155" s="101">
        <f t="shared" si="77"/>
        <v>0.20845121139600331</v>
      </c>
      <c r="L155" s="39"/>
      <c r="M155" s="56">
        <f>M153</f>
        <v>0.12746113486675706</v>
      </c>
    </row>
    <row r="156" spans="1:15" ht="15" thickBot="1" x14ac:dyDescent="0.35">
      <c r="A156" s="98" t="s">
        <v>26</v>
      </c>
      <c r="B156" s="139" t="s">
        <v>130</v>
      </c>
      <c r="C156" s="132">
        <f t="shared" ref="C156:K156" si="78">0.043402*C149</f>
        <v>0.17866512637119922</v>
      </c>
      <c r="D156" s="41">
        <f t="shared" si="78"/>
        <v>0.17591777977119921</v>
      </c>
      <c r="E156" s="41">
        <f t="shared" si="78"/>
        <v>0.23240313280463082</v>
      </c>
      <c r="F156" s="41">
        <f t="shared" si="78"/>
        <v>0.24909789025682028</v>
      </c>
      <c r="G156" s="41">
        <f t="shared" si="78"/>
        <v>0.26622431945682024</v>
      </c>
      <c r="H156" s="41">
        <f t="shared" si="78"/>
        <v>0.3234702843025522</v>
      </c>
      <c r="I156" s="41">
        <f t="shared" si="78"/>
        <v>0.32437865925682025</v>
      </c>
      <c r="J156" s="41">
        <f t="shared" si="78"/>
        <v>0.33994695665682023</v>
      </c>
      <c r="K156" s="102">
        <f t="shared" si="78"/>
        <v>0.43427252325682025</v>
      </c>
      <c r="L156" s="39"/>
      <c r="M156" s="62">
        <f>0.043402*M149</f>
        <v>0.26554352111971347</v>
      </c>
    </row>
    <row r="157" spans="1:15" ht="29.4" thickBot="1" x14ac:dyDescent="0.35">
      <c r="A157" s="9">
        <v>10</v>
      </c>
      <c r="B157" s="140" t="s">
        <v>134</v>
      </c>
      <c r="C157" s="129">
        <v>1.4800000000000001E-2</v>
      </c>
      <c r="D157" s="37">
        <v>1.4800000000000001E-2</v>
      </c>
      <c r="E157" s="37">
        <v>2.1899999999999999E-2</v>
      </c>
      <c r="F157" s="37">
        <v>2.1499999999999998E-2</v>
      </c>
      <c r="G157" s="37">
        <v>2.1499999999999998E-2</v>
      </c>
      <c r="H157" s="37">
        <v>2.3300000000000001E-2</v>
      </c>
      <c r="I157" s="37">
        <v>2.1499999999999998E-2</v>
      </c>
      <c r="J157" s="37">
        <v>2.1499999999999998E-2</v>
      </c>
      <c r="K157" s="42">
        <v>2.1499999999999998E-2</v>
      </c>
      <c r="L157" s="39"/>
      <c r="M157" s="60">
        <f t="shared" si="63"/>
        <v>2.0981432640069762E-2</v>
      </c>
    </row>
    <row r="158" spans="1:15" ht="18.600000000000001" thickBot="1" x14ac:dyDescent="0.35">
      <c r="A158" s="570" t="s">
        <v>60</v>
      </c>
      <c r="B158" s="571"/>
      <c r="C158" s="203">
        <f>SUM(C116,C122,C134,C139,C142,C147,C157)</f>
        <v>4.481502256609013</v>
      </c>
      <c r="D158" s="203">
        <f>SUM(D116,D122,D134,D139,D142,D147,D157)</f>
        <v>4.412817452209012</v>
      </c>
      <c r="E158" s="203">
        <f t="shared" ref="E158:K158" si="79">SUM(E116,E122,E134,E139,E142,E147,E157)</f>
        <v>5.8320747040702061</v>
      </c>
      <c r="F158" s="203">
        <f t="shared" si="79"/>
        <v>6.2490505641488276</v>
      </c>
      <c r="G158" s="203">
        <f t="shared" si="79"/>
        <v>6.6772183969488275</v>
      </c>
      <c r="H158" s="203">
        <f t="shared" si="79"/>
        <v>8.1101912595641164</v>
      </c>
      <c r="I158" s="203">
        <f t="shared" si="79"/>
        <v>8.1311010101488286</v>
      </c>
      <c r="J158" s="203">
        <f t="shared" si="79"/>
        <v>8.5203149017488276</v>
      </c>
      <c r="K158" s="203">
        <f t="shared" si="79"/>
        <v>10.878493186148827</v>
      </c>
      <c r="L158" s="43"/>
      <c r="M158" s="202">
        <f>M149+M150+M154+M157</f>
        <v>6.6596795888154814</v>
      </c>
      <c r="N158" s="245"/>
    </row>
    <row r="159" spans="1:15" x14ac:dyDescent="0.3">
      <c r="K159" t="s">
        <v>85</v>
      </c>
      <c r="M159">
        <v>6.6599000000000004</v>
      </c>
    </row>
    <row r="160" spans="1:15" x14ac:dyDescent="0.3">
      <c r="G160" s="78"/>
      <c r="H160" s="201"/>
      <c r="I160" s="78"/>
      <c r="J160" s="78"/>
      <c r="M160" s="90"/>
    </row>
    <row r="161" spans="1:13" ht="15" thickBot="1" x14ac:dyDescent="0.35">
      <c r="A161" s="72" t="s">
        <v>0</v>
      </c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 t="s">
        <v>95</v>
      </c>
    </row>
    <row r="162" spans="1:13" x14ac:dyDescent="0.3">
      <c r="A162" s="561" t="s">
        <v>1</v>
      </c>
      <c r="B162" s="561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</row>
    <row r="163" spans="1:13" ht="15" thickBot="1" x14ac:dyDescent="0.35"/>
    <row r="164" spans="1:13" ht="15" thickBot="1" x14ac:dyDescent="0.35">
      <c r="A164" s="9"/>
      <c r="B164" s="112" t="s">
        <v>135</v>
      </c>
      <c r="C164" s="194">
        <v>9</v>
      </c>
      <c r="D164" s="194">
        <v>30</v>
      </c>
      <c r="E164" s="194">
        <v>202</v>
      </c>
      <c r="F164" s="194">
        <v>9</v>
      </c>
      <c r="G164" s="194">
        <v>92</v>
      </c>
      <c r="H164" s="194"/>
      <c r="I164" s="194">
        <v>88</v>
      </c>
      <c r="J164" s="194">
        <v>18</v>
      </c>
      <c r="K164" s="193">
        <v>71</v>
      </c>
      <c r="M164" s="196">
        <f>SUM(C164:K164)</f>
        <v>519</v>
      </c>
    </row>
    <row r="165" spans="1:13" ht="15" thickBot="1" x14ac:dyDescent="0.35">
      <c r="A165" s="94">
        <v>1</v>
      </c>
      <c r="B165" s="81" t="s">
        <v>2</v>
      </c>
      <c r="C165" s="195">
        <v>30770.71</v>
      </c>
      <c r="D165" s="189">
        <v>251498.78</v>
      </c>
      <c r="E165" s="189">
        <v>1275556.6399999999</v>
      </c>
      <c r="F165" s="189">
        <v>46266.7</v>
      </c>
      <c r="G165" s="189">
        <v>570711.28</v>
      </c>
      <c r="H165" s="195">
        <v>0</v>
      </c>
      <c r="I165" s="189">
        <v>427485.67</v>
      </c>
      <c r="J165" s="189">
        <v>85636.89</v>
      </c>
      <c r="K165" s="190">
        <v>394166.77</v>
      </c>
      <c r="L165" s="23"/>
      <c r="M165" s="120">
        <f>SUM(C165:K165)</f>
        <v>3082093.44</v>
      </c>
    </row>
    <row r="166" spans="1:13" ht="29.4" thickBot="1" x14ac:dyDescent="0.35">
      <c r="A166" s="8"/>
      <c r="B166" s="26" t="s">
        <v>28</v>
      </c>
      <c r="C166" s="27" t="s">
        <v>61</v>
      </c>
      <c r="D166" s="27" t="s">
        <v>62</v>
      </c>
      <c r="E166" s="27" t="s">
        <v>63</v>
      </c>
      <c r="F166" s="27" t="s">
        <v>64</v>
      </c>
      <c r="G166" s="27" t="s">
        <v>65</v>
      </c>
      <c r="H166" s="27" t="s">
        <v>111</v>
      </c>
      <c r="I166" s="27" t="s">
        <v>66</v>
      </c>
      <c r="J166" s="27" t="s">
        <v>67</v>
      </c>
      <c r="K166" s="28" t="s">
        <v>68</v>
      </c>
      <c r="L166" s="29"/>
      <c r="M166" s="54" t="s">
        <v>136</v>
      </c>
    </row>
    <row r="167" spans="1:13" ht="15" thickBot="1" x14ac:dyDescent="0.35">
      <c r="A167" s="9">
        <v>4</v>
      </c>
      <c r="B167" s="10" t="s">
        <v>29</v>
      </c>
      <c r="C167" s="30">
        <f>SUM(C168:C171)</f>
        <v>0.71330000000000005</v>
      </c>
      <c r="D167" s="30">
        <f>SUM(D168:D171)</f>
        <v>0.9657</v>
      </c>
      <c r="E167" s="30">
        <f t="shared" ref="E167:G167" si="80">SUM(E168:E171)</f>
        <v>1.1003000000000001</v>
      </c>
      <c r="F167" s="30">
        <f t="shared" si="80"/>
        <v>1.4593000000000003</v>
      </c>
      <c r="G167" s="30">
        <f t="shared" si="80"/>
        <v>1.5620000000000003</v>
      </c>
      <c r="H167" s="30"/>
      <c r="I167" s="30">
        <f>SUM(I168:I171)</f>
        <v>2.2387999999999999</v>
      </c>
      <c r="J167" s="30">
        <f>SUM(J168:J171)</f>
        <v>2.5819000000000001</v>
      </c>
      <c r="K167" s="31">
        <f t="shared" ref="K167" si="81">SUM(K168:K171)</f>
        <v>3.0415000000000001</v>
      </c>
      <c r="L167" s="32"/>
      <c r="M167" s="60">
        <f>(C167*$C$165+D167*$D$165+E167*$E$165+F167*$F$165+G167*$G$165+H167*$H$165+I167*$I$165+J167*$J$165+K167*$K$165)/$M$165</f>
        <v>1.6236701571880314</v>
      </c>
    </row>
    <row r="168" spans="1:13" x14ac:dyDescent="0.3">
      <c r="A168" s="94" t="s">
        <v>3</v>
      </c>
      <c r="B168" s="5" t="s">
        <v>30</v>
      </c>
      <c r="C168" s="33">
        <v>0.46479999999999999</v>
      </c>
      <c r="D168" s="33">
        <v>0.62970000000000004</v>
      </c>
      <c r="E168" s="33">
        <v>0.72550000000000003</v>
      </c>
      <c r="F168" s="33">
        <v>1.0367</v>
      </c>
      <c r="G168" s="33">
        <v>1.0901000000000001</v>
      </c>
      <c r="H168" s="33"/>
      <c r="I168" s="33">
        <v>1.518</v>
      </c>
      <c r="J168" s="33">
        <v>1.7895000000000001</v>
      </c>
      <c r="K168" s="95">
        <v>1.8875999999999999</v>
      </c>
      <c r="L168" s="34"/>
      <c r="M168" s="58">
        <f t="shared" ref="M168:M208" si="82">(C168*$C$165+D168*$D$165+E168*$E$165+F168*$F$165+G168*$G$165+H168*$H$165+I168*$I$165+J168*$J$165+K168*$K$165)/$M$165</f>
        <v>1.0753678062009047</v>
      </c>
    </row>
    <row r="169" spans="1:13" x14ac:dyDescent="0.3">
      <c r="A169" s="96" t="s">
        <v>4</v>
      </c>
      <c r="B169" s="13" t="s">
        <v>31</v>
      </c>
      <c r="C169" s="35">
        <v>1.8599999999999998E-2</v>
      </c>
      <c r="D169" s="35">
        <v>2.52E-2</v>
      </c>
      <c r="E169" s="35">
        <v>2.9000000000000001E-2</v>
      </c>
      <c r="F169" s="35">
        <v>4.1500000000000002E-2</v>
      </c>
      <c r="G169" s="35">
        <v>4.36E-2</v>
      </c>
      <c r="H169" s="35"/>
      <c r="I169" s="35">
        <v>6.0699999999999997E-2</v>
      </c>
      <c r="J169" s="35">
        <v>7.1599999999999997E-2</v>
      </c>
      <c r="K169" s="97">
        <v>7.5499999999999998E-2</v>
      </c>
      <c r="L169" s="34"/>
      <c r="M169" s="56">
        <f t="shared" si="82"/>
        <v>4.3004503947810226E-2</v>
      </c>
    </row>
    <row r="170" spans="1:13" x14ac:dyDescent="0.3">
      <c r="A170" s="96" t="s">
        <v>5</v>
      </c>
      <c r="B170" s="13" t="s">
        <v>32</v>
      </c>
      <c r="C170" s="35">
        <v>6.0600000000000001E-2</v>
      </c>
      <c r="D170" s="35">
        <v>8.9200000000000002E-2</v>
      </c>
      <c r="E170" s="35">
        <v>0.11600000000000001</v>
      </c>
      <c r="F170" s="35">
        <v>0.11600000000000001</v>
      </c>
      <c r="G170" s="35">
        <v>0.13519999999999999</v>
      </c>
      <c r="H170" s="35"/>
      <c r="I170" s="35">
        <v>0.16059999999999999</v>
      </c>
      <c r="J170" s="35">
        <v>0.16059999999999999</v>
      </c>
      <c r="K170" s="97">
        <v>0.18959999999999999</v>
      </c>
      <c r="L170" s="34"/>
      <c r="M170" s="56">
        <f t="shared" si="82"/>
        <v>0.13365317419643186</v>
      </c>
    </row>
    <row r="171" spans="1:13" x14ac:dyDescent="0.3">
      <c r="A171" s="98" t="s">
        <v>6</v>
      </c>
      <c r="B171" s="117" t="s">
        <v>33</v>
      </c>
      <c r="C171" s="36">
        <v>0.16930000000000001</v>
      </c>
      <c r="D171" s="36">
        <v>0.22159999999999999</v>
      </c>
      <c r="E171" s="36">
        <v>0.2298</v>
      </c>
      <c r="F171" s="36">
        <v>0.2651</v>
      </c>
      <c r="G171" s="36">
        <v>0.29310000000000003</v>
      </c>
      <c r="H171" s="36"/>
      <c r="I171" s="36">
        <v>0.4995</v>
      </c>
      <c r="J171" s="36">
        <v>0.56020000000000003</v>
      </c>
      <c r="K171" s="99">
        <v>0.88880000000000003</v>
      </c>
      <c r="L171" s="34"/>
      <c r="M171" s="56">
        <f t="shared" si="82"/>
        <v>0.37164467284288433</v>
      </c>
    </row>
    <row r="172" spans="1:13" ht="15" thickBot="1" x14ac:dyDescent="0.35">
      <c r="A172" s="6" t="s">
        <v>100</v>
      </c>
      <c r="B172" s="7" t="s">
        <v>101</v>
      </c>
      <c r="C172" s="116"/>
      <c r="D172" s="116"/>
      <c r="E172" s="116"/>
      <c r="F172" s="116"/>
      <c r="G172" s="116"/>
      <c r="H172" s="116"/>
      <c r="I172" s="116"/>
      <c r="J172" s="116"/>
      <c r="K172" s="118"/>
      <c r="L172" s="34"/>
      <c r="M172" s="62">
        <f t="shared" si="82"/>
        <v>0</v>
      </c>
    </row>
    <row r="173" spans="1:13" ht="29.4" thickBot="1" x14ac:dyDescent="0.35">
      <c r="A173" s="9">
        <v>5</v>
      </c>
      <c r="B173" s="15" t="s">
        <v>71</v>
      </c>
      <c r="C173" s="37">
        <f>SUM(C174:C176,C181:C184)</f>
        <v>2.1522758902999999</v>
      </c>
      <c r="D173" s="37">
        <f t="shared" ref="D173:K173" si="83">SUM(D174:D176,D181:D184)</f>
        <v>2.1522758902999999</v>
      </c>
      <c r="E173" s="37">
        <f t="shared" si="83"/>
        <v>3.1902217461000002</v>
      </c>
      <c r="F173" s="37">
        <f t="shared" si="83"/>
        <v>3.1148182401000004</v>
      </c>
      <c r="G173" s="37">
        <f t="shared" si="83"/>
        <v>3.1148182401000004</v>
      </c>
      <c r="H173" s="37"/>
      <c r="I173" s="37">
        <f t="shared" si="83"/>
        <v>3.1148182401000004</v>
      </c>
      <c r="J173" s="37">
        <f t="shared" si="83"/>
        <v>3.1148182401000004</v>
      </c>
      <c r="K173" s="37">
        <f t="shared" si="83"/>
        <v>3.1148182401000004</v>
      </c>
      <c r="L173" s="32"/>
      <c r="M173" s="60">
        <f t="shared" si="82"/>
        <v>3.0578715904150813</v>
      </c>
    </row>
    <row r="174" spans="1:13" x14ac:dyDescent="0.3">
      <c r="A174" s="94" t="s">
        <v>115</v>
      </c>
      <c r="B174" s="5" t="s">
        <v>114</v>
      </c>
      <c r="C174" s="38">
        <v>1.1673</v>
      </c>
      <c r="D174" s="38">
        <v>1.1673</v>
      </c>
      <c r="E174" s="38">
        <v>1.7625</v>
      </c>
      <c r="F174" s="38">
        <v>1.7231000000000001</v>
      </c>
      <c r="G174" s="38">
        <v>1.7231000000000001</v>
      </c>
      <c r="H174" s="38"/>
      <c r="I174" s="38">
        <v>1.7231000000000001</v>
      </c>
      <c r="J174" s="38">
        <v>1.7231000000000001</v>
      </c>
      <c r="K174" s="38">
        <v>1.7231000000000001</v>
      </c>
      <c r="L174" s="39"/>
      <c r="M174" s="58">
        <f t="shared" si="82"/>
        <v>1.6885038876491687</v>
      </c>
    </row>
    <row r="175" spans="1:13" x14ac:dyDescent="0.3">
      <c r="A175" s="94" t="s">
        <v>116</v>
      </c>
      <c r="B175" s="125" t="s">
        <v>117</v>
      </c>
      <c r="C175" s="38">
        <f>C174*0.423893</f>
        <v>0.4948102989</v>
      </c>
      <c r="D175" s="38">
        <f t="shared" ref="D175:K175" si="84">D174*0.423893</f>
        <v>0.4948102989</v>
      </c>
      <c r="E175" s="38">
        <f t="shared" si="84"/>
        <v>0.74711141250000002</v>
      </c>
      <c r="F175" s="38">
        <f t="shared" si="84"/>
        <v>0.73041002830000001</v>
      </c>
      <c r="G175" s="38">
        <f t="shared" si="84"/>
        <v>0.73041002830000001</v>
      </c>
      <c r="H175" s="38"/>
      <c r="I175" s="38">
        <f t="shared" si="84"/>
        <v>0.73041002830000001</v>
      </c>
      <c r="J175" s="38">
        <f t="shared" si="84"/>
        <v>0.73041002830000001</v>
      </c>
      <c r="K175" s="38">
        <f t="shared" si="84"/>
        <v>0.73041002830000001</v>
      </c>
      <c r="L175" s="39"/>
      <c r="M175" s="56">
        <f t="shared" si="82"/>
        <v>0.71574497844726914</v>
      </c>
    </row>
    <row r="176" spans="1:13" x14ac:dyDescent="0.3">
      <c r="A176" s="96" t="s">
        <v>8</v>
      </c>
      <c r="B176" s="13" t="s">
        <v>35</v>
      </c>
      <c r="C176" s="40">
        <f>SUM(C177:C180)</f>
        <v>0.2447</v>
      </c>
      <c r="D176" s="40">
        <f t="shared" ref="D176:K176" si="85">SUM(D177:D180)</f>
        <v>0.2447</v>
      </c>
      <c r="E176" s="40">
        <f t="shared" si="85"/>
        <v>0.44969999999999999</v>
      </c>
      <c r="F176" s="40">
        <f t="shared" si="85"/>
        <v>0.43510000000000004</v>
      </c>
      <c r="G176" s="40">
        <f t="shared" si="85"/>
        <v>0.43510000000000004</v>
      </c>
      <c r="H176" s="40"/>
      <c r="I176" s="40">
        <f t="shared" si="85"/>
        <v>0.43510000000000004</v>
      </c>
      <c r="J176" s="40">
        <f t="shared" si="85"/>
        <v>0.43510000000000004</v>
      </c>
      <c r="K176" s="40">
        <f t="shared" si="85"/>
        <v>0.43510000000000004</v>
      </c>
      <c r="L176" s="39"/>
      <c r="M176" s="56">
        <f t="shared" si="82"/>
        <v>0.42370482829748335</v>
      </c>
    </row>
    <row r="177" spans="1:13" x14ac:dyDescent="0.3">
      <c r="A177" s="96" t="s">
        <v>9</v>
      </c>
      <c r="B177" s="13" t="s">
        <v>108</v>
      </c>
      <c r="C177" s="40">
        <v>0.19800000000000001</v>
      </c>
      <c r="D177" s="40">
        <v>0.19800000000000001</v>
      </c>
      <c r="E177" s="40">
        <v>0.36380000000000001</v>
      </c>
      <c r="F177" s="40">
        <v>0.35189999999999999</v>
      </c>
      <c r="G177" s="40">
        <v>0.35189999999999999</v>
      </c>
      <c r="H177" s="40"/>
      <c r="I177" s="40">
        <v>0.35189999999999999</v>
      </c>
      <c r="J177" s="40">
        <v>0.35189999999999999</v>
      </c>
      <c r="K177" s="40">
        <v>0.35189999999999999</v>
      </c>
      <c r="L177" s="39"/>
      <c r="M177" s="56">
        <f t="shared" si="82"/>
        <v>0.34273020971129287</v>
      </c>
    </row>
    <row r="178" spans="1:13" x14ac:dyDescent="0.3">
      <c r="A178" s="96" t="s">
        <v>10</v>
      </c>
      <c r="B178" s="13" t="s">
        <v>109</v>
      </c>
      <c r="C178" s="40">
        <v>2.8799999999999999E-2</v>
      </c>
      <c r="D178" s="40">
        <v>2.8799999999999999E-2</v>
      </c>
      <c r="E178" s="40">
        <v>5.2999999999999999E-2</v>
      </c>
      <c r="F178" s="40">
        <v>5.1299999999999998E-2</v>
      </c>
      <c r="G178" s="40">
        <v>5.1299999999999998E-2</v>
      </c>
      <c r="H178" s="40"/>
      <c r="I178" s="40">
        <v>5.1299999999999998E-2</v>
      </c>
      <c r="J178" s="40">
        <v>5.1299999999999998E-2</v>
      </c>
      <c r="K178" s="40">
        <v>5.1299999999999998E-2</v>
      </c>
      <c r="L178" s="39"/>
      <c r="M178" s="56">
        <f t="shared" si="82"/>
        <v>4.994292977535425E-2</v>
      </c>
    </row>
    <row r="179" spans="1:13" x14ac:dyDescent="0.3">
      <c r="A179" s="96" t="s">
        <v>11</v>
      </c>
      <c r="B179" s="13" t="s">
        <v>110</v>
      </c>
      <c r="C179" s="40">
        <v>3.0000000000000001E-3</v>
      </c>
      <c r="D179" s="40">
        <v>3.0000000000000001E-3</v>
      </c>
      <c r="E179" s="40">
        <v>5.4999999999999997E-3</v>
      </c>
      <c r="F179" s="40">
        <v>5.4000000000000003E-3</v>
      </c>
      <c r="G179" s="40">
        <v>5.4000000000000003E-3</v>
      </c>
      <c r="H179" s="40"/>
      <c r="I179" s="40">
        <v>5.4000000000000003E-3</v>
      </c>
      <c r="J179" s="40">
        <v>5.4000000000000003E-3</v>
      </c>
      <c r="K179" s="40">
        <v>5.4000000000000003E-3</v>
      </c>
      <c r="L179" s="39"/>
      <c r="M179" s="56">
        <f t="shared" si="82"/>
        <v>5.2215851911355422E-3</v>
      </c>
    </row>
    <row r="180" spans="1:13" x14ac:dyDescent="0.3">
      <c r="A180" s="96" t="s">
        <v>132</v>
      </c>
      <c r="B180" s="13" t="s">
        <v>133</v>
      </c>
      <c r="C180" s="40">
        <v>1.49E-2</v>
      </c>
      <c r="D180" s="40">
        <v>1.49E-2</v>
      </c>
      <c r="E180" s="40">
        <v>2.7400000000000001E-2</v>
      </c>
      <c r="F180" s="40">
        <v>2.6499999999999999E-2</v>
      </c>
      <c r="G180" s="40">
        <v>2.6499999999999999E-2</v>
      </c>
      <c r="H180" s="40"/>
      <c r="I180" s="40">
        <v>2.6499999999999999E-2</v>
      </c>
      <c r="J180" s="40">
        <v>2.6499999999999999E-2</v>
      </c>
      <c r="K180" s="40">
        <v>2.6499999999999999E-2</v>
      </c>
      <c r="L180" s="39"/>
      <c r="M180" s="56">
        <f t="shared" si="82"/>
        <v>2.5810103619700771E-2</v>
      </c>
    </row>
    <row r="181" spans="1:13" x14ac:dyDescent="0.3">
      <c r="A181" s="96" t="s">
        <v>12</v>
      </c>
      <c r="B181" s="13" t="s">
        <v>39</v>
      </c>
      <c r="C181" s="40">
        <v>9.2100000000000001E-2</v>
      </c>
      <c r="D181" s="40">
        <v>9.2100000000000001E-2</v>
      </c>
      <c r="E181" s="40"/>
      <c r="F181" s="40"/>
      <c r="G181" s="40"/>
      <c r="H181" s="40"/>
      <c r="I181" s="40"/>
      <c r="J181" s="40"/>
      <c r="K181" s="101"/>
      <c r="L181" s="39"/>
      <c r="M181" s="56">
        <f t="shared" si="82"/>
        <v>8.4348578442190267E-3</v>
      </c>
    </row>
    <row r="182" spans="1:13" x14ac:dyDescent="0.3">
      <c r="A182" s="96" t="s">
        <v>13</v>
      </c>
      <c r="B182" s="13" t="s">
        <v>40</v>
      </c>
      <c r="C182" s="40">
        <v>2.5499999999999998E-2</v>
      </c>
      <c r="D182" s="40">
        <v>2.5499999999999998E-2</v>
      </c>
      <c r="E182" s="40">
        <v>3.8399999999999997E-2</v>
      </c>
      <c r="F182" s="40">
        <v>3.7400000000000003E-2</v>
      </c>
      <c r="G182" s="40">
        <v>3.7400000000000003E-2</v>
      </c>
      <c r="H182" s="40"/>
      <c r="I182" s="40">
        <v>3.7400000000000003E-2</v>
      </c>
      <c r="J182" s="40">
        <v>3.7400000000000003E-2</v>
      </c>
      <c r="K182" s="40">
        <v>3.7400000000000003E-2</v>
      </c>
      <c r="L182" s="39"/>
      <c r="M182" s="56">
        <f t="shared" si="82"/>
        <v>3.6724014559727299E-2</v>
      </c>
    </row>
    <row r="183" spans="1:13" x14ac:dyDescent="0.3">
      <c r="A183" s="565" t="s">
        <v>14</v>
      </c>
      <c r="B183" s="117" t="s">
        <v>118</v>
      </c>
      <c r="C183" s="40">
        <v>8.9800000000000005E-2</v>
      </c>
      <c r="D183" s="40">
        <v>8.9800000000000005E-2</v>
      </c>
      <c r="E183" s="40">
        <v>0.13519999999999999</v>
      </c>
      <c r="F183" s="40">
        <v>0.1326</v>
      </c>
      <c r="G183" s="40">
        <v>0.1326</v>
      </c>
      <c r="H183" s="40"/>
      <c r="I183" s="40">
        <v>0.1326</v>
      </c>
      <c r="J183" s="40">
        <v>0.1326</v>
      </c>
      <c r="K183" s="40">
        <v>0.1326</v>
      </c>
      <c r="L183" s="39"/>
      <c r="M183" s="56">
        <f t="shared" si="82"/>
        <v>0.12975625529250664</v>
      </c>
    </row>
    <row r="184" spans="1:13" ht="15" thickBot="1" x14ac:dyDescent="0.35">
      <c r="A184" s="566"/>
      <c r="B184" s="122" t="s">
        <v>117</v>
      </c>
      <c r="C184" s="38">
        <f>C183*0.423893</f>
        <v>3.8065591400000001E-2</v>
      </c>
      <c r="D184" s="38">
        <f t="shared" ref="D184:K184" si="86">D183*0.423893</f>
        <v>3.8065591400000001E-2</v>
      </c>
      <c r="E184" s="38">
        <f t="shared" si="86"/>
        <v>5.7310333599999999E-2</v>
      </c>
      <c r="F184" s="38">
        <f t="shared" si="86"/>
        <v>5.6208211799999998E-2</v>
      </c>
      <c r="G184" s="38">
        <f t="shared" si="86"/>
        <v>5.6208211799999998E-2</v>
      </c>
      <c r="H184" s="38"/>
      <c r="I184" s="38">
        <f t="shared" si="86"/>
        <v>5.6208211799999998E-2</v>
      </c>
      <c r="J184" s="38">
        <f t="shared" si="86"/>
        <v>5.6208211799999998E-2</v>
      </c>
      <c r="K184" s="38">
        <f t="shared" si="86"/>
        <v>5.6208211799999998E-2</v>
      </c>
      <c r="L184" s="39"/>
      <c r="M184" s="62">
        <f t="shared" si="82"/>
        <v>5.5002768324706533E-2</v>
      </c>
    </row>
    <row r="185" spans="1:13" ht="15" thickBot="1" x14ac:dyDescent="0.35">
      <c r="A185" s="9">
        <v>6</v>
      </c>
      <c r="B185" s="10" t="s">
        <v>42</v>
      </c>
      <c r="C185" s="37">
        <f>SUM(C186:C187)</f>
        <v>0.24630000000000002</v>
      </c>
      <c r="D185" s="37">
        <f>SUM(D186:D187)</f>
        <v>0.24630000000000002</v>
      </c>
      <c r="E185" s="37">
        <f t="shared" ref="E185:K185" si="87">SUM(E186:E187)</f>
        <v>0.3024</v>
      </c>
      <c r="F185" s="37">
        <f t="shared" si="87"/>
        <v>0.29920000000000002</v>
      </c>
      <c r="G185" s="37">
        <f t="shared" si="87"/>
        <v>0.29920000000000002</v>
      </c>
      <c r="H185" s="37"/>
      <c r="I185" s="37">
        <f t="shared" si="87"/>
        <v>0.29920000000000002</v>
      </c>
      <c r="J185" s="37">
        <f t="shared" si="87"/>
        <v>0.29920000000000002</v>
      </c>
      <c r="K185" s="42">
        <f t="shared" si="87"/>
        <v>0.29920000000000002</v>
      </c>
      <c r="L185" s="43"/>
      <c r="M185" s="60">
        <f t="shared" si="82"/>
        <v>0.2956795763060967</v>
      </c>
    </row>
    <row r="186" spans="1:13" x14ac:dyDescent="0.3">
      <c r="A186" s="94" t="s">
        <v>15</v>
      </c>
      <c r="B186" s="5" t="s">
        <v>43</v>
      </c>
      <c r="C186" s="38">
        <v>0.1108</v>
      </c>
      <c r="D186" s="38">
        <v>0.1108</v>
      </c>
      <c r="E186" s="38">
        <v>0.16689999999999999</v>
      </c>
      <c r="F186" s="38">
        <v>0.16370000000000001</v>
      </c>
      <c r="G186" s="38">
        <v>0.16370000000000001</v>
      </c>
      <c r="H186" s="38"/>
      <c r="I186" s="38">
        <v>0.16370000000000001</v>
      </c>
      <c r="J186" s="38">
        <v>0.16370000000000001</v>
      </c>
      <c r="K186" s="38">
        <v>0.16370000000000001</v>
      </c>
      <c r="L186" s="39"/>
      <c r="M186" s="58">
        <f t="shared" si="82"/>
        <v>0.16017957630609667</v>
      </c>
    </row>
    <row r="187" spans="1:13" x14ac:dyDescent="0.3">
      <c r="A187" s="98" t="s">
        <v>16</v>
      </c>
      <c r="B187" s="117" t="s">
        <v>44</v>
      </c>
      <c r="C187" s="41">
        <v>0.13550000000000001</v>
      </c>
      <c r="D187" s="41">
        <v>0.13550000000000001</v>
      </c>
      <c r="E187" s="41">
        <v>0.13550000000000001</v>
      </c>
      <c r="F187" s="41">
        <v>0.13550000000000001</v>
      </c>
      <c r="G187" s="41">
        <v>0.13550000000000001</v>
      </c>
      <c r="H187" s="41"/>
      <c r="I187" s="41">
        <v>0.13550000000000001</v>
      </c>
      <c r="J187" s="41">
        <v>0.13550000000000001</v>
      </c>
      <c r="K187" s="41">
        <v>0.13550000000000001</v>
      </c>
      <c r="L187" s="39"/>
      <c r="M187" s="56">
        <f t="shared" si="82"/>
        <v>0.13550000000000001</v>
      </c>
    </row>
    <row r="188" spans="1:13" x14ac:dyDescent="0.3">
      <c r="A188" s="98" t="s">
        <v>102</v>
      </c>
      <c r="B188" s="117" t="s">
        <v>103</v>
      </c>
      <c r="C188" s="41"/>
      <c r="D188" s="41"/>
      <c r="E188" s="41"/>
      <c r="F188" s="41"/>
      <c r="G188" s="41"/>
      <c r="H188" s="41"/>
      <c r="I188" s="41"/>
      <c r="J188" s="41"/>
      <c r="K188" s="102"/>
      <c r="L188" s="39"/>
      <c r="M188" s="56">
        <f t="shared" si="82"/>
        <v>0</v>
      </c>
    </row>
    <row r="189" spans="1:13" ht="15" thickBot="1" x14ac:dyDescent="0.35">
      <c r="A189" s="98" t="s">
        <v>104</v>
      </c>
      <c r="B189" s="117" t="s">
        <v>106</v>
      </c>
      <c r="C189" s="41"/>
      <c r="D189" s="41"/>
      <c r="E189" s="41"/>
      <c r="F189" s="41"/>
      <c r="G189" s="41"/>
      <c r="H189" s="41"/>
      <c r="I189" s="41"/>
      <c r="J189" s="41"/>
      <c r="K189" s="102"/>
      <c r="L189" s="39"/>
      <c r="M189" s="56">
        <f t="shared" si="82"/>
        <v>0</v>
      </c>
    </row>
    <row r="190" spans="1:13" ht="15" thickBot="1" x14ac:dyDescent="0.35">
      <c r="A190" s="9">
        <v>7</v>
      </c>
      <c r="B190" s="10" t="s">
        <v>45</v>
      </c>
      <c r="C190" s="37">
        <f>SUM(C191:C192)</f>
        <v>0.42799999999999999</v>
      </c>
      <c r="D190" s="37">
        <f>SUM(D191:D192)</f>
        <v>0.2238</v>
      </c>
      <c r="E190" s="37">
        <f t="shared" ref="E190:K190" si="88">SUM(E191:E192)</f>
        <v>0.2979</v>
      </c>
      <c r="F190" s="37">
        <f t="shared" si="88"/>
        <v>0.18209999999999998</v>
      </c>
      <c r="G190" s="37">
        <f t="shared" si="88"/>
        <v>0.37929999999999997</v>
      </c>
      <c r="H190" s="37"/>
      <c r="I190" s="37">
        <f t="shared" si="88"/>
        <v>0.69569999999999999</v>
      </c>
      <c r="J190" s="37">
        <f t="shared" si="88"/>
        <v>0.86839999999999995</v>
      </c>
      <c r="K190" s="42">
        <f t="shared" si="88"/>
        <v>1.2241</v>
      </c>
      <c r="L190" s="43"/>
      <c r="M190" s="60">
        <f t="shared" si="82"/>
        <v>0.49596418709680651</v>
      </c>
    </row>
    <row r="191" spans="1:13" x14ac:dyDescent="0.3">
      <c r="A191" s="94" t="s">
        <v>17</v>
      </c>
      <c r="B191" s="5" t="s">
        <v>46</v>
      </c>
      <c r="C191" s="38">
        <v>0.40429999999999999</v>
      </c>
      <c r="D191" s="38">
        <v>0.21160000000000001</v>
      </c>
      <c r="E191" s="38">
        <v>0.28149999999999997</v>
      </c>
      <c r="F191" s="38">
        <v>0.17219999999999999</v>
      </c>
      <c r="G191" s="38">
        <v>0.35849999999999999</v>
      </c>
      <c r="H191" s="38"/>
      <c r="I191" s="38">
        <v>0.65759999999999996</v>
      </c>
      <c r="J191" s="38">
        <v>0.82089999999999996</v>
      </c>
      <c r="K191" s="100">
        <v>1.157</v>
      </c>
      <c r="L191" s="39"/>
      <c r="M191" s="58">
        <f t="shared" si="82"/>
        <v>0.46875895695232389</v>
      </c>
    </row>
    <row r="192" spans="1:13" ht="15" thickBot="1" x14ac:dyDescent="0.35">
      <c r="A192" s="98" t="s">
        <v>18</v>
      </c>
      <c r="B192" s="7" t="s">
        <v>48</v>
      </c>
      <c r="C192" s="41">
        <v>2.3699999999999999E-2</v>
      </c>
      <c r="D192" s="41">
        <v>1.2200000000000001E-2</v>
      </c>
      <c r="E192" s="41">
        <v>1.6400000000000001E-2</v>
      </c>
      <c r="F192" s="41">
        <v>9.9000000000000008E-3</v>
      </c>
      <c r="G192" s="41">
        <v>2.0799999999999999E-2</v>
      </c>
      <c r="H192" s="41"/>
      <c r="I192" s="41">
        <v>3.8100000000000002E-2</v>
      </c>
      <c r="J192" s="41">
        <v>4.7500000000000001E-2</v>
      </c>
      <c r="K192" s="102">
        <v>6.7100000000000007E-2</v>
      </c>
      <c r="L192" s="39"/>
      <c r="M192" s="62">
        <f t="shared" si="82"/>
        <v>2.7205230144482576E-2</v>
      </c>
    </row>
    <row r="193" spans="1:15" ht="15" thickBot="1" x14ac:dyDescent="0.35">
      <c r="A193" s="9">
        <v>8</v>
      </c>
      <c r="B193" s="10" t="s">
        <v>49</v>
      </c>
      <c r="C193" s="37">
        <f>SUM(C194:C197)</f>
        <v>0.65480000000000005</v>
      </c>
      <c r="D193" s="37">
        <f>SUM(D194:D197)</f>
        <v>0.37589999999999996</v>
      </c>
      <c r="E193" s="37">
        <f t="shared" ref="E193:K193" si="89">SUM(E194:E197)</f>
        <v>0.50040000000000007</v>
      </c>
      <c r="F193" s="37">
        <f t="shared" si="89"/>
        <v>0.31830000000000003</v>
      </c>
      <c r="G193" s="37">
        <f t="shared" si="89"/>
        <v>0.58890000000000009</v>
      </c>
      <c r="H193" s="37"/>
      <c r="I193" s="37">
        <f t="shared" si="89"/>
        <v>1.0216999999999998</v>
      </c>
      <c r="J193" s="37">
        <f t="shared" si="89"/>
        <v>1.2549000000000001</v>
      </c>
      <c r="K193" s="42">
        <f t="shared" si="89"/>
        <v>2.0775000000000001</v>
      </c>
      <c r="L193" s="43"/>
      <c r="M193" s="60">
        <f t="shared" si="82"/>
        <v>0.80039866193771203</v>
      </c>
    </row>
    <row r="194" spans="1:15" x14ac:dyDescent="0.3">
      <c r="A194" s="94" t="s">
        <v>19</v>
      </c>
      <c r="B194" s="5" t="s">
        <v>46</v>
      </c>
      <c r="C194" s="38">
        <v>0.32450000000000001</v>
      </c>
      <c r="D194" s="38">
        <v>0.1681</v>
      </c>
      <c r="E194" s="38">
        <v>0.2379</v>
      </c>
      <c r="F194" s="38">
        <v>0.1358</v>
      </c>
      <c r="G194" s="38">
        <v>0.28760000000000002</v>
      </c>
      <c r="H194" s="38"/>
      <c r="I194" s="38">
        <v>0.53039999999999998</v>
      </c>
      <c r="J194" s="38">
        <v>0.66120000000000001</v>
      </c>
      <c r="K194" s="100">
        <v>1.1227</v>
      </c>
      <c r="L194" s="39"/>
      <c r="M194" s="58">
        <f t="shared" si="82"/>
        <v>0.40622684387920444</v>
      </c>
    </row>
    <row r="195" spans="1:15" x14ac:dyDescent="0.3">
      <c r="A195" s="96" t="s">
        <v>19</v>
      </c>
      <c r="B195" s="13" t="s">
        <v>47</v>
      </c>
      <c r="C195" s="40">
        <v>0.1764</v>
      </c>
      <c r="D195" s="40">
        <v>0.1195</v>
      </c>
      <c r="E195" s="40">
        <v>0.1449</v>
      </c>
      <c r="F195" s="40">
        <v>0.1077</v>
      </c>
      <c r="G195" s="40">
        <v>0.16289999999999999</v>
      </c>
      <c r="H195" s="40"/>
      <c r="I195" s="40">
        <v>0.25119999999999998</v>
      </c>
      <c r="J195" s="40">
        <v>0.29880000000000001</v>
      </c>
      <c r="K195" s="101">
        <v>0.46660000000000001</v>
      </c>
      <c r="L195" s="39"/>
      <c r="M195" s="56">
        <f t="shared" si="82"/>
        <v>0.20607841260322074</v>
      </c>
    </row>
    <row r="196" spans="1:15" x14ac:dyDescent="0.3">
      <c r="A196" s="96" t="s">
        <v>20</v>
      </c>
      <c r="B196" s="13" t="s">
        <v>50</v>
      </c>
      <c r="C196" s="40">
        <v>9.9699999999999997E-2</v>
      </c>
      <c r="D196" s="40">
        <v>5.16E-2</v>
      </c>
      <c r="E196" s="40">
        <v>7.3099999999999998E-2</v>
      </c>
      <c r="F196" s="40">
        <v>4.1700000000000001E-2</v>
      </c>
      <c r="G196" s="40">
        <v>8.8300000000000003E-2</v>
      </c>
      <c r="H196" s="40"/>
      <c r="I196" s="40">
        <v>0.16289999999999999</v>
      </c>
      <c r="J196" s="40">
        <v>0.2031</v>
      </c>
      <c r="K196" s="101">
        <v>0.34489999999999998</v>
      </c>
      <c r="L196" s="39"/>
      <c r="M196" s="56">
        <f t="shared" si="82"/>
        <v>0.12478203178940611</v>
      </c>
    </row>
    <row r="197" spans="1:15" ht="15" thickBot="1" x14ac:dyDescent="0.35">
      <c r="A197" s="98" t="s">
        <v>20</v>
      </c>
      <c r="B197" s="7" t="s">
        <v>47</v>
      </c>
      <c r="C197" s="41">
        <v>5.4199999999999998E-2</v>
      </c>
      <c r="D197" s="41">
        <v>3.6700000000000003E-2</v>
      </c>
      <c r="E197" s="41">
        <v>4.4499999999999998E-2</v>
      </c>
      <c r="F197" s="41">
        <v>3.3099999999999997E-2</v>
      </c>
      <c r="G197" s="41">
        <v>5.0099999999999999E-2</v>
      </c>
      <c r="H197" s="41"/>
      <c r="I197" s="41">
        <v>7.7200000000000005E-2</v>
      </c>
      <c r="J197" s="41">
        <v>9.1800000000000007E-2</v>
      </c>
      <c r="K197" s="102">
        <v>0.14330000000000001</v>
      </c>
      <c r="L197" s="39"/>
      <c r="M197" s="62">
        <f t="shared" si="82"/>
        <v>6.3311373665880799E-2</v>
      </c>
    </row>
    <row r="198" spans="1:15" ht="15" thickBot="1" x14ac:dyDescent="0.35">
      <c r="A198" s="109">
        <v>9</v>
      </c>
      <c r="B198" s="92" t="s">
        <v>51</v>
      </c>
      <c r="C198" s="110">
        <f>SUM(C201,C205)</f>
        <v>0.35683268863604045</v>
      </c>
      <c r="D198" s="110">
        <f>SUM(D201,D205)</f>
        <v>0.33720750103604041</v>
      </c>
      <c r="E198" s="110">
        <f t="shared" ref="E198:K198" si="90">SUM(E201,E205)</f>
        <v>0.45862045149723485</v>
      </c>
      <c r="F198" s="110">
        <f t="shared" si="90"/>
        <v>0.45713146324882681</v>
      </c>
      <c r="G198" s="110">
        <f>SUM(G201,G205)</f>
        <v>0.50566275724882692</v>
      </c>
      <c r="H198" s="110"/>
      <c r="I198" s="110">
        <f t="shared" si="90"/>
        <v>0.62696972524882677</v>
      </c>
      <c r="J198" s="110">
        <f t="shared" si="90"/>
        <v>0.69068565724882691</v>
      </c>
      <c r="K198" s="111">
        <f t="shared" si="90"/>
        <v>0.83001853444882689</v>
      </c>
      <c r="L198" s="43"/>
      <c r="M198" s="60">
        <f>SUM(M201,M205)</f>
        <v>0.52725011762397722</v>
      </c>
    </row>
    <row r="199" spans="1:15" ht="15" thickBot="1" x14ac:dyDescent="0.35">
      <c r="A199" s="151"/>
      <c r="B199" s="152" t="s">
        <v>91</v>
      </c>
      <c r="C199" s="153"/>
      <c r="D199" s="153"/>
      <c r="E199" s="153"/>
      <c r="F199" s="153"/>
      <c r="G199" s="153"/>
      <c r="H199" s="153"/>
      <c r="I199" s="153"/>
      <c r="J199" s="153"/>
      <c r="K199" s="154"/>
      <c r="L199" s="155"/>
      <c r="M199" s="156">
        <v>7.5600000000000001E-2</v>
      </c>
      <c r="N199" s="247"/>
      <c r="O199" s="247"/>
    </row>
    <row r="200" spans="1:15" x14ac:dyDescent="0.3">
      <c r="A200" s="158"/>
      <c r="B200" s="159" t="s">
        <v>52</v>
      </c>
      <c r="C200" s="160">
        <f>SUM(C193,C190,C185,C173,C167)</f>
        <v>4.1946758903000001</v>
      </c>
      <c r="D200" s="160">
        <f>SUM(D193,D190,D185,D173,D167)</f>
        <v>3.9639758902999995</v>
      </c>
      <c r="E200" s="160">
        <f>SUM(E193,E190,E185,E173,E167)</f>
        <v>5.3912217461000003</v>
      </c>
      <c r="F200" s="160">
        <f>SUM(F193,F190,F185,F173,F167)</f>
        <v>5.3737182401000005</v>
      </c>
      <c r="G200" s="160">
        <f>SUM(G193,G190,G185,G173,G167)</f>
        <v>5.9442182401000005</v>
      </c>
      <c r="H200" s="160"/>
      <c r="I200" s="160">
        <f>SUM(I193,I190,I185,I173,I167)</f>
        <v>7.3702182400999998</v>
      </c>
      <c r="J200" s="160">
        <f>SUM(J193,J190,J185,J173,J167)</f>
        <v>8.1192182401000004</v>
      </c>
      <c r="K200" s="161">
        <f>SUM(K193,K190,K185,K173,K167)</f>
        <v>9.7571182401000005</v>
      </c>
      <c r="L200" s="155"/>
      <c r="M200" s="162">
        <f>((C200*$C$165+D200*$D$165+E200*$E$165+F200*$F$165+G200*$G$165+H200*$H$165+I200*$I$165+J200*$J$165+K200*$K$165)/$M$165)-M199</f>
        <v>6.1979841729437286</v>
      </c>
      <c r="N200" s="247"/>
      <c r="O200" s="247"/>
    </row>
    <row r="201" spans="1:15" x14ac:dyDescent="0.3">
      <c r="A201" s="105" t="s">
        <v>21</v>
      </c>
      <c r="B201" s="19" t="s">
        <v>53</v>
      </c>
      <c r="C201" s="45">
        <f>SUM(C202:C204)</f>
        <v>8.7387682822619911E-2</v>
      </c>
      <c r="D201" s="45">
        <f t="shared" ref="D201:K201" si="91">SUM(D202:D204)</f>
        <v>8.2581509722619892E-2</v>
      </c>
      <c r="E201" s="45">
        <f t="shared" si="91"/>
        <v>0.11231532263650131</v>
      </c>
      <c r="F201" s="45">
        <f t="shared" si="91"/>
        <v>0.11195067209600332</v>
      </c>
      <c r="G201" s="45">
        <f t="shared" si="91"/>
        <v>0.12383589859600332</v>
      </c>
      <c r="H201" s="45"/>
      <c r="I201" s="45">
        <f t="shared" si="91"/>
        <v>0.15354375659600331</v>
      </c>
      <c r="J201" s="45">
        <f t="shared" si="91"/>
        <v>0.1691476735960033</v>
      </c>
      <c r="K201" s="45">
        <f t="shared" si="91"/>
        <v>0.20327004429600332</v>
      </c>
      <c r="L201" s="43"/>
      <c r="M201" s="57">
        <f>SUM(M202:M204)</f>
        <v>0.12912260427493671</v>
      </c>
    </row>
    <row r="202" spans="1:15" x14ac:dyDescent="0.3">
      <c r="A202" s="96" t="s">
        <v>22</v>
      </c>
      <c r="B202" s="13" t="s">
        <v>126</v>
      </c>
      <c r="C202" s="40"/>
      <c r="D202" s="40"/>
      <c r="E202" s="40"/>
      <c r="F202" s="46"/>
      <c r="G202" s="40"/>
      <c r="H202" s="40"/>
      <c r="I202" s="40"/>
      <c r="J202" s="40"/>
      <c r="K202" s="101"/>
      <c r="L202" s="39"/>
      <c r="M202" s="56">
        <f t="shared" ref="M202:M203" si="92">(C202*$C$63+D202*$D$63+E202*$E$63+F202*$F$63+G202*$G$63+H202*$H$63+I202*$I$63+J202*$J$63+K202*$K$63)/$M$63</f>
        <v>0</v>
      </c>
    </row>
    <row r="203" spans="1:15" x14ac:dyDescent="0.3">
      <c r="A203" s="96" t="s">
        <v>23</v>
      </c>
      <c r="B203" s="13" t="s">
        <v>127</v>
      </c>
      <c r="C203" s="40"/>
      <c r="D203" s="40"/>
      <c r="E203" s="40"/>
      <c r="F203" s="47"/>
      <c r="G203" s="40"/>
      <c r="H203" s="40"/>
      <c r="I203" s="40"/>
      <c r="J203" s="40"/>
      <c r="K203" s="101"/>
      <c r="L203" s="39"/>
      <c r="M203" s="56">
        <f t="shared" si="92"/>
        <v>0</v>
      </c>
    </row>
    <row r="204" spans="1:15" x14ac:dyDescent="0.3">
      <c r="A204" s="96" t="s">
        <v>121</v>
      </c>
      <c r="B204" s="13" t="s">
        <v>128</v>
      </c>
      <c r="C204" s="40">
        <f t="shared" ref="C204:K204" si="93">0.020833*C200</f>
        <v>8.7387682822619911E-2</v>
      </c>
      <c r="D204" s="40">
        <f t="shared" si="93"/>
        <v>8.2581509722619892E-2</v>
      </c>
      <c r="E204" s="40">
        <f t="shared" si="93"/>
        <v>0.11231532263650131</v>
      </c>
      <c r="F204" s="47">
        <f t="shared" si="93"/>
        <v>0.11195067209600332</v>
      </c>
      <c r="G204" s="40">
        <f t="shared" si="93"/>
        <v>0.12383589859600332</v>
      </c>
      <c r="H204" s="40"/>
      <c r="I204" s="40">
        <f t="shared" si="93"/>
        <v>0.15354375659600331</v>
      </c>
      <c r="J204" s="40">
        <f t="shared" si="93"/>
        <v>0.1691476735960033</v>
      </c>
      <c r="K204" s="101">
        <f t="shared" si="93"/>
        <v>0.20327004429600332</v>
      </c>
      <c r="L204" s="39"/>
      <c r="M204" s="56">
        <f>0.020833*M200</f>
        <v>0.12912260427493671</v>
      </c>
    </row>
    <row r="205" spans="1:15" x14ac:dyDescent="0.3">
      <c r="A205" s="105" t="s">
        <v>24</v>
      </c>
      <c r="B205" s="19" t="s">
        <v>56</v>
      </c>
      <c r="C205" s="45">
        <f t="shared" ref="C205:K205" si="94">SUM(C206:C207)</f>
        <v>0.26944500581342057</v>
      </c>
      <c r="D205" s="45">
        <f t="shared" si="94"/>
        <v>0.25462599131342051</v>
      </c>
      <c r="E205" s="45">
        <f t="shared" si="94"/>
        <v>0.34630512886073356</v>
      </c>
      <c r="F205" s="45">
        <f t="shared" si="94"/>
        <v>0.34518079115282352</v>
      </c>
      <c r="G205" s="45">
        <f t="shared" si="94"/>
        <v>0.38182685865282356</v>
      </c>
      <c r="H205" s="45"/>
      <c r="I205" s="45">
        <f t="shared" si="94"/>
        <v>0.47342596865282349</v>
      </c>
      <c r="J205" s="45">
        <f t="shared" si="94"/>
        <v>0.52153798365282356</v>
      </c>
      <c r="K205" s="106">
        <f t="shared" si="94"/>
        <v>0.62674849015282352</v>
      </c>
      <c r="L205" s="43"/>
      <c r="M205" s="57">
        <f>SUM(M206:M207)</f>
        <v>0.39812751334904045</v>
      </c>
    </row>
    <row r="206" spans="1:15" x14ac:dyDescent="0.3">
      <c r="A206" s="96" t="s">
        <v>25</v>
      </c>
      <c r="B206" s="13" t="s">
        <v>129</v>
      </c>
      <c r="C206" s="40">
        <f t="shared" ref="C206:K206" si="95">C204</f>
        <v>8.7387682822619911E-2</v>
      </c>
      <c r="D206" s="40">
        <f t="shared" si="95"/>
        <v>8.2581509722619892E-2</v>
      </c>
      <c r="E206" s="40">
        <f t="shared" si="95"/>
        <v>0.11231532263650131</v>
      </c>
      <c r="F206" s="40">
        <f t="shared" si="95"/>
        <v>0.11195067209600332</v>
      </c>
      <c r="G206" s="40">
        <f t="shared" si="95"/>
        <v>0.12383589859600332</v>
      </c>
      <c r="H206" s="40"/>
      <c r="I206" s="40">
        <f t="shared" si="95"/>
        <v>0.15354375659600331</v>
      </c>
      <c r="J206" s="40">
        <f t="shared" si="95"/>
        <v>0.1691476735960033</v>
      </c>
      <c r="K206" s="101">
        <f t="shared" si="95"/>
        <v>0.20327004429600332</v>
      </c>
      <c r="L206" s="39"/>
      <c r="M206" s="56">
        <f>M204</f>
        <v>0.12912260427493671</v>
      </c>
    </row>
    <row r="207" spans="1:15" ht="15" thickBot="1" x14ac:dyDescent="0.35">
      <c r="A207" s="98" t="s">
        <v>26</v>
      </c>
      <c r="B207" s="117" t="s">
        <v>130</v>
      </c>
      <c r="C207" s="41">
        <f t="shared" ref="C207:K207" si="96">0.043402*C200</f>
        <v>0.18205732299080063</v>
      </c>
      <c r="D207" s="41">
        <f t="shared" si="96"/>
        <v>0.1720444815908006</v>
      </c>
      <c r="E207" s="41">
        <f t="shared" si="96"/>
        <v>0.23398980622423224</v>
      </c>
      <c r="F207" s="41">
        <f t="shared" si="96"/>
        <v>0.23323011905682023</v>
      </c>
      <c r="G207" s="41">
        <f t="shared" si="96"/>
        <v>0.25799096005682026</v>
      </c>
      <c r="H207" s="41"/>
      <c r="I207" s="41">
        <f t="shared" si="96"/>
        <v>0.31988221205682021</v>
      </c>
      <c r="J207" s="41">
        <f t="shared" si="96"/>
        <v>0.35239031005682026</v>
      </c>
      <c r="K207" s="102">
        <f t="shared" si="96"/>
        <v>0.42347844585682026</v>
      </c>
      <c r="L207" s="39"/>
      <c r="M207" s="62">
        <f>0.043402*M200</f>
        <v>0.26900490907410374</v>
      </c>
    </row>
    <row r="208" spans="1:15" ht="29.4" thickBot="1" x14ac:dyDescent="0.35">
      <c r="A208" s="9">
        <v>10</v>
      </c>
      <c r="B208" s="140" t="s">
        <v>134</v>
      </c>
      <c r="C208" s="37">
        <v>1.4800000000000001E-2</v>
      </c>
      <c r="D208" s="37">
        <v>1.4800000000000001E-2</v>
      </c>
      <c r="E208" s="37">
        <v>2.1899999999999999E-2</v>
      </c>
      <c r="F208" s="37">
        <v>2.1499999999999998E-2</v>
      </c>
      <c r="G208" s="37">
        <v>2.1499999999999998E-2</v>
      </c>
      <c r="H208" s="37"/>
      <c r="I208" s="37">
        <v>2.1499999999999998E-2</v>
      </c>
      <c r="J208" s="37">
        <v>2.1499999999999998E-2</v>
      </c>
      <c r="K208" s="42">
        <v>2.1499999999999998E-2</v>
      </c>
      <c r="L208" s="39"/>
      <c r="M208" s="60">
        <f t="shared" si="82"/>
        <v>2.1051933465391626E-2</v>
      </c>
    </row>
    <row r="209" spans="1:14" ht="18.600000000000001" thickBot="1" x14ac:dyDescent="0.35">
      <c r="A209" s="572" t="s">
        <v>60</v>
      </c>
      <c r="B209" s="573"/>
      <c r="C209" s="204">
        <f>SUM(C167,C173,C185,C190,C193,C198,C208)</f>
        <v>4.5663085789360407</v>
      </c>
      <c r="D209" s="204">
        <f>SUM(D167,D173,D185,D190,D193,D198,D208)</f>
        <v>4.3159833913360401</v>
      </c>
      <c r="E209" s="204">
        <f>SUM(E167,E173,E185,E190,E193,E198,E208)</f>
        <v>5.8717421975972348</v>
      </c>
      <c r="F209" s="204">
        <f>SUM(F167,F173,F185,F190,F193,F198,F208)</f>
        <v>5.8523497033488265</v>
      </c>
      <c r="G209" s="204">
        <f>SUM(G167,G173,G185,G190,G193,G198,G208)</f>
        <v>6.4713809973488274</v>
      </c>
      <c r="H209" s="204"/>
      <c r="I209" s="204">
        <f>SUM(I167,I173,I185,I190,I193,I198,I208)</f>
        <v>8.0186879653488283</v>
      </c>
      <c r="J209" s="204">
        <f>SUM(J167,J173,J185,J190,J193,J198,J208)</f>
        <v>8.8314038973488262</v>
      </c>
      <c r="K209" s="204">
        <f>SUM(K167,K173,K185,K190,K193,K198,K208)</f>
        <v>10.608636774548827</v>
      </c>
      <c r="L209" s="205"/>
      <c r="M209" s="202">
        <f>M200+M201+M205+M208</f>
        <v>6.7462862240330974</v>
      </c>
    </row>
    <row r="210" spans="1:14" x14ac:dyDescent="0.3">
      <c r="K210" t="s">
        <v>85</v>
      </c>
      <c r="M210">
        <v>6.7462999999999997</v>
      </c>
      <c r="N210" s="246"/>
    </row>
    <row r="212" spans="1:14" ht="15" thickBot="1" x14ac:dyDescent="0.35">
      <c r="A212" s="72" t="s">
        <v>0</v>
      </c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 t="s">
        <v>96</v>
      </c>
    </row>
    <row r="213" spans="1:14" x14ac:dyDescent="0.3">
      <c r="A213" s="536" t="s">
        <v>112</v>
      </c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</row>
    <row r="214" spans="1:14" ht="15" thickBot="1" x14ac:dyDescent="0.35"/>
    <row r="215" spans="1:14" ht="15" thickBot="1" x14ac:dyDescent="0.35">
      <c r="A215" s="9"/>
      <c r="B215" s="193" t="s">
        <v>135</v>
      </c>
      <c r="C215" s="10"/>
      <c r="D215" s="194">
        <v>1</v>
      </c>
      <c r="E215" s="194">
        <v>292</v>
      </c>
      <c r="F215" s="194">
        <v>63</v>
      </c>
      <c r="G215" s="194">
        <v>119</v>
      </c>
      <c r="H215" s="194"/>
      <c r="I215" s="194">
        <v>109</v>
      </c>
      <c r="J215" s="194"/>
      <c r="K215" s="193">
        <v>16</v>
      </c>
      <c r="M215" s="196">
        <f>SUM(C215:K215)</f>
        <v>600</v>
      </c>
    </row>
    <row r="216" spans="1:14" ht="15" thickBot="1" x14ac:dyDescent="0.35">
      <c r="A216" s="94">
        <v>1</v>
      </c>
      <c r="B216" s="144" t="s">
        <v>2</v>
      </c>
      <c r="C216" s="191">
        <v>0</v>
      </c>
      <c r="D216" s="189">
        <v>4509.2</v>
      </c>
      <c r="E216" s="189">
        <v>1763623.2</v>
      </c>
      <c r="F216" s="189">
        <v>505229.12</v>
      </c>
      <c r="G216" s="189">
        <v>875714.93</v>
      </c>
      <c r="H216" s="195">
        <v>0</v>
      </c>
      <c r="I216" s="189">
        <v>601857.11</v>
      </c>
      <c r="J216" s="189">
        <v>0</v>
      </c>
      <c r="K216" s="190">
        <v>87377.79</v>
      </c>
      <c r="L216" s="23"/>
      <c r="M216" s="120">
        <f>SUM(C216:K216)</f>
        <v>3838311.35</v>
      </c>
    </row>
    <row r="217" spans="1:14" ht="29.4" thickBot="1" x14ac:dyDescent="0.35">
      <c r="A217" s="8"/>
      <c r="B217" s="50" t="s">
        <v>28</v>
      </c>
      <c r="C217" s="26" t="s">
        <v>61</v>
      </c>
      <c r="D217" s="27" t="s">
        <v>62</v>
      </c>
      <c r="E217" s="27" t="s">
        <v>63</v>
      </c>
      <c r="F217" s="27" t="s">
        <v>64</v>
      </c>
      <c r="G217" s="27" t="s">
        <v>65</v>
      </c>
      <c r="H217" s="27" t="s">
        <v>111</v>
      </c>
      <c r="I217" s="27" t="s">
        <v>66</v>
      </c>
      <c r="J217" s="27" t="s">
        <v>67</v>
      </c>
      <c r="K217" s="28" t="s">
        <v>68</v>
      </c>
      <c r="L217" s="29"/>
      <c r="M217" s="54" t="s">
        <v>69</v>
      </c>
    </row>
    <row r="218" spans="1:14" ht="15" thickBot="1" x14ac:dyDescent="0.35">
      <c r="A218" s="9">
        <v>4</v>
      </c>
      <c r="B218" s="137" t="s">
        <v>29</v>
      </c>
      <c r="C218" s="146"/>
      <c r="D218" s="30">
        <f t="shared" ref="D218:G218" si="97">SUM(D219:D222)</f>
        <v>0.96560000000000001</v>
      </c>
      <c r="E218" s="30">
        <f t="shared" si="97"/>
        <v>1.1003000000000001</v>
      </c>
      <c r="F218" s="30">
        <f t="shared" si="97"/>
        <v>1.4591000000000003</v>
      </c>
      <c r="G218" s="30">
        <f t="shared" si="97"/>
        <v>1.5620000000000003</v>
      </c>
      <c r="H218" s="30"/>
      <c r="I218" s="30">
        <f>SUM(I219:I222)</f>
        <v>2.2387000000000001</v>
      </c>
      <c r="J218" s="30"/>
      <c r="K218" s="31">
        <f t="shared" ref="K218" si="98">SUM(K219:K222)</f>
        <v>2.9348999999999998</v>
      </c>
      <c r="L218" s="32"/>
      <c r="M218" s="60">
        <f>(C218*$C$216+D218*$D$216+E218*$E$216+F218*$F$216+G218*$G$216+H218*$H$216+I218*$I$216+J218*$J$216+K218*$K$216)/$M$216</f>
        <v>1.4729752989319123</v>
      </c>
    </row>
    <row r="219" spans="1:14" x14ac:dyDescent="0.3">
      <c r="A219" s="94" t="s">
        <v>3</v>
      </c>
      <c r="B219" s="138" t="s">
        <v>30</v>
      </c>
      <c r="C219" s="147"/>
      <c r="D219" s="33">
        <v>0.62960000000000005</v>
      </c>
      <c r="E219" s="33">
        <v>0.72550000000000003</v>
      </c>
      <c r="F219" s="33">
        <v>1.0366</v>
      </c>
      <c r="G219" s="33">
        <v>1.0901000000000001</v>
      </c>
      <c r="H219" s="33"/>
      <c r="I219" s="33">
        <v>1.5179</v>
      </c>
      <c r="J219" s="33"/>
      <c r="K219" s="95">
        <v>1.7853000000000001</v>
      </c>
      <c r="L219" s="34"/>
      <c r="M219" s="58">
        <f>(C219*$C$216+D219*$D$216+E219*$E$216+F219*$F$216+G219*$G$216+H219*$H$216+I219*$I$216+J219*$J$216+K219*$K$216)/$M$216</f>
        <v>0.9978970180886968</v>
      </c>
    </row>
    <row r="220" spans="1:14" x14ac:dyDescent="0.3">
      <c r="A220" s="96" t="s">
        <v>4</v>
      </c>
      <c r="B220" s="66" t="s">
        <v>31</v>
      </c>
      <c r="C220" s="148"/>
      <c r="D220" s="35">
        <v>2.52E-2</v>
      </c>
      <c r="E220" s="35">
        <v>2.9000000000000001E-2</v>
      </c>
      <c r="F220" s="35">
        <v>4.1500000000000002E-2</v>
      </c>
      <c r="G220" s="35">
        <v>4.36E-2</v>
      </c>
      <c r="H220" s="35"/>
      <c r="I220" s="35">
        <v>6.0699999999999997E-2</v>
      </c>
      <c r="J220" s="35"/>
      <c r="K220" s="97">
        <v>7.1400000000000005E-2</v>
      </c>
      <c r="L220" s="34"/>
      <c r="M220" s="56">
        <f>(C220*$C$216+D220*$D$216+E220*$E$216+F220*$F$216+G220*$G$216+H220*$H$216+I220*$I$216+J220*$J$216+K220*$K$216)/$M$216</f>
        <v>3.9907753926997094E-2</v>
      </c>
    </row>
    <row r="221" spans="1:14" x14ac:dyDescent="0.3">
      <c r="A221" s="96" t="s">
        <v>5</v>
      </c>
      <c r="B221" s="66" t="s">
        <v>32</v>
      </c>
      <c r="C221" s="148"/>
      <c r="D221" s="35">
        <v>8.9200000000000002E-2</v>
      </c>
      <c r="E221" s="35">
        <v>0.11600000000000001</v>
      </c>
      <c r="F221" s="35">
        <v>0.11600000000000001</v>
      </c>
      <c r="G221" s="35">
        <v>0.13519999999999999</v>
      </c>
      <c r="H221" s="35"/>
      <c r="I221" s="35">
        <v>0.16059999999999999</v>
      </c>
      <c r="J221" s="35"/>
      <c r="K221" s="97">
        <v>0.1895</v>
      </c>
      <c r="L221" s="34"/>
      <c r="M221" s="56">
        <f>(C221*$C$216+D221*$D$216+E221*$E$216+F221*$F$216+G221*$G$216+H221*$H$216+I221*$I$216+J221*$J$216+K221*$K$216)/$M$216</f>
        <v>0.12901561291191244</v>
      </c>
    </row>
    <row r="222" spans="1:14" x14ac:dyDescent="0.3">
      <c r="A222" s="98" t="s">
        <v>6</v>
      </c>
      <c r="B222" s="139" t="s">
        <v>33</v>
      </c>
      <c r="C222" s="149"/>
      <c r="D222" s="36">
        <v>0.22159999999999999</v>
      </c>
      <c r="E222" s="36">
        <v>0.2298</v>
      </c>
      <c r="F222" s="36">
        <v>0.26500000000000001</v>
      </c>
      <c r="G222" s="36">
        <v>0.29310000000000003</v>
      </c>
      <c r="H222" s="36"/>
      <c r="I222" s="36">
        <v>0.4995</v>
      </c>
      <c r="J222" s="36"/>
      <c r="K222" s="99">
        <v>0.88870000000000005</v>
      </c>
      <c r="L222" s="34"/>
      <c r="M222" s="56">
        <f>(C222*$C$216+D222*$D$216+E222*$E$216+F222*$F$216+G222*$G$216+H222*$H$216+I222*$I$216+J222*$J$216+K222*$K$216)/$M$216</f>
        <v>0.30615491400430556</v>
      </c>
    </row>
    <row r="223" spans="1:14" ht="15" thickBot="1" x14ac:dyDescent="0.35">
      <c r="A223" s="6" t="s">
        <v>100</v>
      </c>
      <c r="B223" s="20" t="s">
        <v>101</v>
      </c>
      <c r="C223" s="150"/>
      <c r="D223" s="116"/>
      <c r="E223" s="116"/>
      <c r="F223" s="116"/>
      <c r="G223" s="116"/>
      <c r="H223" s="116"/>
      <c r="I223" s="116"/>
      <c r="J223" s="116"/>
      <c r="K223" s="118"/>
      <c r="L223" s="34"/>
      <c r="M223" s="62"/>
    </row>
    <row r="224" spans="1:14" ht="29.4" thickBot="1" x14ac:dyDescent="0.35">
      <c r="A224" s="9">
        <v>5</v>
      </c>
      <c r="B224" s="140" t="s">
        <v>71</v>
      </c>
      <c r="C224" s="146"/>
      <c r="D224" s="37">
        <f>SUM(D225:D227,D232:D235)</f>
        <v>2.0572247827000001</v>
      </c>
      <c r="E224" s="37">
        <f>SUM(E225:E227,E232:E235)</f>
        <v>2.6829948979000005</v>
      </c>
      <c r="F224" s="37">
        <f t="shared" ref="F224:K224" si="99">SUM(F225:F227,F232:F235)</f>
        <v>2.6829948979000005</v>
      </c>
      <c r="G224" s="37">
        <f t="shared" si="99"/>
        <v>2.6829948979000005</v>
      </c>
      <c r="H224" s="37"/>
      <c r="I224" s="37">
        <f t="shared" si="99"/>
        <v>2.6829948979000005</v>
      </c>
      <c r="J224" s="37"/>
      <c r="K224" s="37">
        <f t="shared" si="99"/>
        <v>2.6829948979000005</v>
      </c>
      <c r="L224" s="32"/>
      <c r="M224" s="60">
        <f t="shared" ref="M224:M232" si="100">(C224*$C$216+D224*$D$216+E224*$E$216+F224*$F$216+G224*$G$216+H224*$H$216+I224*$I$216+J224*$J$216+K224*$K$216)/$M$216</f>
        <v>2.6822597510225954</v>
      </c>
    </row>
    <row r="225" spans="1:13" x14ac:dyDescent="0.3">
      <c r="A225" s="94" t="s">
        <v>115</v>
      </c>
      <c r="B225" s="138" t="s">
        <v>114</v>
      </c>
      <c r="C225" s="127"/>
      <c r="D225" s="38">
        <v>1.0886</v>
      </c>
      <c r="E225" s="38">
        <v>1.4950000000000001</v>
      </c>
      <c r="F225" s="38">
        <v>1.4950000000000001</v>
      </c>
      <c r="G225" s="38">
        <v>1.4950000000000001</v>
      </c>
      <c r="H225" s="38"/>
      <c r="I225" s="38">
        <v>1.4950000000000001</v>
      </c>
      <c r="J225" s="38"/>
      <c r="K225" s="100">
        <v>1.4950000000000001</v>
      </c>
      <c r="L225" s="39"/>
      <c r="M225" s="58">
        <f t="shared" si="100"/>
        <v>1.4945225663806556</v>
      </c>
    </row>
    <row r="226" spans="1:13" x14ac:dyDescent="0.3">
      <c r="A226" s="94" t="s">
        <v>116</v>
      </c>
      <c r="B226" s="141" t="s">
        <v>117</v>
      </c>
      <c r="C226" s="127"/>
      <c r="D226" s="38">
        <f>D225*0.423893</f>
        <v>0.46144991980000005</v>
      </c>
      <c r="E226" s="38">
        <f>E225*0.423893</f>
        <v>0.63372003500000007</v>
      </c>
      <c r="F226" s="38">
        <f t="shared" ref="F226:K226" si="101">F225*0.423893</f>
        <v>0.63372003500000007</v>
      </c>
      <c r="G226" s="38">
        <f t="shared" si="101"/>
        <v>0.63372003500000007</v>
      </c>
      <c r="H226" s="38"/>
      <c r="I226" s="38">
        <f t="shared" si="101"/>
        <v>0.63372003500000007</v>
      </c>
      <c r="J226" s="38"/>
      <c r="K226" s="38">
        <f t="shared" si="101"/>
        <v>0.63372003500000007</v>
      </c>
      <c r="L226" s="39"/>
      <c r="M226" s="56">
        <f t="shared" si="100"/>
        <v>0.63351765423079531</v>
      </c>
    </row>
    <row r="227" spans="1:13" x14ac:dyDescent="0.3">
      <c r="A227" s="96" t="s">
        <v>8</v>
      </c>
      <c r="B227" s="66" t="s">
        <v>35</v>
      </c>
      <c r="C227" s="131"/>
      <c r="D227" s="40">
        <f>SUM(D228:D231)</f>
        <v>0.21840000000000001</v>
      </c>
      <c r="E227" s="40">
        <f>SUM(E228:E231)</f>
        <v>0.35760000000000003</v>
      </c>
      <c r="F227" s="40">
        <f t="shared" ref="F227:K227" si="102">SUM(F228:F231)</f>
        <v>0.35760000000000003</v>
      </c>
      <c r="G227" s="40">
        <f t="shared" si="102"/>
        <v>0.35760000000000003</v>
      </c>
      <c r="H227" s="40"/>
      <c r="I227" s="40">
        <f t="shared" si="102"/>
        <v>0.35760000000000003</v>
      </c>
      <c r="J227" s="40"/>
      <c r="K227" s="40">
        <f t="shared" si="102"/>
        <v>0.35760000000000003</v>
      </c>
      <c r="L227" s="39"/>
      <c r="M227" s="56">
        <f t="shared" si="100"/>
        <v>0.35743646958707515</v>
      </c>
    </row>
    <row r="228" spans="1:13" x14ac:dyDescent="0.3">
      <c r="A228" s="96" t="s">
        <v>9</v>
      </c>
      <c r="B228" s="66" t="s">
        <v>108</v>
      </c>
      <c r="C228" s="131"/>
      <c r="D228" s="40">
        <v>0.1767</v>
      </c>
      <c r="E228" s="40">
        <v>0.2893</v>
      </c>
      <c r="F228" s="40">
        <v>0.2893</v>
      </c>
      <c r="G228" s="40">
        <v>0.2893</v>
      </c>
      <c r="H228" s="40"/>
      <c r="I228" s="40">
        <v>0.2893</v>
      </c>
      <c r="J228" s="40"/>
      <c r="K228" s="101">
        <v>0.2893</v>
      </c>
      <c r="L228" s="39"/>
      <c r="M228" s="56">
        <f t="shared" si="100"/>
        <v>0.28916771893322302</v>
      </c>
    </row>
    <row r="229" spans="1:13" x14ac:dyDescent="0.3">
      <c r="A229" s="96" t="s">
        <v>10</v>
      </c>
      <c r="B229" s="66" t="s">
        <v>109</v>
      </c>
      <c r="C229" s="131"/>
      <c r="D229" s="40">
        <v>2.5700000000000001E-2</v>
      </c>
      <c r="E229" s="40">
        <v>4.2099999999999999E-2</v>
      </c>
      <c r="F229" s="40">
        <v>4.2099999999999999E-2</v>
      </c>
      <c r="G229" s="40">
        <v>4.2099999999999999E-2</v>
      </c>
      <c r="H229" s="40"/>
      <c r="I229" s="40">
        <v>4.2099999999999999E-2</v>
      </c>
      <c r="J229" s="40"/>
      <c r="K229" s="101">
        <v>4.2099999999999999E-2</v>
      </c>
      <c r="L229" s="39"/>
      <c r="M229" s="56">
        <f t="shared" si="100"/>
        <v>4.2080733485833556E-2</v>
      </c>
    </row>
    <row r="230" spans="1:13" x14ac:dyDescent="0.3">
      <c r="A230" s="96" t="s">
        <v>11</v>
      </c>
      <c r="B230" s="66" t="s">
        <v>110</v>
      </c>
      <c r="C230" s="131"/>
      <c r="D230" s="40">
        <v>2.7000000000000001E-3</v>
      </c>
      <c r="E230" s="40">
        <v>4.4000000000000003E-3</v>
      </c>
      <c r="F230" s="40">
        <v>4.4000000000000003E-3</v>
      </c>
      <c r="G230" s="40">
        <v>4.4000000000000003E-3</v>
      </c>
      <c r="H230" s="40"/>
      <c r="I230" s="40">
        <v>4.4000000000000003E-3</v>
      </c>
      <c r="J230" s="40"/>
      <c r="K230" s="101">
        <v>4.4000000000000003E-3</v>
      </c>
      <c r="L230" s="39"/>
      <c r="M230" s="56">
        <f t="shared" si="100"/>
        <v>4.3980028613364048E-3</v>
      </c>
    </row>
    <row r="231" spans="1:13" x14ac:dyDescent="0.3">
      <c r="A231" s="96" t="s">
        <v>132</v>
      </c>
      <c r="B231" s="66" t="s">
        <v>133</v>
      </c>
      <c r="C231" s="131"/>
      <c r="D231" s="40">
        <v>1.3299999999999999E-2</v>
      </c>
      <c r="E231" s="40">
        <v>2.18E-2</v>
      </c>
      <c r="F231" s="40">
        <v>2.18E-2</v>
      </c>
      <c r="G231" s="40">
        <v>2.18E-2</v>
      </c>
      <c r="H231" s="40"/>
      <c r="I231" s="40">
        <v>2.18E-2</v>
      </c>
      <c r="J231" s="40"/>
      <c r="K231" s="101">
        <v>2.18E-2</v>
      </c>
      <c r="L231" s="39"/>
      <c r="M231" s="56">
        <f t="shared" si="100"/>
        <v>2.1790014306682023E-2</v>
      </c>
    </row>
    <row r="232" spans="1:13" x14ac:dyDescent="0.3">
      <c r="A232" s="96" t="s">
        <v>12</v>
      </c>
      <c r="B232" s="66" t="s">
        <v>39</v>
      </c>
      <c r="C232" s="131"/>
      <c r="D232" s="40">
        <v>9.2100000000000001E-2</v>
      </c>
      <c r="E232" s="40"/>
      <c r="F232" s="40"/>
      <c r="G232" s="40"/>
      <c r="H232" s="40"/>
      <c r="I232" s="40"/>
      <c r="J232" s="40"/>
      <c r="K232" s="101"/>
      <c r="L232" s="39"/>
      <c r="M232" s="56">
        <f t="shared" si="100"/>
        <v>1.0819792406887472E-4</v>
      </c>
    </row>
    <row r="233" spans="1:13" x14ac:dyDescent="0.3">
      <c r="A233" s="96" t="s">
        <v>13</v>
      </c>
      <c r="B233" s="66" t="s">
        <v>40</v>
      </c>
      <c r="C233" s="131"/>
      <c r="D233" s="40">
        <v>3.2500000000000001E-2</v>
      </c>
      <c r="E233" s="40">
        <v>3.2500000000000001E-2</v>
      </c>
      <c r="F233" s="40">
        <v>3.2500000000000001E-2</v>
      </c>
      <c r="G233" s="40">
        <v>3.2500000000000001E-2</v>
      </c>
      <c r="H233" s="40"/>
      <c r="I233" s="40">
        <v>3.2500000000000001E-2</v>
      </c>
      <c r="J233" s="40"/>
      <c r="K233" s="101">
        <v>3.2500000000000001E-2</v>
      </c>
      <c r="L233" s="39"/>
      <c r="M233" s="56">
        <f t="shared" ref="M233:M238" si="103">(C233*$C$216+D233*$D$216+E233*$E$216+F233*$F$216+G233*$G$216+H233*$H$216+I233*$I$216+J233*$J$216+K233*$K$216)/$M$216</f>
        <v>3.2500000000000001E-2</v>
      </c>
    </row>
    <row r="234" spans="1:13" x14ac:dyDescent="0.3">
      <c r="A234" s="565" t="s">
        <v>14</v>
      </c>
      <c r="B234" s="139" t="s">
        <v>118</v>
      </c>
      <c r="C234" s="132"/>
      <c r="D234" s="41">
        <v>0.1153</v>
      </c>
      <c r="E234" s="41">
        <v>0.1153</v>
      </c>
      <c r="F234" s="41">
        <v>0.1153</v>
      </c>
      <c r="G234" s="41">
        <v>0.1153</v>
      </c>
      <c r="H234" s="41"/>
      <c r="I234" s="41">
        <v>0.1153</v>
      </c>
      <c r="J234" s="41"/>
      <c r="K234" s="102">
        <v>0.1153</v>
      </c>
      <c r="L234" s="39"/>
      <c r="M234" s="56">
        <f t="shared" si="103"/>
        <v>0.1153</v>
      </c>
    </row>
    <row r="235" spans="1:13" ht="15" thickBot="1" x14ac:dyDescent="0.35">
      <c r="A235" s="566"/>
      <c r="B235" s="83" t="s">
        <v>117</v>
      </c>
      <c r="C235" s="126"/>
      <c r="D235" s="38">
        <f>D234*0.423893</f>
        <v>4.8874862900000003E-2</v>
      </c>
      <c r="E235" s="38">
        <f t="shared" ref="E235:K235" si="104">E234*0.423893</f>
        <v>4.8874862900000003E-2</v>
      </c>
      <c r="F235" s="38">
        <f t="shared" si="104"/>
        <v>4.8874862900000003E-2</v>
      </c>
      <c r="G235" s="38">
        <f t="shared" si="104"/>
        <v>4.8874862900000003E-2</v>
      </c>
      <c r="H235" s="38"/>
      <c r="I235" s="38">
        <f t="shared" si="104"/>
        <v>4.8874862900000003E-2</v>
      </c>
      <c r="J235" s="38"/>
      <c r="K235" s="38">
        <f t="shared" si="104"/>
        <v>4.8874862900000003E-2</v>
      </c>
      <c r="L235" s="39"/>
      <c r="M235" s="62">
        <f t="shared" si="103"/>
        <v>4.887486290000001E-2</v>
      </c>
    </row>
    <row r="236" spans="1:13" ht="15" thickBot="1" x14ac:dyDescent="0.35">
      <c r="A236" s="9">
        <v>6</v>
      </c>
      <c r="B236" s="137" t="s">
        <v>42</v>
      </c>
      <c r="C236" s="129"/>
      <c r="D236" s="37">
        <f t="shared" ref="D236:K236" si="105">SUM(D237:D238)</f>
        <v>0.19069999999999998</v>
      </c>
      <c r="E236" s="37">
        <f t="shared" si="105"/>
        <v>0.19069999999999998</v>
      </c>
      <c r="F236" s="37">
        <f t="shared" si="105"/>
        <v>0.19069999999999998</v>
      </c>
      <c r="G236" s="37">
        <f t="shared" si="105"/>
        <v>0.19069999999999998</v>
      </c>
      <c r="H236" s="37"/>
      <c r="I236" s="37">
        <f t="shared" si="105"/>
        <v>0.19069999999999998</v>
      </c>
      <c r="J236" s="37"/>
      <c r="K236" s="42">
        <f t="shared" si="105"/>
        <v>0.19069999999999998</v>
      </c>
      <c r="L236" s="43"/>
      <c r="M236" s="60">
        <f t="shared" si="103"/>
        <v>0.19069999999999998</v>
      </c>
    </row>
    <row r="237" spans="1:13" x14ac:dyDescent="0.3">
      <c r="A237" s="94" t="s">
        <v>15</v>
      </c>
      <c r="B237" s="138" t="s">
        <v>43</v>
      </c>
      <c r="C237" s="127"/>
      <c r="D237" s="38">
        <v>0.14219999999999999</v>
      </c>
      <c r="E237" s="38">
        <v>0.14219999999999999</v>
      </c>
      <c r="F237" s="38">
        <v>0.14219999999999999</v>
      </c>
      <c r="G237" s="38">
        <v>0.14219999999999999</v>
      </c>
      <c r="H237" s="38"/>
      <c r="I237" s="38">
        <v>0.14219999999999999</v>
      </c>
      <c r="J237" s="38"/>
      <c r="K237" s="100">
        <v>0.14219999999999999</v>
      </c>
      <c r="L237" s="39"/>
      <c r="M237" s="58">
        <f t="shared" si="103"/>
        <v>0.14219999999999999</v>
      </c>
    </row>
    <row r="238" spans="1:13" x14ac:dyDescent="0.3">
      <c r="A238" s="98" t="s">
        <v>16</v>
      </c>
      <c r="B238" s="139" t="s">
        <v>44</v>
      </c>
      <c r="C238" s="132"/>
      <c r="D238" s="41">
        <v>4.8500000000000001E-2</v>
      </c>
      <c r="E238" s="41">
        <v>4.8500000000000001E-2</v>
      </c>
      <c r="F238" s="41">
        <v>4.8500000000000001E-2</v>
      </c>
      <c r="G238" s="41">
        <v>4.8500000000000001E-2</v>
      </c>
      <c r="H238" s="41"/>
      <c r="I238" s="41">
        <v>4.8500000000000001E-2</v>
      </c>
      <c r="J238" s="41"/>
      <c r="K238" s="102">
        <v>4.8500000000000001E-2</v>
      </c>
      <c r="L238" s="39"/>
      <c r="M238" s="56">
        <f t="shared" si="103"/>
        <v>4.8500000000000001E-2</v>
      </c>
    </row>
    <row r="239" spans="1:13" x14ac:dyDescent="0.3">
      <c r="A239" s="98" t="s">
        <v>102</v>
      </c>
      <c r="B239" s="139" t="s">
        <v>103</v>
      </c>
      <c r="C239" s="132"/>
      <c r="D239" s="41"/>
      <c r="E239" s="41"/>
      <c r="F239" s="41"/>
      <c r="G239" s="41"/>
      <c r="H239" s="41"/>
      <c r="I239" s="41"/>
      <c r="J239" s="41"/>
      <c r="K239" s="102"/>
      <c r="L239" s="39"/>
      <c r="M239" s="56"/>
    </row>
    <row r="240" spans="1:13" ht="15" thickBot="1" x14ac:dyDescent="0.35">
      <c r="A240" s="98" t="s">
        <v>104</v>
      </c>
      <c r="B240" s="139" t="s">
        <v>106</v>
      </c>
      <c r="C240" s="132"/>
      <c r="D240" s="41"/>
      <c r="E240" s="41"/>
      <c r="F240" s="41"/>
      <c r="G240" s="41"/>
      <c r="H240" s="41"/>
      <c r="I240" s="41"/>
      <c r="J240" s="41"/>
      <c r="K240" s="102"/>
      <c r="L240" s="39"/>
      <c r="M240" s="56"/>
    </row>
    <row r="241" spans="1:15" ht="15" thickBot="1" x14ac:dyDescent="0.35">
      <c r="A241" s="9">
        <v>7</v>
      </c>
      <c r="B241" s="137" t="s">
        <v>45</v>
      </c>
      <c r="C241" s="129"/>
      <c r="D241" s="37">
        <f t="shared" ref="D241:K241" si="106">SUM(D242:D243)</f>
        <v>0.23480000000000001</v>
      </c>
      <c r="E241" s="37">
        <f t="shared" si="106"/>
        <v>0.32029999999999997</v>
      </c>
      <c r="F241" s="37">
        <f t="shared" si="106"/>
        <v>0.26629999999999998</v>
      </c>
      <c r="G241" s="37">
        <f t="shared" si="106"/>
        <v>0.36829999999999996</v>
      </c>
      <c r="H241" s="37"/>
      <c r="I241" s="37">
        <f t="shared" si="106"/>
        <v>0.81969999999999998</v>
      </c>
      <c r="J241" s="37"/>
      <c r="K241" s="42">
        <f t="shared" si="106"/>
        <v>1.26</v>
      </c>
      <c r="L241" s="43"/>
      <c r="M241" s="60">
        <f t="shared" ref="M241:M249" si="107">(C241*$C$216+D241*$D$216+E241*$E$216+F241*$F$216+G241*$G$216+H241*$H$216+I241*$I$216+J241*$J$216+K241*$K$216)/$M$216</f>
        <v>0.42374204035376117</v>
      </c>
    </row>
    <row r="242" spans="1:15" x14ac:dyDescent="0.3">
      <c r="A242" s="94" t="s">
        <v>17</v>
      </c>
      <c r="B242" s="138" t="s">
        <v>46</v>
      </c>
      <c r="C242" s="127"/>
      <c r="D242" s="38">
        <v>0.22450000000000001</v>
      </c>
      <c r="E242" s="38">
        <v>0.30609999999999998</v>
      </c>
      <c r="F242" s="38">
        <v>0.2545</v>
      </c>
      <c r="G242" s="38">
        <v>0.35199999999999998</v>
      </c>
      <c r="H242" s="38"/>
      <c r="I242" s="38">
        <v>0.78349999999999997</v>
      </c>
      <c r="J242" s="38"/>
      <c r="K242" s="100">
        <v>1.2042999999999999</v>
      </c>
      <c r="L242" s="39"/>
      <c r="M242" s="58">
        <f t="shared" si="107"/>
        <v>0.40498902245176122</v>
      </c>
    </row>
    <row r="243" spans="1:15" ht="15" thickBot="1" x14ac:dyDescent="0.35">
      <c r="A243" s="98" t="s">
        <v>18</v>
      </c>
      <c r="B243" s="20" t="s">
        <v>48</v>
      </c>
      <c r="C243" s="132"/>
      <c r="D243" s="41">
        <v>1.03E-2</v>
      </c>
      <c r="E243" s="41">
        <v>1.4200000000000001E-2</v>
      </c>
      <c r="F243" s="41">
        <v>1.18E-2</v>
      </c>
      <c r="G243" s="41">
        <v>1.6299999999999999E-2</v>
      </c>
      <c r="H243" s="41"/>
      <c r="I243" s="41">
        <v>3.6200000000000003E-2</v>
      </c>
      <c r="J243" s="41"/>
      <c r="K243" s="102">
        <v>5.57E-2</v>
      </c>
      <c r="L243" s="39"/>
      <c r="M243" s="62">
        <f t="shared" si="107"/>
        <v>1.8753017902000055E-2</v>
      </c>
    </row>
    <row r="244" spans="1:15" ht="15" thickBot="1" x14ac:dyDescent="0.35">
      <c r="A244" s="9">
        <v>8</v>
      </c>
      <c r="B244" s="137" t="s">
        <v>49</v>
      </c>
      <c r="C244" s="129"/>
      <c r="D244" s="37">
        <f t="shared" ref="D244:K244" si="108">SUM(D245:D248)</f>
        <v>0.33320000000000005</v>
      </c>
      <c r="E244" s="37">
        <f t="shared" si="108"/>
        <v>0.48410000000000003</v>
      </c>
      <c r="F244" s="37">
        <f t="shared" si="108"/>
        <v>0.38249999999999995</v>
      </c>
      <c r="G244" s="37">
        <f t="shared" si="108"/>
        <v>0.54430000000000001</v>
      </c>
      <c r="H244" s="37"/>
      <c r="I244" s="37">
        <f t="shared" si="108"/>
        <v>1.2378</v>
      </c>
      <c r="J244" s="37"/>
      <c r="K244" s="42">
        <f t="shared" si="108"/>
        <v>1.7846</v>
      </c>
      <c r="L244" s="43"/>
      <c r="M244" s="60">
        <f t="shared" si="107"/>
        <v>0.63207154004090882</v>
      </c>
    </row>
    <row r="245" spans="1:15" x14ac:dyDescent="0.3">
      <c r="A245" s="94" t="s">
        <v>19</v>
      </c>
      <c r="B245" s="138" t="s">
        <v>46</v>
      </c>
      <c r="C245" s="127"/>
      <c r="D245" s="38">
        <v>0.16900000000000001</v>
      </c>
      <c r="E245" s="38">
        <v>0.2455</v>
      </c>
      <c r="F245" s="38">
        <v>0.19389999999999999</v>
      </c>
      <c r="G245" s="38">
        <v>0.27600000000000002</v>
      </c>
      <c r="H245" s="38"/>
      <c r="I245" s="38">
        <v>0.62770000000000004</v>
      </c>
      <c r="J245" s="38"/>
      <c r="K245" s="100">
        <v>0.90500000000000003</v>
      </c>
      <c r="L245" s="39"/>
      <c r="M245" s="58">
        <f t="shared" si="107"/>
        <v>0.32051996129626115</v>
      </c>
    </row>
    <row r="246" spans="1:15" x14ac:dyDescent="0.3">
      <c r="A246" s="96" t="s">
        <v>19</v>
      </c>
      <c r="B246" s="66" t="s">
        <v>47</v>
      </c>
      <c r="C246" s="131"/>
      <c r="D246" s="40">
        <v>8.6300000000000002E-2</v>
      </c>
      <c r="E246" s="40">
        <v>0.12540000000000001</v>
      </c>
      <c r="F246" s="40">
        <v>9.9099999999999994E-2</v>
      </c>
      <c r="G246" s="40">
        <v>0.14099999999999999</v>
      </c>
      <c r="H246" s="40"/>
      <c r="I246" s="40">
        <v>0.32069999999999999</v>
      </c>
      <c r="J246" s="40"/>
      <c r="K246" s="101">
        <v>0.46229999999999999</v>
      </c>
      <c r="L246" s="39"/>
      <c r="M246" s="56">
        <f t="shared" si="107"/>
        <v>0.16374435900203874</v>
      </c>
    </row>
    <row r="247" spans="1:15" x14ac:dyDescent="0.3">
      <c r="A247" s="96" t="s">
        <v>20</v>
      </c>
      <c r="B247" s="66" t="s">
        <v>50</v>
      </c>
      <c r="C247" s="131"/>
      <c r="D247" s="40">
        <v>5.1900000000000002E-2</v>
      </c>
      <c r="E247" s="40">
        <v>7.5399999999999995E-2</v>
      </c>
      <c r="F247" s="40">
        <v>5.96E-2</v>
      </c>
      <c r="G247" s="40">
        <v>8.48E-2</v>
      </c>
      <c r="H247" s="40"/>
      <c r="I247" s="40">
        <v>0.1928</v>
      </c>
      <c r="J247" s="40"/>
      <c r="K247" s="101">
        <v>0.27800000000000002</v>
      </c>
      <c r="L247" s="39"/>
      <c r="M247" s="56">
        <f t="shared" si="107"/>
        <v>9.8458030197055263E-2</v>
      </c>
    </row>
    <row r="248" spans="1:15" ht="15" thickBot="1" x14ac:dyDescent="0.35">
      <c r="A248" s="98" t="s">
        <v>20</v>
      </c>
      <c r="B248" s="20" t="s">
        <v>47</v>
      </c>
      <c r="C248" s="132"/>
      <c r="D248" s="41">
        <v>2.5999999999999999E-2</v>
      </c>
      <c r="E248" s="41">
        <v>3.78E-2</v>
      </c>
      <c r="F248" s="41">
        <v>2.9899999999999999E-2</v>
      </c>
      <c r="G248" s="41">
        <v>4.2500000000000003E-2</v>
      </c>
      <c r="H248" s="41"/>
      <c r="I248" s="41">
        <v>9.6600000000000005E-2</v>
      </c>
      <c r="J248" s="41"/>
      <c r="K248" s="102">
        <v>0.13930000000000001</v>
      </c>
      <c r="L248" s="39"/>
      <c r="M248" s="62">
        <f t="shared" si="107"/>
        <v>4.9349189545553673E-2</v>
      </c>
    </row>
    <row r="249" spans="1:15" ht="15" thickBot="1" x14ac:dyDescent="0.35">
      <c r="A249" s="9">
        <v>9</v>
      </c>
      <c r="B249" s="137" t="s">
        <v>51</v>
      </c>
      <c r="C249" s="129"/>
      <c r="D249" s="37">
        <f t="shared" ref="D249:K249" si="109">SUM(D252,D256)</f>
        <v>0.23799999999999999</v>
      </c>
      <c r="E249" s="37">
        <f t="shared" si="109"/>
        <v>0.30069999999999997</v>
      </c>
      <c r="F249" s="37">
        <f t="shared" si="109"/>
        <v>0.3135</v>
      </c>
      <c r="G249" s="37">
        <f t="shared" si="109"/>
        <v>0.33650000000000002</v>
      </c>
      <c r="H249" s="37"/>
      <c r="I249" s="37">
        <f t="shared" si="109"/>
        <v>0.45110000000000006</v>
      </c>
      <c r="J249" s="37"/>
      <c r="K249" s="42">
        <f t="shared" si="109"/>
        <v>0.55710000000000004</v>
      </c>
      <c r="L249" s="43"/>
      <c r="M249" s="60">
        <f t="shared" si="107"/>
        <v>0.33989895010340937</v>
      </c>
    </row>
    <row r="250" spans="1:15" ht="15" thickBot="1" x14ac:dyDescent="0.35">
      <c r="A250" s="151"/>
      <c r="B250" s="179" t="s">
        <v>91</v>
      </c>
      <c r="C250" s="180"/>
      <c r="D250" s="153"/>
      <c r="E250" s="153"/>
      <c r="F250" s="153"/>
      <c r="G250" s="153"/>
      <c r="H250" s="153"/>
      <c r="I250" s="153"/>
      <c r="J250" s="153"/>
      <c r="K250" s="154"/>
      <c r="L250" s="155"/>
      <c r="M250" s="185"/>
      <c r="N250" s="247"/>
      <c r="O250" s="247"/>
    </row>
    <row r="251" spans="1:15" x14ac:dyDescent="0.3">
      <c r="A251" s="158"/>
      <c r="B251" s="181" t="s">
        <v>52</v>
      </c>
      <c r="C251" s="182"/>
      <c r="D251" s="160">
        <f>D244+D241+D236+D224+D218</f>
        <v>3.7815247827</v>
      </c>
      <c r="E251" s="160">
        <f>E244+E241+E236+E224+E218</f>
        <v>4.7783948979000002</v>
      </c>
      <c r="F251" s="160">
        <f>F244+F241+F236+F224+F218</f>
        <v>4.9815948979000009</v>
      </c>
      <c r="G251" s="160">
        <f>G244+G241+G236+G224+G218</f>
        <v>5.3482948979000007</v>
      </c>
      <c r="H251" s="160"/>
      <c r="I251" s="160">
        <f>I244+I241+I236+I224+I218</f>
        <v>7.1698948979000008</v>
      </c>
      <c r="J251" s="160"/>
      <c r="K251" s="161">
        <f>K244+K241+K236+K224+K218</f>
        <v>8.8531948978999999</v>
      </c>
      <c r="L251" s="155"/>
      <c r="M251" s="186">
        <f>(C251*$C$216+D251*$D$216+E251*$E$216+F251*$F$216+G251*$G$216+H251*$H$216+I251*$I$216+J251*$J$216+K251*$K$216)/$M$216</f>
        <v>5.4017486303491777</v>
      </c>
      <c r="N251" s="247"/>
      <c r="O251" s="247"/>
    </row>
    <row r="252" spans="1:15" x14ac:dyDescent="0.3">
      <c r="A252" s="105" t="s">
        <v>21</v>
      </c>
      <c r="B252" s="145" t="s">
        <v>53</v>
      </c>
      <c r="C252" s="135"/>
      <c r="D252" s="45">
        <f>SUM(D253:D255)</f>
        <v>7.7200000000000005E-2</v>
      </c>
      <c r="E252" s="45">
        <f>SUM(E253:E255)</f>
        <v>9.7500000000000003E-2</v>
      </c>
      <c r="F252" s="45">
        <f t="shared" ref="F252:K252" si="110">SUM(F253:F255)</f>
        <v>0.1017</v>
      </c>
      <c r="G252" s="45">
        <f t="shared" si="110"/>
        <v>0.1091</v>
      </c>
      <c r="H252" s="45"/>
      <c r="I252" s="45">
        <f t="shared" si="110"/>
        <v>0.14630000000000001</v>
      </c>
      <c r="J252" s="45"/>
      <c r="K252" s="45">
        <f t="shared" si="110"/>
        <v>0.1807</v>
      </c>
      <c r="L252" s="43"/>
      <c r="M252" s="57">
        <f>(C252*$C$216+D252*$D$216+E252*$E$216+F252*$F$216+G252*$G$216+H252*$H$216+I252*$I$216+J252*$J$216+K252*$K$216)/$M$216</f>
        <v>0.11022152605025123</v>
      </c>
    </row>
    <row r="253" spans="1:15" x14ac:dyDescent="0.3">
      <c r="A253" s="96" t="s">
        <v>22</v>
      </c>
      <c r="B253" s="66" t="s">
        <v>126</v>
      </c>
      <c r="C253" s="131"/>
      <c r="D253" s="40"/>
      <c r="E253" s="40"/>
      <c r="F253" s="46"/>
      <c r="G253" s="40"/>
      <c r="H253" s="40"/>
      <c r="I253" s="40"/>
      <c r="J253" s="40"/>
      <c r="K253" s="101"/>
      <c r="L253" s="39"/>
      <c r="M253" s="56">
        <f>(C253*$C$216+D253*$D$216+E253*$E$216+F253*$F$216+G253*$G$216+H253*$H$216+I253*$I$216+J253*$J$216+K253*$K$216)/$M$216</f>
        <v>0</v>
      </c>
    </row>
    <row r="254" spans="1:15" x14ac:dyDescent="0.3">
      <c r="A254" s="96" t="s">
        <v>23</v>
      </c>
      <c r="B254" s="66" t="s">
        <v>127</v>
      </c>
      <c r="C254" s="131"/>
      <c r="D254" s="40"/>
      <c r="E254" s="40"/>
      <c r="F254" s="47"/>
      <c r="G254" s="40"/>
      <c r="H254" s="40"/>
      <c r="I254" s="40"/>
      <c r="J254" s="40"/>
      <c r="K254" s="101"/>
      <c r="L254" s="39"/>
      <c r="M254" s="56">
        <f>(C254*$C$216+D254*$D$216+E254*$E$216+F254*$F$216+G254*$G$216+H254*$H$216+I254*$I$216+J254*$J$216+K254*$K$216)/$M$216</f>
        <v>0</v>
      </c>
    </row>
    <row r="255" spans="1:15" x14ac:dyDescent="0.3">
      <c r="A255" s="96" t="s">
        <v>121</v>
      </c>
      <c r="B255" s="66" t="s">
        <v>128</v>
      </c>
      <c r="C255" s="131"/>
      <c r="D255" s="40">
        <v>7.7200000000000005E-2</v>
      </c>
      <c r="E255" s="40">
        <v>9.7500000000000003E-2</v>
      </c>
      <c r="F255" s="47">
        <v>0.1017</v>
      </c>
      <c r="G255" s="40">
        <v>0.1091</v>
      </c>
      <c r="H255" s="40"/>
      <c r="I255" s="40">
        <v>0.14630000000000001</v>
      </c>
      <c r="J255" s="40"/>
      <c r="K255" s="101">
        <v>0.1807</v>
      </c>
      <c r="L255" s="39"/>
      <c r="M255" s="56">
        <f>0.020401*M251</f>
        <v>0.11020107380775357</v>
      </c>
      <c r="N255" s="464"/>
    </row>
    <row r="256" spans="1:15" x14ac:dyDescent="0.3">
      <c r="A256" s="105" t="s">
        <v>24</v>
      </c>
      <c r="B256" s="145" t="s">
        <v>56</v>
      </c>
      <c r="C256" s="135"/>
      <c r="D256" s="45">
        <f t="shared" ref="D256:K256" si="111">SUM(D257,D258)</f>
        <v>0.1608</v>
      </c>
      <c r="E256" s="45">
        <f t="shared" si="111"/>
        <v>0.20319999999999999</v>
      </c>
      <c r="F256" s="45">
        <f t="shared" si="111"/>
        <v>0.21179999999999999</v>
      </c>
      <c r="G256" s="45">
        <f t="shared" si="111"/>
        <v>0.22739999999999999</v>
      </c>
      <c r="H256" s="45"/>
      <c r="I256" s="45">
        <f t="shared" si="111"/>
        <v>0.30480000000000002</v>
      </c>
      <c r="J256" s="45"/>
      <c r="K256" s="106">
        <f t="shared" si="111"/>
        <v>0.37640000000000001</v>
      </c>
      <c r="L256" s="43"/>
      <c r="M256" s="57">
        <f>(C256*$C$216+D256*$D$216+E256*$E$216+F256*$F$216+G256*$G$216+H256*$H$216+I256*$I$216+J256*$J$216+K256*$K$216)/$M$216</f>
        <v>0.22967742405315816</v>
      </c>
    </row>
    <row r="257" spans="1:14" x14ac:dyDescent="0.3">
      <c r="A257" s="96" t="s">
        <v>25</v>
      </c>
      <c r="B257" s="66" t="s">
        <v>129</v>
      </c>
      <c r="C257" s="131"/>
      <c r="D257" s="40"/>
      <c r="E257" s="40"/>
      <c r="F257" s="40"/>
      <c r="G257" s="40"/>
      <c r="H257" s="40"/>
      <c r="I257" s="40"/>
      <c r="J257" s="40"/>
      <c r="K257" s="101"/>
      <c r="L257" s="39"/>
      <c r="M257" s="56"/>
    </row>
    <row r="258" spans="1:14" ht="15" thickBot="1" x14ac:dyDescent="0.35">
      <c r="A258" s="6" t="s">
        <v>26</v>
      </c>
      <c r="B258" s="20" t="s">
        <v>130</v>
      </c>
      <c r="C258" s="130"/>
      <c r="D258" s="107">
        <v>0.1608</v>
      </c>
      <c r="E258" s="107">
        <v>0.20319999999999999</v>
      </c>
      <c r="F258" s="107">
        <v>0.21179999999999999</v>
      </c>
      <c r="G258" s="107">
        <v>0.22739999999999999</v>
      </c>
      <c r="H258" s="107"/>
      <c r="I258" s="107">
        <v>0.30480000000000002</v>
      </c>
      <c r="J258" s="107"/>
      <c r="K258" s="108">
        <v>0.37640000000000001</v>
      </c>
      <c r="L258" s="39"/>
      <c r="M258" s="62">
        <f>0.042524*M251</f>
        <v>0.22970395875696842</v>
      </c>
      <c r="N258" s="468"/>
    </row>
    <row r="259" spans="1:14" ht="29.4" thickBot="1" x14ac:dyDescent="0.35">
      <c r="A259" s="206">
        <v>10</v>
      </c>
      <c r="B259" s="140" t="s">
        <v>134</v>
      </c>
      <c r="C259" s="207"/>
      <c r="D259" s="208">
        <v>0.15329999999999999</v>
      </c>
      <c r="E259" s="208">
        <v>1.8100000000000002E-2</v>
      </c>
      <c r="F259" s="208">
        <v>1.8100000000000002E-2</v>
      </c>
      <c r="G259" s="208">
        <v>1.8100000000000002E-2</v>
      </c>
      <c r="H259" s="208"/>
      <c r="I259" s="208">
        <v>1.8100000000000002E-2</v>
      </c>
      <c r="J259" s="208"/>
      <c r="K259" s="209">
        <v>1.8100000000000002E-2</v>
      </c>
      <c r="L259" s="39"/>
      <c r="M259" s="501">
        <f t="shared" ref="M259" si="112">(C259*$C$216+D259*$D$216+E259*$E$216+F259*$F$216+G259*$G$216+H259*$H$216+I259*$I$216+J259*$J$216+K259*$K$216)/$M$216</f>
        <v>1.8258831263128248E-2</v>
      </c>
    </row>
    <row r="260" spans="1:14" ht="15" thickBot="1" x14ac:dyDescent="0.35">
      <c r="A260" s="568" t="s">
        <v>60</v>
      </c>
      <c r="B260" s="569"/>
      <c r="C260" s="198"/>
      <c r="D260" s="199">
        <f>SUM(D218,D224,D236,D241,D244,D249,D259)</f>
        <v>4.1728247826999993</v>
      </c>
      <c r="E260" s="199">
        <f>SUM(E218,E224,E236,E241,E244,E249,E259)</f>
        <v>5.0971948978999997</v>
      </c>
      <c r="F260" s="199">
        <f>SUM(F218,F224,F236,F241,F244,F249,F259)</f>
        <v>5.3131948979000008</v>
      </c>
      <c r="G260" s="199">
        <f>SUM(G218,G224,G236,G241,G244,G249,G259)</f>
        <v>5.7028948978999994</v>
      </c>
      <c r="H260" s="199"/>
      <c r="I260" s="199">
        <f>SUM(I218,I224,I236,I241,I244,I249,I259)</f>
        <v>7.6390948978999997</v>
      </c>
      <c r="J260" s="199"/>
      <c r="K260" s="199">
        <f>SUM(K218,K224,K236,K241,K244,K249,K259)</f>
        <v>9.4283948979000005</v>
      </c>
      <c r="L260" s="43"/>
      <c r="M260" s="197">
        <f>M251+M252+M256+M259</f>
        <v>5.7599064117157157</v>
      </c>
    </row>
    <row r="261" spans="1:14" x14ac:dyDescent="0.3">
      <c r="K261" t="s">
        <v>85</v>
      </c>
      <c r="M261">
        <v>5.7599</v>
      </c>
    </row>
  </sheetData>
  <mergeCells count="21">
    <mergeCell ref="A107:B107"/>
    <mergeCell ref="A1:B1"/>
    <mergeCell ref="A4:M4"/>
    <mergeCell ref="A24:A25"/>
    <mergeCell ref="A50:B50"/>
    <mergeCell ref="A52:J52"/>
    <mergeCell ref="A53:J53"/>
    <mergeCell ref="A54:J54"/>
    <mergeCell ref="A55:J55"/>
    <mergeCell ref="A56:J56"/>
    <mergeCell ref="A60:M60"/>
    <mergeCell ref="A81:A82"/>
    <mergeCell ref="A213:M213"/>
    <mergeCell ref="A234:A235"/>
    <mergeCell ref="A260:B260"/>
    <mergeCell ref="A111:M111"/>
    <mergeCell ref="A132:A133"/>
    <mergeCell ref="A158:B158"/>
    <mergeCell ref="A162:M162"/>
    <mergeCell ref="A183:A184"/>
    <mergeCell ref="A209:B209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M25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588F-AF97-47D4-B627-FB1FA9B9489C}">
  <dimension ref="A1:P202"/>
  <sheetViews>
    <sheetView showGridLines="0" topLeftCell="A185" zoomScale="90" zoomScaleNormal="90" workbookViewId="0">
      <selection activeCell="C199" sqref="C19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6.109375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141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>SUM(C60,C109,C158)</f>
        <v>14</v>
      </c>
      <c r="D5" s="334">
        <f t="shared" ref="D5:K5" si="0">SUM(D60,D109,D158)</f>
        <v>144</v>
      </c>
      <c r="E5" s="334">
        <f t="shared" si="0"/>
        <v>527</v>
      </c>
      <c r="F5" s="334">
        <f t="shared" si="0"/>
        <v>26</v>
      </c>
      <c r="G5" s="334">
        <f t="shared" si="0"/>
        <v>274</v>
      </c>
      <c r="H5" s="334">
        <f t="shared" si="0"/>
        <v>30</v>
      </c>
      <c r="I5" s="334">
        <f t="shared" si="0"/>
        <v>229</v>
      </c>
      <c r="J5" s="334">
        <f t="shared" si="0"/>
        <v>34</v>
      </c>
      <c r="K5" s="334">
        <f t="shared" si="0"/>
        <v>146</v>
      </c>
      <c r="L5" s="582">
        <f>SUM(C5:K5)</f>
        <v>1424</v>
      </c>
      <c r="M5" s="582"/>
      <c r="P5" s="322">
        <f>L7/L5</f>
        <v>6023.3707514044936</v>
      </c>
    </row>
    <row r="6" spans="1:16" ht="15.6" x14ac:dyDescent="0.3">
      <c r="A6" s="280"/>
      <c r="B6" s="294" t="s">
        <v>142</v>
      </c>
      <c r="C6" s="334">
        <f>SUM(C61,C110,C159)</f>
        <v>0</v>
      </c>
      <c r="D6" s="334">
        <f t="shared" ref="D6:K6" si="1">SUM(D61,D110,D159)</f>
        <v>0</v>
      </c>
      <c r="E6" s="334">
        <f t="shared" si="1"/>
        <v>0</v>
      </c>
      <c r="F6" s="334">
        <f t="shared" si="1"/>
        <v>0</v>
      </c>
      <c r="G6" s="334">
        <f t="shared" si="1"/>
        <v>6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6</v>
      </c>
      <c r="M6" s="582"/>
    </row>
    <row r="7" spans="1:16" x14ac:dyDescent="0.3">
      <c r="A7" s="282">
        <v>1</v>
      </c>
      <c r="B7" s="281" t="s">
        <v>2</v>
      </c>
      <c r="C7" s="314">
        <f>SUM(C62,C111,C160)</f>
        <v>55872.490000000005</v>
      </c>
      <c r="D7" s="314">
        <f t="shared" ref="D7:K7" si="2">SUM(D62,D111,D160)</f>
        <v>1101808.8600000001</v>
      </c>
      <c r="E7" s="314">
        <f t="shared" si="2"/>
        <v>3247003.44</v>
      </c>
      <c r="F7" s="314">
        <f t="shared" si="2"/>
        <v>118548.92000000001</v>
      </c>
      <c r="G7" s="314">
        <f t="shared" si="2"/>
        <v>1655403.3000000003</v>
      </c>
      <c r="H7" s="314">
        <f t="shared" si="2"/>
        <v>208945.79</v>
      </c>
      <c r="I7" s="314">
        <f t="shared" si="2"/>
        <v>1197887.3599999999</v>
      </c>
      <c r="J7" s="314">
        <f t="shared" si="2"/>
        <v>177569.46000000002</v>
      </c>
      <c r="K7" s="314">
        <f t="shared" si="2"/>
        <v>814240.33000000007</v>
      </c>
      <c r="L7" s="580">
        <f>SUM(C7:K7)</f>
        <v>8577279.9499999993</v>
      </c>
      <c r="M7" s="580"/>
      <c r="N7" s="290"/>
      <c r="O7" s="290"/>
      <c r="P7" s="291"/>
    </row>
    <row r="8" spans="1:16" ht="28.8" x14ac:dyDescent="0.3">
      <c r="A8" s="306"/>
      <c r="B8" s="307" t="s">
        <v>28</v>
      </c>
      <c r="C8" s="308" t="s">
        <v>61</v>
      </c>
      <c r="D8" s="308" t="s">
        <v>62</v>
      </c>
      <c r="E8" s="308" t="s">
        <v>63</v>
      </c>
      <c r="F8" s="308" t="s">
        <v>64</v>
      </c>
      <c r="G8" s="308" t="s">
        <v>65</v>
      </c>
      <c r="H8" s="308" t="s">
        <v>111</v>
      </c>
      <c r="I8" s="308" t="s">
        <v>66</v>
      </c>
      <c r="J8" s="308" t="s">
        <v>67</v>
      </c>
      <c r="K8" s="308" t="s">
        <v>68</v>
      </c>
      <c r="L8" s="581" t="s">
        <v>69</v>
      </c>
      <c r="M8" s="581"/>
      <c r="N8" s="308" t="s">
        <v>70</v>
      </c>
      <c r="O8" s="308" t="s">
        <v>140</v>
      </c>
      <c r="P8" s="30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0.76991151291091564</v>
      </c>
      <c r="D9" s="309">
        <f t="shared" ref="D9:K9" si="3">SUM(D10:D14)</f>
        <v>1.0428999999999999</v>
      </c>
      <c r="E9" s="309">
        <f t="shared" si="3"/>
        <v>1.1907059149552364</v>
      </c>
      <c r="F9" s="309">
        <f t="shared" si="3"/>
        <v>1.5835249092442176</v>
      </c>
      <c r="G9" s="309">
        <f t="shared" si="3"/>
        <v>1.6941647700949973</v>
      </c>
      <c r="H9" s="309">
        <f t="shared" si="3"/>
        <v>1.8894966305997358</v>
      </c>
      <c r="I9" s="309">
        <f t="shared" si="3"/>
        <v>2.4201662569959836</v>
      </c>
      <c r="J9" s="309">
        <f t="shared" si="3"/>
        <v>2.7070206231747287</v>
      </c>
      <c r="K9" s="309">
        <f t="shared" si="3"/>
        <v>3.1791423532730203</v>
      </c>
      <c r="L9" s="583">
        <f>(M64*$M$62+M113*$M$111+M162*$M$160)/$L$7</f>
        <v>1.6804546175364141</v>
      </c>
      <c r="M9" s="583"/>
      <c r="N9" s="310">
        <f t="shared" ref="N9:N48" si="4">L9/$L$48</f>
        <v>0.23824272407824895</v>
      </c>
      <c r="O9" s="309">
        <f t="shared" ref="O9:O48" si="5">N9*$M$53</f>
        <v>0.76567429036375467</v>
      </c>
      <c r="P9" s="324">
        <f t="shared" ref="P9:P48" si="6">L9*$L$7</f>
        <v>14413729.697880002</v>
      </c>
    </row>
    <row r="10" spans="1:16" x14ac:dyDescent="0.3">
      <c r="A10" s="295" t="s">
        <v>3</v>
      </c>
      <c r="B10" s="296" t="s">
        <v>30</v>
      </c>
      <c r="C10" s="311">
        <f>(C65*C$62+C114*C$111+C163*C$160)/(SUM(C$160,C$111,C$62))</f>
        <v>0.51375575645545779</v>
      </c>
      <c r="D10" s="311">
        <f t="shared" ref="D10:K10" si="7">(D65*D$62+D114*D$111+D163*D$160)/(SUM(D$160,D$111,D$62))</f>
        <v>0.69589999999999985</v>
      </c>
      <c r="E10" s="311">
        <f t="shared" si="7"/>
        <v>0.80187282117200331</v>
      </c>
      <c r="F10" s="311">
        <f t="shared" si="7"/>
        <v>1.1457624546221088</v>
      </c>
      <c r="G10" s="311">
        <f t="shared" si="7"/>
        <v>1.2048647700949973</v>
      </c>
      <c r="H10" s="311">
        <f t="shared" si="7"/>
        <v>0.86592628565524088</v>
      </c>
      <c r="I10" s="311">
        <f t="shared" si="7"/>
        <v>1.6777662569959835</v>
      </c>
      <c r="J10" s="311">
        <f t="shared" si="7"/>
        <v>1.8951828223164051</v>
      </c>
      <c r="K10" s="311">
        <f t="shared" si="7"/>
        <v>2.0027353721634009</v>
      </c>
      <c r="L10" s="584">
        <f t="shared" ref="L10:L48" si="8">(M65*$M$62+M114*$M$111+M163*$M$160)/$L$7</f>
        <v>1.1294308483762385</v>
      </c>
      <c r="M10" s="584"/>
      <c r="N10" s="312">
        <f t="shared" si="4"/>
        <v>0.16012255205656103</v>
      </c>
      <c r="O10" s="311">
        <f t="shared" si="5"/>
        <v>0.51460846030652829</v>
      </c>
      <c r="P10" s="325">
        <f t="shared" si="6"/>
        <v>9687444.5706890002</v>
      </c>
    </row>
    <row r="11" spans="1:16" x14ac:dyDescent="0.3">
      <c r="A11" s="2" t="s">
        <v>4</v>
      </c>
      <c r="B11" t="s">
        <v>31</v>
      </c>
      <c r="C11" s="287">
        <f>(C66*C$62+C115*C$111+C164*C$160)/(SUM(C$160,C$111,C$62))</f>
        <v>2.0555756455457777E-2</v>
      </c>
      <c r="D11" s="287">
        <f t="shared" ref="D11:K13" si="9">(D66*D$62+D115*D$111+D164*D$160)/(SUM(D$160,D$111,D$62))</f>
        <v>2.7799999999999995E-2</v>
      </c>
      <c r="E11" s="287">
        <f t="shared" si="9"/>
        <v>3.2099999999999997E-2</v>
      </c>
      <c r="F11" s="287">
        <f t="shared" si="9"/>
        <v>4.5800000000000007E-2</v>
      </c>
      <c r="G11" s="287">
        <f t="shared" si="9"/>
        <v>4.82E-2</v>
      </c>
      <c r="H11" s="287">
        <f t="shared" si="9"/>
        <v>5.1970344944494935E-2</v>
      </c>
      <c r="I11" s="287">
        <f t="shared" si="9"/>
        <v>6.7100000000000021E-2</v>
      </c>
      <c r="J11" s="287">
        <f t="shared" si="9"/>
        <v>7.5837800858323257E-2</v>
      </c>
      <c r="K11" s="287">
        <f t="shared" si="9"/>
        <v>8.012905404354019E-2</v>
      </c>
      <c r="L11" s="585">
        <f t="shared" si="8"/>
        <v>4.5606018609081318E-2</v>
      </c>
      <c r="M11" s="585"/>
      <c r="N11" s="313">
        <f t="shared" si="4"/>
        <v>6.4656920778495258E-3</v>
      </c>
      <c r="O11" s="287">
        <f t="shared" si="5"/>
        <v>2.0779707806698834E-2</v>
      </c>
      <c r="P11" s="326">
        <f t="shared" si="6"/>
        <v>391175.58901500003</v>
      </c>
    </row>
    <row r="12" spans="1:16" x14ac:dyDescent="0.3">
      <c r="A12" s="295" t="s">
        <v>5</v>
      </c>
      <c r="B12" s="296" t="s">
        <v>32</v>
      </c>
      <c r="C12" s="311">
        <f>(C67*C$62+C116*C$111+C165*C$160)/(SUM(C$160,C$111,C$62))</f>
        <v>6.6299999999999998E-2</v>
      </c>
      <c r="D12" s="311">
        <f t="shared" si="9"/>
        <v>9.7600000000000006E-2</v>
      </c>
      <c r="E12" s="311">
        <f t="shared" si="9"/>
        <v>0.12690000000000001</v>
      </c>
      <c r="F12" s="311">
        <f t="shared" si="9"/>
        <v>0.12690000000000001</v>
      </c>
      <c r="G12" s="311">
        <f t="shared" si="9"/>
        <v>0.14799999999999999</v>
      </c>
      <c r="H12" s="311">
        <f t="shared" si="9"/>
        <v>0.14799999999999999</v>
      </c>
      <c r="I12" s="311">
        <f t="shared" si="9"/>
        <v>0.17580000000000004</v>
      </c>
      <c r="J12" s="311">
        <f t="shared" si="9"/>
        <v>0.17580000000000001</v>
      </c>
      <c r="K12" s="311">
        <f t="shared" si="9"/>
        <v>0.20750000000000002</v>
      </c>
      <c r="L12" s="584">
        <f t="shared" si="8"/>
        <v>0.14282072349264993</v>
      </c>
      <c r="M12" s="584"/>
      <c r="N12" s="312">
        <f t="shared" si="4"/>
        <v>2.0248091120483931E-2</v>
      </c>
      <c r="O12" s="311">
        <f t="shared" si="5"/>
        <v>6.5074150154550758E-2</v>
      </c>
      <c r="P12" s="325">
        <f t="shared" si="6"/>
        <v>1225013.3280580002</v>
      </c>
    </row>
    <row r="13" spans="1:16" x14ac:dyDescent="0.3">
      <c r="A13" s="2" t="s">
        <v>6</v>
      </c>
      <c r="B13" t="s">
        <v>181</v>
      </c>
      <c r="C13" s="287">
        <f>(C68*C$62+C117*C$111+C166*C$160)/(SUM(C$160,C$111,C$62))</f>
        <v>0.16929999999999998</v>
      </c>
      <c r="D13" s="287">
        <f t="shared" si="9"/>
        <v>0.22159999999999999</v>
      </c>
      <c r="E13" s="287">
        <f t="shared" si="9"/>
        <v>0.22983309378323297</v>
      </c>
      <c r="F13" s="287">
        <f t="shared" si="9"/>
        <v>0.26506245462210876</v>
      </c>
      <c r="G13" s="287">
        <f t="shared" si="9"/>
        <v>0.29310000000000003</v>
      </c>
      <c r="H13" s="287">
        <f t="shared" si="9"/>
        <v>0.5736</v>
      </c>
      <c r="I13" s="287">
        <f t="shared" si="9"/>
        <v>0.49950000000000006</v>
      </c>
      <c r="J13" s="287">
        <f t="shared" si="9"/>
        <v>0.56020000000000003</v>
      </c>
      <c r="K13" s="287">
        <f t="shared" si="9"/>
        <v>0.88877792706607905</v>
      </c>
      <c r="L13" s="585">
        <f t="shared" si="8"/>
        <v>0.35650693231926056</v>
      </c>
      <c r="M13" s="585"/>
      <c r="N13" s="313">
        <f t="shared" si="4"/>
        <v>5.0542979157055454E-2</v>
      </c>
      <c r="O13" s="287">
        <f t="shared" si="5"/>
        <v>0.16243711050851628</v>
      </c>
      <c r="P13" s="326">
        <f t="shared" si="6"/>
        <v>3057859.7626180002</v>
      </c>
    </row>
    <row r="14" spans="1:16" x14ac:dyDescent="0.3">
      <c r="A14" s="295" t="s">
        <v>100</v>
      </c>
      <c r="B14" s="296" t="s">
        <v>101</v>
      </c>
      <c r="C14" s="311"/>
      <c r="D14" s="311"/>
      <c r="E14" s="311"/>
      <c r="F14" s="311"/>
      <c r="G14" s="311"/>
      <c r="H14" s="311">
        <f>(H69*H$62+H118*H$111+H167*H$160)/(SUM(H$160,H$111,H$62))</f>
        <v>0.25</v>
      </c>
      <c r="I14" s="311"/>
      <c r="J14" s="311"/>
      <c r="K14" s="311"/>
      <c r="L14" s="584">
        <f t="shared" si="8"/>
        <v>6.0900947391836031E-3</v>
      </c>
      <c r="M14" s="584"/>
      <c r="N14" s="312">
        <f t="shared" si="4"/>
        <v>8.6340966629899155E-4</v>
      </c>
      <c r="O14" s="311">
        <f t="shared" si="5"/>
        <v>2.7748615874605121E-3</v>
      </c>
      <c r="P14" s="325">
        <f t="shared" si="6"/>
        <v>52236.447499999995</v>
      </c>
    </row>
    <row r="15" spans="1:16" ht="28.8" x14ac:dyDescent="0.3">
      <c r="A15" s="283">
        <v>5</v>
      </c>
      <c r="B15" s="284" t="s">
        <v>71</v>
      </c>
      <c r="C15" s="309">
        <f t="shared" ref="C15:J15" si="10">SUM(C16:C18,C23:C25)</f>
        <v>2.2817247808908228</v>
      </c>
      <c r="D15" s="309">
        <f t="shared" si="10"/>
        <v>2.2816277635946252</v>
      </c>
      <c r="E15" s="309">
        <f t="shared" si="10"/>
        <v>3.5420088075973686</v>
      </c>
      <c r="F15" s="309">
        <f t="shared" si="10"/>
        <v>3.4583972997992385</v>
      </c>
      <c r="G15" s="309">
        <f t="shared" si="10"/>
        <v>3.4584005967848768</v>
      </c>
      <c r="H15" s="309">
        <f t="shared" si="10"/>
        <v>3.7537102642000004</v>
      </c>
      <c r="I15" s="309">
        <f t="shared" si="10"/>
        <v>3.4584027139727826</v>
      </c>
      <c r="J15" s="309">
        <f t="shared" si="10"/>
        <v>3.4584507603999999</v>
      </c>
      <c r="K15" s="309">
        <f>SUM(K16:K18,K23:K25)</f>
        <v>3.4584204504872549</v>
      </c>
      <c r="L15" s="583">
        <f t="shared" si="8"/>
        <v>3.3384190327938077</v>
      </c>
      <c r="M15" s="583"/>
      <c r="N15" s="310">
        <f t="shared" si="4"/>
        <v>0.47329694963942409</v>
      </c>
      <c r="O15" s="309">
        <f t="shared" si="5"/>
        <v>1.5211012527185142</v>
      </c>
      <c r="P15" s="327">
        <f t="shared" si="6"/>
        <v>28634554.634680718</v>
      </c>
    </row>
    <row r="16" spans="1:16" x14ac:dyDescent="0.3">
      <c r="A16" s="295" t="s">
        <v>115</v>
      </c>
      <c r="B16" s="296" t="s">
        <v>114</v>
      </c>
      <c r="C16" s="311">
        <f t="shared" ref="C16:C25" si="11">(C71*C$62+C120*C$111+C169*C$160)/(SUM(C$160,C$111,C$62))</f>
        <v>1.2723852316050348</v>
      </c>
      <c r="D16" s="311">
        <f t="shared" ref="D16:K16" si="12">(D71*D$62+D120*D$111+D169*D$160)/(SUM(D$160,D$111,D$62))</f>
        <v>1.2723452062011917</v>
      </c>
      <c r="E16" s="311">
        <f t="shared" si="12"/>
        <v>1.9206456423440073</v>
      </c>
      <c r="F16" s="311">
        <f t="shared" si="12"/>
        <v>1.8781624546221087</v>
      </c>
      <c r="G16" s="311">
        <f t="shared" si="12"/>
        <v>1.8781647700949977</v>
      </c>
      <c r="H16" s="311">
        <f t="shared" si="12"/>
        <v>2.0548000000000002</v>
      </c>
      <c r="I16" s="311">
        <f t="shared" si="12"/>
        <v>1.8781662569959838</v>
      </c>
      <c r="J16" s="311">
        <f t="shared" si="12"/>
        <v>1.8781999999999999</v>
      </c>
      <c r="K16" s="311">
        <f t="shared" si="12"/>
        <v>1.8781779270660792</v>
      </c>
      <c r="L16" s="584">
        <f t="shared" si="8"/>
        <v>1.8167837056993812</v>
      </c>
      <c r="M16" s="584"/>
      <c r="N16" s="312">
        <f t="shared" si="4"/>
        <v>0.25757047800632865</v>
      </c>
      <c r="O16" s="311">
        <f t="shared" si="5"/>
        <v>0.82779062290009342</v>
      </c>
      <c r="P16" s="325">
        <f t="shared" si="6"/>
        <v>15583062.452382002</v>
      </c>
    </row>
    <row r="17" spans="1:16" x14ac:dyDescent="0.3">
      <c r="A17" s="2" t="s">
        <v>116</v>
      </c>
      <c r="B17" t="s">
        <v>117</v>
      </c>
      <c r="C17" s="287">
        <f t="shared" si="11"/>
        <v>0.53935519298075307</v>
      </c>
      <c r="D17" s="287">
        <f t="shared" ref="D17:K21" si="13">(D72*D$62+D121*D$111+D170*D$160)/(SUM(D$160,D$111,D$62))</f>
        <v>0.53933822649224183</v>
      </c>
      <c r="E17" s="287">
        <f t="shared" si="13"/>
        <v>0.81414824327012814</v>
      </c>
      <c r="F17" s="287">
        <f t="shared" si="13"/>
        <v>0.79613991737712975</v>
      </c>
      <c r="G17" s="287">
        <f t="shared" si="13"/>
        <v>0.79614089888987882</v>
      </c>
      <c r="H17" s="287">
        <f t="shared" si="13"/>
        <v>0.87101533640000017</v>
      </c>
      <c r="I17" s="287">
        <f t="shared" si="13"/>
        <v>0.79614152917679859</v>
      </c>
      <c r="J17" s="287">
        <f t="shared" si="13"/>
        <v>0.79615583260000011</v>
      </c>
      <c r="K17" s="287">
        <f t="shared" si="13"/>
        <v>0.79614647603782152</v>
      </c>
      <c r="L17" s="585">
        <f t="shared" si="8"/>
        <v>0.77012189536002773</v>
      </c>
      <c r="M17" s="585"/>
      <c r="N17" s="313">
        <f t="shared" si="4"/>
        <v>0.10918232263353665</v>
      </c>
      <c r="O17" s="287">
        <f t="shared" si="5"/>
        <v>0.35089465051298924</v>
      </c>
      <c r="P17" s="326">
        <f t="shared" si="6"/>
        <v>6605551.0921275634</v>
      </c>
    </row>
    <row r="18" spans="1:16" x14ac:dyDescent="0.3">
      <c r="A18" s="295" t="s">
        <v>8</v>
      </c>
      <c r="B18" s="296" t="s">
        <v>35</v>
      </c>
      <c r="C18" s="311">
        <f t="shared" si="11"/>
        <v>0.299885231605035</v>
      </c>
      <c r="D18" s="311">
        <f t="shared" si="13"/>
        <v>0.29984520620119176</v>
      </c>
      <c r="E18" s="311">
        <f t="shared" si="13"/>
        <v>0.55113309378323294</v>
      </c>
      <c r="F18" s="311">
        <f t="shared" si="13"/>
        <v>0.53320000000000001</v>
      </c>
      <c r="G18" s="311">
        <f t="shared" si="13"/>
        <v>0.53320000000000001</v>
      </c>
      <c r="H18" s="311">
        <f t="shared" si="13"/>
        <v>0.57699999999999996</v>
      </c>
      <c r="I18" s="311">
        <f t="shared" si="13"/>
        <v>0.53320000000000012</v>
      </c>
      <c r="J18" s="311">
        <f t="shared" si="13"/>
        <v>0.5331999999999999</v>
      </c>
      <c r="K18" s="311">
        <f t="shared" si="13"/>
        <v>0.53320000000000012</v>
      </c>
      <c r="L18" s="584">
        <f t="shared" si="8"/>
        <v>0.5095599165736685</v>
      </c>
      <c r="M18" s="584"/>
      <c r="N18" s="312">
        <f t="shared" si="4"/>
        <v>7.2241726339250842E-2</v>
      </c>
      <c r="O18" s="311">
        <f t="shared" si="5"/>
        <v>0.23217343893067277</v>
      </c>
      <c r="P18" s="325">
        <f t="shared" si="6"/>
        <v>4370638.0557509996</v>
      </c>
    </row>
    <row r="19" spans="1:16" x14ac:dyDescent="0.3">
      <c r="A19" s="2" t="s">
        <v>9</v>
      </c>
      <c r="B19" t="s">
        <v>108</v>
      </c>
      <c r="C19" s="287">
        <f t="shared" si="11"/>
        <v>0.24778523160503491</v>
      </c>
      <c r="D19" s="287">
        <f t="shared" si="13"/>
        <v>0.24774520620119173</v>
      </c>
      <c r="E19" s="287">
        <f t="shared" si="13"/>
        <v>0.45533309378323289</v>
      </c>
      <c r="F19" s="287">
        <f t="shared" si="13"/>
        <v>0.4405</v>
      </c>
      <c r="G19" s="287">
        <f t="shared" si="13"/>
        <v>0.4405</v>
      </c>
      <c r="H19" s="287">
        <f t="shared" si="13"/>
        <v>0.47909999999999997</v>
      </c>
      <c r="I19" s="287">
        <f t="shared" si="13"/>
        <v>0.44050000000000006</v>
      </c>
      <c r="J19" s="287">
        <f t="shared" si="13"/>
        <v>0.4405</v>
      </c>
      <c r="K19" s="287">
        <f t="shared" si="13"/>
        <v>0.4405</v>
      </c>
      <c r="L19" s="585">
        <f t="shared" si="8"/>
        <v>0.42103952062611649</v>
      </c>
      <c r="M19" s="585"/>
      <c r="N19" s="313">
        <f t="shared" si="4"/>
        <v>5.9691943651309261E-2</v>
      </c>
      <c r="O19" s="287">
        <f t="shared" si="5"/>
        <v>0.19184042984934196</v>
      </c>
      <c r="P19" s="326">
        <f t="shared" si="6"/>
        <v>3611373.838424</v>
      </c>
    </row>
    <row r="20" spans="1:16" x14ac:dyDescent="0.3">
      <c r="A20" s="295" t="s">
        <v>10</v>
      </c>
      <c r="B20" s="296" t="s">
        <v>109</v>
      </c>
      <c r="C20" s="311">
        <f t="shared" si="11"/>
        <v>3.1399999999999997E-2</v>
      </c>
      <c r="D20" s="311">
        <f t="shared" si="13"/>
        <v>3.139999999999999E-2</v>
      </c>
      <c r="E20" s="311">
        <f t="shared" si="13"/>
        <v>5.7800000000000004E-2</v>
      </c>
      <c r="F20" s="311">
        <f t="shared" si="13"/>
        <v>5.5899999999999998E-2</v>
      </c>
      <c r="G20" s="311">
        <f t="shared" si="13"/>
        <v>5.5900000000000005E-2</v>
      </c>
      <c r="H20" s="311">
        <f t="shared" si="13"/>
        <v>5.8099999999999999E-2</v>
      </c>
      <c r="I20" s="311">
        <f t="shared" si="13"/>
        <v>5.5899999999999998E-2</v>
      </c>
      <c r="J20" s="311">
        <f t="shared" si="13"/>
        <v>5.5899999999999998E-2</v>
      </c>
      <c r="K20" s="311">
        <f t="shared" si="13"/>
        <v>5.5899999999999998E-2</v>
      </c>
      <c r="L20" s="584">
        <f t="shared" si="8"/>
        <v>5.3366072469629489E-2</v>
      </c>
      <c r="M20" s="584"/>
      <c r="N20" s="312">
        <f t="shared" si="4"/>
        <v>7.5658564925489705E-3</v>
      </c>
      <c r="O20" s="311">
        <f t="shared" si="5"/>
        <v>2.4315461566934485E-2</v>
      </c>
      <c r="P20" s="325">
        <f t="shared" si="6"/>
        <v>457735.74340399995</v>
      </c>
    </row>
    <row r="21" spans="1:16" x14ac:dyDescent="0.3">
      <c r="A21" s="2" t="s">
        <v>11</v>
      </c>
      <c r="B21" t="s">
        <v>110</v>
      </c>
      <c r="C21" s="287">
        <f t="shared" si="11"/>
        <v>3.2999999999999995E-3</v>
      </c>
      <c r="D21" s="287">
        <f t="shared" si="13"/>
        <v>3.3E-3</v>
      </c>
      <c r="E21" s="287">
        <f t="shared" si="13"/>
        <v>6.000000000000001E-3</v>
      </c>
      <c r="F21" s="287">
        <f t="shared" si="13"/>
        <v>5.7999999999999996E-3</v>
      </c>
      <c r="G21" s="287">
        <f t="shared" si="13"/>
        <v>5.7999999999999996E-3</v>
      </c>
      <c r="H21" s="287">
        <f t="shared" si="13"/>
        <v>6.1000000000000004E-3</v>
      </c>
      <c r="I21" s="287">
        <f t="shared" si="13"/>
        <v>5.7999999999999996E-3</v>
      </c>
      <c r="J21" s="287">
        <f t="shared" si="13"/>
        <v>5.7999999999999987E-3</v>
      </c>
      <c r="K21" s="287">
        <f t="shared" si="13"/>
        <v>5.8000000000000005E-3</v>
      </c>
      <c r="L21" s="585">
        <f t="shared" si="8"/>
        <v>5.5455931294395968E-3</v>
      </c>
      <c r="M21" s="585"/>
      <c r="N21" s="313">
        <f t="shared" si="4"/>
        <v>7.8621415895432933E-4</v>
      </c>
      <c r="O21" s="287">
        <f t="shared" si="5"/>
        <v>2.526767482870014E-3</v>
      </c>
      <c r="P21" s="326">
        <f t="shared" si="6"/>
        <v>47566.104760000002</v>
      </c>
    </row>
    <row r="22" spans="1:16" x14ac:dyDescent="0.3">
      <c r="A22" s="295" t="s">
        <v>132</v>
      </c>
      <c r="B22" s="296" t="s">
        <v>133</v>
      </c>
      <c r="C22" s="311">
        <f t="shared" si="11"/>
        <v>1.7399999999999999E-2</v>
      </c>
      <c r="D22" s="311">
        <f t="shared" ref="D22:K22" si="14">(D77*D$62+D126*D$111+D175*D$160)/(SUM(D$160,D$111,D$62))</f>
        <v>1.7399999999999999E-2</v>
      </c>
      <c r="E22" s="311">
        <f t="shared" si="14"/>
        <v>3.2000000000000001E-2</v>
      </c>
      <c r="F22" s="311">
        <f t="shared" si="14"/>
        <v>3.1000000000000003E-2</v>
      </c>
      <c r="G22" s="311">
        <f t="shared" si="14"/>
        <v>3.1000000000000003E-2</v>
      </c>
      <c r="H22" s="311">
        <f t="shared" si="14"/>
        <v>3.3700000000000001E-2</v>
      </c>
      <c r="I22" s="311">
        <f t="shared" si="14"/>
        <v>3.1E-2</v>
      </c>
      <c r="J22" s="311">
        <f t="shared" si="14"/>
        <v>3.0999999999999996E-2</v>
      </c>
      <c r="K22" s="311">
        <f t="shared" si="14"/>
        <v>3.1000000000000003E-2</v>
      </c>
      <c r="L22" s="584">
        <f t="shared" si="8"/>
        <v>2.9608730348483034E-2</v>
      </c>
      <c r="M22" s="584"/>
      <c r="N22" s="312">
        <f t="shared" si="4"/>
        <v>4.197712036438297E-3</v>
      </c>
      <c r="O22" s="311">
        <f t="shared" si="5"/>
        <v>1.3490780031526357E-2</v>
      </c>
      <c r="P22" s="325">
        <f t="shared" si="6"/>
        <v>253962.36916300002</v>
      </c>
    </row>
    <row r="23" spans="1:16" x14ac:dyDescent="0.3">
      <c r="A23" s="295" t="s">
        <v>13</v>
      </c>
      <c r="B23" s="296" t="s">
        <v>40</v>
      </c>
      <c r="C23" s="311">
        <f t="shared" si="11"/>
        <v>3.0700000000000002E-2</v>
      </c>
      <c r="D23" s="311">
        <f t="shared" ref="D23:K25" si="15">(D78*D$62+D127*D$111+D176*D$160)/(SUM(D$160,D$111,D$62))</f>
        <v>3.0700000000000005E-2</v>
      </c>
      <c r="E23" s="311">
        <f t="shared" si="15"/>
        <v>4.6200000000000005E-2</v>
      </c>
      <c r="F23" s="311">
        <f t="shared" si="15"/>
        <v>4.4999999999999998E-2</v>
      </c>
      <c r="G23" s="311">
        <f t="shared" si="15"/>
        <v>4.5000000000000005E-2</v>
      </c>
      <c r="H23" s="311">
        <f t="shared" si="15"/>
        <v>4.4999999999999998E-2</v>
      </c>
      <c r="I23" s="311">
        <f t="shared" si="15"/>
        <v>4.4999999999999998E-2</v>
      </c>
      <c r="J23" s="311">
        <f t="shared" si="15"/>
        <v>4.4999999999999998E-2</v>
      </c>
      <c r="K23" s="311">
        <f t="shared" si="15"/>
        <v>4.4999999999999998E-2</v>
      </c>
      <c r="L23" s="584">
        <f t="shared" si="8"/>
        <v>4.3524189573991935E-2</v>
      </c>
      <c r="M23" s="584"/>
      <c r="N23" s="312">
        <f t="shared" si="4"/>
        <v>6.1705453864666871E-3</v>
      </c>
      <c r="O23" s="311">
        <f t="shared" si="5"/>
        <v>1.9831153199828484E-2</v>
      </c>
      <c r="P23" s="325">
        <f t="shared" si="6"/>
        <v>373319.15857300005</v>
      </c>
    </row>
    <row r="24" spans="1:16" x14ac:dyDescent="0.3">
      <c r="A24" s="297" t="s">
        <v>14</v>
      </c>
      <c r="B24" t="s">
        <v>118</v>
      </c>
      <c r="C24" s="287">
        <f t="shared" si="11"/>
        <v>9.7899999999999987E-2</v>
      </c>
      <c r="D24" s="287">
        <f t="shared" si="15"/>
        <v>9.7899999999999987E-2</v>
      </c>
      <c r="E24" s="287">
        <f t="shared" si="15"/>
        <v>0.1474</v>
      </c>
      <c r="F24" s="287">
        <f t="shared" si="15"/>
        <v>0.14460000000000001</v>
      </c>
      <c r="G24" s="287">
        <f t="shared" si="15"/>
        <v>0.14460000000000001</v>
      </c>
      <c r="H24" s="287">
        <f t="shared" si="15"/>
        <v>0.14460000000000001</v>
      </c>
      <c r="I24" s="287">
        <f t="shared" si="15"/>
        <v>0.14460000000000003</v>
      </c>
      <c r="J24" s="287">
        <f t="shared" si="15"/>
        <v>0.14460000000000001</v>
      </c>
      <c r="K24" s="287">
        <f t="shared" si="15"/>
        <v>0.14460000000000001</v>
      </c>
      <c r="L24" s="585">
        <f t="shared" si="8"/>
        <v>0.1393568332064293</v>
      </c>
      <c r="M24" s="585"/>
      <c r="N24" s="313">
        <f t="shared" si="4"/>
        <v>1.9757005762340064E-2</v>
      </c>
      <c r="O24" s="287">
        <f t="shared" si="5"/>
        <v>6.3495879781091891E-2</v>
      </c>
      <c r="P24" s="326">
        <f t="shared" si="6"/>
        <v>1195302.5713570002</v>
      </c>
    </row>
    <row r="25" spans="1:16" x14ac:dyDescent="0.3">
      <c r="A25" s="298"/>
      <c r="B25" s="296" t="s">
        <v>117</v>
      </c>
      <c r="C25" s="311">
        <f t="shared" si="11"/>
        <v>4.1499124699999994E-2</v>
      </c>
      <c r="D25" s="311">
        <f t="shared" si="15"/>
        <v>4.1499124700000001E-2</v>
      </c>
      <c r="E25" s="311">
        <f t="shared" si="15"/>
        <v>6.2481828200000013E-2</v>
      </c>
      <c r="F25" s="311">
        <f t="shared" si="15"/>
        <v>6.1294927800000003E-2</v>
      </c>
      <c r="G25" s="311">
        <f t="shared" si="15"/>
        <v>6.1294927799999996E-2</v>
      </c>
      <c r="H25" s="311">
        <f t="shared" si="15"/>
        <v>6.1294927800000003E-2</v>
      </c>
      <c r="I25" s="311">
        <f t="shared" si="15"/>
        <v>6.129492780000001E-2</v>
      </c>
      <c r="J25" s="311">
        <f t="shared" si="15"/>
        <v>6.1294927799999996E-2</v>
      </c>
      <c r="K25" s="311">
        <f t="shared" si="15"/>
        <v>6.1296047383354355E-2</v>
      </c>
      <c r="L25" s="584">
        <f t="shared" si="8"/>
        <v>5.9072492380309073E-2</v>
      </c>
      <c r="M25" s="584"/>
      <c r="N25" s="312">
        <f t="shared" si="4"/>
        <v>8.3748715115012466E-3</v>
      </c>
      <c r="O25" s="311">
        <f t="shared" si="5"/>
        <v>2.6915507393838533E-2</v>
      </c>
      <c r="P25" s="325">
        <f t="shared" si="6"/>
        <v>506681.30449015275</v>
      </c>
    </row>
    <row r="26" spans="1:16" x14ac:dyDescent="0.3">
      <c r="A26" s="283">
        <v>6</v>
      </c>
      <c r="B26" s="281" t="s">
        <v>42</v>
      </c>
      <c r="C26" s="309">
        <f>SUM(C27:C29)</f>
        <v>0.27899375384916619</v>
      </c>
      <c r="D26" s="309">
        <f t="shared" ref="D26:K26" si="16">SUM(D27:D29)</f>
        <v>0.28160826837787456</v>
      </c>
      <c r="E26" s="309">
        <f t="shared" si="16"/>
        <v>0.34001003596842505</v>
      </c>
      <c r="F26" s="309">
        <f t="shared" si="16"/>
        <v>0.33712610915392566</v>
      </c>
      <c r="G26" s="309">
        <f t="shared" si="16"/>
        <v>0.33713826143635206</v>
      </c>
      <c r="H26" s="309">
        <f>SUM(H27:H29)</f>
        <v>0.70755816029602703</v>
      </c>
      <c r="I26" s="309">
        <f t="shared" si="16"/>
        <v>0.33701538994451036</v>
      </c>
      <c r="J26" s="309">
        <f t="shared" si="16"/>
        <v>0.33518132761117814</v>
      </c>
      <c r="K26" s="309">
        <f t="shared" si="16"/>
        <v>0.33617973665956835</v>
      </c>
      <c r="L26" s="583">
        <f t="shared" si="8"/>
        <v>0.33958817976472838</v>
      </c>
      <c r="M26" s="583"/>
      <c r="N26" s="310">
        <f t="shared" si="4"/>
        <v>4.8144360560317158E-2</v>
      </c>
      <c r="O26" s="309">
        <f t="shared" si="5"/>
        <v>0.1547283311574722</v>
      </c>
      <c r="P26" s="324">
        <f t="shared" si="6"/>
        <v>2912742.885553</v>
      </c>
    </row>
    <row r="27" spans="1:16" x14ac:dyDescent="0.3">
      <c r="A27" s="2" t="s">
        <v>15</v>
      </c>
      <c r="B27" t="s">
        <v>43</v>
      </c>
      <c r="C27" s="287">
        <f>(C82*C$62+C131*C$111+C180*C$160)/(SUM(C$160,C$111,C$62))</f>
        <v>0.11869999999999999</v>
      </c>
      <c r="D27" s="287">
        <f t="shared" ref="D27:K27" si="17">(D82*D$62+D131*D$111+D180*D$160)/(SUM(D$160,D$111,D$62))</f>
        <v>0.1187</v>
      </c>
      <c r="E27" s="287">
        <f t="shared" si="17"/>
        <v>0.17879999999999999</v>
      </c>
      <c r="F27" s="287">
        <f t="shared" si="17"/>
        <v>0.1754</v>
      </c>
      <c r="G27" s="287">
        <f t="shared" si="17"/>
        <v>0.17539999999999997</v>
      </c>
      <c r="H27" s="287">
        <f t="shared" si="17"/>
        <v>0.1754</v>
      </c>
      <c r="I27" s="287">
        <f t="shared" si="17"/>
        <v>0.17540000000000003</v>
      </c>
      <c r="J27" s="287">
        <f t="shared" si="17"/>
        <v>0.17539999999999997</v>
      </c>
      <c r="K27" s="287">
        <f t="shared" si="17"/>
        <v>0.1754</v>
      </c>
      <c r="L27" s="585">
        <f t="shared" si="8"/>
        <v>0.16903426154127102</v>
      </c>
      <c r="M27" s="585"/>
      <c r="N27" s="313">
        <f t="shared" si="4"/>
        <v>2.3964457303337416E-2</v>
      </c>
      <c r="O27" s="287">
        <f t="shared" si="5"/>
        <v>7.7017961033969712E-2</v>
      </c>
      <c r="P27" s="326">
        <f t="shared" si="6"/>
        <v>1449854.1823809999</v>
      </c>
    </row>
    <row r="28" spans="1:16" x14ac:dyDescent="0.3">
      <c r="A28" s="295" t="s">
        <v>16</v>
      </c>
      <c r="B28" s="296" t="s">
        <v>44</v>
      </c>
      <c r="C28" s="311">
        <f>(C83*C$62+C132*C$111+C181*C$160)/(SUM(C$160,C$111,C$62))</f>
        <v>0.16029375384916622</v>
      </c>
      <c r="D28" s="311">
        <f t="shared" ref="D28:K28" si="18">(D83*D$62+D132*D$111+D181*D$160)/(SUM(D$160,D$111,D$62))</f>
        <v>0.16290826837787453</v>
      </c>
      <c r="E28" s="311">
        <f t="shared" si="18"/>
        <v>0.16121003596842509</v>
      </c>
      <c r="F28" s="311">
        <f t="shared" si="18"/>
        <v>0.16172610915392566</v>
      </c>
      <c r="G28" s="311">
        <f t="shared" si="18"/>
        <v>0.16173826143635212</v>
      </c>
      <c r="H28" s="311">
        <f t="shared" si="18"/>
        <v>0.16405816029602702</v>
      </c>
      <c r="I28" s="311">
        <f t="shared" si="18"/>
        <v>0.16161538994451033</v>
      </c>
      <c r="J28" s="311">
        <f t="shared" si="18"/>
        <v>0.15978132761117819</v>
      </c>
      <c r="K28" s="311">
        <f t="shared" si="18"/>
        <v>0.16077973665956835</v>
      </c>
      <c r="L28" s="584">
        <f t="shared" si="8"/>
        <v>0.16158686272948339</v>
      </c>
      <c r="M28" s="584"/>
      <c r="N28" s="312">
        <f t="shared" si="4"/>
        <v>2.2908618864321103E-2</v>
      </c>
      <c r="O28" s="311">
        <f t="shared" si="5"/>
        <v>7.3624663922125619E-2</v>
      </c>
      <c r="P28" s="325">
        <f t="shared" si="6"/>
        <v>1385975.7578730001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(H84*H$62+H133*H$111+H182*H$160)/(SUM(H$160,H$111,H$62))</f>
        <v>0.36809999999999998</v>
      </c>
      <c r="I29" s="287"/>
      <c r="J29" s="287"/>
      <c r="K29" s="287"/>
      <c r="L29" s="585">
        <f t="shared" si="8"/>
        <v>8.967055493973938E-3</v>
      </c>
      <c r="M29" s="585"/>
      <c r="N29" s="313">
        <f t="shared" si="4"/>
        <v>1.2712843926586351E-3</v>
      </c>
      <c r="O29" s="287">
        <f t="shared" si="5"/>
        <v>4.0857062013768576E-3</v>
      </c>
      <c r="P29" s="326">
        <f t="shared" si="6"/>
        <v>76912.945298999999</v>
      </c>
    </row>
    <row r="30" spans="1:16" x14ac:dyDescent="0.3">
      <c r="A30" s="295" t="s">
        <v>104</v>
      </c>
      <c r="B30" s="296" t="s">
        <v>119</v>
      </c>
      <c r="C30" s="311"/>
      <c r="D30" s="311"/>
      <c r="E30" s="311"/>
      <c r="F30" s="311"/>
      <c r="G30" s="311"/>
      <c r="H30" s="311">
        <f>(H85*H$62+H134*H$111+H183*H$160)/(SUM(H$160,H$111,H$62))</f>
        <v>0.36809999999999998</v>
      </c>
      <c r="I30" s="311"/>
      <c r="J30" s="311"/>
      <c r="K30" s="311"/>
      <c r="L30" s="584">
        <f t="shared" si="8"/>
        <v>8.967055493973938E-3</v>
      </c>
      <c r="M30" s="584"/>
      <c r="N30" s="312">
        <f t="shared" si="4"/>
        <v>1.2712843926586351E-3</v>
      </c>
      <c r="O30" s="311">
        <f t="shared" si="5"/>
        <v>4.0857062013768576E-3</v>
      </c>
      <c r="P30" s="325">
        <f t="shared" si="6"/>
        <v>76912.945298999999</v>
      </c>
    </row>
    <row r="31" spans="1:16" x14ac:dyDescent="0.3">
      <c r="A31" s="283">
        <v>7</v>
      </c>
      <c r="B31" s="281" t="s">
        <v>45</v>
      </c>
      <c r="C31" s="309">
        <f>SUM(C32:C33)</f>
        <v>0.41516937208275484</v>
      </c>
      <c r="D31" s="309">
        <f>SUM(D32:D33)</f>
        <v>0.24165161062691035</v>
      </c>
      <c r="E31" s="309">
        <f t="shared" ref="E31:K31" si="19">SUM(E32:E33)</f>
        <v>0.30065232371789541</v>
      </c>
      <c r="F31" s="309">
        <f t="shared" si="19"/>
        <v>0.26565645991545095</v>
      </c>
      <c r="G31" s="309">
        <f t="shared" si="19"/>
        <v>0.4181977391618103</v>
      </c>
      <c r="H31" s="309">
        <f t="shared" si="19"/>
        <v>0.63529999999999998</v>
      </c>
      <c r="I31" s="309">
        <f t="shared" si="19"/>
        <v>0.72663006338592639</v>
      </c>
      <c r="J31" s="309">
        <f t="shared" si="19"/>
        <v>0.80568299855166525</v>
      </c>
      <c r="K31" s="309">
        <f t="shared" si="19"/>
        <v>1.271107630537043</v>
      </c>
      <c r="L31" s="583">
        <f t="shared" si="8"/>
        <v>0.48624561749252454</v>
      </c>
      <c r="M31" s="583"/>
      <c r="N31" s="310">
        <f t="shared" si="4"/>
        <v>6.8936393326920087E-2</v>
      </c>
      <c r="O31" s="309">
        <f t="shared" si="5"/>
        <v>0.22155062340325704</v>
      </c>
      <c r="P31" s="324">
        <f t="shared" si="6"/>
        <v>4170664.7856939998</v>
      </c>
    </row>
    <row r="32" spans="1:16" x14ac:dyDescent="0.3">
      <c r="A32" s="295" t="s">
        <v>17</v>
      </c>
      <c r="B32" s="296" t="s">
        <v>46</v>
      </c>
      <c r="C32" s="311">
        <f t="shared" ref="C32:K32" si="20">(C87*C$62+C136*C$111+C185*C$160)/(SUM(C$160,C$111,C$62))</f>
        <v>0.39390276703257721</v>
      </c>
      <c r="D32" s="311">
        <f t="shared" si="20"/>
        <v>0.22979779234303849</v>
      </c>
      <c r="E32" s="311">
        <f t="shared" si="20"/>
        <v>0.28509965928215952</v>
      </c>
      <c r="F32" s="311">
        <f t="shared" si="20"/>
        <v>0.25227208351623953</v>
      </c>
      <c r="G32" s="311">
        <f t="shared" si="20"/>
        <v>0.39686470541529062</v>
      </c>
      <c r="H32" s="311">
        <f t="shared" si="20"/>
        <v>0.59750000000000003</v>
      </c>
      <c r="I32" s="311">
        <f t="shared" si="20"/>
        <v>0.68950591778512471</v>
      </c>
      <c r="J32" s="311">
        <f t="shared" si="20"/>
        <v>0.76153511414631758</v>
      </c>
      <c r="K32" s="311">
        <f t="shared" si="20"/>
        <v>1.2044785924703583</v>
      </c>
      <c r="L32" s="584">
        <f t="shared" si="8"/>
        <v>0.46104998953508569</v>
      </c>
      <c r="M32" s="584"/>
      <c r="N32" s="312">
        <f t="shared" si="4"/>
        <v>6.536433908826271E-2</v>
      </c>
      <c r="O32" s="311">
        <f t="shared" si="5"/>
        <v>0.21007060820066673</v>
      </c>
      <c r="P32" s="325">
        <f t="shared" si="6"/>
        <v>3954554.831187</v>
      </c>
    </row>
    <row r="33" spans="1:16" x14ac:dyDescent="0.3">
      <c r="A33" s="2" t="s">
        <v>18</v>
      </c>
      <c r="B33" t="s">
        <v>48</v>
      </c>
      <c r="C33" s="287">
        <f t="shared" ref="C33:K33" si="21">(C88*C$62+C137*C$111+C186*C$160)/(SUM(C$160,C$111,C$62))</f>
        <v>2.1266605050177644E-2</v>
      </c>
      <c r="D33" s="287">
        <f t="shared" si="21"/>
        <v>1.1853818283871848E-2</v>
      </c>
      <c r="E33" s="287">
        <f t="shared" si="21"/>
        <v>1.5552664435735863E-2</v>
      </c>
      <c r="F33" s="287">
        <f t="shared" si="21"/>
        <v>1.3384376399211398E-2</v>
      </c>
      <c r="G33" s="287">
        <f t="shared" si="21"/>
        <v>2.1333033746519656E-2</v>
      </c>
      <c r="H33" s="287">
        <f t="shared" si="21"/>
        <v>3.78E-2</v>
      </c>
      <c r="I33" s="287">
        <f t="shared" si="21"/>
        <v>3.7124145600801732E-2</v>
      </c>
      <c r="J33" s="287">
        <f t="shared" si="21"/>
        <v>4.4147884405347629E-2</v>
      </c>
      <c r="K33" s="287">
        <f t="shared" si="21"/>
        <v>6.6629038066684812E-2</v>
      </c>
      <c r="L33" s="585">
        <f t="shared" si="8"/>
        <v>2.5195627957438887E-2</v>
      </c>
      <c r="M33" s="585"/>
      <c r="N33" s="313">
        <f t="shared" si="4"/>
        <v>3.5720542386573884E-3</v>
      </c>
      <c r="O33" s="287">
        <f t="shared" si="5"/>
        <v>1.1480015202590359E-2</v>
      </c>
      <c r="P33" s="326">
        <f t="shared" si="6"/>
        <v>216109.95450699999</v>
      </c>
    </row>
    <row r="34" spans="1:16" x14ac:dyDescent="0.3">
      <c r="A34" s="283">
        <v>8</v>
      </c>
      <c r="B34" s="281" t="s">
        <v>49</v>
      </c>
      <c r="C34" s="309">
        <f>SUM(C35:C38)</f>
        <v>0.66457033101621199</v>
      </c>
      <c r="D34" s="309">
        <f>SUM(D35:D38)</f>
        <v>0.38202931517994865</v>
      </c>
      <c r="E34" s="309">
        <f t="shared" ref="E34:K34" si="22">SUM(E35:E38)</f>
        <v>0.50689898437434366</v>
      </c>
      <c r="F34" s="309">
        <f t="shared" si="22"/>
        <v>0.41776325246995083</v>
      </c>
      <c r="G34" s="309">
        <f t="shared" si="22"/>
        <v>0.66898288885735568</v>
      </c>
      <c r="H34" s="309">
        <f t="shared" si="22"/>
        <v>1.077630038327166</v>
      </c>
      <c r="I34" s="309">
        <f t="shared" si="22"/>
        <v>1.1688598538330015</v>
      </c>
      <c r="J34" s="309">
        <f t="shared" si="22"/>
        <v>1.2974035450352779</v>
      </c>
      <c r="K34" s="309">
        <f t="shared" si="22"/>
        <v>2.4625941974097501</v>
      </c>
      <c r="L34" s="583">
        <f t="shared" si="8"/>
        <v>0.83030641394909821</v>
      </c>
      <c r="M34" s="583"/>
      <c r="N34" s="310">
        <f t="shared" si="4"/>
        <v>0.11771484919293805</v>
      </c>
      <c r="O34" s="309">
        <f t="shared" si="5"/>
        <v>0.37831683620053114</v>
      </c>
      <c r="P34" s="324">
        <f t="shared" si="6"/>
        <v>7121770.5567220002</v>
      </c>
    </row>
    <row r="35" spans="1:16" x14ac:dyDescent="0.3">
      <c r="A35" s="295" t="s">
        <v>19</v>
      </c>
      <c r="B35" s="296" t="s">
        <v>46</v>
      </c>
      <c r="C35" s="311">
        <f t="shared" ref="C35:K35" si="23">(C90*C$62+C139*C$111+C188*C$160)/(SUM(C$160,C$111,C$62))</f>
        <v>0.33619667841902151</v>
      </c>
      <c r="D35" s="311">
        <f t="shared" si="23"/>
        <v>0.19328276045084625</v>
      </c>
      <c r="E35" s="311">
        <f t="shared" si="23"/>
        <v>0.25644166060754159</v>
      </c>
      <c r="F35" s="311">
        <f t="shared" si="23"/>
        <v>0.21133693836266076</v>
      </c>
      <c r="G35" s="311">
        <f t="shared" si="23"/>
        <v>0.33843941520715826</v>
      </c>
      <c r="H35" s="311">
        <f t="shared" si="23"/>
        <v>0.52459999999999996</v>
      </c>
      <c r="I35" s="311">
        <f t="shared" si="23"/>
        <v>0.59128551614402214</v>
      </c>
      <c r="J35" s="311">
        <f t="shared" si="23"/>
        <v>0.65628814190232931</v>
      </c>
      <c r="K35" s="311">
        <f t="shared" si="23"/>
        <v>1.2456918862333926</v>
      </c>
      <c r="L35" s="584">
        <f t="shared" si="8"/>
        <v>0.41953334624445837</v>
      </c>
      <c r="M35" s="584"/>
      <c r="N35" s="312">
        <f t="shared" si="4"/>
        <v>5.9478409120903929E-2</v>
      </c>
      <c r="O35" s="311">
        <f t="shared" si="5"/>
        <v>0.19115416377062402</v>
      </c>
      <c r="P35" s="325">
        <f t="shared" si="6"/>
        <v>3598454.9590990003</v>
      </c>
    </row>
    <row r="36" spans="1:16" x14ac:dyDescent="0.3">
      <c r="A36" s="2" t="s">
        <v>19</v>
      </c>
      <c r="B36" t="s">
        <v>47</v>
      </c>
      <c r="C36" s="287">
        <f t="shared" ref="C36:K36" si="24">(C91*C$62+C140*C$111+C189*C$160)/(SUM(C$160,C$111,C$62))</f>
        <v>0.17222712148679964</v>
      </c>
      <c r="D36" s="287">
        <f t="shared" si="24"/>
        <v>9.897906338219134E-2</v>
      </c>
      <c r="E36" s="287">
        <f t="shared" si="24"/>
        <v>0.13134872778206852</v>
      </c>
      <c r="F36" s="287">
        <f t="shared" si="24"/>
        <v>0.10827441034469147</v>
      </c>
      <c r="G36" s="287">
        <f t="shared" si="24"/>
        <v>0.17336508717724558</v>
      </c>
      <c r="H36" s="287">
        <f t="shared" si="24"/>
        <v>0.26863003832716609</v>
      </c>
      <c r="I36" s="287">
        <f t="shared" si="24"/>
        <v>0.30287233064718211</v>
      </c>
      <c r="J36" s="287">
        <f t="shared" si="24"/>
        <v>0.33623714162333995</v>
      </c>
      <c r="K36" s="287">
        <f t="shared" si="24"/>
        <v>0.63814952691179028</v>
      </c>
      <c r="L36" s="585">
        <f t="shared" si="8"/>
        <v>0.21489820570587767</v>
      </c>
      <c r="M36" s="585"/>
      <c r="N36" s="313">
        <f t="shared" si="4"/>
        <v>3.0466716204424236E-2</v>
      </c>
      <c r="O36" s="287">
        <f t="shared" si="5"/>
        <v>9.7915188804988104E-2</v>
      </c>
      <c r="P36" s="326">
        <f t="shared" si="6"/>
        <v>1843242.071092</v>
      </c>
    </row>
    <row r="37" spans="1:16" x14ac:dyDescent="0.3">
      <c r="A37" s="295" t="s">
        <v>20</v>
      </c>
      <c r="B37" s="296" t="s">
        <v>50</v>
      </c>
      <c r="C37" s="311">
        <f t="shared" ref="C37:K37" si="25">(C92*C$62+C141*C$111+C190*C$160)/(SUM(C$160,C$111,C$62))</f>
        <v>0.10326051643662203</v>
      </c>
      <c r="D37" s="311">
        <f t="shared" si="25"/>
        <v>5.9381523430479581E-2</v>
      </c>
      <c r="E37" s="311">
        <f t="shared" si="25"/>
        <v>7.8785400235978797E-2</v>
      </c>
      <c r="F37" s="311">
        <f t="shared" si="25"/>
        <v>6.490937644138807E-2</v>
      </c>
      <c r="G37" s="311">
        <f t="shared" si="25"/>
        <v>0.10395345958715921</v>
      </c>
      <c r="H37" s="311">
        <f t="shared" si="25"/>
        <v>0.18809999999999999</v>
      </c>
      <c r="I37" s="311">
        <f t="shared" si="25"/>
        <v>0.1816360615041468</v>
      </c>
      <c r="J37" s="311">
        <f t="shared" si="25"/>
        <v>0.20159635135456286</v>
      </c>
      <c r="K37" s="311">
        <f t="shared" si="25"/>
        <v>0.38267960043566013</v>
      </c>
      <c r="L37" s="584">
        <f t="shared" si="8"/>
        <v>0.12953588830967327</v>
      </c>
      <c r="M37" s="584"/>
      <c r="N37" s="312">
        <f t="shared" si="4"/>
        <v>1.8364663094582876E-2</v>
      </c>
      <c r="O37" s="311">
        <f t="shared" si="5"/>
        <v>5.9021111503475922E-2</v>
      </c>
      <c r="P37" s="325">
        <f t="shared" si="6"/>
        <v>1111065.577604</v>
      </c>
    </row>
    <row r="38" spans="1:16" x14ac:dyDescent="0.3">
      <c r="A38" s="2" t="s">
        <v>20</v>
      </c>
      <c r="B38" t="s">
        <v>47</v>
      </c>
      <c r="C38" s="287">
        <f t="shared" ref="C38:K38" si="26">(C93*C$62+C142*C$111+C191*C$160)/(SUM(C$160,C$111,C$62))</f>
        <v>5.2886014673768786E-2</v>
      </c>
      <c r="D38" s="287">
        <f t="shared" si="26"/>
        <v>3.0385967916431528E-2</v>
      </c>
      <c r="E38" s="287">
        <f t="shared" si="26"/>
        <v>4.0323195748754731E-2</v>
      </c>
      <c r="F38" s="287">
        <f t="shared" si="26"/>
        <v>3.3242527321210517E-2</v>
      </c>
      <c r="G38" s="287">
        <f t="shared" si="26"/>
        <v>5.322492688579273E-2</v>
      </c>
      <c r="H38" s="287">
        <f t="shared" si="26"/>
        <v>9.6299999999999983E-2</v>
      </c>
      <c r="I38" s="287">
        <f t="shared" si="26"/>
        <v>9.3065945537650546E-2</v>
      </c>
      <c r="J38" s="287">
        <f t="shared" si="26"/>
        <v>0.1032819101550458</v>
      </c>
      <c r="K38" s="287">
        <f t="shared" si="26"/>
        <v>0.19607318382890712</v>
      </c>
      <c r="L38" s="585">
        <f t="shared" si="8"/>
        <v>6.633897368908892E-2</v>
      </c>
      <c r="M38" s="585"/>
      <c r="N38" s="313">
        <f t="shared" si="4"/>
        <v>9.4050607730270068E-3</v>
      </c>
      <c r="O38" s="287">
        <f t="shared" si="5"/>
        <v>3.0226372121443079E-2</v>
      </c>
      <c r="P38" s="326">
        <f t="shared" si="6"/>
        <v>569007.94892699993</v>
      </c>
    </row>
    <row r="39" spans="1:16" x14ac:dyDescent="0.3">
      <c r="A39" s="283">
        <v>9</v>
      </c>
      <c r="B39" s="281" t="s">
        <v>51</v>
      </c>
      <c r="C39" s="309">
        <f t="shared" ref="C39:J39" si="27">SUM(C42,C44)</f>
        <v>0.37518133395679004</v>
      </c>
      <c r="D39" s="309">
        <f t="shared" si="27"/>
        <v>0.35982206896437452</v>
      </c>
      <c r="E39" s="309">
        <f t="shared" si="27"/>
        <v>0.50022332443465756</v>
      </c>
      <c r="F39" s="309">
        <f t="shared" si="27"/>
        <v>0.51572203042561615</v>
      </c>
      <c r="G39" s="309">
        <f t="shared" si="27"/>
        <v>0.5594823899179393</v>
      </c>
      <c r="H39" s="309">
        <f t="shared" si="27"/>
        <v>0.68596241420730175</v>
      </c>
      <c r="I39" s="309">
        <f t="shared" si="27"/>
        <v>0.68999286669215032</v>
      </c>
      <c r="J39" s="309">
        <f t="shared" si="27"/>
        <v>0.73190289092501692</v>
      </c>
      <c r="K39" s="309">
        <f>SUM(K42,K44)</f>
        <v>0.9108608775282131</v>
      </c>
      <c r="L39" s="583">
        <f t="shared" si="8"/>
        <v>0.55092120830489688</v>
      </c>
      <c r="M39" s="583"/>
      <c r="N39" s="310">
        <f t="shared" si="4"/>
        <v>7.8105631684037377E-2</v>
      </c>
      <c r="O39" s="309">
        <f t="shared" si="5"/>
        <v>0.25101909972052761</v>
      </c>
      <c r="P39" s="324">
        <f t="shared" si="6"/>
        <v>4725405.4340233654</v>
      </c>
    </row>
    <row r="40" spans="1:16" x14ac:dyDescent="0.3">
      <c r="A40" s="285"/>
      <c r="B40" s="286" t="s">
        <v>91</v>
      </c>
      <c r="C40" s="289"/>
      <c r="D40" s="289"/>
      <c r="E40" s="289"/>
      <c r="F40" s="289"/>
      <c r="G40" s="289"/>
      <c r="H40" s="289"/>
      <c r="I40" s="289"/>
      <c r="J40" s="289"/>
      <c r="K40" s="289"/>
      <c r="L40" s="576">
        <f t="shared" si="8"/>
        <v>-0.19876887746621819</v>
      </c>
      <c r="M40" s="576"/>
      <c r="N40" s="315">
        <f t="shared" si="4"/>
        <v>-2.8180016488009291E-2</v>
      </c>
      <c r="O40" s="288">
        <f t="shared" si="5"/>
        <v>-9.0566098966399999E-2</v>
      </c>
      <c r="P40" s="328">
        <f t="shared" si="6"/>
        <v>-1704896.3073749999</v>
      </c>
    </row>
    <row r="41" spans="1:16" s="277" customFormat="1" x14ac:dyDescent="0.3">
      <c r="A41" s="303"/>
      <c r="B41" s="304" t="s">
        <v>52</v>
      </c>
      <c r="C41" s="316">
        <f t="shared" ref="C41:K41" si="28">SUM(C34,C31,C26,C15,C9)</f>
        <v>4.4103697507498714</v>
      </c>
      <c r="D41" s="316">
        <f t="shared" si="28"/>
        <v>4.2298169577793585</v>
      </c>
      <c r="E41" s="316">
        <f t="shared" si="28"/>
        <v>5.880276066613269</v>
      </c>
      <c r="F41" s="316">
        <f t="shared" si="28"/>
        <v>6.0624680305827834</v>
      </c>
      <c r="G41" s="316">
        <f t="shared" si="28"/>
        <v>6.5768842563353926</v>
      </c>
      <c r="H41" s="316">
        <f t="shared" si="28"/>
        <v>8.063695093422929</v>
      </c>
      <c r="I41" s="316">
        <f t="shared" si="28"/>
        <v>8.1110742781322038</v>
      </c>
      <c r="J41" s="316">
        <f t="shared" si="28"/>
        <v>8.6037392547728508</v>
      </c>
      <c r="K41" s="316">
        <f t="shared" si="28"/>
        <v>10.707444368366637</v>
      </c>
      <c r="L41" s="588">
        <f t="shared" si="8"/>
        <v>6.4762449840703544</v>
      </c>
      <c r="M41" s="588"/>
      <c r="N41" s="317">
        <f t="shared" si="4"/>
        <v>0.91815526030983907</v>
      </c>
      <c r="O41" s="323">
        <f t="shared" si="5"/>
        <v>2.9508052348771292</v>
      </c>
      <c r="P41" s="329">
        <f t="shared" si="6"/>
        <v>55548566.253154717</v>
      </c>
    </row>
    <row r="42" spans="1:16" x14ac:dyDescent="0.3">
      <c r="A42" s="280" t="s">
        <v>21</v>
      </c>
      <c r="B42" s="1" t="s">
        <v>53</v>
      </c>
      <c r="C42" s="288">
        <f t="shared" ref="C42:K42" si="29">SUM(C43:C43)</f>
        <v>9.1881233017372069E-2</v>
      </c>
      <c r="D42" s="288">
        <f t="shared" si="29"/>
        <v>8.8119776681417378E-2</v>
      </c>
      <c r="E42" s="288">
        <f t="shared" si="29"/>
        <v>0.12250379129575423</v>
      </c>
      <c r="F42" s="288">
        <f t="shared" si="29"/>
        <v>0.12629939648113112</v>
      </c>
      <c r="G42" s="288">
        <f t="shared" si="29"/>
        <v>0.13701622971223526</v>
      </c>
      <c r="H42" s="288">
        <f t="shared" si="29"/>
        <v>0.16799095988127991</v>
      </c>
      <c r="I42" s="288">
        <f t="shared" si="29"/>
        <v>0.16897801043632821</v>
      </c>
      <c r="J42" s="288">
        <f t="shared" si="29"/>
        <v>0.1792416998946828</v>
      </c>
      <c r="K42" s="288">
        <f t="shared" si="29"/>
        <v>0.22306818852618218</v>
      </c>
      <c r="L42" s="589">
        <f t="shared" si="8"/>
        <v>0.13491961175313769</v>
      </c>
      <c r="M42" s="589"/>
      <c r="N42" s="315">
        <f t="shared" si="4"/>
        <v>1.9127928538034876E-2</v>
      </c>
      <c r="O42" s="288">
        <f t="shared" si="5"/>
        <v>6.1474125458195229E-2</v>
      </c>
      <c r="P42" s="326">
        <f t="shared" si="6"/>
        <v>1157243.2807519722</v>
      </c>
    </row>
    <row r="43" spans="1:16" x14ac:dyDescent="0.3">
      <c r="A43" s="295" t="s">
        <v>121</v>
      </c>
      <c r="B43" s="296" t="s">
        <v>128</v>
      </c>
      <c r="C43" s="311">
        <f t="shared" ref="C43:K43" si="30">(C98*C$62+C147*C$111+C196*C$160)/(SUM(C$160,C$111,C$62))</f>
        <v>9.1881233017372069E-2</v>
      </c>
      <c r="D43" s="311">
        <f t="shared" si="30"/>
        <v>8.8119776681417378E-2</v>
      </c>
      <c r="E43" s="311">
        <f t="shared" si="30"/>
        <v>0.12250379129575423</v>
      </c>
      <c r="F43" s="311">
        <f t="shared" si="30"/>
        <v>0.12629939648113112</v>
      </c>
      <c r="G43" s="311">
        <f t="shared" si="30"/>
        <v>0.13701622971223526</v>
      </c>
      <c r="H43" s="311">
        <f t="shared" si="30"/>
        <v>0.16799095988127991</v>
      </c>
      <c r="I43" s="311">
        <f t="shared" si="30"/>
        <v>0.16897801043632821</v>
      </c>
      <c r="J43" s="311">
        <f t="shared" si="30"/>
        <v>0.1792416998946828</v>
      </c>
      <c r="K43" s="311">
        <f t="shared" si="30"/>
        <v>0.22306818852618218</v>
      </c>
      <c r="L43" s="584">
        <f t="shared" si="8"/>
        <v>0.13491961175313769</v>
      </c>
      <c r="M43" s="584"/>
      <c r="N43" s="312">
        <f t="shared" si="4"/>
        <v>1.9127928538034876E-2</v>
      </c>
      <c r="O43" s="311">
        <f t="shared" si="5"/>
        <v>6.1474125458195229E-2</v>
      </c>
      <c r="P43" s="325">
        <f t="shared" si="6"/>
        <v>1157243.2807519722</v>
      </c>
    </row>
    <row r="44" spans="1:16" x14ac:dyDescent="0.3">
      <c r="A44" s="280" t="s">
        <v>24</v>
      </c>
      <c r="B44" s="1" t="s">
        <v>56</v>
      </c>
      <c r="C44" s="288">
        <f>SUM(C45,C46)</f>
        <v>0.28330010093941799</v>
      </c>
      <c r="D44" s="288">
        <f t="shared" ref="D44:K44" si="31">SUM(D45,D46)</f>
        <v>0.27170229228295711</v>
      </c>
      <c r="E44" s="288">
        <f t="shared" si="31"/>
        <v>0.37771953313890333</v>
      </c>
      <c r="F44" s="288">
        <f t="shared" si="31"/>
        <v>0.38942263394448506</v>
      </c>
      <c r="G44" s="288">
        <f t="shared" si="31"/>
        <v>0.42246616020570399</v>
      </c>
      <c r="H44" s="288">
        <f t="shared" si="31"/>
        <v>0.51797145432602187</v>
      </c>
      <c r="I44" s="288">
        <f t="shared" si="31"/>
        <v>0.52101485625582211</v>
      </c>
      <c r="J44" s="288">
        <f t="shared" si="31"/>
        <v>0.55266119103033406</v>
      </c>
      <c r="K44" s="288">
        <f t="shared" si="31"/>
        <v>0.68779268900203094</v>
      </c>
      <c r="L44" s="589">
        <f t="shared" si="8"/>
        <v>0.41600159655175917</v>
      </c>
      <c r="M44" s="589"/>
      <c r="N44" s="315">
        <f t="shared" si="4"/>
        <v>5.8977703146002501E-2</v>
      </c>
      <c r="O44" s="288">
        <f t="shared" si="5"/>
        <v>0.18954497426233236</v>
      </c>
      <c r="P44" s="326">
        <f t="shared" si="6"/>
        <v>3568162.1532713929</v>
      </c>
    </row>
    <row r="45" spans="1:16" x14ac:dyDescent="0.3">
      <c r="A45" s="295" t="s">
        <v>25</v>
      </c>
      <c r="B45" s="296" t="s">
        <v>129</v>
      </c>
      <c r="C45" s="311">
        <f t="shared" ref="C45:K45" si="32">(C100*C$62+C149*C$111+C198*C$160)/(SUM(C$160,C$111,C$62))</f>
        <v>9.1881233017372069E-2</v>
      </c>
      <c r="D45" s="311">
        <f t="shared" si="32"/>
        <v>8.8119776681417378E-2</v>
      </c>
      <c r="E45" s="311">
        <f t="shared" si="32"/>
        <v>0.12250379129575423</v>
      </c>
      <c r="F45" s="311">
        <f t="shared" si="32"/>
        <v>0.12629939648113112</v>
      </c>
      <c r="G45" s="311">
        <f t="shared" si="32"/>
        <v>0.13701622971223526</v>
      </c>
      <c r="H45" s="311">
        <f t="shared" si="32"/>
        <v>0.16799095988127991</v>
      </c>
      <c r="I45" s="311">
        <f t="shared" si="32"/>
        <v>0.16897801043632821</v>
      </c>
      <c r="J45" s="311">
        <f t="shared" si="32"/>
        <v>0.1792416998946828</v>
      </c>
      <c r="K45" s="311">
        <f t="shared" si="32"/>
        <v>0.22306818852618218</v>
      </c>
      <c r="L45" s="311">
        <f t="shared" si="8"/>
        <v>0.13491961175313769</v>
      </c>
      <c r="M45" s="311"/>
      <c r="N45" s="312">
        <f t="shared" si="4"/>
        <v>1.9127928538034876E-2</v>
      </c>
      <c r="O45" s="311">
        <f t="shared" si="5"/>
        <v>6.1474125458195229E-2</v>
      </c>
      <c r="P45" s="325">
        <f t="shared" si="6"/>
        <v>1157243.2807519722</v>
      </c>
    </row>
    <row r="46" spans="1:16" x14ac:dyDescent="0.3">
      <c r="A46" s="2" t="s">
        <v>26</v>
      </c>
      <c r="B46" t="s">
        <v>130</v>
      </c>
      <c r="C46" s="287">
        <f t="shared" ref="C46:K46" si="33">(C101*C$62+C150*C$111+C199*C$160)/(SUM(C$160,C$111,C$62))</f>
        <v>0.19141886792204593</v>
      </c>
      <c r="D46" s="287">
        <f t="shared" si="33"/>
        <v>0.18358251560153974</v>
      </c>
      <c r="E46" s="287">
        <f t="shared" si="33"/>
        <v>0.2552157418431491</v>
      </c>
      <c r="F46" s="287">
        <f t="shared" si="33"/>
        <v>0.26312323746335398</v>
      </c>
      <c r="G46" s="287">
        <f t="shared" si="33"/>
        <v>0.28544993049346873</v>
      </c>
      <c r="H46" s="287">
        <f t="shared" si="33"/>
        <v>0.349980494444742</v>
      </c>
      <c r="I46" s="287">
        <f t="shared" si="33"/>
        <v>0.35203684581949396</v>
      </c>
      <c r="J46" s="287">
        <f t="shared" si="33"/>
        <v>0.37341949113565132</v>
      </c>
      <c r="K46" s="287">
        <f t="shared" si="33"/>
        <v>0.46472450047584879</v>
      </c>
      <c r="L46" s="585">
        <f t="shared" si="8"/>
        <v>0.28108198479862151</v>
      </c>
      <c r="M46" s="585"/>
      <c r="N46" s="313">
        <f t="shared" si="4"/>
        <v>3.9849774607967632E-2</v>
      </c>
      <c r="O46" s="287">
        <f t="shared" si="5"/>
        <v>0.12807084880413716</v>
      </c>
      <c r="P46" s="326">
        <f t="shared" si="6"/>
        <v>2410918.8725194209</v>
      </c>
    </row>
    <row r="47" spans="1:16" ht="28.8" x14ac:dyDescent="0.3">
      <c r="A47" s="295">
        <v>10</v>
      </c>
      <c r="B47" s="305" t="s">
        <v>134</v>
      </c>
      <c r="C47" s="318">
        <f t="shared" ref="C47:K47" si="34">(C102*C$62+C151*C$111+C200*C$160)/(SUM(C$160,C$111,C$62))</f>
        <v>1.77E-2</v>
      </c>
      <c r="D47" s="318">
        <f t="shared" si="34"/>
        <v>1.77E-2</v>
      </c>
      <c r="E47" s="318">
        <f t="shared" si="34"/>
        <v>2.8000000000000001E-2</v>
      </c>
      <c r="F47" s="318">
        <f t="shared" si="34"/>
        <v>2.7399999999999997E-2</v>
      </c>
      <c r="G47" s="318">
        <f t="shared" si="34"/>
        <v>2.7399999999999997E-2</v>
      </c>
      <c r="H47" s="318">
        <f t="shared" si="34"/>
        <v>2.9699999999999997E-2</v>
      </c>
      <c r="I47" s="318">
        <f t="shared" si="34"/>
        <v>2.7400000000000008E-2</v>
      </c>
      <c r="J47" s="318">
        <f t="shared" si="34"/>
        <v>2.7399999999999997E-2</v>
      </c>
      <c r="K47" s="318">
        <f t="shared" si="34"/>
        <v>2.7400000000000004E-2</v>
      </c>
      <c r="L47" s="586">
        <f t="shared" si="8"/>
        <v>2.637394841193216E-2</v>
      </c>
      <c r="M47" s="586"/>
      <c r="N47" s="319">
        <f t="shared" si="4"/>
        <v>3.739108006123688E-3</v>
      </c>
      <c r="O47" s="318">
        <f t="shared" si="5"/>
        <v>1.2016899488783039E-2</v>
      </c>
      <c r="P47" s="330">
        <f t="shared" si="6"/>
        <v>226216.73891600003</v>
      </c>
    </row>
    <row r="48" spans="1:16" ht="18" x14ac:dyDescent="0.3">
      <c r="A48" s="579" t="s">
        <v>60</v>
      </c>
      <c r="B48" s="579"/>
      <c r="C48" s="320">
        <f>SUM(C9,C15,C26,C31,C34,C39,C47)</f>
        <v>4.8032510847066607</v>
      </c>
      <c r="D48" s="320">
        <f t="shared" ref="D48:K48" si="35">SUM(D9,D15,D26,D31,D34,D39,D47)</f>
        <v>4.6073390267437322</v>
      </c>
      <c r="E48" s="320">
        <f t="shared" si="35"/>
        <v>6.4084993910479264</v>
      </c>
      <c r="F48" s="320">
        <f t="shared" si="35"/>
        <v>6.6055900610083986</v>
      </c>
      <c r="G48" s="320">
        <f t="shared" si="35"/>
        <v>7.1637666462533307</v>
      </c>
      <c r="H48" s="320">
        <f t="shared" si="35"/>
        <v>8.7793575076302304</v>
      </c>
      <c r="I48" s="320">
        <f t="shared" si="35"/>
        <v>8.8284671448243568</v>
      </c>
      <c r="J48" s="320">
        <f t="shared" si="35"/>
        <v>9.3630421456978681</v>
      </c>
      <c r="K48" s="320">
        <f t="shared" si="35"/>
        <v>11.645705245894851</v>
      </c>
      <c r="L48" s="587">
        <f t="shared" si="8"/>
        <v>7.0535401407871827</v>
      </c>
      <c r="M48" s="587"/>
      <c r="N48" s="321">
        <f t="shared" si="4"/>
        <v>1</v>
      </c>
      <c r="O48" s="320">
        <f t="shared" si="5"/>
        <v>3.2138412340864395</v>
      </c>
      <c r="P48" s="331">
        <f t="shared" si="6"/>
        <v>60500188.426094078</v>
      </c>
    </row>
    <row r="49" spans="1:15" x14ac:dyDescent="0.3">
      <c r="K49" t="s">
        <v>88</v>
      </c>
      <c r="M49">
        <v>7.0536000000000003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185</v>
      </c>
      <c r="L50" s="1"/>
      <c r="M50" s="461">
        <v>18824884</v>
      </c>
      <c r="N50" s="245"/>
      <c r="O50" s="472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2.1947382048547923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2.1947000000000001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3.2138412340864395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3.2139000000000002</v>
      </c>
      <c r="N54" s="576"/>
      <c r="O54" s="57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59" spans="1:15" ht="15" thickBot="1" x14ac:dyDescent="0.35"/>
    <row r="60" spans="1:15" ht="15" thickBot="1" x14ac:dyDescent="0.35">
      <c r="A60" s="192"/>
      <c r="B60" s="193" t="s">
        <v>135</v>
      </c>
      <c r="C60" s="92">
        <v>3</v>
      </c>
      <c r="D60" s="261">
        <v>78</v>
      </c>
      <c r="E60" s="261">
        <v>158</v>
      </c>
      <c r="F60" s="261">
        <v>10</v>
      </c>
      <c r="G60" s="261">
        <v>93</v>
      </c>
      <c r="H60" s="261">
        <v>21</v>
      </c>
      <c r="I60" s="261">
        <v>69</v>
      </c>
      <c r="J60" s="261"/>
      <c r="K60" s="262">
        <v>32</v>
      </c>
      <c r="M60" s="196">
        <f>SUM(C60:K60)</f>
        <v>464</v>
      </c>
    </row>
    <row r="61" spans="1:15" ht="15" thickBot="1" x14ac:dyDescent="0.35">
      <c r="A61" s="9"/>
      <c r="B61" s="137" t="s">
        <v>142</v>
      </c>
      <c r="C61" s="263"/>
      <c r="D61" s="194"/>
      <c r="E61" s="194"/>
      <c r="F61" s="194"/>
      <c r="G61" s="194">
        <v>6</v>
      </c>
      <c r="H61" s="194"/>
      <c r="I61" s="194"/>
      <c r="J61" s="194"/>
      <c r="K61" s="193"/>
      <c r="L61" s="1"/>
      <c r="M61" s="196">
        <f>SUM(C61:K61)</f>
        <v>6</v>
      </c>
    </row>
    <row r="62" spans="1:15" ht="15" thickBot="1" x14ac:dyDescent="0.35">
      <c r="A62" s="103">
        <v>1</v>
      </c>
      <c r="B62" s="144" t="s">
        <v>2</v>
      </c>
      <c r="C62" s="191">
        <v>8251.4699999999993</v>
      </c>
      <c r="D62" s="189">
        <v>603722.93000000005</v>
      </c>
      <c r="E62" s="189">
        <v>882497.48</v>
      </c>
      <c r="F62" s="189">
        <v>44509.64</v>
      </c>
      <c r="G62" s="189">
        <v>583197.01</v>
      </c>
      <c r="H62" s="195">
        <v>146181.97</v>
      </c>
      <c r="I62" s="189">
        <v>404203.18</v>
      </c>
      <c r="J62" s="189">
        <v>0</v>
      </c>
      <c r="K62" s="190">
        <v>179726.73</v>
      </c>
      <c r="L62" s="23"/>
      <c r="M62" s="48">
        <f>SUM(C62:K62)</f>
        <v>2852290.41</v>
      </c>
    </row>
    <row r="63" spans="1:15" ht="29.4" thickBot="1" x14ac:dyDescent="0.35">
      <c r="A63" s="8"/>
      <c r="B63" s="50" t="s">
        <v>28</v>
      </c>
      <c r="C63" s="26" t="s">
        <v>61</v>
      </c>
      <c r="D63" s="27" t="s">
        <v>62</v>
      </c>
      <c r="E63" s="27" t="s">
        <v>63</v>
      </c>
      <c r="F63" s="27" t="s">
        <v>64</v>
      </c>
      <c r="G63" s="27" t="s">
        <v>65</v>
      </c>
      <c r="H63" s="27" t="s">
        <v>111</v>
      </c>
      <c r="I63" s="27" t="s">
        <v>66</v>
      </c>
      <c r="J63" s="27" t="s">
        <v>67</v>
      </c>
      <c r="K63" s="28" t="s">
        <v>68</v>
      </c>
      <c r="L63" s="29"/>
      <c r="M63" s="119" t="s">
        <v>136</v>
      </c>
    </row>
    <row r="64" spans="1:15" ht="15" thickBot="1" x14ac:dyDescent="0.35">
      <c r="A64" s="9">
        <v>4</v>
      </c>
      <c r="B64" s="137" t="s">
        <v>29</v>
      </c>
      <c r="C64" s="146">
        <f>SUM(C65:C69)</f>
        <v>0.76980000000000004</v>
      </c>
      <c r="D64" s="30">
        <f t="shared" ref="D64:K64" si="36">SUM(D65:D69)</f>
        <v>1.0428999999999999</v>
      </c>
      <c r="E64" s="30">
        <f t="shared" si="36"/>
        <v>1.1905999999999999</v>
      </c>
      <c r="F64" s="30">
        <f t="shared" si="36"/>
        <v>1.5834000000000001</v>
      </c>
      <c r="G64" s="30">
        <f t="shared" si="36"/>
        <v>1.6941000000000002</v>
      </c>
      <c r="H64" s="30">
        <f t="shared" si="36"/>
        <v>1.8843000000000001</v>
      </c>
      <c r="I64" s="30">
        <f t="shared" si="36"/>
        <v>2.4200999999999997</v>
      </c>
      <c r="J64" s="30"/>
      <c r="K64" s="30">
        <f t="shared" si="36"/>
        <v>3.1482000000000001</v>
      </c>
      <c r="L64" s="32"/>
      <c r="M64" s="60">
        <f t="shared" ref="M64:M93" si="37">(C64*$C$62+D64*$D$62+E64*$E$62+F64*$F$62+G64*$G$62+H64*$H$62+I64*$I$62+J64*$J$62+K64*$K$62)/$M$62</f>
        <v>1.6003367753085844</v>
      </c>
    </row>
    <row r="65" spans="1:13" x14ac:dyDescent="0.3">
      <c r="A65" s="94" t="s">
        <v>3</v>
      </c>
      <c r="B65" s="138" t="s">
        <v>30</v>
      </c>
      <c r="C65" s="147">
        <v>0.51370000000000005</v>
      </c>
      <c r="D65" s="33">
        <v>0.69589999999999996</v>
      </c>
      <c r="E65" s="33">
        <v>0.80179999999999996</v>
      </c>
      <c r="F65" s="33">
        <v>1.1456999999999999</v>
      </c>
      <c r="G65" s="33">
        <v>1.2048000000000001</v>
      </c>
      <c r="H65" s="33">
        <v>0.86099999999999999</v>
      </c>
      <c r="I65" s="33">
        <v>1.6777</v>
      </c>
      <c r="J65" s="33"/>
      <c r="K65" s="95">
        <v>1.9731000000000001</v>
      </c>
      <c r="L65" s="34"/>
      <c r="M65" s="58">
        <f t="shared" si="37"/>
        <v>1.0672825075357597</v>
      </c>
    </row>
    <row r="66" spans="1:13" x14ac:dyDescent="0.3">
      <c r="A66" s="96" t="s">
        <v>4</v>
      </c>
      <c r="B66" s="66" t="s">
        <v>31</v>
      </c>
      <c r="C66" s="148">
        <v>2.0500000000000001E-2</v>
      </c>
      <c r="D66" s="35">
        <v>2.7799999999999998E-2</v>
      </c>
      <c r="E66" s="35">
        <v>3.2099999999999997E-2</v>
      </c>
      <c r="F66" s="35">
        <v>4.58E-2</v>
      </c>
      <c r="G66" s="35">
        <v>4.82E-2</v>
      </c>
      <c r="H66" s="35">
        <v>5.1700000000000003E-2</v>
      </c>
      <c r="I66" s="35">
        <v>6.7100000000000007E-2</v>
      </c>
      <c r="J66" s="35"/>
      <c r="K66" s="97">
        <v>7.8899999999999998E-2</v>
      </c>
      <c r="L66" s="34"/>
      <c r="M66" s="56">
        <f t="shared" si="37"/>
        <v>4.357534523106292E-2</v>
      </c>
    </row>
    <row r="67" spans="1:13" x14ac:dyDescent="0.3">
      <c r="A67" s="96" t="s">
        <v>5</v>
      </c>
      <c r="B67" s="66" t="s">
        <v>32</v>
      </c>
      <c r="C67" s="148">
        <v>6.6299999999999998E-2</v>
      </c>
      <c r="D67" s="35">
        <v>9.7600000000000006E-2</v>
      </c>
      <c r="E67" s="35">
        <v>0.12690000000000001</v>
      </c>
      <c r="F67" s="35">
        <v>0.12690000000000001</v>
      </c>
      <c r="G67" s="35">
        <v>0.14799999999999999</v>
      </c>
      <c r="H67" s="35">
        <v>0.14799999999999999</v>
      </c>
      <c r="I67" s="35">
        <v>0.17580000000000001</v>
      </c>
      <c r="J67" s="35"/>
      <c r="K67" s="97">
        <v>0.20749999999999999</v>
      </c>
      <c r="L67" s="34"/>
      <c r="M67" s="56">
        <f t="shared" si="37"/>
        <v>0.1379270277446959</v>
      </c>
    </row>
    <row r="68" spans="1:13" x14ac:dyDescent="0.3">
      <c r="A68" s="98" t="s">
        <v>6</v>
      </c>
      <c r="B68" s="139" t="s">
        <v>33</v>
      </c>
      <c r="C68" s="149">
        <v>0.16930000000000001</v>
      </c>
      <c r="D68" s="36">
        <v>0.22159999999999999</v>
      </c>
      <c r="E68" s="36">
        <v>0.2298</v>
      </c>
      <c r="F68" s="36">
        <v>0.26500000000000001</v>
      </c>
      <c r="G68" s="36">
        <v>0.29310000000000003</v>
      </c>
      <c r="H68" s="36">
        <v>0.5736</v>
      </c>
      <c r="I68" s="36">
        <v>0.4995</v>
      </c>
      <c r="J68" s="36"/>
      <c r="K68" s="99">
        <v>0.88870000000000005</v>
      </c>
      <c r="L68" s="34"/>
      <c r="M68" s="56">
        <f t="shared" si="37"/>
        <v>0.33873921191881717</v>
      </c>
    </row>
    <row r="69" spans="1:13" ht="15" thickBot="1" x14ac:dyDescent="0.35">
      <c r="A69" s="6" t="s">
        <v>100</v>
      </c>
      <c r="B69" s="20" t="s">
        <v>101</v>
      </c>
      <c r="C69" s="150"/>
      <c r="D69" s="116"/>
      <c r="E69" s="116"/>
      <c r="F69" s="116"/>
      <c r="G69" s="116"/>
      <c r="H69" s="116">
        <v>0.25</v>
      </c>
      <c r="I69" s="116"/>
      <c r="J69" s="116"/>
      <c r="K69" s="118"/>
      <c r="L69" s="34"/>
      <c r="M69" s="62">
        <f t="shared" si="37"/>
        <v>1.2812682878248712E-2</v>
      </c>
    </row>
    <row r="70" spans="1:13" ht="29.4" thickBot="1" x14ac:dyDescent="0.35">
      <c r="A70" s="9">
        <v>5</v>
      </c>
      <c r="B70" s="140" t="s">
        <v>71</v>
      </c>
      <c r="C70" s="129">
        <f t="shared" ref="C70:I70" si="38">SUM(C71:C73,C78:C80)</f>
        <v>2.2815181886000002</v>
      </c>
      <c r="D70" s="37">
        <f t="shared" si="38"/>
        <v>2.2815181886000002</v>
      </c>
      <c r="E70" s="37">
        <f t="shared" si="38"/>
        <v>3.5417683347000004</v>
      </c>
      <c r="F70" s="37">
        <f t="shared" si="38"/>
        <v>3.4583083711000002</v>
      </c>
      <c r="G70" s="37">
        <f t="shared" si="38"/>
        <v>3.4583083711000002</v>
      </c>
      <c r="H70" s="37">
        <f t="shared" si="38"/>
        <v>3.7537102642000004</v>
      </c>
      <c r="I70" s="37">
        <f t="shared" si="38"/>
        <v>3.4583083711000002</v>
      </c>
      <c r="J70" s="37"/>
      <c r="K70" s="37">
        <f>SUM(K71:K73,K78:K80)</f>
        <v>3.4583134433000002</v>
      </c>
      <c r="L70" s="32"/>
      <c r="M70" s="60">
        <f t="shared" si="37"/>
        <v>3.2467840067143876</v>
      </c>
    </row>
    <row r="71" spans="1:13" x14ac:dyDescent="0.3">
      <c r="A71" s="94" t="s">
        <v>115</v>
      </c>
      <c r="B71" s="138" t="s">
        <v>114</v>
      </c>
      <c r="C71" s="127">
        <v>1.2723</v>
      </c>
      <c r="D71" s="38">
        <v>1.2723</v>
      </c>
      <c r="E71" s="38">
        <v>1.9205000000000001</v>
      </c>
      <c r="F71" s="38">
        <v>1.8781000000000001</v>
      </c>
      <c r="G71" s="38">
        <v>1.8781000000000001</v>
      </c>
      <c r="H71" s="38">
        <v>2.0548000000000002</v>
      </c>
      <c r="I71" s="38">
        <v>1.8781000000000001</v>
      </c>
      <c r="J71" s="38"/>
      <c r="K71" s="100">
        <v>1.8781000000000001</v>
      </c>
      <c r="L71" s="39"/>
      <c r="M71" s="58">
        <f t="shared" si="37"/>
        <v>1.7702968663531005</v>
      </c>
    </row>
    <row r="72" spans="1:13" x14ac:dyDescent="0.3">
      <c r="A72" s="94" t="s">
        <v>116</v>
      </c>
      <c r="B72" s="141" t="s">
        <v>117</v>
      </c>
      <c r="C72" s="127">
        <f>C71*0.423893</f>
        <v>0.53931906390000006</v>
      </c>
      <c r="D72" s="38">
        <f t="shared" ref="D72:K72" si="39">D71*0.423893</f>
        <v>0.53931906390000006</v>
      </c>
      <c r="E72" s="38">
        <f t="shared" si="39"/>
        <v>0.81408650650000003</v>
      </c>
      <c r="F72" s="38">
        <f t="shared" si="39"/>
        <v>0.79611344330000011</v>
      </c>
      <c r="G72" s="38">
        <f t="shared" si="39"/>
        <v>0.79611344330000011</v>
      </c>
      <c r="H72" s="38">
        <f t="shared" si="39"/>
        <v>0.87101533640000017</v>
      </c>
      <c r="I72" s="38">
        <f t="shared" si="39"/>
        <v>0.79611344330000011</v>
      </c>
      <c r="J72" s="38"/>
      <c r="K72" s="38">
        <f t="shared" si="39"/>
        <v>0.79611344330000011</v>
      </c>
      <c r="L72" s="39"/>
      <c r="M72" s="58">
        <f t="shared" si="37"/>
        <v>0.75041644956901477</v>
      </c>
    </row>
    <row r="73" spans="1:13" x14ac:dyDescent="0.3">
      <c r="A73" s="96" t="s">
        <v>8</v>
      </c>
      <c r="B73" s="66" t="s">
        <v>35</v>
      </c>
      <c r="C73" s="131">
        <f>SUM(C74:C77)</f>
        <v>0.29980000000000007</v>
      </c>
      <c r="D73" s="40">
        <f t="shared" ref="D73:K73" si="40">SUM(D74:D77)</f>
        <v>0.29980000000000007</v>
      </c>
      <c r="E73" s="40">
        <f>SUM(E74:E77)</f>
        <v>0.55110000000000003</v>
      </c>
      <c r="F73" s="40">
        <f t="shared" si="40"/>
        <v>0.53320000000000001</v>
      </c>
      <c r="G73" s="40">
        <f t="shared" si="40"/>
        <v>0.53320000000000001</v>
      </c>
      <c r="H73" s="40">
        <f t="shared" si="40"/>
        <v>0.57699999999999996</v>
      </c>
      <c r="I73" s="40">
        <f t="shared" si="40"/>
        <v>0.53320000000000001</v>
      </c>
      <c r="J73" s="40"/>
      <c r="K73" s="40">
        <f t="shared" si="40"/>
        <v>0.53320000000000001</v>
      </c>
      <c r="L73" s="39"/>
      <c r="M73" s="56">
        <f t="shared" si="37"/>
        <v>0.49090579694162345</v>
      </c>
    </row>
    <row r="74" spans="1:13" x14ac:dyDescent="0.3">
      <c r="A74" s="96" t="s">
        <v>9</v>
      </c>
      <c r="B74" s="66" t="s">
        <v>108</v>
      </c>
      <c r="C74" s="131">
        <v>0.2477</v>
      </c>
      <c r="D74" s="40">
        <v>0.2477</v>
      </c>
      <c r="E74" s="40">
        <v>0.45529999999999998</v>
      </c>
      <c r="F74" s="40">
        <v>0.4405</v>
      </c>
      <c r="G74" s="40">
        <v>0.4405</v>
      </c>
      <c r="H74" s="40">
        <v>0.47910000000000003</v>
      </c>
      <c r="I74" s="40">
        <v>0.4405</v>
      </c>
      <c r="J74" s="40"/>
      <c r="K74" s="101">
        <v>0.4405</v>
      </c>
      <c r="L74" s="39"/>
      <c r="M74" s="56">
        <f t="shared" si="37"/>
        <v>0.40569110493591004</v>
      </c>
    </row>
    <row r="75" spans="1:13" x14ac:dyDescent="0.3">
      <c r="A75" s="96" t="s">
        <v>10</v>
      </c>
      <c r="B75" s="66" t="s">
        <v>109</v>
      </c>
      <c r="C75" s="131">
        <v>3.1399999999999997E-2</v>
      </c>
      <c r="D75" s="40">
        <v>3.1399999999999997E-2</v>
      </c>
      <c r="E75" s="40">
        <v>5.7799999999999997E-2</v>
      </c>
      <c r="F75" s="40">
        <v>5.5899999999999998E-2</v>
      </c>
      <c r="G75" s="40">
        <v>5.5899999999999998E-2</v>
      </c>
      <c r="H75" s="40">
        <v>5.8099999999999999E-2</v>
      </c>
      <c r="I75" s="40">
        <v>5.5899999999999998E-2</v>
      </c>
      <c r="J75" s="40"/>
      <c r="K75" s="101">
        <v>5.5899999999999998E-2</v>
      </c>
      <c r="L75" s="39"/>
      <c r="M75" s="56">
        <f t="shared" si="37"/>
        <v>5.1344002753562525E-2</v>
      </c>
    </row>
    <row r="76" spans="1:13" x14ac:dyDescent="0.3">
      <c r="A76" s="96" t="s">
        <v>11</v>
      </c>
      <c r="B76" s="66" t="s">
        <v>110</v>
      </c>
      <c r="C76" s="131">
        <v>3.3E-3</v>
      </c>
      <c r="D76" s="40">
        <v>3.3E-3</v>
      </c>
      <c r="E76" s="40">
        <v>6.0000000000000001E-3</v>
      </c>
      <c r="F76" s="40">
        <v>5.7999999999999996E-3</v>
      </c>
      <c r="G76" s="40">
        <v>5.7999999999999996E-3</v>
      </c>
      <c r="H76" s="40">
        <v>6.1000000000000004E-3</v>
      </c>
      <c r="I76" s="40">
        <v>5.7999999999999996E-3</v>
      </c>
      <c r="J76" s="40"/>
      <c r="K76" s="101">
        <v>5.7999999999999996E-3</v>
      </c>
      <c r="L76" s="39"/>
      <c r="M76" s="56">
        <f t="shared" si="37"/>
        <v>5.3408665581847247E-3</v>
      </c>
    </row>
    <row r="77" spans="1:13" x14ac:dyDescent="0.3">
      <c r="A77" s="96" t="s">
        <v>132</v>
      </c>
      <c r="B77" s="66" t="s">
        <v>133</v>
      </c>
      <c r="C77" s="131">
        <v>1.7399999999999999E-2</v>
      </c>
      <c r="D77" s="40">
        <v>1.7399999999999999E-2</v>
      </c>
      <c r="E77" s="40">
        <v>3.2000000000000001E-2</v>
      </c>
      <c r="F77" s="40">
        <v>3.1E-2</v>
      </c>
      <c r="G77" s="40">
        <v>3.1E-2</v>
      </c>
      <c r="H77" s="40">
        <v>3.3700000000000001E-2</v>
      </c>
      <c r="I77" s="40">
        <v>3.1E-2</v>
      </c>
      <c r="J77" s="40"/>
      <c r="K77" s="101">
        <v>3.1E-2</v>
      </c>
      <c r="L77" s="39"/>
      <c r="M77" s="56">
        <f t="shared" si="37"/>
        <v>2.8529822693966145E-2</v>
      </c>
    </row>
    <row r="78" spans="1:13" x14ac:dyDescent="0.3">
      <c r="A78" s="96" t="s">
        <v>13</v>
      </c>
      <c r="B78" s="66" t="s">
        <v>40</v>
      </c>
      <c r="C78" s="131">
        <v>3.0700000000000002E-2</v>
      </c>
      <c r="D78" s="40">
        <v>3.0700000000000002E-2</v>
      </c>
      <c r="E78" s="40">
        <v>4.6199999999999998E-2</v>
      </c>
      <c r="F78" s="40">
        <v>4.4999999999999998E-2</v>
      </c>
      <c r="G78" s="40">
        <v>4.4999999999999998E-2</v>
      </c>
      <c r="H78" s="40">
        <v>4.4999999999999998E-2</v>
      </c>
      <c r="I78" s="40">
        <v>4.4999999999999998E-2</v>
      </c>
      <c r="J78" s="40"/>
      <c r="K78" s="101">
        <v>4.4999999999999998E-2</v>
      </c>
      <c r="L78" s="39"/>
      <c r="M78" s="56">
        <f t="shared" si="37"/>
        <v>4.2303136834513283E-2</v>
      </c>
    </row>
    <row r="79" spans="1:13" x14ac:dyDescent="0.3">
      <c r="A79" s="565" t="s">
        <v>14</v>
      </c>
      <c r="B79" s="139" t="s">
        <v>118</v>
      </c>
      <c r="C79" s="132">
        <v>9.7900000000000001E-2</v>
      </c>
      <c r="D79" s="41">
        <v>9.7900000000000001E-2</v>
      </c>
      <c r="E79" s="41">
        <v>0.1474</v>
      </c>
      <c r="F79" s="41">
        <v>0.14460000000000001</v>
      </c>
      <c r="G79" s="41">
        <v>0.14460000000000001</v>
      </c>
      <c r="H79" s="41">
        <v>0.14460000000000001</v>
      </c>
      <c r="I79" s="41">
        <v>0.14460000000000001</v>
      </c>
      <c r="J79" s="41"/>
      <c r="K79" s="102">
        <v>0.14460000000000001</v>
      </c>
      <c r="L79" s="39"/>
      <c r="M79" s="62">
        <f t="shared" si="37"/>
        <v>0.13544658019237249</v>
      </c>
    </row>
    <row r="80" spans="1:13" ht="15" thickBot="1" x14ac:dyDescent="0.35">
      <c r="A80" s="566"/>
      <c r="B80" s="83" t="s">
        <v>117</v>
      </c>
      <c r="C80" s="126">
        <f>C79*0.423893</f>
        <v>4.1499124700000001E-2</v>
      </c>
      <c r="D80" s="123">
        <f t="shared" ref="D80:I80" si="41">D79*0.423893</f>
        <v>4.1499124700000001E-2</v>
      </c>
      <c r="E80" s="123">
        <f t="shared" si="41"/>
        <v>6.2481828200000006E-2</v>
      </c>
      <c r="F80" s="123">
        <f t="shared" si="41"/>
        <v>6.1294927800000003E-2</v>
      </c>
      <c r="G80" s="123">
        <f>G79*0.423893</f>
        <v>6.1294927800000003E-2</v>
      </c>
      <c r="H80" s="123">
        <f t="shared" si="41"/>
        <v>6.1294927800000003E-2</v>
      </c>
      <c r="I80" s="123">
        <f t="shared" si="41"/>
        <v>6.1294927800000003E-2</v>
      </c>
      <c r="J80" s="123"/>
      <c r="K80" s="123">
        <v>6.13E-2</v>
      </c>
      <c r="L80" s="39"/>
      <c r="M80" s="62">
        <f t="shared" si="37"/>
        <v>5.7415176823762723E-2</v>
      </c>
    </row>
    <row r="81" spans="1:15" ht="15" thickBot="1" x14ac:dyDescent="0.35">
      <c r="A81" s="9">
        <v>6</v>
      </c>
      <c r="B81" s="137" t="s">
        <v>42</v>
      </c>
      <c r="C81" s="129">
        <f>SUM(C82:C84)</f>
        <v>0.28420000000000001</v>
      </c>
      <c r="D81" s="37">
        <f t="shared" ref="D81:K81" si="42">SUM(D82:D84)</f>
        <v>0.28420000000000001</v>
      </c>
      <c r="E81" s="37">
        <f t="shared" si="42"/>
        <v>0.34429999999999999</v>
      </c>
      <c r="F81" s="37">
        <f t="shared" si="42"/>
        <v>0.34089999999999998</v>
      </c>
      <c r="G81" s="37">
        <f>SUM(G82:G84)</f>
        <v>0.34089999999999998</v>
      </c>
      <c r="H81" s="37">
        <f t="shared" si="42"/>
        <v>0.70899999999999996</v>
      </c>
      <c r="I81" s="37">
        <f t="shared" si="42"/>
        <v>0.34089999999999998</v>
      </c>
      <c r="J81" s="37"/>
      <c r="K81" s="37">
        <f t="shared" si="42"/>
        <v>0.34089999999999998</v>
      </c>
      <c r="L81" s="43"/>
      <c r="M81" s="60">
        <f t="shared" si="37"/>
        <v>0.34865205989946862</v>
      </c>
    </row>
    <row r="82" spans="1:15" x14ac:dyDescent="0.3">
      <c r="A82" s="94" t="s">
        <v>15</v>
      </c>
      <c r="B82" s="138" t="s">
        <v>43</v>
      </c>
      <c r="C82" s="127">
        <v>0.1187</v>
      </c>
      <c r="D82" s="38">
        <v>0.1187</v>
      </c>
      <c r="E82" s="38">
        <v>0.17879999999999999</v>
      </c>
      <c r="F82" s="38">
        <v>0.1754</v>
      </c>
      <c r="G82" s="38">
        <v>0.1754</v>
      </c>
      <c r="H82" s="38">
        <v>0.1754</v>
      </c>
      <c r="I82" s="38">
        <v>0.1754</v>
      </c>
      <c r="J82" s="38"/>
      <c r="K82" s="100">
        <v>0.1754</v>
      </c>
      <c r="L82" s="39"/>
      <c r="M82" s="58">
        <f t="shared" si="37"/>
        <v>0.16428666562953526</v>
      </c>
    </row>
    <row r="83" spans="1:15" x14ac:dyDescent="0.3">
      <c r="A83" s="98" t="s">
        <v>16</v>
      </c>
      <c r="B83" s="139" t="s">
        <v>80</v>
      </c>
      <c r="C83" s="132">
        <v>0.16550000000000001</v>
      </c>
      <c r="D83" s="41">
        <v>0.16550000000000001</v>
      </c>
      <c r="E83" s="41">
        <v>0.16550000000000001</v>
      </c>
      <c r="F83" s="41">
        <v>0.16550000000000001</v>
      </c>
      <c r="G83" s="41">
        <v>0.16550000000000001</v>
      </c>
      <c r="H83" s="41">
        <v>0.16550000000000001</v>
      </c>
      <c r="I83" s="41">
        <v>0.16550000000000001</v>
      </c>
      <c r="J83" s="41"/>
      <c r="K83" s="102">
        <v>0.16550000000000001</v>
      </c>
      <c r="L83" s="39"/>
      <c r="M83" s="56">
        <f t="shared" si="37"/>
        <v>0.16550000000000001</v>
      </c>
    </row>
    <row r="84" spans="1:15" x14ac:dyDescent="0.3">
      <c r="A84" s="96" t="s">
        <v>102</v>
      </c>
      <c r="B84" s="66" t="s">
        <v>103</v>
      </c>
      <c r="C84" s="131"/>
      <c r="D84" s="40"/>
      <c r="E84" s="40"/>
      <c r="F84" s="40"/>
      <c r="G84" s="40"/>
      <c r="H84" s="40">
        <f>SUM(H85:H85)</f>
        <v>0.36809999999999998</v>
      </c>
      <c r="I84" s="40"/>
      <c r="J84" s="40"/>
      <c r="K84" s="40"/>
      <c r="L84" s="39"/>
      <c r="M84" s="56">
        <f t="shared" si="37"/>
        <v>1.8865394269933403E-2</v>
      </c>
    </row>
    <row r="85" spans="1:15" ht="15" thickBot="1" x14ac:dyDescent="0.35">
      <c r="A85" s="96" t="s">
        <v>104</v>
      </c>
      <c r="B85" s="66" t="s">
        <v>120</v>
      </c>
      <c r="C85" s="131"/>
      <c r="D85" s="40"/>
      <c r="E85" s="40"/>
      <c r="F85" s="40"/>
      <c r="G85" s="40"/>
      <c r="H85" s="40">
        <v>0.36809999999999998</v>
      </c>
      <c r="I85" s="40"/>
      <c r="J85" s="40"/>
      <c r="K85" s="101"/>
      <c r="L85" s="39"/>
      <c r="M85" s="56">
        <f t="shared" si="37"/>
        <v>1.8865394269933403E-2</v>
      </c>
    </row>
    <row r="86" spans="1:15" ht="15" thickBot="1" x14ac:dyDescent="0.35">
      <c r="A86" s="9">
        <v>7</v>
      </c>
      <c r="B86" s="137" t="s">
        <v>45</v>
      </c>
      <c r="C86" s="129">
        <f>SUM(C87:C88)</f>
        <v>0.39900000000000002</v>
      </c>
      <c r="D86" s="37">
        <f>SUM(D87:D88)</f>
        <v>0.2397</v>
      </c>
      <c r="E86" s="37">
        <f t="shared" ref="E86:K86" si="43">SUM(E87:E88)</f>
        <v>0.32690000000000002</v>
      </c>
      <c r="F86" s="37">
        <f t="shared" si="43"/>
        <v>0.30599999999999999</v>
      </c>
      <c r="G86" s="37">
        <f t="shared" si="43"/>
        <v>0.41619999999999996</v>
      </c>
      <c r="H86" s="37">
        <f t="shared" si="43"/>
        <v>0.63529999999999998</v>
      </c>
      <c r="I86" s="37">
        <f t="shared" si="43"/>
        <v>0.74670000000000003</v>
      </c>
      <c r="J86" s="37"/>
      <c r="K86" s="42">
        <f t="shared" si="43"/>
        <v>1.2917999999999998</v>
      </c>
      <c r="L86" s="43"/>
      <c r="M86" s="60">
        <f t="shared" si="37"/>
        <v>0.46268030762197176</v>
      </c>
    </row>
    <row r="87" spans="1:15" x14ac:dyDescent="0.3">
      <c r="A87" s="94" t="s">
        <v>17</v>
      </c>
      <c r="B87" s="138" t="s">
        <v>46</v>
      </c>
      <c r="C87" s="127">
        <v>0.38080000000000003</v>
      </c>
      <c r="D87" s="38">
        <v>0.2291</v>
      </c>
      <c r="E87" s="38">
        <v>0.31240000000000001</v>
      </c>
      <c r="F87" s="38">
        <v>0.2923</v>
      </c>
      <c r="G87" s="38">
        <v>0.39789999999999998</v>
      </c>
      <c r="H87" s="38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37"/>
        <v>0.44173050527979019</v>
      </c>
    </row>
    <row r="88" spans="1:15" ht="15" thickBot="1" x14ac:dyDescent="0.35">
      <c r="A88" s="98" t="s">
        <v>18</v>
      </c>
      <c r="B88" s="20" t="s">
        <v>48</v>
      </c>
      <c r="C88" s="132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41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37"/>
        <v>2.0949802342181557E-2</v>
      </c>
    </row>
    <row r="89" spans="1:15" ht="15" thickBot="1" x14ac:dyDescent="0.35">
      <c r="A89" s="9">
        <v>8</v>
      </c>
      <c r="B89" s="137" t="s">
        <v>49</v>
      </c>
      <c r="C89" s="129">
        <f>SUM(C90:C93)</f>
        <v>0.63579999999999992</v>
      </c>
      <c r="D89" s="37">
        <f>SUM(D90:D93)</f>
        <v>0.37750000000000006</v>
      </c>
      <c r="E89" s="37">
        <f t="shared" ref="E89:K89" si="44">SUM(E90:E93)</f>
        <v>0.54819999999999991</v>
      </c>
      <c r="F89" s="37">
        <f t="shared" si="44"/>
        <v>0.47889999999999999</v>
      </c>
      <c r="G89" s="37">
        <f t="shared" si="44"/>
        <v>0.66269999999999996</v>
      </c>
      <c r="H89" s="37">
        <f t="shared" si="44"/>
        <v>1.0775999999999999</v>
      </c>
      <c r="I89" s="37">
        <f t="shared" si="44"/>
        <v>1.1950000000000001</v>
      </c>
      <c r="J89" s="37"/>
      <c r="K89" s="42">
        <f t="shared" si="44"/>
        <v>2.4874999999999998</v>
      </c>
      <c r="L89" s="43"/>
      <c r="M89" s="60">
        <f t="shared" si="37"/>
        <v>0.77564186958332904</v>
      </c>
    </row>
    <row r="90" spans="1:15" x14ac:dyDescent="0.3">
      <c r="A90" s="94" t="s">
        <v>19</v>
      </c>
      <c r="B90" s="138" t="s">
        <v>46</v>
      </c>
      <c r="C90" s="127">
        <v>0.32169999999999999</v>
      </c>
      <c r="D90" s="38">
        <v>0.191</v>
      </c>
      <c r="E90" s="38">
        <v>0.27739999999999998</v>
      </c>
      <c r="F90" s="38">
        <v>0.24229999999999999</v>
      </c>
      <c r="G90" s="38">
        <v>0.33529999999999999</v>
      </c>
      <c r="H90" s="38">
        <v>0.52459999999999996</v>
      </c>
      <c r="I90" s="38">
        <v>0.60460000000000003</v>
      </c>
      <c r="J90" s="38"/>
      <c r="K90" s="100">
        <v>1.2585</v>
      </c>
      <c r="L90" s="39"/>
      <c r="M90" s="58">
        <f t="shared" si="37"/>
        <v>0.3913891136705816</v>
      </c>
    </row>
    <row r="91" spans="1:15" x14ac:dyDescent="0.3">
      <c r="A91" s="96" t="s">
        <v>19</v>
      </c>
      <c r="B91" s="66" t="s">
        <v>47</v>
      </c>
      <c r="C91" s="131">
        <v>0.16470000000000001</v>
      </c>
      <c r="D91" s="40">
        <v>9.7799999999999998E-2</v>
      </c>
      <c r="E91" s="40">
        <v>0.14199999999999999</v>
      </c>
      <c r="F91" s="40">
        <v>0.1241</v>
      </c>
      <c r="G91" s="40">
        <v>0.17169999999999999</v>
      </c>
      <c r="H91" s="40">
        <v>0.26860000000000001</v>
      </c>
      <c r="I91" s="40">
        <v>0.30959999999999999</v>
      </c>
      <c r="J91" s="40"/>
      <c r="K91" s="101">
        <v>0.64439999999999997</v>
      </c>
      <c r="L91" s="39"/>
      <c r="M91" s="56">
        <f t="shared" si="37"/>
        <v>0.2003996574970078</v>
      </c>
    </row>
    <row r="92" spans="1:15" x14ac:dyDescent="0.3">
      <c r="A92" s="96" t="s">
        <v>20</v>
      </c>
      <c r="B92" s="66" t="s">
        <v>50</v>
      </c>
      <c r="C92" s="131">
        <v>9.8799999999999999E-2</v>
      </c>
      <c r="D92" s="40">
        <v>5.8700000000000002E-2</v>
      </c>
      <c r="E92" s="40">
        <v>8.5199999999999998E-2</v>
      </c>
      <c r="F92" s="40">
        <v>7.4399999999999994E-2</v>
      </c>
      <c r="G92" s="40">
        <v>0.10299999999999999</v>
      </c>
      <c r="H92" s="40">
        <v>0.18809999999999999</v>
      </c>
      <c r="I92" s="40">
        <v>0.1857</v>
      </c>
      <c r="J92" s="40"/>
      <c r="K92" s="101">
        <v>0.3866</v>
      </c>
      <c r="L92" s="39"/>
      <c r="M92" s="56">
        <f t="shared" si="37"/>
        <v>0.12160861581762988</v>
      </c>
    </row>
    <row r="93" spans="1:15" ht="15" thickBot="1" x14ac:dyDescent="0.35">
      <c r="A93" s="98" t="s">
        <v>20</v>
      </c>
      <c r="B93" s="20" t="s">
        <v>47</v>
      </c>
      <c r="C93" s="132">
        <v>5.0599999999999999E-2</v>
      </c>
      <c r="D93" s="41">
        <v>0.03</v>
      </c>
      <c r="E93" s="41">
        <v>4.36E-2</v>
      </c>
      <c r="F93" s="41">
        <v>3.8100000000000002E-2</v>
      </c>
      <c r="G93" s="41">
        <v>5.2699999999999997E-2</v>
      </c>
      <c r="H93" s="41">
        <v>9.6299999999999997E-2</v>
      </c>
      <c r="I93" s="41">
        <v>9.5100000000000004E-2</v>
      </c>
      <c r="J93" s="41"/>
      <c r="K93" s="102">
        <v>0.19800000000000001</v>
      </c>
      <c r="L93" s="39"/>
      <c r="M93" s="62">
        <f t="shared" si="37"/>
        <v>6.2244482598109628E-2</v>
      </c>
    </row>
    <row r="94" spans="1:15" ht="15" thickBot="1" x14ac:dyDescent="0.35">
      <c r="A94" s="9">
        <v>9</v>
      </c>
      <c r="B94" s="137" t="s">
        <v>51</v>
      </c>
      <c r="C94" s="129">
        <f t="shared" ref="C94:I94" si="45">SUM(C97,C99)</f>
        <v>0.37177422766782486</v>
      </c>
      <c r="D94" s="37">
        <f t="shared" si="45"/>
        <v>0.35948190166782479</v>
      </c>
      <c r="E94" s="37">
        <f t="shared" si="45"/>
        <v>0.50630502869625971</v>
      </c>
      <c r="F94" s="37">
        <f t="shared" si="45"/>
        <v>0.52465760211273493</v>
      </c>
      <c r="G94" s="37">
        <f t="shared" si="45"/>
        <v>0.55908462171273487</v>
      </c>
      <c r="H94" s="37">
        <f t="shared" si="45"/>
        <v>0.68564044635496568</v>
      </c>
      <c r="I94" s="37">
        <f t="shared" si="45"/>
        <v>0.69424066011273478</v>
      </c>
      <c r="J94" s="37"/>
      <c r="K94" s="42">
        <f>SUM(K97,K99)</f>
        <v>0.9125000591946445</v>
      </c>
      <c r="L94" s="43"/>
      <c r="M94" s="42">
        <f>SUM(M97,M99)</f>
        <v>0.53466046308715864</v>
      </c>
    </row>
    <row r="95" spans="1:15" s="277" customFormat="1" ht="15" thickBot="1" x14ac:dyDescent="0.35">
      <c r="A95" s="264"/>
      <c r="B95" s="232" t="s">
        <v>91</v>
      </c>
      <c r="C95" s="275"/>
      <c r="D95" s="266"/>
      <c r="E95" s="266"/>
      <c r="F95" s="266"/>
      <c r="G95" s="266"/>
      <c r="H95" s="266"/>
      <c r="I95" s="266"/>
      <c r="J95" s="266"/>
      <c r="K95" s="267"/>
      <c r="L95" s="268"/>
      <c r="M95" s="269">
        <v>-0.14899999999999999</v>
      </c>
      <c r="N95" s="276"/>
      <c r="O95" s="276"/>
    </row>
    <row r="96" spans="1:15" s="277" customFormat="1" x14ac:dyDescent="0.3">
      <c r="A96" s="270"/>
      <c r="B96" s="278" t="s">
        <v>52</v>
      </c>
      <c r="C96" s="279">
        <f t="shared" ref="C96:I96" si="46">SUM(C89,C86,C81,C70,C64)</f>
        <v>4.3703181886000007</v>
      </c>
      <c r="D96" s="272">
        <f t="shared" si="46"/>
        <v>4.2258181885999999</v>
      </c>
      <c r="E96" s="272">
        <f t="shared" si="46"/>
        <v>5.9517683347000006</v>
      </c>
      <c r="F96" s="272">
        <f t="shared" si="46"/>
        <v>6.1675083711000003</v>
      </c>
      <c r="G96" s="272">
        <f t="shared" si="46"/>
        <v>6.5722083711000003</v>
      </c>
      <c r="H96" s="272">
        <f t="shared" si="46"/>
        <v>8.0599102642000009</v>
      </c>
      <c r="I96" s="272">
        <f t="shared" si="46"/>
        <v>8.1610083710999994</v>
      </c>
      <c r="J96" s="272"/>
      <c r="K96" s="273">
        <f>SUM(K89,K86,K81,K70,K64)</f>
        <v>10.7267134433</v>
      </c>
      <c r="L96" s="268"/>
      <c r="M96" s="274">
        <f>((C96*$C$62+D96*$D$62+E96*$E$62+F96*$F$62+G96*$G$62+H96*$H$62+I96*$I$62+J96*$J$62+K96*$K$62)/$M$62)+M95</f>
        <v>6.2850950191277404</v>
      </c>
      <c r="N96" s="276"/>
      <c r="O96" s="276"/>
    </row>
    <row r="97" spans="1:16" x14ac:dyDescent="0.3">
      <c r="A97" s="105" t="s">
        <v>21</v>
      </c>
      <c r="B97" s="145" t="s">
        <v>53</v>
      </c>
      <c r="C97" s="135">
        <f t="shared" ref="C97:K97" si="47">SUM(C98:C98)</f>
        <v>9.1046838823103812E-2</v>
      </c>
      <c r="D97" s="45">
        <f t="shared" si="47"/>
        <v>8.8036470323103799E-2</v>
      </c>
      <c r="E97" s="45">
        <f t="shared" si="47"/>
        <v>0.12399318971680512</v>
      </c>
      <c r="F97" s="45">
        <f t="shared" si="47"/>
        <v>0.12848770189512632</v>
      </c>
      <c r="G97" s="45">
        <f t="shared" si="47"/>
        <v>0.13691881699512631</v>
      </c>
      <c r="H97" s="45">
        <f t="shared" si="47"/>
        <v>0.16791211053407862</v>
      </c>
      <c r="I97" s="45">
        <f t="shared" si="47"/>
        <v>0.17001828739512628</v>
      </c>
      <c r="J97" s="45"/>
      <c r="K97" s="45">
        <f t="shared" si="47"/>
        <v>0.22346962116426891</v>
      </c>
      <c r="L97" s="43"/>
      <c r="M97" s="57">
        <f>SUM(M98)</f>
        <v>0.13093738453348822</v>
      </c>
    </row>
    <row r="98" spans="1:16" x14ac:dyDescent="0.3">
      <c r="A98" s="96" t="s">
        <v>121</v>
      </c>
      <c r="B98" s="66" t="s">
        <v>128</v>
      </c>
      <c r="C98" s="131">
        <f>0.020833*C96</f>
        <v>9.1046838823103812E-2</v>
      </c>
      <c r="D98" s="40">
        <f t="shared" ref="D98:K98" si="48">0.020833*D96</f>
        <v>8.8036470323103799E-2</v>
      </c>
      <c r="E98" s="40">
        <f t="shared" si="48"/>
        <v>0.12399318971680512</v>
      </c>
      <c r="F98" s="47">
        <f t="shared" si="48"/>
        <v>0.12848770189512632</v>
      </c>
      <c r="G98" s="40">
        <f t="shared" si="48"/>
        <v>0.13691881699512631</v>
      </c>
      <c r="H98" s="40">
        <f t="shared" si="48"/>
        <v>0.16791211053407862</v>
      </c>
      <c r="I98" s="40">
        <f t="shared" si="48"/>
        <v>0.17001828739512628</v>
      </c>
      <c r="J98" s="40"/>
      <c r="K98" s="101">
        <f t="shared" si="48"/>
        <v>0.22346962116426891</v>
      </c>
      <c r="L98" s="39"/>
      <c r="M98" s="56">
        <f>0.020833*M96</f>
        <v>0.13093738453348822</v>
      </c>
    </row>
    <row r="99" spans="1:16" x14ac:dyDescent="0.3">
      <c r="A99" s="105" t="s">
        <v>24</v>
      </c>
      <c r="B99" s="145" t="s">
        <v>56</v>
      </c>
      <c r="C99" s="135">
        <f>SUM(C100,C101)</f>
        <v>0.28072738884472104</v>
      </c>
      <c r="D99" s="45">
        <f t="shared" ref="D99" si="49">SUM(D100,D101)</f>
        <v>0.27144543134472099</v>
      </c>
      <c r="E99" s="45">
        <f t="shared" ref="E99" si="50">SUM(E100,E101)</f>
        <v>0.38231183897945459</v>
      </c>
      <c r="F99" s="45">
        <f t="shared" ref="F99" si="51">SUM(F100,F101)</f>
        <v>0.39616990021760856</v>
      </c>
      <c r="G99" s="45">
        <f t="shared" ref="G99" si="52">SUM(G100,G101)</f>
        <v>0.42216580471760856</v>
      </c>
      <c r="H99" s="45">
        <f t="shared" ref="H99" si="53">SUM(H100,H101)</f>
        <v>0.51772833582088706</v>
      </c>
      <c r="I99" s="45">
        <f t="shared" ref="I99" si="54">SUM(I100,I101)</f>
        <v>0.52422237271760852</v>
      </c>
      <c r="J99" s="45"/>
      <c r="K99" s="106">
        <f t="shared" ref="K99" si="55">SUM(K100,K101)</f>
        <v>0.68903043803037556</v>
      </c>
      <c r="L99" s="43"/>
      <c r="M99" s="57">
        <f>SUM(M100:M101)</f>
        <v>0.4037230785536704</v>
      </c>
    </row>
    <row r="100" spans="1:16" x14ac:dyDescent="0.3">
      <c r="A100" s="96" t="s">
        <v>25</v>
      </c>
      <c r="B100" s="66" t="s">
        <v>129</v>
      </c>
      <c r="C100" s="131">
        <f>C98</f>
        <v>9.1046838823103812E-2</v>
      </c>
      <c r="D100" s="40">
        <f t="shared" ref="D100:K100" si="56">D98</f>
        <v>8.8036470323103799E-2</v>
      </c>
      <c r="E100" s="40">
        <f t="shared" si="56"/>
        <v>0.12399318971680512</v>
      </c>
      <c r="F100" s="40">
        <f t="shared" si="56"/>
        <v>0.12848770189512632</v>
      </c>
      <c r="G100" s="40">
        <f t="shared" si="56"/>
        <v>0.13691881699512631</v>
      </c>
      <c r="H100" s="40">
        <f t="shared" si="56"/>
        <v>0.16791211053407862</v>
      </c>
      <c r="I100" s="40">
        <f t="shared" si="56"/>
        <v>0.17001828739512628</v>
      </c>
      <c r="J100" s="40"/>
      <c r="K100" s="101">
        <f t="shared" si="56"/>
        <v>0.22346962116426891</v>
      </c>
      <c r="L100" s="39"/>
      <c r="M100" s="56">
        <f>M98</f>
        <v>0.13093738453348822</v>
      </c>
    </row>
    <row r="101" spans="1:16" ht="15" thickBot="1" x14ac:dyDescent="0.35">
      <c r="A101" s="98" t="s">
        <v>26</v>
      </c>
      <c r="B101" s="139" t="s">
        <v>130</v>
      </c>
      <c r="C101" s="132">
        <f>0.043402*C96</f>
        <v>0.18968055002161724</v>
      </c>
      <c r="D101" s="41">
        <f t="shared" ref="D101:K101" si="57">0.043402*D96</f>
        <v>0.18340896102161722</v>
      </c>
      <c r="E101" s="41">
        <f t="shared" si="57"/>
        <v>0.25831864926264947</v>
      </c>
      <c r="F101" s="41">
        <f t="shared" si="57"/>
        <v>0.26768219832248225</v>
      </c>
      <c r="G101" s="41">
        <f t="shared" si="57"/>
        <v>0.28524698772248225</v>
      </c>
      <c r="H101" s="41">
        <f t="shared" si="57"/>
        <v>0.34981622528680845</v>
      </c>
      <c r="I101" s="41">
        <f t="shared" si="57"/>
        <v>0.35420408532248221</v>
      </c>
      <c r="J101" s="41"/>
      <c r="K101" s="102">
        <f t="shared" si="57"/>
        <v>0.46556081686610662</v>
      </c>
      <c r="L101" s="39"/>
      <c r="M101" s="62">
        <f>0.043402*M96</f>
        <v>0.27278569402018221</v>
      </c>
    </row>
    <row r="102" spans="1:16" ht="29.4" thickBot="1" x14ac:dyDescent="0.35">
      <c r="A102" s="9">
        <v>10</v>
      </c>
      <c r="B102" s="140" t="s">
        <v>134</v>
      </c>
      <c r="C102" s="129">
        <v>1.77E-2</v>
      </c>
      <c r="D102" s="37">
        <v>1.77E-2</v>
      </c>
      <c r="E102" s="37">
        <v>2.8000000000000001E-2</v>
      </c>
      <c r="F102" s="37">
        <v>2.7400000000000001E-2</v>
      </c>
      <c r="G102" s="37">
        <v>2.7400000000000001E-2</v>
      </c>
      <c r="H102" s="37">
        <v>2.9700000000000001E-2</v>
      </c>
      <c r="I102" s="37">
        <v>2.7400000000000001E-2</v>
      </c>
      <c r="J102" s="37"/>
      <c r="K102" s="42">
        <v>2.7400000000000001E-2</v>
      </c>
      <c r="L102" s="39"/>
      <c r="M102" s="60">
        <f>(C102*$C$62+D102*$D$62+E102*$E$62+F102*$F$62+G102*$G$62+H102*$H$62+I102*$I$62+J102*$J$62+K102*$K$62)/$M$62</f>
        <v>2.5622328749126219E-2</v>
      </c>
    </row>
    <row r="103" spans="1:16" ht="18.600000000000001" thickBot="1" x14ac:dyDescent="0.35">
      <c r="A103" s="572" t="s">
        <v>60</v>
      </c>
      <c r="B103" s="574"/>
      <c r="C103" s="203">
        <f t="shared" ref="C103:I103" si="58">SUM(C64,C70,C81,C86,C89,C94,C102)</f>
        <v>4.7597924162678247</v>
      </c>
      <c r="D103" s="204">
        <f t="shared" si="58"/>
        <v>4.603000090267825</v>
      </c>
      <c r="E103" s="204">
        <f t="shared" si="58"/>
        <v>6.4860733633962591</v>
      </c>
      <c r="F103" s="204">
        <f t="shared" si="58"/>
        <v>6.7195659732127355</v>
      </c>
      <c r="G103" s="204">
        <f t="shared" si="58"/>
        <v>7.1586929928127345</v>
      </c>
      <c r="H103" s="204">
        <f t="shared" si="58"/>
        <v>8.7752507105549657</v>
      </c>
      <c r="I103" s="204">
        <f t="shared" si="58"/>
        <v>8.8826490312127344</v>
      </c>
      <c r="J103" s="204"/>
      <c r="K103" s="204">
        <f>SUM(K64,K70,K81,K86,K89,K94,K102)</f>
        <v>11.666613502494645</v>
      </c>
      <c r="L103" s="205"/>
      <c r="M103" s="202">
        <f>M96+M97+M99+M102</f>
        <v>6.8453778109640249</v>
      </c>
      <c r="N103" s="335" t="s">
        <v>148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0.32342698841095097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8" spans="1:16" ht="15" thickBot="1" x14ac:dyDescent="0.35"/>
    <row r="109" spans="1:16" ht="15" thickBot="1" x14ac:dyDescent="0.35">
      <c r="A109" s="200"/>
      <c r="B109" s="137" t="s">
        <v>135</v>
      </c>
      <c r="C109" s="92">
        <v>3</v>
      </c>
      <c r="D109" s="261">
        <v>36</v>
      </c>
      <c r="E109" s="261">
        <v>165</v>
      </c>
      <c r="F109" s="261">
        <v>7</v>
      </c>
      <c r="G109" s="261">
        <v>91</v>
      </c>
      <c r="H109" s="261">
        <v>9</v>
      </c>
      <c r="I109" s="261">
        <v>73</v>
      </c>
      <c r="J109" s="261">
        <v>17</v>
      </c>
      <c r="K109" s="262">
        <v>44</v>
      </c>
      <c r="M109" s="196">
        <f>SUM(C109:K109)</f>
        <v>445</v>
      </c>
    </row>
    <row r="110" spans="1:16" ht="15" thickBot="1" x14ac:dyDescent="0.35">
      <c r="A110" s="200"/>
      <c r="B110" s="137" t="s">
        <v>143</v>
      </c>
      <c r="C110" s="263"/>
      <c r="D110" s="194"/>
      <c r="E110" s="194"/>
      <c r="F110" s="194"/>
      <c r="G110" s="194"/>
      <c r="H110" s="194"/>
      <c r="I110" s="194"/>
      <c r="J110" s="194"/>
      <c r="K110" s="193"/>
      <c r="M110" s="196">
        <f>SUM(C110:K110)</f>
        <v>0</v>
      </c>
    </row>
    <row r="111" spans="1:16" ht="15" thickBot="1" x14ac:dyDescent="0.35">
      <c r="A111" s="103">
        <v>1</v>
      </c>
      <c r="B111" s="144" t="s">
        <v>2</v>
      </c>
      <c r="C111" s="191">
        <v>16468.5</v>
      </c>
      <c r="D111" s="189">
        <v>265695.73</v>
      </c>
      <c r="E111" s="189">
        <v>1074556.28</v>
      </c>
      <c r="F111" s="189">
        <v>28038.21</v>
      </c>
      <c r="G111" s="189">
        <v>531904.17000000004</v>
      </c>
      <c r="H111" s="195">
        <v>62763.82</v>
      </c>
      <c r="I111" s="189">
        <v>371863.57</v>
      </c>
      <c r="J111" s="189">
        <v>96005.38</v>
      </c>
      <c r="K111" s="190">
        <v>235631.85</v>
      </c>
      <c r="L111" s="23"/>
      <c r="M111" s="120">
        <f>SUM(C111:K111)</f>
        <v>2682927.5100000002</v>
      </c>
    </row>
    <row r="112" spans="1:16" ht="29.4" thickBot="1" x14ac:dyDescent="0.35">
      <c r="A112" s="8"/>
      <c r="B112" s="50" t="s">
        <v>28</v>
      </c>
      <c r="C112" s="26" t="s">
        <v>61</v>
      </c>
      <c r="D112" s="27" t="s">
        <v>62</v>
      </c>
      <c r="E112" s="27" t="s">
        <v>63</v>
      </c>
      <c r="F112" s="27" t="s">
        <v>64</v>
      </c>
      <c r="G112" s="27" t="s">
        <v>65</v>
      </c>
      <c r="H112" s="27" t="s">
        <v>111</v>
      </c>
      <c r="I112" s="27" t="s">
        <v>66</v>
      </c>
      <c r="J112" s="27" t="s">
        <v>67</v>
      </c>
      <c r="K112" s="28" t="s">
        <v>68</v>
      </c>
      <c r="L112" s="29"/>
      <c r="M112" s="54" t="s">
        <v>136</v>
      </c>
    </row>
    <row r="113" spans="1:13" ht="15" thickBot="1" x14ac:dyDescent="0.35">
      <c r="A113" s="9">
        <v>4</v>
      </c>
      <c r="B113" s="137" t="s">
        <v>29</v>
      </c>
      <c r="C113" s="146">
        <f>SUM(C114:C118)</f>
        <v>0.76980000000000004</v>
      </c>
      <c r="D113" s="30">
        <f t="shared" ref="D113:K113" si="59">SUM(D114:D118)</f>
        <v>1.0428999999999999</v>
      </c>
      <c r="E113" s="30">
        <f t="shared" si="59"/>
        <v>1.1907999999999999</v>
      </c>
      <c r="F113" s="30">
        <f t="shared" si="59"/>
        <v>1.5836000000000001</v>
      </c>
      <c r="G113" s="30">
        <f t="shared" si="59"/>
        <v>1.6941999999999999</v>
      </c>
      <c r="H113" s="30">
        <f t="shared" si="59"/>
        <v>1.9015999999999997</v>
      </c>
      <c r="I113" s="30">
        <f t="shared" si="59"/>
        <v>2.4201999999999999</v>
      </c>
      <c r="J113" s="30">
        <f t="shared" si="59"/>
        <v>2.7033</v>
      </c>
      <c r="K113" s="30">
        <f t="shared" si="59"/>
        <v>3.1780999999999997</v>
      </c>
      <c r="L113" s="32"/>
      <c r="M113" s="60">
        <f>(C113*$C$111+D113*$D$111+E113*$E$111+F113*$F$111+G113*$G$111+H113*$H$111+I113*$I$111+J113*$J$111+K113*$K$111)/$M$111</f>
        <v>1.6931636438347153</v>
      </c>
    </row>
    <row r="114" spans="1:13" x14ac:dyDescent="0.3">
      <c r="A114" s="94" t="s">
        <v>3</v>
      </c>
      <c r="B114" s="138" t="s">
        <v>30</v>
      </c>
      <c r="C114" s="147">
        <v>0.51370000000000005</v>
      </c>
      <c r="D114" s="33">
        <v>0.69589999999999996</v>
      </c>
      <c r="E114" s="33">
        <v>0.80189999999999995</v>
      </c>
      <c r="F114" s="33">
        <v>1.1457999999999999</v>
      </c>
      <c r="G114" s="33">
        <v>1.2049000000000001</v>
      </c>
      <c r="H114" s="33">
        <v>0.87739999999999996</v>
      </c>
      <c r="I114" s="33">
        <v>1.6778</v>
      </c>
      <c r="J114" s="33">
        <v>1.8915999999999999</v>
      </c>
      <c r="K114" s="95">
        <v>2.0017</v>
      </c>
      <c r="L114" s="34"/>
      <c r="M114" s="58">
        <f>(C114*$C$111+D114*$D$111+E114*$E$111+F114*$F$111+G114*$G$111+H114*$H$111+I114*$I$111+J114*$J$111+K114*$K$111)/$M$111</f>
        <v>1.1406612501830138</v>
      </c>
    </row>
    <row r="115" spans="1:13" x14ac:dyDescent="0.3">
      <c r="A115" s="96" t="s">
        <v>4</v>
      </c>
      <c r="B115" s="66" t="s">
        <v>31</v>
      </c>
      <c r="C115" s="148">
        <v>2.0500000000000001E-2</v>
      </c>
      <c r="D115" s="35">
        <v>2.7799999999999998E-2</v>
      </c>
      <c r="E115" s="35">
        <v>3.2099999999999997E-2</v>
      </c>
      <c r="F115" s="35">
        <v>4.58E-2</v>
      </c>
      <c r="G115" s="35">
        <v>4.82E-2</v>
      </c>
      <c r="H115" s="35">
        <v>5.2600000000000001E-2</v>
      </c>
      <c r="I115" s="35">
        <v>6.7100000000000007E-2</v>
      </c>
      <c r="J115" s="35">
        <v>7.5700000000000003E-2</v>
      </c>
      <c r="K115" s="97">
        <v>8.0100000000000005E-2</v>
      </c>
      <c r="L115" s="34"/>
      <c r="M115" s="56">
        <f t="shared" ref="M115:M142" si="60">(C115*$C$111+D115*$D$111+E115*$E$111+F115*$F$111+G115*$G$111+H115*$H$111+I115*$I$111+J115*$J$111+K115*$K$111)/$M$111</f>
        <v>4.6044581381179395E-2</v>
      </c>
    </row>
    <row r="116" spans="1:13" x14ac:dyDescent="0.3">
      <c r="A116" s="96" t="s">
        <v>5</v>
      </c>
      <c r="B116" s="66" t="s">
        <v>32</v>
      </c>
      <c r="C116" s="148">
        <v>6.6299999999999998E-2</v>
      </c>
      <c r="D116" s="35">
        <v>9.7600000000000006E-2</v>
      </c>
      <c r="E116" s="35">
        <v>0.12690000000000001</v>
      </c>
      <c r="F116" s="35">
        <v>0.12690000000000001</v>
      </c>
      <c r="G116" s="35">
        <v>0.14799999999999999</v>
      </c>
      <c r="H116" s="35">
        <v>0.14799999999999999</v>
      </c>
      <c r="I116" s="35">
        <v>0.17580000000000001</v>
      </c>
      <c r="J116" s="35">
        <v>0.17580000000000001</v>
      </c>
      <c r="K116" s="97">
        <v>0.20749999999999999</v>
      </c>
      <c r="L116" s="34"/>
      <c r="M116" s="56">
        <f t="shared" si="60"/>
        <v>0.14390953052026365</v>
      </c>
    </row>
    <row r="117" spans="1:13" x14ac:dyDescent="0.3">
      <c r="A117" s="98" t="s">
        <v>6</v>
      </c>
      <c r="B117" s="139" t="s">
        <v>33</v>
      </c>
      <c r="C117" s="149">
        <v>0.16930000000000001</v>
      </c>
      <c r="D117" s="36">
        <v>0.22159999999999999</v>
      </c>
      <c r="E117" s="36">
        <v>0.22989999999999999</v>
      </c>
      <c r="F117" s="36">
        <v>0.2651</v>
      </c>
      <c r="G117" s="36">
        <v>0.29310000000000003</v>
      </c>
      <c r="H117" s="36">
        <v>0.5736</v>
      </c>
      <c r="I117" s="36">
        <v>0.4995</v>
      </c>
      <c r="J117" s="36">
        <v>0.56020000000000003</v>
      </c>
      <c r="K117" s="99">
        <v>0.88880000000000003</v>
      </c>
      <c r="L117" s="34"/>
      <c r="M117" s="56">
        <f t="shared" si="60"/>
        <v>0.35669983637053243</v>
      </c>
    </row>
    <row r="118" spans="1:13" ht="15" thickBot="1" x14ac:dyDescent="0.35">
      <c r="A118" s="6" t="s">
        <v>100</v>
      </c>
      <c r="B118" s="20" t="s">
        <v>101</v>
      </c>
      <c r="C118" s="150"/>
      <c r="D118" s="116"/>
      <c r="E118" s="116"/>
      <c r="F118" s="116"/>
      <c r="G118" s="116"/>
      <c r="H118" s="116">
        <v>0.25</v>
      </c>
      <c r="I118" s="116"/>
      <c r="J118" s="116"/>
      <c r="K118" s="118"/>
      <c r="L118" s="34"/>
      <c r="M118" s="62">
        <f t="shared" si="60"/>
        <v>5.8484453797262668E-3</v>
      </c>
    </row>
    <row r="119" spans="1:13" ht="29.4" thickBot="1" x14ac:dyDescent="0.35">
      <c r="A119" s="9">
        <v>5</v>
      </c>
      <c r="B119" s="140" t="s">
        <v>71</v>
      </c>
      <c r="C119" s="129">
        <f t="shared" ref="C119:K119" si="61">SUM(C120:C122,C127:C129)</f>
        <v>2.2817605779000001</v>
      </c>
      <c r="D119" s="37">
        <f t="shared" si="61"/>
        <v>2.2817605779000001</v>
      </c>
      <c r="E119" s="37">
        <f t="shared" si="61"/>
        <v>3.5421531133000004</v>
      </c>
      <c r="F119" s="37">
        <f t="shared" si="61"/>
        <v>3.4584507604000003</v>
      </c>
      <c r="G119" s="37">
        <f t="shared" si="61"/>
        <v>3.4584507604000003</v>
      </c>
      <c r="H119" s="37">
        <f t="shared" si="61"/>
        <v>3.7537102642000004</v>
      </c>
      <c r="I119" s="37">
        <f t="shared" si="61"/>
        <v>3.4584507604000003</v>
      </c>
      <c r="J119" s="37">
        <f t="shared" si="61"/>
        <v>3.4584507604000003</v>
      </c>
      <c r="K119" s="37">
        <f t="shared" si="61"/>
        <v>3.4584507604000003</v>
      </c>
      <c r="L119" s="32"/>
      <c r="M119" s="60">
        <f t="shared" si="60"/>
        <v>3.3751293232194595</v>
      </c>
    </row>
    <row r="120" spans="1:13" x14ac:dyDescent="0.3">
      <c r="A120" s="94" t="s">
        <v>115</v>
      </c>
      <c r="B120" s="138" t="s">
        <v>114</v>
      </c>
      <c r="C120" s="127">
        <v>1.2724</v>
      </c>
      <c r="D120" s="38">
        <v>1.2724</v>
      </c>
      <c r="E120" s="38">
        <v>1.9207000000000001</v>
      </c>
      <c r="F120" s="38">
        <v>1.8782000000000001</v>
      </c>
      <c r="G120" s="38">
        <v>1.8782000000000001</v>
      </c>
      <c r="H120" s="38">
        <v>2.0548000000000002</v>
      </c>
      <c r="I120" s="38">
        <v>1.8782000000000001</v>
      </c>
      <c r="J120" s="38">
        <v>1.8782000000000001</v>
      </c>
      <c r="K120" s="100">
        <v>1.8782000000000001</v>
      </c>
      <c r="L120" s="39"/>
      <c r="M120" s="58">
        <f t="shared" si="60"/>
        <v>1.8356411318992367</v>
      </c>
    </row>
    <row r="121" spans="1:13" x14ac:dyDescent="0.3">
      <c r="A121" s="94" t="s">
        <v>116</v>
      </c>
      <c r="B121" s="141" t="s">
        <v>117</v>
      </c>
      <c r="C121" s="127">
        <f>C120*0.423893</f>
        <v>0.53936145320000006</v>
      </c>
      <c r="D121" s="127">
        <f t="shared" ref="D121:K121" si="62">D120*0.423893</f>
        <v>0.53936145320000006</v>
      </c>
      <c r="E121" s="127">
        <f t="shared" si="62"/>
        <v>0.81417128510000003</v>
      </c>
      <c r="F121" s="127">
        <f t="shared" si="62"/>
        <v>0.79615583260000011</v>
      </c>
      <c r="G121" s="127">
        <f t="shared" si="62"/>
        <v>0.79615583260000011</v>
      </c>
      <c r="H121" s="127">
        <f t="shared" si="62"/>
        <v>0.87101533640000017</v>
      </c>
      <c r="I121" s="127">
        <f t="shared" si="62"/>
        <v>0.79615583260000011</v>
      </c>
      <c r="J121" s="127">
        <f t="shared" si="62"/>
        <v>0.79615583260000011</v>
      </c>
      <c r="K121" s="127">
        <f t="shared" si="62"/>
        <v>0.79615583260000011</v>
      </c>
      <c r="L121" s="39"/>
      <c r="M121" s="58">
        <f t="shared" si="60"/>
        <v>0.7781154263241632</v>
      </c>
    </row>
    <row r="122" spans="1:13" x14ac:dyDescent="0.3">
      <c r="A122" s="96" t="s">
        <v>8</v>
      </c>
      <c r="B122" s="66" t="s">
        <v>35</v>
      </c>
      <c r="C122" s="131">
        <f>SUM(C123:C126)</f>
        <v>0.29990000000000006</v>
      </c>
      <c r="D122" s="131">
        <f t="shared" ref="D122:K122" si="63">SUM(D123:D126)</f>
        <v>0.29990000000000006</v>
      </c>
      <c r="E122" s="131">
        <f>SUM(E123:E126)</f>
        <v>0.55120000000000002</v>
      </c>
      <c r="F122" s="131">
        <f t="shared" si="63"/>
        <v>0.53320000000000001</v>
      </c>
      <c r="G122" s="131">
        <f t="shared" si="63"/>
        <v>0.53320000000000001</v>
      </c>
      <c r="H122" s="131">
        <f t="shared" si="63"/>
        <v>0.57699999999999996</v>
      </c>
      <c r="I122" s="131">
        <f t="shared" si="63"/>
        <v>0.53320000000000001</v>
      </c>
      <c r="J122" s="131">
        <f t="shared" si="63"/>
        <v>0.53320000000000001</v>
      </c>
      <c r="K122" s="131">
        <f t="shared" si="63"/>
        <v>0.53320000000000001</v>
      </c>
      <c r="L122" s="39"/>
      <c r="M122" s="56">
        <f t="shared" si="60"/>
        <v>0.51689771589430678</v>
      </c>
    </row>
    <row r="123" spans="1:13" x14ac:dyDescent="0.3">
      <c r="A123" s="96" t="s">
        <v>9</v>
      </c>
      <c r="B123" s="66" t="s">
        <v>108</v>
      </c>
      <c r="C123" s="131">
        <v>0.24779999999999999</v>
      </c>
      <c r="D123" s="40">
        <v>0.24779999999999999</v>
      </c>
      <c r="E123" s="40">
        <v>0.45540000000000003</v>
      </c>
      <c r="F123" s="40">
        <v>0.4405</v>
      </c>
      <c r="G123" s="40">
        <v>0.4405</v>
      </c>
      <c r="H123" s="40">
        <v>0.47910000000000003</v>
      </c>
      <c r="I123" s="40">
        <v>0.4405</v>
      </c>
      <c r="J123" s="40">
        <v>0.4405</v>
      </c>
      <c r="K123" s="101">
        <v>0.4405</v>
      </c>
      <c r="L123" s="39"/>
      <c r="M123" s="56">
        <f t="shared" si="60"/>
        <v>0.42710438086267938</v>
      </c>
    </row>
    <row r="124" spans="1:13" x14ac:dyDescent="0.3">
      <c r="A124" s="96" t="s">
        <v>10</v>
      </c>
      <c r="B124" s="66" t="s">
        <v>109</v>
      </c>
      <c r="C124" s="131">
        <v>3.1399999999999997E-2</v>
      </c>
      <c r="D124" s="40">
        <v>3.1399999999999997E-2</v>
      </c>
      <c r="E124" s="40">
        <v>5.7799999999999997E-2</v>
      </c>
      <c r="F124" s="40">
        <v>5.5899999999999998E-2</v>
      </c>
      <c r="G124" s="40">
        <v>5.5899999999999998E-2</v>
      </c>
      <c r="H124" s="40">
        <v>5.8099999999999999E-2</v>
      </c>
      <c r="I124" s="40">
        <v>5.5899999999999998E-2</v>
      </c>
      <c r="J124" s="40">
        <v>5.5899999999999998E-2</v>
      </c>
      <c r="K124" s="101">
        <v>5.5899999999999998E-2</v>
      </c>
      <c r="L124" s="39"/>
      <c r="M124" s="56">
        <f t="shared" si="60"/>
        <v>5.4135775554368208E-2</v>
      </c>
    </row>
    <row r="125" spans="1:13" x14ac:dyDescent="0.3">
      <c r="A125" s="96" t="s">
        <v>11</v>
      </c>
      <c r="B125" s="66" t="s">
        <v>110</v>
      </c>
      <c r="C125" s="131">
        <v>3.3E-3</v>
      </c>
      <c r="D125" s="40">
        <v>3.3E-3</v>
      </c>
      <c r="E125" s="40">
        <v>6.0000000000000001E-3</v>
      </c>
      <c r="F125" s="40">
        <v>5.7999999999999996E-3</v>
      </c>
      <c r="G125" s="40">
        <v>5.7999999999999996E-3</v>
      </c>
      <c r="H125" s="40">
        <v>6.1000000000000004E-3</v>
      </c>
      <c r="I125" s="40">
        <v>5.7999999999999996E-3</v>
      </c>
      <c r="J125" s="40">
        <v>5.7999999999999996E-3</v>
      </c>
      <c r="K125" s="101">
        <v>5.7999999999999996E-3</v>
      </c>
      <c r="L125" s="39"/>
      <c r="M125" s="56">
        <f t="shared" si="60"/>
        <v>5.624195707397253E-3</v>
      </c>
    </row>
    <row r="126" spans="1:13" x14ac:dyDescent="0.3">
      <c r="A126" s="96" t="s">
        <v>132</v>
      </c>
      <c r="B126" s="66" t="s">
        <v>133</v>
      </c>
      <c r="C126" s="131">
        <v>1.7399999999999999E-2</v>
      </c>
      <c r="D126" s="40">
        <v>1.7399999999999999E-2</v>
      </c>
      <c r="E126" s="40">
        <v>3.2000000000000001E-2</v>
      </c>
      <c r="F126" s="40">
        <v>3.1E-2</v>
      </c>
      <c r="G126" s="40">
        <v>3.1E-2</v>
      </c>
      <c r="H126" s="40">
        <v>3.3700000000000001E-2</v>
      </c>
      <c r="I126" s="40">
        <v>3.1E-2</v>
      </c>
      <c r="J126" s="40">
        <v>3.1E-2</v>
      </c>
      <c r="K126" s="101">
        <v>3.1E-2</v>
      </c>
      <c r="L126" s="39"/>
      <c r="M126" s="56">
        <f t="shared" si="60"/>
        <v>3.0033363769861973E-2</v>
      </c>
    </row>
    <row r="127" spans="1:13" x14ac:dyDescent="0.3">
      <c r="A127" s="96" t="s">
        <v>13</v>
      </c>
      <c r="B127" s="66" t="s">
        <v>40</v>
      </c>
      <c r="C127" s="131">
        <v>3.0700000000000002E-2</v>
      </c>
      <c r="D127" s="40">
        <v>3.0700000000000002E-2</v>
      </c>
      <c r="E127" s="40">
        <v>4.6199999999999998E-2</v>
      </c>
      <c r="F127" s="40">
        <v>4.4999999999999998E-2</v>
      </c>
      <c r="G127" s="40">
        <v>4.4999999999999998E-2</v>
      </c>
      <c r="H127" s="40">
        <v>4.4999999999999998E-2</v>
      </c>
      <c r="I127" s="40">
        <v>4.4999999999999998E-2</v>
      </c>
      <c r="J127" s="40">
        <v>4.4999999999999998E-2</v>
      </c>
      <c r="K127" s="101">
        <v>4.4999999999999998E-2</v>
      </c>
      <c r="L127" s="39"/>
      <c r="M127" s="56">
        <f t="shared" si="60"/>
        <v>4.3976684631706654E-2</v>
      </c>
    </row>
    <row r="128" spans="1:13" x14ac:dyDescent="0.3">
      <c r="A128" s="565" t="s">
        <v>14</v>
      </c>
      <c r="B128" s="139" t="s">
        <v>118</v>
      </c>
      <c r="C128" s="132">
        <v>9.7900000000000001E-2</v>
      </c>
      <c r="D128" s="41">
        <v>9.7900000000000001E-2</v>
      </c>
      <c r="E128" s="41">
        <v>0.1474</v>
      </c>
      <c r="F128" s="41">
        <v>0.14460000000000001</v>
      </c>
      <c r="G128" s="41">
        <v>0.14460000000000001</v>
      </c>
      <c r="H128" s="41">
        <v>0.14460000000000001</v>
      </c>
      <c r="I128" s="41">
        <v>0.14460000000000001</v>
      </c>
      <c r="J128" s="41">
        <v>0.14460000000000001</v>
      </c>
      <c r="K128" s="102">
        <v>0.14460000000000001</v>
      </c>
      <c r="L128" s="39"/>
      <c r="M128" s="62">
        <f t="shared" si="60"/>
        <v>0.14080999377765518</v>
      </c>
    </row>
    <row r="129" spans="1:15" ht="15" thickBot="1" x14ac:dyDescent="0.35">
      <c r="A129" s="566"/>
      <c r="B129" s="83" t="s">
        <v>117</v>
      </c>
      <c r="C129" s="127">
        <f>C128*0.423893</f>
        <v>4.1499124700000001E-2</v>
      </c>
      <c r="D129" s="127">
        <f t="shared" ref="D129:K129" si="64">D128*0.423893</f>
        <v>4.1499124700000001E-2</v>
      </c>
      <c r="E129" s="127">
        <f t="shared" si="64"/>
        <v>6.2481828200000006E-2</v>
      </c>
      <c r="F129" s="127">
        <f t="shared" si="64"/>
        <v>6.1294927800000003E-2</v>
      </c>
      <c r="G129" s="127">
        <f t="shared" si="64"/>
        <v>6.1294927800000003E-2</v>
      </c>
      <c r="H129" s="127">
        <f t="shared" si="64"/>
        <v>6.1294927800000003E-2</v>
      </c>
      <c r="I129" s="127">
        <f t="shared" si="64"/>
        <v>6.1294927800000003E-2</v>
      </c>
      <c r="J129" s="127">
        <f t="shared" si="64"/>
        <v>6.1294927800000003E-2</v>
      </c>
      <c r="K129" s="127">
        <f t="shared" si="64"/>
        <v>6.1294927800000003E-2</v>
      </c>
      <c r="L129" s="39"/>
      <c r="M129" s="62">
        <f t="shared" si="60"/>
        <v>5.9688370692391593E-2</v>
      </c>
    </row>
    <row r="130" spans="1:15" ht="15" thickBot="1" x14ac:dyDescent="0.35">
      <c r="A130" s="9">
        <v>6</v>
      </c>
      <c r="B130" s="137" t="s">
        <v>42</v>
      </c>
      <c r="C130" s="129">
        <f>SUM(C131:C133)</f>
        <v>0.27939999999999998</v>
      </c>
      <c r="D130" s="37">
        <f t="shared" ref="D130:K130" si="65">SUM(D131:D133)</f>
        <v>0.27939999999999998</v>
      </c>
      <c r="E130" s="37">
        <f t="shared" si="65"/>
        <v>0.33950000000000002</v>
      </c>
      <c r="F130" s="37">
        <f t="shared" si="65"/>
        <v>0.33610000000000001</v>
      </c>
      <c r="G130" s="37">
        <f t="shared" si="65"/>
        <v>0.33610000000000001</v>
      </c>
      <c r="H130" s="37">
        <f>SUM(H131:H133)</f>
        <v>0.70419999999999994</v>
      </c>
      <c r="I130" s="37">
        <f t="shared" si="65"/>
        <v>0.33610000000000001</v>
      </c>
      <c r="J130" s="37">
        <f t="shared" si="65"/>
        <v>0.33610000000000001</v>
      </c>
      <c r="K130" s="37">
        <f t="shared" si="65"/>
        <v>0.33610000000000001</v>
      </c>
      <c r="L130" s="43"/>
      <c r="M130" s="60">
        <f t="shared" si="60"/>
        <v>0.34010985178052755</v>
      </c>
    </row>
    <row r="131" spans="1:15" x14ac:dyDescent="0.3">
      <c r="A131" s="94" t="s">
        <v>15</v>
      </c>
      <c r="B131" s="138" t="s">
        <v>43</v>
      </c>
      <c r="C131" s="127">
        <v>0.1187</v>
      </c>
      <c r="D131" s="38">
        <v>0.1187</v>
      </c>
      <c r="E131" s="38">
        <v>0.17879999999999999</v>
      </c>
      <c r="F131" s="38">
        <v>0.1754</v>
      </c>
      <c r="G131" s="38">
        <v>0.1754</v>
      </c>
      <c r="H131" s="38">
        <v>0.1754</v>
      </c>
      <c r="I131" s="38">
        <v>0.1754</v>
      </c>
      <c r="J131" s="38">
        <v>0.1754</v>
      </c>
      <c r="K131" s="100">
        <v>0.1754</v>
      </c>
      <c r="L131" s="39"/>
      <c r="M131" s="58">
        <f t="shared" si="60"/>
        <v>0.17079860080341866</v>
      </c>
    </row>
    <row r="132" spans="1:15" x14ac:dyDescent="0.3">
      <c r="A132" s="98" t="s">
        <v>16</v>
      </c>
      <c r="B132" s="139" t="s">
        <v>44</v>
      </c>
      <c r="C132" s="132">
        <v>0.16070000000000001</v>
      </c>
      <c r="D132" s="41">
        <v>0.16070000000000001</v>
      </c>
      <c r="E132" s="41">
        <v>0.16070000000000001</v>
      </c>
      <c r="F132" s="41">
        <v>0.16070000000000001</v>
      </c>
      <c r="G132" s="41">
        <v>0.16070000000000001</v>
      </c>
      <c r="H132" s="41">
        <v>0.16070000000000001</v>
      </c>
      <c r="I132" s="41">
        <v>0.16070000000000001</v>
      </c>
      <c r="J132" s="41">
        <v>0.16070000000000001</v>
      </c>
      <c r="K132" s="102">
        <v>0.16070000000000001</v>
      </c>
      <c r="L132" s="39"/>
      <c r="M132" s="56">
        <f t="shared" si="60"/>
        <v>0.16070000000000001</v>
      </c>
    </row>
    <row r="133" spans="1:15" x14ac:dyDescent="0.3">
      <c r="A133" s="98" t="s">
        <v>102</v>
      </c>
      <c r="B133" s="139" t="s">
        <v>103</v>
      </c>
      <c r="C133" s="132"/>
      <c r="D133" s="41"/>
      <c r="E133" s="41"/>
      <c r="F133" s="41"/>
      <c r="G133" s="41"/>
      <c r="H133" s="41">
        <f>SUM(H134:H134)</f>
        <v>0.36809999999999998</v>
      </c>
      <c r="I133" s="41"/>
      <c r="J133" s="41"/>
      <c r="K133" s="102"/>
      <c r="L133" s="39"/>
      <c r="M133" s="56">
        <f t="shared" si="60"/>
        <v>8.6112509771089554E-3</v>
      </c>
    </row>
    <row r="134" spans="1:15" ht="15" thickBot="1" x14ac:dyDescent="0.35">
      <c r="A134" s="98" t="s">
        <v>104</v>
      </c>
      <c r="B134" s="139" t="s">
        <v>106</v>
      </c>
      <c r="C134" s="132"/>
      <c r="D134" s="41"/>
      <c r="E134" s="41"/>
      <c r="F134" s="41"/>
      <c r="G134" s="41"/>
      <c r="H134" s="41">
        <v>0.36809999999999998</v>
      </c>
      <c r="I134" s="41"/>
      <c r="J134" s="41"/>
      <c r="K134" s="102"/>
      <c r="L134" s="39"/>
      <c r="M134" s="56">
        <f t="shared" si="60"/>
        <v>8.6112509771089554E-3</v>
      </c>
    </row>
    <row r="135" spans="1:15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66">SUM(E136:E137)</f>
        <v>0.28240000000000004</v>
      </c>
      <c r="F135" s="37">
        <f t="shared" si="66"/>
        <v>0.3387</v>
      </c>
      <c r="G135" s="37">
        <f t="shared" si="66"/>
        <v>0.45989999999999998</v>
      </c>
      <c r="H135" s="37">
        <f t="shared" si="66"/>
        <v>0.63529999999999998</v>
      </c>
      <c r="I135" s="37">
        <f t="shared" si="66"/>
        <v>0.7399</v>
      </c>
      <c r="J135" s="37">
        <f t="shared" si="66"/>
        <v>0.75239999999999996</v>
      </c>
      <c r="K135" s="42">
        <f t="shared" si="66"/>
        <v>1.3349</v>
      </c>
      <c r="L135" s="43"/>
      <c r="M135" s="60">
        <f t="shared" si="60"/>
        <v>0.49776692691521873</v>
      </c>
    </row>
    <row r="136" spans="1:15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0.26700000000000002</v>
      </c>
      <c r="F136" s="38">
        <v>0.3201</v>
      </c>
      <c r="G136" s="38">
        <v>0.43469999999999998</v>
      </c>
      <c r="H136" s="38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60"/>
        <v>0.47047507320277909</v>
      </c>
    </row>
    <row r="137" spans="1:15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41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60"/>
        <v>2.7291853712439661E-2</v>
      </c>
    </row>
    <row r="138" spans="1:15" ht="15" thickBot="1" x14ac:dyDescent="0.35">
      <c r="A138" s="9">
        <v>8</v>
      </c>
      <c r="B138" s="137" t="s">
        <v>49</v>
      </c>
      <c r="C138" s="129">
        <f>SUM(C139:C142)</f>
        <v>0.63579999999999992</v>
      </c>
      <c r="D138" s="37">
        <f>SUM(D139:D142)</f>
        <v>0.41500000000000004</v>
      </c>
      <c r="E138" s="37">
        <f t="shared" ref="E138:K138" si="67">SUM(E139:E142)</f>
        <v>0.47670000000000001</v>
      </c>
      <c r="F138" s="37">
        <f t="shared" si="67"/>
        <v>0.53410000000000002</v>
      </c>
      <c r="G138" s="37">
        <f t="shared" si="67"/>
        <v>0.73670000000000002</v>
      </c>
      <c r="H138" s="37">
        <f t="shared" si="67"/>
        <v>1.0776999999999999</v>
      </c>
      <c r="I138" s="37">
        <f t="shared" si="67"/>
        <v>1.1919</v>
      </c>
      <c r="J138" s="37">
        <f t="shared" si="67"/>
        <v>1.2099</v>
      </c>
      <c r="K138" s="42">
        <f t="shared" si="67"/>
        <v>2.5868000000000002</v>
      </c>
      <c r="L138" s="43"/>
      <c r="M138" s="60">
        <f t="shared" si="60"/>
        <v>0.84846068974297406</v>
      </c>
    </row>
    <row r="139" spans="1:15" x14ac:dyDescent="0.3">
      <c r="A139" s="94" t="s">
        <v>19</v>
      </c>
      <c r="B139" s="138" t="s">
        <v>46</v>
      </c>
      <c r="C139" s="127">
        <v>0.32169999999999999</v>
      </c>
      <c r="D139" s="38">
        <v>0.21</v>
      </c>
      <c r="E139" s="38">
        <v>0.2412</v>
      </c>
      <c r="F139" s="38">
        <v>0.2702</v>
      </c>
      <c r="G139" s="38">
        <v>0.37269999999999998</v>
      </c>
      <c r="H139" s="38">
        <v>0.52459999999999996</v>
      </c>
      <c r="I139" s="38">
        <v>0.60299999999999998</v>
      </c>
      <c r="J139" s="38">
        <v>0.61209999999999998</v>
      </c>
      <c r="K139" s="100">
        <v>1.3087</v>
      </c>
      <c r="L139" s="39"/>
      <c r="M139" s="58">
        <f t="shared" si="60"/>
        <v>0.42878144361865372</v>
      </c>
    </row>
    <row r="140" spans="1:15" x14ac:dyDescent="0.3">
      <c r="A140" s="96" t="s">
        <v>19</v>
      </c>
      <c r="B140" s="66" t="s">
        <v>47</v>
      </c>
      <c r="C140" s="131">
        <v>0.16470000000000001</v>
      </c>
      <c r="D140" s="40">
        <v>0.1075</v>
      </c>
      <c r="E140" s="40">
        <v>0.1235</v>
      </c>
      <c r="F140" s="40">
        <v>0.1384</v>
      </c>
      <c r="G140" s="40">
        <v>0.19089999999999999</v>
      </c>
      <c r="H140" s="40">
        <v>0.26869999999999999</v>
      </c>
      <c r="I140" s="40">
        <v>0.30880000000000002</v>
      </c>
      <c r="J140" s="40">
        <v>0.3135</v>
      </c>
      <c r="K140" s="101">
        <v>0.67020000000000002</v>
      </c>
      <c r="L140" s="39"/>
      <c r="M140" s="56">
        <f t="shared" si="60"/>
        <v>0.21958014406881982</v>
      </c>
    </row>
    <row r="141" spans="1:15" x14ac:dyDescent="0.3">
      <c r="A141" s="96" t="s">
        <v>20</v>
      </c>
      <c r="B141" s="66" t="s">
        <v>50</v>
      </c>
      <c r="C141" s="131">
        <v>9.8799999999999999E-2</v>
      </c>
      <c r="D141" s="40">
        <v>6.4500000000000002E-2</v>
      </c>
      <c r="E141" s="40">
        <v>7.4099999999999999E-2</v>
      </c>
      <c r="F141" s="40">
        <v>8.3000000000000004E-2</v>
      </c>
      <c r="G141" s="40">
        <v>0.1145</v>
      </c>
      <c r="H141" s="40">
        <v>0.18809999999999999</v>
      </c>
      <c r="I141" s="40">
        <v>0.1852</v>
      </c>
      <c r="J141" s="40">
        <v>0.188</v>
      </c>
      <c r="K141" s="101">
        <v>0.40200000000000002</v>
      </c>
      <c r="L141" s="39"/>
      <c r="M141" s="56">
        <f t="shared" si="60"/>
        <v>0.13234323445213023</v>
      </c>
    </row>
    <row r="142" spans="1:15" ht="15" thickBot="1" x14ac:dyDescent="0.35">
      <c r="A142" s="98" t="s">
        <v>20</v>
      </c>
      <c r="B142" s="20" t="s">
        <v>47</v>
      </c>
      <c r="C142" s="132">
        <v>5.0599999999999999E-2</v>
      </c>
      <c r="D142" s="41">
        <v>3.3000000000000002E-2</v>
      </c>
      <c r="E142" s="41">
        <v>3.7900000000000003E-2</v>
      </c>
      <c r="F142" s="41">
        <v>4.2500000000000003E-2</v>
      </c>
      <c r="G142" s="41">
        <v>5.8599999999999999E-2</v>
      </c>
      <c r="H142" s="41">
        <v>9.6299999999999997E-2</v>
      </c>
      <c r="I142" s="41">
        <v>9.4899999999999998E-2</v>
      </c>
      <c r="J142" s="41">
        <v>9.6299999999999997E-2</v>
      </c>
      <c r="K142" s="102">
        <v>0.2059</v>
      </c>
      <c r="L142" s="39"/>
      <c r="M142" s="62">
        <f t="shared" si="60"/>
        <v>6.7755867603370309E-2</v>
      </c>
    </row>
    <row r="143" spans="1:15" ht="15" thickBot="1" x14ac:dyDescent="0.35">
      <c r="A143" s="109">
        <v>9</v>
      </c>
      <c r="B143" s="143" t="s">
        <v>51</v>
      </c>
      <c r="C143" s="133">
        <f t="shared" ref="C143:M143" si="68">SUM(C146,C148)</f>
        <v>0.37138652084079721</v>
      </c>
      <c r="D143" s="110">
        <f t="shared" si="68"/>
        <v>0.36415574084079727</v>
      </c>
      <c r="E143" s="110">
        <f t="shared" si="68"/>
        <v>0.49607856024220448</v>
      </c>
      <c r="F143" s="110">
        <f t="shared" si="68"/>
        <v>0.53175587928570733</v>
      </c>
      <c r="G143" s="110">
        <f t="shared" si="68"/>
        <v>0.56870941848570733</v>
      </c>
      <c r="H143" s="110">
        <f t="shared" si="68"/>
        <v>0.68671230315496556</v>
      </c>
      <c r="I143" s="110">
        <f t="shared" si="68"/>
        <v>0.69301078008570727</v>
      </c>
      <c r="J143" s="110">
        <f t="shared" si="68"/>
        <v>0.71968810488570734</v>
      </c>
      <c r="K143" s="111">
        <f t="shared" si="68"/>
        <v>0.92676063048570745</v>
      </c>
      <c r="L143" s="43"/>
      <c r="M143" s="111">
        <f t="shared" si="68"/>
        <v>0.5625232458865097</v>
      </c>
    </row>
    <row r="144" spans="1:15" s="277" customFormat="1" ht="15" thickBot="1" x14ac:dyDescent="0.35">
      <c r="A144" s="264"/>
      <c r="B144" s="232" t="s">
        <v>91</v>
      </c>
      <c r="C144" s="275"/>
      <c r="D144" s="266"/>
      <c r="E144" s="266"/>
      <c r="F144" s="266"/>
      <c r="G144" s="266"/>
      <c r="H144" s="266"/>
      <c r="I144" s="266"/>
      <c r="J144" s="266"/>
      <c r="K144" s="267"/>
      <c r="L144" s="268"/>
      <c r="M144" s="269">
        <v>-0.14199999999999999</v>
      </c>
      <c r="N144" s="276"/>
      <c r="O144" s="276"/>
    </row>
    <row r="145" spans="1:15" s="277" customFormat="1" x14ac:dyDescent="0.3">
      <c r="A145" s="270"/>
      <c r="B145" s="278" t="s">
        <v>52</v>
      </c>
      <c r="C145" s="279">
        <f t="shared" ref="C145:K145" si="69">SUM(C138,C135,C130,C119,C113)</f>
        <v>4.3657605778999997</v>
      </c>
      <c r="D145" s="272">
        <f t="shared" si="69"/>
        <v>4.2807605779000006</v>
      </c>
      <c r="E145" s="272">
        <f t="shared" si="69"/>
        <v>5.8315531133</v>
      </c>
      <c r="F145" s="272">
        <f t="shared" si="69"/>
        <v>6.2509507604000003</v>
      </c>
      <c r="G145" s="272">
        <f t="shared" si="69"/>
        <v>6.6853507604000004</v>
      </c>
      <c r="H145" s="272">
        <f t="shared" si="69"/>
        <v>8.0725102642</v>
      </c>
      <c r="I145" s="272">
        <f t="shared" si="69"/>
        <v>8.1465507604000003</v>
      </c>
      <c r="J145" s="272">
        <f t="shared" si="69"/>
        <v>8.4601507604000012</v>
      </c>
      <c r="K145" s="273">
        <f t="shared" si="69"/>
        <v>10.894350760400002</v>
      </c>
      <c r="L145" s="268"/>
      <c r="M145" s="274">
        <f>((C145*$C$111+D145*$D$111+E145*$E$111+F145*$F$111+G145*$G$111+H145*$H$111+I145*$I$111+J145*$J$111+K145*$K$111)/$M$111)+M144</f>
        <v>6.6126304354928953</v>
      </c>
      <c r="N145" s="276"/>
      <c r="O145" s="276"/>
    </row>
    <row r="146" spans="1:15" x14ac:dyDescent="0.3">
      <c r="A146" s="105" t="s">
        <v>21</v>
      </c>
      <c r="B146" s="145" t="s">
        <v>53</v>
      </c>
      <c r="C146" s="135">
        <f t="shared" ref="C146:K146" si="70">SUM(C147:C147)</f>
        <v>9.0951890119390699E-2</v>
      </c>
      <c r="D146" s="45">
        <f t="shared" si="70"/>
        <v>8.9181085119390713E-2</v>
      </c>
      <c r="E146" s="45">
        <f t="shared" si="70"/>
        <v>0.12148874600937891</v>
      </c>
      <c r="F146" s="45">
        <f t="shared" si="70"/>
        <v>0.13022605719141322</v>
      </c>
      <c r="G146" s="45">
        <f t="shared" si="70"/>
        <v>0.13927591239141321</v>
      </c>
      <c r="H146" s="45">
        <f t="shared" si="70"/>
        <v>0.1681746063340786</v>
      </c>
      <c r="I146" s="45">
        <f t="shared" si="70"/>
        <v>0.16971709199141322</v>
      </c>
      <c r="J146" s="45">
        <f t="shared" si="70"/>
        <v>0.17625032079141323</v>
      </c>
      <c r="K146" s="45">
        <f t="shared" si="70"/>
        <v>0.22696200939141326</v>
      </c>
      <c r="L146" s="43"/>
      <c r="M146" s="57">
        <f>SUM(M147)</f>
        <v>0.1377609298626235</v>
      </c>
    </row>
    <row r="147" spans="1:15" x14ac:dyDescent="0.3">
      <c r="A147" s="96" t="s">
        <v>121</v>
      </c>
      <c r="B147" s="66" t="s">
        <v>128</v>
      </c>
      <c r="C147" s="131">
        <f>0.020833*C145</f>
        <v>9.0951890119390699E-2</v>
      </c>
      <c r="D147" s="40">
        <f t="shared" ref="D147:G147" si="71">0.020833*D145</f>
        <v>8.9181085119390713E-2</v>
      </c>
      <c r="E147" s="40">
        <f t="shared" si="71"/>
        <v>0.12148874600937891</v>
      </c>
      <c r="F147" s="47">
        <f t="shared" si="71"/>
        <v>0.13022605719141322</v>
      </c>
      <c r="G147" s="40">
        <f t="shared" si="71"/>
        <v>0.13927591239141321</v>
      </c>
      <c r="H147" s="40">
        <f t="shared" ref="H147" si="72">0.020833*H145</f>
        <v>0.1681746063340786</v>
      </c>
      <c r="I147" s="40">
        <f t="shared" ref="I147:K147" si="73">0.020833*I145</f>
        <v>0.16971709199141322</v>
      </c>
      <c r="J147" s="40">
        <f t="shared" si="73"/>
        <v>0.17625032079141323</v>
      </c>
      <c r="K147" s="101">
        <f t="shared" si="73"/>
        <v>0.22696200939141326</v>
      </c>
      <c r="L147" s="39"/>
      <c r="M147" s="56">
        <f>0.020833*M145</f>
        <v>0.1377609298626235</v>
      </c>
    </row>
    <row r="148" spans="1:15" x14ac:dyDescent="0.3">
      <c r="A148" s="105" t="s">
        <v>24</v>
      </c>
      <c r="B148" s="145" t="s">
        <v>56</v>
      </c>
      <c r="C148" s="135">
        <f>SUM(C149,C150)</f>
        <v>0.28043463072140651</v>
      </c>
      <c r="D148" s="45">
        <f t="shared" ref="D148" si="74">SUM(D149,D150)</f>
        <v>0.27497465572140656</v>
      </c>
      <c r="E148" s="45">
        <f t="shared" ref="E148" si="75">SUM(E149,E150)</f>
        <v>0.37458981423282556</v>
      </c>
      <c r="F148" s="45">
        <f t="shared" ref="F148" si="76">SUM(F149,F150)</f>
        <v>0.40152982209429405</v>
      </c>
      <c r="G148" s="45">
        <f t="shared" ref="G148:H148" si="77">SUM(G149,G150)</f>
        <v>0.42943350609429409</v>
      </c>
      <c r="H148" s="45">
        <f t="shared" si="77"/>
        <v>0.51853769682088702</v>
      </c>
      <c r="I148" s="45">
        <f t="shared" ref="I148" si="78">SUM(I149,I150)</f>
        <v>0.523293688094294</v>
      </c>
      <c r="J148" s="45">
        <f t="shared" ref="J148" si="79">SUM(J149,J150)</f>
        <v>0.54343778409429411</v>
      </c>
      <c r="K148" s="106">
        <f t="shared" ref="K148" si="80">SUM(K149,K150)</f>
        <v>0.69979862109429414</v>
      </c>
      <c r="L148" s="43"/>
      <c r="M148" s="57">
        <f>SUM(M149:M150)</f>
        <v>0.42476231602388614</v>
      </c>
    </row>
    <row r="149" spans="1:15" x14ac:dyDescent="0.3">
      <c r="A149" s="96" t="s">
        <v>25</v>
      </c>
      <c r="B149" s="66" t="s">
        <v>129</v>
      </c>
      <c r="C149" s="131">
        <f>C147</f>
        <v>9.0951890119390699E-2</v>
      </c>
      <c r="D149" s="40">
        <f t="shared" ref="D149:G149" si="81">D147</f>
        <v>8.9181085119390713E-2</v>
      </c>
      <c r="E149" s="40">
        <f t="shared" si="81"/>
        <v>0.12148874600937891</v>
      </c>
      <c r="F149" s="40">
        <f t="shared" si="81"/>
        <v>0.13022605719141322</v>
      </c>
      <c r="G149" s="40">
        <f t="shared" si="81"/>
        <v>0.13927591239141321</v>
      </c>
      <c r="H149" s="40">
        <f t="shared" ref="H149" si="82">H147</f>
        <v>0.1681746063340786</v>
      </c>
      <c r="I149" s="40">
        <f t="shared" ref="I149:K149" si="83">I147</f>
        <v>0.16971709199141322</v>
      </c>
      <c r="J149" s="40">
        <f t="shared" si="83"/>
        <v>0.17625032079141323</v>
      </c>
      <c r="K149" s="101">
        <f t="shared" si="83"/>
        <v>0.22696200939141326</v>
      </c>
      <c r="L149" s="39"/>
      <c r="M149" s="56">
        <f>M147</f>
        <v>0.1377609298626235</v>
      </c>
    </row>
    <row r="150" spans="1:15" ht="15" thickBot="1" x14ac:dyDescent="0.35">
      <c r="A150" s="98" t="s">
        <v>26</v>
      </c>
      <c r="B150" s="139" t="s">
        <v>130</v>
      </c>
      <c r="C150" s="132">
        <f>0.043402*C145</f>
        <v>0.18948274060201581</v>
      </c>
      <c r="D150" s="41">
        <f t="shared" ref="D150:G150" si="84">0.043402*D145</f>
        <v>0.18579357060201585</v>
      </c>
      <c r="E150" s="41">
        <f t="shared" si="84"/>
        <v>0.25310106822344663</v>
      </c>
      <c r="F150" s="41">
        <f t="shared" si="84"/>
        <v>0.27130376490288083</v>
      </c>
      <c r="G150" s="41">
        <f t="shared" si="84"/>
        <v>0.29015759370288086</v>
      </c>
      <c r="H150" s="41">
        <f t="shared" ref="H150" si="85">0.043402*H145</f>
        <v>0.35036309048680842</v>
      </c>
      <c r="I150" s="41">
        <f t="shared" ref="I150:K150" si="86">0.043402*I145</f>
        <v>0.35357659610288084</v>
      </c>
      <c r="J150" s="41">
        <f t="shared" si="86"/>
        <v>0.36718746330288088</v>
      </c>
      <c r="K150" s="102">
        <f t="shared" si="86"/>
        <v>0.47283661170288094</v>
      </c>
      <c r="L150" s="39"/>
      <c r="M150" s="62">
        <f>0.043402*M145</f>
        <v>0.28700138616126264</v>
      </c>
    </row>
    <row r="151" spans="1:15" ht="29.4" thickBot="1" x14ac:dyDescent="0.35">
      <c r="A151" s="9">
        <v>10</v>
      </c>
      <c r="B151" s="140" t="s">
        <v>134</v>
      </c>
      <c r="C151" s="129">
        <v>1.77E-2</v>
      </c>
      <c r="D151" s="37">
        <v>1.77E-2</v>
      </c>
      <c r="E151" s="37">
        <v>2.8000000000000001E-2</v>
      </c>
      <c r="F151" s="37">
        <v>2.7400000000000001E-2</v>
      </c>
      <c r="G151" s="37">
        <v>2.7400000000000001E-2</v>
      </c>
      <c r="H151" s="37">
        <v>2.9700000000000001E-2</v>
      </c>
      <c r="I151" s="37">
        <v>2.7400000000000001E-2</v>
      </c>
      <c r="J151" s="37">
        <v>2.7400000000000001E-2</v>
      </c>
      <c r="K151" s="42">
        <v>2.7400000000000001E-2</v>
      </c>
      <c r="L151" s="39"/>
      <c r="M151" s="60">
        <f t="shared" ref="M151" si="87">(C151*$C$111+D151*$D$111+E151*$E$111+F151*$F$111+G151*$G$111+H151*$H$111+I151*$I$111+J151*$J$111+K151*$K$111)/$M$111</f>
        <v>2.6673963806424273E-2</v>
      </c>
    </row>
    <row r="152" spans="1:15" ht="18.600000000000001" thickBot="1" x14ac:dyDescent="0.35">
      <c r="A152" s="570" t="s">
        <v>60</v>
      </c>
      <c r="B152" s="571"/>
      <c r="C152" s="203">
        <f t="shared" ref="C152:K152" si="88">SUM(C113,C119,C130,C135,C138,C143,C151)</f>
        <v>4.7548470987407967</v>
      </c>
      <c r="D152" s="203">
        <f t="shared" si="88"/>
        <v>4.6626163187407963</v>
      </c>
      <c r="E152" s="203">
        <f t="shared" si="88"/>
        <v>6.3556316735422049</v>
      </c>
      <c r="F152" s="203">
        <f t="shared" si="88"/>
        <v>6.8101066396857082</v>
      </c>
      <c r="G152" s="203">
        <f t="shared" si="88"/>
        <v>7.2814601788857081</v>
      </c>
      <c r="H152" s="203">
        <f t="shared" si="88"/>
        <v>8.788922567354966</v>
      </c>
      <c r="I152" s="203">
        <f t="shared" si="88"/>
        <v>8.8669615404857076</v>
      </c>
      <c r="J152" s="203">
        <f t="shared" si="88"/>
        <v>9.2072388652857065</v>
      </c>
      <c r="K152" s="203">
        <f t="shared" si="88"/>
        <v>11.848511390885708</v>
      </c>
      <c r="L152" s="43"/>
      <c r="M152" s="202">
        <f>M145+M146+M148+M151</f>
        <v>7.2018276451858299</v>
      </c>
      <c r="N152" t="s">
        <v>146</v>
      </c>
      <c r="O152"/>
    </row>
    <row r="153" spans="1:15" ht="15.6" x14ac:dyDescent="0.3">
      <c r="K153" s="336" t="s">
        <v>151</v>
      </c>
      <c r="M153" s="337">
        <f>M152/SUM($M$103,$M$152,$M$201)</f>
        <v>0.34026835196831257</v>
      </c>
    </row>
    <row r="154" spans="1:15" x14ac:dyDescent="0.3">
      <c r="G154" s="78"/>
      <c r="H154" s="201"/>
      <c r="I154" s="78"/>
      <c r="J154" s="78"/>
      <c r="M154" s="90"/>
    </row>
    <row r="155" spans="1:15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5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5" ht="15" thickBot="1" x14ac:dyDescent="0.35"/>
    <row r="158" spans="1:15" ht="15" thickBot="1" x14ac:dyDescent="0.35">
      <c r="A158" s="9"/>
      <c r="B158" s="112" t="s">
        <v>135</v>
      </c>
      <c r="C158" s="194">
        <v>8</v>
      </c>
      <c r="D158" s="194">
        <v>30</v>
      </c>
      <c r="E158" s="194">
        <v>204</v>
      </c>
      <c r="F158" s="194">
        <v>9</v>
      </c>
      <c r="G158" s="194">
        <v>90</v>
      </c>
      <c r="H158" s="194"/>
      <c r="I158" s="194">
        <v>87</v>
      </c>
      <c r="J158" s="194">
        <v>17</v>
      </c>
      <c r="K158" s="193">
        <v>70</v>
      </c>
      <c r="M158" s="196">
        <f>SUM(C158:K158)</f>
        <v>515</v>
      </c>
    </row>
    <row r="159" spans="1:15" ht="15" thickBot="1" x14ac:dyDescent="0.35">
      <c r="A159" s="9"/>
      <c r="B159" s="137" t="s">
        <v>143</v>
      </c>
      <c r="C159" s="263"/>
      <c r="D159" s="194"/>
      <c r="E159" s="194"/>
      <c r="F159" s="194"/>
      <c r="G159" s="194"/>
      <c r="H159" s="194"/>
      <c r="I159" s="194"/>
      <c r="J159" s="194"/>
      <c r="K159" s="193"/>
      <c r="M159" s="196">
        <f>SUM(C159:K159)</f>
        <v>0</v>
      </c>
    </row>
    <row r="160" spans="1:15" ht="15" thickBot="1" x14ac:dyDescent="0.35">
      <c r="A160" s="94">
        <v>1</v>
      </c>
      <c r="B160" s="81" t="s">
        <v>2</v>
      </c>
      <c r="C160" s="195">
        <v>31152.52</v>
      </c>
      <c r="D160" s="189">
        <v>232390.2</v>
      </c>
      <c r="E160" s="189">
        <v>1289949.68</v>
      </c>
      <c r="F160" s="189">
        <v>46001.07</v>
      </c>
      <c r="G160" s="189">
        <v>540302.12</v>
      </c>
      <c r="H160" s="195">
        <v>0</v>
      </c>
      <c r="I160" s="189">
        <v>421820.61</v>
      </c>
      <c r="J160" s="189">
        <v>81564.08</v>
      </c>
      <c r="K160" s="190">
        <v>398881.75</v>
      </c>
      <c r="L160" s="23"/>
      <c r="M160" s="120">
        <f>SUM(C160:K160)</f>
        <v>3042062.03</v>
      </c>
    </row>
    <row r="161" spans="1:13" ht="29.4" thickBot="1" x14ac:dyDescent="0.35">
      <c r="A161" s="8"/>
      <c r="B161" s="26" t="s">
        <v>28</v>
      </c>
      <c r="C161" s="27" t="s">
        <v>61</v>
      </c>
      <c r="D161" s="27" t="s">
        <v>62</v>
      </c>
      <c r="E161" s="27" t="s">
        <v>63</v>
      </c>
      <c r="F161" s="27" t="s">
        <v>64</v>
      </c>
      <c r="G161" s="27" t="s">
        <v>65</v>
      </c>
      <c r="H161" s="27" t="s">
        <v>111</v>
      </c>
      <c r="I161" s="27" t="s">
        <v>66</v>
      </c>
      <c r="J161" s="27" t="s">
        <v>67</v>
      </c>
      <c r="K161" s="28" t="s">
        <v>68</v>
      </c>
      <c r="L161" s="29"/>
      <c r="M161" s="54" t="s">
        <v>136</v>
      </c>
    </row>
    <row r="162" spans="1:13" ht="15" thickBot="1" x14ac:dyDescent="0.35">
      <c r="A162" s="9">
        <v>4</v>
      </c>
      <c r="B162" s="10" t="s">
        <v>29</v>
      </c>
      <c r="C162" s="30">
        <f>SUM(C163:C166)</f>
        <v>0.77</v>
      </c>
      <c r="D162" s="30">
        <f>SUM(D163:D166)</f>
        <v>1.0428999999999999</v>
      </c>
      <c r="E162" s="30">
        <f t="shared" ref="E162:G162" si="89">SUM(E163:E166)</f>
        <v>1.1907000000000001</v>
      </c>
      <c r="F162" s="30">
        <f t="shared" si="89"/>
        <v>1.5836000000000001</v>
      </c>
      <c r="G162" s="30">
        <f t="shared" si="89"/>
        <v>1.6941999999999999</v>
      </c>
      <c r="H162" s="30"/>
      <c r="I162" s="30">
        <f>SUM(I163:I166)</f>
        <v>2.4201999999999999</v>
      </c>
      <c r="J162" s="30">
        <f>SUM(J163:J166)</f>
        <v>2.7114000000000003</v>
      </c>
      <c r="K162" s="31">
        <f t="shared" ref="K162" si="90">SUM(K163:K166)</f>
        <v>3.1937000000000006</v>
      </c>
      <c r="L162" s="32"/>
      <c r="M162" s="60">
        <f t="shared" ref="M162:M175" si="91">(C162*$C$160+D162*$D$160+E162*$E$160+F162*$F$160+G162*$G$160+H162*$H$160+I162*$I$160+J162*$J$160+K162*$K$160)/$M$160</f>
        <v>1.7443658576288139</v>
      </c>
    </row>
    <row r="163" spans="1:13" x14ac:dyDescent="0.3">
      <c r="A163" s="94" t="s">
        <v>3</v>
      </c>
      <c r="B163" s="5" t="s">
        <v>30</v>
      </c>
      <c r="C163" s="33">
        <v>0.51380000000000003</v>
      </c>
      <c r="D163" s="33">
        <v>0.69589999999999996</v>
      </c>
      <c r="E163" s="33">
        <v>0.80189999999999995</v>
      </c>
      <c r="F163" s="33">
        <v>1.1457999999999999</v>
      </c>
      <c r="G163" s="33">
        <v>1.2049000000000001</v>
      </c>
      <c r="H163" s="33"/>
      <c r="I163" s="33">
        <v>1.6778</v>
      </c>
      <c r="J163" s="33">
        <v>1.8994</v>
      </c>
      <c r="K163" s="95">
        <v>2.0167000000000002</v>
      </c>
      <c r="L163" s="34"/>
      <c r="M163" s="58">
        <f t="shared" si="91"/>
        <v>1.177797634184665</v>
      </c>
    </row>
    <row r="164" spans="1:13" x14ac:dyDescent="0.3">
      <c r="A164" s="96" t="s">
        <v>4</v>
      </c>
      <c r="B164" s="13" t="s">
        <v>31</v>
      </c>
      <c r="C164" s="35">
        <v>2.06E-2</v>
      </c>
      <c r="D164" s="35">
        <v>2.7799999999999998E-2</v>
      </c>
      <c r="E164" s="35">
        <v>3.2099999999999997E-2</v>
      </c>
      <c r="F164" s="35">
        <v>4.58E-2</v>
      </c>
      <c r="G164" s="35">
        <v>4.82E-2</v>
      </c>
      <c r="H164" s="35"/>
      <c r="I164" s="35">
        <v>6.7100000000000007E-2</v>
      </c>
      <c r="J164" s="35">
        <v>7.5999999999999998E-2</v>
      </c>
      <c r="K164" s="97">
        <v>8.0699999999999994E-2</v>
      </c>
      <c r="L164" s="34"/>
      <c r="M164" s="56">
        <f t="shared" si="91"/>
        <v>4.7123225697669288E-2</v>
      </c>
    </row>
    <row r="165" spans="1:13" x14ac:dyDescent="0.3">
      <c r="A165" s="96" t="s">
        <v>5</v>
      </c>
      <c r="B165" s="13" t="s">
        <v>32</v>
      </c>
      <c r="C165" s="35">
        <v>6.6299999999999998E-2</v>
      </c>
      <c r="D165" s="35">
        <v>9.7600000000000006E-2</v>
      </c>
      <c r="E165" s="35">
        <v>0.12690000000000001</v>
      </c>
      <c r="F165" s="35">
        <v>0.12690000000000001</v>
      </c>
      <c r="G165" s="35">
        <v>0.14799999999999999</v>
      </c>
      <c r="H165" s="35"/>
      <c r="I165" s="35">
        <v>0.17580000000000001</v>
      </c>
      <c r="J165" s="35">
        <v>0.17580000000000001</v>
      </c>
      <c r="K165" s="97">
        <v>0.20749999999999999</v>
      </c>
      <c r="L165" s="34"/>
      <c r="M165" s="56">
        <f t="shared" si="91"/>
        <v>0.14644887144461025</v>
      </c>
    </row>
    <row r="166" spans="1:13" x14ac:dyDescent="0.3">
      <c r="A166" s="98" t="s">
        <v>6</v>
      </c>
      <c r="B166" s="117" t="s">
        <v>33</v>
      </c>
      <c r="C166" s="36">
        <v>0.16930000000000001</v>
      </c>
      <c r="D166" s="36">
        <v>0.22159999999999999</v>
      </c>
      <c r="E166" s="36">
        <v>0.2298</v>
      </c>
      <c r="F166" s="36">
        <v>0.2651</v>
      </c>
      <c r="G166" s="36">
        <v>0.29310000000000003</v>
      </c>
      <c r="H166" s="36"/>
      <c r="I166" s="36">
        <v>0.4995</v>
      </c>
      <c r="J166" s="36">
        <v>0.56020000000000003</v>
      </c>
      <c r="K166" s="99">
        <v>0.88880000000000003</v>
      </c>
      <c r="L166" s="34"/>
      <c r="M166" s="56">
        <f t="shared" si="91"/>
        <v>0.37299612630186901</v>
      </c>
    </row>
    <row r="167" spans="1:13" ht="15" thickBot="1" x14ac:dyDescent="0.35">
      <c r="A167" s="6" t="s">
        <v>100</v>
      </c>
      <c r="B167" s="7" t="s">
        <v>101</v>
      </c>
      <c r="C167" s="116"/>
      <c r="D167" s="116"/>
      <c r="E167" s="116"/>
      <c r="F167" s="116"/>
      <c r="G167" s="116"/>
      <c r="H167" s="116"/>
      <c r="I167" s="116"/>
      <c r="J167" s="116"/>
      <c r="K167" s="118"/>
      <c r="L167" s="34"/>
      <c r="M167" s="62">
        <f t="shared" si="91"/>
        <v>0</v>
      </c>
    </row>
    <row r="168" spans="1:13" ht="29.4" thickBot="1" x14ac:dyDescent="0.35">
      <c r="A168" s="9">
        <v>5</v>
      </c>
      <c r="B168" s="15" t="s">
        <v>71</v>
      </c>
      <c r="C168" s="37">
        <f>SUM(C169:C171,C176:C178)</f>
        <v>2.2817605779000001</v>
      </c>
      <c r="D168" s="37">
        <f>SUM(D169:D171,D176:D178)</f>
        <v>2.2817605779000001</v>
      </c>
      <c r="E168" s="37">
        <f>SUM(E169:E171,E176:E178)</f>
        <v>3.5420531133000002</v>
      </c>
      <c r="F168" s="37">
        <f>SUM(F169:F171,F176:F178)</f>
        <v>3.4584507604000003</v>
      </c>
      <c r="G168" s="37">
        <f>SUM(G169:G171,G176:G178)</f>
        <v>3.4584507604000003</v>
      </c>
      <c r="H168" s="37"/>
      <c r="I168" s="37">
        <f>SUM(I169:I171,I176:I178)</f>
        <v>3.4584507604000003</v>
      </c>
      <c r="J168" s="37">
        <f>SUM(J169:J171,J176:J178)</f>
        <v>3.4584507604000003</v>
      </c>
      <c r="K168" s="37">
        <f>SUM(K169:K171,K176:K178)</f>
        <v>3.4584507604000003</v>
      </c>
      <c r="L168" s="32"/>
      <c r="M168" s="60">
        <f t="shared" si="91"/>
        <v>3.3919612210914463</v>
      </c>
    </row>
    <row r="169" spans="1:13" x14ac:dyDescent="0.3">
      <c r="A169" s="94" t="s">
        <v>115</v>
      </c>
      <c r="B169" s="5" t="s">
        <v>114</v>
      </c>
      <c r="C169" s="38">
        <v>1.2724</v>
      </c>
      <c r="D169" s="38">
        <v>1.2724</v>
      </c>
      <c r="E169" s="38">
        <v>1.9207000000000001</v>
      </c>
      <c r="F169" s="38">
        <v>1.8782000000000001</v>
      </c>
      <c r="G169" s="38">
        <v>1.8782000000000001</v>
      </c>
      <c r="H169" s="38"/>
      <c r="I169" s="38">
        <v>1.8782000000000001</v>
      </c>
      <c r="J169" s="38">
        <v>1.8782000000000001</v>
      </c>
      <c r="K169" s="38">
        <v>1.8782000000000001</v>
      </c>
      <c r="L169" s="39"/>
      <c r="M169" s="58">
        <f t="shared" si="91"/>
        <v>1.8437393883023483</v>
      </c>
    </row>
    <row r="170" spans="1:13" x14ac:dyDescent="0.3">
      <c r="A170" s="94" t="s">
        <v>116</v>
      </c>
      <c r="B170" s="125" t="s">
        <v>117</v>
      </c>
      <c r="C170" s="38">
        <f>C169*0.423893</f>
        <v>0.53936145320000006</v>
      </c>
      <c r="D170" s="38">
        <f t="shared" ref="D170:K170" si="92">D169*0.423893</f>
        <v>0.53936145320000006</v>
      </c>
      <c r="E170" s="38">
        <f t="shared" si="92"/>
        <v>0.81417128510000003</v>
      </c>
      <c r="F170" s="38">
        <f t="shared" si="92"/>
        <v>0.79615583260000011</v>
      </c>
      <c r="G170" s="38">
        <f t="shared" si="92"/>
        <v>0.79615583260000011</v>
      </c>
      <c r="H170" s="38"/>
      <c r="I170" s="38">
        <f t="shared" si="92"/>
        <v>0.79615583260000011</v>
      </c>
      <c r="J170" s="38">
        <f t="shared" si="92"/>
        <v>0.79615583260000011</v>
      </c>
      <c r="K170" s="38">
        <f t="shared" si="92"/>
        <v>0.79615583260000011</v>
      </c>
      <c r="L170" s="39"/>
      <c r="M170" s="56">
        <f t="shared" si="91"/>
        <v>0.78154822052564743</v>
      </c>
    </row>
    <row r="171" spans="1:13" x14ac:dyDescent="0.3">
      <c r="A171" s="96" t="s">
        <v>8</v>
      </c>
      <c r="B171" s="13" t="s">
        <v>35</v>
      </c>
      <c r="C171" s="40">
        <f>SUM(C172:C175)</f>
        <v>0.29990000000000006</v>
      </c>
      <c r="D171" s="40">
        <f t="shared" ref="D171:K171" si="93">SUM(D172:D175)</f>
        <v>0.29990000000000006</v>
      </c>
      <c r="E171" s="40">
        <f t="shared" si="93"/>
        <v>0.55110000000000003</v>
      </c>
      <c r="F171" s="40">
        <f t="shared" si="93"/>
        <v>0.53320000000000001</v>
      </c>
      <c r="G171" s="40">
        <f t="shared" si="93"/>
        <v>0.53320000000000001</v>
      </c>
      <c r="H171" s="40"/>
      <c r="I171" s="40">
        <f t="shared" si="93"/>
        <v>0.53320000000000001</v>
      </c>
      <c r="J171" s="40">
        <f t="shared" si="93"/>
        <v>0.53320000000000001</v>
      </c>
      <c r="K171" s="40">
        <f t="shared" si="93"/>
        <v>0.53320000000000001</v>
      </c>
      <c r="L171" s="39"/>
      <c r="M171" s="56">
        <f t="shared" si="91"/>
        <v>0.52057881840496212</v>
      </c>
    </row>
    <row r="172" spans="1:13" x14ac:dyDescent="0.3">
      <c r="A172" s="96" t="s">
        <v>9</v>
      </c>
      <c r="B172" s="13" t="s">
        <v>108</v>
      </c>
      <c r="C172" s="40">
        <v>0.24779999999999999</v>
      </c>
      <c r="D172" s="40">
        <v>0.24779999999999999</v>
      </c>
      <c r="E172" s="40">
        <v>0.45529999999999998</v>
      </c>
      <c r="F172" s="40">
        <v>0.4405</v>
      </c>
      <c r="G172" s="40">
        <v>0.4405</v>
      </c>
      <c r="H172" s="40"/>
      <c r="I172" s="40">
        <v>0.4405</v>
      </c>
      <c r="J172" s="40">
        <v>0.4405</v>
      </c>
      <c r="K172" s="40">
        <v>0.4405</v>
      </c>
      <c r="L172" s="39"/>
      <c r="M172" s="56">
        <f t="shared" si="91"/>
        <v>0.43008159742718988</v>
      </c>
    </row>
    <row r="173" spans="1:13" x14ac:dyDescent="0.3">
      <c r="A173" s="96" t="s">
        <v>10</v>
      </c>
      <c r="B173" s="13" t="s">
        <v>109</v>
      </c>
      <c r="C173" s="40">
        <v>3.1399999999999997E-2</v>
      </c>
      <c r="D173" s="40">
        <v>3.1399999999999997E-2</v>
      </c>
      <c r="E173" s="40">
        <v>5.7799999999999997E-2</v>
      </c>
      <c r="F173" s="40">
        <v>5.5899999999999998E-2</v>
      </c>
      <c r="G173" s="40">
        <v>5.5899999999999998E-2</v>
      </c>
      <c r="H173" s="40"/>
      <c r="I173" s="40">
        <v>5.5899999999999998E-2</v>
      </c>
      <c r="J173" s="40">
        <v>5.5899999999999998E-2</v>
      </c>
      <c r="K173" s="40">
        <v>5.5899999999999998E-2</v>
      </c>
      <c r="L173" s="39"/>
      <c r="M173" s="56">
        <f t="shared" si="91"/>
        <v>5.4583165494820632E-2</v>
      </c>
    </row>
    <row r="174" spans="1:13" x14ac:dyDescent="0.3">
      <c r="A174" s="96" t="s">
        <v>11</v>
      </c>
      <c r="B174" s="13" t="s">
        <v>110</v>
      </c>
      <c r="C174" s="40">
        <v>3.3E-3</v>
      </c>
      <c r="D174" s="40">
        <v>3.3E-3</v>
      </c>
      <c r="E174" s="40">
        <v>6.0000000000000001E-3</v>
      </c>
      <c r="F174" s="40">
        <v>5.7999999999999996E-3</v>
      </c>
      <c r="G174" s="40">
        <v>5.7999999999999996E-3</v>
      </c>
      <c r="H174" s="40"/>
      <c r="I174" s="40">
        <v>5.7999999999999996E-3</v>
      </c>
      <c r="J174" s="40">
        <v>5.7999999999999996E-3</v>
      </c>
      <c r="K174" s="40">
        <v>5.7999999999999996E-3</v>
      </c>
      <c r="L174" s="39"/>
      <c r="M174" s="56">
        <f t="shared" si="91"/>
        <v>5.6682252827040484E-3</v>
      </c>
    </row>
    <row r="175" spans="1:13" x14ac:dyDescent="0.3">
      <c r="A175" s="96" t="s">
        <v>132</v>
      </c>
      <c r="B175" s="13" t="s">
        <v>133</v>
      </c>
      <c r="C175" s="40">
        <v>1.7399999999999999E-2</v>
      </c>
      <c r="D175" s="40">
        <v>1.7399999999999999E-2</v>
      </c>
      <c r="E175" s="40">
        <v>3.2000000000000001E-2</v>
      </c>
      <c r="F175" s="40">
        <v>3.1E-2</v>
      </c>
      <c r="G175" s="40">
        <v>3.1E-2</v>
      </c>
      <c r="H175" s="40"/>
      <c r="I175" s="40">
        <v>3.1E-2</v>
      </c>
      <c r="J175" s="40">
        <v>3.1E-2</v>
      </c>
      <c r="K175" s="40">
        <v>3.1E-2</v>
      </c>
      <c r="L175" s="39"/>
      <c r="M175" s="56">
        <f t="shared" si="91"/>
        <v>3.0245830200247431E-2</v>
      </c>
    </row>
    <row r="176" spans="1:13" x14ac:dyDescent="0.3">
      <c r="A176" s="96" t="s">
        <v>13</v>
      </c>
      <c r="B176" s="13" t="s">
        <v>40</v>
      </c>
      <c r="C176" s="40">
        <v>3.0700000000000002E-2</v>
      </c>
      <c r="D176" s="40">
        <v>3.0700000000000002E-2</v>
      </c>
      <c r="E176" s="40">
        <v>4.6199999999999998E-2</v>
      </c>
      <c r="F176" s="40">
        <v>4.4999999999999998E-2</v>
      </c>
      <c r="G176" s="40">
        <v>4.4999999999999998E-2</v>
      </c>
      <c r="H176" s="40"/>
      <c r="I176" s="40">
        <v>4.4999999999999998E-2</v>
      </c>
      <c r="J176" s="40">
        <v>4.4999999999999998E-2</v>
      </c>
      <c r="K176" s="40">
        <v>4.4999999999999998E-2</v>
      </c>
      <c r="L176" s="39"/>
      <c r="M176" s="56">
        <f t="shared" ref="M176:M191" si="94">(C176*$C$160+D176*$D$160+E176*$E$160+F176*$F$160+G176*$G$160+H176*$H$160+I176*$I$160+J176*$J$160+K176*$K$160)/$M$160</f>
        <v>4.4269994741034269E-2</v>
      </c>
    </row>
    <row r="177" spans="1:13" x14ac:dyDescent="0.3">
      <c r="A177" s="565" t="s">
        <v>14</v>
      </c>
      <c r="B177" s="117" t="s">
        <v>118</v>
      </c>
      <c r="C177" s="40">
        <v>9.7900000000000001E-2</v>
      </c>
      <c r="D177" s="40">
        <v>9.7900000000000001E-2</v>
      </c>
      <c r="E177" s="40">
        <v>0.1474</v>
      </c>
      <c r="F177" s="40">
        <v>0.14460000000000001</v>
      </c>
      <c r="G177" s="40">
        <v>0.14460000000000001</v>
      </c>
      <c r="H177" s="40"/>
      <c r="I177" s="40">
        <v>0.14460000000000001</v>
      </c>
      <c r="J177" s="40">
        <v>0.14460000000000001</v>
      </c>
      <c r="K177" s="40">
        <v>0.14460000000000001</v>
      </c>
      <c r="L177" s="39"/>
      <c r="M177" s="56">
        <f t="shared" si="94"/>
        <v>0.14174154878031861</v>
      </c>
    </row>
    <row r="178" spans="1:13" ht="15" thickBot="1" x14ac:dyDescent="0.35">
      <c r="A178" s="566"/>
      <c r="B178" s="122" t="s">
        <v>117</v>
      </c>
      <c r="C178" s="38">
        <f>C177*0.423893</f>
        <v>4.1499124700000001E-2</v>
      </c>
      <c r="D178" s="38">
        <f t="shared" ref="D178:K178" si="95">D177*0.423893</f>
        <v>4.1499124700000001E-2</v>
      </c>
      <c r="E178" s="38">
        <f t="shared" si="95"/>
        <v>6.2481828200000006E-2</v>
      </c>
      <c r="F178" s="38">
        <f t="shared" si="95"/>
        <v>6.1294927800000003E-2</v>
      </c>
      <c r="G178" s="38">
        <f t="shared" si="95"/>
        <v>6.1294927800000003E-2</v>
      </c>
      <c r="H178" s="38"/>
      <c r="I178" s="38">
        <f t="shared" si="95"/>
        <v>6.1294927800000003E-2</v>
      </c>
      <c r="J178" s="38">
        <f t="shared" si="95"/>
        <v>6.1294927800000003E-2</v>
      </c>
      <c r="K178" s="38">
        <f t="shared" si="95"/>
        <v>6.1294927800000003E-2</v>
      </c>
      <c r="L178" s="39"/>
      <c r="M178" s="62">
        <f t="shared" si="94"/>
        <v>6.0083250337135595E-2</v>
      </c>
    </row>
    <row r="179" spans="1:13" ht="15" thickBot="1" x14ac:dyDescent="0.35">
      <c r="A179" s="9">
        <v>6</v>
      </c>
      <c r="B179" s="10" t="s">
        <v>42</v>
      </c>
      <c r="C179" s="37">
        <f>SUM(C180:C181)</f>
        <v>0.27739999999999998</v>
      </c>
      <c r="D179" s="37">
        <f>SUM(D180:D181)</f>
        <v>0.27739999999999998</v>
      </c>
      <c r="E179" s="37">
        <f t="shared" ref="E179:K179" si="96">SUM(E180:E181)</f>
        <v>0.33750000000000002</v>
      </c>
      <c r="F179" s="37">
        <f t="shared" si="96"/>
        <v>0.33410000000000001</v>
      </c>
      <c r="G179" s="37">
        <f t="shared" si="96"/>
        <v>0.33410000000000001</v>
      </c>
      <c r="H179" s="37"/>
      <c r="I179" s="37">
        <f t="shared" si="96"/>
        <v>0.33410000000000001</v>
      </c>
      <c r="J179" s="37">
        <f t="shared" si="96"/>
        <v>0.33410000000000001</v>
      </c>
      <c r="K179" s="42">
        <f t="shared" si="96"/>
        <v>0.33410000000000001</v>
      </c>
      <c r="L179" s="43"/>
      <c r="M179" s="60">
        <f t="shared" si="94"/>
        <v>0.33062964232553799</v>
      </c>
    </row>
    <row r="180" spans="1:13" x14ac:dyDescent="0.3">
      <c r="A180" s="94" t="s">
        <v>15</v>
      </c>
      <c r="B180" s="5" t="s">
        <v>43</v>
      </c>
      <c r="C180" s="38">
        <v>0.1187</v>
      </c>
      <c r="D180" s="38">
        <v>0.1187</v>
      </c>
      <c r="E180" s="38">
        <v>0.17879999999999999</v>
      </c>
      <c r="F180" s="38">
        <v>0.1754</v>
      </c>
      <c r="G180" s="38">
        <v>0.1754</v>
      </c>
      <c r="H180" s="38"/>
      <c r="I180" s="38">
        <v>0.1754</v>
      </c>
      <c r="J180" s="38">
        <v>0.1754</v>
      </c>
      <c r="K180" s="38">
        <v>0.1754</v>
      </c>
      <c r="L180" s="39"/>
      <c r="M180" s="58">
        <f t="shared" si="94"/>
        <v>0.17192964232553798</v>
      </c>
    </row>
    <row r="181" spans="1:13" x14ac:dyDescent="0.3">
      <c r="A181" s="98" t="s">
        <v>16</v>
      </c>
      <c r="B181" s="117" t="s">
        <v>44</v>
      </c>
      <c r="C181" s="41">
        <v>0.15870000000000001</v>
      </c>
      <c r="D181" s="41">
        <v>0.15870000000000001</v>
      </c>
      <c r="E181" s="41">
        <v>0.15870000000000001</v>
      </c>
      <c r="F181" s="41">
        <v>0.15870000000000001</v>
      </c>
      <c r="G181" s="41">
        <v>0.15870000000000001</v>
      </c>
      <c r="H181" s="41"/>
      <c r="I181" s="41">
        <v>0.15870000000000001</v>
      </c>
      <c r="J181" s="41">
        <v>0.15870000000000001</v>
      </c>
      <c r="K181" s="41">
        <v>0.15870000000000001</v>
      </c>
      <c r="L181" s="39"/>
      <c r="M181" s="56">
        <f t="shared" si="94"/>
        <v>0.15870000000000001</v>
      </c>
    </row>
    <row r="182" spans="1:13" x14ac:dyDescent="0.3">
      <c r="A182" s="98" t="s">
        <v>102</v>
      </c>
      <c r="B182" s="117" t="s">
        <v>103</v>
      </c>
      <c r="C182" s="41"/>
      <c r="D182" s="41"/>
      <c r="E182" s="41"/>
      <c r="F182" s="41"/>
      <c r="G182" s="41"/>
      <c r="H182" s="41"/>
      <c r="I182" s="41"/>
      <c r="J182" s="41"/>
      <c r="K182" s="102"/>
      <c r="L182" s="39"/>
      <c r="M182" s="56">
        <f t="shared" si="94"/>
        <v>0</v>
      </c>
    </row>
    <row r="183" spans="1:13" ht="15" thickBot="1" x14ac:dyDescent="0.35">
      <c r="A183" s="98" t="s">
        <v>104</v>
      </c>
      <c r="B183" s="117" t="s">
        <v>106</v>
      </c>
      <c r="C183" s="41"/>
      <c r="D183" s="41"/>
      <c r="E183" s="41"/>
      <c r="F183" s="41"/>
      <c r="G183" s="41"/>
      <c r="H183" s="41"/>
      <c r="I183" s="41"/>
      <c r="J183" s="41"/>
      <c r="K183" s="102"/>
      <c r="L183" s="39"/>
      <c r="M183" s="56">
        <f t="shared" si="94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97">SUM(E185:E186)</f>
        <v>0.2979</v>
      </c>
      <c r="F184" s="37">
        <f t="shared" si="97"/>
        <v>0.18209999999999998</v>
      </c>
      <c r="G184" s="37">
        <f t="shared" si="97"/>
        <v>0.37929999999999997</v>
      </c>
      <c r="H184" s="37"/>
      <c r="I184" s="37">
        <f t="shared" si="97"/>
        <v>0.69569999999999999</v>
      </c>
      <c r="J184" s="37">
        <f t="shared" si="97"/>
        <v>0.86839999999999995</v>
      </c>
      <c r="K184" s="42">
        <f t="shared" si="97"/>
        <v>1.2241</v>
      </c>
      <c r="L184" s="43"/>
      <c r="M184" s="60">
        <f t="shared" si="94"/>
        <v>0.49817971646653109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38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94"/>
        <v>0.47085188151406632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41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94"/>
        <v>2.7327834952464793E-2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0.68740000000000001</v>
      </c>
      <c r="D187" s="37">
        <f>SUM(D188:D191)</f>
        <v>0.35609999999999997</v>
      </c>
      <c r="E187" s="37">
        <f t="shared" ref="E187:K187" si="98">SUM(E188:E191)</f>
        <v>0.50380000000000003</v>
      </c>
      <c r="F187" s="37">
        <f t="shared" si="98"/>
        <v>0.28769999999999996</v>
      </c>
      <c r="G187" s="37">
        <f t="shared" si="98"/>
        <v>0.60909999999999997</v>
      </c>
      <c r="H187" s="37"/>
      <c r="I187" s="37">
        <f t="shared" si="98"/>
        <v>1.1234999999999999</v>
      </c>
      <c r="J187" s="37">
        <f t="shared" si="98"/>
        <v>1.4003999999999999</v>
      </c>
      <c r="K187" s="42">
        <f t="shared" si="98"/>
        <v>2.3780000000000001</v>
      </c>
      <c r="L187" s="43"/>
      <c r="M187" s="60">
        <f t="shared" si="94"/>
        <v>0.86554979447608438</v>
      </c>
    </row>
    <row r="188" spans="1:13" x14ac:dyDescent="0.3">
      <c r="A188" s="94" t="s">
        <v>19</v>
      </c>
      <c r="B188" s="5" t="s">
        <v>46</v>
      </c>
      <c r="C188" s="38">
        <v>0.34770000000000001</v>
      </c>
      <c r="D188" s="38">
        <v>0.18010000000000001</v>
      </c>
      <c r="E188" s="38">
        <v>0.25480000000000003</v>
      </c>
      <c r="F188" s="38">
        <v>0.14549999999999999</v>
      </c>
      <c r="G188" s="38">
        <v>0.30809999999999998</v>
      </c>
      <c r="H188" s="38"/>
      <c r="I188" s="38">
        <v>0.56820000000000004</v>
      </c>
      <c r="J188" s="38">
        <v>0.70830000000000004</v>
      </c>
      <c r="K188" s="100">
        <v>1.2027000000000001</v>
      </c>
      <c r="L188" s="39"/>
      <c r="M188" s="58">
        <f t="shared" si="94"/>
        <v>0.43776556809264017</v>
      </c>
    </row>
    <row r="189" spans="1:13" x14ac:dyDescent="0.3">
      <c r="A189" s="96" t="s">
        <v>19</v>
      </c>
      <c r="B189" s="13" t="s">
        <v>47</v>
      </c>
      <c r="C189" s="40">
        <v>0.1782</v>
      </c>
      <c r="D189" s="40">
        <v>9.2299999999999993E-2</v>
      </c>
      <c r="E189" s="40">
        <v>0.13059999999999999</v>
      </c>
      <c r="F189" s="40">
        <v>7.46E-2</v>
      </c>
      <c r="G189" s="40">
        <v>0.15790000000000001</v>
      </c>
      <c r="H189" s="40"/>
      <c r="I189" s="40">
        <v>0.29120000000000001</v>
      </c>
      <c r="J189" s="40">
        <v>0.36299999999999999</v>
      </c>
      <c r="K189" s="101">
        <v>0.61639999999999995</v>
      </c>
      <c r="L189" s="39"/>
      <c r="M189" s="56">
        <f t="shared" si="94"/>
        <v>0.22436309120034612</v>
      </c>
    </row>
    <row r="190" spans="1:13" x14ac:dyDescent="0.3">
      <c r="A190" s="96" t="s">
        <v>20</v>
      </c>
      <c r="B190" s="13" t="s">
        <v>50</v>
      </c>
      <c r="C190" s="40">
        <v>0.10680000000000001</v>
      </c>
      <c r="D190" s="40">
        <v>5.5300000000000002E-2</v>
      </c>
      <c r="E190" s="40">
        <v>7.8299999999999995E-2</v>
      </c>
      <c r="F190" s="40">
        <v>4.4699999999999997E-2</v>
      </c>
      <c r="G190" s="40">
        <v>9.4600000000000004E-2</v>
      </c>
      <c r="H190" s="40"/>
      <c r="I190" s="40">
        <v>0.17460000000000001</v>
      </c>
      <c r="J190" s="40">
        <v>0.21759999999999999</v>
      </c>
      <c r="K190" s="101">
        <v>0.3695</v>
      </c>
      <c r="L190" s="39"/>
      <c r="M190" s="56">
        <f t="shared" si="94"/>
        <v>0.13449271593584172</v>
      </c>
    </row>
    <row r="191" spans="1:13" ht="15" thickBot="1" x14ac:dyDescent="0.35">
      <c r="A191" s="98" t="s">
        <v>20</v>
      </c>
      <c r="B191" s="7" t="s">
        <v>47</v>
      </c>
      <c r="C191" s="41">
        <v>5.4699999999999999E-2</v>
      </c>
      <c r="D191" s="41">
        <v>2.8400000000000002E-2</v>
      </c>
      <c r="E191" s="41">
        <v>4.0099999999999997E-2</v>
      </c>
      <c r="F191" s="41">
        <v>2.29E-2</v>
      </c>
      <c r="G191" s="41">
        <v>4.8500000000000001E-2</v>
      </c>
      <c r="H191" s="41"/>
      <c r="I191" s="41">
        <v>8.9499999999999996E-2</v>
      </c>
      <c r="J191" s="41">
        <v>0.1115</v>
      </c>
      <c r="K191" s="102">
        <v>0.18940000000000001</v>
      </c>
      <c r="L191" s="39"/>
      <c r="M191" s="62">
        <f t="shared" si="94"/>
        <v>6.8928419247256442E-2</v>
      </c>
    </row>
    <row r="192" spans="1:13" ht="15" thickBot="1" x14ac:dyDescent="0.35">
      <c r="A192" s="109">
        <v>9</v>
      </c>
      <c r="B192" s="92" t="s">
        <v>51</v>
      </c>
      <c r="C192" s="110">
        <f>SUM(C195,C197)</f>
        <v>0.37808987924079718</v>
      </c>
      <c r="D192" s="110">
        <f>SUM(D195,D197)</f>
        <v>0.35575102244079726</v>
      </c>
      <c r="E192" s="110">
        <f>SUM(E195,E197)</f>
        <v>0.49951530744220451</v>
      </c>
      <c r="F192" s="110">
        <f>SUM(F195,F197)</f>
        <v>0.49730333928570725</v>
      </c>
      <c r="G192" s="110">
        <f>SUM(G195,G197)</f>
        <v>0.5508281248857072</v>
      </c>
      <c r="H192" s="110"/>
      <c r="I192" s="110">
        <f>SUM(I195,I197)</f>
        <v>0.6832619872857072</v>
      </c>
      <c r="J192" s="110">
        <f>SUM(J195,J197)</f>
        <v>0.74628036168570733</v>
      </c>
      <c r="K192" s="111">
        <f>SUM(K195,K197)</f>
        <v>0.90072982248570743</v>
      </c>
      <c r="L192" s="43"/>
      <c r="M192" s="111">
        <f>SUM(M195,M197)</f>
        <v>0.55593522238279036</v>
      </c>
    </row>
    <row r="193" spans="1:15" ht="15" thickBot="1" x14ac:dyDescent="0.35">
      <c r="A193" s="264"/>
      <c r="B193" s="265" t="s">
        <v>91</v>
      </c>
      <c r="C193" s="266"/>
      <c r="D193" s="266"/>
      <c r="E193" s="266"/>
      <c r="F193" s="266"/>
      <c r="G193" s="266"/>
      <c r="H193" s="266"/>
      <c r="I193" s="266"/>
      <c r="J193" s="266"/>
      <c r="K193" s="267"/>
      <c r="L193" s="268"/>
      <c r="M193" s="269">
        <v>-0.29549999999999998</v>
      </c>
      <c r="N193" s="247"/>
      <c r="O193" s="247"/>
    </row>
    <row r="194" spans="1:15" x14ac:dyDescent="0.3">
      <c r="A194" s="270"/>
      <c r="B194" s="271" t="s">
        <v>52</v>
      </c>
      <c r="C194" s="272">
        <f>SUM(C187,C184,C179,C168,C162)</f>
        <v>4.4445605778999999</v>
      </c>
      <c r="D194" s="272">
        <f>SUM(D187,D184,D179,D168,D162)</f>
        <v>4.1819605779</v>
      </c>
      <c r="E194" s="272">
        <f>SUM(E187,E184,E179,E168,E162)</f>
        <v>5.8719531133</v>
      </c>
      <c r="F194" s="272">
        <f>SUM(F187,F184,F179,F168,F162)</f>
        <v>5.8459507604000009</v>
      </c>
      <c r="G194" s="272">
        <f>SUM(G187,G184,G179,G168,G162)</f>
        <v>6.4751507604</v>
      </c>
      <c r="H194" s="272"/>
      <c r="I194" s="272">
        <f>SUM(I187,I184,I179,I168,I162)</f>
        <v>8.0319507603999991</v>
      </c>
      <c r="J194" s="272">
        <f>SUM(J187,J184,J179,J168,J162)</f>
        <v>8.772750760400001</v>
      </c>
      <c r="K194" s="273">
        <f>SUM(K187,K184,K179,K168,K162)</f>
        <v>10.588350760400001</v>
      </c>
      <c r="L194" s="268"/>
      <c r="M194" s="274">
        <f>((C194*$C$160+D194*$D$160+E194*$E$160+F194*$F$160+G194*$G$160+H194*$H$160+I194*$I$160+J194*$J$160+K194*$K$160)/$M$160)+M193</f>
        <v>6.5351862319884138</v>
      </c>
      <c r="N194" s="247"/>
      <c r="O194" s="247"/>
    </row>
    <row r="195" spans="1:15" x14ac:dyDescent="0.3">
      <c r="A195" s="105" t="s">
        <v>21</v>
      </c>
      <c r="B195" s="19" t="s">
        <v>53</v>
      </c>
      <c r="C195" s="45">
        <f t="shared" ref="C195:K195" si="99">SUM(C196:C196)</f>
        <v>9.2593530519390704E-2</v>
      </c>
      <c r="D195" s="45">
        <f t="shared" si="99"/>
        <v>8.7122784719390708E-2</v>
      </c>
      <c r="E195" s="45">
        <f t="shared" si="99"/>
        <v>0.12233039920937891</v>
      </c>
      <c r="F195" s="45">
        <f t="shared" si="99"/>
        <v>0.12178869219141322</v>
      </c>
      <c r="G195" s="45">
        <f t="shared" si="99"/>
        <v>0.13489681579141322</v>
      </c>
      <c r="H195" s="45"/>
      <c r="I195" s="45">
        <f t="shared" si="99"/>
        <v>0.1673296301914132</v>
      </c>
      <c r="J195" s="45">
        <f t="shared" si="99"/>
        <v>0.18276271659141322</v>
      </c>
      <c r="K195" s="45">
        <f t="shared" si="99"/>
        <v>0.22058711139141324</v>
      </c>
      <c r="L195" s="43"/>
      <c r="M195" s="57">
        <f>SUM(M196)</f>
        <v>0.13614753477101463</v>
      </c>
    </row>
    <row r="196" spans="1:15" x14ac:dyDescent="0.3">
      <c r="A196" s="96" t="s">
        <v>121</v>
      </c>
      <c r="B196" s="13" t="s">
        <v>128</v>
      </c>
      <c r="C196" s="40">
        <f>0.020833*C194</f>
        <v>9.2593530519390704E-2</v>
      </c>
      <c r="D196" s="40">
        <f t="shared" ref="D196:K196" si="100">0.020833*D194</f>
        <v>8.7122784719390708E-2</v>
      </c>
      <c r="E196" s="40">
        <f t="shared" si="100"/>
        <v>0.12233039920937891</v>
      </c>
      <c r="F196" s="47">
        <f t="shared" si="100"/>
        <v>0.12178869219141322</v>
      </c>
      <c r="G196" s="40">
        <f t="shared" si="100"/>
        <v>0.13489681579141322</v>
      </c>
      <c r="H196" s="40"/>
      <c r="I196" s="40">
        <f t="shared" si="100"/>
        <v>0.1673296301914132</v>
      </c>
      <c r="J196" s="40">
        <f t="shared" si="100"/>
        <v>0.18276271659141322</v>
      </c>
      <c r="K196" s="101">
        <f t="shared" si="100"/>
        <v>0.22058711139141324</v>
      </c>
      <c r="L196" s="39"/>
      <c r="M196" s="56">
        <f>0.020833*M194</f>
        <v>0.13614753477101463</v>
      </c>
    </row>
    <row r="197" spans="1:15" x14ac:dyDescent="0.3">
      <c r="A197" s="105" t="s">
        <v>24</v>
      </c>
      <c r="B197" s="19" t="s">
        <v>56</v>
      </c>
      <c r="C197" s="45">
        <f>SUM(C198,C199)</f>
        <v>0.2854963487214065</v>
      </c>
      <c r="D197" s="45">
        <f t="shared" ref="D197:K197" si="101">SUM(D198,D199)</f>
        <v>0.26862823772140654</v>
      </c>
      <c r="E197" s="45">
        <f t="shared" si="101"/>
        <v>0.37718490823282558</v>
      </c>
      <c r="F197" s="45">
        <f t="shared" si="101"/>
        <v>0.37551464709429405</v>
      </c>
      <c r="G197" s="45">
        <f t="shared" si="101"/>
        <v>0.41593130909429404</v>
      </c>
      <c r="H197" s="45"/>
      <c r="I197" s="45">
        <f t="shared" si="101"/>
        <v>0.51593235709429397</v>
      </c>
      <c r="J197" s="45">
        <f t="shared" si="101"/>
        <v>0.56351764509429414</v>
      </c>
      <c r="K197" s="106">
        <f t="shared" si="101"/>
        <v>0.68014271109429414</v>
      </c>
      <c r="L197" s="43"/>
      <c r="M197" s="57">
        <f>SUM(M198:M199)</f>
        <v>0.41978768761177576</v>
      </c>
    </row>
    <row r="198" spans="1:15" x14ac:dyDescent="0.3">
      <c r="A198" s="96" t="s">
        <v>25</v>
      </c>
      <c r="B198" s="13" t="s">
        <v>129</v>
      </c>
      <c r="C198" s="40">
        <f>C196</f>
        <v>9.2593530519390704E-2</v>
      </c>
      <c r="D198" s="40">
        <f t="shared" ref="D198:K198" si="102">D196</f>
        <v>8.7122784719390708E-2</v>
      </c>
      <c r="E198" s="40">
        <f t="shared" si="102"/>
        <v>0.12233039920937891</v>
      </c>
      <c r="F198" s="40">
        <f t="shared" si="102"/>
        <v>0.12178869219141322</v>
      </c>
      <c r="G198" s="40">
        <f t="shared" si="102"/>
        <v>0.13489681579141322</v>
      </c>
      <c r="H198" s="40"/>
      <c r="I198" s="40">
        <f t="shared" si="102"/>
        <v>0.1673296301914132</v>
      </c>
      <c r="J198" s="40">
        <f t="shared" si="102"/>
        <v>0.18276271659141322</v>
      </c>
      <c r="K198" s="101">
        <f t="shared" si="102"/>
        <v>0.22058711139141324</v>
      </c>
      <c r="L198" s="39"/>
      <c r="M198" s="56">
        <f>M196</f>
        <v>0.13614753477101463</v>
      </c>
    </row>
    <row r="199" spans="1:15" ht="15" thickBot="1" x14ac:dyDescent="0.35">
      <c r="A199" s="98" t="s">
        <v>26</v>
      </c>
      <c r="B199" s="117" t="s">
        <v>130</v>
      </c>
      <c r="C199" s="41">
        <f>0.043402*C194</f>
        <v>0.1929028182020158</v>
      </c>
      <c r="D199" s="41">
        <f t="shared" ref="D199:K199" si="103">0.043402*D194</f>
        <v>0.18150545300201582</v>
      </c>
      <c r="E199" s="41">
        <f t="shared" si="103"/>
        <v>0.25485450902344664</v>
      </c>
      <c r="F199" s="41">
        <f t="shared" si="103"/>
        <v>0.25372595490288086</v>
      </c>
      <c r="G199" s="41">
        <f t="shared" si="103"/>
        <v>0.28103449330288083</v>
      </c>
      <c r="H199" s="41"/>
      <c r="I199" s="41">
        <f t="shared" si="103"/>
        <v>0.3486027269028808</v>
      </c>
      <c r="J199" s="41">
        <f t="shared" si="103"/>
        <v>0.3807549285028809</v>
      </c>
      <c r="K199" s="102">
        <f t="shared" si="103"/>
        <v>0.45955559970288085</v>
      </c>
      <c r="L199" s="39"/>
      <c r="M199" s="62">
        <f>0.043402*M194</f>
        <v>0.28364015284076116</v>
      </c>
    </row>
    <row r="200" spans="1:15" ht="29.4" thickBot="1" x14ac:dyDescent="0.35">
      <c r="A200" s="9">
        <v>10</v>
      </c>
      <c r="B200" s="140" t="s">
        <v>134</v>
      </c>
      <c r="C200" s="37">
        <v>1.77E-2</v>
      </c>
      <c r="D200" s="37">
        <v>1.77E-2</v>
      </c>
      <c r="E200" s="37">
        <v>2.8000000000000001E-2</v>
      </c>
      <c r="F200" s="37">
        <v>2.7400000000000001E-2</v>
      </c>
      <c r="G200" s="37">
        <v>2.7400000000000001E-2</v>
      </c>
      <c r="H200" s="37"/>
      <c r="I200" s="37">
        <v>2.7400000000000001E-2</v>
      </c>
      <c r="J200" s="37">
        <v>2.7400000000000001E-2</v>
      </c>
      <c r="K200" s="42">
        <v>2.7400000000000001E-2</v>
      </c>
      <c r="L200" s="39"/>
      <c r="M200" s="60">
        <f t="shared" ref="M200" si="104">(C200*$C$160+D200*$D$160+E200*$E$160+F200*$F$160+G200*$G$160+H200*$H$160+I200*$I$160+J200*$J$160+K200*$K$160)/$M$160</f>
        <v>2.6814083421566527E-2</v>
      </c>
    </row>
    <row r="201" spans="1:15" ht="18.600000000000001" thickBot="1" x14ac:dyDescent="0.35">
      <c r="A201" s="572" t="s">
        <v>60</v>
      </c>
      <c r="B201" s="573"/>
      <c r="C201" s="204">
        <f>SUM(C162,C168,C179,C184,C187,C192,C200)</f>
        <v>4.8403504571407971</v>
      </c>
      <c r="D201" s="204">
        <f>SUM(D162,D168,D179,D184,D187,D192,D200)</f>
        <v>4.555411600340797</v>
      </c>
      <c r="E201" s="204">
        <f>SUM(E162,E168,E179,E184,E187,E192,E200)</f>
        <v>6.3994684207422052</v>
      </c>
      <c r="F201" s="204">
        <f>SUM(F162,F168,F179,F184,F187,F192,F200)</f>
        <v>6.3706540996857086</v>
      </c>
      <c r="G201" s="204">
        <f>SUM(G162,G168,G179,G184,G187,G192,G200)</f>
        <v>7.0533788852857073</v>
      </c>
      <c r="H201" s="204"/>
      <c r="I201" s="204">
        <f>SUM(I162,I168,I179,I184,I187,I192,I200)</f>
        <v>8.7426127476857083</v>
      </c>
      <c r="J201" s="204">
        <f>SUM(J162,J168,J179,J184,J187,J192,J200)</f>
        <v>9.5464311220857088</v>
      </c>
      <c r="K201" s="204">
        <f>SUM(K162,K168,K179,K184,K187,K192,K200)</f>
        <v>11.516480582885709</v>
      </c>
      <c r="L201" s="205"/>
      <c r="M201" s="202">
        <f>M194+M195+M197+M200</f>
        <v>7.1179355377927704</v>
      </c>
      <c r="N201" t="s">
        <v>147</v>
      </c>
      <c r="O201"/>
    </row>
    <row r="202" spans="1:15" ht="15.6" x14ac:dyDescent="0.3">
      <c r="K202" s="336" t="s">
        <v>150</v>
      </c>
      <c r="M202" s="337">
        <f>M201/SUM($M$103,$M$152,$M$201)</f>
        <v>0.33630465962073647</v>
      </c>
      <c r="N202" s="245"/>
    </row>
  </sheetData>
  <mergeCells count="55">
    <mergeCell ref="L48:M48"/>
    <mergeCell ref="L40:M40"/>
    <mergeCell ref="L41:M41"/>
    <mergeCell ref="L42:M42"/>
    <mergeCell ref="L43:M43"/>
    <mergeCell ref="L44:M44"/>
    <mergeCell ref="L37:M37"/>
    <mergeCell ref="L38:M38"/>
    <mergeCell ref="L39:M39"/>
    <mergeCell ref="L46:M46"/>
    <mergeCell ref="L47:M47"/>
    <mergeCell ref="L32:M32"/>
    <mergeCell ref="L33:M33"/>
    <mergeCell ref="L34:M34"/>
    <mergeCell ref="L35:M35"/>
    <mergeCell ref="L36:M36"/>
    <mergeCell ref="L27:M27"/>
    <mergeCell ref="L28:M28"/>
    <mergeCell ref="L29:M29"/>
    <mergeCell ref="L30:M30"/>
    <mergeCell ref="L31:M31"/>
    <mergeCell ref="L22:M22"/>
    <mergeCell ref="L23:M23"/>
    <mergeCell ref="L24:M24"/>
    <mergeCell ref="L25:M25"/>
    <mergeCell ref="L26:M26"/>
    <mergeCell ref="L17:M17"/>
    <mergeCell ref="L18:M18"/>
    <mergeCell ref="L19:M19"/>
    <mergeCell ref="L20:M20"/>
    <mergeCell ref="L21:M21"/>
    <mergeCell ref="A1:B1"/>
    <mergeCell ref="A48:B48"/>
    <mergeCell ref="A58:M58"/>
    <mergeCell ref="A79:A80"/>
    <mergeCell ref="L7:M7"/>
    <mergeCell ref="L8:M8"/>
    <mergeCell ref="L5:M5"/>
    <mergeCell ref="L6:M6"/>
    <mergeCell ref="L9:M9"/>
    <mergeCell ref="L10:M10"/>
    <mergeCell ref="L11:M11"/>
    <mergeCell ref="L12:M12"/>
    <mergeCell ref="L13:M13"/>
    <mergeCell ref="L14:M14"/>
    <mergeCell ref="L15:M15"/>
    <mergeCell ref="L16:M16"/>
    <mergeCell ref="N54:O54"/>
    <mergeCell ref="A201:B201"/>
    <mergeCell ref="A107:M107"/>
    <mergeCell ref="A128:A129"/>
    <mergeCell ref="A152:B152"/>
    <mergeCell ref="A156:M156"/>
    <mergeCell ref="A177:A178"/>
    <mergeCell ref="A103:B10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1C06-C4ED-49D5-89B1-321B1565F54B}">
  <dimension ref="A1:S202"/>
  <sheetViews>
    <sheetView topLeftCell="A78" zoomScale="80" zoomScaleNormal="80" workbookViewId="0">
      <selection activeCell="A94" sqref="A94:XFD94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0.44140625" bestFit="1" customWidth="1"/>
    <col min="4" max="4" width="13.109375" bestFit="1" customWidth="1"/>
    <col min="5" max="5" width="13.21875" bestFit="1" customWidth="1"/>
    <col min="6" max="6" width="11.44140625" bestFit="1" customWidth="1"/>
    <col min="7" max="7" width="13.21875" bestFit="1" customWidth="1"/>
    <col min="8" max="8" width="13.109375" customWidth="1"/>
    <col min="9" max="9" width="13.109375" bestFit="1" customWidth="1"/>
    <col min="10" max="10" width="11.88671875" bestFit="1" customWidth="1"/>
    <col min="11" max="11" width="13.6640625" bestFit="1" customWidth="1"/>
    <col min="12" max="12" width="1.33203125" customWidth="1"/>
    <col min="13" max="13" width="16.109375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152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>SUM(C60,C109,C158)</f>
        <v>14</v>
      </c>
      <c r="D5" s="334">
        <f t="shared" ref="D5:K7" si="0">SUM(D60,D109,D158)</f>
        <v>144</v>
      </c>
      <c r="E5" s="334">
        <f t="shared" si="0"/>
        <v>527</v>
      </c>
      <c r="F5" s="334">
        <f t="shared" si="0"/>
        <v>26</v>
      </c>
      <c r="G5" s="334">
        <f t="shared" si="0"/>
        <v>274</v>
      </c>
      <c r="H5" s="334">
        <f t="shared" si="0"/>
        <v>30</v>
      </c>
      <c r="I5" s="334">
        <f t="shared" si="0"/>
        <v>229</v>
      </c>
      <c r="J5" s="334">
        <f t="shared" si="0"/>
        <v>34</v>
      </c>
      <c r="K5" s="334">
        <f t="shared" si="0"/>
        <v>146</v>
      </c>
      <c r="L5" s="582">
        <f>SUM(C5:K5)</f>
        <v>1424</v>
      </c>
      <c r="M5" s="582"/>
      <c r="P5" s="322">
        <f>L7/L5</f>
        <v>6023.3707514044936</v>
      </c>
    </row>
    <row r="6" spans="1:16" ht="15.6" x14ac:dyDescent="0.3">
      <c r="A6" s="280"/>
      <c r="B6" s="294" t="s">
        <v>142</v>
      </c>
      <c r="C6" s="334">
        <f>SUM(C61,C110,C159)</f>
        <v>0</v>
      </c>
      <c r="D6" s="334">
        <f t="shared" si="0"/>
        <v>0</v>
      </c>
      <c r="E6" s="334">
        <f t="shared" si="0"/>
        <v>0</v>
      </c>
      <c r="F6" s="334">
        <f t="shared" si="0"/>
        <v>0</v>
      </c>
      <c r="G6" s="334">
        <f t="shared" si="0"/>
        <v>6</v>
      </c>
      <c r="H6" s="334">
        <f t="shared" si="0"/>
        <v>0</v>
      </c>
      <c r="I6" s="334">
        <f t="shared" si="0"/>
        <v>0</v>
      </c>
      <c r="J6" s="334">
        <f t="shared" si="0"/>
        <v>0</v>
      </c>
      <c r="K6" s="334">
        <f t="shared" si="0"/>
        <v>0</v>
      </c>
      <c r="L6" s="582">
        <f>SUM(C6:K6)</f>
        <v>6</v>
      </c>
      <c r="M6" s="582"/>
    </row>
    <row r="7" spans="1:16" x14ac:dyDescent="0.3">
      <c r="A7" s="282">
        <v>1</v>
      </c>
      <c r="B7" s="281" t="s">
        <v>2</v>
      </c>
      <c r="C7" s="314">
        <f>SUM(C62,C111,C160)</f>
        <v>55872.490000000005</v>
      </c>
      <c r="D7" s="314">
        <f t="shared" si="0"/>
        <v>1101808.8600000001</v>
      </c>
      <c r="E7" s="314">
        <f t="shared" si="0"/>
        <v>3247003.44</v>
      </c>
      <c r="F7" s="314">
        <f t="shared" si="0"/>
        <v>118548.92000000001</v>
      </c>
      <c r="G7" s="314">
        <f t="shared" si="0"/>
        <v>1655403.3000000003</v>
      </c>
      <c r="H7" s="314">
        <f t="shared" si="0"/>
        <v>208945.79</v>
      </c>
      <c r="I7" s="314">
        <f t="shared" si="0"/>
        <v>1197887.3599999999</v>
      </c>
      <c r="J7" s="314">
        <f t="shared" si="0"/>
        <v>177569.46000000002</v>
      </c>
      <c r="K7" s="314">
        <f t="shared" si="0"/>
        <v>814240.33000000007</v>
      </c>
      <c r="L7" s="580">
        <f>SUM(C7:K7)</f>
        <v>8577279.9499999993</v>
      </c>
      <c r="M7" s="580"/>
      <c r="N7" s="290"/>
      <c r="O7" s="290"/>
      <c r="P7" s="291"/>
    </row>
    <row r="8" spans="1:16" ht="28.8" x14ac:dyDescent="0.3">
      <c r="A8" s="306"/>
      <c r="B8" s="307" t="s">
        <v>28</v>
      </c>
      <c r="C8" s="308" t="s">
        <v>61</v>
      </c>
      <c r="D8" s="308" t="s">
        <v>62</v>
      </c>
      <c r="E8" s="308" t="s">
        <v>63</v>
      </c>
      <c r="F8" s="308" t="s">
        <v>64</v>
      </c>
      <c r="G8" s="308" t="s">
        <v>65</v>
      </c>
      <c r="H8" s="308" t="s">
        <v>111</v>
      </c>
      <c r="I8" s="308" t="s">
        <v>66</v>
      </c>
      <c r="J8" s="308" t="s">
        <v>67</v>
      </c>
      <c r="K8" s="308" t="s">
        <v>68</v>
      </c>
      <c r="L8" s="581" t="s">
        <v>69</v>
      </c>
      <c r="M8" s="581"/>
      <c r="N8" s="308" t="s">
        <v>70</v>
      </c>
      <c r="O8" s="308" t="s">
        <v>140</v>
      </c>
      <c r="P8" s="30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0.76991151291091564</v>
      </c>
      <c r="D9" s="309">
        <f t="shared" ref="D9:K9" si="1">SUM(D10:D14)</f>
        <v>1.0428999999999999</v>
      </c>
      <c r="E9" s="309">
        <f t="shared" si="1"/>
        <v>1.1907059149552364</v>
      </c>
      <c r="F9" s="309">
        <f t="shared" si="1"/>
        <v>1.5835249092442176</v>
      </c>
      <c r="G9" s="309">
        <f t="shared" si="1"/>
        <v>1.6941647700949973</v>
      </c>
      <c r="H9" s="309">
        <f t="shared" si="1"/>
        <v>1.8894966305997358</v>
      </c>
      <c r="I9" s="309">
        <f t="shared" si="1"/>
        <v>2.4201662569959836</v>
      </c>
      <c r="J9" s="309">
        <f t="shared" si="1"/>
        <v>2.7070206231747287</v>
      </c>
      <c r="K9" s="309">
        <f t="shared" si="1"/>
        <v>3.1791423532730203</v>
      </c>
      <c r="L9" s="583">
        <f>(M64*$M$62+M113*$M$111+M162*$M$160)/$L$7</f>
        <v>1.6804546175364141</v>
      </c>
      <c r="M9" s="583"/>
      <c r="N9" s="310">
        <f t="shared" ref="N9:N48" si="2">L9/$L$48</f>
        <v>0.23402536136600938</v>
      </c>
      <c r="O9" s="309">
        <f t="shared" ref="O9:O48" si="3">N9*$M$53</f>
        <v>0.76567429036375478</v>
      </c>
      <c r="P9" s="324">
        <f t="shared" ref="P9:P47" si="4">L9*$L$7</f>
        <v>14413729.697880002</v>
      </c>
    </row>
    <row r="10" spans="1:16" x14ac:dyDescent="0.3">
      <c r="A10" s="295" t="s">
        <v>3</v>
      </c>
      <c r="B10" s="296" t="s">
        <v>30</v>
      </c>
      <c r="C10" s="311">
        <f>(C65*C$62+C114*C$111+C163*C$160)/(SUM(C$160,C$111,C$62))</f>
        <v>0.51375575645545779</v>
      </c>
      <c r="D10" s="311">
        <f t="shared" ref="D10:K13" si="5">(D65*D$62+D114*D$111+D163*D$160)/(SUM(D$160,D$111,D$62))</f>
        <v>0.69589999999999985</v>
      </c>
      <c r="E10" s="311">
        <f t="shared" si="5"/>
        <v>0.80187282117200331</v>
      </c>
      <c r="F10" s="311">
        <f t="shared" si="5"/>
        <v>1.1457624546221088</v>
      </c>
      <c r="G10" s="311">
        <f t="shared" si="5"/>
        <v>1.2048647700949973</v>
      </c>
      <c r="H10" s="311">
        <f t="shared" si="5"/>
        <v>0.86592628565524088</v>
      </c>
      <c r="I10" s="311">
        <f t="shared" si="5"/>
        <v>1.6777662569959835</v>
      </c>
      <c r="J10" s="311">
        <f t="shared" si="5"/>
        <v>1.8951828223164051</v>
      </c>
      <c r="K10" s="311">
        <f t="shared" si="5"/>
        <v>2.0027353721634009</v>
      </c>
      <c r="L10" s="584">
        <f t="shared" ref="L10:L48" si="6">(M65*$M$62+M114*$M$111+M163*$M$160)/$L$7</f>
        <v>1.1294308483762385</v>
      </c>
      <c r="M10" s="584"/>
      <c r="N10" s="312">
        <f t="shared" si="2"/>
        <v>0.15728806935391115</v>
      </c>
      <c r="O10" s="311">
        <f t="shared" si="3"/>
        <v>0.51460846030652829</v>
      </c>
      <c r="P10" s="325">
        <f t="shared" si="4"/>
        <v>9687444.5706890002</v>
      </c>
    </row>
    <row r="11" spans="1:16" x14ac:dyDescent="0.3">
      <c r="A11" s="2" t="s">
        <v>4</v>
      </c>
      <c r="B11" t="s">
        <v>31</v>
      </c>
      <c r="C11" s="287">
        <f>(C66*C$62+C115*C$111+C164*C$160)/(SUM(C$160,C$111,C$62))</f>
        <v>2.0555756455457777E-2</v>
      </c>
      <c r="D11" s="287">
        <f t="shared" si="5"/>
        <v>2.7799999999999995E-2</v>
      </c>
      <c r="E11" s="287">
        <f t="shared" si="5"/>
        <v>3.2099999999999997E-2</v>
      </c>
      <c r="F11" s="287">
        <f t="shared" si="5"/>
        <v>4.5800000000000007E-2</v>
      </c>
      <c r="G11" s="287">
        <f t="shared" si="5"/>
        <v>4.82E-2</v>
      </c>
      <c r="H11" s="287">
        <f t="shared" si="5"/>
        <v>5.1970344944494935E-2</v>
      </c>
      <c r="I11" s="287">
        <f t="shared" si="5"/>
        <v>6.7100000000000021E-2</v>
      </c>
      <c r="J11" s="287">
        <f t="shared" si="5"/>
        <v>7.5837800858323257E-2</v>
      </c>
      <c r="K11" s="287">
        <f t="shared" si="5"/>
        <v>8.012905404354019E-2</v>
      </c>
      <c r="L11" s="585">
        <f t="shared" si="6"/>
        <v>4.5606018609081318E-2</v>
      </c>
      <c r="M11" s="585"/>
      <c r="N11" s="313">
        <f t="shared" si="2"/>
        <v>6.3512366677905413E-3</v>
      </c>
      <c r="O11" s="287">
        <f t="shared" si="3"/>
        <v>2.0779707806698838E-2</v>
      </c>
      <c r="P11" s="326">
        <f t="shared" si="4"/>
        <v>391175.58901500003</v>
      </c>
    </row>
    <row r="12" spans="1:16" x14ac:dyDescent="0.3">
      <c r="A12" s="295" t="s">
        <v>5</v>
      </c>
      <c r="B12" s="296" t="s">
        <v>32</v>
      </c>
      <c r="C12" s="311">
        <f>(C67*C$62+C116*C$111+C165*C$160)/(SUM(C$160,C$111,C$62))</f>
        <v>6.6299999999999998E-2</v>
      </c>
      <c r="D12" s="311">
        <f t="shared" si="5"/>
        <v>9.7600000000000006E-2</v>
      </c>
      <c r="E12" s="311">
        <f t="shared" si="5"/>
        <v>0.12690000000000001</v>
      </c>
      <c r="F12" s="311">
        <f t="shared" si="5"/>
        <v>0.12690000000000001</v>
      </c>
      <c r="G12" s="311">
        <f t="shared" si="5"/>
        <v>0.14799999999999999</v>
      </c>
      <c r="H12" s="311">
        <f t="shared" si="5"/>
        <v>0.14799999999999999</v>
      </c>
      <c r="I12" s="311">
        <f t="shared" si="5"/>
        <v>0.17580000000000004</v>
      </c>
      <c r="J12" s="311">
        <f t="shared" si="5"/>
        <v>0.17580000000000001</v>
      </c>
      <c r="K12" s="311">
        <f t="shared" si="5"/>
        <v>0.20750000000000002</v>
      </c>
      <c r="L12" s="584">
        <f t="shared" si="6"/>
        <v>0.14282072349264993</v>
      </c>
      <c r="M12" s="584"/>
      <c r="N12" s="312">
        <f t="shared" si="2"/>
        <v>1.9889660260461059E-2</v>
      </c>
      <c r="O12" s="311">
        <f t="shared" si="3"/>
        <v>6.5074150154550758E-2</v>
      </c>
      <c r="P12" s="325">
        <f t="shared" si="4"/>
        <v>1225013.3280580002</v>
      </c>
    </row>
    <row r="13" spans="1:16" x14ac:dyDescent="0.3">
      <c r="A13" s="2" t="s">
        <v>6</v>
      </c>
      <c r="B13" t="s">
        <v>181</v>
      </c>
      <c r="C13" s="287">
        <f>(C68*C$62+C117*C$111+C166*C$160)/(SUM(C$160,C$111,C$62))</f>
        <v>0.16929999999999998</v>
      </c>
      <c r="D13" s="287">
        <f t="shared" si="5"/>
        <v>0.22159999999999999</v>
      </c>
      <c r="E13" s="287">
        <f t="shared" si="5"/>
        <v>0.22983309378323297</v>
      </c>
      <c r="F13" s="287">
        <f t="shared" si="5"/>
        <v>0.26506245462210876</v>
      </c>
      <c r="G13" s="287">
        <f t="shared" si="5"/>
        <v>0.29310000000000003</v>
      </c>
      <c r="H13" s="287">
        <f t="shared" si="5"/>
        <v>0.5736</v>
      </c>
      <c r="I13" s="287">
        <f t="shared" si="5"/>
        <v>0.49950000000000006</v>
      </c>
      <c r="J13" s="287">
        <f t="shared" si="5"/>
        <v>0.56020000000000003</v>
      </c>
      <c r="K13" s="287">
        <f t="shared" si="5"/>
        <v>0.88877792706607905</v>
      </c>
      <c r="L13" s="585">
        <f t="shared" si="6"/>
        <v>0.35650693231926056</v>
      </c>
      <c r="M13" s="585"/>
      <c r="N13" s="313">
        <f t="shared" si="2"/>
        <v>4.9648269459258099E-2</v>
      </c>
      <c r="O13" s="287">
        <f t="shared" si="3"/>
        <v>0.16243711050851628</v>
      </c>
      <c r="P13" s="326">
        <f t="shared" si="4"/>
        <v>3057859.7626180002</v>
      </c>
    </row>
    <row r="14" spans="1:16" x14ac:dyDescent="0.3">
      <c r="A14" s="295" t="s">
        <v>100</v>
      </c>
      <c r="B14" s="296" t="s">
        <v>101</v>
      </c>
      <c r="C14" s="311"/>
      <c r="D14" s="311"/>
      <c r="E14" s="311"/>
      <c r="F14" s="311"/>
      <c r="G14" s="311"/>
      <c r="H14" s="311">
        <f>(H69*H$62+H118*H$111+H167*H$160)/(SUM(H$160,H$111,H$62))</f>
        <v>0.25</v>
      </c>
      <c r="I14" s="311"/>
      <c r="J14" s="311"/>
      <c r="K14" s="311"/>
      <c r="L14" s="584">
        <f t="shared" si="6"/>
        <v>6.0900947391836031E-3</v>
      </c>
      <c r="M14" s="584"/>
      <c r="N14" s="312">
        <f t="shared" si="2"/>
        <v>8.4812562458848524E-4</v>
      </c>
      <c r="O14" s="311">
        <f t="shared" si="3"/>
        <v>2.7748615874605121E-3</v>
      </c>
      <c r="P14" s="325">
        <f t="shared" si="4"/>
        <v>52236.447499999995</v>
      </c>
    </row>
    <row r="15" spans="1:16" ht="28.8" x14ac:dyDescent="0.3">
      <c r="A15" s="283">
        <v>5</v>
      </c>
      <c r="B15" s="284" t="s">
        <v>71</v>
      </c>
      <c r="C15" s="309">
        <f t="shared" ref="C15:K15" si="7">SUM(C16:C18,C23:C25)</f>
        <v>2.2817247808908228</v>
      </c>
      <c r="D15" s="309">
        <f t="shared" si="7"/>
        <v>2.2816277635946252</v>
      </c>
      <c r="E15" s="309">
        <f t="shared" si="7"/>
        <v>3.5420088075973686</v>
      </c>
      <c r="F15" s="309">
        <f t="shared" si="7"/>
        <v>3.4583972997992385</v>
      </c>
      <c r="G15" s="309">
        <f t="shared" si="7"/>
        <v>3.4584005967848768</v>
      </c>
      <c r="H15" s="309">
        <f t="shared" si="7"/>
        <v>3.7537102642000004</v>
      </c>
      <c r="I15" s="309">
        <f t="shared" si="7"/>
        <v>3.4584027139727826</v>
      </c>
      <c r="J15" s="309">
        <f t="shared" si="7"/>
        <v>3.4584507603999999</v>
      </c>
      <c r="K15" s="309">
        <f t="shared" si="7"/>
        <v>3.4584204504872549</v>
      </c>
      <c r="L15" s="583">
        <f t="shared" si="6"/>
        <v>3.3384190327938077</v>
      </c>
      <c r="M15" s="583"/>
      <c r="N15" s="310">
        <f t="shared" si="2"/>
        <v>0.46491866688200206</v>
      </c>
      <c r="O15" s="309">
        <f t="shared" si="3"/>
        <v>1.5211012527185142</v>
      </c>
      <c r="P15" s="327">
        <f t="shared" si="4"/>
        <v>28634554.634680718</v>
      </c>
    </row>
    <row r="16" spans="1:16" x14ac:dyDescent="0.3">
      <c r="A16" s="295" t="s">
        <v>115</v>
      </c>
      <c r="B16" s="296" t="s">
        <v>114</v>
      </c>
      <c r="C16" s="311">
        <f t="shared" ref="C16:K25" si="8">(C71*C$62+C120*C$111+C169*C$160)/(SUM(C$160,C$111,C$62))</f>
        <v>1.2723852316050348</v>
      </c>
      <c r="D16" s="311">
        <f t="shared" si="8"/>
        <v>1.2723452062011917</v>
      </c>
      <c r="E16" s="311">
        <f t="shared" si="8"/>
        <v>1.9206456423440073</v>
      </c>
      <c r="F16" s="311">
        <f t="shared" si="8"/>
        <v>1.8781624546221087</v>
      </c>
      <c r="G16" s="311">
        <f t="shared" si="8"/>
        <v>1.8781647700949977</v>
      </c>
      <c r="H16" s="311">
        <f t="shared" si="8"/>
        <v>2.0548000000000002</v>
      </c>
      <c r="I16" s="311">
        <f t="shared" si="8"/>
        <v>1.8781662569959838</v>
      </c>
      <c r="J16" s="311">
        <f t="shared" si="8"/>
        <v>1.8781999999999999</v>
      </c>
      <c r="K16" s="311">
        <f t="shared" si="8"/>
        <v>1.8781779270660792</v>
      </c>
      <c r="L16" s="584">
        <f t="shared" si="6"/>
        <v>1.8167837056993812</v>
      </c>
      <c r="M16" s="584"/>
      <c r="N16" s="312">
        <f t="shared" si="2"/>
        <v>0.25301097620445684</v>
      </c>
      <c r="O16" s="311">
        <f t="shared" si="3"/>
        <v>0.82779062290009331</v>
      </c>
      <c r="P16" s="325">
        <f t="shared" si="4"/>
        <v>15583062.452382002</v>
      </c>
    </row>
    <row r="17" spans="1:16" x14ac:dyDescent="0.3">
      <c r="A17" s="2" t="s">
        <v>116</v>
      </c>
      <c r="B17" t="s">
        <v>117</v>
      </c>
      <c r="C17" s="287">
        <f t="shared" si="8"/>
        <v>0.53935519298075307</v>
      </c>
      <c r="D17" s="287">
        <f t="shared" si="8"/>
        <v>0.53933822649224183</v>
      </c>
      <c r="E17" s="287">
        <f t="shared" si="8"/>
        <v>0.81414824327012814</v>
      </c>
      <c r="F17" s="287">
        <f t="shared" si="8"/>
        <v>0.79613991737712975</v>
      </c>
      <c r="G17" s="287">
        <f t="shared" si="8"/>
        <v>0.79614089888987882</v>
      </c>
      <c r="H17" s="287">
        <f t="shared" si="8"/>
        <v>0.87101533640000017</v>
      </c>
      <c r="I17" s="287">
        <f t="shared" si="8"/>
        <v>0.79614152917679859</v>
      </c>
      <c r="J17" s="287">
        <f t="shared" si="8"/>
        <v>0.79615583260000011</v>
      </c>
      <c r="K17" s="287">
        <f t="shared" si="8"/>
        <v>0.79614647603782152</v>
      </c>
      <c r="L17" s="585">
        <f t="shared" si="6"/>
        <v>0.77012189536002773</v>
      </c>
      <c r="M17" s="585"/>
      <c r="N17" s="313">
        <f t="shared" si="2"/>
        <v>0.10724958173623582</v>
      </c>
      <c r="O17" s="287">
        <f t="shared" si="3"/>
        <v>0.35089465051298924</v>
      </c>
      <c r="P17" s="326">
        <f t="shared" si="4"/>
        <v>6605551.0921275634</v>
      </c>
    </row>
    <row r="18" spans="1:16" x14ac:dyDescent="0.3">
      <c r="A18" s="295" t="s">
        <v>8</v>
      </c>
      <c r="B18" s="296" t="s">
        <v>35</v>
      </c>
      <c r="C18" s="311">
        <f t="shared" si="8"/>
        <v>0.299885231605035</v>
      </c>
      <c r="D18" s="311">
        <f t="shared" si="8"/>
        <v>0.29984520620119176</v>
      </c>
      <c r="E18" s="311">
        <f t="shared" si="8"/>
        <v>0.55113309378323294</v>
      </c>
      <c r="F18" s="311">
        <f t="shared" si="8"/>
        <v>0.53320000000000001</v>
      </c>
      <c r="G18" s="311">
        <f t="shared" si="8"/>
        <v>0.53320000000000001</v>
      </c>
      <c r="H18" s="311">
        <f t="shared" si="8"/>
        <v>0.57699999999999996</v>
      </c>
      <c r="I18" s="311">
        <f t="shared" si="8"/>
        <v>0.53320000000000012</v>
      </c>
      <c r="J18" s="311">
        <f t="shared" si="8"/>
        <v>0.5331999999999999</v>
      </c>
      <c r="K18" s="311">
        <f t="shared" si="8"/>
        <v>0.53320000000000012</v>
      </c>
      <c r="L18" s="584">
        <f t="shared" si="6"/>
        <v>0.5095599165736685</v>
      </c>
      <c r="M18" s="584"/>
      <c r="N18" s="312">
        <f t="shared" si="2"/>
        <v>7.0962906328651459E-2</v>
      </c>
      <c r="O18" s="311">
        <f t="shared" si="3"/>
        <v>0.2321734389306728</v>
      </c>
      <c r="P18" s="325">
        <f t="shared" si="4"/>
        <v>4370638.0557509996</v>
      </c>
    </row>
    <row r="19" spans="1:16" x14ac:dyDescent="0.3">
      <c r="A19" s="2" t="s">
        <v>9</v>
      </c>
      <c r="B19" t="s">
        <v>108</v>
      </c>
      <c r="C19" s="287">
        <f t="shared" si="8"/>
        <v>0.24778523160503491</v>
      </c>
      <c r="D19" s="287">
        <f t="shared" si="8"/>
        <v>0.24774520620119173</v>
      </c>
      <c r="E19" s="287">
        <f t="shared" si="8"/>
        <v>0.45533309378323289</v>
      </c>
      <c r="F19" s="287">
        <f t="shared" si="8"/>
        <v>0.4405</v>
      </c>
      <c r="G19" s="287">
        <f t="shared" si="8"/>
        <v>0.4405</v>
      </c>
      <c r="H19" s="287">
        <f t="shared" si="8"/>
        <v>0.47909999999999997</v>
      </c>
      <c r="I19" s="287">
        <f t="shared" si="8"/>
        <v>0.44050000000000006</v>
      </c>
      <c r="J19" s="287">
        <f t="shared" si="8"/>
        <v>0.4405</v>
      </c>
      <c r="K19" s="287">
        <f t="shared" si="8"/>
        <v>0.4405</v>
      </c>
      <c r="L19" s="585">
        <f t="shared" si="6"/>
        <v>0.42103952062611649</v>
      </c>
      <c r="M19" s="585"/>
      <c r="N19" s="313">
        <f t="shared" si="2"/>
        <v>5.8635279367645947E-2</v>
      </c>
      <c r="O19" s="287">
        <f t="shared" si="3"/>
        <v>0.19184042984934196</v>
      </c>
      <c r="P19" s="326">
        <f t="shared" si="4"/>
        <v>3611373.838424</v>
      </c>
    </row>
    <row r="20" spans="1:16" x14ac:dyDescent="0.3">
      <c r="A20" s="295" t="s">
        <v>10</v>
      </c>
      <c r="B20" s="296" t="s">
        <v>109</v>
      </c>
      <c r="C20" s="311">
        <f t="shared" si="8"/>
        <v>3.1399999999999997E-2</v>
      </c>
      <c r="D20" s="311">
        <f t="shared" si="8"/>
        <v>3.139999999999999E-2</v>
      </c>
      <c r="E20" s="311">
        <f t="shared" si="8"/>
        <v>5.7800000000000004E-2</v>
      </c>
      <c r="F20" s="311">
        <f t="shared" si="8"/>
        <v>5.5899999999999998E-2</v>
      </c>
      <c r="G20" s="311">
        <f t="shared" si="8"/>
        <v>5.5900000000000005E-2</v>
      </c>
      <c r="H20" s="311">
        <f t="shared" si="8"/>
        <v>5.8099999999999999E-2</v>
      </c>
      <c r="I20" s="311">
        <f t="shared" si="8"/>
        <v>5.5899999999999998E-2</v>
      </c>
      <c r="J20" s="311">
        <f t="shared" si="8"/>
        <v>5.5899999999999998E-2</v>
      </c>
      <c r="K20" s="311">
        <f t="shared" si="8"/>
        <v>5.5899999999999998E-2</v>
      </c>
      <c r="L20" s="584">
        <f t="shared" si="6"/>
        <v>5.3366072469629489E-2</v>
      </c>
      <c r="M20" s="584"/>
      <c r="N20" s="312">
        <f t="shared" si="2"/>
        <v>7.4319260181502983E-3</v>
      </c>
      <c r="O20" s="311">
        <f t="shared" si="3"/>
        <v>2.4315461566934485E-2</v>
      </c>
      <c r="P20" s="325">
        <f t="shared" si="4"/>
        <v>457735.74340399995</v>
      </c>
    </row>
    <row r="21" spans="1:16" x14ac:dyDescent="0.3">
      <c r="A21" s="2" t="s">
        <v>11</v>
      </c>
      <c r="B21" t="s">
        <v>110</v>
      </c>
      <c r="C21" s="287">
        <f t="shared" si="8"/>
        <v>3.2999999999999995E-3</v>
      </c>
      <c r="D21" s="287">
        <f t="shared" si="8"/>
        <v>3.3E-3</v>
      </c>
      <c r="E21" s="287">
        <f t="shared" si="8"/>
        <v>6.000000000000001E-3</v>
      </c>
      <c r="F21" s="287">
        <f t="shared" si="8"/>
        <v>5.7999999999999996E-3</v>
      </c>
      <c r="G21" s="287">
        <f t="shared" si="8"/>
        <v>5.7999999999999996E-3</v>
      </c>
      <c r="H21" s="287">
        <f t="shared" si="8"/>
        <v>6.1000000000000004E-3</v>
      </c>
      <c r="I21" s="287">
        <f t="shared" si="8"/>
        <v>5.7999999999999996E-3</v>
      </c>
      <c r="J21" s="287">
        <f t="shared" si="8"/>
        <v>5.7999999999999987E-3</v>
      </c>
      <c r="K21" s="287">
        <f t="shared" si="8"/>
        <v>5.8000000000000005E-3</v>
      </c>
      <c r="L21" s="585">
        <f t="shared" si="6"/>
        <v>5.5455931294395968E-3</v>
      </c>
      <c r="M21" s="585"/>
      <c r="N21" s="313">
        <f t="shared" si="2"/>
        <v>7.7229662887807083E-4</v>
      </c>
      <c r="O21" s="287">
        <f t="shared" si="3"/>
        <v>2.526767482870014E-3</v>
      </c>
      <c r="P21" s="326">
        <f t="shared" si="4"/>
        <v>47566.104760000002</v>
      </c>
    </row>
    <row r="22" spans="1:16" x14ac:dyDescent="0.3">
      <c r="A22" s="295" t="s">
        <v>132</v>
      </c>
      <c r="B22" s="296" t="s">
        <v>133</v>
      </c>
      <c r="C22" s="311">
        <f t="shared" si="8"/>
        <v>1.7399999999999999E-2</v>
      </c>
      <c r="D22" s="311">
        <f t="shared" si="8"/>
        <v>1.7399999999999999E-2</v>
      </c>
      <c r="E22" s="311">
        <f t="shared" si="8"/>
        <v>3.2000000000000001E-2</v>
      </c>
      <c r="F22" s="311">
        <f t="shared" si="8"/>
        <v>3.1000000000000003E-2</v>
      </c>
      <c r="G22" s="311">
        <f t="shared" si="8"/>
        <v>3.1000000000000003E-2</v>
      </c>
      <c r="H22" s="311">
        <f t="shared" si="8"/>
        <v>3.3700000000000001E-2</v>
      </c>
      <c r="I22" s="311">
        <f t="shared" si="8"/>
        <v>3.1E-2</v>
      </c>
      <c r="J22" s="311">
        <f t="shared" si="8"/>
        <v>3.0999999999999996E-2</v>
      </c>
      <c r="K22" s="311">
        <f t="shared" si="8"/>
        <v>3.1000000000000003E-2</v>
      </c>
      <c r="L22" s="584">
        <f t="shared" si="6"/>
        <v>1.8881589325413124E-2</v>
      </c>
      <c r="M22" s="584"/>
      <c r="N22" s="312">
        <f t="shared" si="2"/>
        <v>2.6295091333810687E-3</v>
      </c>
      <c r="O22" s="311">
        <f t="shared" si="3"/>
        <v>8.6031168927787286E-3</v>
      </c>
      <c r="P22" s="325">
        <f t="shared" si="4"/>
        <v>161952.67754500001</v>
      </c>
    </row>
    <row r="23" spans="1:16" x14ac:dyDescent="0.3">
      <c r="A23" s="295" t="s">
        <v>13</v>
      </c>
      <c r="B23" s="296" t="s">
        <v>40</v>
      </c>
      <c r="C23" s="311">
        <f t="shared" si="8"/>
        <v>3.0700000000000002E-2</v>
      </c>
      <c r="D23" s="311">
        <f t="shared" si="8"/>
        <v>3.0700000000000005E-2</v>
      </c>
      <c r="E23" s="311">
        <f t="shared" si="8"/>
        <v>4.6200000000000005E-2</v>
      </c>
      <c r="F23" s="311">
        <f t="shared" si="8"/>
        <v>4.4999999999999998E-2</v>
      </c>
      <c r="G23" s="311">
        <f t="shared" si="8"/>
        <v>4.5000000000000005E-2</v>
      </c>
      <c r="H23" s="311">
        <f t="shared" si="8"/>
        <v>4.4999999999999998E-2</v>
      </c>
      <c r="I23" s="311">
        <f t="shared" si="8"/>
        <v>4.4999999999999998E-2</v>
      </c>
      <c r="J23" s="311">
        <f t="shared" si="8"/>
        <v>4.4999999999999998E-2</v>
      </c>
      <c r="K23" s="311">
        <f t="shared" si="8"/>
        <v>4.4999999999999998E-2</v>
      </c>
      <c r="L23" s="584">
        <f t="shared" si="6"/>
        <v>4.3524189573991935E-2</v>
      </c>
      <c r="M23" s="584"/>
      <c r="N23" s="312">
        <f t="shared" si="2"/>
        <v>6.0613146507632141E-3</v>
      </c>
      <c r="O23" s="311">
        <f t="shared" si="3"/>
        <v>1.9831153199828484E-2</v>
      </c>
      <c r="P23" s="325">
        <f t="shared" si="4"/>
        <v>373319.15857300005</v>
      </c>
    </row>
    <row r="24" spans="1:16" x14ac:dyDescent="0.3">
      <c r="A24" s="297" t="s">
        <v>14</v>
      </c>
      <c r="B24" t="s">
        <v>118</v>
      </c>
      <c r="C24" s="287">
        <f t="shared" si="8"/>
        <v>9.7899999999999987E-2</v>
      </c>
      <c r="D24" s="287">
        <f t="shared" si="8"/>
        <v>9.7899999999999987E-2</v>
      </c>
      <c r="E24" s="287">
        <f t="shared" si="8"/>
        <v>0.1474</v>
      </c>
      <c r="F24" s="287">
        <f t="shared" si="8"/>
        <v>0.14460000000000001</v>
      </c>
      <c r="G24" s="287">
        <f t="shared" si="8"/>
        <v>0.14460000000000001</v>
      </c>
      <c r="H24" s="287">
        <f t="shared" si="8"/>
        <v>0.14460000000000001</v>
      </c>
      <c r="I24" s="287">
        <f t="shared" si="8"/>
        <v>0.14460000000000003</v>
      </c>
      <c r="J24" s="287">
        <f t="shared" si="8"/>
        <v>0.14460000000000001</v>
      </c>
      <c r="K24" s="287">
        <f t="shared" si="8"/>
        <v>0.14460000000000001</v>
      </c>
      <c r="L24" s="585">
        <f t="shared" si="6"/>
        <v>0.1393568332064293</v>
      </c>
      <c r="M24" s="585"/>
      <c r="N24" s="313">
        <f t="shared" si="2"/>
        <v>1.9407268074736101E-2</v>
      </c>
      <c r="O24" s="287">
        <f t="shared" si="3"/>
        <v>6.3495879781091891E-2</v>
      </c>
      <c r="P24" s="326">
        <f t="shared" si="4"/>
        <v>1195302.5713570002</v>
      </c>
    </row>
    <row r="25" spans="1:16" x14ac:dyDescent="0.3">
      <c r="A25" s="298"/>
      <c r="B25" s="296" t="s">
        <v>117</v>
      </c>
      <c r="C25" s="311">
        <f t="shared" si="8"/>
        <v>4.1499124699999994E-2</v>
      </c>
      <c r="D25" s="311">
        <f t="shared" si="8"/>
        <v>4.1499124700000001E-2</v>
      </c>
      <c r="E25" s="311">
        <f t="shared" si="8"/>
        <v>6.2481828200000013E-2</v>
      </c>
      <c r="F25" s="311">
        <f t="shared" si="8"/>
        <v>6.1294927800000003E-2</v>
      </c>
      <c r="G25" s="311">
        <f t="shared" si="8"/>
        <v>6.1294927799999996E-2</v>
      </c>
      <c r="H25" s="311">
        <f t="shared" si="8"/>
        <v>6.1294927800000003E-2</v>
      </c>
      <c r="I25" s="311">
        <f t="shared" si="8"/>
        <v>6.129492780000001E-2</v>
      </c>
      <c r="J25" s="311">
        <f t="shared" si="8"/>
        <v>6.1294927799999996E-2</v>
      </c>
      <c r="K25" s="311">
        <f t="shared" si="8"/>
        <v>6.1296047383354355E-2</v>
      </c>
      <c r="L25" s="584">
        <f t="shared" si="6"/>
        <v>5.9072492380309073E-2</v>
      </c>
      <c r="M25" s="584"/>
      <c r="N25" s="312">
        <f t="shared" si="2"/>
        <v>8.2266198871586618E-3</v>
      </c>
      <c r="O25" s="311">
        <f t="shared" si="3"/>
        <v>2.6915507393838536E-2</v>
      </c>
      <c r="P25" s="325">
        <f t="shared" si="4"/>
        <v>506681.30449015275</v>
      </c>
    </row>
    <row r="26" spans="1:16" x14ac:dyDescent="0.3">
      <c r="A26" s="283">
        <v>6</v>
      </c>
      <c r="B26" s="281" t="s">
        <v>42</v>
      </c>
      <c r="C26" s="309">
        <f>SUM(C27:C29)</f>
        <v>0.27899375384916619</v>
      </c>
      <c r="D26" s="309">
        <f t="shared" ref="D26:K26" si="9">SUM(D27:D29)</f>
        <v>0.28160826837787456</v>
      </c>
      <c r="E26" s="309">
        <f t="shared" si="9"/>
        <v>0.34001003596842505</v>
      </c>
      <c r="F26" s="309">
        <f t="shared" si="9"/>
        <v>0.33712610915392566</v>
      </c>
      <c r="G26" s="309">
        <f t="shared" si="9"/>
        <v>0.33713826143635206</v>
      </c>
      <c r="H26" s="309">
        <f>SUM(H27:H29)</f>
        <v>0.70755816029602703</v>
      </c>
      <c r="I26" s="309">
        <f t="shared" si="9"/>
        <v>0.33701538994451036</v>
      </c>
      <c r="J26" s="309">
        <f t="shared" si="9"/>
        <v>0.33518132761117814</v>
      </c>
      <c r="K26" s="309">
        <f t="shared" si="9"/>
        <v>0.33617973665956835</v>
      </c>
      <c r="L26" s="583">
        <f t="shared" si="6"/>
        <v>0.33958817976472838</v>
      </c>
      <c r="M26" s="583"/>
      <c r="N26" s="310">
        <f t="shared" si="2"/>
        <v>4.7292111108346434E-2</v>
      </c>
      <c r="O26" s="309">
        <f t="shared" si="3"/>
        <v>0.1547283311574722</v>
      </c>
      <c r="P26" s="324">
        <f t="shared" si="4"/>
        <v>2912742.885553</v>
      </c>
    </row>
    <row r="27" spans="1:16" x14ac:dyDescent="0.3">
      <c r="A27" s="2" t="s">
        <v>15</v>
      </c>
      <c r="B27" t="s">
        <v>43</v>
      </c>
      <c r="C27" s="287">
        <f>(C82*C$62+C131*C$111+C180*C$160)/(SUM(C$160,C$111,C$62))</f>
        <v>0.11869999999999999</v>
      </c>
      <c r="D27" s="287">
        <f t="shared" ref="D27:K28" si="10">(D82*D$62+D131*D$111+D180*D$160)/(SUM(D$160,D$111,D$62))</f>
        <v>0.1187</v>
      </c>
      <c r="E27" s="287">
        <f t="shared" si="10"/>
        <v>0.17879999999999999</v>
      </c>
      <c r="F27" s="287">
        <f t="shared" si="10"/>
        <v>0.1754</v>
      </c>
      <c r="G27" s="287">
        <f t="shared" si="10"/>
        <v>0.17539999999999997</v>
      </c>
      <c r="H27" s="287">
        <f t="shared" si="10"/>
        <v>0.1754</v>
      </c>
      <c r="I27" s="287">
        <f t="shared" si="10"/>
        <v>0.17540000000000003</v>
      </c>
      <c r="J27" s="287">
        <f t="shared" si="10"/>
        <v>0.17539999999999997</v>
      </c>
      <c r="K27" s="287">
        <f t="shared" si="10"/>
        <v>0.1754</v>
      </c>
      <c r="L27" s="585">
        <f t="shared" si="6"/>
        <v>0.16903426154127102</v>
      </c>
      <c r="M27" s="585"/>
      <c r="N27" s="313">
        <f t="shared" si="2"/>
        <v>2.3540239484970974E-2</v>
      </c>
      <c r="O27" s="287">
        <f t="shared" si="3"/>
        <v>7.7017961033969712E-2</v>
      </c>
      <c r="P27" s="326">
        <f t="shared" si="4"/>
        <v>1449854.1823809999</v>
      </c>
    </row>
    <row r="28" spans="1:16" x14ac:dyDescent="0.3">
      <c r="A28" s="295" t="s">
        <v>16</v>
      </c>
      <c r="B28" s="296" t="s">
        <v>44</v>
      </c>
      <c r="C28" s="311">
        <f>(C83*C$62+C132*C$111+C181*C$160)/(SUM(C$160,C$111,C$62))</f>
        <v>0.16029375384916622</v>
      </c>
      <c r="D28" s="311">
        <f t="shared" si="10"/>
        <v>0.16290826837787453</v>
      </c>
      <c r="E28" s="311">
        <f t="shared" si="10"/>
        <v>0.16121003596842509</v>
      </c>
      <c r="F28" s="311">
        <f t="shared" si="10"/>
        <v>0.16172610915392566</v>
      </c>
      <c r="G28" s="311">
        <f t="shared" si="10"/>
        <v>0.16173826143635212</v>
      </c>
      <c r="H28" s="311">
        <f t="shared" si="10"/>
        <v>0.16405816029602702</v>
      </c>
      <c r="I28" s="311">
        <f t="shared" si="10"/>
        <v>0.16161538994451033</v>
      </c>
      <c r="J28" s="311">
        <f t="shared" si="10"/>
        <v>0.15978132761117819</v>
      </c>
      <c r="K28" s="311">
        <f t="shared" si="10"/>
        <v>0.16077973665956835</v>
      </c>
      <c r="L28" s="584">
        <f t="shared" si="6"/>
        <v>0.16158686272948339</v>
      </c>
      <c r="M28" s="584"/>
      <c r="N28" s="312">
        <f t="shared" si="2"/>
        <v>2.2503091453731371E-2</v>
      </c>
      <c r="O28" s="311">
        <f t="shared" si="3"/>
        <v>7.3624663922125633E-2</v>
      </c>
      <c r="P28" s="325">
        <f t="shared" si="4"/>
        <v>1385975.7578730001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(H84*H$62+H133*H$111+H182*H$160)/(SUM(H$160,H$111,H$62))</f>
        <v>0.36809999999999998</v>
      </c>
      <c r="I29" s="287"/>
      <c r="J29" s="287"/>
      <c r="K29" s="287"/>
      <c r="L29" s="585">
        <f t="shared" si="6"/>
        <v>8.967055493973938E-3</v>
      </c>
      <c r="M29" s="585"/>
      <c r="N29" s="313">
        <f t="shared" si="2"/>
        <v>1.2487801696440858E-3</v>
      </c>
      <c r="O29" s="287">
        <f t="shared" si="3"/>
        <v>4.0857062013768585E-3</v>
      </c>
      <c r="P29" s="326">
        <f t="shared" si="4"/>
        <v>76912.945298999999</v>
      </c>
    </row>
    <row r="30" spans="1:16" x14ac:dyDescent="0.3">
      <c r="A30" s="295" t="s">
        <v>104</v>
      </c>
      <c r="B30" s="296" t="s">
        <v>119</v>
      </c>
      <c r="C30" s="311"/>
      <c r="D30" s="311"/>
      <c r="E30" s="311"/>
      <c r="F30" s="311"/>
      <c r="G30" s="311"/>
      <c r="H30" s="311">
        <f>(H85*H$62+H134*H$111+H183*H$160)/(SUM(H$160,H$111,H$62))</f>
        <v>0.36809999999999998</v>
      </c>
      <c r="I30" s="311"/>
      <c r="J30" s="311"/>
      <c r="K30" s="311"/>
      <c r="L30" s="584">
        <f t="shared" si="6"/>
        <v>8.967055493973938E-3</v>
      </c>
      <c r="M30" s="584"/>
      <c r="N30" s="312">
        <f t="shared" si="2"/>
        <v>1.2487801696440858E-3</v>
      </c>
      <c r="O30" s="311">
        <f t="shared" si="3"/>
        <v>4.0857062013768585E-3</v>
      </c>
      <c r="P30" s="325">
        <f t="shared" si="4"/>
        <v>76912.945298999999</v>
      </c>
    </row>
    <row r="31" spans="1:16" x14ac:dyDescent="0.3">
      <c r="A31" s="283">
        <v>7</v>
      </c>
      <c r="B31" s="281" t="s">
        <v>45</v>
      </c>
      <c r="C31" s="309">
        <f>SUM(C32:C33)</f>
        <v>0.41516937208275484</v>
      </c>
      <c r="D31" s="309">
        <f>SUM(D32:D33)</f>
        <v>0.24165161062691035</v>
      </c>
      <c r="E31" s="309">
        <f t="shared" ref="E31:K31" si="11">SUM(E32:E33)</f>
        <v>0.30065232371789541</v>
      </c>
      <c r="F31" s="309">
        <f t="shared" si="11"/>
        <v>0.26565645991545095</v>
      </c>
      <c r="G31" s="309">
        <f t="shared" si="11"/>
        <v>0.4181977391618103</v>
      </c>
      <c r="H31" s="309">
        <f t="shared" si="11"/>
        <v>0.63529999999999998</v>
      </c>
      <c r="I31" s="309">
        <f t="shared" si="11"/>
        <v>0.72663006338592639</v>
      </c>
      <c r="J31" s="309">
        <f t="shared" si="11"/>
        <v>0.80568299855166525</v>
      </c>
      <c r="K31" s="309">
        <f t="shared" si="11"/>
        <v>1.271107630537043</v>
      </c>
      <c r="L31" s="583">
        <f t="shared" si="6"/>
        <v>0.48624561749252454</v>
      </c>
      <c r="M31" s="583"/>
      <c r="N31" s="310">
        <f t="shared" si="2"/>
        <v>6.771608418271409E-2</v>
      </c>
      <c r="O31" s="309">
        <f t="shared" si="3"/>
        <v>0.22155062340325707</v>
      </c>
      <c r="P31" s="324">
        <f t="shared" si="4"/>
        <v>4170664.7856939998</v>
      </c>
    </row>
    <row r="32" spans="1:16" x14ac:dyDescent="0.3">
      <c r="A32" s="295" t="s">
        <v>17</v>
      </c>
      <c r="B32" s="296" t="s">
        <v>46</v>
      </c>
      <c r="C32" s="311">
        <f t="shared" ref="C32:K32" si="12">(C87*C$62+C136*C$111+C185*C$160)/(SUM(C$160,C$111,C$62))</f>
        <v>0.39390276703257721</v>
      </c>
      <c r="D32" s="311">
        <f t="shared" si="12"/>
        <v>0.22979779234303849</v>
      </c>
      <c r="E32" s="311">
        <f t="shared" si="12"/>
        <v>0.28509965928215952</v>
      </c>
      <c r="F32" s="311">
        <f t="shared" si="12"/>
        <v>0.25227208351623953</v>
      </c>
      <c r="G32" s="311">
        <f t="shared" si="12"/>
        <v>0.39686470541529062</v>
      </c>
      <c r="H32" s="311">
        <f t="shared" si="12"/>
        <v>0.59750000000000003</v>
      </c>
      <c r="I32" s="311">
        <f t="shared" si="12"/>
        <v>0.68950591778512471</v>
      </c>
      <c r="J32" s="311">
        <f t="shared" si="12"/>
        <v>0.76153511414631758</v>
      </c>
      <c r="K32" s="311">
        <f t="shared" si="12"/>
        <v>1.2044785924703583</v>
      </c>
      <c r="L32" s="584">
        <f t="shared" si="6"/>
        <v>0.46104998953508569</v>
      </c>
      <c r="M32" s="584"/>
      <c r="N32" s="312">
        <f t="shared" si="2"/>
        <v>6.4207262298415044E-2</v>
      </c>
      <c r="O32" s="311">
        <f t="shared" si="3"/>
        <v>0.21007060820066673</v>
      </c>
      <c r="P32" s="325">
        <f t="shared" si="4"/>
        <v>3954554.831187</v>
      </c>
    </row>
    <row r="33" spans="1:19" x14ac:dyDescent="0.3">
      <c r="A33" s="2" t="s">
        <v>18</v>
      </c>
      <c r="B33" t="s">
        <v>48</v>
      </c>
      <c r="C33" s="287">
        <f t="shared" ref="C33:K33" si="13">(C88*C$62+C137*C$111+C186*C$160)/(SUM(C$160,C$111,C$62))</f>
        <v>2.1266605050177644E-2</v>
      </c>
      <c r="D33" s="287">
        <f t="shared" si="13"/>
        <v>1.1853818283871848E-2</v>
      </c>
      <c r="E33" s="287">
        <f t="shared" si="13"/>
        <v>1.5552664435735863E-2</v>
      </c>
      <c r="F33" s="287">
        <f t="shared" si="13"/>
        <v>1.3384376399211398E-2</v>
      </c>
      <c r="G33" s="287">
        <f t="shared" si="13"/>
        <v>2.1333033746519656E-2</v>
      </c>
      <c r="H33" s="287">
        <f t="shared" si="13"/>
        <v>3.78E-2</v>
      </c>
      <c r="I33" s="287">
        <f t="shared" si="13"/>
        <v>3.7124145600801732E-2</v>
      </c>
      <c r="J33" s="287">
        <f t="shared" si="13"/>
        <v>4.4147884405347629E-2</v>
      </c>
      <c r="K33" s="287">
        <f t="shared" si="13"/>
        <v>6.6629038066684812E-2</v>
      </c>
      <c r="L33" s="585">
        <f t="shared" si="6"/>
        <v>2.5195627957438887E-2</v>
      </c>
      <c r="M33" s="585"/>
      <c r="N33" s="313">
        <f t="shared" si="2"/>
        <v>3.5088218842990525E-3</v>
      </c>
      <c r="O33" s="287">
        <f t="shared" si="3"/>
        <v>1.1480015202590357E-2</v>
      </c>
      <c r="P33" s="326">
        <f t="shared" si="4"/>
        <v>216109.95450699999</v>
      </c>
    </row>
    <row r="34" spans="1:19" x14ac:dyDescent="0.3">
      <c r="A34" s="283">
        <v>8</v>
      </c>
      <c r="B34" s="281" t="s">
        <v>49</v>
      </c>
      <c r="C34" s="309">
        <f>SUM(C35:C38)</f>
        <v>0.66457033101621199</v>
      </c>
      <c r="D34" s="309">
        <f>SUM(D35:D38)</f>
        <v>0.38202931517994865</v>
      </c>
      <c r="E34" s="309">
        <f t="shared" ref="E34:K34" si="14">SUM(E35:E38)</f>
        <v>0.50689898437434366</v>
      </c>
      <c r="F34" s="309">
        <f t="shared" si="14"/>
        <v>0.41776325246995083</v>
      </c>
      <c r="G34" s="309">
        <f t="shared" si="14"/>
        <v>0.66898288885735568</v>
      </c>
      <c r="H34" s="309">
        <f t="shared" si="14"/>
        <v>1.077630038327166</v>
      </c>
      <c r="I34" s="309">
        <f t="shared" si="14"/>
        <v>1.1688598538330015</v>
      </c>
      <c r="J34" s="309">
        <f t="shared" si="14"/>
        <v>1.2974035450352779</v>
      </c>
      <c r="K34" s="309">
        <f t="shared" si="14"/>
        <v>2.4625941974097501</v>
      </c>
      <c r="L34" s="583">
        <f t="shared" si="6"/>
        <v>0.83030641394909821</v>
      </c>
      <c r="M34" s="583"/>
      <c r="N34" s="310">
        <f t="shared" si="2"/>
        <v>0.11563106586824709</v>
      </c>
      <c r="O34" s="309">
        <f t="shared" si="3"/>
        <v>0.37831683620053114</v>
      </c>
      <c r="P34" s="324">
        <f t="shared" si="4"/>
        <v>7121770.5567220002</v>
      </c>
    </row>
    <row r="35" spans="1:19" x14ac:dyDescent="0.3">
      <c r="A35" s="295" t="s">
        <v>19</v>
      </c>
      <c r="B35" s="296" t="s">
        <v>46</v>
      </c>
      <c r="C35" s="311">
        <f t="shared" ref="C35:K35" si="15">(C90*C$62+C139*C$111+C188*C$160)/(SUM(C$160,C$111,C$62))</f>
        <v>0.33619667841902151</v>
      </c>
      <c r="D35" s="311">
        <f t="shared" si="15"/>
        <v>0.19328276045084625</v>
      </c>
      <c r="E35" s="311">
        <f t="shared" si="15"/>
        <v>0.25644166060754159</v>
      </c>
      <c r="F35" s="311">
        <f t="shared" si="15"/>
        <v>0.21133693836266076</v>
      </c>
      <c r="G35" s="311">
        <f t="shared" si="15"/>
        <v>0.33843941520715826</v>
      </c>
      <c r="H35" s="311">
        <f t="shared" si="15"/>
        <v>0.52459999999999996</v>
      </c>
      <c r="I35" s="311">
        <f t="shared" si="15"/>
        <v>0.59128551614402214</v>
      </c>
      <c r="J35" s="311">
        <f t="shared" si="15"/>
        <v>0.65628814190232931</v>
      </c>
      <c r="K35" s="311">
        <f t="shared" si="15"/>
        <v>1.2456918862333926</v>
      </c>
      <c r="L35" s="584">
        <f t="shared" si="6"/>
        <v>0.41953334624445837</v>
      </c>
      <c r="M35" s="584"/>
      <c r="N35" s="312">
        <f t="shared" si="2"/>
        <v>5.8425524816544464E-2</v>
      </c>
      <c r="O35" s="311">
        <f t="shared" si="3"/>
        <v>0.19115416377062402</v>
      </c>
      <c r="P35" s="325">
        <f t="shared" si="4"/>
        <v>3598454.9590990003</v>
      </c>
    </row>
    <row r="36" spans="1:19" x14ac:dyDescent="0.3">
      <c r="A36" s="2" t="s">
        <v>19</v>
      </c>
      <c r="B36" t="s">
        <v>47</v>
      </c>
      <c r="C36" s="287">
        <f t="shared" ref="C36:K36" si="16">(C91*C$62+C140*C$111+C189*C$160)/(SUM(C$160,C$111,C$62))</f>
        <v>0.17222712148679964</v>
      </c>
      <c r="D36" s="287">
        <f t="shared" si="16"/>
        <v>9.897906338219134E-2</v>
      </c>
      <c r="E36" s="287">
        <f t="shared" si="16"/>
        <v>0.13134872778206852</v>
      </c>
      <c r="F36" s="287">
        <f t="shared" si="16"/>
        <v>0.10827441034469147</v>
      </c>
      <c r="G36" s="287">
        <f t="shared" si="16"/>
        <v>0.17336508717724558</v>
      </c>
      <c r="H36" s="287">
        <f t="shared" si="16"/>
        <v>0.26863003832716609</v>
      </c>
      <c r="I36" s="287">
        <f t="shared" si="16"/>
        <v>0.30287233064718211</v>
      </c>
      <c r="J36" s="287">
        <f t="shared" si="16"/>
        <v>0.33623714162333995</v>
      </c>
      <c r="K36" s="287">
        <f t="shared" si="16"/>
        <v>0.63814952691179028</v>
      </c>
      <c r="L36" s="585">
        <f t="shared" si="6"/>
        <v>0.21489820570587767</v>
      </c>
      <c r="M36" s="585"/>
      <c r="N36" s="313">
        <f t="shared" si="2"/>
        <v>2.992739567162709E-2</v>
      </c>
      <c r="O36" s="287">
        <f t="shared" si="3"/>
        <v>9.7915188804988118E-2</v>
      </c>
      <c r="P36" s="326">
        <f t="shared" si="4"/>
        <v>1843242.071092</v>
      </c>
    </row>
    <row r="37" spans="1:19" x14ac:dyDescent="0.3">
      <c r="A37" s="295" t="s">
        <v>20</v>
      </c>
      <c r="B37" s="296" t="s">
        <v>50</v>
      </c>
      <c r="C37" s="311">
        <f t="shared" ref="C37:K37" si="17">(C92*C$62+C141*C$111+C190*C$160)/(SUM(C$160,C$111,C$62))</f>
        <v>0.10326051643662203</v>
      </c>
      <c r="D37" s="311">
        <f t="shared" si="17"/>
        <v>5.9381523430479581E-2</v>
      </c>
      <c r="E37" s="311">
        <f t="shared" si="17"/>
        <v>7.8785400235978797E-2</v>
      </c>
      <c r="F37" s="311">
        <f t="shared" si="17"/>
        <v>6.490937644138807E-2</v>
      </c>
      <c r="G37" s="311">
        <f t="shared" si="17"/>
        <v>0.10395345958715921</v>
      </c>
      <c r="H37" s="311">
        <f t="shared" si="17"/>
        <v>0.18809999999999999</v>
      </c>
      <c r="I37" s="311">
        <f t="shared" si="17"/>
        <v>0.1816360615041468</v>
      </c>
      <c r="J37" s="311">
        <f t="shared" si="17"/>
        <v>0.20159635135456286</v>
      </c>
      <c r="K37" s="311">
        <f t="shared" si="17"/>
        <v>0.38267960043566013</v>
      </c>
      <c r="L37" s="584">
        <f t="shared" si="6"/>
        <v>0.12953588830967327</v>
      </c>
      <c r="M37" s="584"/>
      <c r="N37" s="312">
        <f t="shared" si="2"/>
        <v>1.8039572598503348E-2</v>
      </c>
      <c r="O37" s="311">
        <f t="shared" si="3"/>
        <v>5.9021111503475929E-2</v>
      </c>
      <c r="P37" s="325">
        <f t="shared" si="4"/>
        <v>1111065.577604</v>
      </c>
    </row>
    <row r="38" spans="1:19" x14ac:dyDescent="0.3">
      <c r="A38" s="2" t="s">
        <v>20</v>
      </c>
      <c r="B38" t="s">
        <v>47</v>
      </c>
      <c r="C38" s="287">
        <f t="shared" ref="C38:K38" si="18">(C93*C$62+C142*C$111+C191*C$160)/(SUM(C$160,C$111,C$62))</f>
        <v>5.2886014673768786E-2</v>
      </c>
      <c r="D38" s="287">
        <f t="shared" si="18"/>
        <v>3.0385967916431528E-2</v>
      </c>
      <c r="E38" s="287">
        <f t="shared" si="18"/>
        <v>4.0323195748754731E-2</v>
      </c>
      <c r="F38" s="287">
        <f t="shared" si="18"/>
        <v>3.3242527321210517E-2</v>
      </c>
      <c r="G38" s="287">
        <f t="shared" si="18"/>
        <v>5.322492688579273E-2</v>
      </c>
      <c r="H38" s="287">
        <f t="shared" si="18"/>
        <v>9.6299999999999983E-2</v>
      </c>
      <c r="I38" s="287">
        <f t="shared" si="18"/>
        <v>9.3065945537650546E-2</v>
      </c>
      <c r="J38" s="287">
        <f t="shared" si="18"/>
        <v>0.1032819101550458</v>
      </c>
      <c r="K38" s="287">
        <f t="shared" si="18"/>
        <v>0.19607318382890712</v>
      </c>
      <c r="L38" s="585">
        <f t="shared" si="6"/>
        <v>6.633897368908892E-2</v>
      </c>
      <c r="M38" s="585"/>
      <c r="N38" s="313">
        <f t="shared" si="2"/>
        <v>9.2385727815721911E-3</v>
      </c>
      <c r="O38" s="287">
        <f t="shared" si="3"/>
        <v>3.0226372121443076E-2</v>
      </c>
      <c r="P38" s="326">
        <f t="shared" si="4"/>
        <v>569007.94892699993</v>
      </c>
    </row>
    <row r="39" spans="1:19" x14ac:dyDescent="0.3">
      <c r="A39" s="283">
        <v>9</v>
      </c>
      <c r="B39" s="281" t="s">
        <v>51</v>
      </c>
      <c r="C39" s="309">
        <f t="shared" ref="C39:K39" si="19">SUM(C42,C44)</f>
        <v>0.37518133395679004</v>
      </c>
      <c r="D39" s="309">
        <f t="shared" si="19"/>
        <v>0.35982206896437452</v>
      </c>
      <c r="E39" s="309">
        <f t="shared" si="19"/>
        <v>0.50022332443465756</v>
      </c>
      <c r="F39" s="309">
        <f t="shared" si="19"/>
        <v>0.51572203042561615</v>
      </c>
      <c r="G39" s="309">
        <f t="shared" si="19"/>
        <v>0.5594823899179393</v>
      </c>
      <c r="H39" s="309">
        <f t="shared" si="19"/>
        <v>0.68596241420730175</v>
      </c>
      <c r="I39" s="309">
        <f t="shared" si="19"/>
        <v>0.68999286669215032</v>
      </c>
      <c r="J39" s="309">
        <f t="shared" si="19"/>
        <v>0.73190289092501692</v>
      </c>
      <c r="K39" s="309">
        <f t="shared" si="19"/>
        <v>0.9108608775282131</v>
      </c>
      <c r="L39" s="583">
        <f>SUM(L42,L44)</f>
        <v>0.56088660148336755</v>
      </c>
      <c r="M39" s="583"/>
      <c r="N39" s="310">
        <f t="shared" si="2"/>
        <v>7.8110820862232325E-2</v>
      </c>
      <c r="O39" s="309">
        <f t="shared" si="3"/>
        <v>0.25555968372112825</v>
      </c>
      <c r="P39" s="324">
        <f t="shared" si="4"/>
        <v>4810881.4011269286</v>
      </c>
    </row>
    <row r="40" spans="1:19" x14ac:dyDescent="0.3">
      <c r="A40" s="285"/>
      <c r="B40" s="286" t="s">
        <v>91</v>
      </c>
      <c r="C40" s="289"/>
      <c r="D40" s="289"/>
      <c r="E40" s="289"/>
      <c r="F40" s="289"/>
      <c r="G40" s="289"/>
      <c r="H40" s="289"/>
      <c r="I40" s="289"/>
      <c r="J40" s="289"/>
      <c r="K40" s="289"/>
      <c r="L40" s="576">
        <f t="shared" si="6"/>
        <v>-8.1622674681732885E-2</v>
      </c>
      <c r="M40" s="576"/>
      <c r="N40" s="315">
        <f t="shared" si="2"/>
        <v>-1.1367028742529456E-2</v>
      </c>
      <c r="O40" s="288">
        <f t="shared" si="3"/>
        <v>-3.7190164412859064E-2</v>
      </c>
      <c r="P40" s="328">
        <f t="shared" si="4"/>
        <v>-700100.53101300006</v>
      </c>
    </row>
    <row r="41" spans="1:19" x14ac:dyDescent="0.3">
      <c r="A41" s="303"/>
      <c r="B41" s="304" t="s">
        <v>52</v>
      </c>
      <c r="C41" s="316">
        <f t="shared" ref="C41:K41" si="20">SUM(C34,C31,C26,C15,C9)</f>
        <v>4.4103697507498714</v>
      </c>
      <c r="D41" s="316">
        <f t="shared" si="20"/>
        <v>4.2298169577793585</v>
      </c>
      <c r="E41" s="316">
        <f t="shared" si="20"/>
        <v>5.880276066613269</v>
      </c>
      <c r="F41" s="316">
        <f t="shared" si="20"/>
        <v>6.0624680305827834</v>
      </c>
      <c r="G41" s="316">
        <f t="shared" si="20"/>
        <v>6.5768842563353926</v>
      </c>
      <c r="H41" s="316">
        <f t="shared" si="20"/>
        <v>8.063695093422929</v>
      </c>
      <c r="I41" s="316">
        <f t="shared" si="20"/>
        <v>8.1110742781322038</v>
      </c>
      <c r="J41" s="316">
        <f t="shared" si="20"/>
        <v>8.6037392547728508</v>
      </c>
      <c r="K41" s="316">
        <f t="shared" si="20"/>
        <v>10.707444368366637</v>
      </c>
      <c r="L41" s="588">
        <f t="shared" si="6"/>
        <v>6.5933911868548396</v>
      </c>
      <c r="M41" s="588"/>
      <c r="N41" s="317">
        <f t="shared" si="2"/>
        <v>0.91821626066478956</v>
      </c>
      <c r="O41" s="323">
        <f t="shared" si="3"/>
        <v>3.0041811694306704</v>
      </c>
      <c r="P41" s="329">
        <f t="shared" si="4"/>
        <v>56553362.029516712</v>
      </c>
      <c r="Q41" s="277"/>
      <c r="R41" s="277"/>
      <c r="S41" s="277"/>
    </row>
    <row r="42" spans="1:19" x14ac:dyDescent="0.3">
      <c r="A42" s="280" t="s">
        <v>21</v>
      </c>
      <c r="B42" s="1" t="s">
        <v>53</v>
      </c>
      <c r="C42" s="288">
        <f t="shared" ref="C42:K42" si="21">SUM(C43:C43)</f>
        <v>9.1881233017372069E-2</v>
      </c>
      <c r="D42" s="288">
        <f t="shared" si="21"/>
        <v>8.8119776681417378E-2</v>
      </c>
      <c r="E42" s="288">
        <f t="shared" si="21"/>
        <v>0.12250379129575423</v>
      </c>
      <c r="F42" s="288">
        <f t="shared" si="21"/>
        <v>0.12629939648113112</v>
      </c>
      <c r="G42" s="288">
        <f t="shared" si="21"/>
        <v>0.13701622971223526</v>
      </c>
      <c r="H42" s="288">
        <f t="shared" si="21"/>
        <v>0.16799095988127991</v>
      </c>
      <c r="I42" s="288">
        <f t="shared" si="21"/>
        <v>0.16897801043632821</v>
      </c>
      <c r="J42" s="288">
        <f t="shared" si="21"/>
        <v>0.1792416998946828</v>
      </c>
      <c r="K42" s="288">
        <f t="shared" si="21"/>
        <v>0.22306818852618218</v>
      </c>
      <c r="L42" s="589">
        <f t="shared" si="6"/>
        <v>0.13736011859574687</v>
      </c>
      <c r="M42" s="589"/>
      <c r="N42" s="315">
        <f t="shared" si="2"/>
        <v>1.912919935842956E-2</v>
      </c>
      <c r="O42" s="288">
        <f t="shared" si="3"/>
        <v>6.2586106302749148E-2</v>
      </c>
      <c r="P42" s="326">
        <f t="shared" si="4"/>
        <v>1178176.1911609217</v>
      </c>
    </row>
    <row r="43" spans="1:19" x14ac:dyDescent="0.3">
      <c r="A43" s="295" t="s">
        <v>121</v>
      </c>
      <c r="B43" s="296" t="s">
        <v>128</v>
      </c>
      <c r="C43" s="311">
        <f t="shared" ref="C43:K43" si="22">(C98*C$62+C147*C$111+C196*C$160)/(SUM(C$160,C$111,C$62))</f>
        <v>9.1881233017372069E-2</v>
      </c>
      <c r="D43" s="311">
        <f t="shared" si="22"/>
        <v>8.8119776681417378E-2</v>
      </c>
      <c r="E43" s="311">
        <f t="shared" si="22"/>
        <v>0.12250379129575423</v>
      </c>
      <c r="F43" s="311">
        <f t="shared" si="22"/>
        <v>0.12629939648113112</v>
      </c>
      <c r="G43" s="311">
        <f t="shared" si="22"/>
        <v>0.13701622971223526</v>
      </c>
      <c r="H43" s="311">
        <f t="shared" si="22"/>
        <v>0.16799095988127991</v>
      </c>
      <c r="I43" s="311">
        <f t="shared" si="22"/>
        <v>0.16897801043632821</v>
      </c>
      <c r="J43" s="311">
        <f t="shared" si="22"/>
        <v>0.1792416998946828</v>
      </c>
      <c r="K43" s="311">
        <f t="shared" si="22"/>
        <v>0.22306818852618218</v>
      </c>
      <c r="L43" s="584">
        <f t="shared" si="6"/>
        <v>0.13736011859574687</v>
      </c>
      <c r="M43" s="584"/>
      <c r="N43" s="312">
        <f t="shared" si="2"/>
        <v>1.912919935842956E-2</v>
      </c>
      <c r="O43" s="311">
        <f t="shared" si="3"/>
        <v>6.2586106302749148E-2</v>
      </c>
      <c r="P43" s="325">
        <f t="shared" si="4"/>
        <v>1178176.1911609217</v>
      </c>
    </row>
    <row r="44" spans="1:19" x14ac:dyDescent="0.3">
      <c r="A44" s="280" t="s">
        <v>24</v>
      </c>
      <c r="B44" s="1" t="s">
        <v>56</v>
      </c>
      <c r="C44" s="288">
        <f>SUM(C45,C46)</f>
        <v>0.28330010093941799</v>
      </c>
      <c r="D44" s="288">
        <f t="shared" ref="D44:K44" si="23">SUM(D45,D46)</f>
        <v>0.27170229228295711</v>
      </c>
      <c r="E44" s="288">
        <f t="shared" si="23"/>
        <v>0.37771953313890333</v>
      </c>
      <c r="F44" s="288">
        <f t="shared" si="23"/>
        <v>0.38942263394448506</v>
      </c>
      <c r="G44" s="288">
        <f t="shared" si="23"/>
        <v>0.42246616020570399</v>
      </c>
      <c r="H44" s="288">
        <f t="shared" si="23"/>
        <v>0.51797145432602187</v>
      </c>
      <c r="I44" s="288">
        <f t="shared" si="23"/>
        <v>0.52101485625582211</v>
      </c>
      <c r="J44" s="288">
        <f t="shared" si="23"/>
        <v>0.55266119103033406</v>
      </c>
      <c r="K44" s="288">
        <f t="shared" si="23"/>
        <v>0.68779268900203094</v>
      </c>
      <c r="L44" s="589">
        <f t="shared" si="6"/>
        <v>0.42352648288762068</v>
      </c>
      <c r="M44" s="589"/>
      <c r="N44" s="315">
        <f t="shared" si="2"/>
        <v>5.8981621503802761E-2</v>
      </c>
      <c r="O44" s="288">
        <f t="shared" si="3"/>
        <v>0.19297357741837912</v>
      </c>
      <c r="P44" s="326">
        <f t="shared" si="4"/>
        <v>3632705.2099660067</v>
      </c>
    </row>
    <row r="45" spans="1:19" x14ac:dyDescent="0.3">
      <c r="A45" s="295" t="s">
        <v>25</v>
      </c>
      <c r="B45" s="296" t="s">
        <v>129</v>
      </c>
      <c r="C45" s="311">
        <f t="shared" ref="C45:K45" si="24">(C100*C$62+C149*C$111+C198*C$160)/(SUM(C$160,C$111,C$62))</f>
        <v>9.1881233017372069E-2</v>
      </c>
      <c r="D45" s="311">
        <f t="shared" si="24"/>
        <v>8.8119776681417378E-2</v>
      </c>
      <c r="E45" s="311">
        <f t="shared" si="24"/>
        <v>0.12250379129575423</v>
      </c>
      <c r="F45" s="311">
        <f t="shared" si="24"/>
        <v>0.12629939648113112</v>
      </c>
      <c r="G45" s="311">
        <f t="shared" si="24"/>
        <v>0.13701622971223526</v>
      </c>
      <c r="H45" s="311">
        <f t="shared" si="24"/>
        <v>0.16799095988127991</v>
      </c>
      <c r="I45" s="311">
        <f t="shared" si="24"/>
        <v>0.16897801043632821</v>
      </c>
      <c r="J45" s="311">
        <f t="shared" si="24"/>
        <v>0.1792416998946828</v>
      </c>
      <c r="K45" s="311">
        <f t="shared" si="24"/>
        <v>0.22306818852618218</v>
      </c>
      <c r="L45" s="584">
        <f t="shared" si="6"/>
        <v>0.13736011859574687</v>
      </c>
      <c r="M45" s="584"/>
      <c r="N45" s="312">
        <f t="shared" si="2"/>
        <v>1.912919935842956E-2</v>
      </c>
      <c r="O45" s="311">
        <f t="shared" si="3"/>
        <v>6.2586106302749148E-2</v>
      </c>
      <c r="P45" s="325">
        <f t="shared" si="4"/>
        <v>1178176.1911609217</v>
      </c>
    </row>
    <row r="46" spans="1:19" x14ac:dyDescent="0.3">
      <c r="A46" s="2" t="s">
        <v>26</v>
      </c>
      <c r="B46" t="s">
        <v>130</v>
      </c>
      <c r="C46" s="287">
        <f t="shared" ref="C46:K46" si="25">(C101*C$62+C150*C$111+C199*C$160)/(SUM(C$160,C$111,C$62))</f>
        <v>0.19141886792204593</v>
      </c>
      <c r="D46" s="287">
        <f t="shared" si="25"/>
        <v>0.18358251560153974</v>
      </c>
      <c r="E46" s="287">
        <f t="shared" si="25"/>
        <v>0.2552157418431491</v>
      </c>
      <c r="F46" s="287">
        <f t="shared" si="25"/>
        <v>0.26312323746335398</v>
      </c>
      <c r="G46" s="287">
        <f t="shared" si="25"/>
        <v>0.28544993049346873</v>
      </c>
      <c r="H46" s="287">
        <f t="shared" si="25"/>
        <v>0.349980494444742</v>
      </c>
      <c r="I46" s="287">
        <f t="shared" si="25"/>
        <v>0.35203684581949396</v>
      </c>
      <c r="J46" s="287">
        <f t="shared" si="25"/>
        <v>0.37341949113565132</v>
      </c>
      <c r="K46" s="287">
        <f t="shared" si="25"/>
        <v>0.46472450047584879</v>
      </c>
      <c r="L46" s="585">
        <f t="shared" si="6"/>
        <v>0.28616636429187381</v>
      </c>
      <c r="M46" s="585"/>
      <c r="N46" s="313">
        <f t="shared" si="2"/>
        <v>3.9852422145373205E-2</v>
      </c>
      <c r="O46" s="287">
        <f t="shared" si="3"/>
        <v>0.13038747111562998</v>
      </c>
      <c r="P46" s="326">
        <f t="shared" si="4"/>
        <v>2454529.0188050848</v>
      </c>
    </row>
    <row r="47" spans="1:19" ht="28.8" x14ac:dyDescent="0.3">
      <c r="A47" s="295">
        <v>10</v>
      </c>
      <c r="B47" s="305" t="s">
        <v>134</v>
      </c>
      <c r="C47" s="318">
        <f t="shared" ref="C47:K47" si="26">(C102*C$62+C151*C$111+C200*C$160)/(SUM(C$160,C$111,C$62))</f>
        <v>1.77E-2</v>
      </c>
      <c r="D47" s="318">
        <f t="shared" si="26"/>
        <v>1.77E-2</v>
      </c>
      <c r="E47" s="318">
        <f t="shared" si="26"/>
        <v>2.8000000000000001E-2</v>
      </c>
      <c r="F47" s="318">
        <f t="shared" si="26"/>
        <v>2.7399999999999997E-2</v>
      </c>
      <c r="G47" s="318">
        <f t="shared" si="26"/>
        <v>2.7399999999999997E-2</v>
      </c>
      <c r="H47" s="318">
        <f t="shared" si="26"/>
        <v>2.9699999999999997E-2</v>
      </c>
      <c r="I47" s="318">
        <f t="shared" si="26"/>
        <v>2.7400000000000008E-2</v>
      </c>
      <c r="J47" s="318">
        <f t="shared" si="26"/>
        <v>2.7399999999999997E-2</v>
      </c>
      <c r="K47" s="318">
        <f t="shared" si="26"/>
        <v>2.7400000000000004E-2</v>
      </c>
      <c r="L47" s="586">
        <f t="shared" si="6"/>
        <v>2.637394841193216E-2</v>
      </c>
      <c r="M47" s="586"/>
      <c r="N47" s="319">
        <f t="shared" si="2"/>
        <v>3.6729184729781413E-3</v>
      </c>
      <c r="O47" s="318">
        <f t="shared" si="3"/>
        <v>1.2016899488783039E-2</v>
      </c>
      <c r="P47" s="330">
        <f t="shared" si="4"/>
        <v>226216.73891600003</v>
      </c>
    </row>
    <row r="48" spans="1:19" ht="18" x14ac:dyDescent="0.3">
      <c r="A48" s="579" t="s">
        <v>60</v>
      </c>
      <c r="B48" s="579"/>
      <c r="C48" s="320">
        <f>SUM(C9,C15,C26,C31,C34,C39,C47)</f>
        <v>4.8032510847066607</v>
      </c>
      <c r="D48" s="320">
        <f t="shared" ref="D48:K48" si="27">SUM(D9,D15,D26,D31,D34,D39,D47)</f>
        <v>4.6073390267437322</v>
      </c>
      <c r="E48" s="320">
        <f t="shared" si="27"/>
        <v>6.4084993910479264</v>
      </c>
      <c r="F48" s="320">
        <f t="shared" si="27"/>
        <v>6.6055900610083986</v>
      </c>
      <c r="G48" s="320">
        <f t="shared" si="27"/>
        <v>7.1637666462533307</v>
      </c>
      <c r="H48" s="320">
        <f t="shared" si="27"/>
        <v>8.7793575076302304</v>
      </c>
      <c r="I48" s="320">
        <f t="shared" si="27"/>
        <v>8.8284671448243568</v>
      </c>
      <c r="J48" s="320">
        <f t="shared" si="27"/>
        <v>9.3630421456978681</v>
      </c>
      <c r="K48" s="320">
        <f t="shared" si="27"/>
        <v>11.645705245894851</v>
      </c>
      <c r="L48" s="587">
        <f t="shared" si="6"/>
        <v>7.1806517367501392</v>
      </c>
      <c r="M48" s="587"/>
      <c r="N48" s="321">
        <f t="shared" si="2"/>
        <v>1</v>
      </c>
      <c r="O48" s="320">
        <f t="shared" si="3"/>
        <v>3.2717577526405814</v>
      </c>
      <c r="P48" s="331">
        <f>L48*$L$7</f>
        <v>61590460.169559643</v>
      </c>
    </row>
    <row r="49" spans="1:15" x14ac:dyDescent="0.3">
      <c r="K49" t="s">
        <v>88</v>
      </c>
      <c r="M49">
        <v>7.1806999999999999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185</v>
      </c>
      <c r="L50" s="1"/>
      <c r="M50" s="300">
        <v>18824884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2.1947382048547923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2.1947000000000001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3.2717577526405814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3.2717999999999998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59" spans="1:15" ht="15" thickBot="1" x14ac:dyDescent="0.35"/>
    <row r="60" spans="1:15" ht="15" thickBot="1" x14ac:dyDescent="0.35">
      <c r="A60" s="192"/>
      <c r="B60" s="193" t="s">
        <v>135</v>
      </c>
      <c r="C60" s="92">
        <v>3</v>
      </c>
      <c r="D60" s="261">
        <v>78</v>
      </c>
      <c r="E60" s="261">
        <v>158</v>
      </c>
      <c r="F60" s="261">
        <v>10</v>
      </c>
      <c r="G60" s="261">
        <v>93</v>
      </c>
      <c r="H60" s="261">
        <v>21</v>
      </c>
      <c r="I60" s="261">
        <v>69</v>
      </c>
      <c r="J60" s="261"/>
      <c r="K60" s="262">
        <v>32</v>
      </c>
      <c r="M60" s="196">
        <f>SUM(C60:K60)</f>
        <v>464</v>
      </c>
    </row>
    <row r="61" spans="1:15" ht="15" thickBot="1" x14ac:dyDescent="0.35">
      <c r="A61" s="9"/>
      <c r="B61" s="137" t="s">
        <v>142</v>
      </c>
      <c r="C61" s="263"/>
      <c r="D61" s="194"/>
      <c r="E61" s="194"/>
      <c r="F61" s="194"/>
      <c r="G61" s="194">
        <v>6</v>
      </c>
      <c r="H61" s="194"/>
      <c r="I61" s="194"/>
      <c r="J61" s="194"/>
      <c r="K61" s="193"/>
      <c r="L61" s="1"/>
      <c r="M61" s="196">
        <f>SUM(C61:K61)</f>
        <v>6</v>
      </c>
    </row>
    <row r="62" spans="1:15" ht="15" thickBot="1" x14ac:dyDescent="0.35">
      <c r="A62" s="103">
        <v>1</v>
      </c>
      <c r="B62" s="144" t="s">
        <v>2</v>
      </c>
      <c r="C62" s="191">
        <v>8251.4699999999993</v>
      </c>
      <c r="D62" s="189">
        <v>603722.93000000005</v>
      </c>
      <c r="E62" s="189">
        <v>882497.48</v>
      </c>
      <c r="F62" s="189">
        <v>44509.64</v>
      </c>
      <c r="G62" s="189">
        <v>583197.01</v>
      </c>
      <c r="H62" s="195">
        <v>146181.97</v>
      </c>
      <c r="I62" s="189">
        <v>404203.18</v>
      </c>
      <c r="J62" s="189">
        <v>0</v>
      </c>
      <c r="K62" s="190">
        <v>179726.73</v>
      </c>
      <c r="L62" s="23"/>
      <c r="M62" s="48">
        <f>SUM(C62:K62)</f>
        <v>2852290.41</v>
      </c>
    </row>
    <row r="63" spans="1:15" ht="29.4" thickBot="1" x14ac:dyDescent="0.35">
      <c r="A63" s="8"/>
      <c r="B63" s="50" t="s">
        <v>28</v>
      </c>
      <c r="C63" s="26" t="s">
        <v>61</v>
      </c>
      <c r="D63" s="27" t="s">
        <v>62</v>
      </c>
      <c r="E63" s="27" t="s">
        <v>63</v>
      </c>
      <c r="F63" s="27" t="s">
        <v>64</v>
      </c>
      <c r="G63" s="27" t="s">
        <v>65</v>
      </c>
      <c r="H63" s="27" t="s">
        <v>111</v>
      </c>
      <c r="I63" s="27" t="s">
        <v>66</v>
      </c>
      <c r="J63" s="27" t="s">
        <v>67</v>
      </c>
      <c r="K63" s="28" t="s">
        <v>68</v>
      </c>
      <c r="L63" s="29"/>
      <c r="M63" s="119" t="s">
        <v>136</v>
      </c>
    </row>
    <row r="64" spans="1:15" ht="15" thickBot="1" x14ac:dyDescent="0.35">
      <c r="A64" s="9">
        <v>4</v>
      </c>
      <c r="B64" s="137" t="s">
        <v>29</v>
      </c>
      <c r="C64" s="146">
        <f>SUM(C65:C69)</f>
        <v>0.76980000000000004</v>
      </c>
      <c r="D64" s="30">
        <f t="shared" ref="D64:K64" si="28">SUM(D65:D69)</f>
        <v>1.0428999999999999</v>
      </c>
      <c r="E64" s="30">
        <f t="shared" si="28"/>
        <v>1.1905999999999999</v>
      </c>
      <c r="F64" s="30">
        <f t="shared" si="28"/>
        <v>1.5834000000000001</v>
      </c>
      <c r="G64" s="30">
        <f t="shared" si="28"/>
        <v>1.6941000000000002</v>
      </c>
      <c r="H64" s="30">
        <f t="shared" si="28"/>
        <v>1.8843000000000001</v>
      </c>
      <c r="I64" s="30">
        <f t="shared" si="28"/>
        <v>2.4200999999999997</v>
      </c>
      <c r="J64" s="30"/>
      <c r="K64" s="30">
        <f t="shared" si="28"/>
        <v>3.1482000000000001</v>
      </c>
      <c r="L64" s="32"/>
      <c r="M64" s="60">
        <f t="shared" ref="M64:M93" si="29">(C64*$C$62+D64*$D$62+E64*$E$62+F64*$F$62+G64*$G$62+H64*$H$62+I64*$I$62+J64*$J$62+K64*$K$62)/$M$62</f>
        <v>1.6003367753085844</v>
      </c>
    </row>
    <row r="65" spans="1:13" x14ac:dyDescent="0.3">
      <c r="A65" s="94" t="s">
        <v>3</v>
      </c>
      <c r="B65" s="138" t="s">
        <v>30</v>
      </c>
      <c r="C65" s="147">
        <v>0.51370000000000005</v>
      </c>
      <c r="D65" s="33">
        <v>0.69589999999999996</v>
      </c>
      <c r="E65" s="33">
        <v>0.80179999999999996</v>
      </c>
      <c r="F65" s="33">
        <v>1.1456999999999999</v>
      </c>
      <c r="G65" s="33">
        <v>1.2048000000000001</v>
      </c>
      <c r="H65" s="33">
        <v>0.86099999999999999</v>
      </c>
      <c r="I65" s="33">
        <v>1.6777</v>
      </c>
      <c r="J65" s="33"/>
      <c r="K65" s="95">
        <v>1.9731000000000001</v>
      </c>
      <c r="L65" s="34"/>
      <c r="M65" s="58">
        <f t="shared" si="29"/>
        <v>1.0672825075357597</v>
      </c>
    </row>
    <row r="66" spans="1:13" x14ac:dyDescent="0.3">
      <c r="A66" s="96" t="s">
        <v>4</v>
      </c>
      <c r="B66" s="66" t="s">
        <v>31</v>
      </c>
      <c r="C66" s="148">
        <v>2.0500000000000001E-2</v>
      </c>
      <c r="D66" s="35">
        <v>2.7799999999999998E-2</v>
      </c>
      <c r="E66" s="35">
        <v>3.2099999999999997E-2</v>
      </c>
      <c r="F66" s="35">
        <v>4.58E-2</v>
      </c>
      <c r="G66" s="35">
        <v>4.82E-2</v>
      </c>
      <c r="H66" s="35">
        <v>5.1700000000000003E-2</v>
      </c>
      <c r="I66" s="35">
        <v>6.7100000000000007E-2</v>
      </c>
      <c r="J66" s="35"/>
      <c r="K66" s="97">
        <v>7.8899999999999998E-2</v>
      </c>
      <c r="L66" s="34"/>
      <c r="M66" s="56">
        <f t="shared" si="29"/>
        <v>4.357534523106292E-2</v>
      </c>
    </row>
    <row r="67" spans="1:13" x14ac:dyDescent="0.3">
      <c r="A67" s="96" t="s">
        <v>5</v>
      </c>
      <c r="B67" s="66" t="s">
        <v>32</v>
      </c>
      <c r="C67" s="148">
        <v>6.6299999999999998E-2</v>
      </c>
      <c r="D67" s="35">
        <v>9.7600000000000006E-2</v>
      </c>
      <c r="E67" s="35">
        <v>0.12690000000000001</v>
      </c>
      <c r="F67" s="35">
        <v>0.12690000000000001</v>
      </c>
      <c r="G67" s="35">
        <v>0.14799999999999999</v>
      </c>
      <c r="H67" s="35">
        <v>0.14799999999999999</v>
      </c>
      <c r="I67" s="35">
        <v>0.17580000000000001</v>
      </c>
      <c r="J67" s="35"/>
      <c r="K67" s="97">
        <v>0.20749999999999999</v>
      </c>
      <c r="L67" s="34"/>
      <c r="M67" s="56">
        <f t="shared" si="29"/>
        <v>0.1379270277446959</v>
      </c>
    </row>
    <row r="68" spans="1:13" x14ac:dyDescent="0.3">
      <c r="A68" s="98" t="s">
        <v>6</v>
      </c>
      <c r="B68" s="139" t="s">
        <v>33</v>
      </c>
      <c r="C68" s="149">
        <v>0.16930000000000001</v>
      </c>
      <c r="D68" s="36">
        <v>0.22159999999999999</v>
      </c>
      <c r="E68" s="36">
        <v>0.2298</v>
      </c>
      <c r="F68" s="36">
        <v>0.26500000000000001</v>
      </c>
      <c r="G68" s="36">
        <v>0.29310000000000003</v>
      </c>
      <c r="H68" s="36">
        <v>0.5736</v>
      </c>
      <c r="I68" s="36">
        <v>0.4995</v>
      </c>
      <c r="J68" s="36"/>
      <c r="K68" s="99">
        <v>0.88870000000000005</v>
      </c>
      <c r="L68" s="34"/>
      <c r="M68" s="56">
        <f t="shared" si="29"/>
        <v>0.33873921191881717</v>
      </c>
    </row>
    <row r="69" spans="1:13" ht="15" thickBot="1" x14ac:dyDescent="0.35">
      <c r="A69" s="6" t="s">
        <v>100</v>
      </c>
      <c r="B69" s="20" t="s">
        <v>101</v>
      </c>
      <c r="C69" s="150"/>
      <c r="D69" s="116"/>
      <c r="E69" s="116"/>
      <c r="F69" s="116"/>
      <c r="G69" s="116"/>
      <c r="H69" s="116">
        <v>0.25</v>
      </c>
      <c r="I69" s="116"/>
      <c r="J69" s="116"/>
      <c r="K69" s="118"/>
      <c r="L69" s="34"/>
      <c r="M69" s="62">
        <f t="shared" si="29"/>
        <v>1.2812682878248712E-2</v>
      </c>
    </row>
    <row r="70" spans="1:13" ht="29.4" thickBot="1" x14ac:dyDescent="0.35">
      <c r="A70" s="9">
        <v>5</v>
      </c>
      <c r="B70" s="140" t="s">
        <v>71</v>
      </c>
      <c r="C70" s="129">
        <f t="shared" ref="C70:I70" si="30">SUM(C71:C73,C78:C80)</f>
        <v>2.2815181886000002</v>
      </c>
      <c r="D70" s="37">
        <f t="shared" si="30"/>
        <v>2.2815181886000002</v>
      </c>
      <c r="E70" s="37">
        <f t="shared" si="30"/>
        <v>3.5417683347000004</v>
      </c>
      <c r="F70" s="37">
        <f t="shared" si="30"/>
        <v>3.4583083711000002</v>
      </c>
      <c r="G70" s="37">
        <f t="shared" si="30"/>
        <v>3.4583083711000002</v>
      </c>
      <c r="H70" s="37">
        <f t="shared" si="30"/>
        <v>3.7537102642000004</v>
      </c>
      <c r="I70" s="37">
        <f t="shared" si="30"/>
        <v>3.4583083711000002</v>
      </c>
      <c r="J70" s="37"/>
      <c r="K70" s="37">
        <f>SUM(K71:K73,K78:K80)</f>
        <v>3.4583134433000002</v>
      </c>
      <c r="L70" s="32"/>
      <c r="M70" s="60">
        <f t="shared" si="29"/>
        <v>3.2467840067143876</v>
      </c>
    </row>
    <row r="71" spans="1:13" x14ac:dyDescent="0.3">
      <c r="A71" s="94" t="s">
        <v>115</v>
      </c>
      <c r="B71" s="138" t="s">
        <v>114</v>
      </c>
      <c r="C71" s="127">
        <v>1.2723</v>
      </c>
      <c r="D71" s="38">
        <v>1.2723</v>
      </c>
      <c r="E71" s="38">
        <v>1.9205000000000001</v>
      </c>
      <c r="F71" s="38">
        <v>1.8781000000000001</v>
      </c>
      <c r="G71" s="38">
        <v>1.8781000000000001</v>
      </c>
      <c r="H71" s="38">
        <v>2.0548000000000002</v>
      </c>
      <c r="I71" s="38">
        <v>1.8781000000000001</v>
      </c>
      <c r="J71" s="38"/>
      <c r="K71" s="100">
        <v>1.8781000000000001</v>
      </c>
      <c r="L71" s="39"/>
      <c r="M71" s="58">
        <f t="shared" si="29"/>
        <v>1.7702968663531005</v>
      </c>
    </row>
    <row r="72" spans="1:13" x14ac:dyDescent="0.3">
      <c r="A72" s="94" t="s">
        <v>116</v>
      </c>
      <c r="B72" s="141" t="s">
        <v>117</v>
      </c>
      <c r="C72" s="127">
        <f>C71*0.423893</f>
        <v>0.53931906390000006</v>
      </c>
      <c r="D72" s="38">
        <f t="shared" ref="D72:K72" si="31">D71*0.423893</f>
        <v>0.53931906390000006</v>
      </c>
      <c r="E72" s="38">
        <f t="shared" si="31"/>
        <v>0.81408650650000003</v>
      </c>
      <c r="F72" s="38">
        <f t="shared" si="31"/>
        <v>0.79611344330000011</v>
      </c>
      <c r="G72" s="38">
        <f t="shared" si="31"/>
        <v>0.79611344330000011</v>
      </c>
      <c r="H72" s="38">
        <f t="shared" si="31"/>
        <v>0.87101533640000017</v>
      </c>
      <c r="I72" s="38">
        <f t="shared" si="31"/>
        <v>0.79611344330000011</v>
      </c>
      <c r="J72" s="38"/>
      <c r="K72" s="38">
        <f t="shared" si="31"/>
        <v>0.79611344330000011</v>
      </c>
      <c r="L72" s="39"/>
      <c r="M72" s="58">
        <f t="shared" si="29"/>
        <v>0.75041644956901477</v>
      </c>
    </row>
    <row r="73" spans="1:13" x14ac:dyDescent="0.3">
      <c r="A73" s="96" t="s">
        <v>8</v>
      </c>
      <c r="B73" s="66" t="s">
        <v>35</v>
      </c>
      <c r="C73" s="131">
        <f>SUM(C74:C77)</f>
        <v>0.29980000000000007</v>
      </c>
      <c r="D73" s="40">
        <f t="shared" ref="D73:K73" si="32">SUM(D74:D77)</f>
        <v>0.29980000000000007</v>
      </c>
      <c r="E73" s="40">
        <f>SUM(E74:E77)</f>
        <v>0.55110000000000003</v>
      </c>
      <c r="F73" s="40">
        <f t="shared" si="32"/>
        <v>0.53320000000000001</v>
      </c>
      <c r="G73" s="40">
        <f t="shared" si="32"/>
        <v>0.53320000000000001</v>
      </c>
      <c r="H73" s="40">
        <f t="shared" si="32"/>
        <v>0.57699999999999996</v>
      </c>
      <c r="I73" s="40">
        <f t="shared" si="32"/>
        <v>0.53320000000000001</v>
      </c>
      <c r="J73" s="40"/>
      <c r="K73" s="40">
        <f t="shared" si="32"/>
        <v>0.53320000000000001</v>
      </c>
      <c r="L73" s="39"/>
      <c r="M73" s="56">
        <f t="shared" si="29"/>
        <v>0.49090579694162345</v>
      </c>
    </row>
    <row r="74" spans="1:13" x14ac:dyDescent="0.3">
      <c r="A74" s="96" t="s">
        <v>9</v>
      </c>
      <c r="B74" s="66" t="s">
        <v>108</v>
      </c>
      <c r="C74" s="131">
        <v>0.2477</v>
      </c>
      <c r="D74" s="40">
        <v>0.2477</v>
      </c>
      <c r="E74" s="40">
        <v>0.45529999999999998</v>
      </c>
      <c r="F74" s="40">
        <v>0.4405</v>
      </c>
      <c r="G74" s="40">
        <v>0.4405</v>
      </c>
      <c r="H74" s="40">
        <v>0.47910000000000003</v>
      </c>
      <c r="I74" s="40">
        <v>0.4405</v>
      </c>
      <c r="J74" s="40"/>
      <c r="K74" s="101">
        <v>0.4405</v>
      </c>
      <c r="L74" s="39"/>
      <c r="M74" s="56">
        <f t="shared" si="29"/>
        <v>0.40569110493591004</v>
      </c>
    </row>
    <row r="75" spans="1:13" x14ac:dyDescent="0.3">
      <c r="A75" s="96" t="s">
        <v>10</v>
      </c>
      <c r="B75" s="66" t="s">
        <v>109</v>
      </c>
      <c r="C75" s="131">
        <v>3.1399999999999997E-2</v>
      </c>
      <c r="D75" s="40">
        <v>3.1399999999999997E-2</v>
      </c>
      <c r="E75" s="40">
        <v>5.7799999999999997E-2</v>
      </c>
      <c r="F75" s="40">
        <v>5.5899999999999998E-2</v>
      </c>
      <c r="G75" s="40">
        <v>5.5899999999999998E-2</v>
      </c>
      <c r="H75" s="40">
        <v>5.8099999999999999E-2</v>
      </c>
      <c r="I75" s="40">
        <v>5.5899999999999998E-2</v>
      </c>
      <c r="J75" s="40"/>
      <c r="K75" s="101">
        <v>5.5899999999999998E-2</v>
      </c>
      <c r="L75" s="39"/>
      <c r="M75" s="56">
        <f t="shared" si="29"/>
        <v>5.1344002753562525E-2</v>
      </c>
    </row>
    <row r="76" spans="1:13" x14ac:dyDescent="0.3">
      <c r="A76" s="96" t="s">
        <v>11</v>
      </c>
      <c r="B76" s="66" t="s">
        <v>110</v>
      </c>
      <c r="C76" s="131">
        <v>3.3E-3</v>
      </c>
      <c r="D76" s="40">
        <v>3.3E-3</v>
      </c>
      <c r="E76" s="40">
        <v>6.0000000000000001E-3</v>
      </c>
      <c r="F76" s="40">
        <v>5.7999999999999996E-3</v>
      </c>
      <c r="G76" s="40">
        <v>5.7999999999999996E-3</v>
      </c>
      <c r="H76" s="40">
        <v>6.1000000000000004E-3</v>
      </c>
      <c r="I76" s="40">
        <v>5.7999999999999996E-3</v>
      </c>
      <c r="J76" s="40"/>
      <c r="K76" s="101">
        <v>5.7999999999999996E-3</v>
      </c>
      <c r="L76" s="39"/>
      <c r="M76" s="56">
        <f t="shared" si="29"/>
        <v>5.3408665581847247E-3</v>
      </c>
    </row>
    <row r="77" spans="1:13" x14ac:dyDescent="0.3">
      <c r="A77" s="96" t="s">
        <v>132</v>
      </c>
      <c r="B77" s="66" t="s">
        <v>133</v>
      </c>
      <c r="C77" s="131">
        <v>1.7399999999999999E-2</v>
      </c>
      <c r="D77" s="40">
        <v>1.7399999999999999E-2</v>
      </c>
      <c r="E77" s="40">
        <v>3.2000000000000001E-2</v>
      </c>
      <c r="F77" s="40">
        <v>3.1E-2</v>
      </c>
      <c r="G77" s="40">
        <v>3.1E-2</v>
      </c>
      <c r="H77" s="40">
        <v>3.3700000000000001E-2</v>
      </c>
      <c r="I77" s="40">
        <v>3.1E-2</v>
      </c>
      <c r="J77" s="40"/>
      <c r="K77" s="101">
        <v>3.1E-2</v>
      </c>
      <c r="L77" s="39"/>
      <c r="M77" s="56">
        <f t="shared" si="29"/>
        <v>2.8529822693966145E-2</v>
      </c>
    </row>
    <row r="78" spans="1:13" x14ac:dyDescent="0.3">
      <c r="A78" s="96" t="s">
        <v>13</v>
      </c>
      <c r="B78" s="66" t="s">
        <v>40</v>
      </c>
      <c r="C78" s="131">
        <v>3.0700000000000002E-2</v>
      </c>
      <c r="D78" s="40">
        <v>3.0700000000000002E-2</v>
      </c>
      <c r="E78" s="40">
        <v>4.6199999999999998E-2</v>
      </c>
      <c r="F78" s="40">
        <v>4.4999999999999998E-2</v>
      </c>
      <c r="G78" s="40">
        <v>4.4999999999999998E-2</v>
      </c>
      <c r="H78" s="40">
        <v>4.4999999999999998E-2</v>
      </c>
      <c r="I78" s="40">
        <v>4.4999999999999998E-2</v>
      </c>
      <c r="J78" s="40"/>
      <c r="K78" s="101">
        <v>4.4999999999999998E-2</v>
      </c>
      <c r="L78" s="39"/>
      <c r="M78" s="56">
        <f t="shared" si="29"/>
        <v>4.2303136834513283E-2</v>
      </c>
    </row>
    <row r="79" spans="1:13" x14ac:dyDescent="0.3">
      <c r="A79" s="565" t="s">
        <v>14</v>
      </c>
      <c r="B79" s="139" t="s">
        <v>118</v>
      </c>
      <c r="C79" s="132">
        <v>9.7900000000000001E-2</v>
      </c>
      <c r="D79" s="41">
        <v>9.7900000000000001E-2</v>
      </c>
      <c r="E79" s="41">
        <v>0.1474</v>
      </c>
      <c r="F79" s="41">
        <v>0.14460000000000001</v>
      </c>
      <c r="G79" s="41">
        <v>0.14460000000000001</v>
      </c>
      <c r="H79" s="41">
        <v>0.14460000000000001</v>
      </c>
      <c r="I79" s="41">
        <v>0.14460000000000001</v>
      </c>
      <c r="J79" s="41"/>
      <c r="K79" s="102">
        <v>0.14460000000000001</v>
      </c>
      <c r="L79" s="39"/>
      <c r="M79" s="62">
        <f t="shared" si="29"/>
        <v>0.13544658019237249</v>
      </c>
    </row>
    <row r="80" spans="1:13" ht="15" thickBot="1" x14ac:dyDescent="0.35">
      <c r="A80" s="566"/>
      <c r="B80" s="83" t="s">
        <v>117</v>
      </c>
      <c r="C80" s="126">
        <f>C79*0.423893</f>
        <v>4.1499124700000001E-2</v>
      </c>
      <c r="D80" s="123">
        <f t="shared" ref="D80:I80" si="33">D79*0.423893</f>
        <v>4.1499124700000001E-2</v>
      </c>
      <c r="E80" s="123">
        <f t="shared" si="33"/>
        <v>6.2481828200000006E-2</v>
      </c>
      <c r="F80" s="123">
        <f t="shared" si="33"/>
        <v>6.1294927800000003E-2</v>
      </c>
      <c r="G80" s="123">
        <f>G79*0.423893</f>
        <v>6.1294927800000003E-2</v>
      </c>
      <c r="H80" s="123">
        <f t="shared" si="33"/>
        <v>6.1294927800000003E-2</v>
      </c>
      <c r="I80" s="123">
        <f t="shared" si="33"/>
        <v>6.1294927800000003E-2</v>
      </c>
      <c r="J80" s="123"/>
      <c r="K80" s="123">
        <v>6.13E-2</v>
      </c>
      <c r="L80" s="39"/>
      <c r="M80" s="62">
        <f t="shared" si="29"/>
        <v>5.7415176823762723E-2</v>
      </c>
    </row>
    <row r="81" spans="1:19" ht="15" thickBot="1" x14ac:dyDescent="0.35">
      <c r="A81" s="9">
        <v>6</v>
      </c>
      <c r="B81" s="137" t="s">
        <v>42</v>
      </c>
      <c r="C81" s="129">
        <f>SUM(C82:C84)</f>
        <v>0.28420000000000001</v>
      </c>
      <c r="D81" s="37">
        <f t="shared" ref="D81:K81" si="34">SUM(D82:D84)</f>
        <v>0.28420000000000001</v>
      </c>
      <c r="E81" s="37">
        <f t="shared" si="34"/>
        <v>0.34429999999999999</v>
      </c>
      <c r="F81" s="37">
        <f t="shared" si="34"/>
        <v>0.34089999999999998</v>
      </c>
      <c r="G81" s="37">
        <f>SUM(G82:G84)</f>
        <v>0.34089999999999998</v>
      </c>
      <c r="H81" s="37">
        <f t="shared" si="34"/>
        <v>0.70899999999999996</v>
      </c>
      <c r="I81" s="37">
        <f t="shared" si="34"/>
        <v>0.34089999999999998</v>
      </c>
      <c r="J81" s="37"/>
      <c r="K81" s="37">
        <f t="shared" si="34"/>
        <v>0.34089999999999998</v>
      </c>
      <c r="L81" s="43"/>
      <c r="M81" s="60">
        <f t="shared" si="29"/>
        <v>0.34865205989946862</v>
      </c>
    </row>
    <row r="82" spans="1:19" x14ac:dyDescent="0.3">
      <c r="A82" s="94" t="s">
        <v>15</v>
      </c>
      <c r="B82" s="138" t="s">
        <v>43</v>
      </c>
      <c r="C82" s="127">
        <v>0.1187</v>
      </c>
      <c r="D82" s="38">
        <v>0.1187</v>
      </c>
      <c r="E82" s="38">
        <v>0.17879999999999999</v>
      </c>
      <c r="F82" s="38">
        <v>0.1754</v>
      </c>
      <c r="G82" s="38">
        <v>0.1754</v>
      </c>
      <c r="H82" s="38">
        <v>0.1754</v>
      </c>
      <c r="I82" s="38">
        <v>0.1754</v>
      </c>
      <c r="J82" s="38"/>
      <c r="K82" s="100">
        <v>0.1754</v>
      </c>
      <c r="L82" s="39"/>
      <c r="M82" s="58">
        <f t="shared" si="29"/>
        <v>0.16428666562953526</v>
      </c>
    </row>
    <row r="83" spans="1:19" x14ac:dyDescent="0.3">
      <c r="A83" s="98" t="s">
        <v>16</v>
      </c>
      <c r="B83" s="139" t="s">
        <v>80</v>
      </c>
      <c r="C83" s="132">
        <v>0.16550000000000001</v>
      </c>
      <c r="D83" s="41">
        <v>0.16550000000000001</v>
      </c>
      <c r="E83" s="41">
        <v>0.16550000000000001</v>
      </c>
      <c r="F83" s="41">
        <v>0.16550000000000001</v>
      </c>
      <c r="G83" s="41">
        <v>0.16550000000000001</v>
      </c>
      <c r="H83" s="41">
        <v>0.16550000000000001</v>
      </c>
      <c r="I83" s="41">
        <v>0.16550000000000001</v>
      </c>
      <c r="J83" s="41"/>
      <c r="K83" s="102">
        <v>0.16550000000000001</v>
      </c>
      <c r="L83" s="39"/>
      <c r="M83" s="56">
        <f t="shared" si="29"/>
        <v>0.16550000000000001</v>
      </c>
    </row>
    <row r="84" spans="1:19" x14ac:dyDescent="0.3">
      <c r="A84" s="96" t="s">
        <v>102</v>
      </c>
      <c r="B84" s="66" t="s">
        <v>103</v>
      </c>
      <c r="C84" s="131"/>
      <c r="D84" s="40"/>
      <c r="E84" s="40"/>
      <c r="F84" s="40"/>
      <c r="G84" s="40"/>
      <c r="H84" s="40">
        <f>SUM(H85:H85)</f>
        <v>0.36809999999999998</v>
      </c>
      <c r="I84" s="40"/>
      <c r="J84" s="40"/>
      <c r="K84" s="40"/>
      <c r="L84" s="39"/>
      <c r="M84" s="56">
        <f t="shared" si="29"/>
        <v>1.8865394269933403E-2</v>
      </c>
    </row>
    <row r="85" spans="1:19" ht="15" thickBot="1" x14ac:dyDescent="0.35">
      <c r="A85" s="96" t="s">
        <v>104</v>
      </c>
      <c r="B85" s="66" t="s">
        <v>120</v>
      </c>
      <c r="C85" s="131"/>
      <c r="D85" s="40"/>
      <c r="E85" s="40"/>
      <c r="F85" s="40"/>
      <c r="G85" s="40"/>
      <c r="H85" s="40">
        <v>0.36809999999999998</v>
      </c>
      <c r="I85" s="40"/>
      <c r="J85" s="40"/>
      <c r="K85" s="101"/>
      <c r="L85" s="39"/>
      <c r="M85" s="56">
        <f t="shared" si="29"/>
        <v>1.8865394269933403E-2</v>
      </c>
    </row>
    <row r="86" spans="1:19" ht="15" thickBot="1" x14ac:dyDescent="0.35">
      <c r="A86" s="9">
        <v>7</v>
      </c>
      <c r="B86" s="137" t="s">
        <v>45</v>
      </c>
      <c r="C86" s="129">
        <f>SUM(C87:C88)</f>
        <v>0.39900000000000002</v>
      </c>
      <c r="D86" s="37">
        <f>SUM(D87:D88)</f>
        <v>0.2397</v>
      </c>
      <c r="E86" s="37">
        <f t="shared" ref="E86:K86" si="35">SUM(E87:E88)</f>
        <v>0.32690000000000002</v>
      </c>
      <c r="F86" s="37">
        <f t="shared" si="35"/>
        <v>0.30599999999999999</v>
      </c>
      <c r="G86" s="37">
        <f t="shared" si="35"/>
        <v>0.41619999999999996</v>
      </c>
      <c r="H86" s="37">
        <f t="shared" si="35"/>
        <v>0.63529999999999998</v>
      </c>
      <c r="I86" s="37">
        <f t="shared" si="35"/>
        <v>0.74670000000000003</v>
      </c>
      <c r="J86" s="37"/>
      <c r="K86" s="42">
        <f t="shared" si="35"/>
        <v>1.2917999999999998</v>
      </c>
      <c r="L86" s="43"/>
      <c r="M86" s="60">
        <f t="shared" si="29"/>
        <v>0.46268030762197176</v>
      </c>
    </row>
    <row r="87" spans="1:19" x14ac:dyDescent="0.3">
      <c r="A87" s="94" t="s">
        <v>17</v>
      </c>
      <c r="B87" s="138" t="s">
        <v>46</v>
      </c>
      <c r="C87" s="127">
        <v>0.38080000000000003</v>
      </c>
      <c r="D87" s="38">
        <v>0.2291</v>
      </c>
      <c r="E87" s="38">
        <v>0.31240000000000001</v>
      </c>
      <c r="F87" s="38">
        <v>0.2923</v>
      </c>
      <c r="G87" s="38">
        <v>0.39789999999999998</v>
      </c>
      <c r="H87" s="38">
        <v>0.59750000000000003</v>
      </c>
      <c r="I87" s="38">
        <v>0.7137</v>
      </c>
      <c r="J87" s="38"/>
      <c r="K87" s="100">
        <v>1.2346999999999999</v>
      </c>
      <c r="L87" s="39"/>
      <c r="M87" s="58">
        <f t="shared" si="29"/>
        <v>0.44173050527979019</v>
      </c>
    </row>
    <row r="88" spans="1:19" ht="15" thickBot="1" x14ac:dyDescent="0.35">
      <c r="A88" s="98" t="s">
        <v>18</v>
      </c>
      <c r="B88" s="20" t="s">
        <v>48</v>
      </c>
      <c r="C88" s="132">
        <v>1.8200000000000001E-2</v>
      </c>
      <c r="D88" s="41">
        <v>1.06E-2</v>
      </c>
      <c r="E88" s="41">
        <v>1.4500000000000001E-2</v>
      </c>
      <c r="F88" s="41">
        <v>1.37E-2</v>
      </c>
      <c r="G88" s="41">
        <v>1.83E-2</v>
      </c>
      <c r="H88" s="41">
        <v>3.78E-2</v>
      </c>
      <c r="I88" s="41">
        <v>3.3000000000000002E-2</v>
      </c>
      <c r="J88" s="41"/>
      <c r="K88" s="102">
        <v>5.7099999999999998E-2</v>
      </c>
      <c r="L88" s="39"/>
      <c r="M88" s="62">
        <f t="shared" si="29"/>
        <v>2.0949802342181557E-2</v>
      </c>
    </row>
    <row r="89" spans="1:19" ht="15" thickBot="1" x14ac:dyDescent="0.35">
      <c r="A89" s="9">
        <v>8</v>
      </c>
      <c r="B89" s="137" t="s">
        <v>49</v>
      </c>
      <c r="C89" s="129">
        <f>SUM(C90:C93)</f>
        <v>0.63579999999999992</v>
      </c>
      <c r="D89" s="37">
        <f>SUM(D90:D93)</f>
        <v>0.37750000000000006</v>
      </c>
      <c r="E89" s="37">
        <f t="shared" ref="E89:K89" si="36">SUM(E90:E93)</f>
        <v>0.54819999999999991</v>
      </c>
      <c r="F89" s="37">
        <f t="shared" si="36"/>
        <v>0.47889999999999999</v>
      </c>
      <c r="G89" s="37">
        <f t="shared" si="36"/>
        <v>0.66269999999999996</v>
      </c>
      <c r="H89" s="37">
        <f t="shared" si="36"/>
        <v>1.0775999999999999</v>
      </c>
      <c r="I89" s="37">
        <f t="shared" si="36"/>
        <v>1.1950000000000001</v>
      </c>
      <c r="J89" s="37"/>
      <c r="K89" s="42">
        <f t="shared" si="36"/>
        <v>2.4874999999999998</v>
      </c>
      <c r="L89" s="43"/>
      <c r="M89" s="60">
        <f t="shared" si="29"/>
        <v>0.77564186958332904</v>
      </c>
    </row>
    <row r="90" spans="1:19" x14ac:dyDescent="0.3">
      <c r="A90" s="94" t="s">
        <v>19</v>
      </c>
      <c r="B90" s="138" t="s">
        <v>46</v>
      </c>
      <c r="C90" s="127">
        <v>0.32169999999999999</v>
      </c>
      <c r="D90" s="38">
        <v>0.191</v>
      </c>
      <c r="E90" s="38">
        <v>0.27739999999999998</v>
      </c>
      <c r="F90" s="38">
        <v>0.24229999999999999</v>
      </c>
      <c r="G90" s="38">
        <v>0.33529999999999999</v>
      </c>
      <c r="H90" s="38">
        <v>0.52459999999999996</v>
      </c>
      <c r="I90" s="38">
        <v>0.60460000000000003</v>
      </c>
      <c r="J90" s="38"/>
      <c r="K90" s="100">
        <v>1.2585</v>
      </c>
      <c r="L90" s="39"/>
      <c r="M90" s="58">
        <f t="shared" si="29"/>
        <v>0.3913891136705816</v>
      </c>
    </row>
    <row r="91" spans="1:19" x14ac:dyDescent="0.3">
      <c r="A91" s="96" t="s">
        <v>19</v>
      </c>
      <c r="B91" s="66" t="s">
        <v>47</v>
      </c>
      <c r="C91" s="131">
        <v>0.16470000000000001</v>
      </c>
      <c r="D91" s="40">
        <v>9.7799999999999998E-2</v>
      </c>
      <c r="E91" s="40">
        <v>0.14199999999999999</v>
      </c>
      <c r="F91" s="40">
        <v>0.1241</v>
      </c>
      <c r="G91" s="40">
        <v>0.17169999999999999</v>
      </c>
      <c r="H91" s="40">
        <v>0.26860000000000001</v>
      </c>
      <c r="I91" s="40">
        <v>0.30959999999999999</v>
      </c>
      <c r="J91" s="40"/>
      <c r="K91" s="101">
        <v>0.64439999999999997</v>
      </c>
      <c r="L91" s="39"/>
      <c r="M91" s="56">
        <f t="shared" si="29"/>
        <v>0.2003996574970078</v>
      </c>
    </row>
    <row r="92" spans="1:19" x14ac:dyDescent="0.3">
      <c r="A92" s="96" t="s">
        <v>20</v>
      </c>
      <c r="B92" s="66" t="s">
        <v>50</v>
      </c>
      <c r="C92" s="131">
        <v>9.8799999999999999E-2</v>
      </c>
      <c r="D92" s="40">
        <v>5.8700000000000002E-2</v>
      </c>
      <c r="E92" s="40">
        <v>8.5199999999999998E-2</v>
      </c>
      <c r="F92" s="40">
        <v>7.4399999999999994E-2</v>
      </c>
      <c r="G92" s="40">
        <v>0.10299999999999999</v>
      </c>
      <c r="H92" s="40">
        <v>0.18809999999999999</v>
      </c>
      <c r="I92" s="40">
        <v>0.1857</v>
      </c>
      <c r="J92" s="40"/>
      <c r="K92" s="101">
        <v>0.3866</v>
      </c>
      <c r="L92" s="39"/>
      <c r="M92" s="56">
        <f t="shared" si="29"/>
        <v>0.12160861581762988</v>
      </c>
    </row>
    <row r="93" spans="1:19" ht="15" thickBot="1" x14ac:dyDescent="0.35">
      <c r="A93" s="98" t="s">
        <v>20</v>
      </c>
      <c r="B93" s="20" t="s">
        <v>47</v>
      </c>
      <c r="C93" s="132">
        <v>5.0599999999999999E-2</v>
      </c>
      <c r="D93" s="41">
        <v>0.03</v>
      </c>
      <c r="E93" s="41">
        <v>4.36E-2</v>
      </c>
      <c r="F93" s="41">
        <v>3.8100000000000002E-2</v>
      </c>
      <c r="G93" s="41">
        <v>5.2699999999999997E-2</v>
      </c>
      <c r="H93" s="41">
        <v>9.6299999999999997E-2</v>
      </c>
      <c r="I93" s="41">
        <v>9.5100000000000004E-2</v>
      </c>
      <c r="J93" s="41"/>
      <c r="K93" s="102">
        <v>0.19800000000000001</v>
      </c>
      <c r="L93" s="39"/>
      <c r="M93" s="62">
        <f t="shared" si="29"/>
        <v>6.2244482598109628E-2</v>
      </c>
    </row>
    <row r="94" spans="1:19" ht="15" thickBot="1" x14ac:dyDescent="0.35">
      <c r="A94" s="9">
        <v>9</v>
      </c>
      <c r="B94" s="137" t="s">
        <v>51</v>
      </c>
      <c r="C94" s="129">
        <f t="shared" ref="C94:I94" si="37">SUM(C97,C99)</f>
        <v>0.37177422766782486</v>
      </c>
      <c r="D94" s="37">
        <f t="shared" si="37"/>
        <v>0.35948190166782479</v>
      </c>
      <c r="E94" s="37">
        <f t="shared" si="37"/>
        <v>0.50630502869625971</v>
      </c>
      <c r="F94" s="37">
        <f t="shared" si="37"/>
        <v>0.52465760211273493</v>
      </c>
      <c r="G94" s="37">
        <f t="shared" si="37"/>
        <v>0.55908462171273487</v>
      </c>
      <c r="H94" s="37">
        <f t="shared" si="37"/>
        <v>0.68564044635496568</v>
      </c>
      <c r="I94" s="37">
        <f t="shared" si="37"/>
        <v>0.69424066011273478</v>
      </c>
      <c r="J94" s="37"/>
      <c r="K94" s="42">
        <f>SUM(K97,K99)</f>
        <v>0.9125000591946445</v>
      </c>
      <c r="L94" s="43"/>
      <c r="M94" s="42">
        <f>SUM(M97,M99)</f>
        <v>0.54086192028715863</v>
      </c>
    </row>
    <row r="95" spans="1:19" ht="15" thickBot="1" x14ac:dyDescent="0.35">
      <c r="A95" s="264"/>
      <c r="B95" s="232" t="s">
        <v>91</v>
      </c>
      <c r="C95" s="275"/>
      <c r="D95" s="266"/>
      <c r="E95" s="266"/>
      <c r="F95" s="266"/>
      <c r="G95" s="266"/>
      <c r="H95" s="266"/>
      <c r="I95" s="266"/>
      <c r="J95" s="266"/>
      <c r="K95" s="267"/>
      <c r="L95" s="268"/>
      <c r="M95" s="269">
        <v>-7.6100000000000001E-2</v>
      </c>
      <c r="N95" s="276"/>
      <c r="O95" s="276"/>
      <c r="P95" s="277"/>
      <c r="Q95" s="277"/>
      <c r="R95" s="277"/>
      <c r="S95" s="277"/>
    </row>
    <row r="96" spans="1:19" x14ac:dyDescent="0.3">
      <c r="A96" s="270"/>
      <c r="B96" s="278" t="s">
        <v>52</v>
      </c>
      <c r="C96" s="279">
        <f t="shared" ref="C96:I96" si="38">SUM(C89,C86,C81,C70,C64)</f>
        <v>4.3703181886000007</v>
      </c>
      <c r="D96" s="272">
        <f t="shared" si="38"/>
        <v>4.2258181885999999</v>
      </c>
      <c r="E96" s="272">
        <f t="shared" si="38"/>
        <v>5.9517683347000006</v>
      </c>
      <c r="F96" s="272">
        <f t="shared" si="38"/>
        <v>6.1675083711000003</v>
      </c>
      <c r="G96" s="272">
        <f t="shared" si="38"/>
        <v>6.5722083711000003</v>
      </c>
      <c r="H96" s="272">
        <f t="shared" si="38"/>
        <v>8.0599102642000009</v>
      </c>
      <c r="I96" s="272">
        <f t="shared" si="38"/>
        <v>8.1610083710999994</v>
      </c>
      <c r="J96" s="272"/>
      <c r="K96" s="273">
        <f>SUM(K89,K86,K81,K70,K64)</f>
        <v>10.7267134433</v>
      </c>
      <c r="L96" s="268"/>
      <c r="M96" s="274">
        <f>((C96*$C$62+D96*$D$62+E96*$E$62+F96*$F$62+G96*$G$62+H96*$H$62+I96*$I$62+J96*$J$62+K96*$K$62)/$M$62)+M95</f>
        <v>6.3579950191277401</v>
      </c>
      <c r="N96" s="276"/>
      <c r="O96" s="276"/>
      <c r="P96" s="277"/>
      <c r="Q96" s="277"/>
      <c r="R96" s="277"/>
      <c r="S96" s="277"/>
    </row>
    <row r="97" spans="1:16" x14ac:dyDescent="0.3">
      <c r="A97" s="105" t="s">
        <v>21</v>
      </c>
      <c r="B97" s="145" t="s">
        <v>53</v>
      </c>
      <c r="C97" s="135">
        <f t="shared" ref="C97:K97" si="39">SUM(C98:C98)</f>
        <v>9.1046838823103812E-2</v>
      </c>
      <c r="D97" s="45">
        <f t="shared" si="39"/>
        <v>8.8036470323103799E-2</v>
      </c>
      <c r="E97" s="45">
        <f t="shared" si="39"/>
        <v>0.12399318971680512</v>
      </c>
      <c r="F97" s="45">
        <f t="shared" si="39"/>
        <v>0.12848770189512632</v>
      </c>
      <c r="G97" s="45">
        <f t="shared" si="39"/>
        <v>0.13691881699512631</v>
      </c>
      <c r="H97" s="45">
        <f t="shared" si="39"/>
        <v>0.16791211053407862</v>
      </c>
      <c r="I97" s="45">
        <f t="shared" si="39"/>
        <v>0.17001828739512628</v>
      </c>
      <c r="J97" s="45"/>
      <c r="K97" s="45">
        <f t="shared" si="39"/>
        <v>0.22346962116426891</v>
      </c>
      <c r="L97" s="43"/>
      <c r="M97" s="57">
        <f>SUM(M98)</f>
        <v>0.13245611023348822</v>
      </c>
    </row>
    <row r="98" spans="1:16" x14ac:dyDescent="0.3">
      <c r="A98" s="96" t="s">
        <v>121</v>
      </c>
      <c r="B98" s="66" t="s">
        <v>128</v>
      </c>
      <c r="C98" s="131">
        <f>0.020833*C96</f>
        <v>9.1046838823103812E-2</v>
      </c>
      <c r="D98" s="40">
        <f t="shared" ref="D98:K98" si="40">0.020833*D96</f>
        <v>8.8036470323103799E-2</v>
      </c>
      <c r="E98" s="40">
        <f t="shared" si="40"/>
        <v>0.12399318971680512</v>
      </c>
      <c r="F98" s="47">
        <f t="shared" si="40"/>
        <v>0.12848770189512632</v>
      </c>
      <c r="G98" s="40">
        <f t="shared" si="40"/>
        <v>0.13691881699512631</v>
      </c>
      <c r="H98" s="40">
        <f t="shared" si="40"/>
        <v>0.16791211053407862</v>
      </c>
      <c r="I98" s="40">
        <f t="shared" si="40"/>
        <v>0.17001828739512628</v>
      </c>
      <c r="J98" s="40"/>
      <c r="K98" s="101">
        <f t="shared" si="40"/>
        <v>0.22346962116426891</v>
      </c>
      <c r="L98" s="39"/>
      <c r="M98" s="56">
        <f>0.020833*M96</f>
        <v>0.13245611023348822</v>
      </c>
    </row>
    <row r="99" spans="1:16" x14ac:dyDescent="0.3">
      <c r="A99" s="105" t="s">
        <v>24</v>
      </c>
      <c r="B99" s="145" t="s">
        <v>56</v>
      </c>
      <c r="C99" s="135">
        <f>SUM(C100,C101)</f>
        <v>0.28072738884472104</v>
      </c>
      <c r="D99" s="45">
        <f t="shared" ref="D99" si="41">SUM(D100,D101)</f>
        <v>0.27144543134472099</v>
      </c>
      <c r="E99" s="45">
        <f t="shared" ref="E99" si="42">SUM(E100,E101)</f>
        <v>0.38231183897945459</v>
      </c>
      <c r="F99" s="45">
        <f t="shared" ref="F99" si="43">SUM(F100,F101)</f>
        <v>0.39616990021760856</v>
      </c>
      <c r="G99" s="45">
        <f t="shared" ref="G99" si="44">SUM(G100,G101)</f>
        <v>0.42216580471760856</v>
      </c>
      <c r="H99" s="45">
        <f t="shared" ref="H99" si="45">SUM(H100,H101)</f>
        <v>0.51772833582088706</v>
      </c>
      <c r="I99" s="45">
        <f t="shared" ref="I99" si="46">SUM(I100,I101)</f>
        <v>0.52422237271760852</v>
      </c>
      <c r="J99" s="45"/>
      <c r="K99" s="106">
        <f t="shared" ref="K99" si="47">SUM(K100,K101)</f>
        <v>0.68903043803037556</v>
      </c>
      <c r="L99" s="43"/>
      <c r="M99" s="57">
        <f>SUM(M100:M101)</f>
        <v>0.40840581005367038</v>
      </c>
    </row>
    <row r="100" spans="1:16" x14ac:dyDescent="0.3">
      <c r="A100" s="96" t="s">
        <v>25</v>
      </c>
      <c r="B100" s="66" t="s">
        <v>129</v>
      </c>
      <c r="C100" s="131">
        <f>C98</f>
        <v>9.1046838823103812E-2</v>
      </c>
      <c r="D100" s="40">
        <f t="shared" ref="D100:K100" si="48">D98</f>
        <v>8.8036470323103799E-2</v>
      </c>
      <c r="E100" s="40">
        <f t="shared" si="48"/>
        <v>0.12399318971680512</v>
      </c>
      <c r="F100" s="40">
        <f t="shared" si="48"/>
        <v>0.12848770189512632</v>
      </c>
      <c r="G100" s="40">
        <f t="shared" si="48"/>
        <v>0.13691881699512631</v>
      </c>
      <c r="H100" s="40">
        <f t="shared" si="48"/>
        <v>0.16791211053407862</v>
      </c>
      <c r="I100" s="40">
        <f t="shared" si="48"/>
        <v>0.17001828739512628</v>
      </c>
      <c r="J100" s="40"/>
      <c r="K100" s="101">
        <f t="shared" si="48"/>
        <v>0.22346962116426891</v>
      </c>
      <c r="L100" s="39"/>
      <c r="M100" s="56">
        <f>M98</f>
        <v>0.13245611023348822</v>
      </c>
    </row>
    <row r="101" spans="1:16" ht="15" thickBot="1" x14ac:dyDescent="0.35">
      <c r="A101" s="98" t="s">
        <v>26</v>
      </c>
      <c r="B101" s="139" t="s">
        <v>130</v>
      </c>
      <c r="C101" s="132">
        <f>0.043402*C96</f>
        <v>0.18968055002161724</v>
      </c>
      <c r="D101" s="41">
        <f t="shared" ref="D101:K101" si="49">0.043402*D96</f>
        <v>0.18340896102161722</v>
      </c>
      <c r="E101" s="41">
        <f t="shared" si="49"/>
        <v>0.25831864926264947</v>
      </c>
      <c r="F101" s="41">
        <f t="shared" si="49"/>
        <v>0.26768219832248225</v>
      </c>
      <c r="G101" s="41">
        <f t="shared" si="49"/>
        <v>0.28524698772248225</v>
      </c>
      <c r="H101" s="41">
        <f t="shared" si="49"/>
        <v>0.34981622528680845</v>
      </c>
      <c r="I101" s="41">
        <f t="shared" si="49"/>
        <v>0.35420408532248221</v>
      </c>
      <c r="J101" s="41"/>
      <c r="K101" s="102">
        <f t="shared" si="49"/>
        <v>0.46556081686610662</v>
      </c>
      <c r="L101" s="39"/>
      <c r="M101" s="62">
        <f>0.043402*M96</f>
        <v>0.27594969982018219</v>
      </c>
    </row>
    <row r="102" spans="1:16" ht="29.4" thickBot="1" x14ac:dyDescent="0.35">
      <c r="A102" s="9">
        <v>10</v>
      </c>
      <c r="B102" s="140" t="s">
        <v>134</v>
      </c>
      <c r="C102" s="129">
        <v>1.77E-2</v>
      </c>
      <c r="D102" s="37">
        <v>1.77E-2</v>
      </c>
      <c r="E102" s="37">
        <v>2.8000000000000001E-2</v>
      </c>
      <c r="F102" s="37">
        <v>2.7400000000000001E-2</v>
      </c>
      <c r="G102" s="37">
        <v>2.7400000000000001E-2</v>
      </c>
      <c r="H102" s="37">
        <v>2.9700000000000001E-2</v>
      </c>
      <c r="I102" s="37">
        <v>2.7400000000000001E-2</v>
      </c>
      <c r="J102" s="37"/>
      <c r="K102" s="42">
        <v>2.7400000000000001E-2</v>
      </c>
      <c r="L102" s="39"/>
      <c r="M102" s="60">
        <f>(C102*$C$62+D102*$D$62+E102*$E$62+F102*$F$62+G102*$G$62+H102*$H$62+I102*$I$62+J102*$J$62+K102*$K$62)/$M$62</f>
        <v>2.5622328749126219E-2</v>
      </c>
    </row>
    <row r="103" spans="1:16" ht="18.600000000000001" thickBot="1" x14ac:dyDescent="0.35">
      <c r="A103" s="572" t="s">
        <v>60</v>
      </c>
      <c r="B103" s="574"/>
      <c r="C103" s="203">
        <f t="shared" ref="C103:I103" si="50">SUM(C64,C70,C81,C86,C89,C94,C102)</f>
        <v>4.7597924162678247</v>
      </c>
      <c r="D103" s="204">
        <f t="shared" si="50"/>
        <v>4.603000090267825</v>
      </c>
      <c r="E103" s="204">
        <f t="shared" si="50"/>
        <v>6.4860733633962591</v>
      </c>
      <c r="F103" s="204">
        <f t="shared" si="50"/>
        <v>6.7195659732127355</v>
      </c>
      <c r="G103" s="204">
        <f t="shared" si="50"/>
        <v>7.1586929928127345</v>
      </c>
      <c r="H103" s="204">
        <f t="shared" si="50"/>
        <v>8.7752507105549657</v>
      </c>
      <c r="I103" s="204">
        <f t="shared" si="50"/>
        <v>8.8826490312127344</v>
      </c>
      <c r="J103" s="204"/>
      <c r="K103" s="204">
        <f>SUM(K64,K70,K81,K86,K89,K94,K102)</f>
        <v>11.666613502494645</v>
      </c>
      <c r="L103" s="205"/>
      <c r="M103" s="202">
        <f>M96+M97+M99+M102</f>
        <v>6.924479268164025</v>
      </c>
      <c r="N103" s="335" t="s">
        <v>153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0.32153988956070084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8" spans="1:16" ht="15" thickBot="1" x14ac:dyDescent="0.35"/>
    <row r="109" spans="1:16" ht="15" thickBot="1" x14ac:dyDescent="0.35">
      <c r="A109" s="200"/>
      <c r="B109" s="137" t="s">
        <v>135</v>
      </c>
      <c r="C109" s="92">
        <v>3</v>
      </c>
      <c r="D109" s="261">
        <v>36</v>
      </c>
      <c r="E109" s="261">
        <v>165</v>
      </c>
      <c r="F109" s="261">
        <v>7</v>
      </c>
      <c r="G109" s="261">
        <v>91</v>
      </c>
      <c r="H109" s="261">
        <v>9</v>
      </c>
      <c r="I109" s="261">
        <v>73</v>
      </c>
      <c r="J109" s="261">
        <v>17</v>
      </c>
      <c r="K109" s="262">
        <v>44</v>
      </c>
      <c r="M109" s="196">
        <f>SUM(C109:K109)</f>
        <v>445</v>
      </c>
    </row>
    <row r="110" spans="1:16" ht="15" thickBot="1" x14ac:dyDescent="0.35">
      <c r="A110" s="200"/>
      <c r="B110" s="137" t="s">
        <v>143</v>
      </c>
      <c r="C110" s="263"/>
      <c r="D110" s="194"/>
      <c r="E110" s="194"/>
      <c r="F110" s="194"/>
      <c r="G110" s="194"/>
      <c r="H110" s="194"/>
      <c r="I110" s="194"/>
      <c r="J110" s="194"/>
      <c r="K110" s="193"/>
      <c r="M110" s="196">
        <f>SUM(C110:K110)</f>
        <v>0</v>
      </c>
    </row>
    <row r="111" spans="1:16" ht="15" thickBot="1" x14ac:dyDescent="0.35">
      <c r="A111" s="103">
        <v>1</v>
      </c>
      <c r="B111" s="144" t="s">
        <v>2</v>
      </c>
      <c r="C111" s="191">
        <v>16468.5</v>
      </c>
      <c r="D111" s="189">
        <v>265695.73</v>
      </c>
      <c r="E111" s="189">
        <v>1074556.28</v>
      </c>
      <c r="F111" s="189">
        <v>28038.21</v>
      </c>
      <c r="G111" s="189">
        <v>531904.17000000004</v>
      </c>
      <c r="H111" s="195">
        <v>62763.82</v>
      </c>
      <c r="I111" s="189">
        <v>371863.57</v>
      </c>
      <c r="J111" s="189">
        <v>96005.38</v>
      </c>
      <c r="K111" s="190">
        <v>235631.85</v>
      </c>
      <c r="L111" s="23"/>
      <c r="M111" s="120">
        <f>SUM(C111:K111)</f>
        <v>2682927.5100000002</v>
      </c>
    </row>
    <row r="112" spans="1:16" ht="29.4" thickBot="1" x14ac:dyDescent="0.35">
      <c r="A112" s="8"/>
      <c r="B112" s="50" t="s">
        <v>28</v>
      </c>
      <c r="C112" s="26" t="s">
        <v>61</v>
      </c>
      <c r="D112" s="27" t="s">
        <v>62</v>
      </c>
      <c r="E112" s="27" t="s">
        <v>63</v>
      </c>
      <c r="F112" s="27" t="s">
        <v>64</v>
      </c>
      <c r="G112" s="27" t="s">
        <v>65</v>
      </c>
      <c r="H112" s="27" t="s">
        <v>111</v>
      </c>
      <c r="I112" s="27" t="s">
        <v>66</v>
      </c>
      <c r="J112" s="27" t="s">
        <v>67</v>
      </c>
      <c r="K112" s="28" t="s">
        <v>68</v>
      </c>
      <c r="L112" s="29"/>
      <c r="M112" s="54" t="s">
        <v>136</v>
      </c>
    </row>
    <row r="113" spans="1:13" ht="15" thickBot="1" x14ac:dyDescent="0.35">
      <c r="A113" s="9">
        <v>4</v>
      </c>
      <c r="B113" s="137" t="s">
        <v>29</v>
      </c>
      <c r="C113" s="146">
        <f>SUM(C114:C118)</f>
        <v>0.76980000000000004</v>
      </c>
      <c r="D113" s="30">
        <f t="shared" ref="D113:K113" si="51">SUM(D114:D118)</f>
        <v>1.0428999999999999</v>
      </c>
      <c r="E113" s="30">
        <f t="shared" si="51"/>
        <v>1.1907999999999999</v>
      </c>
      <c r="F113" s="30">
        <f t="shared" si="51"/>
        <v>1.5836000000000001</v>
      </c>
      <c r="G113" s="30">
        <f t="shared" si="51"/>
        <v>1.6941999999999999</v>
      </c>
      <c r="H113" s="30">
        <f t="shared" si="51"/>
        <v>1.9015999999999997</v>
      </c>
      <c r="I113" s="30">
        <f t="shared" si="51"/>
        <v>2.4201999999999999</v>
      </c>
      <c r="J113" s="30">
        <f t="shared" si="51"/>
        <v>2.7033</v>
      </c>
      <c r="K113" s="30">
        <f t="shared" si="51"/>
        <v>3.1780999999999997</v>
      </c>
      <c r="L113" s="32"/>
      <c r="M113" s="60">
        <f>(C113*$C$111+D113*$D$111+E113*$E$111+F113*$F$111+G113*$G$111+H113*$H$111+I113*$I$111+J113*$J$111+K113*$K$111)/$M$111</f>
        <v>1.6931636438347153</v>
      </c>
    </row>
    <row r="114" spans="1:13" x14ac:dyDescent="0.3">
      <c r="A114" s="94" t="s">
        <v>3</v>
      </c>
      <c r="B114" s="138" t="s">
        <v>30</v>
      </c>
      <c r="C114" s="147">
        <v>0.51370000000000005</v>
      </c>
      <c r="D114" s="33">
        <v>0.69589999999999996</v>
      </c>
      <c r="E114" s="33">
        <v>0.80189999999999995</v>
      </c>
      <c r="F114" s="33">
        <v>1.1457999999999999</v>
      </c>
      <c r="G114" s="33">
        <v>1.2049000000000001</v>
      </c>
      <c r="H114" s="33">
        <v>0.87739999999999996</v>
      </c>
      <c r="I114" s="33">
        <v>1.6778</v>
      </c>
      <c r="J114" s="33">
        <v>1.8915999999999999</v>
      </c>
      <c r="K114" s="95">
        <v>2.0017</v>
      </c>
      <c r="L114" s="34"/>
      <c r="M114" s="58">
        <f>(C114*$C$111+D114*$D$111+E114*$E$111+F114*$F$111+G114*$G$111+H114*$H$111+I114*$I$111+J114*$J$111+K114*$K$111)/$M$111</f>
        <v>1.1406612501830138</v>
      </c>
    </row>
    <row r="115" spans="1:13" x14ac:dyDescent="0.3">
      <c r="A115" s="96" t="s">
        <v>4</v>
      </c>
      <c r="B115" s="66" t="s">
        <v>31</v>
      </c>
      <c r="C115" s="148">
        <v>2.0500000000000001E-2</v>
      </c>
      <c r="D115" s="35">
        <v>2.7799999999999998E-2</v>
      </c>
      <c r="E115" s="35">
        <v>3.2099999999999997E-2</v>
      </c>
      <c r="F115" s="35">
        <v>4.58E-2</v>
      </c>
      <c r="G115" s="35">
        <v>4.82E-2</v>
      </c>
      <c r="H115" s="35">
        <v>5.2600000000000001E-2</v>
      </c>
      <c r="I115" s="35">
        <v>6.7100000000000007E-2</v>
      </c>
      <c r="J115" s="35">
        <v>7.5700000000000003E-2</v>
      </c>
      <c r="K115" s="97">
        <v>8.0100000000000005E-2</v>
      </c>
      <c r="L115" s="34"/>
      <c r="M115" s="56">
        <f t="shared" ref="M115:M151" si="52">(C115*$C$111+D115*$D$111+E115*$E$111+F115*$F$111+G115*$G$111+H115*$H$111+I115*$I$111+J115*$J$111+K115*$K$111)/$M$111</f>
        <v>4.6044581381179395E-2</v>
      </c>
    </row>
    <row r="116" spans="1:13" x14ac:dyDescent="0.3">
      <c r="A116" s="96" t="s">
        <v>5</v>
      </c>
      <c r="B116" s="66" t="s">
        <v>32</v>
      </c>
      <c r="C116" s="148">
        <v>6.6299999999999998E-2</v>
      </c>
      <c r="D116" s="35">
        <v>9.7600000000000006E-2</v>
      </c>
      <c r="E116" s="35">
        <v>0.12690000000000001</v>
      </c>
      <c r="F116" s="35">
        <v>0.12690000000000001</v>
      </c>
      <c r="G116" s="35">
        <v>0.14799999999999999</v>
      </c>
      <c r="H116" s="35">
        <v>0.14799999999999999</v>
      </c>
      <c r="I116" s="35">
        <v>0.17580000000000001</v>
      </c>
      <c r="J116" s="35">
        <v>0.17580000000000001</v>
      </c>
      <c r="K116" s="97">
        <v>0.20749999999999999</v>
      </c>
      <c r="L116" s="34"/>
      <c r="M116" s="56">
        <f t="shared" si="52"/>
        <v>0.14390953052026365</v>
      </c>
    </row>
    <row r="117" spans="1:13" x14ac:dyDescent="0.3">
      <c r="A117" s="98" t="s">
        <v>6</v>
      </c>
      <c r="B117" s="139" t="s">
        <v>33</v>
      </c>
      <c r="C117" s="149">
        <v>0.16930000000000001</v>
      </c>
      <c r="D117" s="36">
        <v>0.22159999999999999</v>
      </c>
      <c r="E117" s="36">
        <v>0.22989999999999999</v>
      </c>
      <c r="F117" s="36">
        <v>0.2651</v>
      </c>
      <c r="G117" s="36">
        <v>0.29310000000000003</v>
      </c>
      <c r="H117" s="36">
        <v>0.5736</v>
      </c>
      <c r="I117" s="36">
        <v>0.4995</v>
      </c>
      <c r="J117" s="36">
        <v>0.56020000000000003</v>
      </c>
      <c r="K117" s="99">
        <v>0.88880000000000003</v>
      </c>
      <c r="L117" s="34"/>
      <c r="M117" s="56">
        <f t="shared" si="52"/>
        <v>0.35669983637053243</v>
      </c>
    </row>
    <row r="118" spans="1:13" ht="15" thickBot="1" x14ac:dyDescent="0.35">
      <c r="A118" s="6" t="s">
        <v>100</v>
      </c>
      <c r="B118" s="20" t="s">
        <v>101</v>
      </c>
      <c r="C118" s="150"/>
      <c r="D118" s="116"/>
      <c r="E118" s="116"/>
      <c r="F118" s="116"/>
      <c r="G118" s="116"/>
      <c r="H118" s="116">
        <v>0.25</v>
      </c>
      <c r="I118" s="116"/>
      <c r="J118" s="116"/>
      <c r="K118" s="118"/>
      <c r="L118" s="34"/>
      <c r="M118" s="62">
        <f t="shared" si="52"/>
        <v>5.8484453797262668E-3</v>
      </c>
    </row>
    <row r="119" spans="1:13" ht="29.4" thickBot="1" x14ac:dyDescent="0.35">
      <c r="A119" s="9">
        <v>5</v>
      </c>
      <c r="B119" s="140" t="s">
        <v>71</v>
      </c>
      <c r="C119" s="129">
        <f t="shared" ref="C119:K119" si="53">SUM(C120:C122,C127:C129)</f>
        <v>2.2817605779000001</v>
      </c>
      <c r="D119" s="37">
        <f t="shared" si="53"/>
        <v>2.2817605779000001</v>
      </c>
      <c r="E119" s="37">
        <f t="shared" si="53"/>
        <v>3.5421531133000004</v>
      </c>
      <c r="F119" s="37">
        <f t="shared" si="53"/>
        <v>3.4584507604000003</v>
      </c>
      <c r="G119" s="37">
        <f t="shared" si="53"/>
        <v>3.4584507604000003</v>
      </c>
      <c r="H119" s="37">
        <f t="shared" si="53"/>
        <v>3.7537102642000004</v>
      </c>
      <c r="I119" s="37">
        <f t="shared" si="53"/>
        <v>3.4584507604000003</v>
      </c>
      <c r="J119" s="37">
        <f t="shared" si="53"/>
        <v>3.4584507604000003</v>
      </c>
      <c r="K119" s="37">
        <f t="shared" si="53"/>
        <v>3.4584507604000003</v>
      </c>
      <c r="L119" s="32"/>
      <c r="M119" s="60">
        <f t="shared" si="52"/>
        <v>3.3751293232194595</v>
      </c>
    </row>
    <row r="120" spans="1:13" x14ac:dyDescent="0.3">
      <c r="A120" s="94" t="s">
        <v>115</v>
      </c>
      <c r="B120" s="138" t="s">
        <v>114</v>
      </c>
      <c r="C120" s="127">
        <v>1.2724</v>
      </c>
      <c r="D120" s="38">
        <v>1.2724</v>
      </c>
      <c r="E120" s="38">
        <v>1.9207000000000001</v>
      </c>
      <c r="F120" s="38">
        <v>1.8782000000000001</v>
      </c>
      <c r="G120" s="38">
        <v>1.8782000000000001</v>
      </c>
      <c r="H120" s="38">
        <v>2.0548000000000002</v>
      </c>
      <c r="I120" s="38">
        <v>1.8782000000000001</v>
      </c>
      <c r="J120" s="38">
        <v>1.8782000000000001</v>
      </c>
      <c r="K120" s="100">
        <v>1.8782000000000001</v>
      </c>
      <c r="L120" s="39"/>
      <c r="M120" s="58">
        <f t="shared" si="52"/>
        <v>1.8356411318992367</v>
      </c>
    </row>
    <row r="121" spans="1:13" x14ac:dyDescent="0.3">
      <c r="A121" s="94" t="s">
        <v>116</v>
      </c>
      <c r="B121" s="141" t="s">
        <v>117</v>
      </c>
      <c r="C121" s="127">
        <f>C120*0.423893</f>
        <v>0.53936145320000006</v>
      </c>
      <c r="D121" s="127">
        <f t="shared" ref="D121:K121" si="54">D120*0.423893</f>
        <v>0.53936145320000006</v>
      </c>
      <c r="E121" s="127">
        <f t="shared" si="54"/>
        <v>0.81417128510000003</v>
      </c>
      <c r="F121" s="127">
        <f t="shared" si="54"/>
        <v>0.79615583260000011</v>
      </c>
      <c r="G121" s="127">
        <f t="shared" si="54"/>
        <v>0.79615583260000011</v>
      </c>
      <c r="H121" s="127">
        <f t="shared" si="54"/>
        <v>0.87101533640000017</v>
      </c>
      <c r="I121" s="127">
        <f t="shared" si="54"/>
        <v>0.79615583260000011</v>
      </c>
      <c r="J121" s="127">
        <f t="shared" si="54"/>
        <v>0.79615583260000011</v>
      </c>
      <c r="K121" s="127">
        <f t="shared" si="54"/>
        <v>0.79615583260000011</v>
      </c>
      <c r="L121" s="39"/>
      <c r="M121" s="58">
        <f t="shared" si="52"/>
        <v>0.7781154263241632</v>
      </c>
    </row>
    <row r="122" spans="1:13" x14ac:dyDescent="0.3">
      <c r="A122" s="96" t="s">
        <v>8</v>
      </c>
      <c r="B122" s="66" t="s">
        <v>35</v>
      </c>
      <c r="C122" s="131">
        <f>SUM(C123:C126)</f>
        <v>0.29990000000000006</v>
      </c>
      <c r="D122" s="131">
        <f t="shared" ref="D122:K122" si="55">SUM(D123:D126)</f>
        <v>0.29990000000000006</v>
      </c>
      <c r="E122" s="131">
        <f>SUM(E123:E126)</f>
        <v>0.55120000000000002</v>
      </c>
      <c r="F122" s="131">
        <f t="shared" si="55"/>
        <v>0.53320000000000001</v>
      </c>
      <c r="G122" s="131">
        <f t="shared" si="55"/>
        <v>0.53320000000000001</v>
      </c>
      <c r="H122" s="131">
        <f t="shared" si="55"/>
        <v>0.57699999999999996</v>
      </c>
      <c r="I122" s="131">
        <f t="shared" si="55"/>
        <v>0.53320000000000001</v>
      </c>
      <c r="J122" s="131">
        <f t="shared" si="55"/>
        <v>0.53320000000000001</v>
      </c>
      <c r="K122" s="131">
        <f t="shared" si="55"/>
        <v>0.53320000000000001</v>
      </c>
      <c r="L122" s="39"/>
      <c r="M122" s="56">
        <f t="shared" si="52"/>
        <v>0.51689771589430678</v>
      </c>
    </row>
    <row r="123" spans="1:13" x14ac:dyDescent="0.3">
      <c r="A123" s="96" t="s">
        <v>9</v>
      </c>
      <c r="B123" s="66" t="s">
        <v>108</v>
      </c>
      <c r="C123" s="131">
        <v>0.24779999999999999</v>
      </c>
      <c r="D123" s="40">
        <v>0.24779999999999999</v>
      </c>
      <c r="E123" s="40">
        <v>0.45540000000000003</v>
      </c>
      <c r="F123" s="40">
        <v>0.4405</v>
      </c>
      <c r="G123" s="40">
        <v>0.4405</v>
      </c>
      <c r="H123" s="40">
        <v>0.47910000000000003</v>
      </c>
      <c r="I123" s="40">
        <v>0.4405</v>
      </c>
      <c r="J123" s="40">
        <v>0.4405</v>
      </c>
      <c r="K123" s="101">
        <v>0.4405</v>
      </c>
      <c r="L123" s="39"/>
      <c r="M123" s="56">
        <f t="shared" si="52"/>
        <v>0.42710438086267938</v>
      </c>
    </row>
    <row r="124" spans="1:13" x14ac:dyDescent="0.3">
      <c r="A124" s="96" t="s">
        <v>10</v>
      </c>
      <c r="B124" s="66" t="s">
        <v>109</v>
      </c>
      <c r="C124" s="131">
        <v>3.1399999999999997E-2</v>
      </c>
      <c r="D124" s="40">
        <v>3.1399999999999997E-2</v>
      </c>
      <c r="E124" s="40">
        <v>5.7799999999999997E-2</v>
      </c>
      <c r="F124" s="40">
        <v>5.5899999999999998E-2</v>
      </c>
      <c r="G124" s="40">
        <v>5.5899999999999998E-2</v>
      </c>
      <c r="H124" s="40">
        <v>5.8099999999999999E-2</v>
      </c>
      <c r="I124" s="40">
        <v>5.5899999999999998E-2</v>
      </c>
      <c r="J124" s="40">
        <v>5.5899999999999998E-2</v>
      </c>
      <c r="K124" s="101">
        <v>5.5899999999999998E-2</v>
      </c>
      <c r="L124" s="39"/>
      <c r="M124" s="56">
        <f t="shared" si="52"/>
        <v>5.4135775554368208E-2</v>
      </c>
    </row>
    <row r="125" spans="1:13" x14ac:dyDescent="0.3">
      <c r="A125" s="96" t="s">
        <v>11</v>
      </c>
      <c r="B125" s="66" t="s">
        <v>110</v>
      </c>
      <c r="C125" s="131">
        <v>3.3E-3</v>
      </c>
      <c r="D125" s="40">
        <v>3.3E-3</v>
      </c>
      <c r="E125" s="40">
        <v>6.0000000000000001E-3</v>
      </c>
      <c r="F125" s="40">
        <v>5.7999999999999996E-3</v>
      </c>
      <c r="G125" s="40">
        <v>5.7999999999999996E-3</v>
      </c>
      <c r="H125" s="40">
        <v>6.1000000000000004E-3</v>
      </c>
      <c r="I125" s="40">
        <v>5.7999999999999996E-3</v>
      </c>
      <c r="J125" s="40">
        <v>5.7999999999999996E-3</v>
      </c>
      <c r="K125" s="101">
        <v>5.7999999999999996E-3</v>
      </c>
      <c r="L125" s="39"/>
      <c r="M125" s="56">
        <f t="shared" si="52"/>
        <v>5.624195707397253E-3</v>
      </c>
    </row>
    <row r="126" spans="1:13" x14ac:dyDescent="0.3">
      <c r="A126" s="96" t="s">
        <v>132</v>
      </c>
      <c r="B126" s="66" t="s">
        <v>133</v>
      </c>
      <c r="C126" s="131">
        <v>1.7399999999999999E-2</v>
      </c>
      <c r="D126" s="40">
        <v>1.7399999999999999E-2</v>
      </c>
      <c r="E126" s="40">
        <v>3.2000000000000001E-2</v>
      </c>
      <c r="F126" s="40">
        <v>3.1E-2</v>
      </c>
      <c r="G126" s="40">
        <v>3.1E-2</v>
      </c>
      <c r="H126" s="40">
        <v>3.3700000000000001E-2</v>
      </c>
      <c r="I126" s="40">
        <v>3.1E-2</v>
      </c>
      <c r="J126" s="40">
        <v>3.1E-2</v>
      </c>
      <c r="K126" s="101">
        <v>3.1E-2</v>
      </c>
      <c r="L126" s="39"/>
      <c r="M126" s="56">
        <f t="shared" si="52"/>
        <v>3.0033363769861973E-2</v>
      </c>
    </row>
    <row r="127" spans="1:13" x14ac:dyDescent="0.3">
      <c r="A127" s="96" t="s">
        <v>13</v>
      </c>
      <c r="B127" s="66" t="s">
        <v>40</v>
      </c>
      <c r="C127" s="131">
        <v>3.0700000000000002E-2</v>
      </c>
      <c r="D127" s="40">
        <v>3.0700000000000002E-2</v>
      </c>
      <c r="E127" s="40">
        <v>4.6199999999999998E-2</v>
      </c>
      <c r="F127" s="40">
        <v>4.4999999999999998E-2</v>
      </c>
      <c r="G127" s="40">
        <v>4.4999999999999998E-2</v>
      </c>
      <c r="H127" s="40">
        <v>4.4999999999999998E-2</v>
      </c>
      <c r="I127" s="40">
        <v>4.4999999999999998E-2</v>
      </c>
      <c r="J127" s="40">
        <v>4.4999999999999998E-2</v>
      </c>
      <c r="K127" s="101">
        <v>4.4999999999999998E-2</v>
      </c>
      <c r="L127" s="39"/>
      <c r="M127" s="56">
        <f t="shared" si="52"/>
        <v>4.3976684631706654E-2</v>
      </c>
    </row>
    <row r="128" spans="1:13" x14ac:dyDescent="0.3">
      <c r="A128" s="565" t="s">
        <v>14</v>
      </c>
      <c r="B128" s="139" t="s">
        <v>118</v>
      </c>
      <c r="C128" s="132">
        <v>9.7900000000000001E-2</v>
      </c>
      <c r="D128" s="41">
        <v>9.7900000000000001E-2</v>
      </c>
      <c r="E128" s="41">
        <v>0.1474</v>
      </c>
      <c r="F128" s="41">
        <v>0.14460000000000001</v>
      </c>
      <c r="G128" s="41">
        <v>0.14460000000000001</v>
      </c>
      <c r="H128" s="41">
        <v>0.14460000000000001</v>
      </c>
      <c r="I128" s="41">
        <v>0.14460000000000001</v>
      </c>
      <c r="J128" s="41">
        <v>0.14460000000000001</v>
      </c>
      <c r="K128" s="102">
        <v>0.14460000000000001</v>
      </c>
      <c r="L128" s="39"/>
      <c r="M128" s="62">
        <f t="shared" si="52"/>
        <v>0.14080999377765518</v>
      </c>
    </row>
    <row r="129" spans="1:19" ht="15" thickBot="1" x14ac:dyDescent="0.35">
      <c r="A129" s="566"/>
      <c r="B129" s="83" t="s">
        <v>117</v>
      </c>
      <c r="C129" s="127">
        <f>C128*0.423893</f>
        <v>4.1499124700000001E-2</v>
      </c>
      <c r="D129" s="127">
        <f t="shared" ref="D129:K129" si="56">D128*0.423893</f>
        <v>4.1499124700000001E-2</v>
      </c>
      <c r="E129" s="127">
        <f t="shared" si="56"/>
        <v>6.2481828200000006E-2</v>
      </c>
      <c r="F129" s="127">
        <f t="shared" si="56"/>
        <v>6.1294927800000003E-2</v>
      </c>
      <c r="G129" s="127">
        <f t="shared" si="56"/>
        <v>6.1294927800000003E-2</v>
      </c>
      <c r="H129" s="127">
        <f t="shared" si="56"/>
        <v>6.1294927800000003E-2</v>
      </c>
      <c r="I129" s="127">
        <f t="shared" si="56"/>
        <v>6.1294927800000003E-2</v>
      </c>
      <c r="J129" s="127">
        <f t="shared" si="56"/>
        <v>6.1294927800000003E-2</v>
      </c>
      <c r="K129" s="127">
        <f t="shared" si="56"/>
        <v>6.1294927800000003E-2</v>
      </c>
      <c r="L129" s="39"/>
      <c r="M129" s="62">
        <f t="shared" si="52"/>
        <v>5.9688370692391593E-2</v>
      </c>
    </row>
    <row r="130" spans="1:19" ht="15" thickBot="1" x14ac:dyDescent="0.35">
      <c r="A130" s="9">
        <v>6</v>
      </c>
      <c r="B130" s="137" t="s">
        <v>42</v>
      </c>
      <c r="C130" s="129">
        <f>SUM(C131:C133)</f>
        <v>0.27939999999999998</v>
      </c>
      <c r="D130" s="37">
        <f t="shared" ref="D130:K130" si="57">SUM(D131:D133)</f>
        <v>0.27939999999999998</v>
      </c>
      <c r="E130" s="37">
        <f t="shared" si="57"/>
        <v>0.33950000000000002</v>
      </c>
      <c r="F130" s="37">
        <f t="shared" si="57"/>
        <v>0.33610000000000001</v>
      </c>
      <c r="G130" s="37">
        <f t="shared" si="57"/>
        <v>0.33610000000000001</v>
      </c>
      <c r="H130" s="37">
        <f>SUM(H131:H133)</f>
        <v>0.70419999999999994</v>
      </c>
      <c r="I130" s="37">
        <f t="shared" si="57"/>
        <v>0.33610000000000001</v>
      </c>
      <c r="J130" s="37">
        <f t="shared" si="57"/>
        <v>0.33610000000000001</v>
      </c>
      <c r="K130" s="37">
        <f t="shared" si="57"/>
        <v>0.33610000000000001</v>
      </c>
      <c r="L130" s="43"/>
      <c r="M130" s="60">
        <f t="shared" si="52"/>
        <v>0.34010985178052755</v>
      </c>
    </row>
    <row r="131" spans="1:19" x14ac:dyDescent="0.3">
      <c r="A131" s="94" t="s">
        <v>15</v>
      </c>
      <c r="B131" s="138" t="s">
        <v>43</v>
      </c>
      <c r="C131" s="127">
        <v>0.1187</v>
      </c>
      <c r="D131" s="38">
        <v>0.1187</v>
      </c>
      <c r="E131" s="38">
        <v>0.17879999999999999</v>
      </c>
      <c r="F131" s="38">
        <v>0.1754</v>
      </c>
      <c r="G131" s="38">
        <v>0.1754</v>
      </c>
      <c r="H131" s="38">
        <v>0.1754</v>
      </c>
      <c r="I131" s="38">
        <v>0.1754</v>
      </c>
      <c r="J131" s="38">
        <v>0.1754</v>
      </c>
      <c r="K131" s="100">
        <v>0.1754</v>
      </c>
      <c r="L131" s="39"/>
      <c r="M131" s="58">
        <f t="shared" si="52"/>
        <v>0.17079860080341866</v>
      </c>
    </row>
    <row r="132" spans="1:19" x14ac:dyDescent="0.3">
      <c r="A132" s="98" t="s">
        <v>16</v>
      </c>
      <c r="B132" s="139" t="s">
        <v>44</v>
      </c>
      <c r="C132" s="132">
        <v>0.16070000000000001</v>
      </c>
      <c r="D132" s="41">
        <v>0.16070000000000001</v>
      </c>
      <c r="E132" s="41">
        <v>0.16070000000000001</v>
      </c>
      <c r="F132" s="41">
        <v>0.16070000000000001</v>
      </c>
      <c r="G132" s="41">
        <v>0.16070000000000001</v>
      </c>
      <c r="H132" s="41">
        <v>0.16070000000000001</v>
      </c>
      <c r="I132" s="41">
        <v>0.16070000000000001</v>
      </c>
      <c r="J132" s="41">
        <v>0.16070000000000001</v>
      </c>
      <c r="K132" s="102">
        <v>0.16070000000000001</v>
      </c>
      <c r="L132" s="39"/>
      <c r="M132" s="56">
        <f t="shared" si="52"/>
        <v>0.16070000000000001</v>
      </c>
    </row>
    <row r="133" spans="1:19" x14ac:dyDescent="0.3">
      <c r="A133" s="98" t="s">
        <v>102</v>
      </c>
      <c r="B133" s="139" t="s">
        <v>103</v>
      </c>
      <c r="C133" s="132"/>
      <c r="D133" s="41"/>
      <c r="E133" s="41"/>
      <c r="F133" s="41"/>
      <c r="G133" s="41"/>
      <c r="H133" s="41">
        <f>SUM(H134:H134)</f>
        <v>0.36809999999999998</v>
      </c>
      <c r="I133" s="41"/>
      <c r="J133" s="41"/>
      <c r="K133" s="102"/>
      <c r="L133" s="39"/>
      <c r="M133" s="56">
        <f t="shared" si="52"/>
        <v>8.6112509771089554E-3</v>
      </c>
    </row>
    <row r="134" spans="1:19" ht="15" thickBot="1" x14ac:dyDescent="0.35">
      <c r="A134" s="98" t="s">
        <v>104</v>
      </c>
      <c r="B134" s="139" t="s">
        <v>106</v>
      </c>
      <c r="C134" s="132"/>
      <c r="D134" s="41"/>
      <c r="E134" s="41"/>
      <c r="F134" s="41"/>
      <c r="G134" s="41"/>
      <c r="H134" s="41">
        <v>0.36809999999999998</v>
      </c>
      <c r="I134" s="41"/>
      <c r="J134" s="41"/>
      <c r="K134" s="102"/>
      <c r="L134" s="39"/>
      <c r="M134" s="56">
        <f t="shared" si="52"/>
        <v>8.6112509771089554E-3</v>
      </c>
    </row>
    <row r="135" spans="1:19" ht="15" thickBot="1" x14ac:dyDescent="0.35">
      <c r="A135" s="9">
        <v>7</v>
      </c>
      <c r="B135" s="137" t="s">
        <v>45</v>
      </c>
      <c r="C135" s="129">
        <f>SUM(C136:C137)</f>
        <v>0.39900000000000002</v>
      </c>
      <c r="D135" s="37">
        <f>SUM(D136:D137)</f>
        <v>0.26169999999999999</v>
      </c>
      <c r="E135" s="37">
        <f t="shared" ref="E135:K135" si="58">SUM(E136:E137)</f>
        <v>0.28240000000000004</v>
      </c>
      <c r="F135" s="37">
        <f t="shared" si="58"/>
        <v>0.3387</v>
      </c>
      <c r="G135" s="37">
        <f t="shared" si="58"/>
        <v>0.45989999999999998</v>
      </c>
      <c r="H135" s="37">
        <f t="shared" si="58"/>
        <v>0.63529999999999998</v>
      </c>
      <c r="I135" s="37">
        <f t="shared" si="58"/>
        <v>0.7399</v>
      </c>
      <c r="J135" s="37">
        <f t="shared" si="58"/>
        <v>0.75239999999999996</v>
      </c>
      <c r="K135" s="42">
        <f t="shared" si="58"/>
        <v>1.3349</v>
      </c>
      <c r="L135" s="43"/>
      <c r="M135" s="60">
        <f t="shared" si="52"/>
        <v>0.49776692691521873</v>
      </c>
    </row>
    <row r="136" spans="1:19" x14ac:dyDescent="0.3">
      <c r="A136" s="94" t="s">
        <v>17</v>
      </c>
      <c r="B136" s="138" t="s">
        <v>46</v>
      </c>
      <c r="C136" s="127">
        <v>0.38080000000000003</v>
      </c>
      <c r="D136" s="38">
        <v>0.24729999999999999</v>
      </c>
      <c r="E136" s="38">
        <v>0.26700000000000002</v>
      </c>
      <c r="F136" s="38">
        <v>0.3201</v>
      </c>
      <c r="G136" s="38">
        <v>0.43469999999999998</v>
      </c>
      <c r="H136" s="38">
        <v>0.59750000000000003</v>
      </c>
      <c r="I136" s="38">
        <v>0.69940000000000002</v>
      </c>
      <c r="J136" s="38">
        <v>0.71109999999999995</v>
      </c>
      <c r="K136" s="100">
        <v>1.2618</v>
      </c>
      <c r="L136" s="39"/>
      <c r="M136" s="58">
        <f t="shared" si="52"/>
        <v>0.47047507320277909</v>
      </c>
    </row>
    <row r="137" spans="1:19" ht="15" thickBot="1" x14ac:dyDescent="0.35">
      <c r="A137" s="98" t="s">
        <v>18</v>
      </c>
      <c r="B137" s="20" t="s">
        <v>48</v>
      </c>
      <c r="C137" s="132">
        <v>1.8200000000000001E-2</v>
      </c>
      <c r="D137" s="41">
        <v>1.44E-2</v>
      </c>
      <c r="E137" s="41">
        <v>1.54E-2</v>
      </c>
      <c r="F137" s="41">
        <v>1.8599999999999998E-2</v>
      </c>
      <c r="G137" s="41">
        <v>2.52E-2</v>
      </c>
      <c r="H137" s="41">
        <v>3.78E-2</v>
      </c>
      <c r="I137" s="41">
        <v>4.0500000000000001E-2</v>
      </c>
      <c r="J137" s="41">
        <v>4.1300000000000003E-2</v>
      </c>
      <c r="K137" s="102">
        <v>7.3099999999999998E-2</v>
      </c>
      <c r="L137" s="39"/>
      <c r="M137" s="62">
        <f t="shared" si="52"/>
        <v>2.7291853712439661E-2</v>
      </c>
    </row>
    <row r="138" spans="1:19" ht="15" thickBot="1" x14ac:dyDescent="0.35">
      <c r="A138" s="9">
        <v>8</v>
      </c>
      <c r="B138" s="137" t="s">
        <v>49</v>
      </c>
      <c r="C138" s="129">
        <f>SUM(C139:C142)</f>
        <v>0.63579999999999992</v>
      </c>
      <c r="D138" s="37">
        <f>SUM(D139:D142)</f>
        <v>0.41500000000000004</v>
      </c>
      <c r="E138" s="37">
        <f t="shared" ref="E138:K138" si="59">SUM(E139:E142)</f>
        <v>0.47670000000000001</v>
      </c>
      <c r="F138" s="37">
        <f t="shared" si="59"/>
        <v>0.53410000000000002</v>
      </c>
      <c r="G138" s="37">
        <f t="shared" si="59"/>
        <v>0.73670000000000002</v>
      </c>
      <c r="H138" s="37">
        <f t="shared" si="59"/>
        <v>1.0776999999999999</v>
      </c>
      <c r="I138" s="37">
        <f t="shared" si="59"/>
        <v>1.1919</v>
      </c>
      <c r="J138" s="37">
        <f t="shared" si="59"/>
        <v>1.2099</v>
      </c>
      <c r="K138" s="42">
        <f t="shared" si="59"/>
        <v>2.5868000000000002</v>
      </c>
      <c r="L138" s="43"/>
      <c r="M138" s="60">
        <f t="shared" si="52"/>
        <v>0.84846068974297406</v>
      </c>
    </row>
    <row r="139" spans="1:19" x14ac:dyDescent="0.3">
      <c r="A139" s="94" t="s">
        <v>19</v>
      </c>
      <c r="B139" s="138" t="s">
        <v>46</v>
      </c>
      <c r="C139" s="127">
        <v>0.32169999999999999</v>
      </c>
      <c r="D139" s="38">
        <v>0.21</v>
      </c>
      <c r="E139" s="38">
        <v>0.2412</v>
      </c>
      <c r="F139" s="38">
        <v>0.2702</v>
      </c>
      <c r="G139" s="38">
        <v>0.37269999999999998</v>
      </c>
      <c r="H139" s="38">
        <v>0.52459999999999996</v>
      </c>
      <c r="I139" s="38">
        <v>0.60299999999999998</v>
      </c>
      <c r="J139" s="38">
        <v>0.61209999999999998</v>
      </c>
      <c r="K139" s="100">
        <v>1.3087</v>
      </c>
      <c r="L139" s="39"/>
      <c r="M139" s="58">
        <f t="shared" si="52"/>
        <v>0.42878144361865372</v>
      </c>
    </row>
    <row r="140" spans="1:19" x14ac:dyDescent="0.3">
      <c r="A140" s="96" t="s">
        <v>19</v>
      </c>
      <c r="B140" s="66" t="s">
        <v>47</v>
      </c>
      <c r="C140" s="131">
        <v>0.16470000000000001</v>
      </c>
      <c r="D140" s="40">
        <v>0.1075</v>
      </c>
      <c r="E140" s="40">
        <v>0.1235</v>
      </c>
      <c r="F140" s="40">
        <v>0.1384</v>
      </c>
      <c r="G140" s="40">
        <v>0.19089999999999999</v>
      </c>
      <c r="H140" s="40">
        <v>0.26869999999999999</v>
      </c>
      <c r="I140" s="40">
        <v>0.30880000000000002</v>
      </c>
      <c r="J140" s="40">
        <v>0.3135</v>
      </c>
      <c r="K140" s="101">
        <v>0.67020000000000002</v>
      </c>
      <c r="L140" s="39"/>
      <c r="M140" s="56">
        <f t="shared" si="52"/>
        <v>0.21958014406881982</v>
      </c>
    </row>
    <row r="141" spans="1:19" x14ac:dyDescent="0.3">
      <c r="A141" s="96" t="s">
        <v>20</v>
      </c>
      <c r="B141" s="66" t="s">
        <v>50</v>
      </c>
      <c r="C141" s="131">
        <v>9.8799999999999999E-2</v>
      </c>
      <c r="D141" s="40">
        <v>6.4500000000000002E-2</v>
      </c>
      <c r="E141" s="40">
        <v>7.4099999999999999E-2</v>
      </c>
      <c r="F141" s="40">
        <v>8.3000000000000004E-2</v>
      </c>
      <c r="G141" s="40">
        <v>0.1145</v>
      </c>
      <c r="H141" s="40">
        <v>0.18809999999999999</v>
      </c>
      <c r="I141" s="40">
        <v>0.1852</v>
      </c>
      <c r="J141" s="40">
        <v>0.188</v>
      </c>
      <c r="K141" s="101">
        <v>0.40200000000000002</v>
      </c>
      <c r="L141" s="39"/>
      <c r="M141" s="56">
        <f t="shared" si="52"/>
        <v>0.13234323445213023</v>
      </c>
    </row>
    <row r="142" spans="1:19" ht="15" thickBot="1" x14ac:dyDescent="0.35">
      <c r="A142" s="98" t="s">
        <v>20</v>
      </c>
      <c r="B142" s="20" t="s">
        <v>47</v>
      </c>
      <c r="C142" s="132">
        <v>5.0599999999999999E-2</v>
      </c>
      <c r="D142" s="41">
        <v>3.3000000000000002E-2</v>
      </c>
      <c r="E142" s="41">
        <v>3.7900000000000003E-2</v>
      </c>
      <c r="F142" s="41">
        <v>4.2500000000000003E-2</v>
      </c>
      <c r="G142" s="41">
        <v>5.8599999999999999E-2</v>
      </c>
      <c r="H142" s="41">
        <v>9.6299999999999997E-2</v>
      </c>
      <c r="I142" s="41">
        <v>9.4899999999999998E-2</v>
      </c>
      <c r="J142" s="41">
        <v>9.6299999999999997E-2</v>
      </c>
      <c r="K142" s="102">
        <v>0.2059</v>
      </c>
      <c r="L142" s="39"/>
      <c r="M142" s="62">
        <f t="shared" si="52"/>
        <v>6.7755867603370309E-2</v>
      </c>
    </row>
    <row r="143" spans="1:19" ht="15" thickBot="1" x14ac:dyDescent="0.35">
      <c r="A143" s="109">
        <v>9</v>
      </c>
      <c r="B143" s="143" t="s">
        <v>51</v>
      </c>
      <c r="C143" s="133">
        <f t="shared" ref="C143:M143" si="60">SUM(C146,C148)</f>
        <v>0.37138652084079721</v>
      </c>
      <c r="D143" s="110">
        <f t="shared" si="60"/>
        <v>0.36415574084079727</v>
      </c>
      <c r="E143" s="110">
        <f t="shared" si="60"/>
        <v>0.49607856024220448</v>
      </c>
      <c r="F143" s="110">
        <f t="shared" si="60"/>
        <v>0.53175587928570733</v>
      </c>
      <c r="G143" s="110">
        <f t="shared" si="60"/>
        <v>0.56870941848570733</v>
      </c>
      <c r="H143" s="110">
        <f t="shared" si="60"/>
        <v>0.68671230315496556</v>
      </c>
      <c r="I143" s="110">
        <f t="shared" si="60"/>
        <v>0.69301078008570727</v>
      </c>
      <c r="J143" s="110">
        <f t="shared" si="60"/>
        <v>0.71968810488570734</v>
      </c>
      <c r="K143" s="111">
        <f t="shared" si="60"/>
        <v>0.92676063048570745</v>
      </c>
      <c r="L143" s="43"/>
      <c r="M143" s="111">
        <f t="shared" si="60"/>
        <v>0.56709990428650969</v>
      </c>
    </row>
    <row r="144" spans="1:19" ht="15" thickBot="1" x14ac:dyDescent="0.35">
      <c r="A144" s="264"/>
      <c r="B144" s="232" t="s">
        <v>91</v>
      </c>
      <c r="C144" s="275"/>
      <c r="D144" s="266"/>
      <c r="E144" s="266"/>
      <c r="F144" s="266"/>
      <c r="G144" s="266"/>
      <c r="H144" s="266"/>
      <c r="I144" s="266"/>
      <c r="J144" s="266"/>
      <c r="K144" s="267"/>
      <c r="L144" s="268"/>
      <c r="M144" s="269">
        <v>-8.8200000000000001E-2</v>
      </c>
      <c r="N144" s="276"/>
      <c r="O144" s="276"/>
      <c r="P144" s="277"/>
      <c r="Q144" s="277"/>
      <c r="R144" s="277"/>
      <c r="S144" s="277"/>
    </row>
    <row r="145" spans="1:19" x14ac:dyDescent="0.3">
      <c r="A145" s="270"/>
      <c r="B145" s="278" t="s">
        <v>52</v>
      </c>
      <c r="C145" s="279">
        <f t="shared" ref="C145:K145" si="61">SUM(C138,C135,C130,C119,C113)</f>
        <v>4.3657605778999997</v>
      </c>
      <c r="D145" s="272">
        <f t="shared" si="61"/>
        <v>4.2807605779000006</v>
      </c>
      <c r="E145" s="272">
        <f t="shared" si="61"/>
        <v>5.8315531133</v>
      </c>
      <c r="F145" s="272">
        <f t="shared" si="61"/>
        <v>6.2509507604000003</v>
      </c>
      <c r="G145" s="272">
        <f t="shared" si="61"/>
        <v>6.6853507604000004</v>
      </c>
      <c r="H145" s="272">
        <f t="shared" si="61"/>
        <v>8.0725102642</v>
      </c>
      <c r="I145" s="272">
        <f t="shared" si="61"/>
        <v>8.1465507604000003</v>
      </c>
      <c r="J145" s="272">
        <f t="shared" si="61"/>
        <v>8.4601507604000012</v>
      </c>
      <c r="K145" s="273">
        <f t="shared" si="61"/>
        <v>10.894350760400002</v>
      </c>
      <c r="L145" s="268"/>
      <c r="M145" s="274">
        <f>((C145*$C$111+D145*$D$111+E145*$E$111+F145*$F$111+G145*$G$111+H145*$H$111+I145*$I$111+J145*$J$111+K145*$K$111)/$M$111)+M144</f>
        <v>6.666430435492896</v>
      </c>
      <c r="N145" s="276"/>
      <c r="O145" s="276"/>
      <c r="P145" s="277"/>
      <c r="Q145" s="277"/>
      <c r="R145" s="277"/>
      <c r="S145" s="277"/>
    </row>
    <row r="146" spans="1:19" x14ac:dyDescent="0.3">
      <c r="A146" s="105" t="s">
        <v>21</v>
      </c>
      <c r="B146" s="145" t="s">
        <v>53</v>
      </c>
      <c r="C146" s="135">
        <f t="shared" ref="C146:K146" si="62">SUM(C147:C147)</f>
        <v>9.0951890119390699E-2</v>
      </c>
      <c r="D146" s="45">
        <f t="shared" si="62"/>
        <v>8.9181085119390713E-2</v>
      </c>
      <c r="E146" s="45">
        <f t="shared" si="62"/>
        <v>0.12148874600937891</v>
      </c>
      <c r="F146" s="45">
        <f t="shared" si="62"/>
        <v>0.13022605719141322</v>
      </c>
      <c r="G146" s="45">
        <f t="shared" si="62"/>
        <v>0.13927591239141321</v>
      </c>
      <c r="H146" s="45">
        <f t="shared" si="62"/>
        <v>0.1681746063340786</v>
      </c>
      <c r="I146" s="45">
        <f t="shared" si="62"/>
        <v>0.16971709199141322</v>
      </c>
      <c r="J146" s="45">
        <f t="shared" si="62"/>
        <v>0.17625032079141323</v>
      </c>
      <c r="K146" s="45">
        <f t="shared" si="62"/>
        <v>0.22696200939141326</v>
      </c>
      <c r="L146" s="43"/>
      <c r="M146" s="57">
        <f>SUM(M147)</f>
        <v>0.13888174526262351</v>
      </c>
    </row>
    <row r="147" spans="1:19" x14ac:dyDescent="0.3">
      <c r="A147" s="96" t="s">
        <v>121</v>
      </c>
      <c r="B147" s="66" t="s">
        <v>128</v>
      </c>
      <c r="C147" s="131">
        <f>0.020833*C145</f>
        <v>9.0951890119390699E-2</v>
      </c>
      <c r="D147" s="40">
        <f t="shared" ref="D147:G147" si="63">0.020833*D145</f>
        <v>8.9181085119390713E-2</v>
      </c>
      <c r="E147" s="40">
        <f t="shared" si="63"/>
        <v>0.12148874600937891</v>
      </c>
      <c r="F147" s="47">
        <f t="shared" si="63"/>
        <v>0.13022605719141322</v>
      </c>
      <c r="G147" s="40">
        <f t="shared" si="63"/>
        <v>0.13927591239141321</v>
      </c>
      <c r="H147" s="40">
        <f t="shared" ref="H147" si="64">0.020833*H145</f>
        <v>0.1681746063340786</v>
      </c>
      <c r="I147" s="40">
        <f t="shared" ref="I147:K147" si="65">0.020833*I145</f>
        <v>0.16971709199141322</v>
      </c>
      <c r="J147" s="40">
        <f t="shared" si="65"/>
        <v>0.17625032079141323</v>
      </c>
      <c r="K147" s="101">
        <f t="shared" si="65"/>
        <v>0.22696200939141326</v>
      </c>
      <c r="L147" s="39"/>
      <c r="M147" s="56">
        <f>0.020833*M145</f>
        <v>0.13888174526262351</v>
      </c>
    </row>
    <row r="148" spans="1:19" x14ac:dyDescent="0.3">
      <c r="A148" s="105" t="s">
        <v>24</v>
      </c>
      <c r="B148" s="145" t="s">
        <v>56</v>
      </c>
      <c r="C148" s="135">
        <f>SUM(C149,C150)</f>
        <v>0.28043463072140651</v>
      </c>
      <c r="D148" s="45">
        <f t="shared" ref="D148" si="66">SUM(D149,D150)</f>
        <v>0.27497465572140656</v>
      </c>
      <c r="E148" s="45">
        <f t="shared" ref="E148" si="67">SUM(E149,E150)</f>
        <v>0.37458981423282556</v>
      </c>
      <c r="F148" s="45">
        <f t="shared" ref="F148" si="68">SUM(F149,F150)</f>
        <v>0.40152982209429405</v>
      </c>
      <c r="G148" s="45">
        <f t="shared" ref="G148:H148" si="69">SUM(G149,G150)</f>
        <v>0.42943350609429409</v>
      </c>
      <c r="H148" s="45">
        <f t="shared" si="69"/>
        <v>0.51853769682088702</v>
      </c>
      <c r="I148" s="45">
        <f t="shared" ref="I148" si="70">SUM(I149,I150)</f>
        <v>0.523293688094294</v>
      </c>
      <c r="J148" s="45">
        <f t="shared" ref="J148" si="71">SUM(J149,J150)</f>
        <v>0.54343778409429411</v>
      </c>
      <c r="K148" s="106">
        <f t="shared" ref="K148" si="72">SUM(K149,K150)</f>
        <v>0.69979862109429414</v>
      </c>
      <c r="L148" s="43"/>
      <c r="M148" s="57">
        <f>SUM(M149:M150)</f>
        <v>0.42821815902388616</v>
      </c>
    </row>
    <row r="149" spans="1:19" x14ac:dyDescent="0.3">
      <c r="A149" s="96" t="s">
        <v>25</v>
      </c>
      <c r="B149" s="66" t="s">
        <v>129</v>
      </c>
      <c r="C149" s="131">
        <f>C147</f>
        <v>9.0951890119390699E-2</v>
      </c>
      <c r="D149" s="40">
        <f t="shared" ref="D149:G149" si="73">D147</f>
        <v>8.9181085119390713E-2</v>
      </c>
      <c r="E149" s="40">
        <f t="shared" si="73"/>
        <v>0.12148874600937891</v>
      </c>
      <c r="F149" s="40">
        <f t="shared" si="73"/>
        <v>0.13022605719141322</v>
      </c>
      <c r="G149" s="40">
        <f t="shared" si="73"/>
        <v>0.13927591239141321</v>
      </c>
      <c r="H149" s="40">
        <f t="shared" ref="H149" si="74">H147</f>
        <v>0.1681746063340786</v>
      </c>
      <c r="I149" s="40">
        <f t="shared" ref="I149:K149" si="75">I147</f>
        <v>0.16971709199141322</v>
      </c>
      <c r="J149" s="40">
        <f t="shared" si="75"/>
        <v>0.17625032079141323</v>
      </c>
      <c r="K149" s="101">
        <f t="shared" si="75"/>
        <v>0.22696200939141326</v>
      </c>
      <c r="L149" s="39"/>
      <c r="M149" s="56">
        <f>M147</f>
        <v>0.13888174526262351</v>
      </c>
    </row>
    <row r="150" spans="1:19" ht="15" thickBot="1" x14ac:dyDescent="0.35">
      <c r="A150" s="98" t="s">
        <v>26</v>
      </c>
      <c r="B150" s="139" t="s">
        <v>130</v>
      </c>
      <c r="C150" s="132">
        <f>0.043402*C145</f>
        <v>0.18948274060201581</v>
      </c>
      <c r="D150" s="41">
        <f t="shared" ref="D150:G150" si="76">0.043402*D145</f>
        <v>0.18579357060201585</v>
      </c>
      <c r="E150" s="41">
        <f t="shared" si="76"/>
        <v>0.25310106822344663</v>
      </c>
      <c r="F150" s="41">
        <f t="shared" si="76"/>
        <v>0.27130376490288083</v>
      </c>
      <c r="G150" s="41">
        <f t="shared" si="76"/>
        <v>0.29015759370288086</v>
      </c>
      <c r="H150" s="41">
        <f t="shared" ref="H150" si="77">0.043402*H145</f>
        <v>0.35036309048680842</v>
      </c>
      <c r="I150" s="41">
        <f t="shared" ref="I150:K150" si="78">0.043402*I145</f>
        <v>0.35357659610288084</v>
      </c>
      <c r="J150" s="41">
        <f t="shared" si="78"/>
        <v>0.36718746330288088</v>
      </c>
      <c r="K150" s="102">
        <f t="shared" si="78"/>
        <v>0.47283661170288094</v>
      </c>
      <c r="L150" s="39"/>
      <c r="M150" s="62">
        <f>0.043402*M145</f>
        <v>0.28933641376126268</v>
      </c>
    </row>
    <row r="151" spans="1:19" ht="29.4" thickBot="1" x14ac:dyDescent="0.35">
      <c r="A151" s="9">
        <v>10</v>
      </c>
      <c r="B151" s="140" t="s">
        <v>134</v>
      </c>
      <c r="C151" s="129">
        <v>1.77E-2</v>
      </c>
      <c r="D151" s="37">
        <v>1.77E-2</v>
      </c>
      <c r="E151" s="37">
        <v>2.8000000000000001E-2</v>
      </c>
      <c r="F151" s="37">
        <v>2.7400000000000001E-2</v>
      </c>
      <c r="G151" s="37">
        <v>2.7400000000000001E-2</v>
      </c>
      <c r="H151" s="37">
        <v>2.9700000000000001E-2</v>
      </c>
      <c r="I151" s="37">
        <v>2.7400000000000001E-2</v>
      </c>
      <c r="J151" s="37">
        <v>2.7400000000000001E-2</v>
      </c>
      <c r="K151" s="42">
        <v>2.7400000000000001E-2</v>
      </c>
      <c r="L151" s="39"/>
      <c r="M151" s="60">
        <f t="shared" si="52"/>
        <v>2.6673963806424273E-2</v>
      </c>
    </row>
    <row r="152" spans="1:19" ht="18.600000000000001" thickBot="1" x14ac:dyDescent="0.35">
      <c r="A152" s="570" t="s">
        <v>60</v>
      </c>
      <c r="B152" s="571"/>
      <c r="C152" s="203">
        <f t="shared" ref="C152:K152" si="79">SUM(C113,C119,C130,C135,C138,C143,C151)</f>
        <v>4.7548470987407967</v>
      </c>
      <c r="D152" s="203">
        <f t="shared" si="79"/>
        <v>4.6626163187407963</v>
      </c>
      <c r="E152" s="203">
        <f t="shared" si="79"/>
        <v>6.3556316735422049</v>
      </c>
      <c r="F152" s="203">
        <f t="shared" si="79"/>
        <v>6.8101066396857082</v>
      </c>
      <c r="G152" s="203">
        <f t="shared" si="79"/>
        <v>7.2814601788857081</v>
      </c>
      <c r="H152" s="203">
        <f t="shared" si="79"/>
        <v>8.788922567354966</v>
      </c>
      <c r="I152" s="203">
        <f t="shared" si="79"/>
        <v>8.8669615404857076</v>
      </c>
      <c r="J152" s="203">
        <f t="shared" si="79"/>
        <v>9.2072388652857065</v>
      </c>
      <c r="K152" s="203">
        <f t="shared" si="79"/>
        <v>11.848511390885708</v>
      </c>
      <c r="L152" s="43"/>
      <c r="M152" s="202">
        <f>M145+M146+M148+M151</f>
        <v>7.2602043035858301</v>
      </c>
      <c r="N152" t="s">
        <v>154</v>
      </c>
      <c r="O152"/>
    </row>
    <row r="153" spans="1:19" ht="15.6" x14ac:dyDescent="0.3">
      <c r="K153" s="336" t="s">
        <v>151</v>
      </c>
      <c r="M153" s="337">
        <f>M152/SUM($M$103,$M$152,$M$201)</f>
        <v>0.33712936374810953</v>
      </c>
    </row>
    <row r="154" spans="1:19" x14ac:dyDescent="0.3">
      <c r="G154" s="78"/>
      <c r="H154" s="201"/>
      <c r="I154" s="78"/>
      <c r="J154" s="78"/>
      <c r="M154" s="90"/>
    </row>
    <row r="155" spans="1:19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9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9" ht="15" thickBot="1" x14ac:dyDescent="0.35"/>
    <row r="158" spans="1:19" ht="15" thickBot="1" x14ac:dyDescent="0.35">
      <c r="A158" s="9"/>
      <c r="B158" s="112" t="s">
        <v>135</v>
      </c>
      <c r="C158" s="194">
        <v>8</v>
      </c>
      <c r="D158" s="194">
        <v>30</v>
      </c>
      <c r="E158" s="194">
        <v>204</v>
      </c>
      <c r="F158" s="194">
        <v>9</v>
      </c>
      <c r="G158" s="194">
        <v>90</v>
      </c>
      <c r="H158" s="194"/>
      <c r="I158" s="194">
        <v>87</v>
      </c>
      <c r="J158" s="194">
        <v>17</v>
      </c>
      <c r="K158" s="193">
        <v>70</v>
      </c>
      <c r="M158" s="196">
        <f>SUM(C158:K158)</f>
        <v>515</v>
      </c>
    </row>
    <row r="159" spans="1:19" ht="15" thickBot="1" x14ac:dyDescent="0.35">
      <c r="A159" s="9"/>
      <c r="B159" s="137" t="s">
        <v>143</v>
      </c>
      <c r="C159" s="263"/>
      <c r="D159" s="194"/>
      <c r="E159" s="194"/>
      <c r="F159" s="194"/>
      <c r="G159" s="194"/>
      <c r="H159" s="194"/>
      <c r="I159" s="194"/>
      <c r="J159" s="194"/>
      <c r="K159" s="193"/>
      <c r="M159" s="196">
        <f>SUM(C159:K159)</f>
        <v>0</v>
      </c>
    </row>
    <row r="160" spans="1:19" ht="15" thickBot="1" x14ac:dyDescent="0.35">
      <c r="A160" s="94">
        <v>1</v>
      </c>
      <c r="B160" s="81" t="s">
        <v>2</v>
      </c>
      <c r="C160" s="195">
        <v>31152.52</v>
      </c>
      <c r="D160" s="189">
        <v>232390.2</v>
      </c>
      <c r="E160" s="189">
        <v>1289949.68</v>
      </c>
      <c r="F160" s="189">
        <v>46001.07</v>
      </c>
      <c r="G160" s="189">
        <v>540302.12</v>
      </c>
      <c r="H160" s="195">
        <v>0</v>
      </c>
      <c r="I160" s="189">
        <v>421820.61</v>
      </c>
      <c r="J160" s="189">
        <v>81564.08</v>
      </c>
      <c r="K160" s="190">
        <v>398881.75</v>
      </c>
      <c r="L160" s="23"/>
      <c r="M160" s="120">
        <f>SUM(C160:K160)</f>
        <v>3042062.03</v>
      </c>
    </row>
    <row r="161" spans="1:13" ht="29.4" thickBot="1" x14ac:dyDescent="0.35">
      <c r="A161" s="8"/>
      <c r="B161" s="26" t="s">
        <v>28</v>
      </c>
      <c r="C161" s="27" t="s">
        <v>61</v>
      </c>
      <c r="D161" s="27" t="s">
        <v>62</v>
      </c>
      <c r="E161" s="27" t="s">
        <v>63</v>
      </c>
      <c r="F161" s="27" t="s">
        <v>64</v>
      </c>
      <c r="G161" s="27" t="s">
        <v>65</v>
      </c>
      <c r="H161" s="27" t="s">
        <v>111</v>
      </c>
      <c r="I161" s="27" t="s">
        <v>66</v>
      </c>
      <c r="J161" s="27" t="s">
        <v>67</v>
      </c>
      <c r="K161" s="28" t="s">
        <v>68</v>
      </c>
      <c r="L161" s="29"/>
      <c r="M161" s="54" t="s">
        <v>136</v>
      </c>
    </row>
    <row r="162" spans="1:13" ht="15" thickBot="1" x14ac:dyDescent="0.35">
      <c r="A162" s="9">
        <v>4</v>
      </c>
      <c r="B162" s="10" t="s">
        <v>29</v>
      </c>
      <c r="C162" s="30">
        <f>SUM(C163:C166)</f>
        <v>0.77</v>
      </c>
      <c r="D162" s="30">
        <f>SUM(D163:D166)</f>
        <v>1.0428999999999999</v>
      </c>
      <c r="E162" s="30">
        <f t="shared" ref="E162:G162" si="80">SUM(E163:E166)</f>
        <v>1.1907000000000001</v>
      </c>
      <c r="F162" s="30">
        <f t="shared" si="80"/>
        <v>1.5836000000000001</v>
      </c>
      <c r="G162" s="30">
        <f t="shared" si="80"/>
        <v>1.6941999999999999</v>
      </c>
      <c r="H162" s="30"/>
      <c r="I162" s="30">
        <f>SUM(I163:I166)</f>
        <v>2.4201999999999999</v>
      </c>
      <c r="J162" s="30">
        <f>SUM(J163:J166)</f>
        <v>2.7114000000000003</v>
      </c>
      <c r="K162" s="31">
        <f t="shared" ref="K162" si="81">SUM(K163:K166)</f>
        <v>3.1937000000000006</v>
      </c>
      <c r="L162" s="32"/>
      <c r="M162" s="60">
        <f t="shared" ref="M162:M174" si="82">(C162*$C$160+D162*$D$160+E162*$E$160+F162*$F$160+G162*$G$160+H162*$H$160+I162*$I$160+J162*$J$160+K162*$K$160)/$M$160</f>
        <v>1.7443658576288139</v>
      </c>
    </row>
    <row r="163" spans="1:13" x14ac:dyDescent="0.3">
      <c r="A163" s="94" t="s">
        <v>3</v>
      </c>
      <c r="B163" s="5" t="s">
        <v>30</v>
      </c>
      <c r="C163" s="33">
        <v>0.51380000000000003</v>
      </c>
      <c r="D163" s="33">
        <v>0.69589999999999996</v>
      </c>
      <c r="E163" s="33">
        <v>0.80189999999999995</v>
      </c>
      <c r="F163" s="33">
        <v>1.1457999999999999</v>
      </c>
      <c r="G163" s="33">
        <v>1.2049000000000001</v>
      </c>
      <c r="H163" s="33"/>
      <c r="I163" s="33">
        <v>1.6778</v>
      </c>
      <c r="J163" s="33">
        <v>1.8994</v>
      </c>
      <c r="K163" s="95">
        <v>2.0167000000000002</v>
      </c>
      <c r="L163" s="34"/>
      <c r="M163" s="58">
        <f t="shared" si="82"/>
        <v>1.177797634184665</v>
      </c>
    </row>
    <row r="164" spans="1:13" x14ac:dyDescent="0.3">
      <c r="A164" s="96" t="s">
        <v>4</v>
      </c>
      <c r="B164" s="13" t="s">
        <v>31</v>
      </c>
      <c r="C164" s="35">
        <v>2.06E-2</v>
      </c>
      <c r="D164" s="35">
        <v>2.7799999999999998E-2</v>
      </c>
      <c r="E164" s="35">
        <v>3.2099999999999997E-2</v>
      </c>
      <c r="F164" s="35">
        <v>4.58E-2</v>
      </c>
      <c r="G164" s="35">
        <v>4.82E-2</v>
      </c>
      <c r="H164" s="35"/>
      <c r="I164" s="35">
        <v>6.7100000000000007E-2</v>
      </c>
      <c r="J164" s="35">
        <v>7.5999999999999998E-2</v>
      </c>
      <c r="K164" s="97">
        <v>8.0699999999999994E-2</v>
      </c>
      <c r="L164" s="34"/>
      <c r="M164" s="56">
        <f t="shared" si="82"/>
        <v>4.7123225697669288E-2</v>
      </c>
    </row>
    <row r="165" spans="1:13" x14ac:dyDescent="0.3">
      <c r="A165" s="96" t="s">
        <v>5</v>
      </c>
      <c r="B165" s="13" t="s">
        <v>32</v>
      </c>
      <c r="C165" s="35">
        <v>6.6299999999999998E-2</v>
      </c>
      <c r="D165" s="35">
        <v>9.7600000000000006E-2</v>
      </c>
      <c r="E165" s="35">
        <v>0.12690000000000001</v>
      </c>
      <c r="F165" s="35">
        <v>0.12690000000000001</v>
      </c>
      <c r="G165" s="35">
        <v>0.14799999999999999</v>
      </c>
      <c r="H165" s="35"/>
      <c r="I165" s="35">
        <v>0.17580000000000001</v>
      </c>
      <c r="J165" s="35">
        <v>0.17580000000000001</v>
      </c>
      <c r="K165" s="97">
        <v>0.20749999999999999</v>
      </c>
      <c r="L165" s="34"/>
      <c r="M165" s="56">
        <f t="shared" si="82"/>
        <v>0.14644887144461025</v>
      </c>
    </row>
    <row r="166" spans="1:13" x14ac:dyDescent="0.3">
      <c r="A166" s="98" t="s">
        <v>6</v>
      </c>
      <c r="B166" s="117" t="s">
        <v>33</v>
      </c>
      <c r="C166" s="36">
        <v>0.16930000000000001</v>
      </c>
      <c r="D166" s="36">
        <v>0.22159999999999999</v>
      </c>
      <c r="E166" s="36">
        <v>0.2298</v>
      </c>
      <c r="F166" s="36">
        <v>0.2651</v>
      </c>
      <c r="G166" s="36">
        <v>0.29310000000000003</v>
      </c>
      <c r="H166" s="36"/>
      <c r="I166" s="36">
        <v>0.4995</v>
      </c>
      <c r="J166" s="36">
        <v>0.56020000000000003</v>
      </c>
      <c r="K166" s="99">
        <v>0.88880000000000003</v>
      </c>
      <c r="L166" s="34"/>
      <c r="M166" s="56">
        <f t="shared" si="82"/>
        <v>0.37299612630186901</v>
      </c>
    </row>
    <row r="167" spans="1:13" ht="15" thickBot="1" x14ac:dyDescent="0.35">
      <c r="A167" s="6" t="s">
        <v>100</v>
      </c>
      <c r="B167" s="7" t="s">
        <v>101</v>
      </c>
      <c r="C167" s="116"/>
      <c r="D167" s="116"/>
      <c r="E167" s="116"/>
      <c r="F167" s="116"/>
      <c r="G167" s="116"/>
      <c r="H167" s="116"/>
      <c r="I167" s="116"/>
      <c r="J167" s="116"/>
      <c r="K167" s="118"/>
      <c r="L167" s="34"/>
      <c r="M167" s="62">
        <f t="shared" si="82"/>
        <v>0</v>
      </c>
    </row>
    <row r="168" spans="1:13" ht="29.4" thickBot="1" x14ac:dyDescent="0.35">
      <c r="A168" s="9">
        <v>5</v>
      </c>
      <c r="B168" s="15" t="s">
        <v>71</v>
      </c>
      <c r="C168" s="37">
        <f>SUM(C169:C171,C176:C178)</f>
        <v>2.2817605779000001</v>
      </c>
      <c r="D168" s="37">
        <f>SUM(D169:D171,D176:D178)</f>
        <v>2.2817605779000001</v>
      </c>
      <c r="E168" s="37">
        <f>SUM(E169:E171,E176:E178)</f>
        <v>3.5420531133000002</v>
      </c>
      <c r="F168" s="37">
        <f>SUM(F169:F171,F176:F178)</f>
        <v>3.4584507604000003</v>
      </c>
      <c r="G168" s="37">
        <f>SUM(G169:G171,G176:G178)</f>
        <v>3.4584507604000003</v>
      </c>
      <c r="H168" s="37"/>
      <c r="I168" s="37">
        <f>SUM(I169:I171,I176:I178)</f>
        <v>3.4584507604000003</v>
      </c>
      <c r="J168" s="37">
        <f>SUM(J169:J171,J176:J178)</f>
        <v>3.4584507604000003</v>
      </c>
      <c r="K168" s="37">
        <f>SUM(K169:K171,K176:K178)</f>
        <v>3.4584507604000003</v>
      </c>
      <c r="L168" s="32"/>
      <c r="M168" s="60">
        <f t="shared" si="82"/>
        <v>3.3919612210914463</v>
      </c>
    </row>
    <row r="169" spans="1:13" x14ac:dyDescent="0.3">
      <c r="A169" s="94" t="s">
        <v>115</v>
      </c>
      <c r="B169" s="5" t="s">
        <v>114</v>
      </c>
      <c r="C169" s="38">
        <v>1.2724</v>
      </c>
      <c r="D169" s="38">
        <v>1.2724</v>
      </c>
      <c r="E169" s="38">
        <v>1.9207000000000001</v>
      </c>
      <c r="F169" s="38">
        <v>1.8782000000000001</v>
      </c>
      <c r="G169" s="38">
        <v>1.8782000000000001</v>
      </c>
      <c r="H169" s="38"/>
      <c r="I169" s="38">
        <v>1.8782000000000001</v>
      </c>
      <c r="J169" s="38">
        <v>1.8782000000000001</v>
      </c>
      <c r="K169" s="38">
        <v>1.8782000000000001</v>
      </c>
      <c r="L169" s="39"/>
      <c r="M169" s="58">
        <f t="shared" si="82"/>
        <v>1.8437393883023483</v>
      </c>
    </row>
    <row r="170" spans="1:13" x14ac:dyDescent="0.3">
      <c r="A170" s="94" t="s">
        <v>116</v>
      </c>
      <c r="B170" s="125" t="s">
        <v>117</v>
      </c>
      <c r="C170" s="38">
        <f>C169*0.423893</f>
        <v>0.53936145320000006</v>
      </c>
      <c r="D170" s="38">
        <f t="shared" ref="D170:K170" si="83">D169*0.423893</f>
        <v>0.53936145320000006</v>
      </c>
      <c r="E170" s="38">
        <f t="shared" si="83"/>
        <v>0.81417128510000003</v>
      </c>
      <c r="F170" s="38">
        <f t="shared" si="83"/>
        <v>0.79615583260000011</v>
      </c>
      <c r="G170" s="38">
        <f t="shared" si="83"/>
        <v>0.79615583260000011</v>
      </c>
      <c r="H170" s="38"/>
      <c r="I170" s="38">
        <f t="shared" si="83"/>
        <v>0.79615583260000011</v>
      </c>
      <c r="J170" s="38">
        <f t="shared" si="83"/>
        <v>0.79615583260000011</v>
      </c>
      <c r="K170" s="38">
        <f t="shared" si="83"/>
        <v>0.79615583260000011</v>
      </c>
      <c r="L170" s="39"/>
      <c r="M170" s="56">
        <f t="shared" si="82"/>
        <v>0.78154822052564743</v>
      </c>
    </row>
    <row r="171" spans="1:13" x14ac:dyDescent="0.3">
      <c r="A171" s="96" t="s">
        <v>8</v>
      </c>
      <c r="B171" s="13" t="s">
        <v>35</v>
      </c>
      <c r="C171" s="40">
        <f>SUM(C172:C175)</f>
        <v>0.29990000000000006</v>
      </c>
      <c r="D171" s="40">
        <f t="shared" ref="D171:K171" si="84">SUM(D172:D175)</f>
        <v>0.29990000000000006</v>
      </c>
      <c r="E171" s="40">
        <f t="shared" si="84"/>
        <v>0.55110000000000003</v>
      </c>
      <c r="F171" s="40">
        <f t="shared" si="84"/>
        <v>0.53320000000000001</v>
      </c>
      <c r="G171" s="40">
        <f t="shared" si="84"/>
        <v>0.53320000000000001</v>
      </c>
      <c r="H171" s="40"/>
      <c r="I171" s="40">
        <f t="shared" si="84"/>
        <v>0.53320000000000001</v>
      </c>
      <c r="J171" s="40">
        <f t="shared" si="84"/>
        <v>0.53320000000000001</v>
      </c>
      <c r="K171" s="40">
        <f t="shared" si="84"/>
        <v>0.53320000000000001</v>
      </c>
      <c r="L171" s="39"/>
      <c r="M171" s="56">
        <f t="shared" si="82"/>
        <v>0.52057881840496212</v>
      </c>
    </row>
    <row r="172" spans="1:13" x14ac:dyDescent="0.3">
      <c r="A172" s="96" t="s">
        <v>9</v>
      </c>
      <c r="B172" s="13" t="s">
        <v>108</v>
      </c>
      <c r="C172" s="40">
        <v>0.24779999999999999</v>
      </c>
      <c r="D172" s="40">
        <v>0.24779999999999999</v>
      </c>
      <c r="E172" s="40">
        <v>0.45529999999999998</v>
      </c>
      <c r="F172" s="40">
        <v>0.4405</v>
      </c>
      <c r="G172" s="40">
        <v>0.4405</v>
      </c>
      <c r="H172" s="40"/>
      <c r="I172" s="40">
        <v>0.4405</v>
      </c>
      <c r="J172" s="40">
        <v>0.4405</v>
      </c>
      <c r="K172" s="40">
        <v>0.4405</v>
      </c>
      <c r="L172" s="39"/>
      <c r="M172" s="56">
        <f t="shared" si="82"/>
        <v>0.43008159742718988</v>
      </c>
    </row>
    <row r="173" spans="1:13" x14ac:dyDescent="0.3">
      <c r="A173" s="96" t="s">
        <v>10</v>
      </c>
      <c r="B173" s="13" t="s">
        <v>109</v>
      </c>
      <c r="C173" s="40">
        <v>3.1399999999999997E-2</v>
      </c>
      <c r="D173" s="40">
        <v>3.1399999999999997E-2</v>
      </c>
      <c r="E173" s="40">
        <v>5.7799999999999997E-2</v>
      </c>
      <c r="F173" s="40">
        <v>5.5899999999999998E-2</v>
      </c>
      <c r="G173" s="40">
        <v>5.5899999999999998E-2</v>
      </c>
      <c r="H173" s="40"/>
      <c r="I173" s="40">
        <v>5.5899999999999998E-2</v>
      </c>
      <c r="J173" s="40">
        <v>5.5899999999999998E-2</v>
      </c>
      <c r="K173" s="40">
        <v>5.5899999999999998E-2</v>
      </c>
      <c r="L173" s="39"/>
      <c r="M173" s="56">
        <f t="shared" si="82"/>
        <v>5.4583165494820632E-2</v>
      </c>
    </row>
    <row r="174" spans="1:13" x14ac:dyDescent="0.3">
      <c r="A174" s="96" t="s">
        <v>11</v>
      </c>
      <c r="B174" s="13" t="s">
        <v>110</v>
      </c>
      <c r="C174" s="40">
        <v>3.3E-3</v>
      </c>
      <c r="D174" s="40">
        <v>3.3E-3</v>
      </c>
      <c r="E174" s="40">
        <v>6.0000000000000001E-3</v>
      </c>
      <c r="F174" s="40">
        <v>5.7999999999999996E-3</v>
      </c>
      <c r="G174" s="40">
        <v>5.7999999999999996E-3</v>
      </c>
      <c r="H174" s="40"/>
      <c r="I174" s="40">
        <v>5.7999999999999996E-3</v>
      </c>
      <c r="J174" s="40">
        <v>5.7999999999999996E-3</v>
      </c>
      <c r="K174" s="40">
        <v>5.7999999999999996E-3</v>
      </c>
      <c r="L174" s="39"/>
      <c r="M174" s="56">
        <f t="shared" si="82"/>
        <v>5.6682252827040484E-3</v>
      </c>
    </row>
    <row r="175" spans="1:13" x14ac:dyDescent="0.3">
      <c r="A175" s="96" t="s">
        <v>132</v>
      </c>
      <c r="B175" s="13" t="s">
        <v>133</v>
      </c>
      <c r="C175" s="40">
        <v>1.7399999999999999E-2</v>
      </c>
      <c r="D175" s="40">
        <v>1.7399999999999999E-2</v>
      </c>
      <c r="E175" s="40">
        <v>3.2000000000000001E-2</v>
      </c>
      <c r="F175" s="40">
        <v>3.1E-2</v>
      </c>
      <c r="G175" s="40">
        <v>3.1E-2</v>
      </c>
      <c r="H175" s="40"/>
      <c r="I175" s="40">
        <v>3.1E-2</v>
      </c>
      <c r="J175" s="40">
        <v>3.1E-2</v>
      </c>
      <c r="K175" s="40">
        <v>3.1E-2</v>
      </c>
      <c r="L175" s="39"/>
      <c r="M175" s="56"/>
    </row>
    <row r="176" spans="1:13" x14ac:dyDescent="0.3">
      <c r="A176" s="96" t="s">
        <v>13</v>
      </c>
      <c r="B176" s="13" t="s">
        <v>40</v>
      </c>
      <c r="C176" s="40">
        <v>3.0700000000000002E-2</v>
      </c>
      <c r="D176" s="40">
        <v>3.0700000000000002E-2</v>
      </c>
      <c r="E176" s="40">
        <v>4.6199999999999998E-2</v>
      </c>
      <c r="F176" s="40">
        <v>4.4999999999999998E-2</v>
      </c>
      <c r="G176" s="40">
        <v>4.4999999999999998E-2</v>
      </c>
      <c r="H176" s="40"/>
      <c r="I176" s="40">
        <v>4.4999999999999998E-2</v>
      </c>
      <c r="J176" s="40">
        <v>4.4999999999999998E-2</v>
      </c>
      <c r="K176" s="40">
        <v>4.4999999999999998E-2</v>
      </c>
      <c r="L176" s="39"/>
      <c r="M176" s="56">
        <f t="shared" ref="M176:M191" si="85">(C176*$C$160+D176*$D$160+E176*$E$160+F176*$F$160+G176*$G$160+H176*$H$160+I176*$I$160+J176*$J$160+K176*$K$160)/$M$160</f>
        <v>4.4269994741034269E-2</v>
      </c>
    </row>
    <row r="177" spans="1:13" x14ac:dyDescent="0.3">
      <c r="A177" s="565" t="s">
        <v>14</v>
      </c>
      <c r="B177" s="117" t="s">
        <v>118</v>
      </c>
      <c r="C177" s="40">
        <v>9.7900000000000001E-2</v>
      </c>
      <c r="D177" s="40">
        <v>9.7900000000000001E-2</v>
      </c>
      <c r="E177" s="40">
        <v>0.1474</v>
      </c>
      <c r="F177" s="40">
        <v>0.14460000000000001</v>
      </c>
      <c r="G177" s="40">
        <v>0.14460000000000001</v>
      </c>
      <c r="H177" s="40"/>
      <c r="I177" s="40">
        <v>0.14460000000000001</v>
      </c>
      <c r="J177" s="40">
        <v>0.14460000000000001</v>
      </c>
      <c r="K177" s="40">
        <v>0.14460000000000001</v>
      </c>
      <c r="L177" s="39"/>
      <c r="M177" s="56">
        <f t="shared" si="85"/>
        <v>0.14174154878031861</v>
      </c>
    </row>
    <row r="178" spans="1:13" ht="15" thickBot="1" x14ac:dyDescent="0.35">
      <c r="A178" s="566"/>
      <c r="B178" s="122" t="s">
        <v>117</v>
      </c>
      <c r="C178" s="38">
        <f>C177*0.423893</f>
        <v>4.1499124700000001E-2</v>
      </c>
      <c r="D178" s="38">
        <f t="shared" ref="D178:K178" si="86">D177*0.423893</f>
        <v>4.1499124700000001E-2</v>
      </c>
      <c r="E178" s="38">
        <f t="shared" si="86"/>
        <v>6.2481828200000006E-2</v>
      </c>
      <c r="F178" s="38">
        <f t="shared" si="86"/>
        <v>6.1294927800000003E-2</v>
      </c>
      <c r="G178" s="38">
        <f t="shared" si="86"/>
        <v>6.1294927800000003E-2</v>
      </c>
      <c r="H178" s="38"/>
      <c r="I178" s="38">
        <f t="shared" si="86"/>
        <v>6.1294927800000003E-2</v>
      </c>
      <c r="J178" s="38">
        <f t="shared" si="86"/>
        <v>6.1294927800000003E-2</v>
      </c>
      <c r="K178" s="38">
        <f t="shared" si="86"/>
        <v>6.1294927800000003E-2</v>
      </c>
      <c r="L178" s="39"/>
      <c r="M178" s="62">
        <f t="shared" si="85"/>
        <v>6.0083250337135595E-2</v>
      </c>
    </row>
    <row r="179" spans="1:13" ht="15" thickBot="1" x14ac:dyDescent="0.35">
      <c r="A179" s="9">
        <v>6</v>
      </c>
      <c r="B179" s="10" t="s">
        <v>42</v>
      </c>
      <c r="C179" s="37">
        <f>SUM(C180:C181)</f>
        <v>0.27739999999999998</v>
      </c>
      <c r="D179" s="37">
        <f>SUM(D180:D181)</f>
        <v>0.27739999999999998</v>
      </c>
      <c r="E179" s="37">
        <f t="shared" ref="E179:K179" si="87">SUM(E180:E181)</f>
        <v>0.33750000000000002</v>
      </c>
      <c r="F179" s="37">
        <f t="shared" si="87"/>
        <v>0.33410000000000001</v>
      </c>
      <c r="G179" s="37">
        <f t="shared" si="87"/>
        <v>0.33410000000000001</v>
      </c>
      <c r="H179" s="37"/>
      <c r="I179" s="37">
        <f t="shared" si="87"/>
        <v>0.33410000000000001</v>
      </c>
      <c r="J179" s="37">
        <f t="shared" si="87"/>
        <v>0.33410000000000001</v>
      </c>
      <c r="K179" s="42">
        <f t="shared" si="87"/>
        <v>0.33410000000000001</v>
      </c>
      <c r="L179" s="43"/>
      <c r="M179" s="60">
        <f t="shared" si="85"/>
        <v>0.33062964232553799</v>
      </c>
    </row>
    <row r="180" spans="1:13" x14ac:dyDescent="0.3">
      <c r="A180" s="94" t="s">
        <v>15</v>
      </c>
      <c r="B180" s="5" t="s">
        <v>43</v>
      </c>
      <c r="C180" s="38">
        <v>0.1187</v>
      </c>
      <c r="D180" s="38">
        <v>0.1187</v>
      </c>
      <c r="E180" s="38">
        <v>0.17879999999999999</v>
      </c>
      <c r="F180" s="38">
        <v>0.1754</v>
      </c>
      <c r="G180" s="38">
        <v>0.1754</v>
      </c>
      <c r="H180" s="38"/>
      <c r="I180" s="38">
        <v>0.1754</v>
      </c>
      <c r="J180" s="38">
        <v>0.1754</v>
      </c>
      <c r="K180" s="38">
        <v>0.1754</v>
      </c>
      <c r="L180" s="39"/>
      <c r="M180" s="58">
        <f t="shared" si="85"/>
        <v>0.17192964232553798</v>
      </c>
    </row>
    <row r="181" spans="1:13" x14ac:dyDescent="0.3">
      <c r="A181" s="98" t="s">
        <v>16</v>
      </c>
      <c r="B181" s="117" t="s">
        <v>44</v>
      </c>
      <c r="C181" s="41">
        <v>0.15870000000000001</v>
      </c>
      <c r="D181" s="41">
        <v>0.15870000000000001</v>
      </c>
      <c r="E181" s="41">
        <v>0.15870000000000001</v>
      </c>
      <c r="F181" s="41">
        <v>0.15870000000000001</v>
      </c>
      <c r="G181" s="41">
        <v>0.15870000000000001</v>
      </c>
      <c r="H181" s="41"/>
      <c r="I181" s="41">
        <v>0.15870000000000001</v>
      </c>
      <c r="J181" s="41">
        <v>0.15870000000000001</v>
      </c>
      <c r="K181" s="41">
        <v>0.15870000000000001</v>
      </c>
      <c r="L181" s="39"/>
      <c r="M181" s="56">
        <f t="shared" si="85"/>
        <v>0.15870000000000001</v>
      </c>
    </row>
    <row r="182" spans="1:13" x14ac:dyDescent="0.3">
      <c r="A182" s="98" t="s">
        <v>102</v>
      </c>
      <c r="B182" s="117" t="s">
        <v>103</v>
      </c>
      <c r="C182" s="41"/>
      <c r="D182" s="41"/>
      <c r="E182" s="41"/>
      <c r="F182" s="41"/>
      <c r="G182" s="41"/>
      <c r="H182" s="41"/>
      <c r="I182" s="41"/>
      <c r="J182" s="41"/>
      <c r="K182" s="102"/>
      <c r="L182" s="39"/>
      <c r="M182" s="56">
        <f t="shared" si="85"/>
        <v>0</v>
      </c>
    </row>
    <row r="183" spans="1:13" ht="15" thickBot="1" x14ac:dyDescent="0.35">
      <c r="A183" s="98" t="s">
        <v>104</v>
      </c>
      <c r="B183" s="117" t="s">
        <v>106</v>
      </c>
      <c r="C183" s="41"/>
      <c r="D183" s="41"/>
      <c r="E183" s="41"/>
      <c r="F183" s="41"/>
      <c r="G183" s="41"/>
      <c r="H183" s="41"/>
      <c r="I183" s="41"/>
      <c r="J183" s="41"/>
      <c r="K183" s="102"/>
      <c r="L183" s="39"/>
      <c r="M183" s="56">
        <f t="shared" si="85"/>
        <v>0</v>
      </c>
    </row>
    <row r="184" spans="1:13" ht="15" thickBot="1" x14ac:dyDescent="0.35">
      <c r="A184" s="9">
        <v>7</v>
      </c>
      <c r="B184" s="10" t="s">
        <v>45</v>
      </c>
      <c r="C184" s="37">
        <f>SUM(C185:C186)</f>
        <v>0.42799999999999999</v>
      </c>
      <c r="D184" s="37">
        <f>SUM(D185:D186)</f>
        <v>0.2238</v>
      </c>
      <c r="E184" s="37">
        <f t="shared" ref="E184:K184" si="88">SUM(E185:E186)</f>
        <v>0.2979</v>
      </c>
      <c r="F184" s="37">
        <f t="shared" si="88"/>
        <v>0.18209999999999998</v>
      </c>
      <c r="G184" s="37">
        <f t="shared" si="88"/>
        <v>0.37929999999999997</v>
      </c>
      <c r="H184" s="37"/>
      <c r="I184" s="37">
        <f t="shared" si="88"/>
        <v>0.69569999999999999</v>
      </c>
      <c r="J184" s="37">
        <f t="shared" si="88"/>
        <v>0.86839999999999995</v>
      </c>
      <c r="K184" s="42">
        <f t="shared" si="88"/>
        <v>1.2241</v>
      </c>
      <c r="L184" s="43"/>
      <c r="M184" s="60">
        <f t="shared" si="85"/>
        <v>0.49817971646653109</v>
      </c>
    </row>
    <row r="185" spans="1:13" x14ac:dyDescent="0.3">
      <c r="A185" s="94" t="s">
        <v>17</v>
      </c>
      <c r="B185" s="5" t="s">
        <v>46</v>
      </c>
      <c r="C185" s="38">
        <v>0.40429999999999999</v>
      </c>
      <c r="D185" s="38">
        <v>0.21160000000000001</v>
      </c>
      <c r="E185" s="38">
        <v>0.28149999999999997</v>
      </c>
      <c r="F185" s="38">
        <v>0.17219999999999999</v>
      </c>
      <c r="G185" s="38">
        <v>0.35849999999999999</v>
      </c>
      <c r="H185" s="38"/>
      <c r="I185" s="38">
        <v>0.65759999999999996</v>
      </c>
      <c r="J185" s="38">
        <v>0.82089999999999996</v>
      </c>
      <c r="K185" s="100">
        <v>1.157</v>
      </c>
      <c r="L185" s="39"/>
      <c r="M185" s="58">
        <f t="shared" si="85"/>
        <v>0.47085188151406632</v>
      </c>
    </row>
    <row r="186" spans="1:13" ht="15" thickBot="1" x14ac:dyDescent="0.35">
      <c r="A186" s="98" t="s">
        <v>18</v>
      </c>
      <c r="B186" s="7" t="s">
        <v>48</v>
      </c>
      <c r="C186" s="41">
        <v>2.3699999999999999E-2</v>
      </c>
      <c r="D186" s="41">
        <v>1.2200000000000001E-2</v>
      </c>
      <c r="E186" s="41">
        <v>1.6400000000000001E-2</v>
      </c>
      <c r="F186" s="41">
        <v>9.9000000000000008E-3</v>
      </c>
      <c r="G186" s="41">
        <v>2.0799999999999999E-2</v>
      </c>
      <c r="H186" s="41"/>
      <c r="I186" s="41">
        <v>3.8100000000000002E-2</v>
      </c>
      <c r="J186" s="41">
        <v>4.7500000000000001E-2</v>
      </c>
      <c r="K186" s="102">
        <v>6.7100000000000007E-2</v>
      </c>
      <c r="L186" s="39"/>
      <c r="M186" s="62">
        <f t="shared" si="85"/>
        <v>2.7327834952464793E-2</v>
      </c>
    </row>
    <row r="187" spans="1:13" ht="15" thickBot="1" x14ac:dyDescent="0.35">
      <c r="A187" s="9">
        <v>8</v>
      </c>
      <c r="B187" s="10" t="s">
        <v>49</v>
      </c>
      <c r="C187" s="37">
        <f>SUM(C188:C191)</f>
        <v>0.68740000000000001</v>
      </c>
      <c r="D187" s="37">
        <f>SUM(D188:D191)</f>
        <v>0.35609999999999997</v>
      </c>
      <c r="E187" s="37">
        <f t="shared" ref="E187:K187" si="89">SUM(E188:E191)</f>
        <v>0.50380000000000003</v>
      </c>
      <c r="F187" s="37">
        <f t="shared" si="89"/>
        <v>0.28769999999999996</v>
      </c>
      <c r="G187" s="37">
        <f t="shared" si="89"/>
        <v>0.60909999999999997</v>
      </c>
      <c r="H187" s="37"/>
      <c r="I187" s="37">
        <f t="shared" si="89"/>
        <v>1.1234999999999999</v>
      </c>
      <c r="J187" s="37">
        <f t="shared" si="89"/>
        <v>1.4003999999999999</v>
      </c>
      <c r="K187" s="42">
        <f t="shared" si="89"/>
        <v>2.3780000000000001</v>
      </c>
      <c r="L187" s="43"/>
      <c r="M187" s="60">
        <f t="shared" si="85"/>
        <v>0.86554979447608438</v>
      </c>
    </row>
    <row r="188" spans="1:13" x14ac:dyDescent="0.3">
      <c r="A188" s="94" t="s">
        <v>19</v>
      </c>
      <c r="B188" s="5" t="s">
        <v>46</v>
      </c>
      <c r="C188" s="38">
        <v>0.34770000000000001</v>
      </c>
      <c r="D188" s="38">
        <v>0.18010000000000001</v>
      </c>
      <c r="E188" s="38">
        <v>0.25480000000000003</v>
      </c>
      <c r="F188" s="38">
        <v>0.14549999999999999</v>
      </c>
      <c r="G188" s="38">
        <v>0.30809999999999998</v>
      </c>
      <c r="H188" s="38"/>
      <c r="I188" s="38">
        <v>0.56820000000000004</v>
      </c>
      <c r="J188" s="38">
        <v>0.70830000000000004</v>
      </c>
      <c r="K188" s="100">
        <v>1.2027000000000001</v>
      </c>
      <c r="L188" s="39"/>
      <c r="M188" s="58">
        <f t="shared" si="85"/>
        <v>0.43776556809264017</v>
      </c>
    </row>
    <row r="189" spans="1:13" x14ac:dyDescent="0.3">
      <c r="A189" s="96" t="s">
        <v>19</v>
      </c>
      <c r="B189" s="13" t="s">
        <v>47</v>
      </c>
      <c r="C189" s="40">
        <v>0.1782</v>
      </c>
      <c r="D189" s="40">
        <v>9.2299999999999993E-2</v>
      </c>
      <c r="E189" s="40">
        <v>0.13059999999999999</v>
      </c>
      <c r="F189" s="40">
        <v>7.46E-2</v>
      </c>
      <c r="G189" s="40">
        <v>0.15790000000000001</v>
      </c>
      <c r="H189" s="40"/>
      <c r="I189" s="40">
        <v>0.29120000000000001</v>
      </c>
      <c r="J189" s="40">
        <v>0.36299999999999999</v>
      </c>
      <c r="K189" s="101">
        <v>0.61639999999999995</v>
      </c>
      <c r="L189" s="39"/>
      <c r="M189" s="56">
        <f t="shared" si="85"/>
        <v>0.22436309120034612</v>
      </c>
    </row>
    <row r="190" spans="1:13" x14ac:dyDescent="0.3">
      <c r="A190" s="96" t="s">
        <v>20</v>
      </c>
      <c r="B190" s="13" t="s">
        <v>50</v>
      </c>
      <c r="C190" s="40">
        <v>0.10680000000000001</v>
      </c>
      <c r="D190" s="40">
        <v>5.5300000000000002E-2</v>
      </c>
      <c r="E190" s="40">
        <v>7.8299999999999995E-2</v>
      </c>
      <c r="F190" s="40">
        <v>4.4699999999999997E-2</v>
      </c>
      <c r="G190" s="40">
        <v>9.4600000000000004E-2</v>
      </c>
      <c r="H190" s="40"/>
      <c r="I190" s="40">
        <v>0.17460000000000001</v>
      </c>
      <c r="J190" s="40">
        <v>0.21759999999999999</v>
      </c>
      <c r="K190" s="101">
        <v>0.3695</v>
      </c>
      <c r="L190" s="39"/>
      <c r="M190" s="56">
        <f t="shared" si="85"/>
        <v>0.13449271593584172</v>
      </c>
    </row>
    <row r="191" spans="1:13" ht="15" thickBot="1" x14ac:dyDescent="0.35">
      <c r="A191" s="98" t="s">
        <v>20</v>
      </c>
      <c r="B191" s="7" t="s">
        <v>47</v>
      </c>
      <c r="C191" s="41">
        <v>5.4699999999999999E-2</v>
      </c>
      <c r="D191" s="41">
        <v>2.8400000000000002E-2</v>
      </c>
      <c r="E191" s="41">
        <v>4.0099999999999997E-2</v>
      </c>
      <c r="F191" s="41">
        <v>2.29E-2</v>
      </c>
      <c r="G191" s="41">
        <v>4.8500000000000001E-2</v>
      </c>
      <c r="H191" s="41"/>
      <c r="I191" s="41">
        <v>8.9499999999999996E-2</v>
      </c>
      <c r="J191" s="41">
        <v>0.1115</v>
      </c>
      <c r="K191" s="102">
        <v>0.18940000000000001</v>
      </c>
      <c r="L191" s="39"/>
      <c r="M191" s="62">
        <f t="shared" si="85"/>
        <v>6.8928419247256442E-2</v>
      </c>
    </row>
    <row r="192" spans="1:13" ht="15" thickBot="1" x14ac:dyDescent="0.35">
      <c r="A192" s="109">
        <v>9</v>
      </c>
      <c r="B192" s="92" t="s">
        <v>51</v>
      </c>
      <c r="C192" s="110">
        <f>SUM(C195,C197)</f>
        <v>0.37808987924079718</v>
      </c>
      <c r="D192" s="110">
        <f>SUM(D195,D197)</f>
        <v>0.35575102244079726</v>
      </c>
      <c r="E192" s="110">
        <f>SUM(E195,E197)</f>
        <v>0.49951530744220451</v>
      </c>
      <c r="F192" s="110">
        <f>SUM(F195,F197)</f>
        <v>0.49730333928570725</v>
      </c>
      <c r="G192" s="110">
        <f>SUM(G195,G197)</f>
        <v>0.5508281248857072</v>
      </c>
      <c r="H192" s="110"/>
      <c r="I192" s="110">
        <f>SUM(I195,I197)</f>
        <v>0.6832619872857072</v>
      </c>
      <c r="J192" s="110">
        <f>SUM(J195,J197)</f>
        <v>0.74628036168570733</v>
      </c>
      <c r="K192" s="111">
        <f>SUM(K195,K197)</f>
        <v>0.90072982248570743</v>
      </c>
      <c r="L192" s="43"/>
      <c r="M192" s="111">
        <f>SUM(M195,M197)</f>
        <v>0.57418230838279027</v>
      </c>
    </row>
    <row r="193" spans="1:15" ht="15" thickBot="1" x14ac:dyDescent="0.35">
      <c r="A193" s="264"/>
      <c r="B193" s="265" t="s">
        <v>91</v>
      </c>
      <c r="C193" s="266"/>
      <c r="D193" s="266"/>
      <c r="E193" s="266"/>
      <c r="F193" s="266"/>
      <c r="G193" s="266"/>
      <c r="H193" s="266"/>
      <c r="I193" s="266"/>
      <c r="J193" s="266"/>
      <c r="K193" s="267"/>
      <c r="L193" s="268"/>
      <c r="M193" s="269">
        <v>-8.1000000000000003E-2</v>
      </c>
      <c r="N193" s="247"/>
      <c r="O193" s="247"/>
    </row>
    <row r="194" spans="1:15" x14ac:dyDescent="0.3">
      <c r="A194" s="270"/>
      <c r="B194" s="271" t="s">
        <v>52</v>
      </c>
      <c r="C194" s="272">
        <f>SUM(C187,C184,C179,C168,C162)</f>
        <v>4.4445605778999999</v>
      </c>
      <c r="D194" s="272">
        <f>SUM(D187,D184,D179,D168,D162)</f>
        <v>4.1819605779</v>
      </c>
      <c r="E194" s="272">
        <f>SUM(E187,E184,E179,E168,E162)</f>
        <v>5.8719531133</v>
      </c>
      <c r="F194" s="272">
        <f>SUM(F187,F184,F179,F168,F162)</f>
        <v>5.8459507604000009</v>
      </c>
      <c r="G194" s="272">
        <f>SUM(G187,G184,G179,G168,G162)</f>
        <v>6.4751507604</v>
      </c>
      <c r="H194" s="272"/>
      <c r="I194" s="272">
        <f>SUM(I187,I184,I179,I168,I162)</f>
        <v>8.0319507603999991</v>
      </c>
      <c r="J194" s="272">
        <f>SUM(J187,J184,J179,J168,J162)</f>
        <v>8.772750760400001</v>
      </c>
      <c r="K194" s="273">
        <f>SUM(K187,K184,K179,K168,K162)</f>
        <v>10.588350760400001</v>
      </c>
      <c r="L194" s="268"/>
      <c r="M194" s="274">
        <f>((C194*$C$160+D194*$D$160+E194*$E$160+F194*$F$160+G194*$G$160+H194*$H$160+I194*$I$160+J194*$J$160+K194*$K$160)/$M$160)+M193</f>
        <v>6.749686231988413</v>
      </c>
      <c r="N194" s="247"/>
      <c r="O194" s="247"/>
    </row>
    <row r="195" spans="1:15" x14ac:dyDescent="0.3">
      <c r="A195" s="105" t="s">
        <v>21</v>
      </c>
      <c r="B195" s="19" t="s">
        <v>53</v>
      </c>
      <c r="C195" s="45">
        <f t="shared" ref="C195:K195" si="90">SUM(C196:C196)</f>
        <v>9.2593530519390704E-2</v>
      </c>
      <c r="D195" s="45">
        <f t="shared" si="90"/>
        <v>8.7122784719390708E-2</v>
      </c>
      <c r="E195" s="45">
        <f t="shared" si="90"/>
        <v>0.12233039920937891</v>
      </c>
      <c r="F195" s="45">
        <f t="shared" si="90"/>
        <v>0.12178869219141322</v>
      </c>
      <c r="G195" s="45">
        <f t="shared" si="90"/>
        <v>0.13489681579141322</v>
      </c>
      <c r="H195" s="45"/>
      <c r="I195" s="45">
        <f t="shared" si="90"/>
        <v>0.1673296301914132</v>
      </c>
      <c r="J195" s="45">
        <f t="shared" si="90"/>
        <v>0.18276271659141322</v>
      </c>
      <c r="K195" s="45">
        <f t="shared" si="90"/>
        <v>0.22058711139141324</v>
      </c>
      <c r="L195" s="43"/>
      <c r="M195" s="57">
        <f>SUM(M196)</f>
        <v>0.14061621327101462</v>
      </c>
    </row>
    <row r="196" spans="1:15" x14ac:dyDescent="0.3">
      <c r="A196" s="96" t="s">
        <v>121</v>
      </c>
      <c r="B196" s="13" t="s">
        <v>128</v>
      </c>
      <c r="C196" s="40">
        <f>0.020833*C194</f>
        <v>9.2593530519390704E-2</v>
      </c>
      <c r="D196" s="40">
        <f t="shared" ref="D196:K196" si="91">0.020833*D194</f>
        <v>8.7122784719390708E-2</v>
      </c>
      <c r="E196" s="40">
        <f t="shared" si="91"/>
        <v>0.12233039920937891</v>
      </c>
      <c r="F196" s="47">
        <f t="shared" si="91"/>
        <v>0.12178869219141322</v>
      </c>
      <c r="G196" s="40">
        <f t="shared" si="91"/>
        <v>0.13489681579141322</v>
      </c>
      <c r="H196" s="40"/>
      <c r="I196" s="40">
        <f t="shared" si="91"/>
        <v>0.1673296301914132</v>
      </c>
      <c r="J196" s="40">
        <f t="shared" si="91"/>
        <v>0.18276271659141322</v>
      </c>
      <c r="K196" s="101">
        <f t="shared" si="91"/>
        <v>0.22058711139141324</v>
      </c>
      <c r="L196" s="39"/>
      <c r="M196" s="56">
        <f>0.020833*M194</f>
        <v>0.14061621327101462</v>
      </c>
    </row>
    <row r="197" spans="1:15" x14ac:dyDescent="0.3">
      <c r="A197" s="105" t="s">
        <v>24</v>
      </c>
      <c r="B197" s="19" t="s">
        <v>56</v>
      </c>
      <c r="C197" s="45">
        <f>SUM(C198,C199)</f>
        <v>0.2854963487214065</v>
      </c>
      <c r="D197" s="45">
        <f t="shared" ref="D197:K197" si="92">SUM(D198,D199)</f>
        <v>0.26862823772140654</v>
      </c>
      <c r="E197" s="45">
        <f t="shared" si="92"/>
        <v>0.37718490823282558</v>
      </c>
      <c r="F197" s="45">
        <f t="shared" si="92"/>
        <v>0.37551464709429405</v>
      </c>
      <c r="G197" s="45">
        <f t="shared" si="92"/>
        <v>0.41593130909429404</v>
      </c>
      <c r="H197" s="45"/>
      <c r="I197" s="45">
        <f t="shared" si="92"/>
        <v>0.51593235709429397</v>
      </c>
      <c r="J197" s="45">
        <f t="shared" si="92"/>
        <v>0.56351764509429414</v>
      </c>
      <c r="K197" s="106">
        <f t="shared" si="92"/>
        <v>0.68014271109429414</v>
      </c>
      <c r="L197" s="43"/>
      <c r="M197" s="57">
        <f>SUM(M198:M199)</f>
        <v>0.43356609511177568</v>
      </c>
    </row>
    <row r="198" spans="1:15" x14ac:dyDescent="0.3">
      <c r="A198" s="96" t="s">
        <v>25</v>
      </c>
      <c r="B198" s="13" t="s">
        <v>129</v>
      </c>
      <c r="C198" s="40">
        <f>C196</f>
        <v>9.2593530519390704E-2</v>
      </c>
      <c r="D198" s="40">
        <f t="shared" ref="D198:K198" si="93">D196</f>
        <v>8.7122784719390708E-2</v>
      </c>
      <c r="E198" s="40">
        <f t="shared" si="93"/>
        <v>0.12233039920937891</v>
      </c>
      <c r="F198" s="40">
        <f t="shared" si="93"/>
        <v>0.12178869219141322</v>
      </c>
      <c r="G198" s="40">
        <f t="shared" si="93"/>
        <v>0.13489681579141322</v>
      </c>
      <c r="H198" s="40"/>
      <c r="I198" s="40">
        <f t="shared" si="93"/>
        <v>0.1673296301914132</v>
      </c>
      <c r="J198" s="40">
        <f t="shared" si="93"/>
        <v>0.18276271659141322</v>
      </c>
      <c r="K198" s="101">
        <f t="shared" si="93"/>
        <v>0.22058711139141324</v>
      </c>
      <c r="L198" s="39"/>
      <c r="M198" s="56">
        <f>M196</f>
        <v>0.14061621327101462</v>
      </c>
    </row>
    <row r="199" spans="1:15" ht="15" thickBot="1" x14ac:dyDescent="0.35">
      <c r="A199" s="98" t="s">
        <v>26</v>
      </c>
      <c r="B199" s="117" t="s">
        <v>130</v>
      </c>
      <c r="C199" s="41">
        <f>0.043402*C194</f>
        <v>0.1929028182020158</v>
      </c>
      <c r="D199" s="41">
        <f t="shared" ref="D199:K199" si="94">0.043402*D194</f>
        <v>0.18150545300201582</v>
      </c>
      <c r="E199" s="41">
        <f t="shared" si="94"/>
        <v>0.25485450902344664</v>
      </c>
      <c r="F199" s="41">
        <f t="shared" si="94"/>
        <v>0.25372595490288086</v>
      </c>
      <c r="G199" s="41">
        <f t="shared" si="94"/>
        <v>0.28103449330288083</v>
      </c>
      <c r="H199" s="41"/>
      <c r="I199" s="41">
        <f t="shared" si="94"/>
        <v>0.3486027269028808</v>
      </c>
      <c r="J199" s="41">
        <f t="shared" si="94"/>
        <v>0.3807549285028809</v>
      </c>
      <c r="K199" s="102">
        <f t="shared" si="94"/>
        <v>0.45955559970288085</v>
      </c>
      <c r="L199" s="39"/>
      <c r="M199" s="62">
        <f>0.043402*M194</f>
        <v>0.29294988184076109</v>
      </c>
    </row>
    <row r="200" spans="1:15" ht="29.4" thickBot="1" x14ac:dyDescent="0.35">
      <c r="A200" s="9">
        <v>10</v>
      </c>
      <c r="B200" s="140" t="s">
        <v>134</v>
      </c>
      <c r="C200" s="37">
        <v>1.77E-2</v>
      </c>
      <c r="D200" s="37">
        <v>1.77E-2</v>
      </c>
      <c r="E200" s="37">
        <v>2.8000000000000001E-2</v>
      </c>
      <c r="F200" s="37">
        <v>2.7400000000000001E-2</v>
      </c>
      <c r="G200" s="37">
        <v>2.7400000000000001E-2</v>
      </c>
      <c r="H200" s="37"/>
      <c r="I200" s="37">
        <v>2.7400000000000001E-2</v>
      </c>
      <c r="J200" s="37">
        <v>2.7400000000000001E-2</v>
      </c>
      <c r="K200" s="42">
        <v>2.7400000000000001E-2</v>
      </c>
      <c r="L200" s="39"/>
      <c r="M200" s="60">
        <f t="shared" ref="M200" si="95">(C200*$C$160+D200*$D$160+E200*$E$160+F200*$F$160+G200*$G$160+H200*$H$160+I200*$I$160+J200*$J$160+K200*$K$160)/$M$160</f>
        <v>2.6814083421566527E-2</v>
      </c>
    </row>
    <row r="201" spans="1:15" ht="18.600000000000001" thickBot="1" x14ac:dyDescent="0.35">
      <c r="A201" s="572" t="s">
        <v>60</v>
      </c>
      <c r="B201" s="573"/>
      <c r="C201" s="204">
        <f>SUM(C162,C168,C179,C184,C187,C192,C200)</f>
        <v>4.8403504571407971</v>
      </c>
      <c r="D201" s="204">
        <f>SUM(D162,D168,D179,D184,D187,D192,D200)</f>
        <v>4.555411600340797</v>
      </c>
      <c r="E201" s="204">
        <f>SUM(E162,E168,E179,E184,E187,E192,E200)</f>
        <v>6.3994684207422052</v>
      </c>
      <c r="F201" s="204">
        <f>SUM(F162,F168,F179,F184,F187,F192,F200)</f>
        <v>6.3706540996857086</v>
      </c>
      <c r="G201" s="204">
        <f>SUM(G162,G168,G179,G184,G187,G192,G200)</f>
        <v>7.0533788852857073</v>
      </c>
      <c r="H201" s="204"/>
      <c r="I201" s="204">
        <f>SUM(I162,I168,I179,I184,I187,I192,I200)</f>
        <v>8.7426127476857083</v>
      </c>
      <c r="J201" s="204">
        <f>SUM(J162,J168,J179,J184,J187,J192,J200)</f>
        <v>9.5464311220857088</v>
      </c>
      <c r="K201" s="204">
        <f>SUM(K162,K168,K179,K184,K187,K192,K200)</f>
        <v>11.516480582885709</v>
      </c>
      <c r="L201" s="205"/>
      <c r="M201" s="202">
        <f>M194+M195+M197+M200</f>
        <v>7.3506826237927694</v>
      </c>
      <c r="N201" t="s">
        <v>155</v>
      </c>
      <c r="O201"/>
    </row>
    <row r="202" spans="1:15" ht="15.6" x14ac:dyDescent="0.3">
      <c r="K202" s="336" t="s">
        <v>150</v>
      </c>
      <c r="M202" s="337">
        <f>M201/SUM($M$103,$M$152,$M$201)</f>
        <v>0.34133074669118973</v>
      </c>
      <c r="N202" s="245"/>
    </row>
  </sheetData>
  <mergeCells count="55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A79:A80"/>
    <mergeCell ref="L40:M40"/>
    <mergeCell ref="L41:M41"/>
    <mergeCell ref="L42:M42"/>
    <mergeCell ref="L43:M43"/>
    <mergeCell ref="L44:M44"/>
    <mergeCell ref="L45:M45"/>
    <mergeCell ref="L46:M46"/>
    <mergeCell ref="L47:M47"/>
    <mergeCell ref="A48:B48"/>
    <mergeCell ref="L48:M48"/>
    <mergeCell ref="A58:M58"/>
    <mergeCell ref="A201:B201"/>
    <mergeCell ref="A103:B103"/>
    <mergeCell ref="A107:M107"/>
    <mergeCell ref="A128:A129"/>
    <mergeCell ref="A152:B152"/>
    <mergeCell ref="A156:M156"/>
    <mergeCell ref="A177:A178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3CF6A-F74F-4D08-9B8A-A37728726396}">
  <dimension ref="A1:S212"/>
  <sheetViews>
    <sheetView topLeftCell="B109" zoomScale="80" zoomScaleNormal="80" workbookViewId="0">
      <selection activeCell="B132" sqref="A132:XFD13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156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 t="shared" ref="C5:K5" si="0">SUM(C61,C111,C161)</f>
        <v>10</v>
      </c>
      <c r="D5" s="334">
        <f t="shared" si="0"/>
        <v>144</v>
      </c>
      <c r="E5" s="334">
        <f t="shared" si="0"/>
        <v>498</v>
      </c>
      <c r="F5" s="334">
        <f t="shared" si="0"/>
        <v>25</v>
      </c>
      <c r="G5" s="334">
        <f t="shared" si="0"/>
        <v>267</v>
      </c>
      <c r="H5" s="334">
        <f t="shared" si="0"/>
        <v>30</v>
      </c>
      <c r="I5" s="334">
        <f t="shared" si="0"/>
        <v>217</v>
      </c>
      <c r="J5" s="334">
        <f t="shared" si="0"/>
        <v>33</v>
      </c>
      <c r="K5" s="334">
        <f t="shared" si="0"/>
        <v>146</v>
      </c>
      <c r="L5" s="582">
        <f>SUM(C5:K5)</f>
        <v>1370</v>
      </c>
      <c r="M5" s="582"/>
      <c r="P5" s="322">
        <f>L7/L5</f>
        <v>6118.9759708029196</v>
      </c>
    </row>
    <row r="6" spans="1:16" ht="15.6" x14ac:dyDescent="0.3">
      <c r="A6" s="280"/>
      <c r="B6" s="294" t="s">
        <v>142</v>
      </c>
      <c r="C6" s="334">
        <f t="shared" ref="C6:K6" si="1">SUM(C62,C112,C162)</f>
        <v>0</v>
      </c>
      <c r="D6" s="334">
        <f t="shared" si="1"/>
        <v>0</v>
      </c>
      <c r="E6" s="334">
        <f t="shared" si="1"/>
        <v>0</v>
      </c>
      <c r="F6" s="334">
        <f t="shared" si="1"/>
        <v>0</v>
      </c>
      <c r="G6" s="334">
        <f t="shared" si="1"/>
        <v>12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12</v>
      </c>
      <c r="M6" s="582"/>
    </row>
    <row r="7" spans="1:16" x14ac:dyDescent="0.3">
      <c r="A7" s="282">
        <v>1</v>
      </c>
      <c r="B7" s="281" t="s">
        <v>2</v>
      </c>
      <c r="C7" s="314">
        <f t="shared" ref="C7:K7" si="2">SUM(C63,C113,C163)</f>
        <v>41776.339999999997</v>
      </c>
      <c r="D7" s="314">
        <f t="shared" si="2"/>
        <v>1105960.19</v>
      </c>
      <c r="E7" s="314">
        <f t="shared" si="2"/>
        <v>3208634.9699999997</v>
      </c>
      <c r="F7" s="314">
        <f t="shared" si="2"/>
        <v>126262.62</v>
      </c>
      <c r="G7" s="314">
        <f t="shared" si="2"/>
        <v>1560311.03</v>
      </c>
      <c r="H7" s="314">
        <f t="shared" si="2"/>
        <v>206473.55</v>
      </c>
      <c r="I7" s="314">
        <f t="shared" si="2"/>
        <v>1149014.46</v>
      </c>
      <c r="J7" s="314">
        <f t="shared" si="2"/>
        <v>172910.86</v>
      </c>
      <c r="K7" s="314">
        <f t="shared" si="2"/>
        <v>811653.06</v>
      </c>
      <c r="L7" s="580">
        <f>SUM(C7:K7)</f>
        <v>8382997.0800000001</v>
      </c>
      <c r="M7" s="580"/>
      <c r="N7" s="290"/>
      <c r="O7" s="290"/>
      <c r="P7" s="291"/>
    </row>
    <row r="8" spans="1:16" ht="28.8" x14ac:dyDescent="0.3">
      <c r="A8" s="306"/>
      <c r="B8" s="307" t="s">
        <v>28</v>
      </c>
      <c r="C8" s="308" t="s">
        <v>61</v>
      </c>
      <c r="D8" s="308" t="s">
        <v>62</v>
      </c>
      <c r="E8" s="308" t="s">
        <v>63</v>
      </c>
      <c r="F8" s="308" t="s">
        <v>64</v>
      </c>
      <c r="G8" s="308" t="s">
        <v>65</v>
      </c>
      <c r="H8" s="308" t="s">
        <v>111</v>
      </c>
      <c r="I8" s="308" t="s">
        <v>66</v>
      </c>
      <c r="J8" s="308" t="s">
        <v>67</v>
      </c>
      <c r="K8" s="308" t="s">
        <v>68</v>
      </c>
      <c r="L8" s="581" t="s">
        <v>69</v>
      </c>
      <c r="M8" s="581"/>
      <c r="N8" s="308" t="s">
        <v>70</v>
      </c>
      <c r="O8" s="308" t="s">
        <v>140</v>
      </c>
      <c r="P8" s="30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0.80584969822631658</v>
      </c>
      <c r="D9" s="309">
        <f t="shared" ref="D9:K9" si="3">SUM(D10:D14)</f>
        <v>1.0925432662725409</v>
      </c>
      <c r="E9" s="309">
        <f t="shared" si="3"/>
        <v>1.249666383237106</v>
      </c>
      <c r="F9" s="309">
        <f t="shared" si="3"/>
        <v>1.6614678168724835</v>
      </c>
      <c r="G9" s="309">
        <f t="shared" si="3"/>
        <v>1.7776293485389254</v>
      </c>
      <c r="H9" s="309">
        <f t="shared" si="3"/>
        <v>1.9686594453381561</v>
      </c>
      <c r="I9" s="309">
        <f t="shared" si="3"/>
        <v>2.5329998882233387</v>
      </c>
      <c r="J9" s="309">
        <f t="shared" si="3"/>
        <v>2.9804988032735484</v>
      </c>
      <c r="K9" s="309">
        <f t="shared" si="3"/>
        <v>3.3965212426119598</v>
      </c>
      <c r="L9" s="583">
        <f>(M65*$M$63+M115*$M$113+M165*$M$163)/$L$7</f>
        <v>1.7683676804038679</v>
      </c>
      <c r="M9" s="583"/>
      <c r="N9" s="310">
        <f t="shared" ref="N9:N49" si="4">L9/$L$49</f>
        <v>0.2290839446870217</v>
      </c>
      <c r="O9" s="309">
        <f t="shared" ref="O9:O49" si="5">N9*$M$54</f>
        <v>0.83965640197826075</v>
      </c>
      <c r="P9" s="324">
        <f t="shared" ref="P9:P48" si="6">L9*$L$7</f>
        <v>14824221.101191998</v>
      </c>
    </row>
    <row r="10" spans="1:16" x14ac:dyDescent="0.3">
      <c r="A10" s="295" t="s">
        <v>3</v>
      </c>
      <c r="B10" s="296" t="s">
        <v>30</v>
      </c>
      <c r="C10" s="311">
        <f t="shared" ref="C10:K10" si="7">(C66*C$63+C116*C$113+C166*C$163)/(SUM(C$163,C$113,C$63))</f>
        <v>0.54094969822631667</v>
      </c>
      <c r="D10" s="311">
        <f t="shared" si="7"/>
        <v>0.73274326627254094</v>
      </c>
      <c r="E10" s="311">
        <f t="shared" si="7"/>
        <v>0.84433319161855314</v>
      </c>
      <c r="F10" s="311">
        <f t="shared" si="7"/>
        <v>1.2064001899295294</v>
      </c>
      <c r="G10" s="311">
        <f t="shared" si="7"/>
        <v>1.2686646742694627</v>
      </c>
      <c r="H10" s="311">
        <f t="shared" si="7"/>
        <v>0.92445238179418132</v>
      </c>
      <c r="I10" s="311">
        <f t="shared" si="7"/>
        <v>1.7665998882233387</v>
      </c>
      <c r="J10" s="311">
        <f t="shared" si="7"/>
        <v>2.1385646701196213</v>
      </c>
      <c r="K10" s="311">
        <f t="shared" si="7"/>
        <v>2.1886520284257904</v>
      </c>
      <c r="L10" s="584">
        <f t="shared" ref="L10:L49" si="8">(M66*$M$63+M116*$M$113+M166*$M$163)/$L$7</f>
        <v>1.1977704843655985</v>
      </c>
      <c r="M10" s="584"/>
      <c r="N10" s="312">
        <f t="shared" si="4"/>
        <v>0.15516568778586223</v>
      </c>
      <c r="O10" s="311">
        <f t="shared" si="5"/>
        <v>0.56872542200527387</v>
      </c>
      <c r="P10" s="325">
        <f t="shared" si="6"/>
        <v>10040906.472946998</v>
      </c>
    </row>
    <row r="11" spans="1:16" x14ac:dyDescent="0.3">
      <c r="A11" s="2" t="s">
        <v>4</v>
      </c>
      <c r="B11" t="s">
        <v>31</v>
      </c>
      <c r="C11" s="287">
        <f t="shared" ref="C11:K11" si="9">(C67*C$63+C117*C$113+C167*C$163)/(SUM(C$163,C$113,C$63))</f>
        <v>2.1600000000000005E-2</v>
      </c>
      <c r="D11" s="287">
        <f t="shared" si="9"/>
        <v>2.9300000000000003E-2</v>
      </c>
      <c r="E11" s="287">
        <f t="shared" si="9"/>
        <v>3.3799999999999997E-2</v>
      </c>
      <c r="F11" s="287">
        <f t="shared" si="9"/>
        <v>4.8300000000000003E-2</v>
      </c>
      <c r="G11" s="287">
        <f t="shared" si="9"/>
        <v>5.0699999999999995E-2</v>
      </c>
      <c r="H11" s="287">
        <f t="shared" si="9"/>
        <v>5.5477142907650885E-2</v>
      </c>
      <c r="I11" s="287">
        <f t="shared" si="9"/>
        <v>7.0699999999999999E-2</v>
      </c>
      <c r="J11" s="287">
        <f t="shared" si="9"/>
        <v>8.5534133153926842E-2</v>
      </c>
      <c r="K11" s="287">
        <f t="shared" si="9"/>
        <v>8.7513707866757745E-2</v>
      </c>
      <c r="L11" s="585">
        <f t="shared" si="8"/>
        <v>4.8368805173316369E-2</v>
      </c>
      <c r="M11" s="585"/>
      <c r="N11" s="313">
        <f t="shared" si="4"/>
        <v>6.2659574768810051E-3</v>
      </c>
      <c r="O11" s="287">
        <f t="shared" si="5"/>
        <v>2.2966477712677309E-2</v>
      </c>
      <c r="P11" s="326">
        <f t="shared" si="6"/>
        <v>405475.55253099999</v>
      </c>
    </row>
    <row r="12" spans="1:16" x14ac:dyDescent="0.3">
      <c r="A12" s="295" t="s">
        <v>5</v>
      </c>
      <c r="B12" s="296" t="s">
        <v>32</v>
      </c>
      <c r="C12" s="311">
        <f t="shared" ref="C12:K12" si="10">(C68*C$63+C118*C$113+C168*C$163)/(SUM(C$163,C$113,C$63))</f>
        <v>7.3999999999999996E-2</v>
      </c>
      <c r="D12" s="311">
        <f t="shared" si="10"/>
        <v>0.10889999999999998</v>
      </c>
      <c r="E12" s="311">
        <f t="shared" si="10"/>
        <v>0.14170000000000002</v>
      </c>
      <c r="F12" s="311">
        <f t="shared" si="10"/>
        <v>0.14169999999999999</v>
      </c>
      <c r="G12" s="311">
        <f t="shared" si="10"/>
        <v>0.16516467426946282</v>
      </c>
      <c r="H12" s="311">
        <f t="shared" si="10"/>
        <v>0.16512992063632365</v>
      </c>
      <c r="I12" s="311">
        <f t="shared" si="10"/>
        <v>0.19620000000000004</v>
      </c>
      <c r="J12" s="311">
        <f t="shared" si="10"/>
        <v>0.19620000000000001</v>
      </c>
      <c r="K12" s="311">
        <f t="shared" si="10"/>
        <v>0.23157775315970591</v>
      </c>
      <c r="L12" s="584">
        <f t="shared" si="8"/>
        <v>0.15927612205156585</v>
      </c>
      <c r="M12" s="584"/>
      <c r="N12" s="312">
        <f t="shared" si="4"/>
        <v>2.0633493101214689E-2</v>
      </c>
      <c r="O12" s="311">
        <f t="shared" si="5"/>
        <v>7.5627493673897372E-2</v>
      </c>
      <c r="P12" s="325">
        <f t="shared" si="6"/>
        <v>1335211.2660720001</v>
      </c>
    </row>
    <row r="13" spans="1:16" x14ac:dyDescent="0.3">
      <c r="A13" s="2" t="s">
        <v>6</v>
      </c>
      <c r="B13" t="s">
        <v>181</v>
      </c>
      <c r="C13" s="287">
        <f t="shared" ref="C13:K13" si="11">(C69*C$63+C119*C$113+C169*C$163)/(SUM(C$163,C$113,C$63))</f>
        <v>0.16930000000000001</v>
      </c>
      <c r="D13" s="287">
        <f t="shared" si="11"/>
        <v>0.22159999999999999</v>
      </c>
      <c r="E13" s="287">
        <f t="shared" si="11"/>
        <v>0.22983319161855301</v>
      </c>
      <c r="F13" s="287">
        <f t="shared" si="11"/>
        <v>0.26506762694295427</v>
      </c>
      <c r="G13" s="287">
        <f t="shared" si="11"/>
        <v>0.29310000000000003</v>
      </c>
      <c r="H13" s="287">
        <f t="shared" si="11"/>
        <v>0.57360000000000011</v>
      </c>
      <c r="I13" s="287">
        <f t="shared" si="11"/>
        <v>0.4995</v>
      </c>
      <c r="J13" s="287">
        <f t="shared" si="11"/>
        <v>0.56020000000000003</v>
      </c>
      <c r="K13" s="287">
        <f t="shared" si="11"/>
        <v>0.88877775315970597</v>
      </c>
      <c r="L13" s="585">
        <f t="shared" si="8"/>
        <v>0.3567947589147914</v>
      </c>
      <c r="M13" s="585"/>
      <c r="N13" s="313">
        <f t="shared" si="4"/>
        <v>4.6221129079439004E-2</v>
      </c>
      <c r="O13" s="287">
        <f t="shared" si="5"/>
        <v>0.16941329952754741</v>
      </c>
      <c r="P13" s="326">
        <f t="shared" si="6"/>
        <v>2991009.4221420004</v>
      </c>
    </row>
    <row r="14" spans="1:16" x14ac:dyDescent="0.3">
      <c r="A14" s="295" t="s">
        <v>100</v>
      </c>
      <c r="B14" s="296" t="s">
        <v>101</v>
      </c>
      <c r="C14" s="311"/>
      <c r="D14" s="311"/>
      <c r="E14" s="311"/>
      <c r="F14" s="311"/>
      <c r="G14" s="311"/>
      <c r="H14" s="311">
        <f>(H70*H$63+H120*H$113+H170*H$163)/(SUM(H$163,H$113,H$63))</f>
        <v>0.25</v>
      </c>
      <c r="I14" s="311"/>
      <c r="J14" s="311"/>
      <c r="K14" s="311"/>
      <c r="L14" s="584">
        <f t="shared" si="8"/>
        <v>6.1575098985958369E-3</v>
      </c>
      <c r="M14" s="584"/>
      <c r="N14" s="312">
        <f t="shared" si="4"/>
        <v>7.9767724362478799E-4</v>
      </c>
      <c r="O14" s="311">
        <f t="shared" si="5"/>
        <v>2.9237090588647907E-3</v>
      </c>
      <c r="P14" s="325">
        <f t="shared" si="6"/>
        <v>51618.387499999997</v>
      </c>
    </row>
    <row r="15" spans="1:16" ht="28.8" x14ac:dyDescent="0.3">
      <c r="A15" s="283">
        <v>5</v>
      </c>
      <c r="B15" s="284" t="s">
        <v>71</v>
      </c>
      <c r="C15" s="309">
        <f t="shared" ref="C15:K15" si="12">SUM(C16:C18,C23:C25)</f>
        <v>2.5624929484637651</v>
      </c>
      <c r="D15" s="309">
        <f t="shared" si="12"/>
        <v>2.5624408208426064</v>
      </c>
      <c r="E15" s="309">
        <f t="shared" si="12"/>
        <v>3.9862726938732491</v>
      </c>
      <c r="F15" s="309">
        <f t="shared" si="12"/>
        <v>3.889948993730683</v>
      </c>
      <c r="G15" s="309">
        <f t="shared" si="12"/>
        <v>3.8899447894395669</v>
      </c>
      <c r="H15" s="309">
        <f t="shared" si="12"/>
        <v>4.2222324533000002</v>
      </c>
      <c r="I15" s="309">
        <f t="shared" si="12"/>
        <v>3.889948851739307</v>
      </c>
      <c r="J15" s="309">
        <f t="shared" si="12"/>
        <v>3.8899950894999993</v>
      </c>
      <c r="K15" s="309">
        <f t="shared" si="12"/>
        <v>3.8899624371450945</v>
      </c>
      <c r="L15" s="583">
        <f t="shared" si="8"/>
        <v>3.7532508727193403</v>
      </c>
      <c r="M15" s="583"/>
      <c r="N15" s="310">
        <f t="shared" si="4"/>
        <v>0.48621648362527531</v>
      </c>
      <c r="O15" s="309">
        <f t="shared" si="5"/>
        <v>1.7821187066648649</v>
      </c>
      <c r="P15" s="327">
        <f t="shared" si="6"/>
        <v>31463491.106513683</v>
      </c>
    </row>
    <row r="16" spans="1:16" x14ac:dyDescent="0.3">
      <c r="A16" s="295" t="s">
        <v>115</v>
      </c>
      <c r="B16" s="296" t="s">
        <v>114</v>
      </c>
      <c r="C16" s="311">
        <f t="shared" ref="C16:K16" si="13">(C72*C$63+C122*C$113+C172*C$163)/(SUM(C$163,C$113,C$63))</f>
        <v>1.4162798754989068</v>
      </c>
      <c r="D16" s="311">
        <f t="shared" si="13"/>
        <v>1.4162432662725408</v>
      </c>
      <c r="E16" s="311">
        <f t="shared" si="13"/>
        <v>2.1390735487661288</v>
      </c>
      <c r="F16" s="311">
        <f t="shared" si="13"/>
        <v>2.0905676269429541</v>
      </c>
      <c r="G16" s="311">
        <f t="shared" si="13"/>
        <v>2.0905646742694626</v>
      </c>
      <c r="H16" s="311">
        <f t="shared" si="13"/>
        <v>2.2871999999999999</v>
      </c>
      <c r="I16" s="311">
        <f t="shared" si="13"/>
        <v>2.090567527222416</v>
      </c>
      <c r="J16" s="311">
        <f t="shared" si="13"/>
        <v>2.0905999999999998</v>
      </c>
      <c r="K16" s="311">
        <f t="shared" si="13"/>
        <v>2.0905777531597054</v>
      </c>
      <c r="L16" s="584">
        <f t="shared" si="8"/>
        <v>2.0216544577249214</v>
      </c>
      <c r="M16" s="584"/>
      <c r="N16" s="312">
        <f t="shared" si="4"/>
        <v>0.26189608818453147</v>
      </c>
      <c r="O16" s="311">
        <f t="shared" si="5"/>
        <v>0.95992203817530619</v>
      </c>
      <c r="P16" s="325">
        <f t="shared" si="6"/>
        <v>16947523.415876999</v>
      </c>
    </row>
    <row r="17" spans="1:16" x14ac:dyDescent="0.3">
      <c r="A17" s="2" t="s">
        <v>116</v>
      </c>
      <c r="B17" t="s">
        <v>117</v>
      </c>
      <c r="C17" s="287">
        <f t="shared" ref="C17:K17" si="14">(C73*C$63+C123*C$113+C173*C$163)/(SUM(C$163,C$113,C$63))</f>
        <v>0.60035112526485801</v>
      </c>
      <c r="D17" s="287">
        <f t="shared" si="14"/>
        <v>0.60033560687006615</v>
      </c>
      <c r="E17" s="287">
        <f t="shared" si="14"/>
        <v>0.90673830380712062</v>
      </c>
      <c r="F17" s="287">
        <f t="shared" si="14"/>
        <v>0.88617698308772974</v>
      </c>
      <c r="G17" s="287">
        <f t="shared" si="14"/>
        <v>0.88617573147010531</v>
      </c>
      <c r="H17" s="287">
        <f t="shared" si="14"/>
        <v>0.96952806960000004</v>
      </c>
      <c r="I17" s="287">
        <f t="shared" si="14"/>
        <v>0.88617694081689169</v>
      </c>
      <c r="J17" s="287">
        <f t="shared" si="14"/>
        <v>0.88619070580000003</v>
      </c>
      <c r="K17" s="287">
        <f t="shared" si="14"/>
        <v>0.88618127552012715</v>
      </c>
      <c r="L17" s="585">
        <f t="shared" si="8"/>
        <v>0.85696517304839015</v>
      </c>
      <c r="M17" s="585"/>
      <c r="N17" s="313">
        <f t="shared" si="4"/>
        <v>0.1110159185088056</v>
      </c>
      <c r="O17" s="287">
        <f t="shared" si="5"/>
        <v>0.40690423252824509</v>
      </c>
      <c r="P17" s="326">
        <f t="shared" si="6"/>
        <v>7183936.543326349</v>
      </c>
    </row>
    <row r="18" spans="1:16" x14ac:dyDescent="0.3">
      <c r="A18" s="295" t="s">
        <v>8</v>
      </c>
      <c r="B18" s="296" t="s">
        <v>35</v>
      </c>
      <c r="C18" s="311">
        <f t="shared" ref="C18:K18" si="15">(C74*C$63+C124*C$113+C174*C$163)/(SUM(C$163,C$113,C$63))</f>
        <v>0.35660000000000003</v>
      </c>
      <c r="D18" s="311">
        <f t="shared" si="15"/>
        <v>0.35659999999999997</v>
      </c>
      <c r="E18" s="311">
        <f t="shared" si="15"/>
        <v>0.6553000000000001</v>
      </c>
      <c r="F18" s="311">
        <f t="shared" si="15"/>
        <v>0.63389999999999991</v>
      </c>
      <c r="G18" s="311">
        <f t="shared" si="15"/>
        <v>0.63389999999999991</v>
      </c>
      <c r="H18" s="311">
        <f t="shared" si="15"/>
        <v>0.68620000000000014</v>
      </c>
      <c r="I18" s="311">
        <f t="shared" si="15"/>
        <v>0.63389999999999991</v>
      </c>
      <c r="J18" s="311">
        <f t="shared" si="15"/>
        <v>0.63389999999999991</v>
      </c>
      <c r="K18" s="311">
        <f t="shared" si="15"/>
        <v>0.63389999999999991</v>
      </c>
      <c r="L18" s="584">
        <f t="shared" si="8"/>
        <v>0.60541329262469457</v>
      </c>
      <c r="M18" s="584"/>
      <c r="N18" s="312">
        <f t="shared" si="4"/>
        <v>7.8428522969130748E-2</v>
      </c>
      <c r="O18" s="311">
        <f t="shared" si="5"/>
        <v>0.28746236013483695</v>
      </c>
      <c r="P18" s="325">
        <f t="shared" si="6"/>
        <v>5075177.8642659998</v>
      </c>
    </row>
    <row r="19" spans="1:16" x14ac:dyDescent="0.3">
      <c r="A19" s="2" t="s">
        <v>9</v>
      </c>
      <c r="B19" t="s">
        <v>108</v>
      </c>
      <c r="C19" s="287">
        <f t="shared" ref="C19:K19" si="16">(C75*C$63+C125*C$113+C175*C$163)/(SUM(C$163,C$113,C$63))</f>
        <v>0.29849999999999999</v>
      </c>
      <c r="D19" s="287">
        <f t="shared" si="16"/>
        <v>0.29849999999999999</v>
      </c>
      <c r="E19" s="287">
        <f t="shared" si="16"/>
        <v>0.54859999999999998</v>
      </c>
      <c r="F19" s="287">
        <f t="shared" si="16"/>
        <v>0.53070000000000006</v>
      </c>
      <c r="G19" s="287">
        <f t="shared" si="16"/>
        <v>0.53069999999999995</v>
      </c>
      <c r="H19" s="287">
        <f t="shared" si="16"/>
        <v>0.57720000000000016</v>
      </c>
      <c r="I19" s="287">
        <f t="shared" si="16"/>
        <v>0.53069999999999995</v>
      </c>
      <c r="J19" s="287">
        <f t="shared" si="16"/>
        <v>0.53070000000000006</v>
      </c>
      <c r="K19" s="287">
        <f t="shared" si="16"/>
        <v>0.53069999999999995</v>
      </c>
      <c r="L19" s="585">
        <f t="shared" si="8"/>
        <v>0.50690554625935758</v>
      </c>
      <c r="M19" s="585"/>
      <c r="N19" s="313">
        <f t="shared" si="4"/>
        <v>6.5667294990543079E-2</v>
      </c>
      <c r="O19" s="287">
        <f t="shared" si="5"/>
        <v>0.24068890866505233</v>
      </c>
      <c r="P19" s="326">
        <f t="shared" si="6"/>
        <v>4249387.7141279997</v>
      </c>
    </row>
    <row r="20" spans="1:16" x14ac:dyDescent="0.3">
      <c r="A20" s="295" t="s">
        <v>10</v>
      </c>
      <c r="B20" s="296" t="s">
        <v>109</v>
      </c>
      <c r="C20" s="311">
        <f t="shared" ref="C20:K20" si="17">(C76*C$63+C126*C$113+C176*C$163)/(SUM(C$163,C$113,C$63))</f>
        <v>3.5000000000000003E-2</v>
      </c>
      <c r="D20" s="311">
        <f t="shared" si="17"/>
        <v>3.5000000000000003E-2</v>
      </c>
      <c r="E20" s="311">
        <f t="shared" si="17"/>
        <v>6.4299999999999996E-2</v>
      </c>
      <c r="F20" s="311">
        <f t="shared" si="17"/>
        <v>6.2199999999999998E-2</v>
      </c>
      <c r="G20" s="311">
        <f t="shared" si="17"/>
        <v>6.2199999999999998E-2</v>
      </c>
      <c r="H20" s="311">
        <f t="shared" si="17"/>
        <v>6.4699999999999994E-2</v>
      </c>
      <c r="I20" s="311">
        <f t="shared" si="17"/>
        <v>6.2200000000000005E-2</v>
      </c>
      <c r="J20" s="311">
        <f t="shared" si="17"/>
        <v>6.2200000000000005E-2</v>
      </c>
      <c r="K20" s="311">
        <f t="shared" si="17"/>
        <v>6.2199999999999998E-2</v>
      </c>
      <c r="L20" s="584">
        <f t="shared" si="8"/>
        <v>5.9341342639713766E-2</v>
      </c>
      <c r="M20" s="584"/>
      <c r="N20" s="312">
        <f t="shared" si="4"/>
        <v>7.6873995185351368E-3</v>
      </c>
      <c r="O20" s="311">
        <f t="shared" si="5"/>
        <v>2.8176458324572884E-2</v>
      </c>
      <c r="P20" s="325">
        <f t="shared" si="6"/>
        <v>497458.30207199999</v>
      </c>
    </row>
    <row r="21" spans="1:16" x14ac:dyDescent="0.3">
      <c r="A21" s="2" t="s">
        <v>11</v>
      </c>
      <c r="B21" t="s">
        <v>110</v>
      </c>
      <c r="C21" s="287">
        <f t="shared" ref="C21:K21" si="18">(C77*C$63+C127*C$113+C177*C$163)/(SUM(C$163,C$113,C$63))</f>
        <v>3.6999999999999997E-3</v>
      </c>
      <c r="D21" s="287">
        <f t="shared" si="18"/>
        <v>3.7000000000000006E-3</v>
      </c>
      <c r="E21" s="287">
        <f t="shared" si="18"/>
        <v>6.7000000000000002E-3</v>
      </c>
      <c r="F21" s="287">
        <f t="shared" si="18"/>
        <v>6.4999999999999997E-3</v>
      </c>
      <c r="G21" s="287">
        <f t="shared" si="18"/>
        <v>6.4999999999999997E-3</v>
      </c>
      <c r="H21" s="287">
        <f t="shared" si="18"/>
        <v>6.7999999999999996E-3</v>
      </c>
      <c r="I21" s="287">
        <f t="shared" si="18"/>
        <v>6.4999999999999997E-3</v>
      </c>
      <c r="J21" s="287">
        <f t="shared" si="18"/>
        <v>6.5000000000000006E-3</v>
      </c>
      <c r="K21" s="287">
        <f t="shared" si="18"/>
        <v>6.4999999999999997E-3</v>
      </c>
      <c r="L21" s="585">
        <f t="shared" si="8"/>
        <v>6.2005852201728303E-3</v>
      </c>
      <c r="M21" s="585"/>
      <c r="N21" s="313">
        <f t="shared" si="4"/>
        <v>8.0325745451354717E-4</v>
      </c>
      <c r="O21" s="287">
        <f t="shared" si="5"/>
        <v>2.9441620845167488E-3</v>
      </c>
      <c r="P21" s="326">
        <f t="shared" si="6"/>
        <v>51979.487794999994</v>
      </c>
    </row>
    <row r="22" spans="1:16" x14ac:dyDescent="0.3">
      <c r="A22" s="295" t="s">
        <v>132</v>
      </c>
      <c r="B22" s="296" t="s">
        <v>133</v>
      </c>
      <c r="C22" s="311">
        <f t="shared" ref="C22:K22" si="19">(C78*C$63+C128*C$113+C178*C$163)/(SUM(C$163,C$113,C$63))</f>
        <v>1.9400000000000001E-2</v>
      </c>
      <c r="D22" s="311">
        <f t="shared" si="19"/>
        <v>1.9400000000000001E-2</v>
      </c>
      <c r="E22" s="311">
        <f t="shared" si="19"/>
        <v>3.570000000000001E-2</v>
      </c>
      <c r="F22" s="311">
        <f t="shared" si="19"/>
        <v>3.4500000000000003E-2</v>
      </c>
      <c r="G22" s="311">
        <f t="shared" si="19"/>
        <v>3.4500000000000003E-2</v>
      </c>
      <c r="H22" s="311">
        <f t="shared" si="19"/>
        <v>3.7500000000000006E-2</v>
      </c>
      <c r="I22" s="311">
        <f t="shared" si="19"/>
        <v>3.4500000000000003E-2</v>
      </c>
      <c r="J22" s="311">
        <f t="shared" si="19"/>
        <v>3.4500000000000003E-2</v>
      </c>
      <c r="K22" s="311">
        <f t="shared" si="19"/>
        <v>3.4500000000000003E-2</v>
      </c>
      <c r="L22" s="584">
        <f t="shared" si="8"/>
        <v>2.1003538538629674E-2</v>
      </c>
      <c r="M22" s="584"/>
      <c r="N22" s="312">
        <f t="shared" si="4"/>
        <v>2.7209123499227716E-3</v>
      </c>
      <c r="O22" s="311">
        <f t="shared" si="5"/>
        <v>9.9729008811842764E-3</v>
      </c>
      <c r="P22" s="325">
        <f t="shared" si="6"/>
        <v>176072.60223900003</v>
      </c>
    </row>
    <row r="23" spans="1:16" x14ac:dyDescent="0.3">
      <c r="A23" s="295" t="s">
        <v>13</v>
      </c>
      <c r="B23" s="296" t="s">
        <v>40</v>
      </c>
      <c r="C23" s="311">
        <f t="shared" ref="C23:K23" si="20">(C79*C$63+C129*C$113+C179*C$163)/(SUM(C$163,C$113,C$63))</f>
        <v>3.4200000000000008E-2</v>
      </c>
      <c r="D23" s="311">
        <f t="shared" si="20"/>
        <v>3.4200000000000001E-2</v>
      </c>
      <c r="E23" s="311">
        <f t="shared" si="20"/>
        <v>5.1500000000000004E-2</v>
      </c>
      <c r="F23" s="311">
        <f t="shared" si="20"/>
        <v>5.0200000000000009E-2</v>
      </c>
      <c r="G23" s="311">
        <f t="shared" si="20"/>
        <v>5.0200000000000002E-2</v>
      </c>
      <c r="H23" s="311">
        <f t="shared" si="20"/>
        <v>5.0200000000000002E-2</v>
      </c>
      <c r="I23" s="311">
        <f t="shared" si="20"/>
        <v>5.0200000000000009E-2</v>
      </c>
      <c r="J23" s="311">
        <f t="shared" si="20"/>
        <v>5.0200000000000002E-2</v>
      </c>
      <c r="K23" s="311">
        <f t="shared" si="20"/>
        <v>5.0200000000000002E-2</v>
      </c>
      <c r="L23" s="584">
        <f t="shared" si="8"/>
        <v>4.8506982707549738E-2</v>
      </c>
      <c r="M23" s="584"/>
      <c r="N23" s="312">
        <f t="shared" si="4"/>
        <v>6.2838577444328742E-3</v>
      </c>
      <c r="O23" s="311">
        <f t="shared" si="5"/>
        <v>2.3032087174167878E-2</v>
      </c>
      <c r="P23" s="325">
        <f t="shared" si="6"/>
        <v>406633.89439699997</v>
      </c>
    </row>
    <row r="24" spans="1:16" x14ac:dyDescent="0.3">
      <c r="A24" s="297" t="s">
        <v>14</v>
      </c>
      <c r="B24" t="s">
        <v>118</v>
      </c>
      <c r="C24" s="287">
        <f t="shared" ref="C24:K24" si="21">(C80*C$63+C130*C$113+C180*C$163)/(SUM(C$163,C$113,C$63))</f>
        <v>0.10890000000000001</v>
      </c>
      <c r="D24" s="287">
        <f t="shared" si="21"/>
        <v>0.10889999999999998</v>
      </c>
      <c r="E24" s="287">
        <f t="shared" si="21"/>
        <v>0.16410000000000002</v>
      </c>
      <c r="F24" s="287">
        <f t="shared" si="21"/>
        <v>0.16089999999999999</v>
      </c>
      <c r="G24" s="287">
        <f t="shared" si="21"/>
        <v>0.16089999999999999</v>
      </c>
      <c r="H24" s="287">
        <f t="shared" si="21"/>
        <v>0.16089999999999999</v>
      </c>
      <c r="I24" s="287">
        <f t="shared" si="21"/>
        <v>0.16089999999999999</v>
      </c>
      <c r="J24" s="287">
        <f t="shared" si="21"/>
        <v>0.16090000000000002</v>
      </c>
      <c r="K24" s="287">
        <f t="shared" si="21"/>
        <v>0.16089999999999999</v>
      </c>
      <c r="L24" s="585">
        <f t="shared" si="8"/>
        <v>0.15500536981172369</v>
      </c>
      <c r="M24" s="585"/>
      <c r="N24" s="313">
        <f t="shared" si="4"/>
        <v>2.0080236682470068E-2</v>
      </c>
      <c r="O24" s="287">
        <f t="shared" si="5"/>
        <v>7.359965495054574E-2</v>
      </c>
      <c r="P24" s="326">
        <f t="shared" si="6"/>
        <v>1299409.5625159999</v>
      </c>
    </row>
    <row r="25" spans="1:16" x14ac:dyDescent="0.3">
      <c r="A25" s="298"/>
      <c r="B25" s="296" t="s">
        <v>117</v>
      </c>
      <c r="C25" s="311">
        <f t="shared" ref="C25:K25" si="22">(C81*C$63+C131*C$113+C181*C$163)/(SUM(C$163,C$113,C$63))</f>
        <v>4.6161947700000004E-2</v>
      </c>
      <c r="D25" s="311">
        <f t="shared" si="22"/>
        <v>4.6161947699999997E-2</v>
      </c>
      <c r="E25" s="311">
        <f t="shared" si="22"/>
        <v>6.9560841300000009E-2</v>
      </c>
      <c r="F25" s="311">
        <f t="shared" si="22"/>
        <v>6.8204383699999996E-2</v>
      </c>
      <c r="G25" s="311">
        <f t="shared" si="22"/>
        <v>6.8204383699999996E-2</v>
      </c>
      <c r="H25" s="311">
        <f t="shared" si="22"/>
        <v>6.8204383699999996E-2</v>
      </c>
      <c r="I25" s="311">
        <f t="shared" si="22"/>
        <v>6.8204383699999996E-2</v>
      </c>
      <c r="J25" s="311">
        <f t="shared" si="22"/>
        <v>6.8204383699999996E-2</v>
      </c>
      <c r="K25" s="311">
        <f t="shared" si="22"/>
        <v>6.820340846526203E-2</v>
      </c>
      <c r="L25" s="584">
        <f t="shared" si="8"/>
        <v>6.5705596802061089E-2</v>
      </c>
      <c r="M25" s="584"/>
      <c r="N25" s="312">
        <f t="shared" si="4"/>
        <v>8.5118595359045725E-3</v>
      </c>
      <c r="O25" s="311">
        <f t="shared" si="5"/>
        <v>3.1198333701763267E-2</v>
      </c>
      <c r="P25" s="325">
        <f t="shared" si="6"/>
        <v>550809.82613133546</v>
      </c>
    </row>
    <row r="26" spans="1:16" x14ac:dyDescent="0.3">
      <c r="A26" s="283">
        <v>6</v>
      </c>
      <c r="B26" s="281" t="s">
        <v>42</v>
      </c>
      <c r="C26" s="309">
        <f>SUM(C27:C29)</f>
        <v>0.31216084645040709</v>
      </c>
      <c r="D26" s="309">
        <f t="shared" ref="D26:K26" si="23">SUM(D27:D29)</f>
        <v>0.31507809090126471</v>
      </c>
      <c r="E26" s="309">
        <f t="shared" si="23"/>
        <v>0.37961524842104433</v>
      </c>
      <c r="F26" s="309">
        <f t="shared" si="23"/>
        <v>0.37621759554015277</v>
      </c>
      <c r="G26" s="309">
        <f t="shared" si="23"/>
        <v>0.3764523334985333</v>
      </c>
      <c r="H26" s="309">
        <f>SUM(H27:H29)</f>
        <v>0.74735595227572738</v>
      </c>
      <c r="I26" s="309">
        <f t="shared" si="23"/>
        <v>0.3762244609898121</v>
      </c>
      <c r="J26" s="309">
        <f t="shared" si="23"/>
        <v>0.37374089418096706</v>
      </c>
      <c r="K26" s="309">
        <f t="shared" si="23"/>
        <v>0.37537660702221709</v>
      </c>
      <c r="L26" s="583">
        <f t="shared" si="8"/>
        <v>0.37818604194575239</v>
      </c>
      <c r="M26" s="583"/>
      <c r="N26" s="310">
        <f t="shared" si="4"/>
        <v>4.8992271954844825E-2</v>
      </c>
      <c r="O26" s="309">
        <f t="shared" si="5"/>
        <v>0.17957030926172965</v>
      </c>
      <c r="P26" s="324">
        <f t="shared" si="6"/>
        <v>3170332.485328</v>
      </c>
    </row>
    <row r="27" spans="1:16" x14ac:dyDescent="0.3">
      <c r="A27" s="2" t="s">
        <v>15</v>
      </c>
      <c r="B27" t="s">
        <v>43</v>
      </c>
      <c r="C27" s="287">
        <f t="shared" ref="C27:K27" si="24">(C83*C$63+C133*C$113+C183*C$163)/(SUM(C$163,C$113,C$63))</f>
        <v>0.13214969822631661</v>
      </c>
      <c r="D27" s="287">
        <f t="shared" si="24"/>
        <v>0.13214326627254097</v>
      </c>
      <c r="E27" s="287">
        <f t="shared" si="24"/>
        <v>0.19907354876612843</v>
      </c>
      <c r="F27" s="287">
        <f t="shared" si="24"/>
        <v>0.19520000000000001</v>
      </c>
      <c r="G27" s="287">
        <f t="shared" si="24"/>
        <v>0.19520000000000001</v>
      </c>
      <c r="H27" s="287">
        <f t="shared" si="24"/>
        <v>0.19520000000000004</v>
      </c>
      <c r="I27" s="287">
        <f t="shared" si="24"/>
        <v>0.19520000000000001</v>
      </c>
      <c r="J27" s="287">
        <f t="shared" si="24"/>
        <v>0.19520000000000004</v>
      </c>
      <c r="K27" s="287">
        <f t="shared" si="24"/>
        <v>0.19520000000000001</v>
      </c>
      <c r="L27" s="585">
        <f t="shared" si="8"/>
        <v>0.18804940177636326</v>
      </c>
      <c r="M27" s="585"/>
      <c r="N27" s="313">
        <f t="shared" si="4"/>
        <v>2.4360939883907695E-2</v>
      </c>
      <c r="O27" s="287">
        <f t="shared" si="5"/>
        <v>8.9289623328585324E-2</v>
      </c>
      <c r="P27" s="326">
        <f t="shared" si="6"/>
        <v>1576417.585987</v>
      </c>
    </row>
    <row r="28" spans="1:16" x14ac:dyDescent="0.3">
      <c r="A28" s="295" t="s">
        <v>16</v>
      </c>
      <c r="B28" s="296" t="s">
        <v>44</v>
      </c>
      <c r="C28" s="311">
        <f t="shared" ref="C28:K28" si="25">(C84*C$63+C134*C$113+C184*C$163)/(SUM(C$163,C$113,C$63))</f>
        <v>0.18001114822409048</v>
      </c>
      <c r="D28" s="311">
        <f t="shared" si="25"/>
        <v>0.18293482462872376</v>
      </c>
      <c r="E28" s="311">
        <f t="shared" si="25"/>
        <v>0.18054169965491587</v>
      </c>
      <c r="F28" s="311">
        <f t="shared" si="25"/>
        <v>0.18101759554015273</v>
      </c>
      <c r="G28" s="311">
        <f t="shared" si="25"/>
        <v>0.18125233349853329</v>
      </c>
      <c r="H28" s="311">
        <f t="shared" si="25"/>
        <v>0.18405595227572732</v>
      </c>
      <c r="I28" s="311">
        <f t="shared" si="25"/>
        <v>0.18102446098981209</v>
      </c>
      <c r="J28" s="311">
        <f t="shared" si="25"/>
        <v>0.17854089418096702</v>
      </c>
      <c r="K28" s="311">
        <f t="shared" si="25"/>
        <v>0.18017660702221708</v>
      </c>
      <c r="L28" s="584">
        <f t="shared" si="8"/>
        <v>0.18107032259469666</v>
      </c>
      <c r="M28" s="584"/>
      <c r="N28" s="312">
        <f t="shared" si="4"/>
        <v>2.3456832097423996E-2</v>
      </c>
      <c r="O28" s="311">
        <f t="shared" si="5"/>
        <v>8.5975816714871825E-2</v>
      </c>
      <c r="P28" s="325">
        <f t="shared" si="6"/>
        <v>1517911.9855860001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(H85*H$63+H135*H$113+H185*H$163)/(SUM(H$163,H$113,H$63))</f>
        <v>0.36809999999999998</v>
      </c>
      <c r="I29" s="287"/>
      <c r="J29" s="287"/>
      <c r="K29" s="287"/>
      <c r="L29" s="585">
        <f t="shared" si="8"/>
        <v>9.0663175746925097E-3</v>
      </c>
      <c r="M29" s="585"/>
      <c r="N29" s="313">
        <f t="shared" si="4"/>
        <v>1.1744999735131378E-3</v>
      </c>
      <c r="O29" s="287">
        <f t="shared" si="5"/>
        <v>4.3048692182725175E-3</v>
      </c>
      <c r="P29" s="326">
        <f t="shared" si="6"/>
        <v>76002.913754999987</v>
      </c>
    </row>
    <row r="30" spans="1:16" x14ac:dyDescent="0.3">
      <c r="A30" s="295" t="s">
        <v>104</v>
      </c>
      <c r="B30" s="296" t="s">
        <v>119</v>
      </c>
      <c r="C30" s="311"/>
      <c r="D30" s="311"/>
      <c r="E30" s="311"/>
      <c r="F30" s="311"/>
      <c r="G30" s="311"/>
      <c r="H30" s="311">
        <f>(H86*H$63+H136*H$113+H186*H$163)/(SUM(H$163,H$113,H$63))</f>
        <v>0.36809999999999998</v>
      </c>
      <c r="I30" s="311"/>
      <c r="J30" s="311"/>
      <c r="K30" s="311"/>
      <c r="L30" s="584">
        <f t="shared" si="8"/>
        <v>9.0663175746925097E-3</v>
      </c>
      <c r="M30" s="584"/>
      <c r="N30" s="312">
        <f t="shared" si="4"/>
        <v>1.1744999735131378E-3</v>
      </c>
      <c r="O30" s="311">
        <f t="shared" si="5"/>
        <v>4.3048692182725175E-3</v>
      </c>
      <c r="P30" s="325">
        <f t="shared" si="6"/>
        <v>76002.913754999987</v>
      </c>
    </row>
    <row r="31" spans="1:16" x14ac:dyDescent="0.3">
      <c r="A31" s="283">
        <v>7</v>
      </c>
      <c r="B31" s="281" t="s">
        <v>45</v>
      </c>
      <c r="C31" s="309">
        <f>SUM(C32:C33)</f>
        <v>0.41341248563181937</v>
      </c>
      <c r="D31" s="309">
        <f>SUM(D32:D33)</f>
        <v>0.24162563516956251</v>
      </c>
      <c r="E31" s="309">
        <f t="shared" ref="E31:K31" si="26">SUM(E32:E33)</f>
        <v>0.30042615694704589</v>
      </c>
      <c r="F31" s="309">
        <f t="shared" si="26"/>
        <v>0.27320385465627117</v>
      </c>
      <c r="G31" s="309">
        <f t="shared" si="26"/>
        <v>0.41798605389593374</v>
      </c>
      <c r="H31" s="309">
        <f t="shared" si="26"/>
        <v>0.63529999999999998</v>
      </c>
      <c r="I31" s="309">
        <f t="shared" si="26"/>
        <v>0.72656467897540644</v>
      </c>
      <c r="J31" s="309">
        <f t="shared" si="26"/>
        <v>0.80249379167971291</v>
      </c>
      <c r="K31" s="309">
        <f t="shared" si="26"/>
        <v>1.2714063038633772</v>
      </c>
      <c r="L31" s="583">
        <f t="shared" si="8"/>
        <v>0.48572692918891008</v>
      </c>
      <c r="M31" s="583"/>
      <c r="N31" s="310">
        <f t="shared" si="4"/>
        <v>6.2923702017612271E-2</v>
      </c>
      <c r="O31" s="309">
        <f t="shared" si="5"/>
        <v>0.23063287698945306</v>
      </c>
      <c r="P31" s="324">
        <f t="shared" si="6"/>
        <v>4071847.4290680001</v>
      </c>
    </row>
    <row r="32" spans="1:16" x14ac:dyDescent="0.3">
      <c r="A32" s="295" t="s">
        <v>17</v>
      </c>
      <c r="B32" s="296" t="s">
        <v>46</v>
      </c>
      <c r="C32" s="311">
        <f t="shared" ref="C32:K32" si="27">(C88*C$63+C138*C$113+C188*C$163)/(SUM(C$163,C$113,C$63))</f>
        <v>0.39247908318440533</v>
      </c>
      <c r="D32" s="311">
        <f t="shared" si="27"/>
        <v>0.22982226822558599</v>
      </c>
      <c r="E32" s="311">
        <f t="shared" si="27"/>
        <v>0.28486064657613575</v>
      </c>
      <c r="F32" s="311">
        <f t="shared" si="27"/>
        <v>0.25924069865649862</v>
      </c>
      <c r="G32" s="311">
        <f t="shared" si="27"/>
        <v>0.39666890210921596</v>
      </c>
      <c r="H32" s="311">
        <f t="shared" si="27"/>
        <v>0.59750000000000003</v>
      </c>
      <c r="I32" s="311">
        <f t="shared" si="27"/>
        <v>0.68934412661003408</v>
      </c>
      <c r="J32" s="311">
        <f t="shared" si="27"/>
        <v>0.75851636488303864</v>
      </c>
      <c r="K32" s="311">
        <f t="shared" si="27"/>
        <v>1.204784858308795</v>
      </c>
      <c r="L32" s="584">
        <f t="shared" si="8"/>
        <v>0.46053947494134156</v>
      </c>
      <c r="M32" s="584"/>
      <c r="N32" s="312">
        <f t="shared" si="4"/>
        <v>5.9660782524343148E-2</v>
      </c>
      <c r="O32" s="311">
        <f t="shared" si="5"/>
        <v>0.21867336910946544</v>
      </c>
      <c r="P32" s="325">
        <f t="shared" si="6"/>
        <v>3860701.0736579997</v>
      </c>
    </row>
    <row r="33" spans="1:19" x14ac:dyDescent="0.3">
      <c r="A33" s="2" t="s">
        <v>18</v>
      </c>
      <c r="B33" t="s">
        <v>48</v>
      </c>
      <c r="C33" s="287">
        <f t="shared" ref="C33:K33" si="28">(C89*C$63+C139*C$113+C189*C$163)/(SUM(C$163,C$113,C$63))</f>
        <v>2.0933402447414016E-2</v>
      </c>
      <c r="D33" s="287">
        <f t="shared" si="28"/>
        <v>1.1803366943976528E-2</v>
      </c>
      <c r="E33" s="287">
        <f t="shared" si="28"/>
        <v>1.5565510370910161E-2</v>
      </c>
      <c r="F33" s="287">
        <f t="shared" si="28"/>
        <v>1.3963155999772539E-2</v>
      </c>
      <c r="G33" s="287">
        <f t="shared" si="28"/>
        <v>2.1317151786717805E-2</v>
      </c>
      <c r="H33" s="287">
        <f t="shared" si="28"/>
        <v>3.78E-2</v>
      </c>
      <c r="I33" s="287">
        <f t="shared" si="28"/>
        <v>3.722055236537232E-2</v>
      </c>
      <c r="J33" s="287">
        <f t="shared" si="28"/>
        <v>4.3977426796674317E-2</v>
      </c>
      <c r="K33" s="287">
        <f t="shared" si="28"/>
        <v>6.6621445554582159E-2</v>
      </c>
      <c r="L33" s="585">
        <f t="shared" si="8"/>
        <v>2.5187454247568464E-2</v>
      </c>
      <c r="M33" s="585"/>
      <c r="N33" s="313">
        <f t="shared" si="4"/>
        <v>3.2629194932691122E-3</v>
      </c>
      <c r="O33" s="287">
        <f t="shared" si="5"/>
        <v>1.1959507879987568E-2</v>
      </c>
      <c r="P33" s="326">
        <f t="shared" si="6"/>
        <v>211146.35541000002</v>
      </c>
    </row>
    <row r="34" spans="1:19" x14ac:dyDescent="0.3">
      <c r="A34" s="283">
        <v>8</v>
      </c>
      <c r="B34" s="281" t="s">
        <v>49</v>
      </c>
      <c r="C34" s="309">
        <f>SUM(C35:C38)</f>
        <v>0.73643683467723597</v>
      </c>
      <c r="D34" s="309">
        <f>SUM(D35:D38)</f>
        <v>0.42524289616518657</v>
      </c>
      <c r="E34" s="309">
        <f t="shared" ref="E34:K34" si="29">SUM(E35:E38)</f>
        <v>0.56402196928683357</v>
      </c>
      <c r="F34" s="309">
        <f t="shared" si="29"/>
        <v>0.4784398197265351</v>
      </c>
      <c r="G34" s="309">
        <f t="shared" si="29"/>
        <v>0.74434445116048431</v>
      </c>
      <c r="H34" s="309">
        <f t="shared" si="29"/>
        <v>1.1995598412726474</v>
      </c>
      <c r="I34" s="309">
        <f t="shared" si="29"/>
        <v>1.3011425798810226</v>
      </c>
      <c r="J34" s="309">
        <f t="shared" si="29"/>
        <v>1.4385507227249927</v>
      </c>
      <c r="K34" s="309">
        <f t="shared" si="29"/>
        <v>2.7421369260173796</v>
      </c>
      <c r="L34" s="583">
        <f t="shared" si="8"/>
        <v>0.92445931926556268</v>
      </c>
      <c r="M34" s="583"/>
      <c r="N34" s="310">
        <f t="shared" si="4"/>
        <v>0.11975947644081965</v>
      </c>
      <c r="O34" s="309">
        <f t="shared" si="5"/>
        <v>0.4389518053239449</v>
      </c>
      <c r="P34" s="324">
        <f t="shared" si="6"/>
        <v>7749739.7739819996</v>
      </c>
    </row>
    <row r="35" spans="1:19" x14ac:dyDescent="0.3">
      <c r="A35" s="295" t="s">
        <v>19</v>
      </c>
      <c r="B35" s="296" t="s">
        <v>46</v>
      </c>
      <c r="C35" s="311">
        <f t="shared" ref="C35:K35" si="30">(C91*C$63+C141*C$113+C191*C$163)/(SUM(C$163,C$113,C$63))</f>
        <v>0.3724627874055027</v>
      </c>
      <c r="D35" s="311">
        <f t="shared" si="30"/>
        <v>0.21507784400720609</v>
      </c>
      <c r="E35" s="311">
        <f t="shared" si="30"/>
        <v>0.2852537765341378</v>
      </c>
      <c r="F35" s="311">
        <f t="shared" si="30"/>
        <v>0.24199558086154083</v>
      </c>
      <c r="G35" s="311">
        <f t="shared" si="30"/>
        <v>0.37651761535518979</v>
      </c>
      <c r="H35" s="311">
        <f t="shared" si="30"/>
        <v>0.58390000000000009</v>
      </c>
      <c r="I35" s="311">
        <f t="shared" si="30"/>
        <v>0.65811034849987882</v>
      </c>
      <c r="J35" s="311">
        <f t="shared" si="30"/>
        <v>0.727607204394218</v>
      </c>
      <c r="K35" s="311">
        <f t="shared" si="30"/>
        <v>1.3869044873076681</v>
      </c>
      <c r="L35" s="584">
        <f t="shared" si="8"/>
        <v>0.46701401968363809</v>
      </c>
      <c r="M35" s="584"/>
      <c r="N35" s="312">
        <f t="shared" si="4"/>
        <v>6.0499530181888639E-2</v>
      </c>
      <c r="O35" s="311">
        <f t="shared" si="5"/>
        <v>0.22174761266356746</v>
      </c>
      <c r="P35" s="325">
        <f t="shared" si="6"/>
        <v>3914977.1633270006</v>
      </c>
    </row>
    <row r="36" spans="1:19" x14ac:dyDescent="0.3">
      <c r="A36" s="2" t="s">
        <v>19</v>
      </c>
      <c r="B36" t="s">
        <v>47</v>
      </c>
      <c r="C36" s="287">
        <f t="shared" ref="C36:K36" si="31">(C92*C$63+C142*C$113+C192*C$163)/(SUM(C$163,C$113,C$63))</f>
        <v>0.19088491122008294</v>
      </c>
      <c r="D36" s="287">
        <f t="shared" si="31"/>
        <v>0.11021021733702729</v>
      </c>
      <c r="E36" s="287">
        <f t="shared" si="31"/>
        <v>0.14619681168842963</v>
      </c>
      <c r="F36" s="287">
        <f t="shared" si="31"/>
        <v>0.12402221094414166</v>
      </c>
      <c r="G36" s="287">
        <f t="shared" si="31"/>
        <v>0.19295172110396477</v>
      </c>
      <c r="H36" s="287">
        <f t="shared" si="31"/>
        <v>0.29912992063632365</v>
      </c>
      <c r="I36" s="287">
        <f t="shared" si="31"/>
        <v>0.33726720280787414</v>
      </c>
      <c r="J36" s="287">
        <f t="shared" si="31"/>
        <v>0.37289455104786368</v>
      </c>
      <c r="K36" s="287">
        <f t="shared" si="31"/>
        <v>0.71080231001161986</v>
      </c>
      <c r="L36" s="585">
        <f t="shared" si="8"/>
        <v>0.23933785664088525</v>
      </c>
      <c r="M36" s="585"/>
      <c r="N36" s="313">
        <f t="shared" si="4"/>
        <v>3.100512462414429E-2</v>
      </c>
      <c r="O36" s="287">
        <f t="shared" si="5"/>
        <v>0.11364240920665207</v>
      </c>
      <c r="P36" s="326">
        <f t="shared" si="6"/>
        <v>2006368.5533539997</v>
      </c>
    </row>
    <row r="37" spans="1:19" x14ac:dyDescent="0.3">
      <c r="A37" s="295" t="s">
        <v>20</v>
      </c>
      <c r="B37" s="296" t="s">
        <v>50</v>
      </c>
      <c r="C37" s="311">
        <f t="shared" ref="C37:K37" si="32">(C93*C$63+C143*C$113+C193*C$163)/(SUM(C$163,C$113,C$63))</f>
        <v>0.11442314214217905</v>
      </c>
      <c r="D37" s="311">
        <f t="shared" si="32"/>
        <v>6.6068823893199985E-2</v>
      </c>
      <c r="E37" s="311">
        <f t="shared" si="32"/>
        <v>8.7636381788546061E-2</v>
      </c>
      <c r="F37" s="311">
        <f t="shared" si="32"/>
        <v>7.4352250206751611E-2</v>
      </c>
      <c r="G37" s="311">
        <f t="shared" si="32"/>
        <v>0.11561859307820185</v>
      </c>
      <c r="H37" s="311">
        <f t="shared" si="32"/>
        <v>0.20930000000000001</v>
      </c>
      <c r="I37" s="311">
        <f t="shared" si="32"/>
        <v>0.20217758353014983</v>
      </c>
      <c r="J37" s="311">
        <f t="shared" si="32"/>
        <v>0.22350763574364274</v>
      </c>
      <c r="K37" s="311">
        <f t="shared" si="32"/>
        <v>0.42606188147926161</v>
      </c>
      <c r="L37" s="584">
        <f t="shared" si="8"/>
        <v>0.14419817890214512</v>
      </c>
      <c r="M37" s="584"/>
      <c r="N37" s="312">
        <f t="shared" si="4"/>
        <v>1.8680214530975781E-2</v>
      </c>
      <c r="O37" s="311">
        <f t="shared" si="5"/>
        <v>6.8468184196366105E-2</v>
      </c>
      <c r="P37" s="325">
        <f t="shared" si="6"/>
        <v>1208812.9126780001</v>
      </c>
    </row>
    <row r="38" spans="1:19" x14ac:dyDescent="0.3">
      <c r="A38" s="2" t="s">
        <v>20</v>
      </c>
      <c r="B38" t="s">
        <v>47</v>
      </c>
      <c r="C38" s="287">
        <f t="shared" ref="C38:K38" si="33">(C94*C$63+C144*C$113+C194*C$163)/(SUM(C$163,C$113,C$63))</f>
        <v>5.8665993909471241E-2</v>
      </c>
      <c r="D38" s="287">
        <f t="shared" si="33"/>
        <v>3.3886010927753195E-2</v>
      </c>
      <c r="E38" s="287">
        <f t="shared" si="33"/>
        <v>4.4934999275720047E-2</v>
      </c>
      <c r="F38" s="287">
        <f t="shared" si="33"/>
        <v>3.8069777714100979E-2</v>
      </c>
      <c r="G38" s="287">
        <f t="shared" si="33"/>
        <v>5.9256521623127924E-2</v>
      </c>
      <c r="H38" s="287">
        <f t="shared" si="33"/>
        <v>0.10722992063632365</v>
      </c>
      <c r="I38" s="287">
        <f t="shared" si="33"/>
        <v>0.1035874450431198</v>
      </c>
      <c r="J38" s="287">
        <f t="shared" si="33"/>
        <v>0.11454133153926828</v>
      </c>
      <c r="K38" s="287">
        <f t="shared" si="33"/>
        <v>0.21836824721883016</v>
      </c>
      <c r="L38" s="585">
        <f t="shared" si="8"/>
        <v>7.3909264038894307E-2</v>
      </c>
      <c r="M38" s="585"/>
      <c r="N38" s="313">
        <f t="shared" si="4"/>
        <v>9.5746071038109396E-3</v>
      </c>
      <c r="O38" s="287">
        <f t="shared" si="5"/>
        <v>3.5093599257359234E-2</v>
      </c>
      <c r="P38" s="326">
        <f t="shared" si="6"/>
        <v>619581.14462299994</v>
      </c>
    </row>
    <row r="39" spans="1:19" x14ac:dyDescent="0.3">
      <c r="A39" s="283">
        <v>9</v>
      </c>
      <c r="B39" s="281" t="s">
        <v>51</v>
      </c>
      <c r="C39" s="309">
        <f t="shared" ref="C39:K39" si="34">SUM(C43,C45)</f>
        <v>0.41090845313452584</v>
      </c>
      <c r="D39" s="309">
        <f t="shared" si="34"/>
        <v>0.39445442158308458</v>
      </c>
      <c r="E39" s="309">
        <f t="shared" si="34"/>
        <v>0.5512408485667688</v>
      </c>
      <c r="F39" s="309">
        <f t="shared" si="34"/>
        <v>0.56819282775419655</v>
      </c>
      <c r="G39" s="309">
        <f t="shared" si="34"/>
        <v>0.61303037527974713</v>
      </c>
      <c r="H39" s="309">
        <f t="shared" si="34"/>
        <v>0.74631072515892394</v>
      </c>
      <c r="I39" s="309">
        <f t="shared" si="34"/>
        <v>0.75088506695502244</v>
      </c>
      <c r="J39" s="309">
        <f t="shared" si="34"/>
        <v>0.80689373960802624</v>
      </c>
      <c r="K39" s="309">
        <f t="shared" si="34"/>
        <v>0.99320322635523539</v>
      </c>
      <c r="L39" s="583">
        <f t="shared" si="8"/>
        <v>0.60256531865694074</v>
      </c>
      <c r="M39" s="583"/>
      <c r="N39" s="310">
        <f t="shared" si="4"/>
        <v>7.8059580967911865E-2</v>
      </c>
      <c r="O39" s="309">
        <f t="shared" si="5"/>
        <v>0.28611008503888757</v>
      </c>
      <c r="P39" s="324">
        <f t="shared" si="6"/>
        <v>5051303.3068104042</v>
      </c>
    </row>
    <row r="40" spans="1:19" x14ac:dyDescent="0.3">
      <c r="A40" s="285"/>
      <c r="B40" s="286" t="s">
        <v>91</v>
      </c>
      <c r="C40" s="289"/>
      <c r="D40" s="289"/>
      <c r="E40" s="289"/>
      <c r="F40" s="289"/>
      <c r="G40" s="289"/>
      <c r="H40" s="289"/>
      <c r="I40" s="289"/>
      <c r="J40" s="289"/>
      <c r="K40" s="289"/>
      <c r="L40" s="576">
        <f t="shared" si="8"/>
        <v>-9.089898850901186E-2</v>
      </c>
      <c r="M40" s="576"/>
      <c r="N40" s="315">
        <f t="shared" si="4"/>
        <v>-1.177554819987941E-2</v>
      </c>
      <c r="O40" s="288">
        <f t="shared" si="5"/>
        <v>-4.3160660806416097E-2</v>
      </c>
      <c r="P40" s="328">
        <f t="shared" si="6"/>
        <v>-762005.95524599997</v>
      </c>
    </row>
    <row r="41" spans="1:19" x14ac:dyDescent="0.3">
      <c r="A41" s="285"/>
      <c r="B41" s="286" t="s">
        <v>157</v>
      </c>
      <c r="C41" s="289"/>
      <c r="D41" s="289"/>
      <c r="E41" s="289"/>
      <c r="F41" s="289"/>
      <c r="G41" s="289"/>
      <c r="H41" s="289"/>
      <c r="I41" s="289"/>
      <c r="J41" s="289"/>
      <c r="K41" s="289"/>
      <c r="L41" s="576">
        <f t="shared" si="8"/>
        <v>-0.13575477577262857</v>
      </c>
      <c r="M41" s="576"/>
      <c r="N41" s="315">
        <f t="shared" si="4"/>
        <v>-1.7586410274696544E-2</v>
      </c>
      <c r="O41" s="288">
        <f t="shared" si="5"/>
        <v>-6.4459087236076323E-2</v>
      </c>
      <c r="P41" s="328">
        <f t="shared" ref="P41" si="35">L41*$L$7</f>
        <v>-1138031.8888980001</v>
      </c>
    </row>
    <row r="42" spans="1:19" x14ac:dyDescent="0.3">
      <c r="A42" s="303"/>
      <c r="B42" s="304" t="s">
        <v>52</v>
      </c>
      <c r="C42" s="316">
        <f t="shared" ref="C42:K42" si="36">SUM(C34,C31,C26,C15,C9)</f>
        <v>4.8303528134495437</v>
      </c>
      <c r="D42" s="316">
        <f t="shared" si="36"/>
        <v>4.6369307093511614</v>
      </c>
      <c r="E42" s="316">
        <f t="shared" si="36"/>
        <v>6.4800024517652783</v>
      </c>
      <c r="F42" s="316">
        <f t="shared" si="36"/>
        <v>6.6792780805261254</v>
      </c>
      <c r="G42" s="316">
        <f t="shared" si="36"/>
        <v>7.2063569765334439</v>
      </c>
      <c r="H42" s="316">
        <f t="shared" si="36"/>
        <v>8.7731076921865316</v>
      </c>
      <c r="I42" s="316">
        <f t="shared" si="36"/>
        <v>8.826880459808887</v>
      </c>
      <c r="J42" s="316">
        <f t="shared" si="36"/>
        <v>9.4852793013592205</v>
      </c>
      <c r="K42" s="316">
        <f t="shared" si="36"/>
        <v>11.675403516660026</v>
      </c>
      <c r="L42" s="588">
        <f t="shared" si="8"/>
        <v>7.083337079241792</v>
      </c>
      <c r="M42" s="588"/>
      <c r="N42" s="317">
        <f t="shared" si="4"/>
        <v>0.91761392025099764</v>
      </c>
      <c r="O42" s="323">
        <f t="shared" si="5"/>
        <v>3.3633103521757604</v>
      </c>
      <c r="P42" s="329">
        <f t="shared" si="6"/>
        <v>59379594.051939674</v>
      </c>
      <c r="Q42" s="277"/>
      <c r="R42" s="277"/>
      <c r="S42" s="277"/>
    </row>
    <row r="43" spans="1:19" x14ac:dyDescent="0.3">
      <c r="A43" s="280" t="s">
        <v>21</v>
      </c>
      <c r="B43" s="1" t="s">
        <v>53</v>
      </c>
      <c r="C43" s="288">
        <f t="shared" ref="C43:K43" si="37">SUM(C44:C44)</f>
        <v>0.10063074016259435</v>
      </c>
      <c r="D43" s="288">
        <f t="shared" si="37"/>
        <v>9.6601177467912747E-2</v>
      </c>
      <c r="E43" s="288">
        <f t="shared" si="37"/>
        <v>0.13499789107762605</v>
      </c>
      <c r="F43" s="288">
        <f t="shared" si="37"/>
        <v>0.1391494002516008</v>
      </c>
      <c r="G43" s="288">
        <f t="shared" si="37"/>
        <v>0.15013003489212126</v>
      </c>
      <c r="H43" s="288">
        <f t="shared" si="37"/>
        <v>0.18277015255132203</v>
      </c>
      <c r="I43" s="288">
        <f t="shared" si="37"/>
        <v>0.18389040061919856</v>
      </c>
      <c r="J43" s="288">
        <f t="shared" si="37"/>
        <v>0.19760682368521665</v>
      </c>
      <c r="K43" s="288">
        <f t="shared" si="37"/>
        <v>0.24323368146257837</v>
      </c>
      <c r="L43" s="589">
        <f t="shared" si="8"/>
        <v>0.14756716137184428</v>
      </c>
      <c r="M43" s="589"/>
      <c r="N43" s="315">
        <f t="shared" si="4"/>
        <v>1.9116650800589038E-2</v>
      </c>
      <c r="O43" s="288">
        <f t="shared" si="5"/>
        <v>7.0067844566877632E-2</v>
      </c>
      <c r="P43" s="326">
        <f t="shared" si="6"/>
        <v>1237055.0828840593</v>
      </c>
    </row>
    <row r="44" spans="1:19" x14ac:dyDescent="0.3">
      <c r="A44" s="295" t="s">
        <v>121</v>
      </c>
      <c r="B44" s="296" t="s">
        <v>128</v>
      </c>
      <c r="C44" s="311">
        <f t="shared" ref="C44:K44" si="38">(C100*C$63+C150*C$113+C200*C$163)/(SUM(C$163,C$113,C$63))</f>
        <v>0.10063074016259435</v>
      </c>
      <c r="D44" s="311">
        <f t="shared" si="38"/>
        <v>9.6601177467912747E-2</v>
      </c>
      <c r="E44" s="311">
        <f t="shared" si="38"/>
        <v>0.13499789107762605</v>
      </c>
      <c r="F44" s="311">
        <f t="shared" si="38"/>
        <v>0.1391494002516008</v>
      </c>
      <c r="G44" s="311">
        <f t="shared" si="38"/>
        <v>0.15013003489212126</v>
      </c>
      <c r="H44" s="311">
        <f t="shared" si="38"/>
        <v>0.18277015255132203</v>
      </c>
      <c r="I44" s="311">
        <f t="shared" si="38"/>
        <v>0.18389040061919856</v>
      </c>
      <c r="J44" s="311">
        <f t="shared" si="38"/>
        <v>0.19760682368521665</v>
      </c>
      <c r="K44" s="311">
        <f t="shared" si="38"/>
        <v>0.24323368146257837</v>
      </c>
      <c r="L44" s="584">
        <f t="shared" si="8"/>
        <v>0.14756716137184428</v>
      </c>
      <c r="M44" s="584"/>
      <c r="N44" s="312">
        <f t="shared" si="4"/>
        <v>1.9116650800589038E-2</v>
      </c>
      <c r="O44" s="311">
        <f t="shared" si="5"/>
        <v>7.0067844566877632E-2</v>
      </c>
      <c r="P44" s="325">
        <f t="shared" si="6"/>
        <v>1237055.0828840593</v>
      </c>
    </row>
    <row r="45" spans="1:19" x14ac:dyDescent="0.3">
      <c r="A45" s="280" t="s">
        <v>24</v>
      </c>
      <c r="B45" s="1" t="s">
        <v>56</v>
      </c>
      <c r="C45" s="288">
        <f>SUM(C46,C47)</f>
        <v>0.31027771297193146</v>
      </c>
      <c r="D45" s="288">
        <f t="shared" ref="D45:K45" si="39">SUM(D46,D47)</f>
        <v>0.29785324411517183</v>
      </c>
      <c r="E45" s="288">
        <f t="shared" si="39"/>
        <v>0.4162429574891427</v>
      </c>
      <c r="F45" s="288">
        <f t="shared" si="39"/>
        <v>0.42904342750259572</v>
      </c>
      <c r="G45" s="288">
        <f t="shared" si="39"/>
        <v>0.46290034038762584</v>
      </c>
      <c r="H45" s="288">
        <f t="shared" si="39"/>
        <v>0.56354057260760193</v>
      </c>
      <c r="I45" s="288">
        <f t="shared" si="39"/>
        <v>0.56699466633582385</v>
      </c>
      <c r="J45" s="288">
        <f t="shared" si="39"/>
        <v>0.60928691592280959</v>
      </c>
      <c r="K45" s="288">
        <f t="shared" si="39"/>
        <v>0.74996954489265699</v>
      </c>
      <c r="L45" s="589">
        <f t="shared" si="8"/>
        <v>0.45499815728509652</v>
      </c>
      <c r="M45" s="589"/>
      <c r="N45" s="315">
        <f t="shared" si="4"/>
        <v>5.8942930167322834E-2</v>
      </c>
      <c r="O45" s="288">
        <f t="shared" si="5"/>
        <v>0.21604224047200996</v>
      </c>
      <c r="P45" s="326">
        <f t="shared" si="6"/>
        <v>3814248.2239263449</v>
      </c>
    </row>
    <row r="46" spans="1:19" x14ac:dyDescent="0.3">
      <c r="A46" s="295" t="s">
        <v>25</v>
      </c>
      <c r="B46" s="296" t="s">
        <v>129</v>
      </c>
      <c r="C46" s="311">
        <f t="shared" ref="C46:K46" si="40">(C102*C$63+C152*C$113+C202*C$163)/(SUM(C$163,C$113,C$63))</f>
        <v>0.10063074016259435</v>
      </c>
      <c r="D46" s="311">
        <f t="shared" si="40"/>
        <v>9.6601177467912747E-2</v>
      </c>
      <c r="E46" s="311">
        <f t="shared" si="40"/>
        <v>0.13499789107762605</v>
      </c>
      <c r="F46" s="311">
        <f t="shared" si="40"/>
        <v>0.1391494002516008</v>
      </c>
      <c r="G46" s="311">
        <f t="shared" si="40"/>
        <v>0.15013003489212126</v>
      </c>
      <c r="H46" s="311">
        <f t="shared" si="40"/>
        <v>0.18277015255132203</v>
      </c>
      <c r="I46" s="311">
        <f t="shared" si="40"/>
        <v>0.18389040061919856</v>
      </c>
      <c r="J46" s="311">
        <f t="shared" si="40"/>
        <v>0.19760682368521665</v>
      </c>
      <c r="K46" s="311">
        <f t="shared" si="40"/>
        <v>0.24323368146257837</v>
      </c>
      <c r="L46" s="584">
        <f t="shared" si="8"/>
        <v>0.14756716137184428</v>
      </c>
      <c r="M46" s="584"/>
      <c r="N46" s="312">
        <f t="shared" si="4"/>
        <v>1.9116650800589038E-2</v>
      </c>
      <c r="O46" s="311">
        <f t="shared" si="5"/>
        <v>7.0067844566877632E-2</v>
      </c>
      <c r="P46" s="325">
        <f t="shared" si="6"/>
        <v>1237055.0828840593</v>
      </c>
    </row>
    <row r="47" spans="1:19" x14ac:dyDescent="0.3">
      <c r="A47" s="2" t="s">
        <v>26</v>
      </c>
      <c r="B47" t="s">
        <v>130</v>
      </c>
      <c r="C47" s="287">
        <f t="shared" ref="C47:K47" si="41">(C103*C$63+C153*C$113+C203*C$163)/(SUM(C$163,C$113,C$63))</f>
        <v>0.20964697280933711</v>
      </c>
      <c r="D47" s="287">
        <f t="shared" si="41"/>
        <v>0.20125206664725909</v>
      </c>
      <c r="E47" s="287">
        <f t="shared" si="41"/>
        <v>0.28124506641151664</v>
      </c>
      <c r="F47" s="287">
        <f t="shared" si="41"/>
        <v>0.28989402725099489</v>
      </c>
      <c r="G47" s="287">
        <f t="shared" si="41"/>
        <v>0.31277030549550455</v>
      </c>
      <c r="H47" s="287">
        <f t="shared" si="41"/>
        <v>0.38077042005627987</v>
      </c>
      <c r="I47" s="287">
        <f t="shared" si="41"/>
        <v>0.38310426571662531</v>
      </c>
      <c r="J47" s="287">
        <f t="shared" si="41"/>
        <v>0.41168009223759289</v>
      </c>
      <c r="K47" s="287">
        <f t="shared" si="41"/>
        <v>0.50673586343007859</v>
      </c>
      <c r="L47" s="585">
        <f t="shared" si="8"/>
        <v>0.30743099591325224</v>
      </c>
      <c r="M47" s="585"/>
      <c r="N47" s="313">
        <f t="shared" si="4"/>
        <v>3.9826279366733795E-2</v>
      </c>
      <c r="O47" s="287">
        <f t="shared" si="5"/>
        <v>0.14597439590513234</v>
      </c>
      <c r="P47" s="326">
        <f t="shared" si="6"/>
        <v>2577193.1410422856</v>
      </c>
    </row>
    <row r="48" spans="1:19" ht="28.8" x14ac:dyDescent="0.3">
      <c r="A48" s="295">
        <v>10</v>
      </c>
      <c r="B48" s="305" t="s">
        <v>134</v>
      </c>
      <c r="C48" s="318">
        <f t="shared" ref="C48:K48" si="42">(C104*C$63+C154*C$113+C204*C$163)/(SUM(C$163,C$113,C$63))</f>
        <v>2.2499999999999999E-2</v>
      </c>
      <c r="D48" s="318">
        <f t="shared" si="42"/>
        <v>2.2499999999999996E-2</v>
      </c>
      <c r="E48" s="318">
        <f t="shared" si="42"/>
        <v>3.5600000000000007E-2</v>
      </c>
      <c r="F48" s="318">
        <f t="shared" si="42"/>
        <v>3.4599999999999999E-2</v>
      </c>
      <c r="G48" s="318">
        <f t="shared" si="42"/>
        <v>3.4599999999999999E-2</v>
      </c>
      <c r="H48" s="318">
        <f t="shared" si="42"/>
        <v>3.7500000000000006E-2</v>
      </c>
      <c r="I48" s="318">
        <f t="shared" si="42"/>
        <v>3.4599999999999999E-2</v>
      </c>
      <c r="J48" s="318">
        <f t="shared" si="42"/>
        <v>3.4599999999999999E-2</v>
      </c>
      <c r="K48" s="318">
        <f t="shared" si="42"/>
        <v>3.4599999999999992E-2</v>
      </c>
      <c r="L48" s="586">
        <f t="shared" si="8"/>
        <v>3.3397541779890488E-2</v>
      </c>
      <c r="M48" s="586"/>
      <c r="N48" s="319">
        <f t="shared" si="4"/>
        <v>4.3264987810903641E-3</v>
      </c>
      <c r="O48" s="318">
        <f t="shared" si="5"/>
        <v>1.5857821920505253E-2</v>
      </c>
      <c r="P48" s="330">
        <f t="shared" si="6"/>
        <v>279971.49521999998</v>
      </c>
    </row>
    <row r="49" spans="1:16" ht="18" x14ac:dyDescent="0.3">
      <c r="A49" s="579" t="s">
        <v>60</v>
      </c>
      <c r="B49" s="579"/>
      <c r="C49" s="320">
        <f>SUM(C9,C15,C26,C31,C34,C39,C48)</f>
        <v>5.2637612665840701</v>
      </c>
      <c r="D49" s="320">
        <f t="shared" ref="D49:K49" si="43">SUM(D9,D15,D26,D31,D34,D39,D48)</f>
        <v>5.053885130934245</v>
      </c>
      <c r="E49" s="320">
        <f t="shared" si="43"/>
        <v>7.0668433003320477</v>
      </c>
      <c r="F49" s="320">
        <f t="shared" si="43"/>
        <v>7.282070908280323</v>
      </c>
      <c r="G49" s="320">
        <f t="shared" si="43"/>
        <v>7.8539873518131911</v>
      </c>
      <c r="H49" s="320">
        <f t="shared" si="43"/>
        <v>9.5569184173454556</v>
      </c>
      <c r="I49" s="320">
        <f t="shared" si="43"/>
        <v>9.6123655267639094</v>
      </c>
      <c r="J49" s="320">
        <f t="shared" si="43"/>
        <v>10.326773040967245</v>
      </c>
      <c r="K49" s="320">
        <f t="shared" si="43"/>
        <v>12.703206743015265</v>
      </c>
      <c r="L49" s="587">
        <f t="shared" si="8"/>
        <v>7.7192999396786242</v>
      </c>
      <c r="M49" s="587"/>
      <c r="N49" s="321">
        <f t="shared" si="4"/>
        <v>1</v>
      </c>
      <c r="O49" s="320">
        <f t="shared" si="5"/>
        <v>3.6652782591351536</v>
      </c>
      <c r="P49" s="331">
        <f>L49*$L$7</f>
        <v>64710868.853970081</v>
      </c>
    </row>
    <row r="50" spans="1:16" x14ac:dyDescent="0.3">
      <c r="K50" t="s">
        <v>88</v>
      </c>
      <c r="M50">
        <v>7.7194000000000003</v>
      </c>
      <c r="N50" s="245"/>
      <c r="O50" s="246"/>
    </row>
    <row r="51" spans="1:16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184</v>
      </c>
      <c r="L51" s="1"/>
      <c r="M51" s="461">
        <v>17655104</v>
      </c>
      <c r="N51" s="245"/>
      <c r="O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32" t="s">
        <v>86</v>
      </c>
      <c r="L52" s="1"/>
      <c r="M52" s="301">
        <f>M51/L7</f>
        <v>2.1060610938444939</v>
      </c>
      <c r="N52" s="245"/>
      <c r="O52" s="246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34" t="s">
        <v>87</v>
      </c>
      <c r="M53" s="302">
        <v>2.1061000000000001</v>
      </c>
      <c r="N53" s="245"/>
      <c r="O53" s="246"/>
    </row>
    <row r="54" spans="1:16" x14ac:dyDescent="0.3">
      <c r="B54" s="299"/>
      <c r="C54" s="299"/>
      <c r="D54" s="299"/>
      <c r="E54" s="299"/>
      <c r="F54" s="299"/>
      <c r="G54" s="299"/>
      <c r="H54" s="299"/>
      <c r="I54" s="299"/>
      <c r="J54" s="299"/>
      <c r="K54" s="32" t="s">
        <v>82</v>
      </c>
      <c r="M54" s="77">
        <f>L49/M52</f>
        <v>3.6652782591351536</v>
      </c>
      <c r="N54" s="245"/>
      <c r="O54" s="246"/>
    </row>
    <row r="55" spans="1:16" x14ac:dyDescent="0.3">
      <c r="B55" s="297"/>
      <c r="C55" s="297"/>
      <c r="D55" s="297"/>
      <c r="E55" s="297"/>
      <c r="F55" s="297"/>
      <c r="G55" s="297"/>
      <c r="H55" s="297"/>
      <c r="I55" s="297"/>
      <c r="J55" s="297"/>
      <c r="K55" s="34" t="s">
        <v>84</v>
      </c>
      <c r="M55" s="90">
        <v>3.6652999999999998</v>
      </c>
      <c r="N55" s="245"/>
      <c r="O55" s="246"/>
    </row>
    <row r="56" spans="1:16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6" ht="18.600000000000001" thickBot="1" x14ac:dyDescent="0.4">
      <c r="A58" s="338" t="s">
        <v>0</v>
      </c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 t="s">
        <v>93</v>
      </c>
    </row>
    <row r="59" spans="1:16" ht="18" x14ac:dyDescent="0.35">
      <c r="A59" s="577" t="s">
        <v>1</v>
      </c>
      <c r="B59" s="577"/>
      <c r="C59" s="577"/>
      <c r="D59" s="577"/>
      <c r="E59" s="577"/>
      <c r="F59" s="577"/>
      <c r="G59" s="577"/>
      <c r="H59" s="577"/>
      <c r="I59" s="577"/>
      <c r="J59" s="577"/>
      <c r="K59" s="577"/>
      <c r="L59" s="577"/>
      <c r="M59" s="577"/>
    </row>
    <row r="60" spans="1:16" ht="15" thickBot="1" x14ac:dyDescent="0.35"/>
    <row r="61" spans="1:16" ht="15" thickBot="1" x14ac:dyDescent="0.35">
      <c r="A61" s="192"/>
      <c r="B61" s="193" t="s">
        <v>135</v>
      </c>
      <c r="C61" s="92">
        <v>3</v>
      </c>
      <c r="D61" s="261">
        <v>81</v>
      </c>
      <c r="E61" s="261">
        <v>144</v>
      </c>
      <c r="F61" s="261">
        <v>7</v>
      </c>
      <c r="G61" s="261">
        <v>94</v>
      </c>
      <c r="H61" s="261">
        <v>21</v>
      </c>
      <c r="I61" s="261">
        <v>60</v>
      </c>
      <c r="J61" s="261"/>
      <c r="K61" s="262">
        <v>32</v>
      </c>
      <c r="M61" s="196">
        <f>SUM(C61:K61)</f>
        <v>442</v>
      </c>
    </row>
    <row r="62" spans="1:16" ht="15" thickBot="1" x14ac:dyDescent="0.35">
      <c r="A62" s="9"/>
      <c r="B62" s="137" t="s">
        <v>142</v>
      </c>
      <c r="C62" s="263"/>
      <c r="D62" s="194"/>
      <c r="E62" s="194"/>
      <c r="F62" s="194"/>
      <c r="G62" s="194">
        <v>12</v>
      </c>
      <c r="H62" s="194"/>
      <c r="I62" s="194"/>
      <c r="J62" s="194"/>
      <c r="K62" s="193"/>
      <c r="L62" s="1"/>
      <c r="M62" s="196">
        <f>SUM(C62:K62)</f>
        <v>12</v>
      </c>
    </row>
    <row r="63" spans="1:16" ht="15" thickBot="1" x14ac:dyDescent="0.35">
      <c r="A63" s="103">
        <v>1</v>
      </c>
      <c r="B63" s="144" t="s">
        <v>2</v>
      </c>
      <c r="C63" s="191">
        <v>8407.2800000000007</v>
      </c>
      <c r="D63" s="189">
        <v>627452.43999999994</v>
      </c>
      <c r="E63" s="189">
        <v>848723.54</v>
      </c>
      <c r="F63" s="189">
        <v>40875.07</v>
      </c>
      <c r="G63" s="189">
        <v>551191.27</v>
      </c>
      <c r="H63" s="195">
        <v>144695.35</v>
      </c>
      <c r="I63" s="189">
        <v>373116.91</v>
      </c>
      <c r="J63" s="189">
        <v>0</v>
      </c>
      <c r="K63" s="190">
        <v>180567.16</v>
      </c>
      <c r="L63" s="23"/>
      <c r="M63" s="48">
        <f>SUM(C63:K63)</f>
        <v>2775029.0200000005</v>
      </c>
    </row>
    <row r="64" spans="1:16" ht="29.4" thickBot="1" x14ac:dyDescent="0.35">
      <c r="A64" s="8"/>
      <c r="B64" s="50" t="s">
        <v>28</v>
      </c>
      <c r="C64" s="26" t="s">
        <v>61</v>
      </c>
      <c r="D64" s="27" t="s">
        <v>62</v>
      </c>
      <c r="E64" s="27" t="s">
        <v>63</v>
      </c>
      <c r="F64" s="27" t="s">
        <v>64</v>
      </c>
      <c r="G64" s="27" t="s">
        <v>65</v>
      </c>
      <c r="H64" s="27" t="s">
        <v>111</v>
      </c>
      <c r="I64" s="27" t="s">
        <v>66</v>
      </c>
      <c r="J64" s="27" t="s">
        <v>67</v>
      </c>
      <c r="K64" s="28" t="s">
        <v>68</v>
      </c>
      <c r="L64" s="29"/>
      <c r="M64" s="119" t="s">
        <v>136</v>
      </c>
    </row>
    <row r="65" spans="1:13" ht="15" thickBot="1" x14ac:dyDescent="0.35">
      <c r="A65" s="9">
        <v>4</v>
      </c>
      <c r="B65" s="137" t="s">
        <v>29</v>
      </c>
      <c r="C65" s="146">
        <f>SUM(C66:C70)</f>
        <v>0.80579999999999996</v>
      </c>
      <c r="D65" s="30">
        <f t="shared" ref="D65:K65" si="44">SUM(D66:D70)</f>
        <v>1.0925</v>
      </c>
      <c r="E65" s="30">
        <f t="shared" si="44"/>
        <v>1.2496</v>
      </c>
      <c r="F65" s="30">
        <f t="shared" si="44"/>
        <v>1.6612999999999998</v>
      </c>
      <c r="G65" s="30">
        <f t="shared" si="44"/>
        <v>1.7774999999999999</v>
      </c>
      <c r="H65" s="30">
        <f t="shared" si="44"/>
        <v>1.9495999999999998</v>
      </c>
      <c r="I65" s="30">
        <f t="shared" si="44"/>
        <v>2.5328999999999997</v>
      </c>
      <c r="J65" s="30"/>
      <c r="K65" s="30">
        <f t="shared" si="44"/>
        <v>3.2808999999999999</v>
      </c>
      <c r="L65" s="32"/>
      <c r="M65" s="60">
        <f t="shared" ref="M65:M94" si="45">(C65*$C$63+D65*$D$63+E65*$E$63+F65*$F$63+G65*$G$63+H65*$H$63+I65*$I$63+J65*$J$63+K65*$K$63)/$M$63</f>
        <v>1.6648720378668325</v>
      </c>
    </row>
    <row r="66" spans="1:13" x14ac:dyDescent="0.3">
      <c r="A66" s="94" t="s">
        <v>3</v>
      </c>
      <c r="B66" s="138" t="s">
        <v>30</v>
      </c>
      <c r="C66" s="147">
        <v>0.54090000000000005</v>
      </c>
      <c r="D66" s="33">
        <v>0.73270000000000002</v>
      </c>
      <c r="E66" s="33">
        <v>0.84430000000000005</v>
      </c>
      <c r="F66" s="33">
        <v>1.2062999999999999</v>
      </c>
      <c r="G66" s="33">
        <v>1.2685999999999999</v>
      </c>
      <c r="H66" s="33">
        <v>0.90649999999999997</v>
      </c>
      <c r="I66" s="33">
        <v>1.7665</v>
      </c>
      <c r="J66" s="33"/>
      <c r="K66" s="95">
        <v>2.0775999999999999</v>
      </c>
      <c r="L66" s="34"/>
      <c r="M66" s="58">
        <f t="shared" si="45"/>
        <v>1.115243009361754</v>
      </c>
    </row>
    <row r="67" spans="1:13" x14ac:dyDescent="0.3">
      <c r="A67" s="96" t="s">
        <v>4</v>
      </c>
      <c r="B67" s="66" t="s">
        <v>31</v>
      </c>
      <c r="C67" s="148">
        <v>2.1600000000000001E-2</v>
      </c>
      <c r="D67" s="35">
        <v>2.93E-2</v>
      </c>
      <c r="E67" s="35">
        <v>3.3799999999999997E-2</v>
      </c>
      <c r="F67" s="35">
        <v>4.8300000000000003E-2</v>
      </c>
      <c r="G67" s="35">
        <v>5.0700000000000002E-2</v>
      </c>
      <c r="H67" s="35">
        <v>5.4399999999999997E-2</v>
      </c>
      <c r="I67" s="35">
        <v>7.0699999999999999E-2</v>
      </c>
      <c r="J67" s="35"/>
      <c r="K67" s="97">
        <v>8.3099999999999993E-2</v>
      </c>
      <c r="L67" s="34"/>
      <c r="M67" s="56">
        <f t="shared" si="45"/>
        <v>4.5559305983401924E-2</v>
      </c>
    </row>
    <row r="68" spans="1:13" x14ac:dyDescent="0.3">
      <c r="A68" s="96" t="s">
        <v>5</v>
      </c>
      <c r="B68" s="66" t="s">
        <v>32</v>
      </c>
      <c r="C68" s="148">
        <v>7.3999999999999996E-2</v>
      </c>
      <c r="D68" s="35">
        <v>0.1089</v>
      </c>
      <c r="E68" s="35">
        <v>0.14169999999999999</v>
      </c>
      <c r="F68" s="35">
        <v>0.14169999999999999</v>
      </c>
      <c r="G68" s="35">
        <v>0.1651</v>
      </c>
      <c r="H68" s="35">
        <v>0.1651</v>
      </c>
      <c r="I68" s="35">
        <v>0.19620000000000001</v>
      </c>
      <c r="J68" s="35"/>
      <c r="K68" s="97">
        <v>0.23150000000000001</v>
      </c>
      <c r="L68" s="34"/>
      <c r="M68" s="56">
        <f t="shared" si="45"/>
        <v>0.15311751540421725</v>
      </c>
    </row>
    <row r="69" spans="1:13" x14ac:dyDescent="0.3">
      <c r="A69" s="98" t="s">
        <v>6</v>
      </c>
      <c r="B69" s="139" t="s">
        <v>33</v>
      </c>
      <c r="C69" s="149">
        <v>0.16930000000000001</v>
      </c>
      <c r="D69" s="36">
        <v>0.22159999999999999</v>
      </c>
      <c r="E69" s="36">
        <v>0.2298</v>
      </c>
      <c r="F69" s="36">
        <v>0.26500000000000001</v>
      </c>
      <c r="G69" s="36">
        <v>0.29310000000000003</v>
      </c>
      <c r="H69" s="36">
        <v>0.5736</v>
      </c>
      <c r="I69" s="36">
        <v>0.4995</v>
      </c>
      <c r="J69" s="36"/>
      <c r="K69" s="99">
        <v>0.88870000000000005</v>
      </c>
      <c r="L69" s="34"/>
      <c r="M69" s="56">
        <f t="shared" si="45"/>
        <v>0.33791672632093772</v>
      </c>
    </row>
    <row r="70" spans="1:13" ht="15" thickBot="1" x14ac:dyDescent="0.35">
      <c r="A70" s="6" t="s">
        <v>100</v>
      </c>
      <c r="B70" s="20" t="s">
        <v>101</v>
      </c>
      <c r="C70" s="150"/>
      <c r="D70" s="116"/>
      <c r="E70" s="116"/>
      <c r="F70" s="116"/>
      <c r="G70" s="116"/>
      <c r="H70" s="116">
        <v>0.25</v>
      </c>
      <c r="I70" s="116"/>
      <c r="J70" s="116"/>
      <c r="K70" s="118"/>
      <c r="L70" s="34"/>
      <c r="M70" s="62">
        <f t="shared" si="45"/>
        <v>1.3035480796521542E-2</v>
      </c>
    </row>
    <row r="71" spans="1:13" ht="29.4" thickBot="1" x14ac:dyDescent="0.35">
      <c r="A71" s="9">
        <v>5</v>
      </c>
      <c r="B71" s="140" t="s">
        <v>71</v>
      </c>
      <c r="C71" s="129">
        <f t="shared" ref="C71:I71" si="46">SUM(C72:C74,C79:C81)</f>
        <v>2.562379214299999</v>
      </c>
      <c r="D71" s="37">
        <f t="shared" si="46"/>
        <v>2.562379214299999</v>
      </c>
      <c r="E71" s="37">
        <f t="shared" si="46"/>
        <v>3.9861679682999998</v>
      </c>
      <c r="F71" s="37">
        <f t="shared" si="46"/>
        <v>3.8898527001999996</v>
      </c>
      <c r="G71" s="37">
        <f t="shared" si="46"/>
        <v>3.8898527001999996</v>
      </c>
      <c r="H71" s="37">
        <f t="shared" si="46"/>
        <v>4.2222324533000002</v>
      </c>
      <c r="I71" s="37">
        <f t="shared" si="46"/>
        <v>3.8898527001999996</v>
      </c>
      <c r="J71" s="37"/>
      <c r="K71" s="37">
        <f>SUM(K72:K74,K79:K81)</f>
        <v>3.8898483164999997</v>
      </c>
      <c r="L71" s="32"/>
      <c r="M71" s="60">
        <f t="shared" si="45"/>
        <v>3.6324684114409367</v>
      </c>
    </row>
    <row r="72" spans="1:13" x14ac:dyDescent="0.3">
      <c r="A72" s="94" t="s">
        <v>115</v>
      </c>
      <c r="B72" s="138" t="s">
        <v>114</v>
      </c>
      <c r="C72" s="127">
        <v>1.4161999999999999</v>
      </c>
      <c r="D72" s="38">
        <v>1.4161999999999999</v>
      </c>
      <c r="E72" s="38">
        <v>2.1389999999999998</v>
      </c>
      <c r="F72" s="38">
        <v>2.0905</v>
      </c>
      <c r="G72" s="38">
        <v>2.0905</v>
      </c>
      <c r="H72" s="38">
        <v>2.2871999999999999</v>
      </c>
      <c r="I72" s="38">
        <v>2.0905</v>
      </c>
      <c r="J72" s="38"/>
      <c r="K72" s="100">
        <v>2.0905</v>
      </c>
      <c r="L72" s="39"/>
      <c r="M72" s="58">
        <f t="shared" si="45"/>
        <v>1.9610831400058653</v>
      </c>
    </row>
    <row r="73" spans="1:13" x14ac:dyDescent="0.3">
      <c r="A73" s="94" t="s">
        <v>116</v>
      </c>
      <c r="B73" s="141" t="s">
        <v>117</v>
      </c>
      <c r="C73" s="127">
        <f>C72*0.423893</f>
        <v>0.60031726659999995</v>
      </c>
      <c r="D73" s="38">
        <f t="shared" ref="D73:K73" si="47">D72*0.423893</f>
        <v>0.60031726659999995</v>
      </c>
      <c r="E73" s="38">
        <f t="shared" si="47"/>
        <v>0.906707127</v>
      </c>
      <c r="F73" s="38">
        <f t="shared" si="47"/>
        <v>0.88614831650000003</v>
      </c>
      <c r="G73" s="38">
        <f t="shared" si="47"/>
        <v>0.88614831650000003</v>
      </c>
      <c r="H73" s="38">
        <f t="shared" si="47"/>
        <v>0.96952806960000004</v>
      </c>
      <c r="I73" s="38">
        <f t="shared" si="47"/>
        <v>0.88614831650000003</v>
      </c>
      <c r="J73" s="38"/>
      <c r="K73" s="38">
        <f t="shared" si="47"/>
        <v>0.88614831650000003</v>
      </c>
      <c r="L73" s="39"/>
      <c r="M73" s="58">
        <f t="shared" si="45"/>
        <v>0.83128941546650625</v>
      </c>
    </row>
    <row r="74" spans="1:13" x14ac:dyDescent="0.3">
      <c r="A74" s="105" t="s">
        <v>8</v>
      </c>
      <c r="B74" s="145" t="s">
        <v>35</v>
      </c>
      <c r="C74" s="135">
        <f>SUM(C75:C78)</f>
        <v>0.35660000000000003</v>
      </c>
      <c r="D74" s="45">
        <f t="shared" ref="D74:K74" si="48">SUM(D75:D78)</f>
        <v>0.35660000000000003</v>
      </c>
      <c r="E74" s="45">
        <f>SUM(E75:E78)</f>
        <v>0.65529999999999999</v>
      </c>
      <c r="F74" s="45">
        <f t="shared" si="48"/>
        <v>0.63389999999999991</v>
      </c>
      <c r="G74" s="45">
        <f t="shared" si="48"/>
        <v>0.63389999999999991</v>
      </c>
      <c r="H74" s="45">
        <f t="shared" si="48"/>
        <v>0.68620000000000003</v>
      </c>
      <c r="I74" s="45">
        <f t="shared" si="48"/>
        <v>0.63389999999999991</v>
      </c>
      <c r="J74" s="45"/>
      <c r="K74" s="45">
        <f t="shared" si="48"/>
        <v>0.63389999999999991</v>
      </c>
      <c r="L74" s="43"/>
      <c r="M74" s="57">
        <f t="shared" si="45"/>
        <v>0.57963258560193354</v>
      </c>
    </row>
    <row r="75" spans="1:13" x14ac:dyDescent="0.3">
      <c r="A75" s="96" t="s">
        <v>9</v>
      </c>
      <c r="B75" s="66" t="s">
        <v>108</v>
      </c>
      <c r="C75" s="131">
        <v>0.29849999999999999</v>
      </c>
      <c r="D75" s="40">
        <v>0.29849999999999999</v>
      </c>
      <c r="E75" s="40">
        <v>0.54859999999999998</v>
      </c>
      <c r="F75" s="40">
        <v>0.53069999999999995</v>
      </c>
      <c r="G75" s="40">
        <v>0.53069999999999995</v>
      </c>
      <c r="H75" s="40">
        <v>0.57720000000000005</v>
      </c>
      <c r="I75" s="40">
        <v>0.53069999999999995</v>
      </c>
      <c r="J75" s="40"/>
      <c r="K75" s="101">
        <v>0.53069999999999995</v>
      </c>
      <c r="L75" s="39"/>
      <c r="M75" s="56">
        <f t="shared" si="45"/>
        <v>0.48539375601592799</v>
      </c>
    </row>
    <row r="76" spans="1:13" x14ac:dyDescent="0.3">
      <c r="A76" s="96" t="s">
        <v>10</v>
      </c>
      <c r="B76" s="66" t="s">
        <v>109</v>
      </c>
      <c r="C76" s="131">
        <v>3.5000000000000003E-2</v>
      </c>
      <c r="D76" s="40">
        <v>3.5000000000000003E-2</v>
      </c>
      <c r="E76" s="40">
        <v>6.4299999999999996E-2</v>
      </c>
      <c r="F76" s="40">
        <v>6.2199999999999998E-2</v>
      </c>
      <c r="G76" s="40">
        <v>6.2199999999999998E-2</v>
      </c>
      <c r="H76" s="40">
        <v>6.4699999999999994E-2</v>
      </c>
      <c r="I76" s="40">
        <v>6.2199999999999998E-2</v>
      </c>
      <c r="J76" s="40"/>
      <c r="K76" s="101">
        <v>6.2199999999999998E-2</v>
      </c>
      <c r="L76" s="39"/>
      <c r="M76" s="56">
        <f t="shared" si="45"/>
        <v>5.6740119593055631E-2</v>
      </c>
    </row>
    <row r="77" spans="1:13" x14ac:dyDescent="0.3">
      <c r="A77" s="96" t="s">
        <v>11</v>
      </c>
      <c r="B77" s="66" t="s">
        <v>110</v>
      </c>
      <c r="C77" s="131">
        <v>3.7000000000000002E-3</v>
      </c>
      <c r="D77" s="40">
        <v>3.7000000000000002E-3</v>
      </c>
      <c r="E77" s="40">
        <v>6.7000000000000002E-3</v>
      </c>
      <c r="F77" s="40">
        <v>6.4999999999999997E-3</v>
      </c>
      <c r="G77" s="40">
        <v>6.4999999999999997E-3</v>
      </c>
      <c r="H77" s="40">
        <v>6.7999999999999996E-3</v>
      </c>
      <c r="I77" s="40">
        <v>6.4999999999999997E-3</v>
      </c>
      <c r="J77" s="40"/>
      <c r="K77" s="101">
        <v>6.4999999999999997E-3</v>
      </c>
      <c r="L77" s="39"/>
      <c r="M77" s="56">
        <f t="shared" si="45"/>
        <v>5.9352297249129285E-3</v>
      </c>
    </row>
    <row r="78" spans="1:13" x14ac:dyDescent="0.3">
      <c r="A78" s="96" t="s">
        <v>132</v>
      </c>
      <c r="B78" s="66" t="s">
        <v>133</v>
      </c>
      <c r="C78" s="131">
        <v>1.9400000000000001E-2</v>
      </c>
      <c r="D78" s="40">
        <v>1.9400000000000001E-2</v>
      </c>
      <c r="E78" s="40">
        <v>3.5700000000000003E-2</v>
      </c>
      <c r="F78" s="40">
        <v>3.4500000000000003E-2</v>
      </c>
      <c r="G78" s="40">
        <v>3.4500000000000003E-2</v>
      </c>
      <c r="H78" s="40">
        <v>3.7499999999999999E-2</v>
      </c>
      <c r="I78" s="40">
        <v>3.4500000000000003E-2</v>
      </c>
      <c r="J78" s="40"/>
      <c r="K78" s="101">
        <v>3.4500000000000003E-2</v>
      </c>
      <c r="L78" s="39"/>
      <c r="M78" s="56">
        <f t="shared" si="45"/>
        <v>3.1563480268036979E-2</v>
      </c>
    </row>
    <row r="79" spans="1:13" x14ac:dyDescent="0.3">
      <c r="A79" s="96" t="s">
        <v>13</v>
      </c>
      <c r="B79" s="66" t="s">
        <v>40</v>
      </c>
      <c r="C79" s="131">
        <v>3.4200000000000001E-2</v>
      </c>
      <c r="D79" s="40">
        <v>3.4200000000000001E-2</v>
      </c>
      <c r="E79" s="40">
        <v>5.1499999999999997E-2</v>
      </c>
      <c r="F79" s="40">
        <v>5.0200000000000002E-2</v>
      </c>
      <c r="G79" s="40">
        <v>5.0200000000000002E-2</v>
      </c>
      <c r="H79" s="40">
        <v>5.0200000000000002E-2</v>
      </c>
      <c r="I79" s="40">
        <v>5.0200000000000002E-2</v>
      </c>
      <c r="J79" s="40"/>
      <c r="K79" s="101">
        <v>5.0200000000000002E-2</v>
      </c>
      <c r="L79" s="39"/>
      <c r="M79" s="56">
        <f t="shared" si="45"/>
        <v>4.6931416193262E-2</v>
      </c>
    </row>
    <row r="80" spans="1:13" x14ac:dyDescent="0.3">
      <c r="A80" s="565" t="s">
        <v>14</v>
      </c>
      <c r="B80" s="139" t="s">
        <v>118</v>
      </c>
      <c r="C80" s="132">
        <v>0.1089</v>
      </c>
      <c r="D80" s="41">
        <v>0.1089</v>
      </c>
      <c r="E80" s="41">
        <v>0.1641</v>
      </c>
      <c r="F80" s="41">
        <v>0.16089999999999999</v>
      </c>
      <c r="G80" s="41">
        <v>0.16089999999999999</v>
      </c>
      <c r="H80" s="41">
        <v>0.16089999999999999</v>
      </c>
      <c r="I80" s="41">
        <v>0.16089999999999999</v>
      </c>
      <c r="J80" s="41"/>
      <c r="K80" s="102">
        <v>0.16089999999999999</v>
      </c>
      <c r="L80" s="39"/>
      <c r="M80" s="62">
        <f t="shared" si="45"/>
        <v>0.14996361342772549</v>
      </c>
    </row>
    <row r="81" spans="1:19" ht="15" thickBot="1" x14ac:dyDescent="0.35">
      <c r="A81" s="566"/>
      <c r="B81" s="83" t="s">
        <v>117</v>
      </c>
      <c r="C81" s="123">
        <f t="shared" ref="C81:I81" si="49">C80*0.423893</f>
        <v>4.6161947700000004E-2</v>
      </c>
      <c r="D81" s="123">
        <f t="shared" si="49"/>
        <v>4.6161947700000004E-2</v>
      </c>
      <c r="E81" s="123">
        <f t="shared" si="49"/>
        <v>6.9560841299999995E-2</v>
      </c>
      <c r="F81" s="123">
        <f t="shared" si="49"/>
        <v>6.8204383699999996E-2</v>
      </c>
      <c r="G81" s="123">
        <f>G80*0.423893</f>
        <v>6.8204383699999996E-2</v>
      </c>
      <c r="H81" s="123">
        <f t="shared" si="49"/>
        <v>6.8204383699999996E-2</v>
      </c>
      <c r="I81" s="123">
        <f t="shared" si="49"/>
        <v>6.8204383699999996E-2</v>
      </c>
      <c r="J81" s="123"/>
      <c r="K81" s="123">
        <v>6.8199999999999997E-2</v>
      </c>
      <c r="L81" s="39"/>
      <c r="M81" s="62">
        <f t="shared" si="45"/>
        <v>6.3568240745644392E-2</v>
      </c>
    </row>
    <row r="82" spans="1:19" ht="15" thickBot="1" x14ac:dyDescent="0.35">
      <c r="A82" s="9">
        <v>6</v>
      </c>
      <c r="B82" s="137" t="s">
        <v>42</v>
      </c>
      <c r="C82" s="129">
        <f>SUM(C83:C85)</f>
        <v>0.31840000000000002</v>
      </c>
      <c r="D82" s="37">
        <f t="shared" ref="D82:K82" si="50">SUM(D83:D85)</f>
        <v>0.31840000000000002</v>
      </c>
      <c r="E82" s="37">
        <f t="shared" si="50"/>
        <v>0.38529999999999998</v>
      </c>
      <c r="F82" s="37">
        <f t="shared" si="50"/>
        <v>0.38150000000000001</v>
      </c>
      <c r="G82" s="37">
        <f>SUM(G83:G85)</f>
        <v>0.38150000000000001</v>
      </c>
      <c r="H82" s="37">
        <f t="shared" si="50"/>
        <v>0.74960000000000004</v>
      </c>
      <c r="I82" s="37">
        <f t="shared" si="50"/>
        <v>0.38150000000000001</v>
      </c>
      <c r="J82" s="37"/>
      <c r="K82" s="37">
        <f t="shared" si="50"/>
        <v>0.38150000000000001</v>
      </c>
      <c r="L82" s="43"/>
      <c r="M82" s="60">
        <f t="shared" si="45"/>
        <v>0.38739714894404959</v>
      </c>
    </row>
    <row r="83" spans="1:19" x14ac:dyDescent="0.3">
      <c r="A83" s="94" t="s">
        <v>15</v>
      </c>
      <c r="B83" s="138" t="s">
        <v>43</v>
      </c>
      <c r="C83" s="127">
        <v>0.1321</v>
      </c>
      <c r="D83" s="38">
        <v>0.1321</v>
      </c>
      <c r="E83" s="38">
        <v>0.19900000000000001</v>
      </c>
      <c r="F83" s="38">
        <v>0.19520000000000001</v>
      </c>
      <c r="G83" s="38">
        <v>0.19520000000000001</v>
      </c>
      <c r="H83" s="38">
        <v>0.19520000000000001</v>
      </c>
      <c r="I83" s="38">
        <v>0.19520000000000001</v>
      </c>
      <c r="J83" s="38"/>
      <c r="K83" s="100">
        <v>0.19520000000000001</v>
      </c>
      <c r="L83" s="39"/>
      <c r="M83" s="58">
        <f t="shared" si="45"/>
        <v>0.18190370701925124</v>
      </c>
    </row>
    <row r="84" spans="1:19" x14ac:dyDescent="0.3">
      <c r="A84" s="98" t="s">
        <v>16</v>
      </c>
      <c r="B84" s="139" t="s">
        <v>80</v>
      </c>
      <c r="C84" s="132">
        <v>0.18629999999999999</v>
      </c>
      <c r="D84" s="41">
        <v>0.18629999999999999</v>
      </c>
      <c r="E84" s="41">
        <v>0.18629999999999999</v>
      </c>
      <c r="F84" s="41">
        <v>0.18629999999999999</v>
      </c>
      <c r="G84" s="41">
        <v>0.18629999999999999</v>
      </c>
      <c r="H84" s="41">
        <v>0.18629999999999999</v>
      </c>
      <c r="I84" s="41">
        <v>0.18629999999999999</v>
      </c>
      <c r="J84" s="41"/>
      <c r="K84" s="102">
        <v>0.18629999999999999</v>
      </c>
      <c r="L84" s="39"/>
      <c r="M84" s="56">
        <f t="shared" si="45"/>
        <v>0.18629999999999999</v>
      </c>
    </row>
    <row r="85" spans="1:19" x14ac:dyDescent="0.3">
      <c r="A85" s="96" t="s">
        <v>102</v>
      </c>
      <c r="B85" s="66" t="s">
        <v>103</v>
      </c>
      <c r="C85" s="131"/>
      <c r="D85" s="40"/>
      <c r="E85" s="40"/>
      <c r="F85" s="40"/>
      <c r="G85" s="40"/>
      <c r="H85" s="40">
        <f>SUM(H86:H86)</f>
        <v>0.36809999999999998</v>
      </c>
      <c r="I85" s="40"/>
      <c r="J85" s="40"/>
      <c r="K85" s="40"/>
      <c r="L85" s="39"/>
      <c r="M85" s="56">
        <f t="shared" si="45"/>
        <v>1.9193441924798316E-2</v>
      </c>
    </row>
    <row r="86" spans="1:19" ht="15" thickBot="1" x14ac:dyDescent="0.35">
      <c r="A86" s="96" t="s">
        <v>104</v>
      </c>
      <c r="B86" s="66" t="s">
        <v>120</v>
      </c>
      <c r="C86" s="131"/>
      <c r="D86" s="40"/>
      <c r="E86" s="40"/>
      <c r="F86" s="40"/>
      <c r="G86" s="40"/>
      <c r="H86" s="40">
        <v>0.36809999999999998</v>
      </c>
      <c r="I86" s="40"/>
      <c r="J86" s="40"/>
      <c r="K86" s="101"/>
      <c r="L86" s="39"/>
      <c r="M86" s="56">
        <f t="shared" si="45"/>
        <v>1.9193441924798316E-2</v>
      </c>
    </row>
    <row r="87" spans="1:19" ht="15" thickBot="1" x14ac:dyDescent="0.35">
      <c r="A87" s="9">
        <v>7</v>
      </c>
      <c r="B87" s="137" t="s">
        <v>45</v>
      </c>
      <c r="C87" s="129">
        <f>SUM(C88:C89)</f>
        <v>0.39900000000000002</v>
      </c>
      <c r="D87" s="37">
        <f>SUM(D88:D89)</f>
        <v>0.2397</v>
      </c>
      <c r="E87" s="37">
        <f t="shared" ref="E87:K87" si="51">SUM(E88:E89)</f>
        <v>0.32690000000000002</v>
      </c>
      <c r="F87" s="37">
        <f t="shared" si="51"/>
        <v>0.30599999999999999</v>
      </c>
      <c r="G87" s="37">
        <f t="shared" si="51"/>
        <v>0.41619999999999996</v>
      </c>
      <c r="H87" s="37">
        <f t="shared" si="51"/>
        <v>0.63529999999999998</v>
      </c>
      <c r="I87" s="37">
        <f t="shared" si="51"/>
        <v>0.74670000000000003</v>
      </c>
      <c r="J87" s="37"/>
      <c r="K87" s="42">
        <f t="shared" si="51"/>
        <v>1.2917999999999998</v>
      </c>
      <c r="L87" s="43"/>
      <c r="M87" s="60">
        <f t="shared" si="45"/>
        <v>0.46014083400396294</v>
      </c>
    </row>
    <row r="88" spans="1:19" x14ac:dyDescent="0.3">
      <c r="A88" s="94" t="s">
        <v>17</v>
      </c>
      <c r="B88" s="138" t="s">
        <v>46</v>
      </c>
      <c r="C88" s="127">
        <v>0.38080000000000003</v>
      </c>
      <c r="D88" s="38">
        <v>0.2291</v>
      </c>
      <c r="E88" s="38">
        <v>0.31240000000000001</v>
      </c>
      <c r="F88" s="38">
        <v>0.2923</v>
      </c>
      <c r="G88" s="38">
        <v>0.39789999999999998</v>
      </c>
      <c r="H88" s="38">
        <v>0.59750000000000003</v>
      </c>
      <c r="I88" s="38">
        <v>0.7137</v>
      </c>
      <c r="J88" s="38"/>
      <c r="K88" s="100">
        <v>1.2346999999999999</v>
      </c>
      <c r="L88" s="39"/>
      <c r="M88" s="58">
        <f t="shared" si="45"/>
        <v>0.4392941995835416</v>
      </c>
    </row>
    <row r="89" spans="1:19" ht="15" thickBot="1" x14ac:dyDescent="0.35">
      <c r="A89" s="98" t="s">
        <v>18</v>
      </c>
      <c r="B89" s="20" t="s">
        <v>48</v>
      </c>
      <c r="C89" s="132">
        <v>1.8200000000000001E-2</v>
      </c>
      <c r="D89" s="41">
        <v>1.06E-2</v>
      </c>
      <c r="E89" s="41">
        <v>1.4500000000000001E-2</v>
      </c>
      <c r="F89" s="41">
        <v>1.37E-2</v>
      </c>
      <c r="G89" s="41">
        <v>1.83E-2</v>
      </c>
      <c r="H89" s="41">
        <v>3.78E-2</v>
      </c>
      <c r="I89" s="41">
        <v>3.3000000000000002E-2</v>
      </c>
      <c r="J89" s="41"/>
      <c r="K89" s="102">
        <v>5.7099999999999998E-2</v>
      </c>
      <c r="L89" s="39"/>
      <c r="M89" s="62">
        <f t="shared" si="45"/>
        <v>2.0846634420421301E-2</v>
      </c>
    </row>
    <row r="90" spans="1:19" ht="15" thickBot="1" x14ac:dyDescent="0.35">
      <c r="A90" s="9">
        <v>8</v>
      </c>
      <c r="B90" s="137" t="s">
        <v>49</v>
      </c>
      <c r="C90" s="129">
        <f>SUM(C91:C94)</f>
        <v>0.70779999999999998</v>
      </c>
      <c r="D90" s="37">
        <f>SUM(D91:D94)</f>
        <v>0.42030000000000001</v>
      </c>
      <c r="E90" s="37">
        <f t="shared" ref="E90:K90" si="52">SUM(E91:E94)</f>
        <v>0.61050000000000004</v>
      </c>
      <c r="F90" s="37">
        <f t="shared" si="52"/>
        <v>0.53320000000000001</v>
      </c>
      <c r="G90" s="37">
        <f t="shared" si="52"/>
        <v>0.73770000000000002</v>
      </c>
      <c r="H90" s="37">
        <f t="shared" si="52"/>
        <v>1.1995</v>
      </c>
      <c r="I90" s="37">
        <f t="shared" si="52"/>
        <v>1.3302</v>
      </c>
      <c r="J90" s="37"/>
      <c r="K90" s="42">
        <f t="shared" si="52"/>
        <v>2.7691000000000003</v>
      </c>
      <c r="L90" s="43"/>
      <c r="M90" s="60">
        <f t="shared" si="45"/>
        <v>0.85985181893773488</v>
      </c>
    </row>
    <row r="91" spans="1:19" x14ac:dyDescent="0.3">
      <c r="A91" s="94" t="s">
        <v>19</v>
      </c>
      <c r="B91" s="138" t="s">
        <v>46</v>
      </c>
      <c r="C91" s="127">
        <v>0.35809999999999997</v>
      </c>
      <c r="D91" s="38">
        <v>0.21260000000000001</v>
      </c>
      <c r="E91" s="38">
        <v>0.30880000000000002</v>
      </c>
      <c r="F91" s="38">
        <v>0.2697</v>
      </c>
      <c r="G91" s="38">
        <v>0.37319999999999998</v>
      </c>
      <c r="H91" s="38">
        <v>0.58389999999999997</v>
      </c>
      <c r="I91" s="38">
        <v>0.67290000000000005</v>
      </c>
      <c r="J91" s="38"/>
      <c r="K91" s="100">
        <v>1.4008</v>
      </c>
      <c r="L91" s="39"/>
      <c r="M91" s="58">
        <f t="shared" si="45"/>
        <v>0.43376768526154003</v>
      </c>
    </row>
    <row r="92" spans="1:19" x14ac:dyDescent="0.3">
      <c r="A92" s="96" t="s">
        <v>19</v>
      </c>
      <c r="B92" s="66" t="s">
        <v>47</v>
      </c>
      <c r="C92" s="131">
        <v>0.18340000000000001</v>
      </c>
      <c r="D92" s="40">
        <v>0.1089</v>
      </c>
      <c r="E92" s="40">
        <v>0.15820000000000001</v>
      </c>
      <c r="F92" s="40">
        <v>0.13819999999999999</v>
      </c>
      <c r="G92" s="40">
        <v>0.19120000000000001</v>
      </c>
      <c r="H92" s="40">
        <v>0.29909999999999998</v>
      </c>
      <c r="I92" s="40">
        <v>0.34470000000000001</v>
      </c>
      <c r="J92" s="40"/>
      <c r="K92" s="101">
        <v>0.71760000000000002</v>
      </c>
      <c r="L92" s="39"/>
      <c r="M92" s="56">
        <f t="shared" si="45"/>
        <v>0.22221137257584417</v>
      </c>
    </row>
    <row r="93" spans="1:19" x14ac:dyDescent="0.3">
      <c r="A93" s="96" t="s">
        <v>20</v>
      </c>
      <c r="B93" s="66" t="s">
        <v>50</v>
      </c>
      <c r="C93" s="131">
        <v>0.11</v>
      </c>
      <c r="D93" s="40">
        <v>6.5299999999999997E-2</v>
      </c>
      <c r="E93" s="40">
        <v>9.4899999999999998E-2</v>
      </c>
      <c r="F93" s="40">
        <v>8.2900000000000001E-2</v>
      </c>
      <c r="G93" s="40">
        <v>0.11459999999999999</v>
      </c>
      <c r="H93" s="40">
        <v>0.20930000000000001</v>
      </c>
      <c r="I93" s="40">
        <v>0.20669999999999999</v>
      </c>
      <c r="J93" s="40"/>
      <c r="K93" s="101">
        <v>0.43030000000000002</v>
      </c>
      <c r="L93" s="39"/>
      <c r="M93" s="56">
        <f t="shared" si="45"/>
        <v>0.13481027413652055</v>
      </c>
    </row>
    <row r="94" spans="1:19" ht="15" thickBot="1" x14ac:dyDescent="0.35">
      <c r="A94" s="98" t="s">
        <v>20</v>
      </c>
      <c r="B94" s="20" t="s">
        <v>47</v>
      </c>
      <c r="C94" s="132">
        <v>5.6300000000000003E-2</v>
      </c>
      <c r="D94" s="41">
        <v>3.3500000000000002E-2</v>
      </c>
      <c r="E94" s="41">
        <v>4.8599999999999997E-2</v>
      </c>
      <c r="F94" s="41">
        <v>4.24E-2</v>
      </c>
      <c r="G94" s="41">
        <v>5.8700000000000002E-2</v>
      </c>
      <c r="H94" s="41">
        <v>0.1072</v>
      </c>
      <c r="I94" s="41">
        <v>0.10589999999999999</v>
      </c>
      <c r="J94" s="41"/>
      <c r="K94" s="102">
        <v>0.22040000000000001</v>
      </c>
      <c r="L94" s="39"/>
      <c r="M94" s="62">
        <f t="shared" si="45"/>
        <v>6.9062486963830008E-2</v>
      </c>
    </row>
    <row r="95" spans="1:19" ht="15" thickBot="1" x14ac:dyDescent="0.35">
      <c r="A95" s="9">
        <v>9</v>
      </c>
      <c r="B95" s="137" t="s">
        <v>51</v>
      </c>
      <c r="C95" s="129">
        <f t="shared" ref="C95:I95" si="53">SUM(C99,C101)</f>
        <v>0.40776318300207232</v>
      </c>
      <c r="D95" s="37">
        <f t="shared" si="53"/>
        <v>0.39414379620207229</v>
      </c>
      <c r="E95" s="37">
        <f t="shared" si="53"/>
        <v>0.55791575312734443</v>
      </c>
      <c r="F95" s="37">
        <f t="shared" si="53"/>
        <v>0.57606796550061357</v>
      </c>
      <c r="G95" s="37">
        <f t="shared" si="53"/>
        <v>0.61272376670061357</v>
      </c>
      <c r="H95" s="37">
        <f t="shared" si="53"/>
        <v>0.74487518233732453</v>
      </c>
      <c r="I95" s="37">
        <f t="shared" si="53"/>
        <v>0.75550189790061362</v>
      </c>
      <c r="J95" s="37"/>
      <c r="K95" s="42">
        <f>SUM(K99,K101)</f>
        <v>0.98790730098802182</v>
      </c>
      <c r="L95" s="43"/>
      <c r="M95" s="42">
        <f>SUM(M99,M101)</f>
        <v>0.58242914220853004</v>
      </c>
    </row>
    <row r="96" spans="1:19" ht="15" thickBot="1" x14ac:dyDescent="0.35">
      <c r="A96" s="264"/>
      <c r="B96" s="232" t="s">
        <v>91</v>
      </c>
      <c r="C96" s="275"/>
      <c r="D96" s="266"/>
      <c r="E96" s="266"/>
      <c r="F96" s="266"/>
      <c r="G96" s="266"/>
      <c r="H96" s="266"/>
      <c r="I96" s="266"/>
      <c r="J96" s="266"/>
      <c r="K96" s="267"/>
      <c r="L96" s="268"/>
      <c r="M96" s="269">
        <v>-8.4699999999999998E-2</v>
      </c>
      <c r="N96" s="276"/>
      <c r="O96" s="276"/>
      <c r="P96" s="277"/>
      <c r="Q96" s="277"/>
      <c r="R96" s="277"/>
      <c r="S96" s="277"/>
    </row>
    <row r="97" spans="1:19" ht="15" thickBot="1" x14ac:dyDescent="0.35">
      <c r="A97" s="264"/>
      <c r="B97" s="232" t="s">
        <v>157</v>
      </c>
      <c r="C97" s="275"/>
      <c r="D97" s="266"/>
      <c r="E97" s="266"/>
      <c r="F97" s="266"/>
      <c r="G97" s="266"/>
      <c r="H97" s="266"/>
      <c r="I97" s="266"/>
      <c r="J97" s="266"/>
      <c r="K97" s="267"/>
      <c r="L97" s="268"/>
      <c r="M97" s="269">
        <v>-7.3400000000000007E-2</v>
      </c>
      <c r="N97" s="276"/>
      <c r="O97" s="276"/>
      <c r="P97" s="277"/>
      <c r="Q97" s="277"/>
      <c r="R97" s="277"/>
      <c r="S97" s="277"/>
    </row>
    <row r="98" spans="1:19" x14ac:dyDescent="0.3">
      <c r="A98" s="270"/>
      <c r="B98" s="278" t="s">
        <v>52</v>
      </c>
      <c r="C98" s="279">
        <f t="shared" ref="C98:K98" si="54">SUM(C90,C87,C82,C71,C65)</f>
        <v>4.7933792142999989</v>
      </c>
      <c r="D98" s="272">
        <f t="shared" si="54"/>
        <v>4.633279214299999</v>
      </c>
      <c r="E98" s="272">
        <f t="shared" si="54"/>
        <v>6.5584679682999996</v>
      </c>
      <c r="F98" s="272">
        <f t="shared" si="54"/>
        <v>6.7718527001999993</v>
      </c>
      <c r="G98" s="272">
        <f t="shared" si="54"/>
        <v>7.2027527001999996</v>
      </c>
      <c r="H98" s="272">
        <f t="shared" si="54"/>
        <v>8.7562324533000009</v>
      </c>
      <c r="I98" s="272">
        <f t="shared" si="54"/>
        <v>8.8811527001999995</v>
      </c>
      <c r="J98" s="272"/>
      <c r="K98" s="273">
        <f t="shared" si="54"/>
        <v>11.613148316499998</v>
      </c>
      <c r="L98" s="268"/>
      <c r="M98" s="274">
        <f>((C98*$C$63+D98*$D$63+E98*$E$63+F98*$F$63+G98*$G$63+H98*$H$63+I98*$I$63+J98*$J$63+K98*$K$63)/$M$63)+M96+M97</f>
        <v>6.846630251193516</v>
      </c>
      <c r="N98" s="276"/>
      <c r="O98" s="276"/>
      <c r="P98" s="277"/>
      <c r="Q98" s="277"/>
      <c r="R98" s="277"/>
      <c r="S98" s="277"/>
    </row>
    <row r="99" spans="1:19" x14ac:dyDescent="0.3">
      <c r="A99" s="105" t="s">
        <v>21</v>
      </c>
      <c r="B99" s="145" t="s">
        <v>53</v>
      </c>
      <c r="C99" s="135">
        <f t="shared" ref="C99:M99" si="55">SUM(C100:C100)</f>
        <v>9.9860469171511881E-2</v>
      </c>
      <c r="D99" s="45">
        <f t="shared" si="55"/>
        <v>9.6525105871511876E-2</v>
      </c>
      <c r="E99" s="45">
        <f t="shared" si="55"/>
        <v>0.1366325631835939</v>
      </c>
      <c r="F99" s="45">
        <f t="shared" si="55"/>
        <v>0.14107800730326658</v>
      </c>
      <c r="G99" s="45">
        <f t="shared" si="55"/>
        <v>0.1500549470032666</v>
      </c>
      <c r="H99" s="45">
        <f t="shared" si="55"/>
        <v>0.18241859069959893</v>
      </c>
      <c r="I99" s="45">
        <f t="shared" si="55"/>
        <v>0.18502105420326659</v>
      </c>
      <c r="J99" s="45"/>
      <c r="K99" s="45">
        <f t="shared" si="55"/>
        <v>0.24193671887764448</v>
      </c>
      <c r="L99" s="43"/>
      <c r="M99" s="57">
        <f t="shared" si="55"/>
        <v>0.14263584802311452</v>
      </c>
    </row>
    <row r="100" spans="1:19" x14ac:dyDescent="0.3">
      <c r="A100" s="96" t="s">
        <v>121</v>
      </c>
      <c r="B100" s="66" t="s">
        <v>128</v>
      </c>
      <c r="C100" s="131">
        <f>0.020833*C98</f>
        <v>9.9860469171511881E-2</v>
      </c>
      <c r="D100" s="40">
        <f t="shared" ref="D100:K100" si="56">0.020833*D98</f>
        <v>9.6525105871511876E-2</v>
      </c>
      <c r="E100" s="40">
        <f t="shared" si="56"/>
        <v>0.1366325631835939</v>
      </c>
      <c r="F100" s="47">
        <f t="shared" si="56"/>
        <v>0.14107800730326658</v>
      </c>
      <c r="G100" s="40">
        <f t="shared" si="56"/>
        <v>0.1500549470032666</v>
      </c>
      <c r="H100" s="40">
        <f t="shared" si="56"/>
        <v>0.18241859069959893</v>
      </c>
      <c r="I100" s="40">
        <f t="shared" si="56"/>
        <v>0.18502105420326659</v>
      </c>
      <c r="J100" s="40"/>
      <c r="K100" s="101">
        <f t="shared" si="56"/>
        <v>0.24193671887764448</v>
      </c>
      <c r="L100" s="39"/>
      <c r="M100" s="56">
        <f t="shared" ref="M100" si="57">0.020833*M98</f>
        <v>0.14263584802311452</v>
      </c>
    </row>
    <row r="101" spans="1:19" x14ac:dyDescent="0.3">
      <c r="A101" s="105" t="s">
        <v>24</v>
      </c>
      <c r="B101" s="145" t="s">
        <v>56</v>
      </c>
      <c r="C101" s="135">
        <f>SUM(C102,C103)</f>
        <v>0.30790271383056045</v>
      </c>
      <c r="D101" s="45">
        <f t="shared" ref="D101" si="58">SUM(D102,D103)</f>
        <v>0.29761869033056043</v>
      </c>
      <c r="E101" s="45">
        <f t="shared" ref="E101" si="59">SUM(E102,E103)</f>
        <v>0.42128318994375052</v>
      </c>
      <c r="F101" s="45">
        <f t="shared" ref="F101" si="60">SUM(F102,F103)</f>
        <v>0.43498995819734698</v>
      </c>
      <c r="G101" s="45">
        <f t="shared" ref="G101" si="61">SUM(G102,G103)</f>
        <v>0.46266881969734702</v>
      </c>
      <c r="H101" s="45">
        <f t="shared" ref="H101" si="62">SUM(H102,H103)</f>
        <v>0.56245659163772554</v>
      </c>
      <c r="I101" s="45">
        <f t="shared" ref="I101" si="63">SUM(I102,I103)</f>
        <v>0.57048084369734697</v>
      </c>
      <c r="J101" s="45"/>
      <c r="K101" s="106">
        <f t="shared" ref="K101" si="64">SUM(K102,K103)</f>
        <v>0.74597058211037737</v>
      </c>
      <c r="L101" s="43"/>
      <c r="M101" s="57">
        <f t="shared" ref="M101" si="65">SUM(M102,M103)</f>
        <v>0.43979329418541552</v>
      </c>
    </row>
    <row r="102" spans="1:19" x14ac:dyDescent="0.3">
      <c r="A102" s="96" t="s">
        <v>25</v>
      </c>
      <c r="B102" s="66" t="s">
        <v>129</v>
      </c>
      <c r="C102" s="131">
        <f>C100</f>
        <v>9.9860469171511881E-2</v>
      </c>
      <c r="D102" s="131">
        <f t="shared" ref="D102:K102" si="66">D100</f>
        <v>9.6525105871511876E-2</v>
      </c>
      <c r="E102" s="131">
        <f t="shared" si="66"/>
        <v>0.1366325631835939</v>
      </c>
      <c r="F102" s="131">
        <f t="shared" si="66"/>
        <v>0.14107800730326658</v>
      </c>
      <c r="G102" s="131">
        <f t="shared" si="66"/>
        <v>0.1500549470032666</v>
      </c>
      <c r="H102" s="131">
        <f t="shared" si="66"/>
        <v>0.18241859069959893</v>
      </c>
      <c r="I102" s="131">
        <f t="shared" si="66"/>
        <v>0.18502105420326659</v>
      </c>
      <c r="J102" s="131"/>
      <c r="K102" s="131">
        <f t="shared" si="66"/>
        <v>0.24193671887764448</v>
      </c>
      <c r="L102" s="39"/>
      <c r="M102" s="56">
        <f t="shared" ref="M102" si="67">M100</f>
        <v>0.14263584802311452</v>
      </c>
    </row>
    <row r="103" spans="1:19" ht="15" thickBot="1" x14ac:dyDescent="0.35">
      <c r="A103" s="98" t="s">
        <v>26</v>
      </c>
      <c r="B103" s="139" t="s">
        <v>130</v>
      </c>
      <c r="C103" s="132">
        <f>0.043402*C98</f>
        <v>0.20804224465904858</v>
      </c>
      <c r="D103" s="41">
        <f t="shared" ref="D103:K103" si="68">0.043402*D98</f>
        <v>0.20109358445904857</v>
      </c>
      <c r="E103" s="41">
        <f t="shared" si="68"/>
        <v>0.28465062676015662</v>
      </c>
      <c r="F103" s="41">
        <f t="shared" si="68"/>
        <v>0.2939119508940804</v>
      </c>
      <c r="G103" s="41">
        <f t="shared" si="68"/>
        <v>0.31261387269408042</v>
      </c>
      <c r="H103" s="41">
        <f t="shared" si="68"/>
        <v>0.38003800093812667</v>
      </c>
      <c r="I103" s="41">
        <f t="shared" si="68"/>
        <v>0.38545978949408038</v>
      </c>
      <c r="J103" s="41"/>
      <c r="K103" s="102">
        <f t="shared" si="68"/>
        <v>0.50403386323273291</v>
      </c>
      <c r="L103" s="39"/>
      <c r="M103" s="62">
        <f t="shared" ref="M103" si="69">0.043402*M98</f>
        <v>0.297157446162301</v>
      </c>
    </row>
    <row r="104" spans="1:19" ht="29.4" thickBot="1" x14ac:dyDescent="0.35">
      <c r="A104" s="9">
        <v>10</v>
      </c>
      <c r="B104" s="140" t="s">
        <v>134</v>
      </c>
      <c r="C104" s="129">
        <v>2.2499999999999999E-2</v>
      </c>
      <c r="D104" s="37">
        <v>2.2499999999999999E-2</v>
      </c>
      <c r="E104" s="37">
        <v>3.56E-2</v>
      </c>
      <c r="F104" s="37">
        <v>3.4599999999999999E-2</v>
      </c>
      <c r="G104" s="37">
        <v>3.4599999999999999E-2</v>
      </c>
      <c r="H104" s="37">
        <v>3.7499999999999999E-2</v>
      </c>
      <c r="I104" s="37">
        <v>3.4599999999999999E-2</v>
      </c>
      <c r="J104" s="37"/>
      <c r="K104" s="42">
        <v>3.4599999999999999E-2</v>
      </c>
      <c r="L104" s="39"/>
      <c r="M104" s="60">
        <f>(C104*$C$63+D104*$D$63+E104*$E$63+F104*$F$63+G104*$G$63+H104*$H$63+I104*$I$63+J104*$J$63+K104*$K$63)/$M$63</f>
        <v>3.2284506176083153E-2</v>
      </c>
    </row>
    <row r="105" spans="1:19" ht="18.600000000000001" thickBot="1" x14ac:dyDescent="0.35">
      <c r="A105" s="572" t="s">
        <v>60</v>
      </c>
      <c r="B105" s="574"/>
      <c r="C105" s="203">
        <f t="shared" ref="C105:I105" si="70">SUM(C65,C71,C82,C87,C90,C95,C104)</f>
        <v>5.2236423973020711</v>
      </c>
      <c r="D105" s="204">
        <f t="shared" si="70"/>
        <v>5.0499230105020709</v>
      </c>
      <c r="E105" s="204">
        <f t="shared" si="70"/>
        <v>7.1519837214273432</v>
      </c>
      <c r="F105" s="204">
        <f t="shared" si="70"/>
        <v>7.3825206657006133</v>
      </c>
      <c r="G105" s="204">
        <f t="shared" si="70"/>
        <v>7.8500764669006129</v>
      </c>
      <c r="H105" s="204">
        <f t="shared" si="70"/>
        <v>9.5386076356373248</v>
      </c>
      <c r="I105" s="204">
        <f t="shared" si="70"/>
        <v>9.6712545981006119</v>
      </c>
      <c r="J105" s="204"/>
      <c r="K105" s="204">
        <f>SUM(K65,K71,K82,K87,K90,K95,K104)</f>
        <v>12.63565561748802</v>
      </c>
      <c r="L105" s="205"/>
      <c r="M105" s="202">
        <f>M98+M99+M101+M104</f>
        <v>7.4613438995781287</v>
      </c>
      <c r="N105" s="335" t="s">
        <v>158</v>
      </c>
      <c r="O105" s="39"/>
      <c r="P105" s="89"/>
    </row>
    <row r="106" spans="1:19" ht="15.6" x14ac:dyDescent="0.3">
      <c r="A106" s="74"/>
      <c r="B106" s="74"/>
      <c r="C106" s="43"/>
      <c r="D106" s="43"/>
      <c r="E106" s="43"/>
      <c r="F106" s="43"/>
      <c r="G106" s="43"/>
      <c r="H106" s="43"/>
      <c r="I106" s="43"/>
      <c r="J106" s="43"/>
      <c r="K106" s="336" t="s">
        <v>149</v>
      </c>
      <c r="M106" s="337">
        <f>M105/SUM($M$105,$M$155,$M$205)</f>
        <v>0.32216141039421503</v>
      </c>
      <c r="N106" s="246"/>
    </row>
    <row r="108" spans="1:19" ht="18.600000000000001" thickBot="1" x14ac:dyDescent="0.4">
      <c r="A108" s="338" t="s">
        <v>0</v>
      </c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 t="s">
        <v>94</v>
      </c>
    </row>
    <row r="109" spans="1:19" ht="18" x14ac:dyDescent="0.35">
      <c r="A109" s="577" t="s">
        <v>1</v>
      </c>
      <c r="B109" s="577"/>
      <c r="C109" s="577"/>
      <c r="D109" s="577"/>
      <c r="E109" s="577"/>
      <c r="F109" s="577"/>
      <c r="G109" s="577"/>
      <c r="H109" s="577"/>
      <c r="I109" s="577"/>
      <c r="J109" s="577"/>
      <c r="K109" s="577"/>
      <c r="L109" s="577"/>
      <c r="M109" s="577"/>
    </row>
    <row r="110" spans="1:19" ht="15" thickBot="1" x14ac:dyDescent="0.35"/>
    <row r="111" spans="1:19" ht="15" thickBot="1" x14ac:dyDescent="0.35">
      <c r="A111" s="200"/>
      <c r="B111" s="137" t="s">
        <v>135</v>
      </c>
      <c r="C111" s="92">
        <v>2</v>
      </c>
      <c r="D111" s="261">
        <v>35</v>
      </c>
      <c r="E111" s="261">
        <v>158</v>
      </c>
      <c r="F111" s="261">
        <v>10</v>
      </c>
      <c r="G111" s="261">
        <v>85</v>
      </c>
      <c r="H111" s="261">
        <v>9</v>
      </c>
      <c r="I111" s="261">
        <v>73</v>
      </c>
      <c r="J111" s="261">
        <v>17</v>
      </c>
      <c r="K111" s="262">
        <v>44</v>
      </c>
      <c r="M111" s="196">
        <f>SUM(C111:K111)</f>
        <v>433</v>
      </c>
    </row>
    <row r="112" spans="1:19" ht="15" thickBot="1" x14ac:dyDescent="0.35">
      <c r="A112" s="200"/>
      <c r="B112" s="137" t="s">
        <v>143</v>
      </c>
      <c r="C112" s="263"/>
      <c r="D112" s="194"/>
      <c r="E112" s="194"/>
      <c r="F112" s="194"/>
      <c r="G112" s="194"/>
      <c r="H112" s="194"/>
      <c r="I112" s="194"/>
      <c r="J112" s="194"/>
      <c r="K112" s="193"/>
      <c r="M112" s="196">
        <f>SUM(C112:K112)</f>
        <v>0</v>
      </c>
    </row>
    <row r="113" spans="1:13" ht="15" thickBot="1" x14ac:dyDescent="0.35">
      <c r="A113" s="103">
        <v>1</v>
      </c>
      <c r="B113" s="144" t="s">
        <v>2</v>
      </c>
      <c r="C113" s="191">
        <v>12606.96</v>
      </c>
      <c r="D113" s="189">
        <v>256937.97</v>
      </c>
      <c r="E113" s="189">
        <v>1064997.8799999999</v>
      </c>
      <c r="F113" s="189">
        <v>41114.879999999997</v>
      </c>
      <c r="G113" s="189">
        <v>496567.23</v>
      </c>
      <c r="H113" s="195">
        <v>61778.2</v>
      </c>
      <c r="I113" s="189">
        <v>371832.58</v>
      </c>
      <c r="J113" s="189">
        <v>98240.51</v>
      </c>
      <c r="K113" s="190">
        <v>236208.57</v>
      </c>
      <c r="L113" s="23"/>
      <c r="M113" s="120">
        <f>SUM(C113:K113)</f>
        <v>2640284.7799999993</v>
      </c>
    </row>
    <row r="114" spans="1:13" ht="29.4" thickBot="1" x14ac:dyDescent="0.35">
      <c r="A114" s="8"/>
      <c r="B114" s="50" t="s">
        <v>28</v>
      </c>
      <c r="C114" s="26" t="s">
        <v>61</v>
      </c>
      <c r="D114" s="27" t="s">
        <v>62</v>
      </c>
      <c r="E114" s="27" t="s">
        <v>63</v>
      </c>
      <c r="F114" s="27" t="s">
        <v>64</v>
      </c>
      <c r="G114" s="27" t="s">
        <v>65</v>
      </c>
      <c r="H114" s="27" t="s">
        <v>111</v>
      </c>
      <c r="I114" s="27" t="s">
        <v>66</v>
      </c>
      <c r="J114" s="27" t="s">
        <v>67</v>
      </c>
      <c r="K114" s="28" t="s">
        <v>68</v>
      </c>
      <c r="L114" s="29"/>
      <c r="M114" s="54" t="s">
        <v>136</v>
      </c>
    </row>
    <row r="115" spans="1:13" ht="15" thickBot="1" x14ac:dyDescent="0.35">
      <c r="A115" s="9">
        <v>4</v>
      </c>
      <c r="B115" s="137" t="s">
        <v>29</v>
      </c>
      <c r="C115" s="146">
        <f>SUM(C116:C120)</f>
        <v>0.80579999999999996</v>
      </c>
      <c r="D115" s="30">
        <f t="shared" ref="D115:K115" si="71">SUM(D116:D120)</f>
        <v>1.0926</v>
      </c>
      <c r="E115" s="30">
        <f t="shared" si="71"/>
        <v>1.2498</v>
      </c>
      <c r="F115" s="30">
        <f t="shared" si="71"/>
        <v>1.6616</v>
      </c>
      <c r="G115" s="30">
        <f t="shared" si="71"/>
        <v>1.7776999999999998</v>
      </c>
      <c r="H115" s="30">
        <f t="shared" si="71"/>
        <v>2.0133000000000001</v>
      </c>
      <c r="I115" s="30">
        <f t="shared" si="71"/>
        <v>2.5330999999999997</v>
      </c>
      <c r="J115" s="30">
        <f t="shared" si="71"/>
        <v>2.9618000000000002</v>
      </c>
      <c r="K115" s="30">
        <f t="shared" si="71"/>
        <v>3.3940000000000001</v>
      </c>
      <c r="L115" s="32"/>
      <c r="M115" s="60">
        <f>(C115*$C$113+D115*$D$113+E115*$E$113+F115*$F$113+G115*$G$113+H115*$H$113+I115*$I$113+J115*$J$113+K115*$K$113)/$M$113</f>
        <v>1.7921988330929211</v>
      </c>
    </row>
    <row r="116" spans="1:13" x14ac:dyDescent="0.3">
      <c r="A116" s="94" t="s">
        <v>3</v>
      </c>
      <c r="B116" s="138" t="s">
        <v>30</v>
      </c>
      <c r="C116" s="147">
        <v>0.54090000000000005</v>
      </c>
      <c r="D116" s="33">
        <v>0.73280000000000001</v>
      </c>
      <c r="E116" s="33">
        <v>0.84440000000000004</v>
      </c>
      <c r="F116" s="33">
        <v>1.2064999999999999</v>
      </c>
      <c r="G116" s="33">
        <v>1.2686999999999999</v>
      </c>
      <c r="H116" s="33">
        <v>0.96650000000000003</v>
      </c>
      <c r="I116" s="33">
        <v>1.7666999999999999</v>
      </c>
      <c r="J116" s="33">
        <v>2.1206</v>
      </c>
      <c r="K116" s="95">
        <v>2.1861999999999999</v>
      </c>
      <c r="L116" s="34"/>
      <c r="M116" s="58">
        <f>(C116*$C$113+D116*$D$113+E116*$E$113+F116*$F$113+G116*$G$113+H116*$H$113+I116*$I$113+J116*$J$113+K116*$K$113)/$M$113</f>
        <v>1.2178007014072929</v>
      </c>
    </row>
    <row r="117" spans="1:13" x14ac:dyDescent="0.3">
      <c r="A117" s="96" t="s">
        <v>4</v>
      </c>
      <c r="B117" s="66" t="s">
        <v>31</v>
      </c>
      <c r="C117" s="148">
        <v>2.1600000000000001E-2</v>
      </c>
      <c r="D117" s="35">
        <v>2.93E-2</v>
      </c>
      <c r="E117" s="35">
        <v>3.3799999999999997E-2</v>
      </c>
      <c r="F117" s="35">
        <v>4.8300000000000003E-2</v>
      </c>
      <c r="G117" s="35">
        <v>5.0700000000000002E-2</v>
      </c>
      <c r="H117" s="35">
        <v>5.8000000000000003E-2</v>
      </c>
      <c r="I117" s="35">
        <v>7.0699999999999999E-2</v>
      </c>
      <c r="J117" s="35">
        <v>8.48E-2</v>
      </c>
      <c r="K117" s="97">
        <v>8.7400000000000005E-2</v>
      </c>
      <c r="L117" s="34"/>
      <c r="M117" s="56">
        <f t="shared" ref="M117:M144" si="72">(C117*$C$113+D117*$D$113+E117*$E$113+F117*$F$113+G117*$G$113+H117*$H$113+I117*$I$113+J117*$J$113+K117*$K$113)/$M$113</f>
        <v>4.916380714734872E-2</v>
      </c>
    </row>
    <row r="118" spans="1:13" x14ac:dyDescent="0.3">
      <c r="A118" s="96" t="s">
        <v>5</v>
      </c>
      <c r="B118" s="66" t="s">
        <v>32</v>
      </c>
      <c r="C118" s="148">
        <v>7.3999999999999996E-2</v>
      </c>
      <c r="D118" s="35">
        <v>0.1089</v>
      </c>
      <c r="E118" s="35">
        <v>0.14169999999999999</v>
      </c>
      <c r="F118" s="35">
        <v>0.14169999999999999</v>
      </c>
      <c r="G118" s="35">
        <v>0.16520000000000001</v>
      </c>
      <c r="H118" s="35">
        <v>0.16520000000000001</v>
      </c>
      <c r="I118" s="35">
        <v>0.19620000000000001</v>
      </c>
      <c r="J118" s="35">
        <v>0.19620000000000001</v>
      </c>
      <c r="K118" s="97">
        <v>0.2316</v>
      </c>
      <c r="L118" s="34"/>
      <c r="M118" s="56">
        <f t="shared" si="72"/>
        <v>0.16090027537521923</v>
      </c>
    </row>
    <row r="119" spans="1:13" x14ac:dyDescent="0.3">
      <c r="A119" s="98" t="s">
        <v>6</v>
      </c>
      <c r="B119" s="139" t="s">
        <v>33</v>
      </c>
      <c r="C119" s="149">
        <v>0.16930000000000001</v>
      </c>
      <c r="D119" s="36">
        <v>0.22159999999999999</v>
      </c>
      <c r="E119" s="36">
        <v>0.22989999999999999</v>
      </c>
      <c r="F119" s="36">
        <v>0.2651</v>
      </c>
      <c r="G119" s="36">
        <v>0.29310000000000003</v>
      </c>
      <c r="H119" s="36">
        <v>0.5736</v>
      </c>
      <c r="I119" s="36">
        <v>0.4995</v>
      </c>
      <c r="J119" s="36">
        <v>0.56020000000000003</v>
      </c>
      <c r="K119" s="99">
        <v>0.88880000000000003</v>
      </c>
      <c r="L119" s="34"/>
      <c r="M119" s="56">
        <f t="shared" si="72"/>
        <v>0.35848447183072435</v>
      </c>
    </row>
    <row r="120" spans="1:13" ht="15" thickBot="1" x14ac:dyDescent="0.35">
      <c r="A120" s="6" t="s">
        <v>100</v>
      </c>
      <c r="B120" s="20" t="s">
        <v>101</v>
      </c>
      <c r="C120" s="150"/>
      <c r="D120" s="116"/>
      <c r="E120" s="116"/>
      <c r="F120" s="116"/>
      <c r="G120" s="116"/>
      <c r="H120" s="116">
        <v>0.25</v>
      </c>
      <c r="I120" s="116"/>
      <c r="J120" s="116"/>
      <c r="K120" s="118"/>
      <c r="L120" s="34"/>
      <c r="M120" s="62">
        <f t="shared" si="72"/>
        <v>5.8495773323360986E-3</v>
      </c>
    </row>
    <row r="121" spans="1:13" ht="29.4" thickBot="1" x14ac:dyDescent="0.35">
      <c r="A121" s="9">
        <v>5</v>
      </c>
      <c r="B121" s="140" t="s">
        <v>71</v>
      </c>
      <c r="C121" s="129">
        <f t="shared" ref="C121:K121" si="73">SUM(C122:C124,C129:C131)</f>
        <v>2.5625216035999996</v>
      </c>
      <c r="D121" s="37">
        <f t="shared" si="73"/>
        <v>2.5625216035999996</v>
      </c>
      <c r="E121" s="37">
        <f t="shared" si="73"/>
        <v>3.9863103575999999</v>
      </c>
      <c r="F121" s="37">
        <f t="shared" si="73"/>
        <v>3.8899950894999993</v>
      </c>
      <c r="G121" s="37">
        <f t="shared" si="73"/>
        <v>3.8899950894999993</v>
      </c>
      <c r="H121" s="37">
        <f t="shared" si="73"/>
        <v>4.2222324533000002</v>
      </c>
      <c r="I121" s="37">
        <f t="shared" si="73"/>
        <v>3.8899950894999993</v>
      </c>
      <c r="J121" s="37">
        <f t="shared" si="73"/>
        <v>3.8899950894999993</v>
      </c>
      <c r="K121" s="37">
        <f t="shared" si="73"/>
        <v>3.8899950894999993</v>
      </c>
      <c r="L121" s="32"/>
      <c r="M121" s="60">
        <f t="shared" si="72"/>
        <v>3.8010981769528129</v>
      </c>
    </row>
    <row r="122" spans="1:13" x14ac:dyDescent="0.3">
      <c r="A122" s="94" t="s">
        <v>115</v>
      </c>
      <c r="B122" s="138" t="s">
        <v>114</v>
      </c>
      <c r="C122" s="127">
        <v>1.4162999999999999</v>
      </c>
      <c r="D122" s="38">
        <v>1.4162999999999999</v>
      </c>
      <c r="E122" s="38">
        <v>2.1391</v>
      </c>
      <c r="F122" s="38">
        <v>2.0905999999999998</v>
      </c>
      <c r="G122" s="38">
        <v>2.0905999999999998</v>
      </c>
      <c r="H122" s="38">
        <v>2.2871999999999999</v>
      </c>
      <c r="I122" s="38">
        <v>2.0905999999999998</v>
      </c>
      <c r="J122" s="38">
        <v>2.0905999999999998</v>
      </c>
      <c r="K122" s="38">
        <v>2.0905999999999998</v>
      </c>
      <c r="L122" s="39"/>
      <c r="M122" s="58">
        <f t="shared" si="72"/>
        <v>2.0459244574628803</v>
      </c>
    </row>
    <row r="123" spans="1:13" x14ac:dyDescent="0.3">
      <c r="A123" s="94" t="s">
        <v>116</v>
      </c>
      <c r="B123" s="141" t="s">
        <v>117</v>
      </c>
      <c r="C123" s="127">
        <f>C122*0.423893</f>
        <v>0.60035965589999996</v>
      </c>
      <c r="D123" s="127">
        <f t="shared" ref="D123:J123" si="74">D122*0.423893</f>
        <v>0.60035965589999996</v>
      </c>
      <c r="E123" s="127">
        <f t="shared" si="74"/>
        <v>0.9067495163</v>
      </c>
      <c r="F123" s="127">
        <f t="shared" si="74"/>
        <v>0.88619070579999992</v>
      </c>
      <c r="G123" s="127">
        <f t="shared" si="74"/>
        <v>0.88619070579999992</v>
      </c>
      <c r="H123" s="127">
        <f t="shared" si="74"/>
        <v>0.96952806960000004</v>
      </c>
      <c r="I123" s="127">
        <f t="shared" si="74"/>
        <v>0.88619070579999992</v>
      </c>
      <c r="J123" s="127">
        <f t="shared" si="74"/>
        <v>0.88619070579999992</v>
      </c>
      <c r="K123" s="127">
        <f t="shared" ref="K123" si="75">K122*0.423893</f>
        <v>0.88619070579999992</v>
      </c>
      <c r="L123" s="39"/>
      <c r="M123" s="58">
        <f t="shared" si="72"/>
        <v>0.86725305604731284</v>
      </c>
    </row>
    <row r="124" spans="1:13" x14ac:dyDescent="0.3">
      <c r="A124" s="105" t="s">
        <v>8</v>
      </c>
      <c r="B124" s="145" t="s">
        <v>35</v>
      </c>
      <c r="C124" s="135">
        <f>SUM(C125:C128)</f>
        <v>0.35660000000000003</v>
      </c>
      <c r="D124" s="135">
        <f t="shared" ref="D124:J124" si="76">SUM(D125:D128)</f>
        <v>0.35660000000000003</v>
      </c>
      <c r="E124" s="135">
        <f>SUM(E125:E128)</f>
        <v>0.65529999999999999</v>
      </c>
      <c r="F124" s="135">
        <f t="shared" si="76"/>
        <v>0.63389999999999991</v>
      </c>
      <c r="G124" s="135">
        <f t="shared" si="76"/>
        <v>0.63389999999999991</v>
      </c>
      <c r="H124" s="135">
        <f t="shared" si="76"/>
        <v>0.68620000000000003</v>
      </c>
      <c r="I124" s="135">
        <f t="shared" si="76"/>
        <v>0.63389999999999991</v>
      </c>
      <c r="J124" s="135">
        <f t="shared" si="76"/>
        <v>0.63389999999999991</v>
      </c>
      <c r="K124" s="135">
        <f t="shared" ref="K124" si="77">SUM(K125:K128)</f>
        <v>0.63389999999999991</v>
      </c>
      <c r="L124" s="43"/>
      <c r="M124" s="57">
        <f t="shared" si="72"/>
        <v>0.61544636387480911</v>
      </c>
    </row>
    <row r="125" spans="1:13" x14ac:dyDescent="0.3">
      <c r="A125" s="96" t="s">
        <v>9</v>
      </c>
      <c r="B125" s="66" t="s">
        <v>108</v>
      </c>
      <c r="C125" s="131">
        <v>0.29849999999999999</v>
      </c>
      <c r="D125" s="40">
        <v>0.29849999999999999</v>
      </c>
      <c r="E125" s="40">
        <v>0.54859999999999998</v>
      </c>
      <c r="F125" s="40">
        <v>0.53069999999999995</v>
      </c>
      <c r="G125" s="40">
        <v>0.53069999999999995</v>
      </c>
      <c r="H125" s="40">
        <v>0.57720000000000005</v>
      </c>
      <c r="I125" s="40">
        <v>0.53069999999999995</v>
      </c>
      <c r="J125" s="40">
        <v>0.53069999999999995</v>
      </c>
      <c r="K125" s="40">
        <v>0.53069999999999995</v>
      </c>
      <c r="L125" s="39"/>
      <c r="M125" s="56">
        <f t="shared" si="72"/>
        <v>0.51530310618690167</v>
      </c>
    </row>
    <row r="126" spans="1:13" x14ac:dyDescent="0.3">
      <c r="A126" s="96" t="s">
        <v>10</v>
      </c>
      <c r="B126" s="66" t="s">
        <v>109</v>
      </c>
      <c r="C126" s="131">
        <v>3.5000000000000003E-2</v>
      </c>
      <c r="D126" s="40">
        <v>3.5000000000000003E-2</v>
      </c>
      <c r="E126" s="40">
        <v>6.4299999999999996E-2</v>
      </c>
      <c r="F126" s="40">
        <v>6.2199999999999998E-2</v>
      </c>
      <c r="G126" s="40">
        <v>6.2199999999999998E-2</v>
      </c>
      <c r="H126" s="40">
        <v>6.4699999999999994E-2</v>
      </c>
      <c r="I126" s="40">
        <v>6.2199999999999998E-2</v>
      </c>
      <c r="J126" s="40">
        <v>6.2199999999999998E-2</v>
      </c>
      <c r="K126" s="40">
        <v>6.2199999999999998E-2</v>
      </c>
      <c r="L126" s="39"/>
      <c r="M126" s="56">
        <f t="shared" si="72"/>
        <v>6.0328731762033648E-2</v>
      </c>
    </row>
    <row r="127" spans="1:13" x14ac:dyDescent="0.3">
      <c r="A127" s="96" t="s">
        <v>11</v>
      </c>
      <c r="B127" s="66" t="s">
        <v>110</v>
      </c>
      <c r="C127" s="131">
        <v>3.7000000000000002E-3</v>
      </c>
      <c r="D127" s="40">
        <v>3.7000000000000002E-3</v>
      </c>
      <c r="E127" s="40">
        <v>6.7000000000000002E-3</v>
      </c>
      <c r="F127" s="40">
        <v>6.4999999999999997E-3</v>
      </c>
      <c r="G127" s="40">
        <v>6.4999999999999997E-3</v>
      </c>
      <c r="H127" s="40">
        <v>6.7999999999999996E-3</v>
      </c>
      <c r="I127" s="40">
        <v>6.4999999999999997E-3</v>
      </c>
      <c r="J127" s="40">
        <v>6.4999999999999997E-3</v>
      </c>
      <c r="K127" s="40">
        <v>6.4999999999999997E-3</v>
      </c>
      <c r="L127" s="39"/>
      <c r="M127" s="56">
        <f t="shared" si="72"/>
        <v>6.3018422967237664E-3</v>
      </c>
    </row>
    <row r="128" spans="1:13" x14ac:dyDescent="0.3">
      <c r="A128" s="96" t="s">
        <v>132</v>
      </c>
      <c r="B128" s="66" t="s">
        <v>133</v>
      </c>
      <c r="C128" s="131">
        <v>1.9400000000000001E-2</v>
      </c>
      <c r="D128" s="40">
        <v>1.9400000000000001E-2</v>
      </c>
      <c r="E128" s="40">
        <v>3.5700000000000003E-2</v>
      </c>
      <c r="F128" s="40">
        <v>3.4500000000000003E-2</v>
      </c>
      <c r="G128" s="40">
        <v>3.4500000000000003E-2</v>
      </c>
      <c r="H128" s="40">
        <v>3.7499999999999999E-2</v>
      </c>
      <c r="I128" s="40">
        <v>3.4500000000000003E-2</v>
      </c>
      <c r="J128" s="40">
        <v>3.4500000000000003E-2</v>
      </c>
      <c r="K128" s="40">
        <v>3.4500000000000003E-2</v>
      </c>
      <c r="L128" s="39"/>
      <c r="M128" s="56">
        <f t="shared" si="72"/>
        <v>3.3512683629150046E-2</v>
      </c>
    </row>
    <row r="129" spans="1:13" x14ac:dyDescent="0.3">
      <c r="A129" s="96" t="s">
        <v>13</v>
      </c>
      <c r="B129" s="66" t="s">
        <v>40</v>
      </c>
      <c r="C129" s="131">
        <v>3.4200000000000001E-2</v>
      </c>
      <c r="D129" s="40">
        <v>3.4200000000000001E-2</v>
      </c>
      <c r="E129" s="40">
        <v>5.1499999999999997E-2</v>
      </c>
      <c r="F129" s="40">
        <v>5.0200000000000002E-2</v>
      </c>
      <c r="G129" s="40">
        <v>5.0200000000000002E-2</v>
      </c>
      <c r="H129" s="40">
        <v>5.0200000000000002E-2</v>
      </c>
      <c r="I129" s="40">
        <v>5.0200000000000002E-2</v>
      </c>
      <c r="J129" s="40">
        <v>5.0200000000000002E-2</v>
      </c>
      <c r="K129" s="40">
        <v>5.0200000000000002E-2</v>
      </c>
      <c r="L129" s="39"/>
      <c r="M129" s="56">
        <f t="shared" si="72"/>
        <v>4.9090944773010431E-2</v>
      </c>
    </row>
    <row r="130" spans="1:13" x14ac:dyDescent="0.3">
      <c r="A130" s="565" t="s">
        <v>14</v>
      </c>
      <c r="B130" s="139" t="s">
        <v>118</v>
      </c>
      <c r="C130" s="132">
        <v>0.1089</v>
      </c>
      <c r="D130" s="41">
        <v>0.1089</v>
      </c>
      <c r="E130" s="41">
        <v>0.1641</v>
      </c>
      <c r="F130" s="41">
        <v>0.16089999999999999</v>
      </c>
      <c r="G130" s="41">
        <v>0.16089999999999999</v>
      </c>
      <c r="H130" s="41">
        <v>0.16089999999999999</v>
      </c>
      <c r="I130" s="41">
        <v>0.16089999999999999</v>
      </c>
      <c r="J130" s="41">
        <v>0.16089999999999999</v>
      </c>
      <c r="K130" s="41">
        <v>0.16089999999999999</v>
      </c>
      <c r="L130" s="39"/>
      <c r="M130" s="62">
        <f t="shared" si="72"/>
        <v>0.15688212161644172</v>
      </c>
    </row>
    <row r="131" spans="1:13" ht="15" thickBot="1" x14ac:dyDescent="0.35">
      <c r="A131" s="566"/>
      <c r="B131" s="83" t="s">
        <v>117</v>
      </c>
      <c r="C131" s="127">
        <f>C130*0.423893</f>
        <v>4.6161947700000004E-2</v>
      </c>
      <c r="D131" s="127">
        <f t="shared" ref="D131:J131" si="78">D130*0.423893</f>
        <v>4.6161947700000004E-2</v>
      </c>
      <c r="E131" s="127">
        <f t="shared" si="78"/>
        <v>6.9560841299999995E-2</v>
      </c>
      <c r="F131" s="127">
        <f t="shared" si="78"/>
        <v>6.8204383699999996E-2</v>
      </c>
      <c r="G131" s="127">
        <f t="shared" si="78"/>
        <v>6.8204383699999996E-2</v>
      </c>
      <c r="H131" s="127">
        <f t="shared" si="78"/>
        <v>6.8204383699999996E-2</v>
      </c>
      <c r="I131" s="127">
        <f t="shared" si="78"/>
        <v>6.8204383699999996E-2</v>
      </c>
      <c r="J131" s="127">
        <f t="shared" si="78"/>
        <v>6.8204383699999996E-2</v>
      </c>
      <c r="K131" s="127">
        <f t="shared" ref="K131" si="79">K130*0.423893</f>
        <v>6.8204383699999996E-2</v>
      </c>
      <c r="L131" s="39"/>
      <c r="M131" s="62">
        <f t="shared" si="72"/>
        <v>6.6501233178358321E-2</v>
      </c>
    </row>
    <row r="132" spans="1:13" ht="15" thickBot="1" x14ac:dyDescent="0.35">
      <c r="A132" s="9">
        <v>6</v>
      </c>
      <c r="B132" s="137" t="s">
        <v>42</v>
      </c>
      <c r="C132" s="129">
        <f>SUM(C133:C135)</f>
        <v>0.31089999999999995</v>
      </c>
      <c r="D132" s="37">
        <f t="shared" ref="D132:K132" si="80">SUM(D133:D135)</f>
        <v>0.311</v>
      </c>
      <c r="E132" s="37">
        <f t="shared" si="80"/>
        <v>0.37790000000000001</v>
      </c>
      <c r="F132" s="37">
        <f t="shared" si="80"/>
        <v>0.374</v>
      </c>
      <c r="G132" s="37">
        <f t="shared" si="80"/>
        <v>0.374</v>
      </c>
      <c r="H132" s="37">
        <f>SUM(H133:H135)</f>
        <v>0.74209999999999998</v>
      </c>
      <c r="I132" s="37">
        <f t="shared" si="80"/>
        <v>0.374</v>
      </c>
      <c r="J132" s="37">
        <f t="shared" si="80"/>
        <v>0.374</v>
      </c>
      <c r="K132" s="37">
        <f t="shared" si="80"/>
        <v>0.374</v>
      </c>
      <c r="L132" s="43"/>
      <c r="M132" s="60">
        <f t="shared" si="72"/>
        <v>0.37775393440172778</v>
      </c>
    </row>
    <row r="133" spans="1:13" x14ac:dyDescent="0.3">
      <c r="A133" s="94" t="s">
        <v>15</v>
      </c>
      <c r="B133" s="138" t="s">
        <v>43</v>
      </c>
      <c r="C133" s="127">
        <v>0.1321</v>
      </c>
      <c r="D133" s="38">
        <v>0.13220000000000001</v>
      </c>
      <c r="E133" s="38">
        <v>0.1991</v>
      </c>
      <c r="F133" s="38">
        <v>0.19520000000000001</v>
      </c>
      <c r="G133" s="38">
        <v>0.19520000000000001</v>
      </c>
      <c r="H133" s="38">
        <v>0.19520000000000001</v>
      </c>
      <c r="I133" s="38">
        <v>0.19520000000000001</v>
      </c>
      <c r="J133" s="38">
        <v>0.19520000000000001</v>
      </c>
      <c r="K133" s="100">
        <v>0.19520000000000001</v>
      </c>
      <c r="L133" s="39"/>
      <c r="M133" s="58">
        <f t="shared" si="72"/>
        <v>0.19034101673759604</v>
      </c>
    </row>
    <row r="134" spans="1:13" x14ac:dyDescent="0.3">
      <c r="A134" s="98" t="s">
        <v>16</v>
      </c>
      <c r="B134" s="139" t="s">
        <v>44</v>
      </c>
      <c r="C134" s="132">
        <v>0.17879999999999999</v>
      </c>
      <c r="D134" s="41">
        <v>0.17879999999999999</v>
      </c>
      <c r="E134" s="41">
        <v>0.17879999999999999</v>
      </c>
      <c r="F134" s="41">
        <v>0.17879999999999999</v>
      </c>
      <c r="G134" s="41">
        <v>0.17879999999999999</v>
      </c>
      <c r="H134" s="41">
        <v>0.17879999999999999</v>
      </c>
      <c r="I134" s="41">
        <v>0.17879999999999999</v>
      </c>
      <c r="J134" s="41">
        <v>0.17879999999999999</v>
      </c>
      <c r="K134" s="102">
        <v>0.17879999999999999</v>
      </c>
      <c r="L134" s="39"/>
      <c r="M134" s="56">
        <f t="shared" si="72"/>
        <v>0.17879999999999999</v>
      </c>
    </row>
    <row r="135" spans="1:13" x14ac:dyDescent="0.3">
      <c r="A135" s="98" t="s">
        <v>102</v>
      </c>
      <c r="B135" s="139" t="s">
        <v>103</v>
      </c>
      <c r="C135" s="132"/>
      <c r="D135" s="41"/>
      <c r="E135" s="41"/>
      <c r="F135" s="41"/>
      <c r="G135" s="41"/>
      <c r="H135" s="41">
        <f>SUM(H136:H136)</f>
        <v>0.36809999999999998</v>
      </c>
      <c r="I135" s="41"/>
      <c r="J135" s="41"/>
      <c r="K135" s="102"/>
      <c r="L135" s="39"/>
      <c r="M135" s="56">
        <f t="shared" si="72"/>
        <v>8.612917664131671E-3</v>
      </c>
    </row>
    <row r="136" spans="1:13" ht="15" thickBot="1" x14ac:dyDescent="0.35">
      <c r="A136" s="98" t="s">
        <v>104</v>
      </c>
      <c r="B136" s="139" t="s">
        <v>106</v>
      </c>
      <c r="C136" s="132"/>
      <c r="D136" s="41"/>
      <c r="E136" s="41"/>
      <c r="F136" s="41"/>
      <c r="G136" s="41"/>
      <c r="H136" s="41">
        <v>0.36809999999999998</v>
      </c>
      <c r="I136" s="41"/>
      <c r="J136" s="41"/>
      <c r="K136" s="102"/>
      <c r="L136" s="39"/>
      <c r="M136" s="56">
        <f t="shared" si="72"/>
        <v>8.612917664131671E-3</v>
      </c>
    </row>
    <row r="137" spans="1:13" ht="15" thickBot="1" x14ac:dyDescent="0.35">
      <c r="A137" s="9">
        <v>7</v>
      </c>
      <c r="B137" s="137" t="s">
        <v>45</v>
      </c>
      <c r="C137" s="129">
        <f>SUM(C138:C139)</f>
        <v>0.39900000000000002</v>
      </c>
      <c r="D137" s="37">
        <f>SUM(D138:D139)</f>
        <v>0.26169999999999999</v>
      </c>
      <c r="E137" s="37">
        <f t="shared" ref="E137:K137" si="81">SUM(E138:E139)</f>
        <v>0.28240000000000004</v>
      </c>
      <c r="F137" s="37">
        <f t="shared" si="81"/>
        <v>0.3387</v>
      </c>
      <c r="G137" s="37">
        <f t="shared" si="81"/>
        <v>0.45989999999999998</v>
      </c>
      <c r="H137" s="37">
        <f t="shared" si="81"/>
        <v>0.63529999999999998</v>
      </c>
      <c r="I137" s="37">
        <f t="shared" si="81"/>
        <v>0.7399</v>
      </c>
      <c r="J137" s="37">
        <f t="shared" si="81"/>
        <v>0.75239999999999996</v>
      </c>
      <c r="K137" s="42">
        <f t="shared" si="81"/>
        <v>1.3349</v>
      </c>
      <c r="L137" s="43"/>
      <c r="M137" s="60">
        <f t="shared" si="72"/>
        <v>0.49953729622037224</v>
      </c>
    </row>
    <row r="138" spans="1:13" x14ac:dyDescent="0.3">
      <c r="A138" s="94" t="s">
        <v>17</v>
      </c>
      <c r="B138" s="138" t="s">
        <v>46</v>
      </c>
      <c r="C138" s="127">
        <v>0.38080000000000003</v>
      </c>
      <c r="D138" s="38">
        <v>0.24729999999999999</v>
      </c>
      <c r="E138" s="38">
        <v>0.26700000000000002</v>
      </c>
      <c r="F138" s="38">
        <v>0.3201</v>
      </c>
      <c r="G138" s="38">
        <v>0.43469999999999998</v>
      </c>
      <c r="H138" s="38">
        <v>0.59750000000000003</v>
      </c>
      <c r="I138" s="38">
        <v>0.69940000000000002</v>
      </c>
      <c r="J138" s="38">
        <v>0.71109999999999995</v>
      </c>
      <c r="K138" s="100">
        <v>1.2618</v>
      </c>
      <c r="L138" s="39"/>
      <c r="M138" s="58">
        <f t="shared" si="72"/>
        <v>0.47214359714522919</v>
      </c>
    </row>
    <row r="139" spans="1:13" ht="15" thickBot="1" x14ac:dyDescent="0.35">
      <c r="A139" s="98" t="s">
        <v>18</v>
      </c>
      <c r="B139" s="20" t="s">
        <v>48</v>
      </c>
      <c r="C139" s="132">
        <v>1.8200000000000001E-2</v>
      </c>
      <c r="D139" s="41">
        <v>1.44E-2</v>
      </c>
      <c r="E139" s="41">
        <v>1.54E-2</v>
      </c>
      <c r="F139" s="41">
        <v>1.8599999999999998E-2</v>
      </c>
      <c r="G139" s="41">
        <v>2.52E-2</v>
      </c>
      <c r="H139" s="41">
        <v>3.78E-2</v>
      </c>
      <c r="I139" s="41">
        <v>4.0500000000000001E-2</v>
      </c>
      <c r="J139" s="41">
        <v>4.1300000000000003E-2</v>
      </c>
      <c r="K139" s="102">
        <v>7.3099999999999998E-2</v>
      </c>
      <c r="L139" s="39"/>
      <c r="M139" s="62">
        <f t="shared" si="72"/>
        <v>2.7393699075142955E-2</v>
      </c>
    </row>
    <row r="140" spans="1:13" ht="15" thickBot="1" x14ac:dyDescent="0.35">
      <c r="A140" s="9">
        <v>8</v>
      </c>
      <c r="B140" s="137" t="s">
        <v>49</v>
      </c>
      <c r="C140" s="129">
        <f>SUM(C141:C144)</f>
        <v>0.70799999999999996</v>
      </c>
      <c r="D140" s="37">
        <f>SUM(D141:D144)</f>
        <v>0.46210000000000001</v>
      </c>
      <c r="E140" s="37">
        <f t="shared" ref="E140:K140" si="82">SUM(E141:E144)</f>
        <v>0.53090000000000004</v>
      </c>
      <c r="F140" s="37">
        <f t="shared" si="82"/>
        <v>0.59450000000000003</v>
      </c>
      <c r="G140" s="37">
        <f t="shared" si="82"/>
        <v>0.82019999999999993</v>
      </c>
      <c r="H140" s="37">
        <f t="shared" si="82"/>
        <v>1.1997</v>
      </c>
      <c r="I140" s="37">
        <f t="shared" si="82"/>
        <v>1.3268</v>
      </c>
      <c r="J140" s="37">
        <f t="shared" si="82"/>
        <v>1.347</v>
      </c>
      <c r="K140" s="42">
        <f t="shared" si="82"/>
        <v>2.8798999999999997</v>
      </c>
      <c r="L140" s="43"/>
      <c r="M140" s="60">
        <f>(C140*$C$113+D140*$D$113+E140*$E$113+F140*$F$113+G140*$G$113+H140*$H$113+I140*$I$113+J140*$J$113+K140*$K$113)/$M$113</f>
        <v>0.94870113886427077</v>
      </c>
    </row>
    <row r="141" spans="1:13" x14ac:dyDescent="0.3">
      <c r="A141" s="94" t="s">
        <v>19</v>
      </c>
      <c r="B141" s="138" t="s">
        <v>46</v>
      </c>
      <c r="C141" s="127">
        <v>0.35809999999999997</v>
      </c>
      <c r="D141" s="38">
        <v>0.23369999999999999</v>
      </c>
      <c r="E141" s="38">
        <v>0.26850000000000002</v>
      </c>
      <c r="F141" s="38">
        <v>0.30070000000000002</v>
      </c>
      <c r="G141" s="38">
        <v>0.41489999999999999</v>
      </c>
      <c r="H141" s="38">
        <v>0.58389999999999997</v>
      </c>
      <c r="I141" s="38">
        <v>0.67110000000000003</v>
      </c>
      <c r="J141" s="38">
        <v>0.68140000000000001</v>
      </c>
      <c r="K141" s="100">
        <v>1.4567000000000001</v>
      </c>
      <c r="L141" s="39"/>
      <c r="M141" s="58">
        <f t="shared" si="72"/>
        <v>0.47931841569718869</v>
      </c>
    </row>
    <row r="142" spans="1:13" x14ac:dyDescent="0.3">
      <c r="A142" s="96" t="s">
        <v>19</v>
      </c>
      <c r="B142" s="66" t="s">
        <v>47</v>
      </c>
      <c r="C142" s="131">
        <v>0.1835</v>
      </c>
      <c r="D142" s="40">
        <v>0.1198</v>
      </c>
      <c r="E142" s="40">
        <v>0.1376</v>
      </c>
      <c r="F142" s="40">
        <v>0.15409999999999999</v>
      </c>
      <c r="G142" s="40">
        <v>0.21260000000000001</v>
      </c>
      <c r="H142" s="40">
        <v>0.29920000000000002</v>
      </c>
      <c r="I142" s="40">
        <v>0.34389999999999998</v>
      </c>
      <c r="J142" s="40">
        <v>0.34910000000000002</v>
      </c>
      <c r="K142" s="101">
        <v>0.74639999999999995</v>
      </c>
      <c r="L142" s="39"/>
      <c r="M142" s="56">
        <f t="shared" si="72"/>
        <v>0.24561871342946581</v>
      </c>
    </row>
    <row r="143" spans="1:13" x14ac:dyDescent="0.3">
      <c r="A143" s="96" t="s">
        <v>20</v>
      </c>
      <c r="B143" s="66" t="s">
        <v>50</v>
      </c>
      <c r="C143" s="131">
        <v>0.11</v>
      </c>
      <c r="D143" s="40">
        <v>7.1800000000000003E-2</v>
      </c>
      <c r="E143" s="40">
        <v>8.2500000000000004E-2</v>
      </c>
      <c r="F143" s="40">
        <v>9.2399999999999996E-2</v>
      </c>
      <c r="G143" s="40">
        <v>0.12740000000000001</v>
      </c>
      <c r="H143" s="40">
        <v>0.20930000000000001</v>
      </c>
      <c r="I143" s="40">
        <v>0.20619999999999999</v>
      </c>
      <c r="J143" s="40">
        <v>0.20930000000000001</v>
      </c>
      <c r="K143" s="101">
        <v>0.44750000000000001</v>
      </c>
      <c r="L143" s="39"/>
      <c r="M143" s="56">
        <f t="shared" si="72"/>
        <v>0.14794845199766674</v>
      </c>
    </row>
    <row r="144" spans="1:13" ht="15" thickBot="1" x14ac:dyDescent="0.35">
      <c r="A144" s="98" t="s">
        <v>20</v>
      </c>
      <c r="B144" s="20" t="s">
        <v>47</v>
      </c>
      <c r="C144" s="132">
        <v>5.6399999999999999E-2</v>
      </c>
      <c r="D144" s="41">
        <v>3.6799999999999999E-2</v>
      </c>
      <c r="E144" s="41">
        <v>4.2299999999999997E-2</v>
      </c>
      <c r="F144" s="41">
        <v>4.7300000000000002E-2</v>
      </c>
      <c r="G144" s="41">
        <v>6.5299999999999997E-2</v>
      </c>
      <c r="H144" s="41">
        <v>0.10730000000000001</v>
      </c>
      <c r="I144" s="41">
        <v>0.1056</v>
      </c>
      <c r="J144" s="41">
        <v>0.1072</v>
      </c>
      <c r="K144" s="102">
        <v>0.2293</v>
      </c>
      <c r="L144" s="39"/>
      <c r="M144" s="62">
        <f t="shared" si="72"/>
        <v>7.5815557739949579E-2</v>
      </c>
    </row>
    <row r="145" spans="1:19" ht="15" thickBot="1" x14ac:dyDescent="0.35">
      <c r="A145" s="109">
        <v>9</v>
      </c>
      <c r="B145" s="143" t="s">
        <v>51</v>
      </c>
      <c r="C145" s="133">
        <f t="shared" ref="C145:M145" si="83">SUM(C149,C151)</f>
        <v>0.40715429937504477</v>
      </c>
      <c r="D145" s="110">
        <f t="shared" si="83"/>
        <v>0.39896225097504479</v>
      </c>
      <c r="E145" s="110">
        <f t="shared" si="83"/>
        <v>0.54675843750031683</v>
      </c>
      <c r="F145" s="110">
        <f t="shared" si="83"/>
        <v>0.58346398067358596</v>
      </c>
      <c r="G145" s="110">
        <f t="shared" si="83"/>
        <v>0.62285046467358585</v>
      </c>
      <c r="H145" s="110">
        <f t="shared" si="83"/>
        <v>0.74967301753732452</v>
      </c>
      <c r="I145" s="110">
        <f t="shared" si="83"/>
        <v>0.75402532067358596</v>
      </c>
      <c r="J145" s="110">
        <f t="shared" si="83"/>
        <v>0.79327569587358593</v>
      </c>
      <c r="K145" s="111">
        <f t="shared" si="83"/>
        <v>1.009994932673586</v>
      </c>
      <c r="L145" s="43"/>
      <c r="M145" s="111">
        <f t="shared" si="83"/>
        <v>0.61611259333803703</v>
      </c>
    </row>
    <row r="146" spans="1:19" ht="15" thickBot="1" x14ac:dyDescent="0.35">
      <c r="A146" s="264"/>
      <c r="B146" s="232" t="s">
        <v>91</v>
      </c>
      <c r="C146" s="275"/>
      <c r="D146" s="266"/>
      <c r="E146" s="266"/>
      <c r="F146" s="266"/>
      <c r="G146" s="266"/>
      <c r="H146" s="266"/>
      <c r="I146" s="266"/>
      <c r="J146" s="266"/>
      <c r="K146" s="267"/>
      <c r="L146" s="268"/>
      <c r="M146" s="269">
        <v>-9.8199999999999996E-2</v>
      </c>
      <c r="N146" s="276"/>
      <c r="O146" s="276"/>
      <c r="P146" s="277"/>
      <c r="Q146" s="277"/>
      <c r="R146" s="277"/>
      <c r="S146" s="277"/>
    </row>
    <row r="147" spans="1:19" ht="15" thickBot="1" x14ac:dyDescent="0.35">
      <c r="A147" s="264"/>
      <c r="B147" s="232" t="s">
        <v>157</v>
      </c>
      <c r="C147" s="275"/>
      <c r="D147" s="266"/>
      <c r="E147" s="266"/>
      <c r="F147" s="266"/>
      <c r="G147" s="266"/>
      <c r="H147" s="266"/>
      <c r="I147" s="266"/>
      <c r="J147" s="266"/>
      <c r="K147" s="267"/>
      <c r="L147" s="268"/>
      <c r="M147" s="269">
        <v>-7.85E-2</v>
      </c>
      <c r="N147" s="276"/>
      <c r="O147" s="276"/>
      <c r="P147" s="277"/>
      <c r="Q147" s="277"/>
      <c r="R147" s="277"/>
      <c r="S147" s="277"/>
    </row>
    <row r="148" spans="1:19" x14ac:dyDescent="0.3">
      <c r="A148" s="270"/>
      <c r="B148" s="278" t="s">
        <v>52</v>
      </c>
      <c r="C148" s="279">
        <f t="shared" ref="C148:K148" si="84">SUM(C140,C137,C132,C121,C115)</f>
        <v>4.7862216035999996</v>
      </c>
      <c r="D148" s="272">
        <f t="shared" si="84"/>
        <v>4.6899216035999993</v>
      </c>
      <c r="E148" s="272">
        <f t="shared" si="84"/>
        <v>6.4273103575999997</v>
      </c>
      <c r="F148" s="272">
        <f t="shared" si="84"/>
        <v>6.8587950894999992</v>
      </c>
      <c r="G148" s="272">
        <f t="shared" si="84"/>
        <v>7.3217950894999984</v>
      </c>
      <c r="H148" s="272">
        <f t="shared" si="84"/>
        <v>8.8126324533000009</v>
      </c>
      <c r="I148" s="272">
        <f t="shared" si="84"/>
        <v>8.8637950894999982</v>
      </c>
      <c r="J148" s="272">
        <f t="shared" si="84"/>
        <v>9.3251950894999993</v>
      </c>
      <c r="K148" s="273">
        <f t="shared" si="84"/>
        <v>11.872795089499999</v>
      </c>
      <c r="L148" s="268"/>
      <c r="M148" s="274">
        <f>((C148*$C$113+D148*$D$113+E148*$E$113+F148*$F$113+G148*$G$113+H148*$H$113+I148*$I$113+J148*$J$113+K148*$K$113)/$M$113)+M146+M147</f>
        <v>7.2425893795321041</v>
      </c>
      <c r="N148" s="276"/>
      <c r="O148" s="276"/>
      <c r="P148" s="277"/>
      <c r="Q148" s="277"/>
      <c r="R148" s="277"/>
      <c r="S148" s="277"/>
    </row>
    <row r="149" spans="1:19" x14ac:dyDescent="0.3">
      <c r="A149" s="105" t="s">
        <v>21</v>
      </c>
      <c r="B149" s="145" t="s">
        <v>53</v>
      </c>
      <c r="C149" s="135">
        <f t="shared" ref="C149:M149" si="85">SUM(C150:C150)</f>
        <v>9.9711354667798791E-2</v>
      </c>
      <c r="D149" s="45">
        <f t="shared" si="85"/>
        <v>9.7705136767798795E-2</v>
      </c>
      <c r="E149" s="45">
        <f t="shared" si="85"/>
        <v>0.13390015667988081</v>
      </c>
      <c r="F149" s="45">
        <f t="shared" si="85"/>
        <v>0.14288927809955349</v>
      </c>
      <c r="G149" s="45">
        <f t="shared" si="85"/>
        <v>0.15253495709955348</v>
      </c>
      <c r="H149" s="45">
        <f t="shared" si="85"/>
        <v>0.18359357189959893</v>
      </c>
      <c r="I149" s="45">
        <f t="shared" si="85"/>
        <v>0.18465944309955348</v>
      </c>
      <c r="J149" s="45">
        <f t="shared" si="85"/>
        <v>0.19427178929955349</v>
      </c>
      <c r="K149" s="45">
        <f t="shared" si="85"/>
        <v>0.24734594009955349</v>
      </c>
      <c r="L149" s="43"/>
      <c r="M149" s="57">
        <f t="shared" si="85"/>
        <v>0.15088486454379232</v>
      </c>
    </row>
    <row r="150" spans="1:19" x14ac:dyDescent="0.3">
      <c r="A150" s="96" t="s">
        <v>121</v>
      </c>
      <c r="B150" s="66" t="s">
        <v>128</v>
      </c>
      <c r="C150" s="131">
        <f>0.020833*C148</f>
        <v>9.9711354667798791E-2</v>
      </c>
      <c r="D150" s="40">
        <f t="shared" ref="D150:G150" si="86">0.020833*D148</f>
        <v>9.7705136767798795E-2</v>
      </c>
      <c r="E150" s="40">
        <f t="shared" si="86"/>
        <v>0.13390015667988081</v>
      </c>
      <c r="F150" s="47">
        <f t="shared" si="86"/>
        <v>0.14288927809955349</v>
      </c>
      <c r="G150" s="40">
        <f t="shared" si="86"/>
        <v>0.15253495709955348</v>
      </c>
      <c r="H150" s="40">
        <f t="shared" ref="H150" si="87">0.020833*H148</f>
        <v>0.18359357189959893</v>
      </c>
      <c r="I150" s="40">
        <f t="shared" ref="I150:K150" si="88">0.020833*I148</f>
        <v>0.18465944309955348</v>
      </c>
      <c r="J150" s="40">
        <f t="shared" si="88"/>
        <v>0.19427178929955349</v>
      </c>
      <c r="K150" s="101">
        <f t="shared" si="88"/>
        <v>0.24734594009955349</v>
      </c>
      <c r="L150" s="39"/>
      <c r="M150" s="56">
        <f>0.020833*M148</f>
        <v>0.15088486454379232</v>
      </c>
    </row>
    <row r="151" spans="1:19" x14ac:dyDescent="0.3">
      <c r="A151" s="105" t="s">
        <v>24</v>
      </c>
      <c r="B151" s="145" t="s">
        <v>56</v>
      </c>
      <c r="C151" s="135">
        <f>SUM(C152,C153)</f>
        <v>0.30744294470724598</v>
      </c>
      <c r="D151" s="45">
        <f t="shared" ref="D151" si="89">SUM(D152,D153)</f>
        <v>0.30125711420724599</v>
      </c>
      <c r="E151" s="45">
        <f t="shared" ref="E151" si="90">SUM(E152,E153)</f>
        <v>0.41285828082043602</v>
      </c>
      <c r="F151" s="45">
        <f t="shared" ref="F151" si="91">SUM(F152,F153)</f>
        <v>0.44057470257403247</v>
      </c>
      <c r="G151" s="45">
        <f t="shared" ref="G151:H151" si="92">SUM(G152,G153)</f>
        <v>0.4703155075740324</v>
      </c>
      <c r="H151" s="45">
        <f t="shared" si="92"/>
        <v>0.56607944563772561</v>
      </c>
      <c r="I151" s="45">
        <f t="shared" ref="I151" si="93">SUM(I152,I153)</f>
        <v>0.56936587757403245</v>
      </c>
      <c r="J151" s="45">
        <f t="shared" ref="J151" si="94">SUM(J152,J153)</f>
        <v>0.59900390657403246</v>
      </c>
      <c r="K151" s="106">
        <f t="shared" ref="K151" si="95">SUM(K152,K153)</f>
        <v>0.7626489925740324</v>
      </c>
      <c r="L151" s="43"/>
      <c r="M151" s="57">
        <f t="shared" ref="M151" si="96">SUM(M152,M153)</f>
        <v>0.46522772879424468</v>
      </c>
    </row>
    <row r="152" spans="1:19" x14ac:dyDescent="0.3">
      <c r="A152" s="96" t="s">
        <v>25</v>
      </c>
      <c r="B152" s="66" t="s">
        <v>129</v>
      </c>
      <c r="C152" s="131">
        <f>C150</f>
        <v>9.9711354667798791E-2</v>
      </c>
      <c r="D152" s="131">
        <f t="shared" ref="D152:G152" si="97">D150</f>
        <v>9.7705136767798795E-2</v>
      </c>
      <c r="E152" s="131">
        <f t="shared" si="97"/>
        <v>0.13390015667988081</v>
      </c>
      <c r="F152" s="131">
        <f t="shared" si="97"/>
        <v>0.14288927809955349</v>
      </c>
      <c r="G152" s="131">
        <f t="shared" si="97"/>
        <v>0.15253495709955348</v>
      </c>
      <c r="H152" s="131">
        <f t="shared" ref="H152" si="98">H150</f>
        <v>0.18359357189959893</v>
      </c>
      <c r="I152" s="131">
        <f t="shared" ref="I152:K152" si="99">I150</f>
        <v>0.18465944309955348</v>
      </c>
      <c r="J152" s="131">
        <f t="shared" si="99"/>
        <v>0.19427178929955349</v>
      </c>
      <c r="K152" s="131">
        <f t="shared" si="99"/>
        <v>0.24734594009955349</v>
      </c>
      <c r="L152" s="39"/>
      <c r="M152" s="56">
        <f t="shared" ref="M152" si="100">M150</f>
        <v>0.15088486454379232</v>
      </c>
    </row>
    <row r="153" spans="1:19" ht="15" thickBot="1" x14ac:dyDescent="0.35">
      <c r="A153" s="98" t="s">
        <v>26</v>
      </c>
      <c r="B153" s="139" t="s">
        <v>130</v>
      </c>
      <c r="C153" s="132">
        <f>0.043402*C148</f>
        <v>0.20773159003944719</v>
      </c>
      <c r="D153" s="41">
        <f t="shared" ref="D153:G153" si="101">0.043402*D148</f>
        <v>0.2035519774394472</v>
      </c>
      <c r="E153" s="41">
        <f t="shared" si="101"/>
        <v>0.27895812414055521</v>
      </c>
      <c r="F153" s="41">
        <f t="shared" si="101"/>
        <v>0.29768542447447899</v>
      </c>
      <c r="G153" s="41">
        <f t="shared" si="101"/>
        <v>0.31778055047447895</v>
      </c>
      <c r="H153" s="41">
        <f t="shared" ref="H153" si="102">0.043402*H148</f>
        <v>0.38248587373812665</v>
      </c>
      <c r="I153" s="41">
        <f t="shared" ref="I153:K153" si="103">0.043402*I148</f>
        <v>0.38470643447447894</v>
      </c>
      <c r="J153" s="41">
        <f t="shared" si="103"/>
        <v>0.404732117274479</v>
      </c>
      <c r="K153" s="102">
        <f t="shared" si="103"/>
        <v>0.51530305247447894</v>
      </c>
      <c r="L153" s="39"/>
      <c r="M153" s="62">
        <f t="shared" ref="M153" si="104">0.043402*M148</f>
        <v>0.31434286425045238</v>
      </c>
    </row>
    <row r="154" spans="1:19" ht="29.4" thickBot="1" x14ac:dyDescent="0.35">
      <c r="A154" s="9">
        <v>10</v>
      </c>
      <c r="B154" s="140" t="s">
        <v>134</v>
      </c>
      <c r="C154" s="129">
        <v>2.2499999999999999E-2</v>
      </c>
      <c r="D154" s="37">
        <v>2.2499999999999999E-2</v>
      </c>
      <c r="E154" s="37">
        <v>3.56E-2</v>
      </c>
      <c r="F154" s="37">
        <v>3.4599999999999999E-2</v>
      </c>
      <c r="G154" s="37">
        <v>3.4599999999999999E-2</v>
      </c>
      <c r="H154" s="37">
        <v>3.7499999999999999E-2</v>
      </c>
      <c r="I154" s="37">
        <v>3.4599999999999999E-2</v>
      </c>
      <c r="J154" s="37">
        <v>3.4599999999999999E-2</v>
      </c>
      <c r="K154" s="42">
        <v>3.4599999999999999E-2</v>
      </c>
      <c r="L154" s="39"/>
      <c r="M154" s="60">
        <f t="shared" ref="M154" si="105">(C154*$C$113+D154*$D$113+E154*$E$113+F154*$F$113+G154*$G$113+H154*$H$113+I154*$I$113+J154*$J$113+K154*$K$113)/$M$113</f>
        <v>3.3835938862246527E-2</v>
      </c>
    </row>
    <row r="155" spans="1:19" ht="18.600000000000001" thickBot="1" x14ac:dyDescent="0.35">
      <c r="A155" s="570" t="s">
        <v>60</v>
      </c>
      <c r="B155" s="571"/>
      <c r="C155" s="203">
        <f t="shared" ref="C155:K155" si="106">SUM(C115,C121,C132,C137,C140,C145,C154)</f>
        <v>5.2158759029750446</v>
      </c>
      <c r="D155" s="203">
        <f t="shared" si="106"/>
        <v>5.1113838545750445</v>
      </c>
      <c r="E155" s="203">
        <f t="shared" si="106"/>
        <v>7.0096687951003158</v>
      </c>
      <c r="F155" s="203">
        <f t="shared" si="106"/>
        <v>7.4768590701735853</v>
      </c>
      <c r="G155" s="203">
        <f t="shared" si="106"/>
        <v>7.9792455541735841</v>
      </c>
      <c r="H155" s="203">
        <f t="shared" si="106"/>
        <v>9.5998054708373246</v>
      </c>
      <c r="I155" s="203">
        <f t="shared" si="106"/>
        <v>9.6524204101735833</v>
      </c>
      <c r="J155" s="203">
        <f t="shared" si="106"/>
        <v>10.153070785373584</v>
      </c>
      <c r="K155" s="203">
        <f t="shared" si="106"/>
        <v>12.917390022173583</v>
      </c>
      <c r="L155" s="43"/>
      <c r="M155" s="202">
        <f>M148+M149+M151+M154</f>
        <v>7.8925379117323882</v>
      </c>
      <c r="N155" t="s">
        <v>159</v>
      </c>
      <c r="O155"/>
    </row>
    <row r="156" spans="1:19" ht="15.6" x14ac:dyDescent="0.3">
      <c r="K156" s="336" t="s">
        <v>151</v>
      </c>
      <c r="M156" s="337">
        <f>M155/SUM($M$105,$M$155,$M$205)</f>
        <v>0.34077924559639766</v>
      </c>
    </row>
    <row r="157" spans="1:19" x14ac:dyDescent="0.3">
      <c r="G157" s="78"/>
      <c r="H157" s="201"/>
      <c r="I157" s="78"/>
      <c r="J157" s="78"/>
      <c r="M157" s="90"/>
    </row>
    <row r="158" spans="1:19" ht="18.600000000000001" thickBot="1" x14ac:dyDescent="0.4">
      <c r="A158" s="338" t="s">
        <v>0</v>
      </c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 t="s">
        <v>95</v>
      </c>
    </row>
    <row r="159" spans="1:19" ht="18" x14ac:dyDescent="0.35">
      <c r="A159" s="578" t="s">
        <v>1</v>
      </c>
      <c r="B159" s="578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</row>
    <row r="160" spans="1:19" ht="15" thickBot="1" x14ac:dyDescent="0.35"/>
    <row r="161" spans="1:14" ht="15" thickBot="1" x14ac:dyDescent="0.35">
      <c r="A161" s="9"/>
      <c r="B161" s="112" t="s">
        <v>135</v>
      </c>
      <c r="C161" s="194">
        <v>5</v>
      </c>
      <c r="D161" s="194">
        <v>28</v>
      </c>
      <c r="E161" s="194">
        <v>196</v>
      </c>
      <c r="F161" s="194">
        <v>8</v>
      </c>
      <c r="G161" s="194">
        <v>88</v>
      </c>
      <c r="H161" s="194"/>
      <c r="I161" s="194">
        <v>84</v>
      </c>
      <c r="J161" s="194">
        <v>16</v>
      </c>
      <c r="K161" s="193">
        <v>70</v>
      </c>
      <c r="M161" s="196">
        <f>SUM(C161:K161)</f>
        <v>495</v>
      </c>
    </row>
    <row r="162" spans="1:14" ht="15" thickBot="1" x14ac:dyDescent="0.35">
      <c r="A162" s="9"/>
      <c r="B162" s="137" t="s">
        <v>143</v>
      </c>
      <c r="C162" s="263"/>
      <c r="D162" s="194"/>
      <c r="E162" s="194"/>
      <c r="F162" s="194"/>
      <c r="G162" s="194"/>
      <c r="H162" s="194"/>
      <c r="I162" s="194"/>
      <c r="J162" s="194"/>
      <c r="K162" s="193"/>
      <c r="M162" s="196">
        <f>SUM(C162:K162)</f>
        <v>0</v>
      </c>
    </row>
    <row r="163" spans="1:14" ht="15" thickBot="1" x14ac:dyDescent="0.35">
      <c r="A163" s="94">
        <v>1</v>
      </c>
      <c r="B163" s="81" t="s">
        <v>2</v>
      </c>
      <c r="C163" s="195">
        <v>20762.099999999999</v>
      </c>
      <c r="D163" s="189">
        <v>221569.78</v>
      </c>
      <c r="E163" s="189">
        <v>1294913.55</v>
      </c>
      <c r="F163" s="189">
        <v>44272.67</v>
      </c>
      <c r="G163" s="189">
        <v>512552.53</v>
      </c>
      <c r="H163" s="195">
        <v>0</v>
      </c>
      <c r="I163" s="189">
        <v>404064.97</v>
      </c>
      <c r="J163" s="189">
        <v>74670.350000000006</v>
      </c>
      <c r="K163" s="190">
        <v>394877.33</v>
      </c>
      <c r="L163" s="23"/>
      <c r="M163" s="120">
        <f>SUM(C163:K163)</f>
        <v>2967683.2800000003</v>
      </c>
    </row>
    <row r="164" spans="1:14" ht="29.4" thickBot="1" x14ac:dyDescent="0.35">
      <c r="A164" s="8"/>
      <c r="B164" s="26" t="s">
        <v>28</v>
      </c>
      <c r="C164" s="27" t="s">
        <v>61</v>
      </c>
      <c r="D164" s="27" t="s">
        <v>62</v>
      </c>
      <c r="E164" s="27" t="s">
        <v>63</v>
      </c>
      <c r="F164" s="27" t="s">
        <v>64</v>
      </c>
      <c r="G164" s="27" t="s">
        <v>65</v>
      </c>
      <c r="H164" s="27" t="s">
        <v>111</v>
      </c>
      <c r="I164" s="27" t="s">
        <v>66</v>
      </c>
      <c r="J164" s="27" t="s">
        <v>67</v>
      </c>
      <c r="K164" s="28" t="s">
        <v>68</v>
      </c>
      <c r="L164" s="29"/>
      <c r="M164" s="54" t="s">
        <v>136</v>
      </c>
    </row>
    <row r="165" spans="1:14" ht="15" thickBot="1" x14ac:dyDescent="0.35">
      <c r="A165" s="9">
        <v>4</v>
      </c>
      <c r="B165" s="10" t="s">
        <v>29</v>
      </c>
      <c r="C165" s="30">
        <f>SUM(C166:C169)</f>
        <v>0.80589999999999995</v>
      </c>
      <c r="D165" s="30">
        <f>SUM(D166:D169)</f>
        <v>1.0926</v>
      </c>
      <c r="E165" s="30">
        <f t="shared" ref="E165:G165" si="107">SUM(E166:E169)</f>
        <v>1.2496</v>
      </c>
      <c r="F165" s="30">
        <f t="shared" si="107"/>
        <v>1.6614999999999998</v>
      </c>
      <c r="G165" s="30">
        <f t="shared" si="107"/>
        <v>1.7776999999999998</v>
      </c>
      <c r="H165" s="30"/>
      <c r="I165" s="30">
        <f>SUM(I166:I169)</f>
        <v>2.5329999999999999</v>
      </c>
      <c r="J165" s="30">
        <f>SUM(J166:J169)</f>
        <v>3.0051000000000001</v>
      </c>
      <c r="K165" s="31">
        <f t="shared" ref="K165" si="108">SUM(K166:K169)</f>
        <v>3.4508999999999999</v>
      </c>
      <c r="L165" s="32"/>
      <c r="M165" s="60">
        <f t="shared" ref="M165:M177" si="109">(C165*$C$163+D165*$D$163+E165*$E$163+F165*$F$163+G165*$G$163+H165*$H$163+I165*$I$163+J165*$J$163+K165*$K$163)/$M$163</f>
        <v>1.843942585334106</v>
      </c>
      <c r="N165" s="89"/>
    </row>
    <row r="166" spans="1:14" x14ac:dyDescent="0.3">
      <c r="A166" s="94" t="s">
        <v>3</v>
      </c>
      <c r="B166" s="5" t="s">
        <v>30</v>
      </c>
      <c r="C166" s="33">
        <v>0.54100000000000004</v>
      </c>
      <c r="D166" s="33">
        <v>0.73280000000000001</v>
      </c>
      <c r="E166" s="33">
        <v>0.84430000000000005</v>
      </c>
      <c r="F166" s="33">
        <v>1.2063999999999999</v>
      </c>
      <c r="G166" s="33">
        <v>1.2686999999999999</v>
      </c>
      <c r="H166" s="33"/>
      <c r="I166" s="33">
        <v>1.7665999999999999</v>
      </c>
      <c r="J166" s="33">
        <v>2.1621999999999999</v>
      </c>
      <c r="K166" s="95">
        <v>2.2408999999999999</v>
      </c>
      <c r="L166" s="34"/>
      <c r="M166" s="58">
        <f t="shared" si="109"/>
        <v>1.2571200322350435</v>
      </c>
    </row>
    <row r="167" spans="1:14" x14ac:dyDescent="0.3">
      <c r="A167" s="96" t="s">
        <v>4</v>
      </c>
      <c r="B167" s="13" t="s">
        <v>31</v>
      </c>
      <c r="C167" s="35">
        <v>2.1600000000000001E-2</v>
      </c>
      <c r="D167" s="35">
        <v>2.93E-2</v>
      </c>
      <c r="E167" s="35">
        <v>3.3799999999999997E-2</v>
      </c>
      <c r="F167" s="35">
        <v>4.8300000000000003E-2</v>
      </c>
      <c r="G167" s="35">
        <v>5.0700000000000002E-2</v>
      </c>
      <c r="H167" s="35"/>
      <c r="I167" s="35">
        <v>7.0699999999999999E-2</v>
      </c>
      <c r="J167" s="35">
        <v>8.6499999999999994E-2</v>
      </c>
      <c r="K167" s="97">
        <v>8.9599999999999999E-2</v>
      </c>
      <c r="L167" s="34"/>
      <c r="M167" s="56">
        <f t="shared" si="109"/>
        <v>5.028862263159025E-2</v>
      </c>
    </row>
    <row r="168" spans="1:14" x14ac:dyDescent="0.3">
      <c r="A168" s="96" t="s">
        <v>5</v>
      </c>
      <c r="B168" s="13" t="s">
        <v>32</v>
      </c>
      <c r="C168" s="35">
        <v>7.3999999999999996E-2</v>
      </c>
      <c r="D168" s="35">
        <v>0.1089</v>
      </c>
      <c r="E168" s="35">
        <v>0.14169999999999999</v>
      </c>
      <c r="F168" s="35">
        <v>0.14169999999999999</v>
      </c>
      <c r="G168" s="35">
        <v>0.16520000000000001</v>
      </c>
      <c r="H168" s="35"/>
      <c r="I168" s="35">
        <v>0.19620000000000001</v>
      </c>
      <c r="J168" s="35">
        <v>0.19620000000000001</v>
      </c>
      <c r="K168" s="97">
        <v>0.2316</v>
      </c>
      <c r="L168" s="34"/>
      <c r="M168" s="56">
        <f t="shared" si="109"/>
        <v>0.16358995329986831</v>
      </c>
    </row>
    <row r="169" spans="1:14" x14ac:dyDescent="0.3">
      <c r="A169" s="98" t="s">
        <v>6</v>
      </c>
      <c r="B169" s="117" t="s">
        <v>33</v>
      </c>
      <c r="C169" s="36">
        <v>0.16930000000000001</v>
      </c>
      <c r="D169" s="36">
        <v>0.22159999999999999</v>
      </c>
      <c r="E169" s="36">
        <v>0.2298</v>
      </c>
      <c r="F169" s="36">
        <v>0.2651</v>
      </c>
      <c r="G169" s="36">
        <v>0.29310000000000003</v>
      </c>
      <c r="H169" s="36"/>
      <c r="I169" s="36">
        <v>0.4995</v>
      </c>
      <c r="J169" s="36">
        <v>0.56020000000000003</v>
      </c>
      <c r="K169" s="99">
        <v>0.88880000000000003</v>
      </c>
      <c r="L169" s="34"/>
      <c r="M169" s="56">
        <f t="shared" si="109"/>
        <v>0.37294397716760397</v>
      </c>
    </row>
    <row r="170" spans="1:14" ht="15" thickBot="1" x14ac:dyDescent="0.35">
      <c r="A170" s="6" t="s">
        <v>100</v>
      </c>
      <c r="B170" s="7" t="s">
        <v>101</v>
      </c>
      <c r="C170" s="116"/>
      <c r="D170" s="116"/>
      <c r="E170" s="116"/>
      <c r="F170" s="116"/>
      <c r="G170" s="116"/>
      <c r="H170" s="116"/>
      <c r="I170" s="116"/>
      <c r="J170" s="116"/>
      <c r="K170" s="118"/>
      <c r="L170" s="34"/>
      <c r="M170" s="62">
        <f t="shared" si="109"/>
        <v>0</v>
      </c>
    </row>
    <row r="171" spans="1:14" ht="29.4" thickBot="1" x14ac:dyDescent="0.35">
      <c r="A171" s="9">
        <v>5</v>
      </c>
      <c r="B171" s="15" t="s">
        <v>71</v>
      </c>
      <c r="C171" s="37">
        <f>SUM(C172:C174,C179:C181)</f>
        <v>2.5625216035999996</v>
      </c>
      <c r="D171" s="37">
        <f>SUM(D172:D174,D179:D181)</f>
        <v>2.5625216035999996</v>
      </c>
      <c r="E171" s="37">
        <f>SUM(E172:E174,E179:E181)</f>
        <v>3.9863103575999999</v>
      </c>
      <c r="F171" s="37">
        <f>SUM(F172:F174,F179:F181)</f>
        <v>3.8899950894999993</v>
      </c>
      <c r="G171" s="37">
        <f>SUM(G172:G174,G179:G181)</f>
        <v>3.8899950894999993</v>
      </c>
      <c r="H171" s="37"/>
      <c r="I171" s="37">
        <f>SUM(I172:I174,I179:I181)</f>
        <v>3.8899950894999993</v>
      </c>
      <c r="J171" s="37">
        <f>SUM(J172:J174,J179:J181)</f>
        <v>3.8899950894999993</v>
      </c>
      <c r="K171" s="37">
        <f>SUM(K172:K174,K179:K181)</f>
        <v>3.8899950894999993</v>
      </c>
      <c r="L171" s="32"/>
      <c r="M171" s="60">
        <f t="shared" si="109"/>
        <v>3.8236237212744357</v>
      </c>
    </row>
    <row r="172" spans="1:14" x14ac:dyDescent="0.3">
      <c r="A172" s="94" t="s">
        <v>115</v>
      </c>
      <c r="B172" s="5" t="s">
        <v>114</v>
      </c>
      <c r="C172" s="38">
        <v>1.4162999999999999</v>
      </c>
      <c r="D172" s="38">
        <v>1.4162999999999999</v>
      </c>
      <c r="E172" s="38">
        <v>2.1391</v>
      </c>
      <c r="F172" s="38">
        <v>2.0905999999999998</v>
      </c>
      <c r="G172" s="38">
        <v>2.0905999999999998</v>
      </c>
      <c r="H172" s="38"/>
      <c r="I172" s="38">
        <v>2.0905999999999998</v>
      </c>
      <c r="J172" s="38">
        <v>2.0905999999999998</v>
      </c>
      <c r="K172" s="38">
        <v>2.0905999999999998</v>
      </c>
      <c r="L172" s="39"/>
      <c r="M172" s="58">
        <f t="shared" si="109"/>
        <v>2.0567011401765889</v>
      </c>
    </row>
    <row r="173" spans="1:14" x14ac:dyDescent="0.3">
      <c r="A173" s="94" t="s">
        <v>116</v>
      </c>
      <c r="B173" s="125" t="s">
        <v>117</v>
      </c>
      <c r="C173" s="38">
        <f>C172*0.423893</f>
        <v>0.60035965589999996</v>
      </c>
      <c r="D173" s="38">
        <f t="shared" ref="D173:F173" si="110">D172*0.423893</f>
        <v>0.60035965589999996</v>
      </c>
      <c r="E173" s="38">
        <f t="shared" si="110"/>
        <v>0.9067495163</v>
      </c>
      <c r="F173" s="38">
        <f t="shared" si="110"/>
        <v>0.88619070579999992</v>
      </c>
      <c r="G173" s="38">
        <f t="shared" ref="G173:I173" si="111">G172*0.423893</f>
        <v>0.88619070579999992</v>
      </c>
      <c r="H173" s="38"/>
      <c r="I173" s="38">
        <f t="shared" si="111"/>
        <v>0.88619070579999992</v>
      </c>
      <c r="J173" s="38">
        <f t="shared" ref="J173:K173" si="112">J172*0.423893</f>
        <v>0.88619070579999992</v>
      </c>
      <c r="K173" s="38">
        <f t="shared" si="112"/>
        <v>0.88619070579999992</v>
      </c>
      <c r="L173" s="39"/>
      <c r="M173" s="56">
        <f t="shared" si="109"/>
        <v>0.8718212164128748</v>
      </c>
    </row>
    <row r="174" spans="1:14" x14ac:dyDescent="0.3">
      <c r="A174" s="105" t="s">
        <v>8</v>
      </c>
      <c r="B174" s="19" t="s">
        <v>35</v>
      </c>
      <c r="C174" s="45">
        <f>SUM(C175:C178)</f>
        <v>0.35660000000000003</v>
      </c>
      <c r="D174" s="45">
        <f t="shared" ref="D174:F174" si="113">SUM(D175:D178)</f>
        <v>0.35660000000000003</v>
      </c>
      <c r="E174" s="45">
        <f t="shared" si="113"/>
        <v>0.65529999999999999</v>
      </c>
      <c r="F174" s="45">
        <f t="shared" si="113"/>
        <v>0.63389999999999991</v>
      </c>
      <c r="G174" s="45">
        <f t="shared" ref="G174:I174" si="114">SUM(G175:G178)</f>
        <v>0.63389999999999991</v>
      </c>
      <c r="H174" s="45"/>
      <c r="I174" s="45">
        <f t="shared" si="114"/>
        <v>0.63389999999999991</v>
      </c>
      <c r="J174" s="45">
        <f t="shared" ref="J174:K174" si="115">SUM(J175:J178)</f>
        <v>0.63389999999999991</v>
      </c>
      <c r="K174" s="45">
        <f t="shared" si="115"/>
        <v>0.63389999999999991</v>
      </c>
      <c r="L174" s="43"/>
      <c r="M174" s="57">
        <f t="shared" si="109"/>
        <v>0.62059417298668063</v>
      </c>
    </row>
    <row r="175" spans="1:14" x14ac:dyDescent="0.3">
      <c r="A175" s="96" t="s">
        <v>9</v>
      </c>
      <c r="B175" s="13" t="s">
        <v>108</v>
      </c>
      <c r="C175" s="40">
        <v>0.29849999999999999</v>
      </c>
      <c r="D175" s="40">
        <v>0.29849999999999999</v>
      </c>
      <c r="E175" s="40">
        <v>0.54859999999999998</v>
      </c>
      <c r="F175" s="40">
        <v>0.53069999999999995</v>
      </c>
      <c r="G175" s="40">
        <v>0.53069999999999995</v>
      </c>
      <c r="H175" s="40"/>
      <c r="I175" s="40">
        <v>0.53069999999999995</v>
      </c>
      <c r="J175" s="40">
        <v>0.53069999999999995</v>
      </c>
      <c r="K175" s="40">
        <v>0.53069999999999995</v>
      </c>
      <c r="L175" s="39"/>
      <c r="M175" s="56">
        <f t="shared" si="109"/>
        <v>0.5195497164727767</v>
      </c>
    </row>
    <row r="176" spans="1:14" x14ac:dyDescent="0.3">
      <c r="A176" s="96" t="s">
        <v>10</v>
      </c>
      <c r="B176" s="13" t="s">
        <v>109</v>
      </c>
      <c r="C176" s="40">
        <v>3.5000000000000003E-2</v>
      </c>
      <c r="D176" s="40">
        <v>3.5000000000000003E-2</v>
      </c>
      <c r="E176" s="40">
        <v>6.4299999999999996E-2</v>
      </c>
      <c r="F176" s="40">
        <v>6.2199999999999998E-2</v>
      </c>
      <c r="G176" s="40">
        <v>6.2199999999999998E-2</v>
      </c>
      <c r="H176" s="40"/>
      <c r="I176" s="40">
        <v>6.2199999999999998E-2</v>
      </c>
      <c r="J176" s="40">
        <v>6.2199999999999998E-2</v>
      </c>
      <c r="K176" s="40">
        <v>6.2199999999999998E-2</v>
      </c>
      <c r="L176" s="39"/>
      <c r="M176" s="56">
        <f t="shared" si="109"/>
        <v>6.0895241939362209E-2</v>
      </c>
    </row>
    <row r="177" spans="1:14" x14ac:dyDescent="0.3">
      <c r="A177" s="96" t="s">
        <v>11</v>
      </c>
      <c r="B177" s="13" t="s">
        <v>110</v>
      </c>
      <c r="C177" s="40">
        <v>3.7000000000000002E-3</v>
      </c>
      <c r="D177" s="40">
        <v>3.7000000000000002E-3</v>
      </c>
      <c r="E177" s="40">
        <v>6.7000000000000002E-3</v>
      </c>
      <c r="F177" s="40">
        <v>6.4999999999999997E-3</v>
      </c>
      <c r="G177" s="40">
        <v>6.4999999999999997E-3</v>
      </c>
      <c r="H177" s="40"/>
      <c r="I177" s="40">
        <v>6.4999999999999997E-3</v>
      </c>
      <c r="J177" s="40">
        <v>6.4999999999999997E-3</v>
      </c>
      <c r="K177" s="40">
        <v>6.4999999999999997E-3</v>
      </c>
      <c r="L177" s="39"/>
      <c r="M177" s="56">
        <f t="shared" si="109"/>
        <v>6.3586282583362463E-3</v>
      </c>
    </row>
    <row r="178" spans="1:14" x14ac:dyDescent="0.3">
      <c r="A178" s="96" t="s">
        <v>132</v>
      </c>
      <c r="B178" s="13" t="s">
        <v>133</v>
      </c>
      <c r="C178" s="40">
        <v>1.9400000000000001E-2</v>
      </c>
      <c r="D178" s="40">
        <v>1.9400000000000001E-2</v>
      </c>
      <c r="E178" s="40">
        <v>3.5700000000000003E-2</v>
      </c>
      <c r="F178" s="40">
        <v>3.4500000000000003E-2</v>
      </c>
      <c r="G178" s="40">
        <v>3.4500000000000003E-2</v>
      </c>
      <c r="H178" s="40"/>
      <c r="I178" s="40">
        <v>3.4500000000000003E-2</v>
      </c>
      <c r="J178" s="40">
        <v>3.4500000000000003E-2</v>
      </c>
      <c r="K178" s="40">
        <v>3.4500000000000003E-2</v>
      </c>
      <c r="L178" s="39"/>
      <c r="M178" s="56"/>
    </row>
    <row r="179" spans="1:14" x14ac:dyDescent="0.3">
      <c r="A179" s="96" t="s">
        <v>13</v>
      </c>
      <c r="B179" s="13" t="s">
        <v>40</v>
      </c>
      <c r="C179" s="40">
        <v>3.4200000000000001E-2</v>
      </c>
      <c r="D179" s="40">
        <v>3.4200000000000001E-2</v>
      </c>
      <c r="E179" s="40">
        <v>5.1499999999999997E-2</v>
      </c>
      <c r="F179" s="40">
        <v>5.0200000000000002E-2</v>
      </c>
      <c r="G179" s="40">
        <v>5.0200000000000002E-2</v>
      </c>
      <c r="H179" s="40"/>
      <c r="I179" s="40">
        <v>5.0200000000000002E-2</v>
      </c>
      <c r="J179" s="40">
        <v>5.0200000000000002E-2</v>
      </c>
      <c r="K179" s="40">
        <v>5.0200000000000002E-2</v>
      </c>
      <c r="L179" s="39"/>
      <c r="M179" s="56">
        <f t="shared" ref="M179:M194" si="116">(C179*$C$163+D179*$D$163+E179*$E$163+F179*$F$163+G179*$G$163+H179*$H$163+I179*$I$163+J179*$J$163+K179*$K$163)/$M$163</f>
        <v>4.9460728906017215E-2</v>
      </c>
    </row>
    <row r="180" spans="1:14" x14ac:dyDescent="0.3">
      <c r="A180" s="565" t="s">
        <v>14</v>
      </c>
      <c r="B180" s="117" t="s">
        <v>118</v>
      </c>
      <c r="C180" s="40">
        <v>0.1089</v>
      </c>
      <c r="D180" s="40">
        <v>0.1089</v>
      </c>
      <c r="E180" s="40">
        <v>0.1641</v>
      </c>
      <c r="F180" s="40">
        <v>0.16089999999999999</v>
      </c>
      <c r="G180" s="40">
        <v>0.16089999999999999</v>
      </c>
      <c r="H180" s="40"/>
      <c r="I180" s="40">
        <v>0.16089999999999999</v>
      </c>
      <c r="J180" s="40">
        <v>0.16089999999999999</v>
      </c>
      <c r="K180" s="40">
        <v>0.16089999999999999</v>
      </c>
      <c r="L180" s="39"/>
      <c r="M180" s="56">
        <f t="shared" si="116"/>
        <v>0.15805012230011281</v>
      </c>
    </row>
    <row r="181" spans="1:14" ht="15" thickBot="1" x14ac:dyDescent="0.35">
      <c r="A181" s="566"/>
      <c r="B181" s="122" t="s">
        <v>117</v>
      </c>
      <c r="C181" s="38">
        <f>C180*0.423893</f>
        <v>4.6161947700000004E-2</v>
      </c>
      <c r="D181" s="38">
        <f t="shared" ref="D181:F181" si="117">D180*0.423893</f>
        <v>4.6161947700000004E-2</v>
      </c>
      <c r="E181" s="38">
        <f t="shared" si="117"/>
        <v>6.9560841299999995E-2</v>
      </c>
      <c r="F181" s="38">
        <f t="shared" si="117"/>
        <v>6.8204383699999996E-2</v>
      </c>
      <c r="G181" s="38">
        <f t="shared" ref="G181:I181" si="118">G180*0.423893</f>
        <v>6.8204383699999996E-2</v>
      </c>
      <c r="H181" s="38"/>
      <c r="I181" s="38">
        <f t="shared" si="118"/>
        <v>6.8204383699999996E-2</v>
      </c>
      <c r="J181" s="38">
        <f t="shared" ref="J181:K181" si="119">J180*0.423893</f>
        <v>6.8204383699999996E-2</v>
      </c>
      <c r="K181" s="38">
        <f t="shared" si="119"/>
        <v>6.8204383699999996E-2</v>
      </c>
      <c r="L181" s="39"/>
      <c r="M181" s="62">
        <f t="shared" si="116"/>
        <v>6.6996340492161729E-2</v>
      </c>
    </row>
    <row r="182" spans="1:14" ht="15" thickBot="1" x14ac:dyDescent="0.35">
      <c r="A182" s="9">
        <v>6</v>
      </c>
      <c r="B182" s="10" t="s">
        <v>42</v>
      </c>
      <c r="C182" s="37">
        <f>SUM(C183:C184)</f>
        <v>0.31040000000000001</v>
      </c>
      <c r="D182" s="37">
        <f>SUM(D183:D184)</f>
        <v>0.31040000000000001</v>
      </c>
      <c r="E182" s="37">
        <f t="shared" ref="E182:K182" si="120">SUM(E183:E184)</f>
        <v>0.37729999999999997</v>
      </c>
      <c r="F182" s="37">
        <f t="shared" si="120"/>
        <v>0.37340000000000001</v>
      </c>
      <c r="G182" s="37">
        <f t="shared" si="120"/>
        <v>0.37340000000000001</v>
      </c>
      <c r="H182" s="37"/>
      <c r="I182" s="37">
        <f t="shared" si="120"/>
        <v>0.37340000000000001</v>
      </c>
      <c r="J182" s="37">
        <f t="shared" si="120"/>
        <v>0.37340000000000001</v>
      </c>
      <c r="K182" s="42">
        <f t="shared" si="120"/>
        <v>0.37340000000000001</v>
      </c>
      <c r="L182" s="43"/>
      <c r="M182" s="60">
        <f t="shared" si="116"/>
        <v>0.36995733289874511</v>
      </c>
    </row>
    <row r="183" spans="1:14" x14ac:dyDescent="0.3">
      <c r="A183" s="94" t="s">
        <v>15</v>
      </c>
      <c r="B183" s="5" t="s">
        <v>43</v>
      </c>
      <c r="C183" s="38">
        <v>0.13220000000000001</v>
      </c>
      <c r="D183" s="38">
        <v>0.13220000000000001</v>
      </c>
      <c r="E183" s="38">
        <v>0.1991</v>
      </c>
      <c r="F183" s="38">
        <v>0.19520000000000001</v>
      </c>
      <c r="G183" s="38">
        <v>0.19520000000000001</v>
      </c>
      <c r="H183" s="38"/>
      <c r="I183" s="38">
        <v>0.19520000000000001</v>
      </c>
      <c r="J183" s="38">
        <v>0.19520000000000001</v>
      </c>
      <c r="K183" s="38">
        <v>0.19520000000000001</v>
      </c>
      <c r="L183" s="39"/>
      <c r="M183" s="58">
        <f t="shared" si="116"/>
        <v>0.19175733289874519</v>
      </c>
    </row>
    <row r="184" spans="1:14" x14ac:dyDescent="0.3">
      <c r="A184" s="98" t="s">
        <v>16</v>
      </c>
      <c r="B184" s="117" t="s">
        <v>44</v>
      </c>
      <c r="C184" s="41">
        <v>0.1782</v>
      </c>
      <c r="D184" s="41">
        <v>0.1782</v>
      </c>
      <c r="E184" s="41">
        <v>0.1782</v>
      </c>
      <c r="F184" s="41">
        <v>0.1782</v>
      </c>
      <c r="G184" s="41">
        <v>0.1782</v>
      </c>
      <c r="H184" s="41"/>
      <c r="I184" s="41">
        <v>0.1782</v>
      </c>
      <c r="J184" s="41">
        <v>0.1782</v>
      </c>
      <c r="K184" s="41">
        <v>0.1782</v>
      </c>
      <c r="L184" s="39"/>
      <c r="M184" s="56">
        <f t="shared" si="116"/>
        <v>0.17820000000000003</v>
      </c>
    </row>
    <row r="185" spans="1:14" x14ac:dyDescent="0.3">
      <c r="A185" s="98" t="s">
        <v>102</v>
      </c>
      <c r="B185" s="117" t="s">
        <v>103</v>
      </c>
      <c r="C185" s="41"/>
      <c r="D185" s="41"/>
      <c r="E185" s="41"/>
      <c r="F185" s="41"/>
      <c r="G185" s="41"/>
      <c r="H185" s="41"/>
      <c r="I185" s="41"/>
      <c r="J185" s="41"/>
      <c r="K185" s="102"/>
      <c r="L185" s="39"/>
      <c r="M185" s="56">
        <f t="shared" si="116"/>
        <v>0</v>
      </c>
    </row>
    <row r="186" spans="1:14" ht="15" thickBot="1" x14ac:dyDescent="0.35">
      <c r="A186" s="98" t="s">
        <v>104</v>
      </c>
      <c r="B186" s="117" t="s">
        <v>106</v>
      </c>
      <c r="C186" s="41"/>
      <c r="D186" s="41"/>
      <c r="E186" s="41"/>
      <c r="F186" s="41"/>
      <c r="G186" s="41"/>
      <c r="H186" s="41"/>
      <c r="I186" s="41"/>
      <c r="J186" s="41"/>
      <c r="K186" s="102"/>
      <c r="L186" s="39"/>
      <c r="M186" s="56">
        <f t="shared" si="116"/>
        <v>0</v>
      </c>
    </row>
    <row r="187" spans="1:14" ht="15" thickBot="1" x14ac:dyDescent="0.35">
      <c r="A187" s="9">
        <v>7</v>
      </c>
      <c r="B187" s="10" t="s">
        <v>45</v>
      </c>
      <c r="C187" s="37">
        <f>SUM(C188:C189)</f>
        <v>0.42799999999999999</v>
      </c>
      <c r="D187" s="37">
        <f>SUM(D188:D189)</f>
        <v>0.2238</v>
      </c>
      <c r="E187" s="37">
        <f t="shared" ref="E187:K187" si="121">SUM(E188:E189)</f>
        <v>0.2979</v>
      </c>
      <c r="F187" s="37">
        <f t="shared" si="121"/>
        <v>0.18209999999999998</v>
      </c>
      <c r="G187" s="37">
        <f t="shared" si="121"/>
        <v>0.37929999999999997</v>
      </c>
      <c r="H187" s="37"/>
      <c r="I187" s="37">
        <f t="shared" si="121"/>
        <v>0.69569999999999999</v>
      </c>
      <c r="J187" s="37">
        <f t="shared" si="121"/>
        <v>0.86839999999999995</v>
      </c>
      <c r="K187" s="42">
        <f t="shared" si="121"/>
        <v>1.2241</v>
      </c>
      <c r="L187" s="43"/>
      <c r="M187" s="60">
        <f t="shared" si="116"/>
        <v>0.49736525158001355</v>
      </c>
    </row>
    <row r="188" spans="1:14" x14ac:dyDescent="0.3">
      <c r="A188" s="94" t="s">
        <v>17</v>
      </c>
      <c r="B188" s="5" t="s">
        <v>46</v>
      </c>
      <c r="C188" s="38">
        <v>0.40429999999999999</v>
      </c>
      <c r="D188" s="38">
        <v>0.21160000000000001</v>
      </c>
      <c r="E188" s="38">
        <v>0.28149999999999997</v>
      </c>
      <c r="F188" s="38">
        <v>0.17219999999999999</v>
      </c>
      <c r="G188" s="38">
        <v>0.35849999999999999</v>
      </c>
      <c r="H188" s="38"/>
      <c r="I188" s="38">
        <v>0.65759999999999996</v>
      </c>
      <c r="J188" s="38">
        <v>0.82089999999999996</v>
      </c>
      <c r="K188" s="100">
        <v>1.157</v>
      </c>
      <c r="L188" s="39"/>
      <c r="M188" s="58">
        <f t="shared" si="116"/>
        <v>0.47008162137133441</v>
      </c>
    </row>
    <row r="189" spans="1:14" ht="15" thickBot="1" x14ac:dyDescent="0.35">
      <c r="A189" s="98" t="s">
        <v>18</v>
      </c>
      <c r="B189" s="7" t="s">
        <v>48</v>
      </c>
      <c r="C189" s="41">
        <v>2.3699999999999999E-2</v>
      </c>
      <c r="D189" s="41">
        <v>1.2200000000000001E-2</v>
      </c>
      <c r="E189" s="41">
        <v>1.6400000000000001E-2</v>
      </c>
      <c r="F189" s="41">
        <v>9.9000000000000008E-3</v>
      </c>
      <c r="G189" s="41">
        <v>2.0799999999999999E-2</v>
      </c>
      <c r="H189" s="41"/>
      <c r="I189" s="41">
        <v>3.8100000000000002E-2</v>
      </c>
      <c r="J189" s="41">
        <v>4.7500000000000001E-2</v>
      </c>
      <c r="K189" s="102">
        <v>6.7100000000000007E-2</v>
      </c>
      <c r="L189" s="39"/>
      <c r="M189" s="62">
        <f t="shared" si="116"/>
        <v>2.7283630208679143E-2</v>
      </c>
    </row>
    <row r="190" spans="1:14" ht="15" thickBot="1" x14ac:dyDescent="0.35">
      <c r="A190" s="9">
        <v>8</v>
      </c>
      <c r="B190" s="10" t="s">
        <v>49</v>
      </c>
      <c r="C190" s="37">
        <f>SUM(C191:C194)</f>
        <v>0.76530000000000009</v>
      </c>
      <c r="D190" s="37">
        <f>SUM(D191:D194)</f>
        <v>0.39650000000000002</v>
      </c>
      <c r="E190" s="37">
        <f t="shared" ref="E190:K190" si="122">SUM(E191:E194)</f>
        <v>0.56079999999999997</v>
      </c>
      <c r="F190" s="37">
        <f t="shared" si="122"/>
        <v>0.32010000000000005</v>
      </c>
      <c r="G190" s="37">
        <f t="shared" si="122"/>
        <v>0.67799999999999994</v>
      </c>
      <c r="H190" s="37"/>
      <c r="I190" s="37">
        <f t="shared" si="122"/>
        <v>1.2506999999999997</v>
      </c>
      <c r="J190" s="37">
        <f t="shared" si="122"/>
        <v>1.5590000000000002</v>
      </c>
      <c r="K190" s="42">
        <f t="shared" si="122"/>
        <v>2.6473999999999998</v>
      </c>
      <c r="L190" s="43"/>
      <c r="M190" s="60">
        <f t="shared" si="116"/>
        <v>0.96330523714713912</v>
      </c>
      <c r="N190" s="89"/>
    </row>
    <row r="191" spans="1:14" x14ac:dyDescent="0.3">
      <c r="A191" s="94" t="s">
        <v>19</v>
      </c>
      <c r="B191" s="5" t="s">
        <v>46</v>
      </c>
      <c r="C191" s="38">
        <v>0.38700000000000001</v>
      </c>
      <c r="D191" s="38">
        <v>0.20050000000000001</v>
      </c>
      <c r="E191" s="38">
        <v>0.28360000000000002</v>
      </c>
      <c r="F191" s="38">
        <v>0.16189999999999999</v>
      </c>
      <c r="G191" s="38">
        <v>0.34289999999999998</v>
      </c>
      <c r="H191" s="38"/>
      <c r="I191" s="38">
        <v>0.63249999999999995</v>
      </c>
      <c r="J191" s="38">
        <v>0.78839999999999999</v>
      </c>
      <c r="K191" s="100">
        <v>1.3388</v>
      </c>
      <c r="L191" s="39"/>
      <c r="M191" s="58">
        <f t="shared" si="116"/>
        <v>0.48715512898296887</v>
      </c>
    </row>
    <row r="192" spans="1:14" x14ac:dyDescent="0.3">
      <c r="A192" s="96" t="s">
        <v>19</v>
      </c>
      <c r="B192" s="13" t="s">
        <v>47</v>
      </c>
      <c r="C192" s="40">
        <v>0.19839999999999999</v>
      </c>
      <c r="D192" s="40">
        <v>0.1028</v>
      </c>
      <c r="E192" s="40">
        <v>0.1454</v>
      </c>
      <c r="F192" s="40">
        <v>8.3000000000000004E-2</v>
      </c>
      <c r="G192" s="40">
        <v>0.17580000000000001</v>
      </c>
      <c r="H192" s="40"/>
      <c r="I192" s="40">
        <v>0.32429999999999998</v>
      </c>
      <c r="J192" s="40">
        <v>0.4042</v>
      </c>
      <c r="K192" s="101">
        <v>0.68640000000000001</v>
      </c>
      <c r="L192" s="39"/>
      <c r="M192" s="56">
        <f t="shared" si="116"/>
        <v>0.24976458914139915</v>
      </c>
    </row>
    <row r="193" spans="1:15" x14ac:dyDescent="0.3">
      <c r="A193" s="96" t="s">
        <v>20</v>
      </c>
      <c r="B193" s="13" t="s">
        <v>50</v>
      </c>
      <c r="C193" s="40">
        <v>0.11890000000000001</v>
      </c>
      <c r="D193" s="40">
        <v>6.1600000000000002E-2</v>
      </c>
      <c r="E193" s="40">
        <v>8.7099999999999997E-2</v>
      </c>
      <c r="F193" s="40">
        <v>4.9700000000000001E-2</v>
      </c>
      <c r="G193" s="40">
        <v>0.1053</v>
      </c>
      <c r="H193" s="40"/>
      <c r="I193" s="40">
        <v>0.1943</v>
      </c>
      <c r="J193" s="40">
        <v>0.2422</v>
      </c>
      <c r="K193" s="101">
        <v>0.4113</v>
      </c>
      <c r="L193" s="39"/>
      <c r="M193" s="56">
        <f t="shared" si="116"/>
        <v>0.14964010705380928</v>
      </c>
    </row>
    <row r="194" spans="1:15" ht="15" thickBot="1" x14ac:dyDescent="0.35">
      <c r="A194" s="98" t="s">
        <v>20</v>
      </c>
      <c r="B194" s="7" t="s">
        <v>47</v>
      </c>
      <c r="C194" s="41">
        <v>6.0999999999999999E-2</v>
      </c>
      <c r="D194" s="41">
        <v>3.1600000000000003E-2</v>
      </c>
      <c r="E194" s="41">
        <v>4.4699999999999997E-2</v>
      </c>
      <c r="F194" s="41">
        <v>2.5499999999999998E-2</v>
      </c>
      <c r="G194" s="41">
        <v>5.3999999999999999E-2</v>
      </c>
      <c r="H194" s="41"/>
      <c r="I194" s="41">
        <v>9.9599999999999994E-2</v>
      </c>
      <c r="J194" s="41">
        <v>0.1242</v>
      </c>
      <c r="K194" s="102">
        <v>0.2109</v>
      </c>
      <c r="L194" s="39"/>
      <c r="M194" s="62">
        <f t="shared" si="116"/>
        <v>7.6745411968961855E-2</v>
      </c>
    </row>
    <row r="195" spans="1:15" ht="15" thickBot="1" x14ac:dyDescent="0.35">
      <c r="A195" s="109">
        <v>9</v>
      </c>
      <c r="B195" s="92" t="s">
        <v>51</v>
      </c>
      <c r="C195" s="110">
        <f>SUM(C199,C201)</f>
        <v>0.41446164057504487</v>
      </c>
      <c r="D195" s="110">
        <f>SUM(D199,D201)</f>
        <v>0.39010667217504474</v>
      </c>
      <c r="E195" s="110">
        <f>SUM(E199,E201)</f>
        <v>0.55055247030031684</v>
      </c>
      <c r="F195" s="110">
        <f>SUM(F199,F201)</f>
        <v>0.54674012507358594</v>
      </c>
      <c r="G195" s="110">
        <f>SUM(G199,G201)</f>
        <v>0.60384627347358588</v>
      </c>
      <c r="H195" s="110"/>
      <c r="I195" s="110">
        <f>SUM(I199,I201)</f>
        <v>0.74373209267358598</v>
      </c>
      <c r="J195" s="110">
        <f>SUM(J199,J201)</f>
        <v>0.82481040347358603</v>
      </c>
      <c r="K195" s="111">
        <f>SUM(K199,K201)</f>
        <v>0.98558041667358609</v>
      </c>
      <c r="L195" s="43"/>
      <c r="M195" s="111">
        <f>SUM(M199,M201)</f>
        <v>0.60934158450064724</v>
      </c>
      <c r="N195" s="39"/>
    </row>
    <row r="196" spans="1:15" ht="15" thickBot="1" x14ac:dyDescent="0.35">
      <c r="A196" s="264"/>
      <c r="B196" s="265" t="s">
        <v>91</v>
      </c>
      <c r="C196" s="266"/>
      <c r="D196" s="266"/>
      <c r="E196" s="266"/>
      <c r="F196" s="266"/>
      <c r="G196" s="266"/>
      <c r="H196" s="266"/>
      <c r="I196" s="266"/>
      <c r="J196" s="266"/>
      <c r="K196" s="267"/>
      <c r="L196" s="268"/>
      <c r="M196" s="269">
        <v>-9.0200000000000002E-2</v>
      </c>
      <c r="N196" s="247"/>
      <c r="O196" s="247"/>
    </row>
    <row r="197" spans="1:15" ht="15" thickBot="1" x14ac:dyDescent="0.35">
      <c r="A197" s="264"/>
      <c r="B197" s="265" t="s">
        <v>157</v>
      </c>
      <c r="C197" s="266"/>
      <c r="D197" s="266"/>
      <c r="E197" s="266"/>
      <c r="F197" s="266"/>
      <c r="G197" s="266"/>
      <c r="H197" s="266"/>
      <c r="I197" s="266"/>
      <c r="J197" s="266"/>
      <c r="K197" s="267"/>
      <c r="L197" s="268"/>
      <c r="M197" s="269">
        <v>-0.245</v>
      </c>
      <c r="N197" s="247"/>
      <c r="O197" s="247"/>
    </row>
    <row r="198" spans="1:15" x14ac:dyDescent="0.3">
      <c r="A198" s="270"/>
      <c r="B198" s="271" t="s">
        <v>52</v>
      </c>
      <c r="C198" s="272">
        <f>SUM(C190,C187,C182,C171,C165)</f>
        <v>4.8721216036000001</v>
      </c>
      <c r="D198" s="272">
        <f>SUM(D190,D187,D182,D171,D165)</f>
        <v>4.5858216035999995</v>
      </c>
      <c r="E198" s="272">
        <f>SUM(E190,E187,E182,E171,E165)</f>
        <v>6.4719103575999997</v>
      </c>
      <c r="F198" s="272">
        <f>SUM(F190,F187,F182,F171,F165)</f>
        <v>6.4270950894999999</v>
      </c>
      <c r="G198" s="272">
        <f>SUM(G190,G187,G182,G171,G165)</f>
        <v>7.0983950894999985</v>
      </c>
      <c r="H198" s="272"/>
      <c r="I198" s="272">
        <f>SUM(I190,I187,I182,I171,I165)</f>
        <v>8.7427950894999995</v>
      </c>
      <c r="J198" s="272">
        <f>SUM(J190,J187,J182,J171,J165)</f>
        <v>9.6958950895000005</v>
      </c>
      <c r="K198" s="273">
        <f>SUM(K190,K187,K182,K171,K165)</f>
        <v>11.585795089499999</v>
      </c>
      <c r="L198" s="268"/>
      <c r="M198" s="274">
        <f>((C198*$C$163+D198*$D$163+E198*$E$163+F198*$F$163+G198*$G$163+H198*$H$163+I198*$I$163+J198*$J$163+K198*$K$163)/$M$163)+M196+M197</f>
        <v>7.1629941282344385</v>
      </c>
      <c r="N198" s="247"/>
      <c r="O198" s="247"/>
    </row>
    <row r="199" spans="1:15" x14ac:dyDescent="0.3">
      <c r="A199" s="105" t="s">
        <v>21</v>
      </c>
      <c r="B199" s="19" t="s">
        <v>53</v>
      </c>
      <c r="C199" s="45">
        <f t="shared" ref="C199:M199" si="123">SUM(C200:C200)</f>
        <v>0.10150090936779881</v>
      </c>
      <c r="D199" s="45">
        <f t="shared" si="123"/>
        <v>9.5536421467798796E-2</v>
      </c>
      <c r="E199" s="45">
        <f t="shared" si="123"/>
        <v>0.13482930847988081</v>
      </c>
      <c r="F199" s="45">
        <f t="shared" si="123"/>
        <v>0.13389567199955349</v>
      </c>
      <c r="G199" s="45">
        <f t="shared" si="123"/>
        <v>0.14788086489955349</v>
      </c>
      <c r="H199" s="45"/>
      <c r="I199" s="45">
        <f t="shared" si="123"/>
        <v>0.18213865009955349</v>
      </c>
      <c r="J199" s="45">
        <f t="shared" si="123"/>
        <v>0.20199458239955351</v>
      </c>
      <c r="K199" s="45">
        <f t="shared" si="123"/>
        <v>0.24136686909955349</v>
      </c>
      <c r="L199" s="43"/>
      <c r="M199" s="57">
        <f t="shared" si="123"/>
        <v>0.14922665667350807</v>
      </c>
    </row>
    <row r="200" spans="1:15" x14ac:dyDescent="0.3">
      <c r="A200" s="96" t="s">
        <v>121</v>
      </c>
      <c r="B200" s="13" t="s">
        <v>128</v>
      </c>
      <c r="C200" s="40">
        <f>0.020833*C198</f>
        <v>0.10150090936779881</v>
      </c>
      <c r="D200" s="40">
        <f t="shared" ref="D200:K200" si="124">0.020833*D198</f>
        <v>9.5536421467798796E-2</v>
      </c>
      <c r="E200" s="40">
        <f t="shared" si="124"/>
        <v>0.13482930847988081</v>
      </c>
      <c r="F200" s="47">
        <f t="shared" si="124"/>
        <v>0.13389567199955349</v>
      </c>
      <c r="G200" s="40">
        <f t="shared" si="124"/>
        <v>0.14788086489955349</v>
      </c>
      <c r="H200" s="40"/>
      <c r="I200" s="40">
        <f t="shared" si="124"/>
        <v>0.18213865009955349</v>
      </c>
      <c r="J200" s="40">
        <f t="shared" si="124"/>
        <v>0.20199458239955351</v>
      </c>
      <c r="K200" s="101">
        <f t="shared" si="124"/>
        <v>0.24136686909955349</v>
      </c>
      <c r="L200" s="39"/>
      <c r="M200" s="56">
        <f t="shared" ref="M200" si="125">0.020833*M198</f>
        <v>0.14922665667350807</v>
      </c>
      <c r="N200" s="39"/>
    </row>
    <row r="201" spans="1:15" x14ac:dyDescent="0.3">
      <c r="A201" s="105" t="s">
        <v>24</v>
      </c>
      <c r="B201" s="19" t="s">
        <v>56</v>
      </c>
      <c r="C201" s="45">
        <f>SUM(C202,C203)</f>
        <v>0.31296073120724605</v>
      </c>
      <c r="D201" s="45">
        <f t="shared" ref="D201:K201" si="126">SUM(D202,D203)</f>
        <v>0.29457025070724596</v>
      </c>
      <c r="E201" s="45">
        <f t="shared" si="126"/>
        <v>0.415723161820436</v>
      </c>
      <c r="F201" s="45">
        <f t="shared" si="126"/>
        <v>0.4128444530740325</v>
      </c>
      <c r="G201" s="45">
        <f t="shared" si="126"/>
        <v>0.45596540857403245</v>
      </c>
      <c r="H201" s="45"/>
      <c r="I201" s="45">
        <f t="shared" si="126"/>
        <v>0.56159344257403254</v>
      </c>
      <c r="J201" s="45">
        <f t="shared" si="126"/>
        <v>0.62281582107403255</v>
      </c>
      <c r="K201" s="106">
        <f t="shared" si="126"/>
        <v>0.74421354757403257</v>
      </c>
      <c r="L201" s="43"/>
      <c r="M201" s="57">
        <f t="shared" ref="M201" si="127">SUM(M202,M203)</f>
        <v>0.46011492782713914</v>
      </c>
    </row>
    <row r="202" spans="1:15" x14ac:dyDescent="0.3">
      <c r="A202" s="96" t="s">
        <v>25</v>
      </c>
      <c r="B202" s="13" t="s">
        <v>129</v>
      </c>
      <c r="C202" s="40">
        <f>C200</f>
        <v>0.10150090936779881</v>
      </c>
      <c r="D202" s="40">
        <f t="shared" ref="D202:K202" si="128">D200</f>
        <v>9.5536421467798796E-2</v>
      </c>
      <c r="E202" s="40">
        <f t="shared" si="128"/>
        <v>0.13482930847988081</v>
      </c>
      <c r="F202" s="40">
        <f t="shared" si="128"/>
        <v>0.13389567199955349</v>
      </c>
      <c r="G202" s="40">
        <f t="shared" si="128"/>
        <v>0.14788086489955349</v>
      </c>
      <c r="H202" s="40"/>
      <c r="I202" s="40">
        <f t="shared" si="128"/>
        <v>0.18213865009955349</v>
      </c>
      <c r="J202" s="40">
        <f t="shared" si="128"/>
        <v>0.20199458239955351</v>
      </c>
      <c r="K202" s="40">
        <f t="shared" si="128"/>
        <v>0.24136686909955349</v>
      </c>
      <c r="L202" s="39"/>
      <c r="M202" s="56">
        <f t="shared" ref="M202" si="129">M200</f>
        <v>0.14922665667350807</v>
      </c>
    </row>
    <row r="203" spans="1:15" ht="15" thickBot="1" x14ac:dyDescent="0.35">
      <c r="A203" s="98" t="s">
        <v>26</v>
      </c>
      <c r="B203" s="117" t="s">
        <v>130</v>
      </c>
      <c r="C203" s="41">
        <f>0.043402*C198</f>
        <v>0.21145982183944723</v>
      </c>
      <c r="D203" s="41">
        <f t="shared" ref="D203:K203" si="130">0.043402*D198</f>
        <v>0.19903382923944718</v>
      </c>
      <c r="E203" s="41">
        <f t="shared" si="130"/>
        <v>0.28089385334055522</v>
      </c>
      <c r="F203" s="41">
        <f t="shared" si="130"/>
        <v>0.27894878107447901</v>
      </c>
      <c r="G203" s="41">
        <f t="shared" si="130"/>
        <v>0.30808454367447896</v>
      </c>
      <c r="H203" s="41"/>
      <c r="I203" s="41">
        <f t="shared" si="130"/>
        <v>0.379454792474479</v>
      </c>
      <c r="J203" s="41">
        <f t="shared" si="130"/>
        <v>0.42082123867447907</v>
      </c>
      <c r="K203" s="102">
        <f t="shared" si="130"/>
        <v>0.50284667847447906</v>
      </c>
      <c r="L203" s="39"/>
      <c r="M203" s="62">
        <f t="shared" ref="M203" si="131">0.043402*M198</f>
        <v>0.3108882711536311</v>
      </c>
    </row>
    <row r="204" spans="1:15" ht="29.4" thickBot="1" x14ac:dyDescent="0.35">
      <c r="A204" s="9">
        <v>10</v>
      </c>
      <c r="B204" s="140" t="s">
        <v>134</v>
      </c>
      <c r="C204" s="37">
        <v>2.2499999999999999E-2</v>
      </c>
      <c r="D204" s="37">
        <v>2.2499999999999999E-2</v>
      </c>
      <c r="E204" s="37">
        <v>3.56E-2</v>
      </c>
      <c r="F204" s="37">
        <v>3.4599999999999999E-2</v>
      </c>
      <c r="G204" s="37">
        <v>3.4599999999999999E-2</v>
      </c>
      <c r="H204" s="37"/>
      <c r="I204" s="37">
        <v>3.4599999999999999E-2</v>
      </c>
      <c r="J204" s="37">
        <v>3.4599999999999999E-2</v>
      </c>
      <c r="K204" s="42">
        <v>3.4599999999999999E-2</v>
      </c>
      <c r="L204" s="39"/>
      <c r="M204" s="60">
        <f t="shared" ref="M204" si="132">(C204*$C$163+D204*$D$163+E204*$E$163+F204*$F$163+G204*$G$163+H204*$H$163+I204*$I$163+J204*$J$163+K204*$K$163)/$M$163</f>
        <v>3.404828944212672E-2</v>
      </c>
    </row>
    <row r="205" spans="1:15" ht="18.600000000000001" thickBot="1" x14ac:dyDescent="0.35">
      <c r="A205" s="572" t="s">
        <v>60</v>
      </c>
      <c r="B205" s="573"/>
      <c r="C205" s="204">
        <f>SUM(C165,C171,C182,C187,C190,C195,C204)</f>
        <v>5.309083244175044</v>
      </c>
      <c r="D205" s="204">
        <f>SUM(D165,D171,D182,D187,D190,D195,D204)</f>
        <v>4.9984282757750442</v>
      </c>
      <c r="E205" s="204">
        <f>SUM(E165,E171,E182,E187,E190,E195,E204)</f>
        <v>7.0580628279003168</v>
      </c>
      <c r="F205" s="204">
        <f>SUM(F165,F171,F182,F187,F190,F195,F204)</f>
        <v>7.008435214573586</v>
      </c>
      <c r="G205" s="204">
        <f>SUM(G165,G171,G182,G187,G190,G195,G204)</f>
        <v>7.7368413629735846</v>
      </c>
      <c r="H205" s="204"/>
      <c r="I205" s="204">
        <f>SUM(I165,I171,I182,I187,I190,I195,I204)</f>
        <v>9.5211271821735846</v>
      </c>
      <c r="J205" s="204">
        <f>SUM(J165,J171,J182,J187,J190,J195,J204)</f>
        <v>10.555305492973584</v>
      </c>
      <c r="K205" s="204">
        <f>SUM(K165,K171,K182,K187,K190,K195,K204)</f>
        <v>12.605975506173584</v>
      </c>
      <c r="L205" s="205"/>
      <c r="M205" s="202">
        <f>M198+M199+M201+M204</f>
        <v>7.8063840021772126</v>
      </c>
      <c r="N205" t="s">
        <v>160</v>
      </c>
      <c r="O205"/>
    </row>
    <row r="206" spans="1:15" ht="15.6" x14ac:dyDescent="0.3">
      <c r="K206" s="336" t="s">
        <v>150</v>
      </c>
      <c r="M206" s="337">
        <f>M205/SUM($M$105,$M$155,$M$205)</f>
        <v>0.33705934400938731</v>
      </c>
      <c r="N206" s="245"/>
    </row>
    <row r="211" spans="10:10" x14ac:dyDescent="0.3">
      <c r="J211" s="38"/>
    </row>
    <row r="212" spans="10:10" x14ac:dyDescent="0.3">
      <c r="J212" s="41"/>
    </row>
  </sheetData>
  <mergeCells count="56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40:M40"/>
    <mergeCell ref="L42:M42"/>
    <mergeCell ref="L43:M43"/>
    <mergeCell ref="L44:M44"/>
    <mergeCell ref="L45:M45"/>
    <mergeCell ref="A205:B205"/>
    <mergeCell ref="L41:M41"/>
    <mergeCell ref="A105:B105"/>
    <mergeCell ref="A109:M109"/>
    <mergeCell ref="A130:A131"/>
    <mergeCell ref="A155:B155"/>
    <mergeCell ref="A159:M159"/>
    <mergeCell ref="A180:A181"/>
    <mergeCell ref="L47:M47"/>
    <mergeCell ref="L48:M48"/>
    <mergeCell ref="A49:B49"/>
    <mergeCell ref="L49:M49"/>
    <mergeCell ref="A59:M59"/>
    <mergeCell ref="A80:A81"/>
    <mergeCell ref="L46:M46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BB44-ACC5-406E-B3E8-F7F150178BC7}">
  <dimension ref="A1:S212"/>
  <sheetViews>
    <sheetView topLeftCell="C1" workbookViewId="0">
      <selection activeCell="M95" sqref="M95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161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 t="shared" ref="C5:K5" si="0">SUM(C61,C111,C161)</f>
        <v>8</v>
      </c>
      <c r="D5" s="334">
        <f t="shared" si="0"/>
        <v>139</v>
      </c>
      <c r="E5" s="334">
        <f t="shared" si="0"/>
        <v>487</v>
      </c>
      <c r="F5" s="334">
        <f t="shared" si="0"/>
        <v>25</v>
      </c>
      <c r="G5" s="334">
        <f t="shared" si="0"/>
        <v>255</v>
      </c>
      <c r="H5" s="334">
        <f t="shared" si="0"/>
        <v>30</v>
      </c>
      <c r="I5" s="334">
        <f t="shared" si="0"/>
        <v>215</v>
      </c>
      <c r="J5" s="334">
        <f t="shared" si="0"/>
        <v>32</v>
      </c>
      <c r="K5" s="334">
        <f t="shared" si="0"/>
        <v>146</v>
      </c>
      <c r="L5" s="582">
        <f>SUM(C5:K5)</f>
        <v>1337</v>
      </c>
      <c r="M5" s="582"/>
      <c r="P5" s="322">
        <f>L7/L5</f>
        <v>6086.0774345549744</v>
      </c>
    </row>
    <row r="6" spans="1:16" ht="15.6" x14ac:dyDescent="0.3">
      <c r="A6" s="280"/>
      <c r="B6" s="294" t="s">
        <v>142</v>
      </c>
      <c r="C6" s="334">
        <f t="shared" ref="C6:K6" si="1">SUM(C62,C112,C162)</f>
        <v>0</v>
      </c>
      <c r="D6" s="334">
        <f t="shared" si="1"/>
        <v>0</v>
      </c>
      <c r="E6" s="334">
        <f t="shared" si="1"/>
        <v>0</v>
      </c>
      <c r="F6" s="334">
        <f t="shared" si="1"/>
        <v>0</v>
      </c>
      <c r="G6" s="334">
        <f t="shared" si="1"/>
        <v>12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12</v>
      </c>
      <c r="M6" s="582"/>
    </row>
    <row r="7" spans="1:16" x14ac:dyDescent="0.3">
      <c r="A7" s="282">
        <v>1</v>
      </c>
      <c r="B7" s="281" t="s">
        <v>2</v>
      </c>
      <c r="C7" s="314">
        <f t="shared" ref="C7:K7" si="2">SUM(C63,C113,C163)</f>
        <v>36351.78</v>
      </c>
      <c r="D7" s="314">
        <f t="shared" si="2"/>
        <v>1088448.07</v>
      </c>
      <c r="E7" s="314">
        <f t="shared" si="2"/>
        <v>3105490.59</v>
      </c>
      <c r="F7" s="314">
        <f t="shared" si="2"/>
        <v>123934.66</v>
      </c>
      <c r="G7" s="314">
        <f t="shared" si="2"/>
        <v>1538629.03</v>
      </c>
      <c r="H7" s="314">
        <f t="shared" si="2"/>
        <v>207243.25</v>
      </c>
      <c r="I7" s="314">
        <f t="shared" si="2"/>
        <v>1084340</v>
      </c>
      <c r="J7" s="314">
        <f t="shared" si="2"/>
        <v>176610.78</v>
      </c>
      <c r="K7" s="314">
        <f t="shared" si="2"/>
        <v>776037.37</v>
      </c>
      <c r="L7" s="580">
        <f>SUM(C7:K7)</f>
        <v>8137085.5300000003</v>
      </c>
      <c r="M7" s="580"/>
      <c r="N7" s="290"/>
      <c r="O7" s="290"/>
      <c r="P7" s="291"/>
    </row>
    <row r="8" spans="1:16" ht="28.8" x14ac:dyDescent="0.3">
      <c r="A8" s="306"/>
      <c r="B8" s="307" t="s">
        <v>28</v>
      </c>
      <c r="C8" s="308" t="s">
        <v>61</v>
      </c>
      <c r="D8" s="308" t="s">
        <v>62</v>
      </c>
      <c r="E8" s="308" t="s">
        <v>63</v>
      </c>
      <c r="F8" s="308" t="s">
        <v>64</v>
      </c>
      <c r="G8" s="308" t="s">
        <v>65</v>
      </c>
      <c r="H8" s="308" t="s">
        <v>111</v>
      </c>
      <c r="I8" s="308" t="s">
        <v>66</v>
      </c>
      <c r="J8" s="308" t="s">
        <v>67</v>
      </c>
      <c r="K8" s="308" t="s">
        <v>68</v>
      </c>
      <c r="L8" s="581" t="s">
        <v>69</v>
      </c>
      <c r="M8" s="581"/>
      <c r="N8" s="308" t="s">
        <v>70</v>
      </c>
      <c r="O8" s="308" t="s">
        <v>140</v>
      </c>
      <c r="P8" s="30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0.8155470574205721</v>
      </c>
      <c r="D9" s="309">
        <f t="shared" ref="D9:K9" si="3">SUM(D10:D14)</f>
        <v>1.1059228151977889</v>
      </c>
      <c r="E9" s="309">
        <f t="shared" si="3"/>
        <v>1.2656068102611768</v>
      </c>
      <c r="F9" s="309">
        <f t="shared" si="3"/>
        <v>1.6821383512408878</v>
      </c>
      <c r="G9" s="309">
        <f t="shared" si="3"/>
        <v>1.7999634313945059</v>
      </c>
      <c r="H9" s="309">
        <f t="shared" si="3"/>
        <v>1.98765725061733</v>
      </c>
      <c r="I9" s="309">
        <f t="shared" si="3"/>
        <v>2.5627009611588614</v>
      </c>
      <c r="J9" s="309">
        <f t="shared" si="3"/>
        <v>2.9915007321183897</v>
      </c>
      <c r="K9" s="309">
        <f t="shared" si="3"/>
        <v>3.4248368776158293</v>
      </c>
      <c r="L9" s="583">
        <f>(M65*$M$63+M115*$M$113+M165*$M$163)/$L$7</f>
        <v>1.7842466753062383</v>
      </c>
      <c r="M9" s="583"/>
      <c r="N9" s="310">
        <f t="shared" ref="N9:N49" si="4">L9/$L$49</f>
        <v>0.22527461380286795</v>
      </c>
      <c r="O9" s="309">
        <f t="shared" ref="O9:O49" si="5">N9*$M$54</f>
        <v>0.89763668290681708</v>
      </c>
      <c r="P9" s="324">
        <f t="shared" ref="P9:P48" si="6">L9*$L$7</f>
        <v>14518567.803585</v>
      </c>
    </row>
    <row r="10" spans="1:16" x14ac:dyDescent="0.3">
      <c r="A10" s="295" t="s">
        <v>3</v>
      </c>
      <c r="B10" s="296" t="s">
        <v>30</v>
      </c>
      <c r="C10" s="311">
        <f t="shared" ref="C10:K10" si="7">(C66*C$63+C116*C$113+C166*C$163)/(SUM(C$163,C$113,C$63))</f>
        <v>0.54764705742057207</v>
      </c>
      <c r="D10" s="311">
        <f t="shared" si="7"/>
        <v>0.74182281519778892</v>
      </c>
      <c r="E10" s="311">
        <f t="shared" si="7"/>
        <v>0.85477375196586891</v>
      </c>
      <c r="F10" s="311">
        <f t="shared" si="7"/>
        <v>1.2213691756204439</v>
      </c>
      <c r="G10" s="311">
        <f t="shared" si="7"/>
        <v>1.2843634313945056</v>
      </c>
      <c r="H10" s="311">
        <f t="shared" si="7"/>
        <v>0.93674132744974792</v>
      </c>
      <c r="I10" s="311">
        <f t="shared" si="7"/>
        <v>1.7885009611588618</v>
      </c>
      <c r="J10" s="311">
        <f t="shared" si="7"/>
        <v>2.1423775613696963</v>
      </c>
      <c r="K10" s="311">
        <f t="shared" si="7"/>
        <v>2.207881928102251</v>
      </c>
      <c r="L10" s="584">
        <f t="shared" ref="L10:L49" si="8">(M66*$M$63+M116*$M$113+M166*$M$163)/$L$7</f>
        <v>1.2086153579520014</v>
      </c>
      <c r="M10" s="584"/>
      <c r="N10" s="312">
        <f t="shared" si="4"/>
        <v>0.15259681397591571</v>
      </c>
      <c r="O10" s="311">
        <f t="shared" si="5"/>
        <v>0.60804231603013303</v>
      </c>
      <c r="P10" s="325">
        <f t="shared" si="6"/>
        <v>9834606.540527001</v>
      </c>
    </row>
    <row r="11" spans="1:16" x14ac:dyDescent="0.3">
      <c r="A11" s="2" t="s">
        <v>4</v>
      </c>
      <c r="B11" t="s">
        <v>31</v>
      </c>
      <c r="C11" s="287">
        <f t="shared" ref="C11:K11" si="9">(C67*C$63+C117*C$113+C167*C$163)/(SUM(C$163,C$113,C$63))</f>
        <v>2.1899999999999999E-2</v>
      </c>
      <c r="D11" s="287">
        <f t="shared" si="9"/>
        <v>2.9700000000000001E-2</v>
      </c>
      <c r="E11" s="287">
        <f t="shared" si="9"/>
        <v>3.4200000000000001E-2</v>
      </c>
      <c r="F11" s="287">
        <f t="shared" si="9"/>
        <v>4.8899999999999999E-2</v>
      </c>
      <c r="G11" s="287">
        <f t="shared" si="9"/>
        <v>5.1400000000000008E-2</v>
      </c>
      <c r="H11" s="287">
        <f t="shared" si="9"/>
        <v>5.621592316758206E-2</v>
      </c>
      <c r="I11" s="287">
        <f t="shared" si="9"/>
        <v>7.1499999999999994E-2</v>
      </c>
      <c r="J11" s="287">
        <f t="shared" si="9"/>
        <v>8.572317074869383E-2</v>
      </c>
      <c r="K11" s="287">
        <f t="shared" si="9"/>
        <v>8.8277862902401208E-2</v>
      </c>
      <c r="L11" s="585">
        <f t="shared" si="8"/>
        <v>4.8826322719014111E-2</v>
      </c>
      <c r="M11" s="585"/>
      <c r="N11" s="313">
        <f t="shared" si="4"/>
        <v>6.1646918815484054E-3</v>
      </c>
      <c r="O11" s="287">
        <f t="shared" si="5"/>
        <v>2.4564035326848029E-2</v>
      </c>
      <c r="P11" s="326">
        <f t="shared" si="6"/>
        <v>397303.96408000001</v>
      </c>
    </row>
    <row r="12" spans="1:16" x14ac:dyDescent="0.3">
      <c r="A12" s="295" t="s">
        <v>5</v>
      </c>
      <c r="B12" s="296" t="s">
        <v>32</v>
      </c>
      <c r="C12" s="311">
        <f t="shared" ref="C12:K12" si="10">(C68*C$63+C118*C$113+C168*C$163)/(SUM(C$163,C$113,C$63))</f>
        <v>7.6700000000000004E-2</v>
      </c>
      <c r="D12" s="311">
        <f t="shared" si="10"/>
        <v>0.11279999999999998</v>
      </c>
      <c r="E12" s="311">
        <f t="shared" si="10"/>
        <v>0.14679999999999999</v>
      </c>
      <c r="F12" s="311">
        <f t="shared" si="10"/>
        <v>0.14680000000000001</v>
      </c>
      <c r="G12" s="311">
        <f t="shared" si="10"/>
        <v>0.17109999999999997</v>
      </c>
      <c r="H12" s="311">
        <f t="shared" si="10"/>
        <v>0.1711</v>
      </c>
      <c r="I12" s="311">
        <f t="shared" si="10"/>
        <v>0.20319999999999999</v>
      </c>
      <c r="J12" s="311">
        <f t="shared" si="10"/>
        <v>0.20319999999999999</v>
      </c>
      <c r="K12" s="311">
        <f t="shared" si="10"/>
        <v>0.2399</v>
      </c>
      <c r="L12" s="584">
        <f t="shared" si="8"/>
        <v>0.16477153352337934</v>
      </c>
      <c r="M12" s="584"/>
      <c r="N12" s="312">
        <f t="shared" si="4"/>
        <v>2.0803650130840071E-2</v>
      </c>
      <c r="O12" s="311">
        <f t="shared" si="5"/>
        <v>8.2894912926773437E-2</v>
      </c>
      <c r="P12" s="325">
        <f t="shared" si="6"/>
        <v>1340760.061189</v>
      </c>
    </row>
    <row r="13" spans="1:16" x14ac:dyDescent="0.3">
      <c r="A13" s="2" t="s">
        <v>6</v>
      </c>
      <c r="B13" t="s">
        <v>181</v>
      </c>
      <c r="C13" s="287">
        <f t="shared" ref="C13:K13" si="11">(C69*C$63+C119*C$113+C169*C$163)/(SUM(C$163,C$113,C$63))</f>
        <v>0.16930000000000001</v>
      </c>
      <c r="D13" s="287">
        <f t="shared" si="11"/>
        <v>0.22159999999999999</v>
      </c>
      <c r="E13" s="287">
        <f t="shared" si="11"/>
        <v>0.22983305829530787</v>
      </c>
      <c r="F13" s="287">
        <f t="shared" si="11"/>
        <v>0.26506917562044391</v>
      </c>
      <c r="G13" s="287">
        <f t="shared" si="11"/>
        <v>0.29310000000000008</v>
      </c>
      <c r="H13" s="287">
        <f t="shared" si="11"/>
        <v>0.5736</v>
      </c>
      <c r="I13" s="287">
        <f t="shared" si="11"/>
        <v>0.49949999999999994</v>
      </c>
      <c r="J13" s="287">
        <f t="shared" si="11"/>
        <v>0.56020000000000003</v>
      </c>
      <c r="K13" s="287">
        <f t="shared" si="11"/>
        <v>0.88877708661117694</v>
      </c>
      <c r="L13" s="585">
        <f t="shared" si="8"/>
        <v>0.35566621668397286</v>
      </c>
      <c r="M13" s="585"/>
      <c r="N13" s="313">
        <f t="shared" si="4"/>
        <v>4.4905545132910132E-2</v>
      </c>
      <c r="O13" s="287">
        <f t="shared" si="5"/>
        <v>0.17893212154167124</v>
      </c>
      <c r="P13" s="326">
        <f t="shared" si="6"/>
        <v>2894086.4252890004</v>
      </c>
    </row>
    <row r="14" spans="1:16" x14ac:dyDescent="0.3">
      <c r="A14" s="295" t="s">
        <v>100</v>
      </c>
      <c r="B14" s="296" t="s">
        <v>101</v>
      </c>
      <c r="C14" s="311"/>
      <c r="D14" s="311"/>
      <c r="E14" s="311"/>
      <c r="F14" s="311"/>
      <c r="G14" s="311"/>
      <c r="H14" s="311">
        <f>(H70*H$63+H120*H$113+H170*H$163)/(SUM(H$163,H$113,H$63))</f>
        <v>0.25</v>
      </c>
      <c r="I14" s="311"/>
      <c r="J14" s="311"/>
      <c r="K14" s="311"/>
      <c r="L14" s="584">
        <f t="shared" si="8"/>
        <v>6.3672444278707243E-3</v>
      </c>
      <c r="M14" s="584"/>
      <c r="N14" s="312">
        <f t="shared" si="4"/>
        <v>8.0391268165364601E-4</v>
      </c>
      <c r="O14" s="311">
        <f t="shared" si="5"/>
        <v>3.2032970813914048E-3</v>
      </c>
      <c r="P14" s="325">
        <f t="shared" si="6"/>
        <v>51810.8125</v>
      </c>
    </row>
    <row r="15" spans="1:16" ht="28.8" x14ac:dyDescent="0.3">
      <c r="A15" s="283">
        <v>5</v>
      </c>
      <c r="B15" s="284" t="s">
        <v>71</v>
      </c>
      <c r="C15" s="309">
        <f t="shared" ref="C15:K15" si="12">SUM(C16:C18,C23:C25)</f>
        <v>2.7426056336245472</v>
      </c>
      <c r="D15" s="309">
        <f t="shared" si="12"/>
        <v>2.7425138741807911</v>
      </c>
      <c r="E15" s="309">
        <f t="shared" si="12"/>
        <v>4.2735596779832177</v>
      </c>
      <c r="F15" s="309">
        <f t="shared" si="12"/>
        <v>4.1699700564547166</v>
      </c>
      <c r="G15" s="309">
        <f t="shared" si="12"/>
        <v>4.1699545029215859</v>
      </c>
      <c r="H15" s="309">
        <f t="shared" si="12"/>
        <v>4.5263023350000013</v>
      </c>
      <c r="I15" s="309">
        <f t="shared" si="12"/>
        <v>4.1699644023873752</v>
      </c>
      <c r="J15" s="309">
        <f t="shared" si="12"/>
        <v>4.1700418688466261</v>
      </c>
      <c r="K15" s="309">
        <f t="shared" si="12"/>
        <v>4.1699718919475641</v>
      </c>
      <c r="L15" s="583">
        <f t="shared" si="8"/>
        <v>4.0212594327241211</v>
      </c>
      <c r="M15" s="583"/>
      <c r="N15" s="310">
        <f t="shared" si="4"/>
        <v>0.50771436385195146</v>
      </c>
      <c r="O15" s="309">
        <f t="shared" si="5"/>
        <v>2.0230554599064567</v>
      </c>
      <c r="P15" s="327">
        <f t="shared" si="6"/>
        <v>32721331.942395456</v>
      </c>
    </row>
    <row r="16" spans="1:16" x14ac:dyDescent="0.3">
      <c r="A16" s="295" t="s">
        <v>115</v>
      </c>
      <c r="B16" s="296" t="s">
        <v>114</v>
      </c>
      <c r="C16" s="311">
        <f t="shared" ref="C16:K16" si="13">(C72*C$63+C122*C$113+C172*C$163)/(SUM(C$163,C$113,C$63))</f>
        <v>1.5012816127298307</v>
      </c>
      <c r="D16" s="311">
        <f t="shared" si="13"/>
        <v>1.501243756502779</v>
      </c>
      <c r="E16" s="311">
        <f t="shared" si="13"/>
        <v>2.2674068102611766</v>
      </c>
      <c r="F16" s="311">
        <f t="shared" si="13"/>
        <v>2.2160049320101414</v>
      </c>
      <c r="G16" s="311">
        <f t="shared" si="13"/>
        <v>2.215994008764413</v>
      </c>
      <c r="H16" s="311">
        <f t="shared" si="13"/>
        <v>2.4243999999999999</v>
      </c>
      <c r="I16" s="311">
        <f t="shared" si="13"/>
        <v>2.2160009611588616</v>
      </c>
      <c r="J16" s="311">
        <f t="shared" si="13"/>
        <v>2.2160553658502615</v>
      </c>
      <c r="K16" s="311">
        <f t="shared" si="13"/>
        <v>2.2160062210766989</v>
      </c>
      <c r="L16" s="584">
        <f t="shared" si="8"/>
        <v>2.142126321628083</v>
      </c>
      <c r="M16" s="584"/>
      <c r="N16" s="312">
        <f t="shared" si="4"/>
        <v>0.27045962113893213</v>
      </c>
      <c r="O16" s="311">
        <f t="shared" si="5"/>
        <v>1.0776823587935711</v>
      </c>
      <c r="P16" s="325">
        <f t="shared" si="6"/>
        <v>17430665.095152002</v>
      </c>
    </row>
    <row r="17" spans="1:16" x14ac:dyDescent="0.3">
      <c r="A17" s="2" t="s">
        <v>116</v>
      </c>
      <c r="B17" t="s">
        <v>117</v>
      </c>
      <c r="C17" s="287">
        <f t="shared" ref="C17:K17" si="14">(C73*C$63+C123*C$113+C173*C$163)/(SUM(C$163,C$113,C$63))</f>
        <v>0.63638276666488613</v>
      </c>
      <c r="D17" s="287">
        <f t="shared" si="14"/>
        <v>0.63636671967523262</v>
      </c>
      <c r="E17" s="287">
        <f t="shared" si="14"/>
        <v>0.96113787502204107</v>
      </c>
      <c r="F17" s="287">
        <f t="shared" si="14"/>
        <v>0.93934897864457501</v>
      </c>
      <c r="G17" s="287">
        <f t="shared" si="14"/>
        <v>0.93934434835717318</v>
      </c>
      <c r="H17" s="287">
        <f t="shared" si="14"/>
        <v>1.0276861892</v>
      </c>
      <c r="I17" s="287">
        <f t="shared" si="14"/>
        <v>0.93934729542851336</v>
      </c>
      <c r="J17" s="287">
        <f t="shared" si="14"/>
        <v>0.93937035719636475</v>
      </c>
      <c r="K17" s="287">
        <f t="shared" si="14"/>
        <v>0.93934952507086511</v>
      </c>
      <c r="L17" s="585">
        <f t="shared" si="8"/>
        <v>0.90803235285389317</v>
      </c>
      <c r="M17" s="585"/>
      <c r="N17" s="313">
        <f t="shared" si="4"/>
        <v>0.11464594018344539</v>
      </c>
      <c r="O17" s="287">
        <f t="shared" si="5"/>
        <v>0.45682200811608331</v>
      </c>
      <c r="P17" s="326">
        <f t="shared" si="6"/>
        <v>7388736.9191792682</v>
      </c>
    </row>
    <row r="18" spans="1:16" x14ac:dyDescent="0.3">
      <c r="A18" s="295" t="s">
        <v>8</v>
      </c>
      <c r="B18" s="296" t="s">
        <v>35</v>
      </c>
      <c r="C18" s="311">
        <f t="shared" ref="C18:K18" si="15">(C74*C$63+C124*C$113+C174*C$163)/(SUM(C$163,C$113,C$63))</f>
        <v>0.40418161272983055</v>
      </c>
      <c r="D18" s="311">
        <f t="shared" si="15"/>
        <v>0.40414375650277928</v>
      </c>
      <c r="E18" s="311">
        <f t="shared" si="15"/>
        <v>0.74280000000000002</v>
      </c>
      <c r="F18" s="311">
        <f t="shared" si="15"/>
        <v>0.71849999999999981</v>
      </c>
      <c r="G18" s="311">
        <f t="shared" si="15"/>
        <v>0.71849999999999992</v>
      </c>
      <c r="H18" s="311">
        <f t="shared" si="15"/>
        <v>0.7780999999999999</v>
      </c>
      <c r="I18" s="311">
        <f t="shared" si="15"/>
        <v>0.71850000000000003</v>
      </c>
      <c r="J18" s="311">
        <f t="shared" si="15"/>
        <v>0.71849999999999992</v>
      </c>
      <c r="K18" s="311">
        <f t="shared" si="15"/>
        <v>0.71849999999999992</v>
      </c>
      <c r="L18" s="584">
        <f t="shared" si="8"/>
        <v>0.68583826142368198</v>
      </c>
      <c r="M18" s="584"/>
      <c r="N18" s="312">
        <f t="shared" si="4"/>
        <v>8.6592258577100886E-2</v>
      </c>
      <c r="O18" s="311">
        <f t="shared" si="5"/>
        <v>0.34503837979088198</v>
      </c>
      <c r="P18" s="325">
        <f t="shared" si="6"/>
        <v>5580724.5929509997</v>
      </c>
    </row>
    <row r="19" spans="1:16" x14ac:dyDescent="0.3">
      <c r="A19" s="2" t="s">
        <v>9</v>
      </c>
      <c r="B19" t="s">
        <v>108</v>
      </c>
      <c r="C19" s="287">
        <f t="shared" ref="C19:K19" si="16">(C75*C$63+C125*C$113+C175*C$163)/(SUM(C$163,C$113,C$63))</f>
        <v>0.3432816127298306</v>
      </c>
      <c r="D19" s="287">
        <f t="shared" si="16"/>
        <v>0.34324375650277922</v>
      </c>
      <c r="E19" s="287">
        <f t="shared" si="16"/>
        <v>0.63090000000000002</v>
      </c>
      <c r="F19" s="287">
        <f t="shared" si="16"/>
        <v>0.61029999999999984</v>
      </c>
      <c r="G19" s="287">
        <f t="shared" si="16"/>
        <v>0.61029999999999984</v>
      </c>
      <c r="H19" s="287">
        <f t="shared" si="16"/>
        <v>0.66379999999999983</v>
      </c>
      <c r="I19" s="287">
        <f t="shared" si="16"/>
        <v>0.61029999999999995</v>
      </c>
      <c r="J19" s="287">
        <f t="shared" si="16"/>
        <v>0.61029999999999995</v>
      </c>
      <c r="K19" s="287">
        <f t="shared" si="16"/>
        <v>0.61029999999999995</v>
      </c>
      <c r="L19" s="585">
        <f t="shared" si="8"/>
        <v>0.58260914857337143</v>
      </c>
      <c r="M19" s="585"/>
      <c r="N19" s="313">
        <f t="shared" si="4"/>
        <v>7.3558803700927419E-2</v>
      </c>
      <c r="O19" s="287">
        <f t="shared" si="5"/>
        <v>0.29310484407477244</v>
      </c>
      <c r="P19" s="326">
        <f t="shared" si="6"/>
        <v>4740740.4725020006</v>
      </c>
    </row>
    <row r="20" spans="1:16" x14ac:dyDescent="0.3">
      <c r="A20" s="295" t="s">
        <v>10</v>
      </c>
      <c r="B20" s="296" t="s">
        <v>109</v>
      </c>
      <c r="C20" s="311">
        <f t="shared" ref="C20:K20" si="17">(C76*C$63+C126*C$113+C176*C$163)/(SUM(C$163,C$113,C$63))</f>
        <v>3.7100000000000001E-2</v>
      </c>
      <c r="D20" s="311">
        <f t="shared" si="17"/>
        <v>3.7100000000000001E-2</v>
      </c>
      <c r="E20" s="311">
        <f t="shared" si="17"/>
        <v>6.8199999999999997E-2</v>
      </c>
      <c r="F20" s="311">
        <f t="shared" si="17"/>
        <v>6.5899999999999986E-2</v>
      </c>
      <c r="G20" s="311">
        <f t="shared" si="17"/>
        <v>6.59E-2</v>
      </c>
      <c r="H20" s="311">
        <f t="shared" si="17"/>
        <v>6.8599999999999994E-2</v>
      </c>
      <c r="I20" s="311">
        <f t="shared" si="17"/>
        <v>6.59E-2</v>
      </c>
      <c r="J20" s="311">
        <f t="shared" si="17"/>
        <v>6.59E-2</v>
      </c>
      <c r="K20" s="311">
        <f t="shared" si="17"/>
        <v>6.59E-2</v>
      </c>
      <c r="L20" s="584">
        <f t="shared" si="8"/>
        <v>6.2865492072442311E-2</v>
      </c>
      <c r="M20" s="584"/>
      <c r="N20" s="312">
        <f t="shared" si="4"/>
        <v>7.9372430080140183E-3</v>
      </c>
      <c r="O20" s="311">
        <f t="shared" si="5"/>
        <v>3.162700121804992E-2</v>
      </c>
      <c r="P20" s="325">
        <f t="shared" si="6"/>
        <v>511541.88587900007</v>
      </c>
    </row>
    <row r="21" spans="1:16" x14ac:dyDescent="0.3">
      <c r="A21" s="2" t="s">
        <v>11</v>
      </c>
      <c r="B21" t="s">
        <v>110</v>
      </c>
      <c r="C21" s="287">
        <f t="shared" ref="C21:K21" si="18">(C77*C$63+C127*C$113+C177*C$163)/(SUM(C$163,C$113,C$63))</f>
        <v>3.8999999999999998E-3</v>
      </c>
      <c r="D21" s="287">
        <f t="shared" si="18"/>
        <v>3.8999999999999998E-3</v>
      </c>
      <c r="E21" s="287">
        <f t="shared" si="18"/>
        <v>7.1000000000000004E-3</v>
      </c>
      <c r="F21" s="287">
        <f t="shared" si="18"/>
        <v>6.899999999999999E-3</v>
      </c>
      <c r="G21" s="287">
        <f t="shared" si="18"/>
        <v>6.899999999999999E-3</v>
      </c>
      <c r="H21" s="287">
        <f t="shared" si="18"/>
        <v>7.1999999999999989E-3</v>
      </c>
      <c r="I21" s="287">
        <f t="shared" si="18"/>
        <v>6.8999999999999999E-3</v>
      </c>
      <c r="J21" s="287">
        <f t="shared" si="18"/>
        <v>6.8999999999999999E-3</v>
      </c>
      <c r="K21" s="287">
        <f t="shared" si="18"/>
        <v>6.9000000000000008E-3</v>
      </c>
      <c r="L21" s="585">
        <f t="shared" si="8"/>
        <v>6.5692761250845527E-3</v>
      </c>
      <c r="M21" s="585"/>
      <c r="N21" s="313">
        <f t="shared" si="4"/>
        <v>8.2942070876428737E-4</v>
      </c>
      <c r="O21" s="287">
        <f t="shared" si="5"/>
        <v>3.3049372105500761E-3</v>
      </c>
      <c r="P21" s="326">
        <f t="shared" si="6"/>
        <v>53454.761699999988</v>
      </c>
    </row>
    <row r="22" spans="1:16" x14ac:dyDescent="0.3">
      <c r="A22" s="295" t="s">
        <v>132</v>
      </c>
      <c r="B22" s="296" t="s">
        <v>133</v>
      </c>
      <c r="C22" s="311">
        <f t="shared" ref="C22:K22" si="19">(C78*C$63+C128*C$113+C178*C$163)/(SUM(C$163,C$113,C$63))</f>
        <v>1.9900000000000001E-2</v>
      </c>
      <c r="D22" s="311">
        <f t="shared" si="19"/>
        <v>1.9900000000000001E-2</v>
      </c>
      <c r="E22" s="311">
        <f t="shared" si="19"/>
        <v>3.6599999999999994E-2</v>
      </c>
      <c r="F22" s="311">
        <f t="shared" si="19"/>
        <v>3.5400000000000001E-2</v>
      </c>
      <c r="G22" s="311">
        <f t="shared" si="19"/>
        <v>3.5400000000000001E-2</v>
      </c>
      <c r="H22" s="311">
        <f t="shared" si="19"/>
        <v>3.85E-2</v>
      </c>
      <c r="I22" s="311">
        <f t="shared" si="19"/>
        <v>3.5400000000000001E-2</v>
      </c>
      <c r="J22" s="311">
        <f t="shared" si="19"/>
        <v>3.5400000000000001E-2</v>
      </c>
      <c r="K22" s="311">
        <f t="shared" si="19"/>
        <v>3.5400000000000001E-2</v>
      </c>
      <c r="L22" s="584">
        <f t="shared" si="8"/>
        <v>2.1525239587103128E-2</v>
      </c>
      <c r="M22" s="584"/>
      <c r="N22" s="312">
        <f t="shared" si="4"/>
        <v>2.717724013226249E-3</v>
      </c>
      <c r="O22" s="311">
        <f t="shared" si="5"/>
        <v>1.0829133061674592E-2</v>
      </c>
      <c r="P22" s="325">
        <f t="shared" si="6"/>
        <v>175152.71557400003</v>
      </c>
    </row>
    <row r="23" spans="1:16" x14ac:dyDescent="0.3">
      <c r="A23" s="295" t="s">
        <v>13</v>
      </c>
      <c r="B23" s="296" t="s">
        <v>40</v>
      </c>
      <c r="C23" s="311">
        <f t="shared" ref="C23:K23" si="20">(C79*C$63+C129*C$113+C179*C$163)/(SUM(C$163,C$113,C$63))</f>
        <v>3.6299999999999999E-2</v>
      </c>
      <c r="D23" s="311">
        <f t="shared" si="20"/>
        <v>3.6299999999999992E-2</v>
      </c>
      <c r="E23" s="311">
        <f t="shared" si="20"/>
        <v>5.4600000000000003E-2</v>
      </c>
      <c r="F23" s="311">
        <f t="shared" si="20"/>
        <v>5.3199999999999997E-2</v>
      </c>
      <c r="G23" s="311">
        <f t="shared" si="20"/>
        <v>5.3199999999999997E-2</v>
      </c>
      <c r="H23" s="311">
        <f t="shared" si="20"/>
        <v>5.3199999999999997E-2</v>
      </c>
      <c r="I23" s="311">
        <f t="shared" si="20"/>
        <v>5.319999999999999E-2</v>
      </c>
      <c r="J23" s="311">
        <f t="shared" si="20"/>
        <v>5.3199999999999997E-2</v>
      </c>
      <c r="K23" s="311">
        <f t="shared" si="20"/>
        <v>5.319999999999999E-2</v>
      </c>
      <c r="L23" s="584">
        <f t="shared" si="8"/>
        <v>5.1398196321650311E-2</v>
      </c>
      <c r="M23" s="584"/>
      <c r="N23" s="312">
        <f t="shared" si="4"/>
        <v>6.4894103415025026E-3</v>
      </c>
      <c r="O23" s="311">
        <f t="shared" si="5"/>
        <v>2.5857919250790177E-2</v>
      </c>
      <c r="P23" s="325">
        <f t="shared" si="6"/>
        <v>418231.51955699996</v>
      </c>
    </row>
    <row r="24" spans="1:16" x14ac:dyDescent="0.3">
      <c r="A24" s="297" t="s">
        <v>14</v>
      </c>
      <c r="B24" t="s">
        <v>118</v>
      </c>
      <c r="C24" s="287">
        <f t="shared" ref="C24:K24" si="21">(C80*C$63+C130*C$113+C180*C$163)/(SUM(C$163,C$113,C$63))</f>
        <v>0.11549999999999999</v>
      </c>
      <c r="D24" s="287">
        <f t="shared" si="21"/>
        <v>0.11549999999999999</v>
      </c>
      <c r="E24" s="287">
        <f t="shared" si="21"/>
        <v>0.17389999999999997</v>
      </c>
      <c r="F24" s="287">
        <f t="shared" si="21"/>
        <v>0.1706</v>
      </c>
      <c r="G24" s="287">
        <f t="shared" si="21"/>
        <v>0.1706</v>
      </c>
      <c r="H24" s="287">
        <f t="shared" si="21"/>
        <v>0.17059999999999997</v>
      </c>
      <c r="I24" s="287">
        <f t="shared" si="21"/>
        <v>0.1706</v>
      </c>
      <c r="J24" s="287">
        <f t="shared" si="21"/>
        <v>0.1706</v>
      </c>
      <c r="K24" s="287">
        <f t="shared" si="21"/>
        <v>0.17060000000000003</v>
      </c>
      <c r="L24" s="585">
        <f t="shared" si="8"/>
        <v>0.16424288938621984</v>
      </c>
      <c r="M24" s="585"/>
      <c r="N24" s="313">
        <f t="shared" si="4"/>
        <v>2.0736904817265471E-2</v>
      </c>
      <c r="O24" s="287">
        <f t="shared" si="5"/>
        <v>8.2628957340987338E-2</v>
      </c>
      <c r="P24" s="326">
        <f t="shared" si="6"/>
        <v>1336458.43863</v>
      </c>
    </row>
    <row r="25" spans="1:16" x14ac:dyDescent="0.3">
      <c r="A25" s="298"/>
      <c r="B25" s="296" t="s">
        <v>117</v>
      </c>
      <c r="C25" s="311">
        <f t="shared" ref="C25:K25" si="22">(C81*C$63+C131*C$113+C181*C$163)/(SUM(C$163,C$113,C$63))</f>
        <v>4.8959641500000005E-2</v>
      </c>
      <c r="D25" s="311">
        <f t="shared" si="22"/>
        <v>4.8959641499999998E-2</v>
      </c>
      <c r="E25" s="311">
        <f t="shared" si="22"/>
        <v>7.3714992700000009E-2</v>
      </c>
      <c r="F25" s="311">
        <f t="shared" si="22"/>
        <v>7.2316145800000023E-2</v>
      </c>
      <c r="G25" s="311">
        <f t="shared" si="22"/>
        <v>7.2316145800000009E-2</v>
      </c>
      <c r="H25" s="311">
        <f t="shared" si="22"/>
        <v>7.2316145799999995E-2</v>
      </c>
      <c r="I25" s="311">
        <f t="shared" si="22"/>
        <v>7.2316145800000009E-2</v>
      </c>
      <c r="J25" s="311">
        <f t="shared" si="22"/>
        <v>7.2316145800000009E-2</v>
      </c>
      <c r="K25" s="311">
        <f t="shared" si="22"/>
        <v>7.2316145800000009E-2</v>
      </c>
      <c r="L25" s="584">
        <f t="shared" si="8"/>
        <v>6.962141111059289E-2</v>
      </c>
      <c r="M25" s="584"/>
      <c r="N25" s="312">
        <f t="shared" si="4"/>
        <v>8.7902287937051127E-3</v>
      </c>
      <c r="O25" s="311">
        <f t="shared" si="5"/>
        <v>3.5025836614143144E-2</v>
      </c>
      <c r="P25" s="325">
        <f t="shared" si="6"/>
        <v>566515.37692618661</v>
      </c>
    </row>
    <row r="26" spans="1:16" x14ac:dyDescent="0.3">
      <c r="A26" s="283">
        <v>6</v>
      </c>
      <c r="B26" s="281" t="s">
        <v>42</v>
      </c>
      <c r="C26" s="309">
        <f>SUM(C27:C29)</f>
        <v>0.3219172088684516</v>
      </c>
      <c r="D26" s="309">
        <f t="shared" ref="D26:K26" si="23">SUM(D27:D29)</f>
        <v>0.32449550755232631</v>
      </c>
      <c r="E26" s="309">
        <f t="shared" si="23"/>
        <v>0.39307046213654762</v>
      </c>
      <c r="F26" s="309">
        <f t="shared" si="23"/>
        <v>0.38936037549140812</v>
      </c>
      <c r="G26" s="309">
        <f t="shared" si="23"/>
        <v>0.3896870468348046</v>
      </c>
      <c r="H26" s="309">
        <f>SUM(H27:H29)</f>
        <v>0.76028484804692065</v>
      </c>
      <c r="I26" s="309">
        <f t="shared" si="23"/>
        <v>0.3894026247625284</v>
      </c>
      <c r="J26" s="309">
        <f t="shared" si="23"/>
        <v>0.3874519511549635</v>
      </c>
      <c r="K26" s="309">
        <f t="shared" si="23"/>
        <v>0.38864914561781994</v>
      </c>
      <c r="L26" s="583">
        <f t="shared" si="8"/>
        <v>0.39120365981565397</v>
      </c>
      <c r="M26" s="583"/>
      <c r="N26" s="310">
        <f t="shared" si="4"/>
        <v>4.9392415635643054E-2</v>
      </c>
      <c r="O26" s="309">
        <f t="shared" si="5"/>
        <v>0.19681065426542524</v>
      </c>
      <c r="P26" s="324">
        <f t="shared" si="6"/>
        <v>3183257.6395690003</v>
      </c>
    </row>
    <row r="27" spans="1:16" x14ac:dyDescent="0.3">
      <c r="A27" s="2" t="s">
        <v>15</v>
      </c>
      <c r="B27" t="s">
        <v>43</v>
      </c>
      <c r="C27" s="287">
        <f t="shared" ref="C27:K27" si="24">(C83*C$63+C133*C$113+C183*C$163)/(SUM(C$163,C$113,C$63))</f>
        <v>0.13930000000000003</v>
      </c>
      <c r="D27" s="287">
        <f t="shared" si="24"/>
        <v>0.13930000000000001</v>
      </c>
      <c r="E27" s="287">
        <f t="shared" si="24"/>
        <v>0.2099</v>
      </c>
      <c r="F27" s="287">
        <f t="shared" si="24"/>
        <v>0.20579999999999998</v>
      </c>
      <c r="G27" s="287">
        <f t="shared" si="24"/>
        <v>0.20579999999999998</v>
      </c>
      <c r="H27" s="287">
        <f t="shared" si="24"/>
        <v>0.20580000000000001</v>
      </c>
      <c r="I27" s="287">
        <f t="shared" si="24"/>
        <v>0.20580000000000001</v>
      </c>
      <c r="J27" s="287">
        <f t="shared" si="24"/>
        <v>0.20580000000000001</v>
      </c>
      <c r="K27" s="287">
        <f t="shared" si="24"/>
        <v>0.20580000000000004</v>
      </c>
      <c r="L27" s="585">
        <f t="shared" si="8"/>
        <v>0.19817236988880466</v>
      </c>
      <c r="M27" s="585"/>
      <c r="N27" s="313">
        <f t="shared" si="4"/>
        <v>2.5020757897972402E-2</v>
      </c>
      <c r="O27" s="287">
        <f t="shared" si="5"/>
        <v>9.9698540124917356E-2</v>
      </c>
      <c r="P27" s="326">
        <f t="shared" si="6"/>
        <v>1612545.5234680001</v>
      </c>
    </row>
    <row r="28" spans="1:16" x14ac:dyDescent="0.3">
      <c r="A28" s="295" t="s">
        <v>16</v>
      </c>
      <c r="B28" s="296" t="s">
        <v>44</v>
      </c>
      <c r="C28" s="311">
        <f t="shared" ref="C28:K28" si="25">(C84*C$63+C134*C$113+C184*C$163)/(SUM(C$163,C$113,C$63))</f>
        <v>0.18261720886845156</v>
      </c>
      <c r="D28" s="311">
        <f t="shared" si="25"/>
        <v>0.18519550755232631</v>
      </c>
      <c r="E28" s="311">
        <f t="shared" si="25"/>
        <v>0.18317046213654764</v>
      </c>
      <c r="F28" s="311">
        <f t="shared" si="25"/>
        <v>0.18356037549140813</v>
      </c>
      <c r="G28" s="311">
        <f t="shared" si="25"/>
        <v>0.18388704683480461</v>
      </c>
      <c r="H28" s="311">
        <f t="shared" si="25"/>
        <v>0.18638484804692071</v>
      </c>
      <c r="I28" s="311">
        <f t="shared" si="25"/>
        <v>0.18360262476252837</v>
      </c>
      <c r="J28" s="311">
        <f t="shared" si="25"/>
        <v>0.18165195115496349</v>
      </c>
      <c r="K28" s="311">
        <f t="shared" si="25"/>
        <v>0.1828491456178199</v>
      </c>
      <c r="L28" s="584">
        <f t="shared" si="8"/>
        <v>0.18365615923125239</v>
      </c>
      <c r="M28" s="584"/>
      <c r="N28" s="312">
        <f t="shared" si="4"/>
        <v>2.3187976705203811E-2</v>
      </c>
      <c r="O28" s="311">
        <f t="shared" si="5"/>
        <v>9.239557951786713E-2</v>
      </c>
      <c r="P28" s="325">
        <f t="shared" si="6"/>
        <v>1494425.8757759999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(H85*H$63+H135*H$113+H185*H$163)/(SUM(H$163,H$113,H$63))</f>
        <v>0.36809999999999998</v>
      </c>
      <c r="I29" s="287"/>
      <c r="J29" s="287"/>
      <c r="K29" s="287"/>
      <c r="L29" s="585">
        <f t="shared" si="8"/>
        <v>9.3751306955968533E-3</v>
      </c>
      <c r="M29" s="585"/>
      <c r="N29" s="313">
        <f t="shared" si="4"/>
        <v>1.1836810324668283E-3</v>
      </c>
      <c r="O29" s="287">
        <f t="shared" si="5"/>
        <v>4.7165346226407043E-3</v>
      </c>
      <c r="P29" s="326">
        <f t="shared" si="6"/>
        <v>76286.240324999992</v>
      </c>
    </row>
    <row r="30" spans="1:16" x14ac:dyDescent="0.3">
      <c r="A30" s="295" t="s">
        <v>104</v>
      </c>
      <c r="B30" s="296" t="s">
        <v>119</v>
      </c>
      <c r="C30" s="311"/>
      <c r="D30" s="311"/>
      <c r="E30" s="311"/>
      <c r="F30" s="311"/>
      <c r="G30" s="311"/>
      <c r="H30" s="311">
        <f>(H86*H$63+H136*H$113+H186*H$163)/(SUM(H$163,H$113,H$63))</f>
        <v>0.36809999999999998</v>
      </c>
      <c r="I30" s="311"/>
      <c r="J30" s="311"/>
      <c r="K30" s="311"/>
      <c r="L30" s="584">
        <f t="shared" si="8"/>
        <v>9.3751306955968533E-3</v>
      </c>
      <c r="M30" s="584"/>
      <c r="N30" s="312">
        <f t="shared" si="4"/>
        <v>1.1836810324668283E-3</v>
      </c>
      <c r="O30" s="311">
        <f t="shared" si="5"/>
        <v>4.7165346226407043E-3</v>
      </c>
      <c r="P30" s="325">
        <f t="shared" si="6"/>
        <v>76286.240324999992</v>
      </c>
    </row>
    <row r="31" spans="1:16" x14ac:dyDescent="0.3">
      <c r="A31" s="283">
        <v>7</v>
      </c>
      <c r="B31" s="281" t="s">
        <v>45</v>
      </c>
      <c r="C31" s="309">
        <f>SUM(C32:C33)</f>
        <v>0.41264665196587347</v>
      </c>
      <c r="D31" s="309">
        <f>SUM(D32:D33)</f>
        <v>0.24138967602009712</v>
      </c>
      <c r="E31" s="309">
        <f t="shared" ref="E31:K31" si="26">SUM(E32:E33)</f>
        <v>0.30038789412528855</v>
      </c>
      <c r="F31" s="309">
        <f t="shared" si="26"/>
        <v>0.27628591253649298</v>
      </c>
      <c r="G31" s="309">
        <f t="shared" si="26"/>
        <v>0.41743917557242499</v>
      </c>
      <c r="H31" s="309">
        <f t="shared" si="26"/>
        <v>0.63529999999999998</v>
      </c>
      <c r="I31" s="309">
        <f t="shared" si="26"/>
        <v>0.72667443794197406</v>
      </c>
      <c r="J31" s="309">
        <f t="shared" si="26"/>
        <v>0.80417561369696677</v>
      </c>
      <c r="K31" s="309">
        <f t="shared" si="26"/>
        <v>1.2718933520314879</v>
      </c>
      <c r="L31" s="583">
        <f t="shared" si="8"/>
        <v>0.4836872387234204</v>
      </c>
      <c r="M31" s="583"/>
      <c r="N31" s="310">
        <f t="shared" si="4"/>
        <v>6.1069165722891096E-2</v>
      </c>
      <c r="O31" s="309">
        <f t="shared" si="5"/>
        <v>0.24333821917170134</v>
      </c>
      <c r="P31" s="324">
        <f t="shared" si="6"/>
        <v>3935804.431262</v>
      </c>
    </row>
    <row r="32" spans="1:16" x14ac:dyDescent="0.3">
      <c r="A32" s="295" t="s">
        <v>17</v>
      </c>
      <c r="B32" s="296" t="s">
        <v>46</v>
      </c>
      <c r="C32" s="311">
        <f t="shared" ref="C32:K32" si="27">(C88*C$63+C138*C$113+C188*C$163)/(SUM(C$163,C$113,C$63))</f>
        <v>0.39185849383441468</v>
      </c>
      <c r="D32" s="311">
        <f t="shared" si="27"/>
        <v>0.22958763762427362</v>
      </c>
      <c r="E32" s="311">
        <f t="shared" si="27"/>
        <v>0.28481718972685727</v>
      </c>
      <c r="F32" s="311">
        <f t="shared" si="27"/>
        <v>0.26210378020966851</v>
      </c>
      <c r="G32" s="311">
        <f t="shared" si="27"/>
        <v>0.3962079864338709</v>
      </c>
      <c r="H32" s="311">
        <f t="shared" si="27"/>
        <v>0.59750000000000003</v>
      </c>
      <c r="I32" s="311">
        <f t="shared" si="27"/>
        <v>0.68941779802276049</v>
      </c>
      <c r="J32" s="311">
        <f t="shared" si="27"/>
        <v>0.76010829641316335</v>
      </c>
      <c r="K32" s="311">
        <f t="shared" si="27"/>
        <v>1.2053366229824731</v>
      </c>
      <c r="L32" s="584">
        <f t="shared" si="8"/>
        <v>0.45861108812567686</v>
      </c>
      <c r="M32" s="584"/>
      <c r="N32" s="312">
        <f t="shared" si="4"/>
        <v>5.7903112385227079E-2</v>
      </c>
      <c r="O32" s="311">
        <f t="shared" si="5"/>
        <v>0.23072265824385654</v>
      </c>
      <c r="P32" s="325">
        <f t="shared" si="6"/>
        <v>3731757.6490850002</v>
      </c>
    </row>
    <row r="33" spans="1:19" x14ac:dyDescent="0.3">
      <c r="A33" s="2" t="s">
        <v>18</v>
      </c>
      <c r="B33" t="s">
        <v>48</v>
      </c>
      <c r="C33" s="287">
        <f t="shared" ref="C33:K33" si="28">(C89*C$63+C139*C$113+C189*C$163)/(SUM(C$163,C$113,C$63))</f>
        <v>2.0788158131458762E-2</v>
      </c>
      <c r="D33" s="287">
        <f t="shared" si="28"/>
        <v>1.1802038395823512E-2</v>
      </c>
      <c r="E33" s="287">
        <f t="shared" si="28"/>
        <v>1.5570704398431296E-2</v>
      </c>
      <c r="F33" s="287">
        <f t="shared" si="28"/>
        <v>1.4182132326824472E-2</v>
      </c>
      <c r="G33" s="287">
        <f t="shared" si="28"/>
        <v>2.1231189138554079E-2</v>
      </c>
      <c r="H33" s="287">
        <f t="shared" si="28"/>
        <v>3.78E-2</v>
      </c>
      <c r="I33" s="287">
        <f t="shared" si="28"/>
        <v>3.7256639919213533E-2</v>
      </c>
      <c r="J33" s="287">
        <f t="shared" si="28"/>
        <v>4.4067317283803406E-2</v>
      </c>
      <c r="K33" s="287">
        <f t="shared" si="28"/>
        <v>6.6556729049014746E-2</v>
      </c>
      <c r="L33" s="585">
        <f t="shared" si="8"/>
        <v>2.5076150597743561E-2</v>
      </c>
      <c r="M33" s="585"/>
      <c r="N33" s="313">
        <f t="shared" si="4"/>
        <v>3.1660533376640146E-3</v>
      </c>
      <c r="O33" s="287">
        <f t="shared" si="5"/>
        <v>1.2615560927844778E-2</v>
      </c>
      <c r="P33" s="326">
        <f t="shared" si="6"/>
        <v>204046.78217699999</v>
      </c>
    </row>
    <row r="34" spans="1:19" x14ac:dyDescent="0.3">
      <c r="A34" s="283">
        <v>8</v>
      </c>
      <c r="B34" s="281" t="s">
        <v>49</v>
      </c>
      <c r="C34" s="309">
        <f>SUM(C35:C38)</f>
        <v>0.77476973944604632</v>
      </c>
      <c r="D34" s="309">
        <f>SUM(D35:D38)</f>
        <v>0.44801772166677639</v>
      </c>
      <c r="E34" s="309">
        <f t="shared" ref="E34:K34" si="29">SUM(E35:E38)</f>
        <v>0.59465505249912864</v>
      </c>
      <c r="F34" s="309">
        <f t="shared" si="29"/>
        <v>0.51027219702704629</v>
      </c>
      <c r="G34" s="309">
        <f t="shared" si="29"/>
        <v>0.7837736989519819</v>
      </c>
      <c r="H34" s="309">
        <f t="shared" si="29"/>
        <v>1.2649293663991468</v>
      </c>
      <c r="I34" s="309">
        <f t="shared" si="29"/>
        <v>1.3721955523793274</v>
      </c>
      <c r="J34" s="309">
        <f t="shared" si="29"/>
        <v>1.5200126905164</v>
      </c>
      <c r="K34" s="309">
        <f t="shared" si="29"/>
        <v>2.8921272408750109</v>
      </c>
      <c r="L34" s="583">
        <f t="shared" si="8"/>
        <v>0.97020061353650289</v>
      </c>
      <c r="M34" s="583"/>
      <c r="N34" s="310">
        <f t="shared" si="4"/>
        <v>0.12249515246440267</v>
      </c>
      <c r="O34" s="309">
        <f t="shared" si="5"/>
        <v>0.4880982391852241</v>
      </c>
      <c r="P34" s="324">
        <f t="shared" si="6"/>
        <v>7894605.3736049999</v>
      </c>
    </row>
    <row r="35" spans="1:19" x14ac:dyDescent="0.3">
      <c r="A35" s="295" t="s">
        <v>19</v>
      </c>
      <c r="B35" s="296" t="s">
        <v>46</v>
      </c>
      <c r="C35" s="311">
        <f t="shared" ref="C35:K35" si="30">(C91*C$63+C141*C$113+C191*C$163)/(SUM(C$163,C$113,C$63))</f>
        <v>0.39185251327445314</v>
      </c>
      <c r="D35" s="311">
        <f t="shared" si="30"/>
        <v>0.226584486870375</v>
      </c>
      <c r="E35" s="311">
        <f t="shared" si="30"/>
        <v>0.30076640179547282</v>
      </c>
      <c r="F35" s="311">
        <f t="shared" si="30"/>
        <v>0.25809467407261211</v>
      </c>
      <c r="G35" s="311">
        <f t="shared" si="30"/>
        <v>0.39641017751757873</v>
      </c>
      <c r="H35" s="311">
        <f t="shared" si="30"/>
        <v>0.61570000000000003</v>
      </c>
      <c r="I35" s="311">
        <f t="shared" si="30"/>
        <v>0.69402209666617487</v>
      </c>
      <c r="J35" s="311">
        <f t="shared" si="30"/>
        <v>0.76874732090532638</v>
      </c>
      <c r="K35" s="311">
        <f t="shared" si="30"/>
        <v>1.4627224103228431</v>
      </c>
      <c r="L35" s="584">
        <f t="shared" si="8"/>
        <v>0.49008507872707596</v>
      </c>
      <c r="M35" s="584"/>
      <c r="N35" s="312">
        <f t="shared" si="4"/>
        <v>6.1876941326983882E-2</v>
      </c>
      <c r="O35" s="311">
        <f t="shared" si="5"/>
        <v>0.24655690858170917</v>
      </c>
      <c r="P35" s="325">
        <f t="shared" si="6"/>
        <v>3987864.202579001</v>
      </c>
    </row>
    <row r="36" spans="1:19" x14ac:dyDescent="0.3">
      <c r="A36" s="2" t="s">
        <v>19</v>
      </c>
      <c r="B36" t="s">
        <v>47</v>
      </c>
      <c r="C36" s="287">
        <f t="shared" ref="C36:K36" si="31">(C92*C$63+C142*C$113+C192*C$163)/(SUM(C$163,C$113,C$63))</f>
        <v>0.20083507245037244</v>
      </c>
      <c r="D36" s="287">
        <f t="shared" si="31"/>
        <v>0.11613974772356386</v>
      </c>
      <c r="E36" s="287">
        <f t="shared" si="31"/>
        <v>0.15413270439244833</v>
      </c>
      <c r="F36" s="287">
        <f t="shared" si="31"/>
        <v>0.13225708117487067</v>
      </c>
      <c r="G36" s="287">
        <f t="shared" si="31"/>
        <v>0.20315755624408047</v>
      </c>
      <c r="H36" s="287">
        <f t="shared" si="31"/>
        <v>0.31542936639914687</v>
      </c>
      <c r="I36" s="287">
        <f t="shared" si="31"/>
        <v>0.35567299688197423</v>
      </c>
      <c r="J36" s="287">
        <f t="shared" si="31"/>
        <v>0.39403244099822216</v>
      </c>
      <c r="K36" s="287">
        <f t="shared" si="31"/>
        <v>0.7497514871326364</v>
      </c>
      <c r="L36" s="585">
        <f t="shared" si="8"/>
        <v>0.25117253785041632</v>
      </c>
      <c r="M36" s="585"/>
      <c r="N36" s="313">
        <f t="shared" si="4"/>
        <v>3.17124292538907E-2</v>
      </c>
      <c r="O36" s="287">
        <f t="shared" si="5"/>
        <v>0.12636239530873031</v>
      </c>
      <c r="P36" s="326">
        <f t="shared" si="6"/>
        <v>2043812.423276</v>
      </c>
    </row>
    <row r="37" spans="1:19" x14ac:dyDescent="0.3">
      <c r="A37" s="295" t="s">
        <v>20</v>
      </c>
      <c r="B37" s="296" t="s">
        <v>50</v>
      </c>
      <c r="C37" s="311">
        <f t="shared" ref="C37:K37" si="32">(C93*C$63+C143*C$113+C193*C$163)/(SUM(C$163,C$113,C$63))</f>
        <v>0.12037634011319391</v>
      </c>
      <c r="D37" s="311">
        <f t="shared" si="32"/>
        <v>6.9613781250032439E-2</v>
      </c>
      <c r="E37" s="311">
        <f t="shared" si="32"/>
        <v>9.2406234294530556E-2</v>
      </c>
      <c r="F37" s="311">
        <f t="shared" si="32"/>
        <v>7.9278908208567325E-2</v>
      </c>
      <c r="G37" s="311">
        <f t="shared" si="32"/>
        <v>0.12180825052676926</v>
      </c>
      <c r="H37" s="311">
        <f t="shared" si="32"/>
        <v>0.22069999999999998</v>
      </c>
      <c r="I37" s="311">
        <f t="shared" si="32"/>
        <v>0.21323516488463029</v>
      </c>
      <c r="J37" s="311">
        <f t="shared" si="32"/>
        <v>0.23618804995935128</v>
      </c>
      <c r="K37" s="311">
        <f t="shared" si="32"/>
        <v>0.44933495698280618</v>
      </c>
      <c r="L37" s="584">
        <f t="shared" si="8"/>
        <v>0.1513722277402435</v>
      </c>
      <c r="M37" s="584"/>
      <c r="N37" s="312">
        <f t="shared" si="4"/>
        <v>1.9111886611087751E-2</v>
      </c>
      <c r="O37" s="311">
        <f t="shared" si="5"/>
        <v>7.6153856007407844E-2</v>
      </c>
      <c r="P37" s="325">
        <f t="shared" si="6"/>
        <v>1231728.7639890001</v>
      </c>
    </row>
    <row r="38" spans="1:19" x14ac:dyDescent="0.3">
      <c r="A38" s="2" t="s">
        <v>20</v>
      </c>
      <c r="B38" t="s">
        <v>47</v>
      </c>
      <c r="C38" s="287">
        <f t="shared" ref="C38:K38" si="33">(C94*C$63+C144*C$113+C194*C$163)/(SUM(C$163,C$113,C$63))</f>
        <v>6.1705813608026898E-2</v>
      </c>
      <c r="D38" s="287">
        <f t="shared" si="33"/>
        <v>3.5679705822805122E-2</v>
      </c>
      <c r="E38" s="287">
        <f t="shared" si="33"/>
        <v>4.7349712016676891E-2</v>
      </c>
      <c r="F38" s="287">
        <f t="shared" si="33"/>
        <v>4.0641533570996195E-2</v>
      </c>
      <c r="G38" s="287">
        <f t="shared" si="33"/>
        <v>6.2397714663553434E-2</v>
      </c>
      <c r="H38" s="287">
        <f t="shared" si="33"/>
        <v>0.11310000000000001</v>
      </c>
      <c r="I38" s="287">
        <f t="shared" si="33"/>
        <v>0.10926529394654814</v>
      </c>
      <c r="J38" s="287">
        <f t="shared" si="33"/>
        <v>0.12104487865350008</v>
      </c>
      <c r="K38" s="287">
        <f t="shared" si="33"/>
        <v>0.23031838643672534</v>
      </c>
      <c r="L38" s="585">
        <f t="shared" si="8"/>
        <v>7.7570769218767197E-2</v>
      </c>
      <c r="M38" s="585"/>
      <c r="N38" s="313">
        <f t="shared" si="4"/>
        <v>9.7938952724403484E-3</v>
      </c>
      <c r="O38" s="287">
        <f t="shared" si="5"/>
        <v>3.9025079287376807E-2</v>
      </c>
      <c r="P38" s="326">
        <f t="shared" si="6"/>
        <v>631199.98376099998</v>
      </c>
    </row>
    <row r="39" spans="1:19" x14ac:dyDescent="0.3">
      <c r="A39" s="283">
        <v>9</v>
      </c>
      <c r="B39" s="281" t="s">
        <v>51</v>
      </c>
      <c r="C39" s="309">
        <f t="shared" ref="C39:K39" si="34">SUM(C43,C45)</f>
        <v>0.43108092383047691</v>
      </c>
      <c r="D39" s="309">
        <f t="shared" si="34"/>
        <v>0.41362950463494524</v>
      </c>
      <c r="E39" s="309">
        <f t="shared" si="34"/>
        <v>0.5807830462784519</v>
      </c>
      <c r="F39" s="309">
        <f t="shared" si="34"/>
        <v>0.59786019171250393</v>
      </c>
      <c r="G39" s="309">
        <f t="shared" si="34"/>
        <v>0.64318365334658667</v>
      </c>
      <c r="H39" s="309">
        <f t="shared" si="34"/>
        <v>0.78045413722379309</v>
      </c>
      <c r="I39" s="309">
        <f t="shared" si="34"/>
        <v>0.78440675196610243</v>
      </c>
      <c r="J39" s="309">
        <f t="shared" si="34"/>
        <v>0.83989191922256523</v>
      </c>
      <c r="K39" s="309">
        <f t="shared" si="34"/>
        <v>1.0333617017260055</v>
      </c>
      <c r="L39" s="583">
        <f t="shared" si="8"/>
        <v>0.61749619662161959</v>
      </c>
      <c r="M39" s="583"/>
      <c r="N39" s="310">
        <f t="shared" si="4"/>
        <v>7.7963556913900223E-2</v>
      </c>
      <c r="O39" s="309">
        <f t="shared" si="5"/>
        <v>0.31065616952760833</v>
      </c>
      <c r="P39" s="324">
        <f t="shared" si="6"/>
        <v>5024619.3663598159</v>
      </c>
    </row>
    <row r="40" spans="1:19" x14ac:dyDescent="0.3">
      <c r="A40" s="285"/>
      <c r="B40" s="286" t="s">
        <v>91</v>
      </c>
      <c r="C40" s="289"/>
      <c r="D40" s="289"/>
      <c r="E40" s="289"/>
      <c r="F40" s="289"/>
      <c r="G40" s="289"/>
      <c r="H40" s="289"/>
      <c r="I40" s="289"/>
      <c r="J40" s="289"/>
      <c r="K40" s="289"/>
      <c r="L40" s="576">
        <f t="shared" si="8"/>
        <v>-9.5829427312533119E-2</v>
      </c>
      <c r="M40" s="576"/>
      <c r="N40" s="315">
        <f t="shared" si="4"/>
        <v>-1.209918870947352E-2</v>
      </c>
      <c r="O40" s="288">
        <f t="shared" si="5"/>
        <v>-4.8210827823410775E-2</v>
      </c>
      <c r="P40" s="328">
        <f t="shared" si="6"/>
        <v>-779772.24633300002</v>
      </c>
    </row>
    <row r="41" spans="1:19" x14ac:dyDescent="0.3">
      <c r="A41" s="285"/>
      <c r="B41" s="286" t="s">
        <v>157</v>
      </c>
      <c r="C41" s="289"/>
      <c r="D41" s="289"/>
      <c r="E41" s="289"/>
      <c r="F41" s="289"/>
      <c r="G41" s="289"/>
      <c r="H41" s="289"/>
      <c r="I41" s="289"/>
      <c r="J41" s="289"/>
      <c r="K41" s="289"/>
      <c r="L41" s="576">
        <f t="shared" si="8"/>
        <v>-0.29591413931125288</v>
      </c>
      <c r="M41" s="576"/>
      <c r="N41" s="315">
        <f t="shared" si="4"/>
        <v>-3.7361394236987477E-2</v>
      </c>
      <c r="O41" s="288">
        <f t="shared" si="5"/>
        <v>-0.14887144816508549</v>
      </c>
      <c r="P41" s="328">
        <f t="shared" si="6"/>
        <v>-2407878.6611120002</v>
      </c>
    </row>
    <row r="42" spans="1:19" x14ac:dyDescent="0.3">
      <c r="A42" s="303"/>
      <c r="B42" s="304" t="s">
        <v>52</v>
      </c>
      <c r="C42" s="316">
        <f t="shared" ref="C42:K42" si="35">SUM(C34,C31,C26,C15,C9)</f>
        <v>5.0674862913254906</v>
      </c>
      <c r="D42" s="316">
        <f t="shared" si="35"/>
        <v>4.8623395946177794</v>
      </c>
      <c r="E42" s="316">
        <f t="shared" si="35"/>
        <v>6.8272798970053596</v>
      </c>
      <c r="F42" s="316">
        <f t="shared" si="35"/>
        <v>7.0280268927505523</v>
      </c>
      <c r="G42" s="316">
        <f t="shared" si="35"/>
        <v>7.5608178556753032</v>
      </c>
      <c r="H42" s="316">
        <f t="shared" si="35"/>
        <v>9.1744738000633994</v>
      </c>
      <c r="I42" s="316">
        <f t="shared" si="35"/>
        <v>9.2209379786300651</v>
      </c>
      <c r="J42" s="316">
        <f t="shared" si="35"/>
        <v>9.8731828563333455</v>
      </c>
      <c r="K42" s="316">
        <f t="shared" si="35"/>
        <v>12.147478508087714</v>
      </c>
      <c r="L42" s="588">
        <f t="shared" si="8"/>
        <v>7.2588540534821506</v>
      </c>
      <c r="M42" s="588"/>
      <c r="N42" s="317">
        <f t="shared" si="4"/>
        <v>0.91648512853129527</v>
      </c>
      <c r="O42" s="323">
        <f t="shared" si="5"/>
        <v>3.6518569794471283</v>
      </c>
      <c r="P42" s="329">
        <f t="shared" si="6"/>
        <v>59065916.282971457</v>
      </c>
      <c r="Q42" s="277"/>
      <c r="R42" s="277"/>
      <c r="S42" s="277"/>
    </row>
    <row r="43" spans="1:19" x14ac:dyDescent="0.3">
      <c r="A43" s="280" t="s">
        <v>21</v>
      </c>
      <c r="B43" s="1" t="s">
        <v>53</v>
      </c>
      <c r="C43" s="288">
        <f t="shared" ref="C43:K43" si="36">SUM(C44:C44)</f>
        <v>0.10557094190718395</v>
      </c>
      <c r="D43" s="288">
        <f t="shared" si="36"/>
        <v>0.10129712077467219</v>
      </c>
      <c r="E43" s="288">
        <f t="shared" si="36"/>
        <v>0.14223272209431265</v>
      </c>
      <c r="F43" s="288">
        <f t="shared" si="36"/>
        <v>0.14641488425667223</v>
      </c>
      <c r="G43" s="288">
        <f t="shared" si="36"/>
        <v>0.15751451838728359</v>
      </c>
      <c r="H43" s="288">
        <f t="shared" si="36"/>
        <v>0.19113181267672077</v>
      </c>
      <c r="I43" s="288">
        <f t="shared" si="36"/>
        <v>0.19209980090880019</v>
      </c>
      <c r="J43" s="288">
        <f t="shared" si="36"/>
        <v>0.20568801844599263</v>
      </c>
      <c r="K43" s="288">
        <f t="shared" si="36"/>
        <v>0.2530684197589913</v>
      </c>
      <c r="L43" s="589">
        <f t="shared" si="8"/>
        <v>0.15122370649619366</v>
      </c>
      <c r="M43" s="589"/>
      <c r="N43" s="315">
        <f t="shared" si="4"/>
        <v>1.9093134682692477E-2</v>
      </c>
      <c r="O43" s="288">
        <f t="shared" si="5"/>
        <v>7.6079136452822035E-2</v>
      </c>
      <c r="P43" s="326">
        <f t="shared" si="6"/>
        <v>1230520.2339231444</v>
      </c>
    </row>
    <row r="44" spans="1:19" x14ac:dyDescent="0.3">
      <c r="A44" s="295" t="s">
        <v>121</v>
      </c>
      <c r="B44" s="296" t="s">
        <v>128</v>
      </c>
      <c r="C44" s="311">
        <f t="shared" ref="C44:K44" si="37">(C100*C$63+C150*C$113+C200*C$163)/(SUM(C$163,C$113,C$63))</f>
        <v>0.10557094190718395</v>
      </c>
      <c r="D44" s="311">
        <f t="shared" si="37"/>
        <v>0.10129712077467219</v>
      </c>
      <c r="E44" s="311">
        <f t="shared" si="37"/>
        <v>0.14223272209431265</v>
      </c>
      <c r="F44" s="311">
        <f t="shared" si="37"/>
        <v>0.14641488425667223</v>
      </c>
      <c r="G44" s="311">
        <f t="shared" si="37"/>
        <v>0.15751451838728359</v>
      </c>
      <c r="H44" s="311">
        <f t="shared" si="37"/>
        <v>0.19113181267672077</v>
      </c>
      <c r="I44" s="311">
        <f t="shared" si="37"/>
        <v>0.19209980090880019</v>
      </c>
      <c r="J44" s="311">
        <f t="shared" si="37"/>
        <v>0.20568801844599263</v>
      </c>
      <c r="K44" s="311">
        <f t="shared" si="37"/>
        <v>0.2530684197589913</v>
      </c>
      <c r="L44" s="584">
        <f t="shared" si="8"/>
        <v>0.15122370649619366</v>
      </c>
      <c r="M44" s="584"/>
      <c r="N44" s="312">
        <f t="shared" si="4"/>
        <v>1.9093134682692477E-2</v>
      </c>
      <c r="O44" s="311">
        <f t="shared" si="5"/>
        <v>7.6079136452822035E-2</v>
      </c>
      <c r="P44" s="325">
        <f t="shared" si="6"/>
        <v>1230520.2339231444</v>
      </c>
    </row>
    <row r="45" spans="1:19" x14ac:dyDescent="0.3">
      <c r="A45" s="280" t="s">
        <v>24</v>
      </c>
      <c r="B45" s="1" t="s">
        <v>56</v>
      </c>
      <c r="C45" s="288">
        <f>SUM(C46,C47)</f>
        <v>0.32550998192329295</v>
      </c>
      <c r="D45" s="288">
        <f t="shared" ref="D45:K45" si="38">SUM(D46,D47)</f>
        <v>0.31233238386027307</v>
      </c>
      <c r="E45" s="288">
        <f t="shared" si="38"/>
        <v>0.43855032418413925</v>
      </c>
      <c r="F45" s="288">
        <f t="shared" si="38"/>
        <v>0.45144530745583167</v>
      </c>
      <c r="G45" s="288">
        <f t="shared" si="38"/>
        <v>0.48566913495930314</v>
      </c>
      <c r="H45" s="288">
        <f t="shared" si="38"/>
        <v>0.58932232454707234</v>
      </c>
      <c r="I45" s="288">
        <f t="shared" si="38"/>
        <v>0.59230695105730224</v>
      </c>
      <c r="J45" s="288">
        <f t="shared" si="38"/>
        <v>0.63420390077657263</v>
      </c>
      <c r="K45" s="288">
        <f t="shared" si="38"/>
        <v>0.7802932819670142</v>
      </c>
      <c r="L45" s="589">
        <f t="shared" si="8"/>
        <v>0.46627249012542593</v>
      </c>
      <c r="M45" s="589"/>
      <c r="N45" s="315">
        <f t="shared" si="4"/>
        <v>5.8870422231207746E-2</v>
      </c>
      <c r="O45" s="288">
        <f t="shared" si="5"/>
        <v>0.23457703307478628</v>
      </c>
      <c r="P45" s="326">
        <f t="shared" si="6"/>
        <v>3794099.1324366713</v>
      </c>
    </row>
    <row r="46" spans="1:19" x14ac:dyDescent="0.3">
      <c r="A46" s="295" t="s">
        <v>25</v>
      </c>
      <c r="B46" s="296" t="s">
        <v>129</v>
      </c>
      <c r="C46" s="311">
        <f t="shared" ref="C46:K46" si="39">(C102*C$63+C152*C$113+C202*C$163)/(SUM(C$163,C$113,C$63))</f>
        <v>0.10557094190718395</v>
      </c>
      <c r="D46" s="311">
        <f t="shared" si="39"/>
        <v>0.10129712077467219</v>
      </c>
      <c r="E46" s="311">
        <f t="shared" si="39"/>
        <v>0.14223272209431265</v>
      </c>
      <c r="F46" s="311">
        <f t="shared" si="39"/>
        <v>0.14641488425667223</v>
      </c>
      <c r="G46" s="311">
        <f t="shared" si="39"/>
        <v>0.15751451838728359</v>
      </c>
      <c r="H46" s="311">
        <f t="shared" si="39"/>
        <v>0.19113181267672077</v>
      </c>
      <c r="I46" s="311">
        <f t="shared" si="39"/>
        <v>0.19209980090880019</v>
      </c>
      <c r="J46" s="311">
        <f t="shared" si="39"/>
        <v>0.20568801844599263</v>
      </c>
      <c r="K46" s="311">
        <f t="shared" si="39"/>
        <v>0.2530684197589913</v>
      </c>
      <c r="L46" s="584">
        <f t="shared" si="8"/>
        <v>0.15122370649619366</v>
      </c>
      <c r="M46" s="584"/>
      <c r="N46" s="312">
        <f t="shared" si="4"/>
        <v>1.9093134682692477E-2</v>
      </c>
      <c r="O46" s="311">
        <f t="shared" si="5"/>
        <v>7.6079136452822035E-2</v>
      </c>
      <c r="P46" s="325">
        <f t="shared" si="6"/>
        <v>1230520.2339231444</v>
      </c>
    </row>
    <row r="47" spans="1:19" x14ac:dyDescent="0.3">
      <c r="A47" s="2" t="s">
        <v>26</v>
      </c>
      <c r="B47" t="s">
        <v>130</v>
      </c>
      <c r="C47" s="287">
        <f t="shared" ref="C47:K47" si="40">(C103*C$63+C153*C$113+C203*C$163)/(SUM(C$163,C$113,C$63))</f>
        <v>0.21993904001610898</v>
      </c>
      <c r="D47" s="287">
        <f t="shared" si="40"/>
        <v>0.21103526308560086</v>
      </c>
      <c r="E47" s="287">
        <f t="shared" si="40"/>
        <v>0.2963176020898266</v>
      </c>
      <c r="F47" s="287">
        <f t="shared" si="40"/>
        <v>0.30503042319915946</v>
      </c>
      <c r="G47" s="287">
        <f t="shared" si="40"/>
        <v>0.32815461657201955</v>
      </c>
      <c r="H47" s="287">
        <f t="shared" si="40"/>
        <v>0.39819051187035159</v>
      </c>
      <c r="I47" s="287">
        <f t="shared" si="40"/>
        <v>0.40020715014850211</v>
      </c>
      <c r="J47" s="287">
        <f t="shared" si="40"/>
        <v>0.42851588233058002</v>
      </c>
      <c r="K47" s="287">
        <f t="shared" si="40"/>
        <v>0.52722486220802289</v>
      </c>
      <c r="L47" s="585">
        <f t="shared" si="8"/>
        <v>0.31504878362923233</v>
      </c>
      <c r="M47" s="585"/>
      <c r="N47" s="313">
        <f t="shared" si="4"/>
        <v>3.9777287548515283E-2</v>
      </c>
      <c r="O47" s="287">
        <f t="shared" si="5"/>
        <v>0.15849789662196428</v>
      </c>
      <c r="P47" s="326">
        <f t="shared" si="6"/>
        <v>2563578.8985135276</v>
      </c>
    </row>
    <row r="48" spans="1:19" ht="28.8" x14ac:dyDescent="0.3">
      <c r="A48" s="295">
        <v>10</v>
      </c>
      <c r="B48" s="305" t="s">
        <v>134</v>
      </c>
      <c r="C48" s="318">
        <f t="shared" ref="C48:K48" si="41">(C104*C$63+C154*C$113+C204*C$163)/(SUM(C$163,C$113,C$63))</f>
        <v>2.9300000000000003E-2</v>
      </c>
      <c r="D48" s="318">
        <f t="shared" si="41"/>
        <v>2.93E-2</v>
      </c>
      <c r="E48" s="318">
        <f t="shared" si="41"/>
        <v>4.8499999999999995E-2</v>
      </c>
      <c r="F48" s="318">
        <f t="shared" si="41"/>
        <v>4.5999999999999999E-2</v>
      </c>
      <c r="G48" s="318">
        <f t="shared" si="41"/>
        <v>4.6000000000000006E-2</v>
      </c>
      <c r="H48" s="318">
        <f t="shared" si="41"/>
        <v>1.9400000000000001E-2</v>
      </c>
      <c r="I48" s="318">
        <f t="shared" si="41"/>
        <v>4.5999999999999999E-2</v>
      </c>
      <c r="J48" s="318">
        <f t="shared" si="41"/>
        <v>4.5999999999999999E-2</v>
      </c>
      <c r="K48" s="318">
        <f t="shared" si="41"/>
        <v>4.6000000000000006E-2</v>
      </c>
      <c r="L48" s="586">
        <f t="shared" si="8"/>
        <v>4.3968178974026342E-2</v>
      </c>
      <c r="M48" s="586"/>
      <c r="N48" s="319">
        <f t="shared" si="4"/>
        <v>5.5513145548045581E-3</v>
      </c>
      <c r="O48" s="318">
        <f t="shared" si="5"/>
        <v>2.2119951727484256E-2</v>
      </c>
      <c r="P48" s="330">
        <f t="shared" si="6"/>
        <v>357772.83291</v>
      </c>
    </row>
    <row r="49" spans="1:16" ht="18" x14ac:dyDescent="0.3">
      <c r="A49" s="579" t="s">
        <v>60</v>
      </c>
      <c r="B49" s="579"/>
      <c r="C49" s="320">
        <f>SUM(C9,C15,C26,C31,C34,C39,C48)</f>
        <v>5.5278672151559682</v>
      </c>
      <c r="D49" s="320">
        <f t="shared" ref="D49:K49" si="42">SUM(D9,D15,D26,D31,D34,D39,D48)</f>
        <v>5.3052690992527261</v>
      </c>
      <c r="E49" s="320">
        <f t="shared" si="42"/>
        <v>7.4565629432838101</v>
      </c>
      <c r="F49" s="320">
        <f t="shared" si="42"/>
        <v>7.6718870844630578</v>
      </c>
      <c r="G49" s="320">
        <f t="shared" si="42"/>
        <v>8.2500015090218888</v>
      </c>
      <c r="H49" s="320">
        <f t="shared" si="42"/>
        <v>9.9743279372871925</v>
      </c>
      <c r="I49" s="320">
        <f t="shared" si="42"/>
        <v>10.051344730596169</v>
      </c>
      <c r="J49" s="320">
        <f t="shared" si="42"/>
        <v>10.759074775555908</v>
      </c>
      <c r="K49" s="320">
        <f t="shared" si="42"/>
        <v>13.226840209813716</v>
      </c>
      <c r="L49" s="587">
        <f t="shared" si="8"/>
        <v>7.9203184290777964</v>
      </c>
      <c r="M49" s="587"/>
      <c r="N49" s="321">
        <f t="shared" si="4"/>
        <v>1</v>
      </c>
      <c r="O49" s="320">
        <f t="shared" si="5"/>
        <v>3.9846331007022209</v>
      </c>
      <c r="P49" s="331">
        <f>L49*$L$7</f>
        <v>64448308.482241273</v>
      </c>
    </row>
    <row r="50" spans="1:16" x14ac:dyDescent="0.3">
      <c r="K50" t="s">
        <v>88</v>
      </c>
      <c r="M50">
        <v>7.9206000000000003</v>
      </c>
      <c r="N50" s="245"/>
      <c r="O50" s="246"/>
    </row>
    <row r="51" spans="1:16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183</v>
      </c>
      <c r="L51" s="1"/>
      <c r="M51" s="300">
        <v>16174214</v>
      </c>
      <c r="N51" s="245"/>
      <c r="O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32" t="s">
        <v>86</v>
      </c>
      <c r="L52" s="1"/>
      <c r="M52" s="301">
        <f>M51/L7</f>
        <v>1.9877158646506201</v>
      </c>
      <c r="N52" s="245"/>
      <c r="O52" s="246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34" t="s">
        <v>87</v>
      </c>
      <c r="M53" s="302">
        <v>1.9877</v>
      </c>
      <c r="N53" s="245"/>
      <c r="O53" s="246"/>
    </row>
    <row r="54" spans="1:16" x14ac:dyDescent="0.3">
      <c r="B54" s="299"/>
      <c r="C54" s="299"/>
      <c r="D54" s="299"/>
      <c r="E54" s="299"/>
      <c r="F54" s="299"/>
      <c r="G54" s="299"/>
      <c r="H54" s="299"/>
      <c r="I54" s="299"/>
      <c r="J54" s="299"/>
      <c r="K54" s="32" t="s">
        <v>82</v>
      </c>
      <c r="M54" s="77">
        <f>L49/M52</f>
        <v>3.9846331007022209</v>
      </c>
      <c r="N54" s="245"/>
      <c r="O54" s="246"/>
    </row>
    <row r="55" spans="1:16" x14ac:dyDescent="0.3">
      <c r="B55" s="297"/>
      <c r="C55" s="297"/>
      <c r="D55" s="297"/>
      <c r="E55" s="297"/>
      <c r="F55" s="297"/>
      <c r="G55" s="297"/>
      <c r="H55" s="297"/>
      <c r="I55" s="297"/>
      <c r="J55" s="297"/>
      <c r="K55" s="34" t="s">
        <v>84</v>
      </c>
      <c r="M55" s="90">
        <v>3.9847999999999999</v>
      </c>
      <c r="N55" s="245"/>
      <c r="O55" s="246"/>
    </row>
    <row r="56" spans="1:16" x14ac:dyDescent="0.3">
      <c r="A56" s="32"/>
      <c r="B56" s="32"/>
      <c r="C56" s="32"/>
      <c r="D56" s="32"/>
      <c r="E56" s="32"/>
      <c r="F56" s="32"/>
      <c r="G56" s="32"/>
      <c r="H56" s="32"/>
      <c r="I56" s="32"/>
      <c r="J56" s="32"/>
      <c r="M56" s="77"/>
    </row>
    <row r="58" spans="1:16" ht="18.600000000000001" thickBot="1" x14ac:dyDescent="0.4">
      <c r="A58" s="338" t="s">
        <v>0</v>
      </c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 t="s">
        <v>93</v>
      </c>
    </row>
    <row r="59" spans="1:16" ht="18" x14ac:dyDescent="0.35">
      <c r="A59" s="577" t="s">
        <v>1</v>
      </c>
      <c r="B59" s="577"/>
      <c r="C59" s="577"/>
      <c r="D59" s="577"/>
      <c r="E59" s="577"/>
      <c r="F59" s="577"/>
      <c r="G59" s="577"/>
      <c r="H59" s="577"/>
      <c r="I59" s="577"/>
      <c r="J59" s="577"/>
      <c r="K59" s="577"/>
      <c r="L59" s="577"/>
      <c r="M59" s="577"/>
    </row>
    <row r="60" spans="1:16" ht="15" thickBot="1" x14ac:dyDescent="0.35"/>
    <row r="61" spans="1:16" ht="15" thickBot="1" x14ac:dyDescent="0.35">
      <c r="A61" s="192"/>
      <c r="B61" s="193" t="s">
        <v>135</v>
      </c>
      <c r="C61" s="92">
        <v>2</v>
      </c>
      <c r="D61" s="261">
        <v>78</v>
      </c>
      <c r="E61" s="261">
        <v>140</v>
      </c>
      <c r="F61" s="261">
        <v>7</v>
      </c>
      <c r="G61" s="261">
        <v>91</v>
      </c>
      <c r="H61" s="261">
        <v>21</v>
      </c>
      <c r="I61" s="261">
        <v>60</v>
      </c>
      <c r="J61" s="261"/>
      <c r="K61" s="262">
        <v>32</v>
      </c>
      <c r="M61" s="196">
        <f>SUM(C61:K61)</f>
        <v>431</v>
      </c>
    </row>
    <row r="62" spans="1:16" ht="15" thickBot="1" x14ac:dyDescent="0.35">
      <c r="A62" s="9"/>
      <c r="B62" s="137" t="s">
        <v>142</v>
      </c>
      <c r="C62" s="263"/>
      <c r="D62" s="194"/>
      <c r="E62" s="194"/>
      <c r="F62" s="194"/>
      <c r="G62" s="194">
        <v>12</v>
      </c>
      <c r="H62" s="194"/>
      <c r="I62" s="194"/>
      <c r="J62" s="194"/>
      <c r="K62" s="193"/>
      <c r="L62" s="1"/>
      <c r="M62" s="196">
        <f>SUM(C62:K62)</f>
        <v>12</v>
      </c>
    </row>
    <row r="63" spans="1:16" ht="15" thickBot="1" x14ac:dyDescent="0.35">
      <c r="A63" s="103">
        <v>1</v>
      </c>
      <c r="B63" s="144" t="s">
        <v>2</v>
      </c>
      <c r="C63" s="191">
        <v>6684.1</v>
      </c>
      <c r="D63" s="189">
        <v>612181.26</v>
      </c>
      <c r="E63" s="189">
        <v>815130.23</v>
      </c>
      <c r="F63" s="189">
        <v>38202.089999999997</v>
      </c>
      <c r="G63" s="189">
        <v>562655.18000000005</v>
      </c>
      <c r="H63" s="195">
        <v>146383.37</v>
      </c>
      <c r="I63" s="189">
        <v>347963.86</v>
      </c>
      <c r="J63" s="189">
        <v>0</v>
      </c>
      <c r="K63" s="190">
        <v>177816.46</v>
      </c>
      <c r="L63" s="23"/>
      <c r="M63" s="48">
        <f>SUM(C63:K63)</f>
        <v>2707016.55</v>
      </c>
    </row>
    <row r="64" spans="1:16" ht="29.4" thickBot="1" x14ac:dyDescent="0.35">
      <c r="A64" s="8"/>
      <c r="B64" s="50" t="s">
        <v>28</v>
      </c>
      <c r="C64" s="26" t="s">
        <v>61</v>
      </c>
      <c r="D64" s="27" t="s">
        <v>62</v>
      </c>
      <c r="E64" s="27" t="s">
        <v>63</v>
      </c>
      <c r="F64" s="27" t="s">
        <v>64</v>
      </c>
      <c r="G64" s="27" t="s">
        <v>65</v>
      </c>
      <c r="H64" s="27" t="s">
        <v>111</v>
      </c>
      <c r="I64" s="27" t="s">
        <v>66</v>
      </c>
      <c r="J64" s="27" t="s">
        <v>67</v>
      </c>
      <c r="K64" s="28" t="s">
        <v>68</v>
      </c>
      <c r="L64" s="29"/>
      <c r="M64" s="119" t="s">
        <v>136</v>
      </c>
    </row>
    <row r="65" spans="1:13" ht="15" thickBot="1" x14ac:dyDescent="0.35">
      <c r="A65" s="9">
        <v>4</v>
      </c>
      <c r="B65" s="137" t="s">
        <v>29</v>
      </c>
      <c r="C65" s="146">
        <f>SUM(C66:C70)</f>
        <v>0.8155</v>
      </c>
      <c r="D65" s="30">
        <f t="shared" ref="D65:K65" si="43">SUM(D66:D70)</f>
        <v>1.1058999999999999</v>
      </c>
      <c r="E65" s="30">
        <f t="shared" si="43"/>
        <v>1.2655000000000001</v>
      </c>
      <c r="F65" s="30">
        <f t="shared" si="43"/>
        <v>1.6819999999999999</v>
      </c>
      <c r="G65" s="30">
        <f t="shared" si="43"/>
        <v>1.7999000000000001</v>
      </c>
      <c r="H65" s="30">
        <f t="shared" si="43"/>
        <v>1.9676</v>
      </c>
      <c r="I65" s="30">
        <f t="shared" si="43"/>
        <v>2.5625999999999998</v>
      </c>
      <c r="J65" s="30"/>
      <c r="K65" s="30">
        <f t="shared" si="43"/>
        <v>3.3159999999999998</v>
      </c>
      <c r="L65" s="32"/>
      <c r="M65" s="60">
        <f t="shared" ref="M65:M94" si="44">(C65*$C$63+D65*$D$63+E65*$E$63+F65*$F$63+G65*$G$63+H65*$H$63+I65*$I$63+J65*$J$63+K65*$K$63)/$M$63</f>
        <v>1.6846383546192212</v>
      </c>
    </row>
    <row r="66" spans="1:13" x14ac:dyDescent="0.3">
      <c r="A66" s="94" t="s">
        <v>3</v>
      </c>
      <c r="B66" s="138" t="s">
        <v>30</v>
      </c>
      <c r="C66" s="147">
        <v>0.54759999999999998</v>
      </c>
      <c r="D66" s="33">
        <v>0.74180000000000001</v>
      </c>
      <c r="E66" s="33">
        <v>0.85470000000000002</v>
      </c>
      <c r="F66" s="33">
        <v>1.2213000000000001</v>
      </c>
      <c r="G66" s="33">
        <v>1.2843</v>
      </c>
      <c r="H66" s="33">
        <v>0.91779999999999995</v>
      </c>
      <c r="I66" s="33">
        <v>1.7884</v>
      </c>
      <c r="J66" s="33"/>
      <c r="K66" s="95">
        <v>2.1032999999999999</v>
      </c>
      <c r="L66" s="34"/>
      <c r="M66" s="58">
        <f t="shared" si="44"/>
        <v>1.1283244367781942</v>
      </c>
    </row>
    <row r="67" spans="1:13" x14ac:dyDescent="0.3">
      <c r="A67" s="96" t="s">
        <v>4</v>
      </c>
      <c r="B67" s="66" t="s">
        <v>31</v>
      </c>
      <c r="C67" s="148">
        <v>2.1899999999999999E-2</v>
      </c>
      <c r="D67" s="35">
        <v>2.9700000000000001E-2</v>
      </c>
      <c r="E67" s="35">
        <v>3.4200000000000001E-2</v>
      </c>
      <c r="F67" s="35">
        <v>4.8899999999999999E-2</v>
      </c>
      <c r="G67" s="35">
        <v>5.1400000000000001E-2</v>
      </c>
      <c r="H67" s="35">
        <v>5.5100000000000003E-2</v>
      </c>
      <c r="I67" s="35">
        <v>7.1499999999999994E-2</v>
      </c>
      <c r="J67" s="35"/>
      <c r="K67" s="97">
        <v>8.4099999999999994E-2</v>
      </c>
      <c r="L67" s="34"/>
      <c r="M67" s="56">
        <f t="shared" si="44"/>
        <v>4.6137021768115904E-2</v>
      </c>
    </row>
    <row r="68" spans="1:13" x14ac:dyDescent="0.3">
      <c r="A68" s="96" t="s">
        <v>5</v>
      </c>
      <c r="B68" s="66" t="s">
        <v>32</v>
      </c>
      <c r="C68" s="148">
        <v>7.6700000000000004E-2</v>
      </c>
      <c r="D68" s="35">
        <v>0.1128</v>
      </c>
      <c r="E68" s="35">
        <v>0.14680000000000001</v>
      </c>
      <c r="F68" s="35">
        <v>0.14680000000000001</v>
      </c>
      <c r="G68" s="35">
        <v>0.1711</v>
      </c>
      <c r="H68" s="35">
        <v>0.1711</v>
      </c>
      <c r="I68" s="35">
        <v>0.20319999999999999</v>
      </c>
      <c r="J68" s="35"/>
      <c r="K68" s="97">
        <v>0.2399</v>
      </c>
      <c r="L68" s="34"/>
      <c r="M68" s="56">
        <f t="shared" si="44"/>
        <v>0.15866797053198659</v>
      </c>
    </row>
    <row r="69" spans="1:13" x14ac:dyDescent="0.3">
      <c r="A69" s="98" t="s">
        <v>6</v>
      </c>
      <c r="B69" s="139" t="s">
        <v>33</v>
      </c>
      <c r="C69" s="149">
        <v>0.16930000000000001</v>
      </c>
      <c r="D69" s="36">
        <v>0.22159999999999999</v>
      </c>
      <c r="E69" s="36">
        <v>0.2298</v>
      </c>
      <c r="F69" s="36">
        <v>0.26500000000000001</v>
      </c>
      <c r="G69" s="36">
        <v>0.29310000000000003</v>
      </c>
      <c r="H69" s="36">
        <v>0.5736</v>
      </c>
      <c r="I69" s="36">
        <v>0.4995</v>
      </c>
      <c r="J69" s="36"/>
      <c r="K69" s="99">
        <v>0.88870000000000005</v>
      </c>
      <c r="L69" s="34"/>
      <c r="M69" s="56">
        <f t="shared" si="44"/>
        <v>0.33799004162423757</v>
      </c>
    </row>
    <row r="70" spans="1:13" ht="15" thickBot="1" x14ac:dyDescent="0.35">
      <c r="A70" s="6" t="s">
        <v>100</v>
      </c>
      <c r="B70" s="20" t="s">
        <v>101</v>
      </c>
      <c r="C70" s="150"/>
      <c r="D70" s="116"/>
      <c r="E70" s="116"/>
      <c r="F70" s="116"/>
      <c r="G70" s="116"/>
      <c r="H70" s="116">
        <v>0.25</v>
      </c>
      <c r="I70" s="116"/>
      <c r="J70" s="116"/>
      <c r="K70" s="118"/>
      <c r="L70" s="34"/>
      <c r="M70" s="62">
        <f t="shared" si="44"/>
        <v>1.3518883916686805E-2</v>
      </c>
    </row>
    <row r="71" spans="1:13" ht="29.4" thickBot="1" x14ac:dyDescent="0.35">
      <c r="A71" s="9">
        <v>5</v>
      </c>
      <c r="B71" s="140" t="s">
        <v>71</v>
      </c>
      <c r="C71" s="129">
        <f t="shared" ref="C71:I71" si="45">SUM(C72:C74,C79:C81)</f>
        <v>2.7424078131000003</v>
      </c>
      <c r="D71" s="37">
        <f t="shared" si="45"/>
        <v>2.7424078131000003</v>
      </c>
      <c r="E71" s="37">
        <f t="shared" si="45"/>
        <v>4.2734075915999998</v>
      </c>
      <c r="F71" s="37">
        <f t="shared" si="45"/>
        <v>4.1698206444999997</v>
      </c>
      <c r="G71" s="37">
        <f t="shared" si="45"/>
        <v>4.1698206444999997</v>
      </c>
      <c r="H71" s="37">
        <f t="shared" si="45"/>
        <v>4.5263023350000013</v>
      </c>
      <c r="I71" s="37">
        <f t="shared" si="45"/>
        <v>4.1698206444999997</v>
      </c>
      <c r="J71" s="37"/>
      <c r="K71" s="37">
        <f>SUM(K72:K74,K79:K81)</f>
        <v>4.1698206444999997</v>
      </c>
      <c r="L71" s="32"/>
      <c r="M71" s="60">
        <f t="shared" si="44"/>
        <v>3.89396104084901</v>
      </c>
    </row>
    <row r="72" spans="1:13" x14ac:dyDescent="0.3">
      <c r="A72" s="94" t="s">
        <v>115</v>
      </c>
      <c r="B72" s="138" t="s">
        <v>114</v>
      </c>
      <c r="C72" s="127">
        <v>1.5012000000000001</v>
      </c>
      <c r="D72" s="38">
        <v>1.5012000000000001</v>
      </c>
      <c r="E72" s="38">
        <v>2.2673000000000001</v>
      </c>
      <c r="F72" s="38">
        <v>2.2159</v>
      </c>
      <c r="G72" s="38">
        <v>2.2159</v>
      </c>
      <c r="H72" s="38">
        <v>2.4243999999999999</v>
      </c>
      <c r="I72" s="38">
        <v>2.2159</v>
      </c>
      <c r="J72" s="38"/>
      <c r="K72" s="38">
        <v>2.2159</v>
      </c>
      <c r="L72" s="39"/>
      <c r="M72" s="58">
        <f t="shared" si="44"/>
        <v>2.0792608478215624</v>
      </c>
    </row>
    <row r="73" spans="1:13" x14ac:dyDescent="0.3">
      <c r="A73" s="94" t="s">
        <v>116</v>
      </c>
      <c r="B73" s="141" t="s">
        <v>117</v>
      </c>
      <c r="C73" s="127">
        <f>C72*0.423893</f>
        <v>0.63634817160000012</v>
      </c>
      <c r="D73" s="38">
        <f t="shared" ref="D73:H73" si="46">D72*0.423893</f>
        <v>0.63634817160000012</v>
      </c>
      <c r="E73" s="38">
        <f t="shared" si="46"/>
        <v>0.96109259890000009</v>
      </c>
      <c r="F73" s="38">
        <f t="shared" si="46"/>
        <v>0.93930449869999999</v>
      </c>
      <c r="G73" s="38">
        <f t="shared" ref="G73:I73" si="47">G72*0.423893</f>
        <v>0.93930449869999999</v>
      </c>
      <c r="H73" s="38">
        <f t="shared" si="46"/>
        <v>1.0276861892</v>
      </c>
      <c r="I73" s="38">
        <f t="shared" si="47"/>
        <v>0.93930449869999999</v>
      </c>
      <c r="J73" s="38"/>
      <c r="K73" s="38">
        <f t="shared" ref="K73" si="48">K72*0.423893</f>
        <v>0.93930449869999999</v>
      </c>
      <c r="L73" s="39"/>
      <c r="M73" s="58">
        <f t="shared" si="44"/>
        <v>0.88138411856562549</v>
      </c>
    </row>
    <row r="74" spans="1:13" x14ac:dyDescent="0.3">
      <c r="A74" s="105" t="s">
        <v>8</v>
      </c>
      <c r="B74" s="145" t="s">
        <v>35</v>
      </c>
      <c r="C74" s="135">
        <f>SUM(C75:C78)</f>
        <v>0.40410000000000001</v>
      </c>
      <c r="D74" s="45">
        <f t="shared" ref="D74:H74" si="49">SUM(D75:D78)</f>
        <v>0.40410000000000001</v>
      </c>
      <c r="E74" s="45">
        <f>SUM(E75:E78)</f>
        <v>0.74280000000000002</v>
      </c>
      <c r="F74" s="45">
        <f t="shared" si="49"/>
        <v>0.71849999999999992</v>
      </c>
      <c r="G74" s="45">
        <f t="shared" ref="G74:I74" si="50">SUM(G75:G78)</f>
        <v>0.71849999999999992</v>
      </c>
      <c r="H74" s="45">
        <f t="shared" si="49"/>
        <v>0.7780999999999999</v>
      </c>
      <c r="I74" s="45">
        <f t="shared" si="50"/>
        <v>0.71849999999999992</v>
      </c>
      <c r="J74" s="45"/>
      <c r="K74" s="45">
        <f t="shared" ref="K74" si="51">SUM(K75:K78)</f>
        <v>0.71849999999999992</v>
      </c>
      <c r="L74" s="43"/>
      <c r="M74" s="57">
        <f t="shared" si="44"/>
        <v>0.65716341314278259</v>
      </c>
    </row>
    <row r="75" spans="1:13" x14ac:dyDescent="0.3">
      <c r="A75" s="96" t="s">
        <v>9</v>
      </c>
      <c r="B75" s="66" t="s">
        <v>108</v>
      </c>
      <c r="C75" s="131">
        <v>0.34320000000000001</v>
      </c>
      <c r="D75" s="40">
        <v>0.34320000000000001</v>
      </c>
      <c r="E75" s="40">
        <v>0.63090000000000002</v>
      </c>
      <c r="F75" s="40">
        <v>0.61029999999999995</v>
      </c>
      <c r="G75" s="40">
        <v>0.61029999999999995</v>
      </c>
      <c r="H75" s="40">
        <v>0.66379999999999995</v>
      </c>
      <c r="I75" s="40">
        <v>0.61029999999999995</v>
      </c>
      <c r="J75" s="40"/>
      <c r="K75" s="40">
        <v>0.61029999999999995</v>
      </c>
      <c r="L75" s="39"/>
      <c r="M75" s="56">
        <f t="shared" si="44"/>
        <v>0.55833292036651949</v>
      </c>
    </row>
    <row r="76" spans="1:13" x14ac:dyDescent="0.3">
      <c r="A76" s="96" t="s">
        <v>10</v>
      </c>
      <c r="B76" s="66" t="s">
        <v>109</v>
      </c>
      <c r="C76" s="131">
        <v>3.7100000000000001E-2</v>
      </c>
      <c r="D76" s="40">
        <v>3.7100000000000001E-2</v>
      </c>
      <c r="E76" s="40">
        <v>6.8199999999999997E-2</v>
      </c>
      <c r="F76" s="40">
        <v>6.59E-2</v>
      </c>
      <c r="G76" s="40">
        <v>6.59E-2</v>
      </c>
      <c r="H76" s="40">
        <v>6.8599999999999994E-2</v>
      </c>
      <c r="I76" s="40">
        <v>6.59E-2</v>
      </c>
      <c r="J76" s="40"/>
      <c r="K76" s="40">
        <v>6.59E-2</v>
      </c>
      <c r="L76" s="39"/>
      <c r="M76" s="56">
        <f t="shared" si="44"/>
        <v>6.0154454136972305E-2</v>
      </c>
    </row>
    <row r="77" spans="1:13" x14ac:dyDescent="0.3">
      <c r="A77" s="96" t="s">
        <v>11</v>
      </c>
      <c r="B77" s="66" t="s">
        <v>110</v>
      </c>
      <c r="C77" s="131">
        <v>3.8999999999999998E-3</v>
      </c>
      <c r="D77" s="40">
        <v>3.8999999999999998E-3</v>
      </c>
      <c r="E77" s="40">
        <v>7.1000000000000004E-3</v>
      </c>
      <c r="F77" s="40">
        <v>6.8999999999999999E-3</v>
      </c>
      <c r="G77" s="40">
        <v>6.8999999999999999E-3</v>
      </c>
      <c r="H77" s="40">
        <v>7.1999999999999998E-3</v>
      </c>
      <c r="I77" s="40">
        <v>6.8999999999999999E-3</v>
      </c>
      <c r="J77" s="40"/>
      <c r="K77" s="40">
        <v>6.8999999999999999E-3</v>
      </c>
      <c r="L77" s="39"/>
      <c r="M77" s="56">
        <f t="shared" si="44"/>
        <v>6.2906003186423073E-3</v>
      </c>
    </row>
    <row r="78" spans="1:13" x14ac:dyDescent="0.3">
      <c r="A78" s="96" t="s">
        <v>132</v>
      </c>
      <c r="B78" s="66" t="s">
        <v>133</v>
      </c>
      <c r="C78" s="131">
        <v>1.9900000000000001E-2</v>
      </c>
      <c r="D78" s="40">
        <v>1.9900000000000001E-2</v>
      </c>
      <c r="E78" s="40">
        <v>3.6600000000000001E-2</v>
      </c>
      <c r="F78" s="40">
        <v>3.5400000000000001E-2</v>
      </c>
      <c r="G78" s="40">
        <v>3.5400000000000001E-2</v>
      </c>
      <c r="H78" s="40">
        <v>3.85E-2</v>
      </c>
      <c r="I78" s="40">
        <v>3.5400000000000001E-2</v>
      </c>
      <c r="J78" s="40"/>
      <c r="K78" s="40">
        <v>3.5400000000000001E-2</v>
      </c>
      <c r="L78" s="39"/>
      <c r="M78" s="56">
        <f t="shared" si="44"/>
        <v>3.2385438320648614E-2</v>
      </c>
    </row>
    <row r="79" spans="1:13" x14ac:dyDescent="0.3">
      <c r="A79" s="96" t="s">
        <v>13</v>
      </c>
      <c r="B79" s="66" t="s">
        <v>40</v>
      </c>
      <c r="C79" s="131">
        <v>3.6299999999999999E-2</v>
      </c>
      <c r="D79" s="40">
        <v>3.6299999999999999E-2</v>
      </c>
      <c r="E79" s="40">
        <v>5.4600000000000003E-2</v>
      </c>
      <c r="F79" s="40">
        <v>5.3199999999999997E-2</v>
      </c>
      <c r="G79" s="40">
        <v>5.3199999999999997E-2</v>
      </c>
      <c r="H79" s="40">
        <v>5.3199999999999997E-2</v>
      </c>
      <c r="I79" s="40">
        <v>5.3199999999999997E-2</v>
      </c>
      <c r="J79" s="40"/>
      <c r="K79" s="40">
        <v>5.3199999999999997E-2</v>
      </c>
      <c r="L79" s="39"/>
      <c r="M79" s="56">
        <f t="shared" si="44"/>
        <v>4.975796627397789E-2</v>
      </c>
    </row>
    <row r="80" spans="1:13" x14ac:dyDescent="0.3">
      <c r="A80" s="565" t="s">
        <v>14</v>
      </c>
      <c r="B80" s="139" t="s">
        <v>118</v>
      </c>
      <c r="C80" s="132">
        <v>0.11550000000000001</v>
      </c>
      <c r="D80" s="41">
        <v>0.11550000000000001</v>
      </c>
      <c r="E80" s="41">
        <v>0.1739</v>
      </c>
      <c r="F80" s="41">
        <v>0.1706</v>
      </c>
      <c r="G80" s="41">
        <v>0.1706</v>
      </c>
      <c r="H80" s="41">
        <v>0.1706</v>
      </c>
      <c r="I80" s="41">
        <v>0.1706</v>
      </c>
      <c r="J80" s="41"/>
      <c r="K80" s="41">
        <v>0.1706</v>
      </c>
      <c r="L80" s="39"/>
      <c r="M80" s="62">
        <f t="shared" si="44"/>
        <v>0.15899698576020899</v>
      </c>
    </row>
    <row r="81" spans="1:19" ht="15" thickBot="1" x14ac:dyDescent="0.35">
      <c r="A81" s="566"/>
      <c r="B81" s="83" t="s">
        <v>117</v>
      </c>
      <c r="C81" s="123">
        <f t="shared" ref="C81:H81" si="52">C80*0.423893</f>
        <v>4.8959641500000005E-2</v>
      </c>
      <c r="D81" s="123">
        <f t="shared" si="52"/>
        <v>4.8959641500000005E-2</v>
      </c>
      <c r="E81" s="123">
        <f t="shared" si="52"/>
        <v>7.3714992700000009E-2</v>
      </c>
      <c r="F81" s="123">
        <f t="shared" si="52"/>
        <v>7.2316145800000009E-2</v>
      </c>
      <c r="G81" s="123">
        <f t="shared" ref="G81:I81" si="53">G80*0.423893</f>
        <v>7.2316145800000009E-2</v>
      </c>
      <c r="H81" s="123">
        <f t="shared" si="52"/>
        <v>7.2316145800000009E-2</v>
      </c>
      <c r="I81" s="123">
        <f t="shared" si="53"/>
        <v>7.2316145800000009E-2</v>
      </c>
      <c r="J81" s="123"/>
      <c r="K81" s="123">
        <f t="shared" ref="K81" si="54">K80*0.423893</f>
        <v>7.2316145800000009E-2</v>
      </c>
      <c r="L81" s="39"/>
      <c r="M81" s="62">
        <f t="shared" si="44"/>
        <v>6.7397709284852281E-2</v>
      </c>
    </row>
    <row r="82" spans="1:19" ht="15" thickBot="1" x14ac:dyDescent="0.35">
      <c r="A82" s="9">
        <v>6</v>
      </c>
      <c r="B82" s="137" t="s">
        <v>42</v>
      </c>
      <c r="C82" s="129">
        <f>SUM(C83:C85)</f>
        <v>0.32730000000000004</v>
      </c>
      <c r="D82" s="37">
        <f t="shared" ref="D82:K82" si="55">SUM(D83:D85)</f>
        <v>0.32730000000000004</v>
      </c>
      <c r="E82" s="37">
        <f t="shared" si="55"/>
        <v>0.39790000000000003</v>
      </c>
      <c r="F82" s="37">
        <f t="shared" si="55"/>
        <v>0.39380000000000004</v>
      </c>
      <c r="G82" s="37">
        <f>SUM(G83:G85)</f>
        <v>0.39380000000000004</v>
      </c>
      <c r="H82" s="37">
        <f t="shared" si="55"/>
        <v>0.76190000000000002</v>
      </c>
      <c r="I82" s="37">
        <f t="shared" si="55"/>
        <v>0.39380000000000004</v>
      </c>
      <c r="J82" s="37"/>
      <c r="K82" s="37">
        <f t="shared" si="55"/>
        <v>0.39380000000000004</v>
      </c>
      <c r="L82" s="43"/>
      <c r="M82" s="60">
        <f t="shared" si="44"/>
        <v>0.39973687024189053</v>
      </c>
    </row>
    <row r="83" spans="1:19" x14ac:dyDescent="0.3">
      <c r="A83" s="94" t="s">
        <v>15</v>
      </c>
      <c r="B83" s="138" t="s">
        <v>43</v>
      </c>
      <c r="C83" s="127">
        <v>0.13930000000000001</v>
      </c>
      <c r="D83" s="38">
        <v>0.13930000000000001</v>
      </c>
      <c r="E83" s="38">
        <v>0.2099</v>
      </c>
      <c r="F83" s="38">
        <v>0.20580000000000001</v>
      </c>
      <c r="G83" s="38">
        <v>0.20580000000000001</v>
      </c>
      <c r="H83" s="38">
        <v>0.20580000000000001</v>
      </c>
      <c r="I83" s="38">
        <v>0.20580000000000001</v>
      </c>
      <c r="J83" s="38"/>
      <c r="K83" s="38">
        <v>0.20580000000000001</v>
      </c>
      <c r="L83" s="39"/>
      <c r="M83" s="58">
        <f t="shared" si="44"/>
        <v>0.19183166556296086</v>
      </c>
    </row>
    <row r="84" spans="1:19" x14ac:dyDescent="0.3">
      <c r="A84" s="98" t="s">
        <v>16</v>
      </c>
      <c r="B84" s="139" t="s">
        <v>80</v>
      </c>
      <c r="C84" s="132">
        <v>0.188</v>
      </c>
      <c r="D84" s="41">
        <v>0.188</v>
      </c>
      <c r="E84" s="41">
        <v>0.188</v>
      </c>
      <c r="F84" s="41">
        <v>0.188</v>
      </c>
      <c r="G84" s="41">
        <v>0.188</v>
      </c>
      <c r="H84" s="41">
        <v>0.188</v>
      </c>
      <c r="I84" s="41">
        <v>0.188</v>
      </c>
      <c r="J84" s="41"/>
      <c r="K84" s="41">
        <v>0.188</v>
      </c>
      <c r="L84" s="39"/>
      <c r="M84" s="56">
        <f t="shared" si="44"/>
        <v>0.188</v>
      </c>
    </row>
    <row r="85" spans="1:19" x14ac:dyDescent="0.3">
      <c r="A85" s="96" t="s">
        <v>102</v>
      </c>
      <c r="B85" s="66" t="s">
        <v>103</v>
      </c>
      <c r="C85" s="131"/>
      <c r="D85" s="40"/>
      <c r="E85" s="40"/>
      <c r="F85" s="40"/>
      <c r="G85" s="40"/>
      <c r="H85" s="40">
        <f>SUM(H86:H86)</f>
        <v>0.36809999999999998</v>
      </c>
      <c r="I85" s="40"/>
      <c r="J85" s="40"/>
      <c r="K85" s="40"/>
      <c r="L85" s="39"/>
      <c r="M85" s="56">
        <f t="shared" si="44"/>
        <v>1.9905204678929651E-2</v>
      </c>
    </row>
    <row r="86" spans="1:19" ht="15" thickBot="1" x14ac:dyDescent="0.35">
      <c r="A86" s="96" t="s">
        <v>104</v>
      </c>
      <c r="B86" s="66" t="s">
        <v>120</v>
      </c>
      <c r="C86" s="131"/>
      <c r="D86" s="40"/>
      <c r="E86" s="40"/>
      <c r="F86" s="40"/>
      <c r="G86" s="40"/>
      <c r="H86" s="40">
        <v>0.36809999999999998</v>
      </c>
      <c r="I86" s="40"/>
      <c r="J86" s="40"/>
      <c r="K86" s="101"/>
      <c r="L86" s="39"/>
      <c r="M86" s="56">
        <f t="shared" si="44"/>
        <v>1.9905204678929651E-2</v>
      </c>
    </row>
    <row r="87" spans="1:19" ht="15" thickBot="1" x14ac:dyDescent="0.35">
      <c r="A87" s="9">
        <v>7</v>
      </c>
      <c r="B87" s="137" t="s">
        <v>45</v>
      </c>
      <c r="C87" s="129">
        <f>SUM(C88:C89)</f>
        <v>0.39900000000000002</v>
      </c>
      <c r="D87" s="37">
        <f>SUM(D88:D89)</f>
        <v>0.2397</v>
      </c>
      <c r="E87" s="37">
        <f t="shared" ref="E87:K87" si="56">SUM(E88:E89)</f>
        <v>0.32690000000000002</v>
      </c>
      <c r="F87" s="37">
        <f t="shared" si="56"/>
        <v>0.30599999999999999</v>
      </c>
      <c r="G87" s="37">
        <f t="shared" si="56"/>
        <v>0.41619999999999996</v>
      </c>
      <c r="H87" s="37">
        <f t="shared" si="56"/>
        <v>0.63529999999999998</v>
      </c>
      <c r="I87" s="37">
        <f t="shared" si="56"/>
        <v>0.74670000000000003</v>
      </c>
      <c r="J87" s="37"/>
      <c r="K87" s="42">
        <f t="shared" si="56"/>
        <v>1.2917999999999998</v>
      </c>
      <c r="L87" s="43"/>
      <c r="M87" s="60">
        <f t="shared" si="44"/>
        <v>0.45964442803868344</v>
      </c>
    </row>
    <row r="88" spans="1:19" x14ac:dyDescent="0.3">
      <c r="A88" s="94" t="s">
        <v>17</v>
      </c>
      <c r="B88" s="138" t="s">
        <v>46</v>
      </c>
      <c r="C88" s="127">
        <v>0.38080000000000003</v>
      </c>
      <c r="D88" s="38">
        <v>0.2291</v>
      </c>
      <c r="E88" s="38">
        <v>0.31240000000000001</v>
      </c>
      <c r="F88" s="38">
        <v>0.2923</v>
      </c>
      <c r="G88" s="38">
        <v>0.39789999999999998</v>
      </c>
      <c r="H88" s="38">
        <v>0.59750000000000003</v>
      </c>
      <c r="I88" s="38">
        <v>0.7137</v>
      </c>
      <c r="J88" s="38"/>
      <c r="K88" s="100">
        <v>1.2346999999999999</v>
      </c>
      <c r="L88" s="39"/>
      <c r="M88" s="58">
        <f t="shared" si="44"/>
        <v>0.43880246555788516</v>
      </c>
    </row>
    <row r="89" spans="1:19" ht="15" thickBot="1" x14ac:dyDescent="0.35">
      <c r="A89" s="98" t="s">
        <v>18</v>
      </c>
      <c r="B89" s="20" t="s">
        <v>48</v>
      </c>
      <c r="C89" s="132">
        <v>1.8200000000000001E-2</v>
      </c>
      <c r="D89" s="41">
        <v>1.06E-2</v>
      </c>
      <c r="E89" s="41">
        <v>1.4500000000000001E-2</v>
      </c>
      <c r="F89" s="41">
        <v>1.37E-2</v>
      </c>
      <c r="G89" s="41">
        <v>1.83E-2</v>
      </c>
      <c r="H89" s="41">
        <v>3.78E-2</v>
      </c>
      <c r="I89" s="41">
        <v>3.3000000000000002E-2</v>
      </c>
      <c r="J89" s="41"/>
      <c r="K89" s="102">
        <v>5.7099999999999998E-2</v>
      </c>
      <c r="L89" s="39"/>
      <c r="M89" s="62">
        <f t="shared" si="44"/>
        <v>2.0841962480798278E-2</v>
      </c>
    </row>
    <row r="90" spans="1:19" ht="15" thickBot="1" x14ac:dyDescent="0.35">
      <c r="A90" s="9">
        <v>8</v>
      </c>
      <c r="B90" s="137" t="s">
        <v>49</v>
      </c>
      <c r="C90" s="129">
        <f>SUM(C91:C94)</f>
        <v>0.74629999999999996</v>
      </c>
      <c r="D90" s="37">
        <f>SUM(D91:D94)</f>
        <v>0.44330000000000003</v>
      </c>
      <c r="E90" s="37">
        <f t="shared" ref="E90:K90" si="57">SUM(E91:E94)</f>
        <v>0.64360000000000006</v>
      </c>
      <c r="F90" s="37">
        <f t="shared" si="57"/>
        <v>0.56229999999999991</v>
      </c>
      <c r="G90" s="37">
        <f t="shared" si="57"/>
        <v>0.77789999999999992</v>
      </c>
      <c r="H90" s="37">
        <f t="shared" si="57"/>
        <v>1.2649000000000001</v>
      </c>
      <c r="I90" s="37">
        <f t="shared" si="57"/>
        <v>1.4026999999999998</v>
      </c>
      <c r="J90" s="37"/>
      <c r="K90" s="42">
        <f t="shared" si="57"/>
        <v>2.9199000000000002</v>
      </c>
      <c r="L90" s="43"/>
      <c r="M90" s="60">
        <f t="shared" si="44"/>
        <v>0.90602036579126211</v>
      </c>
    </row>
    <row r="91" spans="1:19" x14ac:dyDescent="0.3">
      <c r="A91" s="94" t="s">
        <v>19</v>
      </c>
      <c r="B91" s="138" t="s">
        <v>46</v>
      </c>
      <c r="C91" s="127">
        <v>0.3775</v>
      </c>
      <c r="D91" s="38">
        <v>0.22420000000000001</v>
      </c>
      <c r="E91" s="38">
        <v>0.3256</v>
      </c>
      <c r="F91" s="38">
        <v>0.28439999999999999</v>
      </c>
      <c r="G91" s="38">
        <v>0.39350000000000002</v>
      </c>
      <c r="H91" s="38">
        <v>0.61570000000000003</v>
      </c>
      <c r="I91" s="38">
        <v>0.70950000000000002</v>
      </c>
      <c r="J91" s="38"/>
      <c r="K91" s="100">
        <v>1.4770000000000001</v>
      </c>
      <c r="L91" s="39"/>
      <c r="M91" s="58">
        <f t="shared" si="44"/>
        <v>0.45699524365855843</v>
      </c>
    </row>
    <row r="92" spans="1:19" x14ac:dyDescent="0.3">
      <c r="A92" s="96" t="s">
        <v>19</v>
      </c>
      <c r="B92" s="66" t="s">
        <v>47</v>
      </c>
      <c r="C92" s="131">
        <v>0.19339999999999999</v>
      </c>
      <c r="D92" s="40">
        <v>0.1149</v>
      </c>
      <c r="E92" s="40">
        <v>0.1668</v>
      </c>
      <c r="F92" s="40">
        <v>0.1457</v>
      </c>
      <c r="G92" s="40">
        <v>0.2016</v>
      </c>
      <c r="H92" s="40">
        <v>0.31540000000000001</v>
      </c>
      <c r="I92" s="40">
        <v>0.36349999999999999</v>
      </c>
      <c r="J92" s="40"/>
      <c r="K92" s="101">
        <v>0.75670000000000004</v>
      </c>
      <c r="L92" s="39"/>
      <c r="M92" s="56">
        <f t="shared" si="44"/>
        <v>0.23413276737041006</v>
      </c>
    </row>
    <row r="93" spans="1:19" x14ac:dyDescent="0.3">
      <c r="A93" s="96" t="s">
        <v>20</v>
      </c>
      <c r="B93" s="66" t="s">
        <v>50</v>
      </c>
      <c r="C93" s="131">
        <v>0.11600000000000001</v>
      </c>
      <c r="D93" s="40">
        <v>6.8900000000000003E-2</v>
      </c>
      <c r="E93" s="40">
        <v>0.1</v>
      </c>
      <c r="F93" s="40">
        <v>8.7400000000000005E-2</v>
      </c>
      <c r="G93" s="40">
        <v>0.12089999999999999</v>
      </c>
      <c r="H93" s="40">
        <v>0.22070000000000001</v>
      </c>
      <c r="I93" s="40">
        <v>0.218</v>
      </c>
      <c r="J93" s="40"/>
      <c r="K93" s="101">
        <v>0.45369999999999999</v>
      </c>
      <c r="L93" s="39"/>
      <c r="M93" s="56">
        <f t="shared" si="44"/>
        <v>0.14210101540864242</v>
      </c>
    </row>
    <row r="94" spans="1:19" ht="15" thickBot="1" x14ac:dyDescent="0.35">
      <c r="A94" s="98" t="s">
        <v>20</v>
      </c>
      <c r="B94" s="20" t="s">
        <v>47</v>
      </c>
      <c r="C94" s="132">
        <v>5.9400000000000001E-2</v>
      </c>
      <c r="D94" s="41">
        <v>3.5299999999999998E-2</v>
      </c>
      <c r="E94" s="41">
        <v>5.1200000000000002E-2</v>
      </c>
      <c r="F94" s="41">
        <v>4.48E-2</v>
      </c>
      <c r="G94" s="41">
        <v>6.1899999999999997E-2</v>
      </c>
      <c r="H94" s="41">
        <v>0.11310000000000001</v>
      </c>
      <c r="I94" s="41">
        <v>0.11169999999999999</v>
      </c>
      <c r="J94" s="41"/>
      <c r="K94" s="102">
        <v>0.23250000000000001</v>
      </c>
      <c r="L94" s="39"/>
      <c r="M94" s="62">
        <f t="shared" si="44"/>
        <v>7.279133935365116E-2</v>
      </c>
    </row>
    <row r="95" spans="1:19" ht="15" thickBot="1" x14ac:dyDescent="0.35">
      <c r="A95" s="9">
        <v>9</v>
      </c>
      <c r="B95" s="137" t="s">
        <v>51</v>
      </c>
      <c r="C95" s="129">
        <f t="shared" ref="C95:I95" si="58">SUM(C99,C101)</f>
        <v>0.42793523864479077</v>
      </c>
      <c r="D95" s="37">
        <f t="shared" si="58"/>
        <v>0.41331204944479083</v>
      </c>
      <c r="E95" s="37">
        <f t="shared" si="58"/>
        <v>0.58759084220222879</v>
      </c>
      <c r="F95" s="37">
        <f t="shared" si="58"/>
        <v>0.60516700138632606</v>
      </c>
      <c r="G95" s="37">
        <f t="shared" si="58"/>
        <v>0.64291167298632601</v>
      </c>
      <c r="H95" s="37">
        <f t="shared" si="58"/>
        <v>0.77888280663378007</v>
      </c>
      <c r="I95" s="37">
        <f t="shared" si="58"/>
        <v>0.78905849698632602</v>
      </c>
      <c r="J95" s="37"/>
      <c r="K95" s="42">
        <f>SUM(K99,K101)</f>
        <v>1.0285844645863258</v>
      </c>
      <c r="L95" s="43"/>
      <c r="M95" s="42">
        <f>SUM(M99,M101)</f>
        <v>0.59674360333295451</v>
      </c>
    </row>
    <row r="96" spans="1:19" ht="15" thickBot="1" x14ac:dyDescent="0.35">
      <c r="A96" s="264"/>
      <c r="B96" s="232" t="s">
        <v>91</v>
      </c>
      <c r="C96" s="275"/>
      <c r="D96" s="266"/>
      <c r="E96" s="266"/>
      <c r="F96" s="266"/>
      <c r="G96" s="266"/>
      <c r="H96" s="266"/>
      <c r="I96" s="266"/>
      <c r="J96" s="266"/>
      <c r="K96" s="267"/>
      <c r="L96" s="268"/>
      <c r="M96" s="269">
        <v>-8.9300000000000004E-2</v>
      </c>
      <c r="N96" s="276"/>
      <c r="O96" s="276"/>
      <c r="P96" s="277"/>
      <c r="Q96" s="277"/>
      <c r="R96" s="277"/>
      <c r="S96" s="277"/>
    </row>
    <row r="97" spans="1:19" ht="15" thickBot="1" x14ac:dyDescent="0.35">
      <c r="A97" s="264"/>
      <c r="B97" s="232" t="s">
        <v>157</v>
      </c>
      <c r="C97" s="275"/>
      <c r="D97" s="266"/>
      <c r="E97" s="266"/>
      <c r="F97" s="266"/>
      <c r="G97" s="266"/>
      <c r="H97" s="266"/>
      <c r="I97" s="266"/>
      <c r="J97" s="266"/>
      <c r="K97" s="267"/>
      <c r="L97" s="268"/>
      <c r="M97" s="269">
        <v>-0.23980000000000001</v>
      </c>
      <c r="N97" s="276"/>
      <c r="O97" s="276"/>
      <c r="P97" s="277"/>
      <c r="Q97" s="277"/>
      <c r="R97" s="277"/>
      <c r="S97" s="277"/>
    </row>
    <row r="98" spans="1:19" x14ac:dyDescent="0.3">
      <c r="A98" s="270"/>
      <c r="B98" s="278" t="s">
        <v>52</v>
      </c>
      <c r="C98" s="279">
        <f t="shared" ref="C98:I98" si="59">SUM(C90,C87,C82,C71,C65)</f>
        <v>5.0305078130999998</v>
      </c>
      <c r="D98" s="272">
        <f t="shared" si="59"/>
        <v>4.8586078130999999</v>
      </c>
      <c r="E98" s="272">
        <f t="shared" si="59"/>
        <v>6.9073075916000004</v>
      </c>
      <c r="F98" s="272">
        <f t="shared" si="59"/>
        <v>7.1139206445000003</v>
      </c>
      <c r="G98" s="272">
        <f t="shared" si="59"/>
        <v>7.5576206444999992</v>
      </c>
      <c r="H98" s="272">
        <f t="shared" si="59"/>
        <v>9.1560023350000002</v>
      </c>
      <c r="I98" s="272">
        <f t="shared" si="59"/>
        <v>9.2756206445</v>
      </c>
      <c r="J98" s="272"/>
      <c r="K98" s="273">
        <f>SUM(K90,K87,K82,K71,K65)</f>
        <v>12.091320644499998</v>
      </c>
      <c r="L98" s="268"/>
      <c r="M98" s="274">
        <f>((C98*$C$63+D98*$D$63+E98*$E$63+F98*$F$63+G98*$G$63+H98*$H$63+I98*$I$63+J98*$J$63+K98*$K$63)/$M$63)+M96+M97</f>
        <v>7.0149010595400672</v>
      </c>
      <c r="N98" s="276"/>
      <c r="O98" s="276"/>
      <c r="P98" s="277"/>
      <c r="Q98" s="277"/>
      <c r="R98" s="277"/>
      <c r="S98" s="277"/>
    </row>
    <row r="99" spans="1:19" x14ac:dyDescent="0.3">
      <c r="A99" s="105" t="s">
        <v>21</v>
      </c>
      <c r="B99" s="145" t="s">
        <v>53</v>
      </c>
      <c r="C99" s="135">
        <f t="shared" ref="C99:M99" si="60">SUM(C100:C100)</f>
        <v>0.1048005692703123</v>
      </c>
      <c r="D99" s="45">
        <f t="shared" si="60"/>
        <v>0.1012193765703123</v>
      </c>
      <c r="E99" s="45">
        <f t="shared" si="60"/>
        <v>0.14389993905580281</v>
      </c>
      <c r="F99" s="45">
        <f t="shared" si="60"/>
        <v>0.14820430878686852</v>
      </c>
      <c r="G99" s="45">
        <f t="shared" si="60"/>
        <v>0.15744791088686849</v>
      </c>
      <c r="H99" s="45">
        <f t="shared" si="60"/>
        <v>0.19074699664505501</v>
      </c>
      <c r="I99" s="45">
        <f t="shared" si="60"/>
        <v>0.19323900488686852</v>
      </c>
      <c r="J99" s="45"/>
      <c r="K99" s="45">
        <f t="shared" si="60"/>
        <v>0.25189848298686845</v>
      </c>
      <c r="L99" s="43"/>
      <c r="M99" s="57">
        <f t="shared" si="60"/>
        <v>0.14614143377339822</v>
      </c>
    </row>
    <row r="100" spans="1:19" x14ac:dyDescent="0.3">
      <c r="A100" s="96" t="s">
        <v>121</v>
      </c>
      <c r="B100" s="66" t="s">
        <v>128</v>
      </c>
      <c r="C100" s="131">
        <f>0.020833*C98</f>
        <v>0.1048005692703123</v>
      </c>
      <c r="D100" s="40">
        <f t="shared" ref="D100:K100" si="61">0.020833*D98</f>
        <v>0.1012193765703123</v>
      </c>
      <c r="E100" s="40">
        <f t="shared" si="61"/>
        <v>0.14389993905580281</v>
      </c>
      <c r="F100" s="47">
        <f t="shared" si="61"/>
        <v>0.14820430878686852</v>
      </c>
      <c r="G100" s="40">
        <f t="shared" si="61"/>
        <v>0.15744791088686849</v>
      </c>
      <c r="H100" s="40">
        <f t="shared" si="61"/>
        <v>0.19074699664505501</v>
      </c>
      <c r="I100" s="40">
        <f t="shared" si="61"/>
        <v>0.19323900488686852</v>
      </c>
      <c r="J100" s="40"/>
      <c r="K100" s="101">
        <f t="shared" si="61"/>
        <v>0.25189848298686845</v>
      </c>
      <c r="L100" s="39"/>
      <c r="M100" s="56">
        <f t="shared" ref="M100" si="62">0.020833*M98</f>
        <v>0.14614143377339822</v>
      </c>
    </row>
    <row r="101" spans="1:19" x14ac:dyDescent="0.3">
      <c r="A101" s="105" t="s">
        <v>24</v>
      </c>
      <c r="B101" s="145" t="s">
        <v>56</v>
      </c>
      <c r="C101" s="135">
        <f>SUM(C102,C103)</f>
        <v>0.32313466937447849</v>
      </c>
      <c r="D101" s="45">
        <f t="shared" ref="D101" si="63">SUM(D102,D103)</f>
        <v>0.31209267287447851</v>
      </c>
      <c r="E101" s="45">
        <f t="shared" ref="E101" si="64">SUM(E102,E103)</f>
        <v>0.44369090314642601</v>
      </c>
      <c r="F101" s="45">
        <f t="shared" ref="F101" si="65">SUM(F102,F103)</f>
        <v>0.45696269259945754</v>
      </c>
      <c r="G101" s="45">
        <f t="shared" ref="G101" si="66">SUM(G102,G103)</f>
        <v>0.48546376209945746</v>
      </c>
      <c r="H101" s="45">
        <f t="shared" ref="H101" si="67">SUM(H102,H103)</f>
        <v>0.58813580998872506</v>
      </c>
      <c r="I101" s="45">
        <f t="shared" ref="I101" si="68">SUM(I102,I103)</f>
        <v>0.5958194920994575</v>
      </c>
      <c r="J101" s="45"/>
      <c r="K101" s="106">
        <f t="shared" ref="K101" si="69">SUM(K102,K103)</f>
        <v>0.77668598159945745</v>
      </c>
      <c r="L101" s="43"/>
      <c r="M101" s="57">
        <f t="shared" ref="M101" si="70">SUM(M102,M103)</f>
        <v>0.45060216955955623</v>
      </c>
      <c r="N101" s="246"/>
    </row>
    <row r="102" spans="1:19" x14ac:dyDescent="0.3">
      <c r="A102" s="96" t="s">
        <v>25</v>
      </c>
      <c r="B102" s="66" t="s">
        <v>129</v>
      </c>
      <c r="C102" s="131">
        <f>C100</f>
        <v>0.1048005692703123</v>
      </c>
      <c r="D102" s="131">
        <f t="shared" ref="D102:K102" si="71">D100</f>
        <v>0.1012193765703123</v>
      </c>
      <c r="E102" s="131">
        <f t="shared" si="71"/>
        <v>0.14389993905580281</v>
      </c>
      <c r="F102" s="131">
        <f t="shared" si="71"/>
        <v>0.14820430878686852</v>
      </c>
      <c r="G102" s="131">
        <f t="shared" si="71"/>
        <v>0.15744791088686849</v>
      </c>
      <c r="H102" s="131">
        <f t="shared" si="71"/>
        <v>0.19074699664505501</v>
      </c>
      <c r="I102" s="131">
        <f t="shared" si="71"/>
        <v>0.19323900488686852</v>
      </c>
      <c r="J102" s="131"/>
      <c r="K102" s="131">
        <f t="shared" si="71"/>
        <v>0.25189848298686845</v>
      </c>
      <c r="L102" s="39"/>
      <c r="M102" s="56">
        <f t="shared" ref="M102" si="72">M100</f>
        <v>0.14614143377339822</v>
      </c>
    </row>
    <row r="103" spans="1:19" ht="15" thickBot="1" x14ac:dyDescent="0.35">
      <c r="A103" s="98" t="s">
        <v>26</v>
      </c>
      <c r="B103" s="139" t="s">
        <v>130</v>
      </c>
      <c r="C103" s="132">
        <f>0.043402*C98</f>
        <v>0.21833410010416621</v>
      </c>
      <c r="D103" s="41">
        <f t="shared" ref="D103:K103" si="73">0.043402*D98</f>
        <v>0.21087329630416621</v>
      </c>
      <c r="E103" s="41">
        <f t="shared" si="73"/>
        <v>0.29979096409062322</v>
      </c>
      <c r="F103" s="41">
        <f t="shared" si="73"/>
        <v>0.30875838381258902</v>
      </c>
      <c r="G103" s="41">
        <f t="shared" si="73"/>
        <v>0.32801585121258897</v>
      </c>
      <c r="H103" s="41">
        <f t="shared" si="73"/>
        <v>0.39738881334367004</v>
      </c>
      <c r="I103" s="41">
        <f t="shared" si="73"/>
        <v>0.40258048721258904</v>
      </c>
      <c r="J103" s="41"/>
      <c r="K103" s="102">
        <f t="shared" si="73"/>
        <v>0.524787498612589</v>
      </c>
      <c r="L103" s="39"/>
      <c r="M103" s="62">
        <f t="shared" ref="M103" si="74">0.043402*M98</f>
        <v>0.30446073578615801</v>
      </c>
    </row>
    <row r="104" spans="1:19" ht="29.4" thickBot="1" x14ac:dyDescent="0.35">
      <c r="A104" s="9">
        <v>10</v>
      </c>
      <c r="B104" s="140" t="s">
        <v>134</v>
      </c>
      <c r="C104" s="129">
        <v>2.93E-2</v>
      </c>
      <c r="D104" s="37">
        <v>2.93E-2</v>
      </c>
      <c r="E104" s="37">
        <v>4.8500000000000001E-2</v>
      </c>
      <c r="F104" s="37">
        <v>4.5999999999999999E-2</v>
      </c>
      <c r="G104" s="37">
        <v>4.5999999999999999E-2</v>
      </c>
      <c r="H104" s="37">
        <v>1.9400000000000001E-2</v>
      </c>
      <c r="I104" s="37">
        <v>4.5999999999999999E-2</v>
      </c>
      <c r="J104" s="37"/>
      <c r="K104" s="42">
        <v>4.5999999999999999E-2</v>
      </c>
      <c r="L104" s="39"/>
      <c r="M104" s="60">
        <f>(C104*$C$63+D104*$D$63+E104*$E$63+F104*$F$63+G104*$G$63+H104*$H$63+I104*$I$63+J104*$J$63+K104*$K$63)/$M$63</f>
        <v>4.1496509402943992E-2</v>
      </c>
    </row>
    <row r="105" spans="1:19" ht="18.600000000000001" thickBot="1" x14ac:dyDescent="0.35">
      <c r="A105" s="572" t="s">
        <v>60</v>
      </c>
      <c r="B105" s="574"/>
      <c r="C105" s="203">
        <f t="shared" ref="C105:I105" si="75">SUM(C65,C71,C82,C87,C90,C95,C104)</f>
        <v>5.4877430517447907</v>
      </c>
      <c r="D105" s="204">
        <f t="shared" si="75"/>
        <v>5.3012198625447908</v>
      </c>
      <c r="E105" s="204">
        <f t="shared" si="75"/>
        <v>7.5433984338022286</v>
      </c>
      <c r="F105" s="204">
        <f t="shared" si="75"/>
        <v>7.7650876458863261</v>
      </c>
      <c r="G105" s="204">
        <f t="shared" si="75"/>
        <v>8.2465323174863236</v>
      </c>
      <c r="H105" s="204">
        <f t="shared" si="75"/>
        <v>9.9542851416337808</v>
      </c>
      <c r="I105" s="204">
        <f t="shared" si="75"/>
        <v>10.110679141486324</v>
      </c>
      <c r="J105" s="204"/>
      <c r="K105" s="204">
        <f>SUM(K65,K71,K82,K87,K90,K95,K104)</f>
        <v>13.165905109086324</v>
      </c>
      <c r="L105" s="205"/>
      <c r="M105" s="202">
        <f>M98+M99+M101+M104</f>
        <v>7.6531411722759666</v>
      </c>
      <c r="N105" s="335" t="s">
        <v>162</v>
      </c>
      <c r="O105" s="39"/>
      <c r="P105" s="89"/>
    </row>
    <row r="106" spans="1:19" ht="15.6" x14ac:dyDescent="0.3">
      <c r="A106" s="74"/>
      <c r="B106" s="74"/>
      <c r="C106" s="43"/>
      <c r="D106" s="43"/>
      <c r="E106" s="43"/>
      <c r="F106" s="43"/>
      <c r="G106" s="43"/>
      <c r="H106" s="43"/>
      <c r="I106" s="43"/>
      <c r="J106" s="43"/>
      <c r="K106" s="336" t="s">
        <v>149</v>
      </c>
      <c r="M106" s="337">
        <f>M105/SUM($M$105,$M$155,$M$205)</f>
        <v>0.32201084518045181</v>
      </c>
      <c r="N106" s="246"/>
    </row>
    <row r="108" spans="1:19" ht="18.600000000000001" thickBot="1" x14ac:dyDescent="0.4">
      <c r="A108" s="338" t="s">
        <v>0</v>
      </c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 t="s">
        <v>94</v>
      </c>
    </row>
    <row r="109" spans="1:19" ht="18" x14ac:dyDescent="0.35">
      <c r="A109" s="577" t="s">
        <v>1</v>
      </c>
      <c r="B109" s="577"/>
      <c r="C109" s="577"/>
      <c r="D109" s="577"/>
      <c r="E109" s="577"/>
      <c r="F109" s="577"/>
      <c r="G109" s="577"/>
      <c r="H109" s="577"/>
      <c r="I109" s="577"/>
      <c r="J109" s="577"/>
      <c r="K109" s="577"/>
      <c r="L109" s="577"/>
      <c r="M109" s="577"/>
    </row>
    <row r="110" spans="1:19" ht="15" thickBot="1" x14ac:dyDescent="0.35"/>
    <row r="111" spans="1:19" ht="15" thickBot="1" x14ac:dyDescent="0.35">
      <c r="A111" s="200"/>
      <c r="B111" s="137" t="s">
        <v>135</v>
      </c>
      <c r="C111" s="92">
        <v>2</v>
      </c>
      <c r="D111" s="261">
        <v>33</v>
      </c>
      <c r="E111" s="261">
        <v>152</v>
      </c>
      <c r="F111" s="261">
        <v>10</v>
      </c>
      <c r="G111" s="261">
        <v>79</v>
      </c>
      <c r="H111" s="261">
        <v>9</v>
      </c>
      <c r="I111" s="261">
        <v>73</v>
      </c>
      <c r="J111" s="261">
        <v>17</v>
      </c>
      <c r="K111" s="262">
        <v>44</v>
      </c>
      <c r="M111" s="196">
        <f>SUM(C111:K111)</f>
        <v>419</v>
      </c>
    </row>
    <row r="112" spans="1:19" ht="15" thickBot="1" x14ac:dyDescent="0.35">
      <c r="A112" s="200"/>
      <c r="B112" s="137" t="s">
        <v>143</v>
      </c>
      <c r="C112" s="263"/>
      <c r="D112" s="194"/>
      <c r="E112" s="194"/>
      <c r="F112" s="194"/>
      <c r="G112" s="194"/>
      <c r="H112" s="194"/>
      <c r="I112" s="194"/>
      <c r="J112" s="194"/>
      <c r="K112" s="193"/>
      <c r="M112" s="196">
        <f>SUM(C112:K112)</f>
        <v>0</v>
      </c>
    </row>
    <row r="113" spans="1:13" ht="15" thickBot="1" x14ac:dyDescent="0.35">
      <c r="A113" s="103">
        <v>1</v>
      </c>
      <c r="B113" s="144" t="s">
        <v>2</v>
      </c>
      <c r="C113" s="191">
        <v>12561.47</v>
      </c>
      <c r="D113" s="189">
        <v>248331.58</v>
      </c>
      <c r="E113" s="189">
        <v>1026622.25</v>
      </c>
      <c r="F113" s="189">
        <v>44314.559999999998</v>
      </c>
      <c r="G113" s="189">
        <v>470472.29</v>
      </c>
      <c r="H113" s="195">
        <v>60859.88</v>
      </c>
      <c r="I113" s="189">
        <v>358386.09</v>
      </c>
      <c r="J113" s="189">
        <v>97782.06</v>
      </c>
      <c r="K113" s="190">
        <v>226094.34</v>
      </c>
      <c r="L113" s="23"/>
      <c r="M113" s="120">
        <f>SUM(C113:K113)</f>
        <v>2545424.52</v>
      </c>
    </row>
    <row r="114" spans="1:13" ht="29.4" thickBot="1" x14ac:dyDescent="0.35">
      <c r="A114" s="8"/>
      <c r="B114" s="50" t="s">
        <v>28</v>
      </c>
      <c r="C114" s="26" t="s">
        <v>61</v>
      </c>
      <c r="D114" s="27" t="s">
        <v>62</v>
      </c>
      <c r="E114" s="27" t="s">
        <v>63</v>
      </c>
      <c r="F114" s="27" t="s">
        <v>64</v>
      </c>
      <c r="G114" s="27" t="s">
        <v>65</v>
      </c>
      <c r="H114" s="27" t="s">
        <v>111</v>
      </c>
      <c r="I114" s="27" t="s">
        <v>66</v>
      </c>
      <c r="J114" s="27" t="s">
        <v>67</v>
      </c>
      <c r="K114" s="28" t="s">
        <v>68</v>
      </c>
      <c r="L114" s="29"/>
      <c r="M114" s="54" t="s">
        <v>136</v>
      </c>
    </row>
    <row r="115" spans="1:13" ht="15" thickBot="1" x14ac:dyDescent="0.35">
      <c r="A115" s="9">
        <v>4</v>
      </c>
      <c r="B115" s="137" t="s">
        <v>29</v>
      </c>
      <c r="C115" s="146">
        <f>SUM(C116:C120)</f>
        <v>0.8155</v>
      </c>
      <c r="D115" s="30">
        <f t="shared" ref="D115:K115" si="76">SUM(D116:D120)</f>
        <v>1.1059999999999999</v>
      </c>
      <c r="E115" s="30">
        <f t="shared" si="76"/>
        <v>1.2657</v>
      </c>
      <c r="F115" s="30">
        <f t="shared" si="76"/>
        <v>1.6821999999999999</v>
      </c>
      <c r="G115" s="30">
        <f t="shared" si="76"/>
        <v>1.7999999999999998</v>
      </c>
      <c r="H115" s="30">
        <f t="shared" si="76"/>
        <v>2.0358999999999998</v>
      </c>
      <c r="I115" s="30">
        <f t="shared" si="76"/>
        <v>2.5627999999999997</v>
      </c>
      <c r="J115" s="30">
        <f t="shared" si="76"/>
        <v>2.9861</v>
      </c>
      <c r="K115" s="30">
        <f t="shared" si="76"/>
        <v>3.4282000000000004</v>
      </c>
      <c r="L115" s="32"/>
      <c r="M115" s="60">
        <f>(C115*$C$113+D115*$D$113+E115*$E$113+F115*$F$113+G115*$G$113+H115*$H$113+I115*$I$113+J115*$J$113+K115*$K$113)/$M$113</f>
        <v>1.813116261573531</v>
      </c>
    </row>
    <row r="116" spans="1:13" x14ac:dyDescent="0.3">
      <c r="A116" s="94" t="s">
        <v>3</v>
      </c>
      <c r="B116" s="138" t="s">
        <v>30</v>
      </c>
      <c r="C116" s="147">
        <v>0.54759999999999998</v>
      </c>
      <c r="D116" s="33">
        <v>0.7419</v>
      </c>
      <c r="E116" s="33">
        <v>0.8548</v>
      </c>
      <c r="F116" s="33">
        <v>1.2214</v>
      </c>
      <c r="G116" s="33">
        <v>1.2844</v>
      </c>
      <c r="H116" s="33">
        <v>0.98229999999999995</v>
      </c>
      <c r="I116" s="33">
        <v>1.7886</v>
      </c>
      <c r="J116" s="33">
        <v>2.1372</v>
      </c>
      <c r="K116" s="95">
        <v>2.2111000000000001</v>
      </c>
      <c r="L116" s="34"/>
      <c r="M116" s="58">
        <f>(C116*$C$113+D116*$D$113+E116*$E$113+F116*$F$113+G116*$G$113+H116*$H$113+I116*$I$113+J116*$J$113+K116*$K$113)/$M$113</f>
        <v>1.2323138958518403</v>
      </c>
    </row>
    <row r="117" spans="1:13" x14ac:dyDescent="0.3">
      <c r="A117" s="96" t="s">
        <v>4</v>
      </c>
      <c r="B117" s="66" t="s">
        <v>31</v>
      </c>
      <c r="C117" s="148">
        <v>2.1899999999999999E-2</v>
      </c>
      <c r="D117" s="35">
        <v>2.9700000000000001E-2</v>
      </c>
      <c r="E117" s="35">
        <v>3.4200000000000001E-2</v>
      </c>
      <c r="F117" s="35">
        <v>4.8899999999999999E-2</v>
      </c>
      <c r="G117" s="35">
        <v>5.1400000000000001E-2</v>
      </c>
      <c r="H117" s="35">
        <v>5.8900000000000001E-2</v>
      </c>
      <c r="I117" s="35">
        <v>7.1499999999999994E-2</v>
      </c>
      <c r="J117" s="35">
        <v>8.5500000000000007E-2</v>
      </c>
      <c r="K117" s="97">
        <v>8.8400000000000006E-2</v>
      </c>
      <c r="L117" s="34"/>
      <c r="M117" s="56">
        <f t="shared" ref="M117:M154" si="77">(C117*$C$113+D117*$D$113+E117*$E$113+F117*$F$113+G117*$G$113+H117*$H$113+I117*$I$113+J117*$J$113+K117*$K$113)/$M$113</f>
        <v>4.9762481628015436E-2</v>
      </c>
    </row>
    <row r="118" spans="1:13" x14ac:dyDescent="0.3">
      <c r="A118" s="96" t="s">
        <v>5</v>
      </c>
      <c r="B118" s="66" t="s">
        <v>32</v>
      </c>
      <c r="C118" s="148">
        <v>7.6700000000000004E-2</v>
      </c>
      <c r="D118" s="35">
        <v>0.1128</v>
      </c>
      <c r="E118" s="35">
        <v>0.14680000000000001</v>
      </c>
      <c r="F118" s="35">
        <v>0.14680000000000001</v>
      </c>
      <c r="G118" s="35">
        <v>0.1711</v>
      </c>
      <c r="H118" s="35">
        <v>0.1711</v>
      </c>
      <c r="I118" s="35">
        <v>0.20319999999999999</v>
      </c>
      <c r="J118" s="35">
        <v>0.20319999999999999</v>
      </c>
      <c r="K118" s="97">
        <v>0.2399</v>
      </c>
      <c r="L118" s="34"/>
      <c r="M118" s="56">
        <f t="shared" si="77"/>
        <v>0.16658640705401864</v>
      </c>
    </row>
    <row r="119" spans="1:13" x14ac:dyDescent="0.3">
      <c r="A119" s="98" t="s">
        <v>6</v>
      </c>
      <c r="B119" s="139" t="s">
        <v>33</v>
      </c>
      <c r="C119" s="149">
        <v>0.16930000000000001</v>
      </c>
      <c r="D119" s="36">
        <v>0.22159999999999999</v>
      </c>
      <c r="E119" s="36">
        <v>0.22989999999999999</v>
      </c>
      <c r="F119" s="36">
        <v>0.2651</v>
      </c>
      <c r="G119" s="36">
        <v>0.29310000000000003</v>
      </c>
      <c r="H119" s="36">
        <v>0.5736</v>
      </c>
      <c r="I119" s="36">
        <v>0.4995</v>
      </c>
      <c r="J119" s="36">
        <v>0.56020000000000003</v>
      </c>
      <c r="K119" s="99">
        <v>0.88880000000000003</v>
      </c>
      <c r="L119" s="34"/>
      <c r="M119" s="56">
        <f t="shared" si="77"/>
        <v>0.35847609688933152</v>
      </c>
    </row>
    <row r="120" spans="1:13" ht="15" thickBot="1" x14ac:dyDescent="0.35">
      <c r="A120" s="6" t="s">
        <v>100</v>
      </c>
      <c r="B120" s="20" t="s">
        <v>101</v>
      </c>
      <c r="C120" s="150"/>
      <c r="D120" s="116"/>
      <c r="E120" s="116"/>
      <c r="F120" s="116"/>
      <c r="G120" s="116"/>
      <c r="H120" s="116">
        <v>0.25</v>
      </c>
      <c r="I120" s="116"/>
      <c r="J120" s="116"/>
      <c r="K120" s="118"/>
      <c r="L120" s="34"/>
      <c r="M120" s="62">
        <f t="shared" si="77"/>
        <v>5.9773801503255732E-3</v>
      </c>
    </row>
    <row r="121" spans="1:13" ht="29.4" thickBot="1" x14ac:dyDescent="0.35">
      <c r="A121" s="9">
        <v>5</v>
      </c>
      <c r="B121" s="140" t="s">
        <v>71</v>
      </c>
      <c r="C121" s="129">
        <f t="shared" ref="C121:K121" si="78">SUM(C122:C124,C129:C131)</f>
        <v>2.7426502024000006</v>
      </c>
      <c r="D121" s="37">
        <f t="shared" si="78"/>
        <v>2.7426502024000006</v>
      </c>
      <c r="E121" s="37">
        <f t="shared" si="78"/>
        <v>4.2736923702</v>
      </c>
      <c r="F121" s="37">
        <f t="shared" si="78"/>
        <v>4.1701054230999999</v>
      </c>
      <c r="G121" s="37">
        <f t="shared" si="78"/>
        <v>4.1701054230999999</v>
      </c>
      <c r="H121" s="37">
        <f t="shared" si="78"/>
        <v>4.5263023350000013</v>
      </c>
      <c r="I121" s="37">
        <f t="shared" si="78"/>
        <v>4.1701054230999999</v>
      </c>
      <c r="J121" s="37">
        <f t="shared" si="78"/>
        <v>4.1701054230999999</v>
      </c>
      <c r="K121" s="37">
        <f t="shared" si="78"/>
        <v>4.1701054230999999</v>
      </c>
      <c r="L121" s="32"/>
      <c r="M121" s="60">
        <f t="shared" si="77"/>
        <v>4.0740937840474274</v>
      </c>
    </row>
    <row r="122" spans="1:13" x14ac:dyDescent="0.3">
      <c r="A122" s="94" t="s">
        <v>115</v>
      </c>
      <c r="B122" s="138" t="s">
        <v>114</v>
      </c>
      <c r="C122" s="127">
        <v>1.5013000000000001</v>
      </c>
      <c r="D122" s="38">
        <v>1.5013000000000001</v>
      </c>
      <c r="E122" s="38">
        <v>2.2675000000000001</v>
      </c>
      <c r="F122" s="38">
        <v>2.2161</v>
      </c>
      <c r="G122" s="38">
        <v>2.2161</v>
      </c>
      <c r="H122" s="38">
        <v>2.4243999999999999</v>
      </c>
      <c r="I122" s="38">
        <v>2.2161</v>
      </c>
      <c r="J122" s="38">
        <v>2.2161</v>
      </c>
      <c r="K122" s="38">
        <v>2.2161</v>
      </c>
      <c r="L122" s="39"/>
      <c r="M122" s="58">
        <f t="shared" si="77"/>
        <v>2.1685476744311396</v>
      </c>
    </row>
    <row r="123" spans="1:13" x14ac:dyDescent="0.3">
      <c r="A123" s="94" t="s">
        <v>116</v>
      </c>
      <c r="B123" s="141" t="s">
        <v>117</v>
      </c>
      <c r="C123" s="127">
        <f>C122*0.423893</f>
        <v>0.63639056090000001</v>
      </c>
      <c r="D123" s="127">
        <f t="shared" ref="D123:I123" si="79">D122*0.423893</f>
        <v>0.63639056090000001</v>
      </c>
      <c r="E123" s="127">
        <f t="shared" si="79"/>
        <v>0.9611773775000001</v>
      </c>
      <c r="F123" s="127">
        <f t="shared" si="79"/>
        <v>0.93938927729999999</v>
      </c>
      <c r="G123" s="127">
        <f t="shared" ref="G123" si="80">G122*0.423893</f>
        <v>0.93938927729999999</v>
      </c>
      <c r="H123" s="127">
        <f t="shared" si="79"/>
        <v>1.0276861892</v>
      </c>
      <c r="I123" s="127">
        <f t="shared" si="79"/>
        <v>0.93938927729999999</v>
      </c>
      <c r="J123" s="127">
        <f t="shared" ref="J123:K123" si="81">J122*0.423893</f>
        <v>0.93938927729999999</v>
      </c>
      <c r="K123" s="127">
        <f t="shared" si="81"/>
        <v>0.93938927729999999</v>
      </c>
      <c r="L123" s="39"/>
      <c r="M123" s="58">
        <f t="shared" si="77"/>
        <v>0.91923217935763912</v>
      </c>
    </row>
    <row r="124" spans="1:13" x14ac:dyDescent="0.3">
      <c r="A124" s="105" t="s">
        <v>8</v>
      </c>
      <c r="B124" s="145" t="s">
        <v>35</v>
      </c>
      <c r="C124" s="135">
        <f>SUM(C125:C128)</f>
        <v>0.4042</v>
      </c>
      <c r="D124" s="135">
        <f t="shared" ref="D124:I124" si="82">SUM(D125:D128)</f>
        <v>0.4042</v>
      </c>
      <c r="E124" s="135">
        <f>SUM(E125:E128)</f>
        <v>0.74280000000000002</v>
      </c>
      <c r="F124" s="135">
        <f t="shared" si="82"/>
        <v>0.71849999999999992</v>
      </c>
      <c r="G124" s="135">
        <f t="shared" ref="G124" si="83">SUM(G125:G128)</f>
        <v>0.71849999999999992</v>
      </c>
      <c r="H124" s="135">
        <f t="shared" si="82"/>
        <v>0.7780999999999999</v>
      </c>
      <c r="I124" s="135">
        <f t="shared" si="82"/>
        <v>0.71849999999999992</v>
      </c>
      <c r="J124" s="135">
        <f t="shared" ref="J124:K124" si="84">SUM(J125:J128)</f>
        <v>0.71849999999999992</v>
      </c>
      <c r="K124" s="135">
        <f t="shared" si="84"/>
        <v>0.71849999999999992</v>
      </c>
      <c r="L124" s="43"/>
      <c r="M124" s="57">
        <f t="shared" si="77"/>
        <v>0.69751154967580808</v>
      </c>
    </row>
    <row r="125" spans="1:13" x14ac:dyDescent="0.3">
      <c r="A125" s="96" t="s">
        <v>9</v>
      </c>
      <c r="B125" s="66" t="s">
        <v>108</v>
      </c>
      <c r="C125" s="131">
        <v>0.34329999999999999</v>
      </c>
      <c r="D125" s="40">
        <v>0.34329999999999999</v>
      </c>
      <c r="E125" s="40">
        <v>0.63090000000000002</v>
      </c>
      <c r="F125" s="40">
        <v>0.61029999999999995</v>
      </c>
      <c r="G125" s="40">
        <v>0.61029999999999995</v>
      </c>
      <c r="H125" s="40">
        <v>0.66379999999999995</v>
      </c>
      <c r="I125" s="40">
        <v>0.61029999999999995</v>
      </c>
      <c r="J125" s="40">
        <v>0.61029999999999995</v>
      </c>
      <c r="K125" s="40">
        <v>0.61029999999999995</v>
      </c>
      <c r="L125" s="39"/>
      <c r="M125" s="56">
        <f t="shared" si="77"/>
        <v>0.5925214243382867</v>
      </c>
    </row>
    <row r="126" spans="1:13" x14ac:dyDescent="0.3">
      <c r="A126" s="96" t="s">
        <v>10</v>
      </c>
      <c r="B126" s="66" t="s">
        <v>109</v>
      </c>
      <c r="C126" s="131">
        <v>3.7100000000000001E-2</v>
      </c>
      <c r="D126" s="40">
        <v>3.7100000000000001E-2</v>
      </c>
      <c r="E126" s="40">
        <v>6.8199999999999997E-2</v>
      </c>
      <c r="F126" s="40">
        <v>6.59E-2</v>
      </c>
      <c r="G126" s="40">
        <v>6.59E-2</v>
      </c>
      <c r="H126" s="40">
        <v>6.8599999999999994E-2</v>
      </c>
      <c r="I126" s="40">
        <v>6.59E-2</v>
      </c>
      <c r="J126" s="40">
        <v>6.59E-2</v>
      </c>
      <c r="K126" s="40">
        <v>6.59E-2</v>
      </c>
      <c r="L126" s="39"/>
      <c r="M126" s="56">
        <f t="shared" si="77"/>
        <v>6.3940339853015962E-2</v>
      </c>
    </row>
    <row r="127" spans="1:13" x14ac:dyDescent="0.3">
      <c r="A127" s="96" t="s">
        <v>11</v>
      </c>
      <c r="B127" s="66" t="s">
        <v>110</v>
      </c>
      <c r="C127" s="131">
        <v>3.8999999999999998E-3</v>
      </c>
      <c r="D127" s="40">
        <v>3.8999999999999998E-3</v>
      </c>
      <c r="E127" s="40">
        <v>7.1000000000000004E-3</v>
      </c>
      <c r="F127" s="40">
        <v>6.8999999999999999E-3</v>
      </c>
      <c r="G127" s="40">
        <v>6.8999999999999999E-3</v>
      </c>
      <c r="H127" s="40">
        <v>7.1999999999999998E-3</v>
      </c>
      <c r="I127" s="40">
        <v>6.8999999999999999E-3</v>
      </c>
      <c r="J127" s="40">
        <v>6.8999999999999999E-3</v>
      </c>
      <c r="K127" s="40">
        <v>6.8999999999999999E-3</v>
      </c>
      <c r="L127" s="39"/>
      <c r="M127" s="56">
        <f t="shared" si="77"/>
        <v>6.680352262812334E-3</v>
      </c>
    </row>
    <row r="128" spans="1:13" x14ac:dyDescent="0.3">
      <c r="A128" s="96" t="s">
        <v>132</v>
      </c>
      <c r="B128" s="66" t="s">
        <v>133</v>
      </c>
      <c r="C128" s="131">
        <v>1.9900000000000001E-2</v>
      </c>
      <c r="D128" s="40">
        <v>1.9900000000000001E-2</v>
      </c>
      <c r="E128" s="40">
        <v>3.6600000000000001E-2</v>
      </c>
      <c r="F128" s="40">
        <v>3.5400000000000001E-2</v>
      </c>
      <c r="G128" s="40">
        <v>3.5400000000000001E-2</v>
      </c>
      <c r="H128" s="40">
        <v>3.85E-2</v>
      </c>
      <c r="I128" s="40">
        <v>3.5400000000000001E-2</v>
      </c>
      <c r="J128" s="40">
        <v>3.5400000000000001E-2</v>
      </c>
      <c r="K128" s="40">
        <v>3.5400000000000001E-2</v>
      </c>
      <c r="L128" s="39"/>
      <c r="M128" s="56">
        <f t="shared" si="77"/>
        <v>3.4369433221693023E-2</v>
      </c>
    </row>
    <row r="129" spans="1:13" x14ac:dyDescent="0.3">
      <c r="A129" s="96" t="s">
        <v>13</v>
      </c>
      <c r="B129" s="66" t="s">
        <v>40</v>
      </c>
      <c r="C129" s="131">
        <v>3.6299999999999999E-2</v>
      </c>
      <c r="D129" s="40">
        <v>3.6299999999999999E-2</v>
      </c>
      <c r="E129" s="40">
        <v>5.4600000000000003E-2</v>
      </c>
      <c r="F129" s="40">
        <v>5.3199999999999997E-2</v>
      </c>
      <c r="G129" s="40">
        <v>5.3199999999999997E-2</v>
      </c>
      <c r="H129" s="40">
        <v>5.3199999999999997E-2</v>
      </c>
      <c r="I129" s="40">
        <v>5.3199999999999997E-2</v>
      </c>
      <c r="J129" s="40">
        <v>5.3199999999999997E-2</v>
      </c>
      <c r="K129" s="40">
        <v>5.3199999999999997E-2</v>
      </c>
      <c r="L129" s="39"/>
      <c r="M129" s="56">
        <f t="shared" si="77"/>
        <v>5.2032484966004801E-2</v>
      </c>
    </row>
    <row r="130" spans="1:13" x14ac:dyDescent="0.3">
      <c r="A130" s="565" t="s">
        <v>14</v>
      </c>
      <c r="B130" s="139" t="s">
        <v>118</v>
      </c>
      <c r="C130" s="132">
        <v>0.11550000000000001</v>
      </c>
      <c r="D130" s="41">
        <v>0.11550000000000001</v>
      </c>
      <c r="E130" s="41">
        <v>0.1739</v>
      </c>
      <c r="F130" s="41">
        <v>0.1706</v>
      </c>
      <c r="G130" s="41">
        <v>0.1706</v>
      </c>
      <c r="H130" s="41">
        <v>0.1706</v>
      </c>
      <c r="I130" s="41">
        <v>0.1706</v>
      </c>
      <c r="J130" s="41">
        <v>0.1706</v>
      </c>
      <c r="K130" s="41">
        <v>0.1706</v>
      </c>
      <c r="L130" s="39"/>
      <c r="M130" s="62">
        <f t="shared" si="77"/>
        <v>0.16628348872902349</v>
      </c>
    </row>
    <row r="131" spans="1:13" ht="15" thickBot="1" x14ac:dyDescent="0.35">
      <c r="A131" s="566"/>
      <c r="B131" s="83" t="s">
        <v>117</v>
      </c>
      <c r="C131" s="127">
        <f>C130*0.423893</f>
        <v>4.8959641500000005E-2</v>
      </c>
      <c r="D131" s="127">
        <f t="shared" ref="D131:I131" si="85">D130*0.423893</f>
        <v>4.8959641500000005E-2</v>
      </c>
      <c r="E131" s="127">
        <f t="shared" si="85"/>
        <v>7.3714992700000009E-2</v>
      </c>
      <c r="F131" s="127">
        <f t="shared" si="85"/>
        <v>7.2316145800000009E-2</v>
      </c>
      <c r="G131" s="127">
        <f t="shared" ref="G131" si="86">G130*0.423893</f>
        <v>7.2316145800000009E-2</v>
      </c>
      <c r="H131" s="127">
        <f t="shared" si="85"/>
        <v>7.2316145800000009E-2</v>
      </c>
      <c r="I131" s="127">
        <f t="shared" si="85"/>
        <v>7.2316145800000009E-2</v>
      </c>
      <c r="J131" s="127">
        <f t="shared" ref="J131:K131" si="87">J130*0.423893</f>
        <v>7.2316145800000009E-2</v>
      </c>
      <c r="K131" s="127">
        <f t="shared" si="87"/>
        <v>7.2316145800000009E-2</v>
      </c>
      <c r="L131" s="39"/>
      <c r="M131" s="62">
        <f t="shared" si="77"/>
        <v>7.0486406887811937E-2</v>
      </c>
    </row>
    <row r="132" spans="1:13" ht="15" thickBot="1" x14ac:dyDescent="0.35">
      <c r="A132" s="9">
        <v>6</v>
      </c>
      <c r="B132" s="137" t="s">
        <v>42</v>
      </c>
      <c r="C132" s="129">
        <f>SUM(C133:C135)</f>
        <v>0.32179999999999997</v>
      </c>
      <c r="D132" s="37">
        <f t="shared" ref="D132:J132" si="88">SUM(D133:D135)</f>
        <v>0.32179999999999997</v>
      </c>
      <c r="E132" s="37">
        <f t="shared" si="88"/>
        <v>0.39239999999999997</v>
      </c>
      <c r="F132" s="37">
        <f t="shared" si="88"/>
        <v>0.38829999999999998</v>
      </c>
      <c r="G132" s="37">
        <f t="shared" si="88"/>
        <v>0.38829999999999998</v>
      </c>
      <c r="H132" s="37">
        <f>SUM(H133:H135)</f>
        <v>0.75639999999999996</v>
      </c>
      <c r="I132" s="37">
        <f t="shared" si="88"/>
        <v>0.38829999999999998</v>
      </c>
      <c r="J132" s="37">
        <f t="shared" si="88"/>
        <v>0.38829999999999998</v>
      </c>
      <c r="K132" s="37">
        <f t="shared" ref="K132" si="89">SUM(K133:K135)</f>
        <v>0.38829999999999998</v>
      </c>
      <c r="L132" s="43"/>
      <c r="M132" s="60">
        <f t="shared" si="77"/>
        <v>0.39193879783321955</v>
      </c>
    </row>
    <row r="133" spans="1:13" x14ac:dyDescent="0.3">
      <c r="A133" s="94" t="s">
        <v>15</v>
      </c>
      <c r="B133" s="138" t="s">
        <v>43</v>
      </c>
      <c r="C133" s="127">
        <v>0.13930000000000001</v>
      </c>
      <c r="D133" s="38">
        <v>0.13930000000000001</v>
      </c>
      <c r="E133" s="38">
        <v>0.2099</v>
      </c>
      <c r="F133" s="38">
        <v>0.20580000000000001</v>
      </c>
      <c r="G133" s="38">
        <v>0.20580000000000001</v>
      </c>
      <c r="H133" s="38">
        <v>0.20580000000000001</v>
      </c>
      <c r="I133" s="38">
        <v>0.20580000000000001</v>
      </c>
      <c r="J133" s="38">
        <v>0.20580000000000001</v>
      </c>
      <c r="K133" s="38">
        <v>0.20580000000000001</v>
      </c>
      <c r="L133" s="39"/>
      <c r="M133" s="58">
        <f t="shared" si="77"/>
        <v>0.2006377032998802</v>
      </c>
    </row>
    <row r="134" spans="1:13" x14ac:dyDescent="0.3">
      <c r="A134" s="98" t="s">
        <v>16</v>
      </c>
      <c r="B134" s="139" t="s">
        <v>44</v>
      </c>
      <c r="C134" s="132">
        <v>0.1825</v>
      </c>
      <c r="D134" s="41">
        <v>0.1825</v>
      </c>
      <c r="E134" s="41">
        <v>0.1825</v>
      </c>
      <c r="F134" s="41">
        <v>0.1825</v>
      </c>
      <c r="G134" s="41">
        <v>0.1825</v>
      </c>
      <c r="H134" s="41">
        <v>0.1825</v>
      </c>
      <c r="I134" s="41">
        <v>0.1825</v>
      </c>
      <c r="J134" s="41">
        <v>0.1825</v>
      </c>
      <c r="K134" s="41">
        <v>0.1825</v>
      </c>
      <c r="L134" s="39"/>
      <c r="M134" s="56">
        <f t="shared" si="77"/>
        <v>0.18249999999999997</v>
      </c>
    </row>
    <row r="135" spans="1:13" x14ac:dyDescent="0.3">
      <c r="A135" s="98" t="s">
        <v>102</v>
      </c>
      <c r="B135" s="139" t="s">
        <v>103</v>
      </c>
      <c r="C135" s="132"/>
      <c r="D135" s="41"/>
      <c r="E135" s="41"/>
      <c r="F135" s="41"/>
      <c r="G135" s="41"/>
      <c r="H135" s="41">
        <f>SUM(H136:H136)</f>
        <v>0.36809999999999998</v>
      </c>
      <c r="I135" s="41"/>
      <c r="J135" s="41"/>
      <c r="K135" s="102"/>
      <c r="L135" s="39"/>
      <c r="M135" s="56">
        <f t="shared" si="77"/>
        <v>8.8010945333393733E-3</v>
      </c>
    </row>
    <row r="136" spans="1:13" ht="15" thickBot="1" x14ac:dyDescent="0.35">
      <c r="A136" s="98" t="s">
        <v>104</v>
      </c>
      <c r="B136" s="139" t="s">
        <v>106</v>
      </c>
      <c r="C136" s="132"/>
      <c r="D136" s="41"/>
      <c r="E136" s="41"/>
      <c r="F136" s="41"/>
      <c r="G136" s="41"/>
      <c r="H136" s="41">
        <v>0.36809999999999998</v>
      </c>
      <c r="I136" s="41"/>
      <c r="J136" s="41"/>
      <c r="K136" s="102"/>
      <c r="L136" s="39"/>
      <c r="M136" s="56">
        <f t="shared" si="77"/>
        <v>8.8010945333393733E-3</v>
      </c>
    </row>
    <row r="137" spans="1:13" ht="15" thickBot="1" x14ac:dyDescent="0.35">
      <c r="A137" s="9">
        <v>7</v>
      </c>
      <c r="B137" s="137" t="s">
        <v>45</v>
      </c>
      <c r="C137" s="129">
        <f>SUM(C138:C139)</f>
        <v>0.39900000000000002</v>
      </c>
      <c r="D137" s="37">
        <f>SUM(D138:D139)</f>
        <v>0.26169999999999999</v>
      </c>
      <c r="E137" s="37">
        <f t="shared" ref="E137:K137" si="90">SUM(E138:E139)</f>
        <v>0.28240000000000004</v>
      </c>
      <c r="F137" s="37">
        <f t="shared" si="90"/>
        <v>0.3387</v>
      </c>
      <c r="G137" s="37">
        <f t="shared" si="90"/>
        <v>0.45989999999999998</v>
      </c>
      <c r="H137" s="37">
        <f t="shared" si="90"/>
        <v>0.63529999999999998</v>
      </c>
      <c r="I137" s="37">
        <f t="shared" si="90"/>
        <v>0.7399</v>
      </c>
      <c r="J137" s="37">
        <f t="shared" si="90"/>
        <v>0.75239999999999996</v>
      </c>
      <c r="K137" s="42">
        <f t="shared" si="90"/>
        <v>1.3349</v>
      </c>
      <c r="L137" s="43"/>
      <c r="M137" s="60">
        <f t="shared" si="77"/>
        <v>0.49913747912823586</v>
      </c>
    </row>
    <row r="138" spans="1:13" x14ac:dyDescent="0.3">
      <c r="A138" s="94" t="s">
        <v>17</v>
      </c>
      <c r="B138" s="138" t="s">
        <v>46</v>
      </c>
      <c r="C138" s="127">
        <v>0.38080000000000003</v>
      </c>
      <c r="D138" s="38">
        <v>0.24729999999999999</v>
      </c>
      <c r="E138" s="38">
        <v>0.26700000000000002</v>
      </c>
      <c r="F138" s="38">
        <v>0.3201</v>
      </c>
      <c r="G138" s="38">
        <v>0.43469999999999998</v>
      </c>
      <c r="H138" s="38">
        <v>0.59750000000000003</v>
      </c>
      <c r="I138" s="38">
        <v>0.69940000000000002</v>
      </c>
      <c r="J138" s="38">
        <v>0.71109999999999995</v>
      </c>
      <c r="K138" s="100">
        <v>1.2618</v>
      </c>
      <c r="L138" s="39"/>
      <c r="M138" s="58">
        <f t="shared" si="77"/>
        <v>0.47176453462583917</v>
      </c>
    </row>
    <row r="139" spans="1:13" ht="15" thickBot="1" x14ac:dyDescent="0.35">
      <c r="A139" s="98" t="s">
        <v>18</v>
      </c>
      <c r="B139" s="20" t="s">
        <v>48</v>
      </c>
      <c r="C139" s="132">
        <v>1.8200000000000001E-2</v>
      </c>
      <c r="D139" s="41">
        <v>1.44E-2</v>
      </c>
      <c r="E139" s="41">
        <v>1.54E-2</v>
      </c>
      <c r="F139" s="41">
        <v>1.8599999999999998E-2</v>
      </c>
      <c r="G139" s="41">
        <v>2.52E-2</v>
      </c>
      <c r="H139" s="41">
        <v>3.78E-2</v>
      </c>
      <c r="I139" s="41">
        <v>4.0500000000000001E-2</v>
      </c>
      <c r="J139" s="41">
        <v>4.1300000000000003E-2</v>
      </c>
      <c r="K139" s="102">
        <v>7.3099999999999998E-2</v>
      </c>
      <c r="L139" s="39"/>
      <c r="M139" s="62">
        <f t="shared" si="77"/>
        <v>2.7372944502396794E-2</v>
      </c>
    </row>
    <row r="140" spans="1:13" ht="15" thickBot="1" x14ac:dyDescent="0.35">
      <c r="A140" s="9">
        <v>8</v>
      </c>
      <c r="B140" s="137" t="s">
        <v>49</v>
      </c>
      <c r="C140" s="129">
        <f>SUM(C141:C144)</f>
        <v>0.74629999999999996</v>
      </c>
      <c r="D140" s="37">
        <f>SUM(D141:D144)</f>
        <v>0.48720000000000002</v>
      </c>
      <c r="E140" s="37">
        <f t="shared" ref="E140:K140" si="91">SUM(E141:E144)</f>
        <v>0.55979999999999996</v>
      </c>
      <c r="F140" s="37">
        <f t="shared" si="91"/>
        <v>0.62690000000000001</v>
      </c>
      <c r="G140" s="37">
        <f t="shared" si="91"/>
        <v>0.8647999999999999</v>
      </c>
      <c r="H140" s="37">
        <f t="shared" si="91"/>
        <v>1.2649999999999999</v>
      </c>
      <c r="I140" s="37">
        <f t="shared" si="91"/>
        <v>1.399</v>
      </c>
      <c r="J140" s="37">
        <f t="shared" si="91"/>
        <v>1.4202999999999999</v>
      </c>
      <c r="K140" s="42">
        <f t="shared" si="91"/>
        <v>3.0364</v>
      </c>
      <c r="L140" s="43"/>
      <c r="M140" s="60">
        <f t="shared" si="77"/>
        <v>0.99923322116304603</v>
      </c>
    </row>
    <row r="141" spans="1:13" x14ac:dyDescent="0.3">
      <c r="A141" s="94" t="s">
        <v>19</v>
      </c>
      <c r="B141" s="138" t="s">
        <v>46</v>
      </c>
      <c r="C141" s="127">
        <v>0.3775</v>
      </c>
      <c r="D141" s="38">
        <v>0.24640000000000001</v>
      </c>
      <c r="E141" s="38">
        <v>0.28310000000000002</v>
      </c>
      <c r="F141" s="38">
        <v>0.31709999999999999</v>
      </c>
      <c r="G141" s="38">
        <v>0.43740000000000001</v>
      </c>
      <c r="H141" s="38">
        <v>0.61570000000000003</v>
      </c>
      <c r="I141" s="38">
        <v>0.70760000000000001</v>
      </c>
      <c r="J141" s="38">
        <v>0.71840000000000004</v>
      </c>
      <c r="K141" s="100">
        <v>1.5358000000000001</v>
      </c>
      <c r="L141" s="39"/>
      <c r="M141" s="58">
        <f t="shared" si="77"/>
        <v>0.50480855999218555</v>
      </c>
    </row>
    <row r="142" spans="1:13" x14ac:dyDescent="0.3">
      <c r="A142" s="96" t="s">
        <v>19</v>
      </c>
      <c r="B142" s="66" t="s">
        <v>47</v>
      </c>
      <c r="C142" s="131">
        <v>0.19339999999999999</v>
      </c>
      <c r="D142" s="40">
        <v>0.1263</v>
      </c>
      <c r="E142" s="40">
        <v>0.14510000000000001</v>
      </c>
      <c r="F142" s="40">
        <v>0.16250000000000001</v>
      </c>
      <c r="G142" s="40">
        <v>0.22409999999999999</v>
      </c>
      <c r="H142" s="40">
        <v>0.3155</v>
      </c>
      <c r="I142" s="40">
        <v>0.36259999999999998</v>
      </c>
      <c r="J142" s="40">
        <v>0.36809999999999998</v>
      </c>
      <c r="K142" s="101">
        <v>0.78700000000000003</v>
      </c>
      <c r="L142" s="39"/>
      <c r="M142" s="56">
        <f t="shared" si="77"/>
        <v>0.25868864567863908</v>
      </c>
    </row>
    <row r="143" spans="1:13" x14ac:dyDescent="0.3">
      <c r="A143" s="96" t="s">
        <v>20</v>
      </c>
      <c r="B143" s="66" t="s">
        <v>50</v>
      </c>
      <c r="C143" s="131">
        <v>0.11600000000000001</v>
      </c>
      <c r="D143" s="40">
        <v>7.5700000000000003E-2</v>
      </c>
      <c r="E143" s="40">
        <v>8.6999999999999994E-2</v>
      </c>
      <c r="F143" s="40">
        <v>9.74E-2</v>
      </c>
      <c r="G143" s="40">
        <v>0.13439999999999999</v>
      </c>
      <c r="H143" s="40">
        <v>0.22070000000000001</v>
      </c>
      <c r="I143" s="40">
        <v>0.21740000000000001</v>
      </c>
      <c r="J143" s="40">
        <v>0.22070000000000001</v>
      </c>
      <c r="K143" s="101">
        <v>0.4718</v>
      </c>
      <c r="L143" s="39"/>
      <c r="M143" s="56">
        <f t="shared" si="77"/>
        <v>0.15585471084092489</v>
      </c>
    </row>
    <row r="144" spans="1:13" ht="15" thickBot="1" x14ac:dyDescent="0.35">
      <c r="A144" s="98" t="s">
        <v>20</v>
      </c>
      <c r="B144" s="20" t="s">
        <v>47</v>
      </c>
      <c r="C144" s="132">
        <v>5.9400000000000001E-2</v>
      </c>
      <c r="D144" s="41">
        <v>3.8800000000000001E-2</v>
      </c>
      <c r="E144" s="41">
        <v>4.4600000000000001E-2</v>
      </c>
      <c r="F144" s="41">
        <v>4.99E-2</v>
      </c>
      <c r="G144" s="41">
        <v>6.8900000000000003E-2</v>
      </c>
      <c r="H144" s="41">
        <v>0.11310000000000001</v>
      </c>
      <c r="I144" s="41">
        <v>0.1114</v>
      </c>
      <c r="J144" s="41">
        <v>0.11310000000000001</v>
      </c>
      <c r="K144" s="102">
        <v>0.24179999999999999</v>
      </c>
      <c r="L144" s="39"/>
      <c r="M144" s="62">
        <f t="shared" si="77"/>
        <v>7.9881304651296434E-2</v>
      </c>
    </row>
    <row r="145" spans="1:19" ht="15" thickBot="1" x14ac:dyDescent="0.35">
      <c r="A145" s="109">
        <v>9</v>
      </c>
      <c r="B145" s="143" t="s">
        <v>51</v>
      </c>
      <c r="C145" s="133">
        <f t="shared" ref="C145:M145" si="92">SUM(C149,C151)</f>
        <v>0.42748798421776324</v>
      </c>
      <c r="D145" s="110">
        <f t="shared" si="92"/>
        <v>0.41847928301776327</v>
      </c>
      <c r="E145" s="110">
        <f t="shared" si="92"/>
        <v>0.57624998294817353</v>
      </c>
      <c r="F145" s="110">
        <f t="shared" si="92"/>
        <v>0.61301748293227087</v>
      </c>
      <c r="G145" s="110">
        <f t="shared" si="92"/>
        <v>0.65358641213227076</v>
      </c>
      <c r="H145" s="110">
        <f t="shared" si="92"/>
        <v>0.78423358383378017</v>
      </c>
      <c r="I145" s="110">
        <f t="shared" si="92"/>
        <v>0.78773864813227079</v>
      </c>
      <c r="J145" s="110">
        <f t="shared" si="92"/>
        <v>0.82662323093227086</v>
      </c>
      <c r="K145" s="111">
        <f t="shared" si="92"/>
        <v>1.0512622985322708</v>
      </c>
      <c r="L145" s="43"/>
      <c r="M145" s="111">
        <f t="shared" si="92"/>
        <v>0.63225255894733878</v>
      </c>
    </row>
    <row r="146" spans="1:19" ht="15" thickBot="1" x14ac:dyDescent="0.35">
      <c r="A146" s="264"/>
      <c r="B146" s="232" t="s">
        <v>91</v>
      </c>
      <c r="C146" s="275"/>
      <c r="D146" s="266"/>
      <c r="E146" s="266"/>
      <c r="F146" s="266"/>
      <c r="G146" s="266"/>
      <c r="H146" s="266"/>
      <c r="I146" s="266"/>
      <c r="J146" s="266"/>
      <c r="K146" s="267"/>
      <c r="L146" s="268"/>
      <c r="M146" s="269">
        <v>-0.1036</v>
      </c>
      <c r="N146" s="276"/>
      <c r="O146" s="276"/>
      <c r="P146" s="277"/>
      <c r="Q146" s="277"/>
      <c r="R146" s="277"/>
      <c r="S146" s="277"/>
    </row>
    <row r="147" spans="1:19" ht="15" thickBot="1" x14ac:dyDescent="0.35">
      <c r="A147" s="264"/>
      <c r="B147" s="232" t="s">
        <v>157</v>
      </c>
      <c r="C147" s="275"/>
      <c r="D147" s="266"/>
      <c r="E147" s="266"/>
      <c r="F147" s="266"/>
      <c r="G147" s="266"/>
      <c r="H147" s="266"/>
      <c r="I147" s="266"/>
      <c r="J147" s="266"/>
      <c r="K147" s="267"/>
      <c r="L147" s="268"/>
      <c r="M147" s="269">
        <v>-0.24160000000000001</v>
      </c>
      <c r="N147" s="276"/>
      <c r="O147" s="276"/>
      <c r="P147" s="277"/>
      <c r="Q147" s="277"/>
      <c r="R147" s="277"/>
      <c r="S147" s="277"/>
    </row>
    <row r="148" spans="1:19" x14ac:dyDescent="0.3">
      <c r="A148" s="270"/>
      <c r="B148" s="278" t="s">
        <v>52</v>
      </c>
      <c r="C148" s="279">
        <f t="shared" ref="C148:K148" si="93">SUM(C140,C137,C132,C121,C115)</f>
        <v>5.0252502024000005</v>
      </c>
      <c r="D148" s="272">
        <f t="shared" si="93"/>
        <v>4.9193502024000004</v>
      </c>
      <c r="E148" s="272">
        <f t="shared" si="93"/>
        <v>6.7739923701999993</v>
      </c>
      <c r="F148" s="272">
        <f t="shared" si="93"/>
        <v>7.2062054231000001</v>
      </c>
      <c r="G148" s="272">
        <f t="shared" si="93"/>
        <v>7.6831054230999998</v>
      </c>
      <c r="H148" s="272">
        <f t="shared" si="93"/>
        <v>9.218902335000001</v>
      </c>
      <c r="I148" s="272">
        <f t="shared" si="93"/>
        <v>9.2601054230999988</v>
      </c>
      <c r="J148" s="272">
        <f t="shared" si="93"/>
        <v>9.7172054230999994</v>
      </c>
      <c r="K148" s="273">
        <f t="shared" si="93"/>
        <v>12.3579054231</v>
      </c>
      <c r="L148" s="268"/>
      <c r="M148" s="274">
        <f>((C148*$C$113+D148*$D$113+E148*$E$113+F148*$F$113+G148*$G$113+H148*$H$113+I148*$I$113+J148*$J$113+K148*$K$113)/$M$113)+M146+M147</f>
        <v>7.432319543745459</v>
      </c>
      <c r="N148" s="276"/>
      <c r="O148" s="276"/>
      <c r="P148" s="277"/>
      <c r="Q148" s="277"/>
      <c r="R148" s="277"/>
      <c r="S148" s="277"/>
    </row>
    <row r="149" spans="1:19" x14ac:dyDescent="0.3">
      <c r="A149" s="105" t="s">
        <v>21</v>
      </c>
      <c r="B149" s="145" t="s">
        <v>53</v>
      </c>
      <c r="C149" s="135">
        <f t="shared" ref="C149:M149" si="94">SUM(C150:C150)</f>
        <v>0.10469103746659922</v>
      </c>
      <c r="D149" s="45">
        <f t="shared" si="94"/>
        <v>0.10248482276659922</v>
      </c>
      <c r="E149" s="45">
        <f t="shared" si="94"/>
        <v>0.1411225830483766</v>
      </c>
      <c r="F149" s="45">
        <f t="shared" si="94"/>
        <v>0.15012687757944232</v>
      </c>
      <c r="G149" s="45">
        <f t="shared" si="94"/>
        <v>0.1600621352794423</v>
      </c>
      <c r="H149" s="45">
        <f t="shared" si="94"/>
        <v>0.19205739234505503</v>
      </c>
      <c r="I149" s="45">
        <f t="shared" si="94"/>
        <v>0.19291577627944229</v>
      </c>
      <c r="J149" s="45">
        <f t="shared" si="94"/>
        <v>0.2024385405794423</v>
      </c>
      <c r="K149" s="45">
        <f t="shared" si="94"/>
        <v>0.25745224367944231</v>
      </c>
      <c r="L149" s="43"/>
      <c r="M149" s="57">
        <f t="shared" si="94"/>
        <v>0.15483751305484916</v>
      </c>
    </row>
    <row r="150" spans="1:19" x14ac:dyDescent="0.3">
      <c r="A150" s="96" t="s">
        <v>121</v>
      </c>
      <c r="B150" s="66" t="s">
        <v>128</v>
      </c>
      <c r="C150" s="131">
        <f>0.020833*C148</f>
        <v>0.10469103746659922</v>
      </c>
      <c r="D150" s="40">
        <f t="shared" ref="D150:G150" si="95">0.020833*D148</f>
        <v>0.10248482276659922</v>
      </c>
      <c r="E150" s="40">
        <f t="shared" si="95"/>
        <v>0.1411225830483766</v>
      </c>
      <c r="F150" s="47">
        <f t="shared" si="95"/>
        <v>0.15012687757944232</v>
      </c>
      <c r="G150" s="40">
        <f t="shared" si="95"/>
        <v>0.1600621352794423</v>
      </c>
      <c r="H150" s="40">
        <f t="shared" ref="H150" si="96">0.020833*H148</f>
        <v>0.19205739234505503</v>
      </c>
      <c r="I150" s="40">
        <f t="shared" ref="I150:K150" si="97">0.020833*I148</f>
        <v>0.19291577627944229</v>
      </c>
      <c r="J150" s="40">
        <f t="shared" si="97"/>
        <v>0.2024385405794423</v>
      </c>
      <c r="K150" s="101">
        <f t="shared" si="97"/>
        <v>0.25745224367944231</v>
      </c>
      <c r="L150" s="39"/>
      <c r="M150" s="56">
        <f t="shared" ref="M150" si="98">0.020833*M148</f>
        <v>0.15483751305484916</v>
      </c>
    </row>
    <row r="151" spans="1:19" x14ac:dyDescent="0.3">
      <c r="A151" s="105" t="s">
        <v>24</v>
      </c>
      <c r="B151" s="145" t="s">
        <v>56</v>
      </c>
      <c r="C151" s="135">
        <f>SUM(C152,C153)</f>
        <v>0.32279694675116405</v>
      </c>
      <c r="D151" s="45">
        <f t="shared" ref="D151" si="99">SUM(D152,D153)</f>
        <v>0.31599446025116407</v>
      </c>
      <c r="E151" s="45">
        <f t="shared" ref="E151" si="100">SUM(E152,E153)</f>
        <v>0.43512739989979698</v>
      </c>
      <c r="F151" s="45">
        <f t="shared" ref="F151" si="101">SUM(F152,F153)</f>
        <v>0.46289060535282855</v>
      </c>
      <c r="G151" s="45">
        <f t="shared" ref="G151:H151" si="102">SUM(G152,G153)</f>
        <v>0.49352427685282851</v>
      </c>
      <c r="H151" s="45">
        <f t="shared" si="102"/>
        <v>0.59217619148872513</v>
      </c>
      <c r="I151" s="45">
        <f t="shared" ref="I151" si="103">SUM(I152,I153)</f>
        <v>0.59482287185282845</v>
      </c>
      <c r="J151" s="45">
        <f t="shared" ref="J151" si="104">SUM(J152,J153)</f>
        <v>0.62418469035282853</v>
      </c>
      <c r="K151" s="106">
        <f t="shared" ref="K151" si="105">SUM(K152,K153)</f>
        <v>0.79381005485282852</v>
      </c>
      <c r="L151" s="43"/>
      <c r="M151" s="57">
        <f t="shared" ref="M151" si="106">SUM(M152,M153)</f>
        <v>0.47741504589248962</v>
      </c>
    </row>
    <row r="152" spans="1:19" x14ac:dyDescent="0.3">
      <c r="A152" s="96" t="s">
        <v>25</v>
      </c>
      <c r="B152" s="66" t="s">
        <v>129</v>
      </c>
      <c r="C152" s="131">
        <f>C150</f>
        <v>0.10469103746659922</v>
      </c>
      <c r="D152" s="131">
        <f t="shared" ref="D152:G152" si="107">D150</f>
        <v>0.10248482276659922</v>
      </c>
      <c r="E152" s="131">
        <f t="shared" si="107"/>
        <v>0.1411225830483766</v>
      </c>
      <c r="F152" s="131">
        <f t="shared" si="107"/>
        <v>0.15012687757944232</v>
      </c>
      <c r="G152" s="131">
        <f t="shared" si="107"/>
        <v>0.1600621352794423</v>
      </c>
      <c r="H152" s="131">
        <f t="shared" ref="H152" si="108">H150</f>
        <v>0.19205739234505503</v>
      </c>
      <c r="I152" s="131">
        <f t="shared" ref="I152:K152" si="109">I150</f>
        <v>0.19291577627944229</v>
      </c>
      <c r="J152" s="131">
        <f t="shared" si="109"/>
        <v>0.2024385405794423</v>
      </c>
      <c r="K152" s="131">
        <f t="shared" si="109"/>
        <v>0.25745224367944231</v>
      </c>
      <c r="L152" s="39"/>
      <c r="M152" s="56">
        <f t="shared" ref="M152" si="110">M150</f>
        <v>0.15483751305484916</v>
      </c>
    </row>
    <row r="153" spans="1:19" ht="15" thickBot="1" x14ac:dyDescent="0.35">
      <c r="A153" s="98" t="s">
        <v>26</v>
      </c>
      <c r="B153" s="139" t="s">
        <v>130</v>
      </c>
      <c r="C153" s="132">
        <f>0.043402*C148</f>
        <v>0.21810590928456483</v>
      </c>
      <c r="D153" s="41">
        <f t="shared" ref="D153:G153" si="111">0.043402*D148</f>
        <v>0.21350963748456483</v>
      </c>
      <c r="E153" s="41">
        <f t="shared" si="111"/>
        <v>0.29400481685142038</v>
      </c>
      <c r="F153" s="41">
        <f t="shared" si="111"/>
        <v>0.31276372777338624</v>
      </c>
      <c r="G153" s="41">
        <f t="shared" si="111"/>
        <v>0.33346214157338622</v>
      </c>
      <c r="H153" s="41">
        <f t="shared" ref="H153" si="112">0.043402*H148</f>
        <v>0.40011879914367005</v>
      </c>
      <c r="I153" s="41">
        <f t="shared" ref="I153:K153" si="113">0.043402*I148</f>
        <v>0.40190709557338616</v>
      </c>
      <c r="J153" s="41">
        <f t="shared" si="113"/>
        <v>0.4217461497733862</v>
      </c>
      <c r="K153" s="102">
        <f t="shared" si="113"/>
        <v>0.53635781117338621</v>
      </c>
      <c r="L153" s="39"/>
      <c r="M153" s="62">
        <f t="shared" ref="M153" si="114">0.043402*M148</f>
        <v>0.32257753283764046</v>
      </c>
    </row>
    <row r="154" spans="1:19" ht="29.4" thickBot="1" x14ac:dyDescent="0.35">
      <c r="A154" s="9">
        <v>10</v>
      </c>
      <c r="B154" s="140" t="s">
        <v>134</v>
      </c>
      <c r="C154" s="129">
        <v>2.93E-2</v>
      </c>
      <c r="D154" s="37">
        <v>2.93E-2</v>
      </c>
      <c r="E154" s="37">
        <v>4.8500000000000001E-2</v>
      </c>
      <c r="F154" s="37">
        <v>4.5999999999999999E-2</v>
      </c>
      <c r="G154" s="37">
        <v>4.5999999999999999E-2</v>
      </c>
      <c r="H154" s="37">
        <v>1.9400000000000001E-2</v>
      </c>
      <c r="I154" s="37">
        <v>4.5999999999999999E-2</v>
      </c>
      <c r="J154" s="37">
        <v>4.5999999999999999E-2</v>
      </c>
      <c r="K154" s="42">
        <v>4.5999999999999999E-2</v>
      </c>
      <c r="L154" s="39"/>
      <c r="M154" s="60">
        <f t="shared" si="77"/>
        <v>4.4660643404975137E-2</v>
      </c>
    </row>
    <row r="155" spans="1:19" ht="18.600000000000001" thickBot="1" x14ac:dyDescent="0.35">
      <c r="A155" s="570" t="s">
        <v>60</v>
      </c>
      <c r="B155" s="571"/>
      <c r="C155" s="203">
        <f t="shared" ref="C155:K155" si="115">SUM(C115,C121,C132,C137,C140,C145,C154)</f>
        <v>5.4820381866177641</v>
      </c>
      <c r="D155" s="203">
        <f t="shared" si="115"/>
        <v>5.367129485417764</v>
      </c>
      <c r="E155" s="203">
        <f t="shared" si="115"/>
        <v>7.3987423531481733</v>
      </c>
      <c r="F155" s="203">
        <f t="shared" si="115"/>
        <v>7.8652229060322716</v>
      </c>
      <c r="G155" s="203">
        <f t="shared" si="115"/>
        <v>8.3826918352322703</v>
      </c>
      <c r="H155" s="203">
        <f t="shared" si="115"/>
        <v>10.02253591883378</v>
      </c>
      <c r="I155" s="203">
        <f t="shared" si="115"/>
        <v>10.093844071232271</v>
      </c>
      <c r="J155" s="203">
        <f t="shared" si="115"/>
        <v>10.589828654032269</v>
      </c>
      <c r="K155" s="203">
        <f t="shared" si="115"/>
        <v>13.45516772163227</v>
      </c>
      <c r="L155" s="43"/>
      <c r="M155" s="202">
        <f>M148+M149+M151+M154</f>
        <v>8.1092327460977742</v>
      </c>
      <c r="N155" t="s">
        <v>163</v>
      </c>
      <c r="O155"/>
    </row>
    <row r="156" spans="1:19" ht="15.6" x14ac:dyDescent="0.3">
      <c r="K156" s="336" t="s">
        <v>151</v>
      </c>
      <c r="M156" s="337">
        <f>M155/SUM($M$105,$M$155,$M$205)</f>
        <v>0.34120119197531773</v>
      </c>
    </row>
    <row r="157" spans="1:19" x14ac:dyDescent="0.3">
      <c r="G157" s="78"/>
      <c r="H157" s="201"/>
      <c r="I157" s="78"/>
      <c r="J157" s="78"/>
      <c r="M157" s="90"/>
    </row>
    <row r="158" spans="1:19" ht="18.600000000000001" thickBot="1" x14ac:dyDescent="0.4">
      <c r="A158" s="338" t="s">
        <v>0</v>
      </c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 t="s">
        <v>95</v>
      </c>
    </row>
    <row r="159" spans="1:19" ht="18" x14ac:dyDescent="0.35">
      <c r="A159" s="578" t="s">
        <v>1</v>
      </c>
      <c r="B159" s="578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</row>
    <row r="160" spans="1:19" ht="15" thickBot="1" x14ac:dyDescent="0.35"/>
    <row r="161" spans="1:13" ht="15" thickBot="1" x14ac:dyDescent="0.35">
      <c r="A161" s="9"/>
      <c r="B161" s="112" t="s">
        <v>135</v>
      </c>
      <c r="C161" s="194">
        <v>4</v>
      </c>
      <c r="D161" s="194">
        <v>28</v>
      </c>
      <c r="E161" s="194">
        <v>195</v>
      </c>
      <c r="F161" s="194">
        <v>8</v>
      </c>
      <c r="G161" s="194">
        <v>85</v>
      </c>
      <c r="H161" s="194"/>
      <c r="I161" s="194">
        <v>82</v>
      </c>
      <c r="J161" s="194">
        <v>15</v>
      </c>
      <c r="K161" s="193">
        <v>70</v>
      </c>
      <c r="M161" s="196">
        <f>SUM(C161:K161)</f>
        <v>487</v>
      </c>
    </row>
    <row r="162" spans="1:13" ht="15" thickBot="1" x14ac:dyDescent="0.35">
      <c r="A162" s="9"/>
      <c r="B162" s="137" t="s">
        <v>143</v>
      </c>
      <c r="C162" s="263"/>
      <c r="D162" s="194"/>
      <c r="E162" s="194"/>
      <c r="F162" s="194"/>
      <c r="G162" s="194"/>
      <c r="H162" s="194"/>
      <c r="I162" s="194"/>
      <c r="J162" s="194"/>
      <c r="K162" s="193"/>
      <c r="M162" s="196">
        <f>SUM(C162:K162)</f>
        <v>0</v>
      </c>
    </row>
    <row r="163" spans="1:13" ht="15" thickBot="1" x14ac:dyDescent="0.35">
      <c r="A163" s="94">
        <v>1</v>
      </c>
      <c r="B163" s="81" t="s">
        <v>2</v>
      </c>
      <c r="C163" s="195">
        <v>17106.21</v>
      </c>
      <c r="D163" s="189">
        <v>227935.23</v>
      </c>
      <c r="E163" s="189">
        <v>1263738.1100000001</v>
      </c>
      <c r="F163" s="189">
        <v>41418.01</v>
      </c>
      <c r="G163" s="189">
        <v>505501.56</v>
      </c>
      <c r="H163" s="195">
        <v>0</v>
      </c>
      <c r="I163" s="189">
        <v>377990.05</v>
      </c>
      <c r="J163" s="189">
        <v>78828.72</v>
      </c>
      <c r="K163" s="190">
        <v>372126.57</v>
      </c>
      <c r="L163" s="23"/>
      <c r="M163" s="120">
        <f>SUM(C163:K163)</f>
        <v>2884644.46</v>
      </c>
    </row>
    <row r="164" spans="1:13" ht="29.4" thickBot="1" x14ac:dyDescent="0.35">
      <c r="A164" s="8"/>
      <c r="B164" s="26" t="s">
        <v>28</v>
      </c>
      <c r="C164" s="27" t="s">
        <v>61</v>
      </c>
      <c r="D164" s="27" t="s">
        <v>62</v>
      </c>
      <c r="E164" s="27" t="s">
        <v>63</v>
      </c>
      <c r="F164" s="27" t="s">
        <v>64</v>
      </c>
      <c r="G164" s="27" t="s">
        <v>65</v>
      </c>
      <c r="H164" s="27" t="s">
        <v>111</v>
      </c>
      <c r="I164" s="27" t="s">
        <v>66</v>
      </c>
      <c r="J164" s="27" t="s">
        <v>67</v>
      </c>
      <c r="K164" s="28" t="s">
        <v>68</v>
      </c>
      <c r="L164" s="29"/>
      <c r="M164" s="54" t="s">
        <v>136</v>
      </c>
    </row>
    <row r="165" spans="1:13" ht="15" thickBot="1" x14ac:dyDescent="0.35">
      <c r="A165" s="9">
        <v>4</v>
      </c>
      <c r="B165" s="10" t="s">
        <v>29</v>
      </c>
      <c r="C165" s="30">
        <f>SUM(C166:C169)</f>
        <v>0.81559999999999999</v>
      </c>
      <c r="D165" s="30">
        <f>SUM(D166:D169)</f>
        <v>1.1058999999999999</v>
      </c>
      <c r="E165" s="30">
        <f t="shared" ref="E165:G165" si="116">SUM(E166:E169)</f>
        <v>1.2656000000000001</v>
      </c>
      <c r="F165" s="30">
        <f t="shared" si="116"/>
        <v>1.6821999999999999</v>
      </c>
      <c r="G165" s="30">
        <f t="shared" si="116"/>
        <v>1.7999999999999998</v>
      </c>
      <c r="H165" s="30"/>
      <c r="I165" s="30">
        <f>SUM(I166:I169)</f>
        <v>2.5626999999999995</v>
      </c>
      <c r="J165" s="30">
        <f>SUM(J166:J169)</f>
        <v>2.9981999999999998</v>
      </c>
      <c r="K165" s="31">
        <f t="shared" ref="K165" si="117">SUM(K166:K169)</f>
        <v>3.4748000000000001</v>
      </c>
      <c r="L165" s="32"/>
      <c r="M165" s="60">
        <f t="shared" ref="M165:M177" si="118">(C165*$C$163+D165*$D$163+E165*$E$163+F165*$F$163+G165*$G$163+H165*$H$163+I165*$I$163+J165*$J$163+K165*$K$163)/$M$163</f>
        <v>1.852246743449971</v>
      </c>
    </row>
    <row r="166" spans="1:13" x14ac:dyDescent="0.3">
      <c r="A166" s="94" t="s">
        <v>3</v>
      </c>
      <c r="B166" s="5" t="s">
        <v>30</v>
      </c>
      <c r="C166" s="33">
        <v>0.54769999999999996</v>
      </c>
      <c r="D166" s="33">
        <v>0.74180000000000001</v>
      </c>
      <c r="E166" s="33">
        <v>0.8548</v>
      </c>
      <c r="F166" s="33">
        <v>1.2214</v>
      </c>
      <c r="G166" s="33">
        <v>1.2844</v>
      </c>
      <c r="H166" s="33"/>
      <c r="I166" s="33">
        <v>1.7885</v>
      </c>
      <c r="J166" s="33">
        <v>2.1488</v>
      </c>
      <c r="K166" s="95">
        <v>2.2559</v>
      </c>
      <c r="L166" s="34"/>
      <c r="M166" s="58">
        <f t="shared" si="118"/>
        <v>1.2630504937724631</v>
      </c>
    </row>
    <row r="167" spans="1:13" x14ac:dyDescent="0.3">
      <c r="A167" s="96" t="s">
        <v>4</v>
      </c>
      <c r="B167" s="13" t="s">
        <v>31</v>
      </c>
      <c r="C167" s="35">
        <v>2.1899999999999999E-2</v>
      </c>
      <c r="D167" s="35">
        <v>2.9700000000000001E-2</v>
      </c>
      <c r="E167" s="35">
        <v>3.4200000000000001E-2</v>
      </c>
      <c r="F167" s="35">
        <v>4.8899999999999999E-2</v>
      </c>
      <c r="G167" s="35">
        <v>5.1400000000000001E-2</v>
      </c>
      <c r="H167" s="35"/>
      <c r="I167" s="35">
        <v>7.1499999999999994E-2</v>
      </c>
      <c r="J167" s="35">
        <v>8.5999999999999993E-2</v>
      </c>
      <c r="K167" s="97">
        <v>9.0200000000000002E-2</v>
      </c>
      <c r="L167" s="34"/>
      <c r="M167" s="56">
        <f t="shared" si="118"/>
        <v>5.0523953192484601E-2</v>
      </c>
    </row>
    <row r="168" spans="1:13" x14ac:dyDescent="0.3">
      <c r="A168" s="96" t="s">
        <v>5</v>
      </c>
      <c r="B168" s="13" t="s">
        <v>32</v>
      </c>
      <c r="C168" s="35">
        <v>7.6700000000000004E-2</v>
      </c>
      <c r="D168" s="35">
        <v>0.1128</v>
      </c>
      <c r="E168" s="35">
        <v>0.14680000000000001</v>
      </c>
      <c r="F168" s="35">
        <v>0.14680000000000001</v>
      </c>
      <c r="G168" s="35">
        <v>0.1711</v>
      </c>
      <c r="H168" s="35"/>
      <c r="I168" s="35">
        <v>0.20319999999999999</v>
      </c>
      <c r="J168" s="35">
        <v>0.20319999999999999</v>
      </c>
      <c r="K168" s="97">
        <v>0.2399</v>
      </c>
      <c r="L168" s="34"/>
      <c r="M168" s="56">
        <f t="shared" si="118"/>
        <v>0.16889780371408405</v>
      </c>
    </row>
    <row r="169" spans="1:13" x14ac:dyDescent="0.3">
      <c r="A169" s="98" t="s">
        <v>6</v>
      </c>
      <c r="B169" s="117" t="s">
        <v>33</v>
      </c>
      <c r="C169" s="36">
        <v>0.16930000000000001</v>
      </c>
      <c r="D169" s="36">
        <v>0.22159999999999999</v>
      </c>
      <c r="E169" s="36">
        <v>0.2298</v>
      </c>
      <c r="F169" s="36">
        <v>0.2651</v>
      </c>
      <c r="G169" s="36">
        <v>0.29310000000000003</v>
      </c>
      <c r="H169" s="36"/>
      <c r="I169" s="36">
        <v>0.4995</v>
      </c>
      <c r="J169" s="36">
        <v>0.56020000000000003</v>
      </c>
      <c r="K169" s="99">
        <v>0.88880000000000003</v>
      </c>
      <c r="L169" s="34"/>
      <c r="M169" s="56">
        <f t="shared" si="118"/>
        <v>0.36977449277093927</v>
      </c>
    </row>
    <row r="170" spans="1:13" ht="15" thickBot="1" x14ac:dyDescent="0.35">
      <c r="A170" s="6" t="s">
        <v>100</v>
      </c>
      <c r="B170" s="7" t="s">
        <v>101</v>
      </c>
      <c r="C170" s="116"/>
      <c r="D170" s="116"/>
      <c r="E170" s="116"/>
      <c r="F170" s="116"/>
      <c r="G170" s="116"/>
      <c r="H170" s="116"/>
      <c r="I170" s="116"/>
      <c r="J170" s="116"/>
      <c r="K170" s="118"/>
      <c r="L170" s="34"/>
      <c r="M170" s="62">
        <f t="shared" si="118"/>
        <v>0</v>
      </c>
    </row>
    <row r="171" spans="1:13" ht="29.4" thickBot="1" x14ac:dyDescent="0.35">
      <c r="A171" s="9">
        <v>5</v>
      </c>
      <c r="B171" s="15" t="s">
        <v>71</v>
      </c>
      <c r="C171" s="37">
        <f>SUM(C172:C174,C179:C181)</f>
        <v>2.7426502024000006</v>
      </c>
      <c r="D171" s="37">
        <f>SUM(D172:D174,D179:D181)</f>
        <v>2.7426502024000006</v>
      </c>
      <c r="E171" s="37">
        <f>SUM(E172:E174,E179:E181)</f>
        <v>4.2735499808999995</v>
      </c>
      <c r="F171" s="37">
        <f>SUM(F172:F174,F179:F181)</f>
        <v>4.1699630338000002</v>
      </c>
      <c r="G171" s="37">
        <f>SUM(G172:G174,G179:G181)</f>
        <v>4.1699630338000002</v>
      </c>
      <c r="H171" s="37"/>
      <c r="I171" s="37">
        <f>SUM(I172:I174,I179:I181)</f>
        <v>4.1699630338000002</v>
      </c>
      <c r="J171" s="37">
        <f>SUM(J172:J174,J179:J181)</f>
        <v>4.1699630338000002</v>
      </c>
      <c r="K171" s="37">
        <f>SUM(K172:K174,K179:K181)</f>
        <v>4.1699630338000002</v>
      </c>
      <c r="L171" s="32"/>
      <c r="M171" s="60">
        <f t="shared" si="118"/>
        <v>4.0940978719672279</v>
      </c>
    </row>
    <row r="172" spans="1:13" x14ac:dyDescent="0.3">
      <c r="A172" s="94" t="s">
        <v>115</v>
      </c>
      <c r="B172" s="5" t="s">
        <v>114</v>
      </c>
      <c r="C172" s="38">
        <v>1.5013000000000001</v>
      </c>
      <c r="D172" s="38">
        <v>1.5013000000000001</v>
      </c>
      <c r="E172" s="38">
        <v>2.2673999999999999</v>
      </c>
      <c r="F172" s="38">
        <v>2.2160000000000002</v>
      </c>
      <c r="G172" s="38">
        <v>2.2160000000000002</v>
      </c>
      <c r="H172" s="38"/>
      <c r="I172" s="38">
        <v>2.2160000000000002</v>
      </c>
      <c r="J172" s="38">
        <v>2.2160000000000002</v>
      </c>
      <c r="K172" s="38">
        <v>2.2160000000000002</v>
      </c>
      <c r="L172" s="39"/>
      <c r="M172" s="58">
        <f t="shared" si="118"/>
        <v>2.1778063924890074</v>
      </c>
    </row>
    <row r="173" spans="1:13" x14ac:dyDescent="0.3">
      <c r="A173" s="94" t="s">
        <v>116</v>
      </c>
      <c r="B173" s="125" t="s">
        <v>117</v>
      </c>
      <c r="C173" s="38">
        <f>C172*0.423893</f>
        <v>0.63639056090000001</v>
      </c>
      <c r="D173" s="38">
        <f>D172*0.423893</f>
        <v>0.63639056090000001</v>
      </c>
      <c r="E173" s="38">
        <f t="shared" ref="E173:F173" si="119">E172*0.423893</f>
        <v>0.96113498819999998</v>
      </c>
      <c r="F173" s="38">
        <f t="shared" si="119"/>
        <v>0.9393468880000001</v>
      </c>
      <c r="G173" s="38">
        <f t="shared" ref="G173:I173" si="120">G172*0.423893</f>
        <v>0.9393468880000001</v>
      </c>
      <c r="H173" s="38"/>
      <c r="I173" s="38">
        <f t="shared" si="120"/>
        <v>0.9393468880000001</v>
      </c>
      <c r="J173" s="38">
        <f t="shared" ref="J173:K173" si="121">J172*0.423893</f>
        <v>0.9393468880000001</v>
      </c>
      <c r="K173" s="38">
        <f t="shared" si="121"/>
        <v>0.9393468880000001</v>
      </c>
      <c r="L173" s="39"/>
      <c r="M173" s="56">
        <f t="shared" si="118"/>
        <v>0.92315688513134286</v>
      </c>
    </row>
    <row r="174" spans="1:13" x14ac:dyDescent="0.3">
      <c r="A174" s="105" t="s">
        <v>8</v>
      </c>
      <c r="B174" s="19" t="s">
        <v>35</v>
      </c>
      <c r="C174" s="45">
        <f>SUM(C175:C178)</f>
        <v>0.4042</v>
      </c>
      <c r="D174" s="45">
        <f>SUM(D175:D178)</f>
        <v>0.4042</v>
      </c>
      <c r="E174" s="45">
        <f t="shared" ref="E174:F174" si="122">SUM(E175:E178)</f>
        <v>0.74280000000000002</v>
      </c>
      <c r="F174" s="45">
        <f t="shared" si="122"/>
        <v>0.71849999999999992</v>
      </c>
      <c r="G174" s="45">
        <f t="shared" ref="G174:I174" si="123">SUM(G175:G178)</f>
        <v>0.71849999999999992</v>
      </c>
      <c r="H174" s="45"/>
      <c r="I174" s="45">
        <f t="shared" si="123"/>
        <v>0.71849999999999992</v>
      </c>
      <c r="J174" s="45">
        <f t="shared" ref="J174:K174" si="124">SUM(J175:J178)</f>
        <v>0.71849999999999992</v>
      </c>
      <c r="K174" s="45">
        <f t="shared" si="124"/>
        <v>0.71849999999999992</v>
      </c>
      <c r="L174" s="43"/>
      <c r="M174" s="57">
        <f t="shared" si="118"/>
        <v>0.70244682978747397</v>
      </c>
    </row>
    <row r="175" spans="1:13" x14ac:dyDescent="0.3">
      <c r="A175" s="96" t="s">
        <v>9</v>
      </c>
      <c r="B175" s="13" t="s">
        <v>108</v>
      </c>
      <c r="C175" s="40">
        <v>0.34329999999999999</v>
      </c>
      <c r="D175" s="40">
        <v>0.34329999999999999</v>
      </c>
      <c r="E175" s="40">
        <v>0.63090000000000002</v>
      </c>
      <c r="F175" s="40">
        <v>0.61029999999999995</v>
      </c>
      <c r="G175" s="40">
        <v>0.61029999999999995</v>
      </c>
      <c r="H175" s="40"/>
      <c r="I175" s="40">
        <v>0.61029999999999995</v>
      </c>
      <c r="J175" s="40">
        <v>0.61029999999999995</v>
      </c>
      <c r="K175" s="40">
        <v>0.61029999999999995</v>
      </c>
      <c r="L175" s="39"/>
      <c r="M175" s="56">
        <f t="shared" si="118"/>
        <v>0.59664387704958277</v>
      </c>
    </row>
    <row r="176" spans="1:13" x14ac:dyDescent="0.3">
      <c r="A176" s="96" t="s">
        <v>10</v>
      </c>
      <c r="B176" s="13" t="s">
        <v>109</v>
      </c>
      <c r="C176" s="40">
        <v>3.7100000000000001E-2</v>
      </c>
      <c r="D176" s="40">
        <v>3.7100000000000001E-2</v>
      </c>
      <c r="E176" s="40">
        <v>6.8199999999999997E-2</v>
      </c>
      <c r="F176" s="40">
        <v>6.59E-2</v>
      </c>
      <c r="G176" s="40">
        <v>6.59E-2</v>
      </c>
      <c r="H176" s="40"/>
      <c r="I176" s="40">
        <v>6.59E-2</v>
      </c>
      <c r="J176" s="40">
        <v>6.59E-2</v>
      </c>
      <c r="K176" s="40">
        <v>6.59E-2</v>
      </c>
      <c r="L176" s="39"/>
      <c r="M176" s="56">
        <f t="shared" si="118"/>
        <v>6.4461141285675122E-2</v>
      </c>
    </row>
    <row r="177" spans="1:13" x14ac:dyDescent="0.3">
      <c r="A177" s="96" t="s">
        <v>11</v>
      </c>
      <c r="B177" s="13" t="s">
        <v>110</v>
      </c>
      <c r="C177" s="40">
        <v>3.8999999999999998E-3</v>
      </c>
      <c r="D177" s="40">
        <v>3.8999999999999998E-3</v>
      </c>
      <c r="E177" s="40">
        <v>7.1000000000000004E-3</v>
      </c>
      <c r="F177" s="40">
        <v>6.8999999999999999E-3</v>
      </c>
      <c r="G177" s="40">
        <v>6.8999999999999999E-3</v>
      </c>
      <c r="H177" s="40"/>
      <c r="I177" s="40">
        <v>6.8999999999999999E-3</v>
      </c>
      <c r="J177" s="40">
        <v>6.8999999999999999E-3</v>
      </c>
      <c r="K177" s="40">
        <v>6.8999999999999999E-3</v>
      </c>
      <c r="L177" s="39"/>
      <c r="M177" s="56">
        <f t="shared" si="118"/>
        <v>6.7327777635376243E-3</v>
      </c>
    </row>
    <row r="178" spans="1:13" x14ac:dyDescent="0.3">
      <c r="A178" s="96" t="s">
        <v>132</v>
      </c>
      <c r="B178" s="13" t="s">
        <v>133</v>
      </c>
      <c r="C178" s="40">
        <v>1.9900000000000001E-2</v>
      </c>
      <c r="D178" s="40">
        <v>1.9900000000000001E-2</v>
      </c>
      <c r="E178" s="40">
        <v>3.6600000000000001E-2</v>
      </c>
      <c r="F178" s="40">
        <v>3.5400000000000001E-2</v>
      </c>
      <c r="G178" s="40">
        <v>3.5400000000000001E-2</v>
      </c>
      <c r="H178" s="40"/>
      <c r="I178" s="40">
        <v>3.5400000000000001E-2</v>
      </c>
      <c r="J178" s="40">
        <v>3.5400000000000001E-2</v>
      </c>
      <c r="K178" s="40">
        <v>3.5400000000000001E-2</v>
      </c>
      <c r="L178" s="39"/>
      <c r="M178" s="56"/>
    </row>
    <row r="179" spans="1:13" x14ac:dyDescent="0.3">
      <c r="A179" s="96" t="s">
        <v>13</v>
      </c>
      <c r="B179" s="13" t="s">
        <v>40</v>
      </c>
      <c r="C179" s="40">
        <v>3.6299999999999999E-2</v>
      </c>
      <c r="D179" s="40">
        <v>3.6299999999999999E-2</v>
      </c>
      <c r="E179" s="40">
        <v>5.4600000000000003E-2</v>
      </c>
      <c r="F179" s="40">
        <v>5.3199999999999997E-2</v>
      </c>
      <c r="G179" s="40">
        <v>5.3199999999999997E-2</v>
      </c>
      <c r="H179" s="40"/>
      <c r="I179" s="40">
        <v>5.3199999999999997E-2</v>
      </c>
      <c r="J179" s="40">
        <v>5.3199999999999997E-2</v>
      </c>
      <c r="K179" s="40">
        <v>5.3199999999999997E-2</v>
      </c>
      <c r="L179" s="39"/>
      <c r="M179" s="56">
        <f t="shared" ref="M179:M194" si="125">(C179*$C$163+D179*$D$163+E179*$E$163+F179*$F$163+G179*$G$163+H179*$H$163+I179*$I$163+J179*$J$163+K179*$K$163)/$M$163</f>
        <v>5.2377726400986001E-2</v>
      </c>
    </row>
    <row r="180" spans="1:13" x14ac:dyDescent="0.3">
      <c r="A180" s="565" t="s">
        <v>14</v>
      </c>
      <c r="B180" s="117" t="s">
        <v>118</v>
      </c>
      <c r="C180" s="40">
        <v>0.11550000000000001</v>
      </c>
      <c r="D180" s="40">
        <v>0.11550000000000001</v>
      </c>
      <c r="E180" s="40">
        <v>0.1739</v>
      </c>
      <c r="F180" s="40">
        <v>0.1706</v>
      </c>
      <c r="G180" s="40">
        <v>0.1706</v>
      </c>
      <c r="H180" s="40"/>
      <c r="I180" s="40">
        <v>0.1706</v>
      </c>
      <c r="J180" s="40">
        <v>0.1706</v>
      </c>
      <c r="K180" s="40">
        <v>0.1706</v>
      </c>
      <c r="L180" s="39"/>
      <c r="M180" s="56">
        <f t="shared" si="125"/>
        <v>0.16736513077767648</v>
      </c>
    </row>
    <row r="181" spans="1:13" ht="15" thickBot="1" x14ac:dyDescent="0.35">
      <c r="A181" s="566"/>
      <c r="B181" s="122" t="s">
        <v>117</v>
      </c>
      <c r="C181" s="38">
        <f>C180*0.423893</f>
        <v>4.8959641500000005E-2</v>
      </c>
      <c r="D181" s="38">
        <f>D180*0.423893</f>
        <v>4.8959641500000005E-2</v>
      </c>
      <c r="E181" s="38">
        <f t="shared" ref="E181:F181" si="126">E180*0.423893</f>
        <v>7.3714992700000009E-2</v>
      </c>
      <c r="F181" s="38">
        <f t="shared" si="126"/>
        <v>7.2316145800000009E-2</v>
      </c>
      <c r="G181" s="38">
        <f t="shared" ref="G181:I181" si="127">G180*0.423893</f>
        <v>7.2316145800000009E-2</v>
      </c>
      <c r="H181" s="38"/>
      <c r="I181" s="38">
        <f t="shared" si="127"/>
        <v>7.2316145800000009E-2</v>
      </c>
      <c r="J181" s="38">
        <f t="shared" ref="J181:K181" si="128">J180*0.423893</f>
        <v>7.2316145800000009E-2</v>
      </c>
      <c r="K181" s="38">
        <f t="shared" si="128"/>
        <v>7.2316145800000009E-2</v>
      </c>
      <c r="L181" s="39"/>
      <c r="M181" s="62">
        <f t="shared" si="125"/>
        <v>7.094490738074162E-2</v>
      </c>
    </row>
    <row r="182" spans="1:13" ht="15" thickBot="1" x14ac:dyDescent="0.35">
      <c r="A182" s="9">
        <v>6</v>
      </c>
      <c r="B182" s="10" t="s">
        <v>42</v>
      </c>
      <c r="C182" s="37">
        <f>SUM(C183:C184)</f>
        <v>0.31990000000000002</v>
      </c>
      <c r="D182" s="37">
        <f>SUM(D183:D184)</f>
        <v>0.31990000000000002</v>
      </c>
      <c r="E182" s="37">
        <f t="shared" ref="E182:F182" si="129">SUM(E183:E184)</f>
        <v>0.39050000000000001</v>
      </c>
      <c r="F182" s="37">
        <f t="shared" si="129"/>
        <v>0.38640000000000002</v>
      </c>
      <c r="G182" s="37">
        <f t="shared" ref="G182:I182" si="130">SUM(G183:G184)</f>
        <v>0.38640000000000002</v>
      </c>
      <c r="H182" s="37"/>
      <c r="I182" s="37">
        <f t="shared" si="130"/>
        <v>0.38640000000000002</v>
      </c>
      <c r="J182" s="37">
        <f t="shared" ref="J182:K182" si="131">SUM(J183:J184)</f>
        <v>0.38640000000000002</v>
      </c>
      <c r="K182" s="37">
        <f t="shared" si="131"/>
        <v>0.38640000000000002</v>
      </c>
      <c r="L182" s="43"/>
      <c r="M182" s="60">
        <f t="shared" si="125"/>
        <v>0.38254720993761571</v>
      </c>
    </row>
    <row r="183" spans="1:13" x14ac:dyDescent="0.3">
      <c r="A183" s="94" t="s">
        <v>15</v>
      </c>
      <c r="B183" s="5" t="s">
        <v>43</v>
      </c>
      <c r="C183" s="38">
        <v>0.13930000000000001</v>
      </c>
      <c r="D183" s="38">
        <v>0.13930000000000001</v>
      </c>
      <c r="E183" s="38">
        <v>0.2099</v>
      </c>
      <c r="F183" s="38">
        <v>0.20580000000000001</v>
      </c>
      <c r="G183" s="38">
        <v>0.20580000000000001</v>
      </c>
      <c r="H183" s="38"/>
      <c r="I183" s="38">
        <v>0.20580000000000001</v>
      </c>
      <c r="J183" s="38">
        <v>0.20580000000000001</v>
      </c>
      <c r="K183" s="38">
        <v>0.20580000000000001</v>
      </c>
      <c r="L183" s="39"/>
      <c r="M183" s="58">
        <f t="shared" si="125"/>
        <v>0.2019472099376157</v>
      </c>
    </row>
    <row r="184" spans="1:13" x14ac:dyDescent="0.3">
      <c r="A184" s="98" t="s">
        <v>16</v>
      </c>
      <c r="B184" s="117" t="s">
        <v>44</v>
      </c>
      <c r="C184" s="41">
        <v>0.18060000000000001</v>
      </c>
      <c r="D184" s="41">
        <v>0.18060000000000001</v>
      </c>
      <c r="E184" s="41">
        <v>0.18060000000000001</v>
      </c>
      <c r="F184" s="41">
        <v>0.18060000000000001</v>
      </c>
      <c r="G184" s="41">
        <v>0.18060000000000001</v>
      </c>
      <c r="H184" s="41"/>
      <c r="I184" s="41">
        <v>0.18060000000000001</v>
      </c>
      <c r="J184" s="41">
        <v>0.18060000000000001</v>
      </c>
      <c r="K184" s="41">
        <v>0.18060000000000001</v>
      </c>
      <c r="L184" s="39"/>
      <c r="M184" s="56">
        <f t="shared" si="125"/>
        <v>0.18060000000000004</v>
      </c>
    </row>
    <row r="185" spans="1:13" x14ac:dyDescent="0.3">
      <c r="A185" s="98" t="s">
        <v>102</v>
      </c>
      <c r="B185" s="117" t="s">
        <v>103</v>
      </c>
      <c r="C185" s="41"/>
      <c r="D185" s="41"/>
      <c r="E185" s="41"/>
      <c r="F185" s="41"/>
      <c r="G185" s="41"/>
      <c r="H185" s="41"/>
      <c r="I185" s="41"/>
      <c r="J185" s="41"/>
      <c r="K185" s="102"/>
      <c r="L185" s="39"/>
      <c r="M185" s="56">
        <f t="shared" si="125"/>
        <v>0</v>
      </c>
    </row>
    <row r="186" spans="1:13" ht="15" thickBot="1" x14ac:dyDescent="0.35">
      <c r="A186" s="98" t="s">
        <v>104</v>
      </c>
      <c r="B186" s="117" t="s">
        <v>106</v>
      </c>
      <c r="C186" s="41"/>
      <c r="D186" s="41"/>
      <c r="E186" s="41"/>
      <c r="F186" s="41"/>
      <c r="G186" s="41"/>
      <c r="H186" s="41"/>
      <c r="I186" s="41"/>
      <c r="J186" s="41"/>
      <c r="K186" s="102"/>
      <c r="L186" s="39"/>
      <c r="M186" s="56">
        <f t="shared" si="125"/>
        <v>0</v>
      </c>
    </row>
    <row r="187" spans="1:13" ht="15" thickBot="1" x14ac:dyDescent="0.35">
      <c r="A187" s="9">
        <v>7</v>
      </c>
      <c r="B187" s="10" t="s">
        <v>45</v>
      </c>
      <c r="C187" s="37">
        <f>SUM(C188:C189)</f>
        <v>0.42799999999999999</v>
      </c>
      <c r="D187" s="37">
        <f>SUM(D188:D189)</f>
        <v>0.2238</v>
      </c>
      <c r="E187" s="37">
        <f t="shared" ref="E187:K187" si="132">SUM(E188:E189)</f>
        <v>0.2979</v>
      </c>
      <c r="F187" s="37">
        <f t="shared" si="132"/>
        <v>0.18209999999999998</v>
      </c>
      <c r="G187" s="37">
        <f t="shared" si="132"/>
        <v>0.37929999999999997</v>
      </c>
      <c r="H187" s="37"/>
      <c r="I187" s="37">
        <f t="shared" si="132"/>
        <v>0.69569999999999999</v>
      </c>
      <c r="J187" s="37">
        <f t="shared" si="132"/>
        <v>0.86839999999999995</v>
      </c>
      <c r="K187" s="42">
        <f t="shared" si="132"/>
        <v>1.2241</v>
      </c>
      <c r="L187" s="43"/>
      <c r="M187" s="60">
        <f t="shared" si="125"/>
        <v>0.49261619548843821</v>
      </c>
    </row>
    <row r="188" spans="1:13" x14ac:dyDescent="0.3">
      <c r="A188" s="94" t="s">
        <v>17</v>
      </c>
      <c r="B188" s="5" t="s">
        <v>46</v>
      </c>
      <c r="C188" s="38">
        <v>0.40429999999999999</v>
      </c>
      <c r="D188" s="38">
        <v>0.21160000000000001</v>
      </c>
      <c r="E188" s="38">
        <v>0.28149999999999997</v>
      </c>
      <c r="F188" s="38">
        <v>0.17219999999999999</v>
      </c>
      <c r="G188" s="38">
        <v>0.35849999999999999</v>
      </c>
      <c r="H188" s="38"/>
      <c r="I188" s="38">
        <v>0.65759999999999996</v>
      </c>
      <c r="J188" s="38">
        <v>0.82089999999999996</v>
      </c>
      <c r="K188" s="100">
        <v>1.157</v>
      </c>
      <c r="L188" s="39"/>
      <c r="M188" s="58">
        <f t="shared" si="125"/>
        <v>0.46559328789378773</v>
      </c>
    </row>
    <row r="189" spans="1:13" ht="15" thickBot="1" x14ac:dyDescent="0.35">
      <c r="A189" s="98" t="s">
        <v>18</v>
      </c>
      <c r="B189" s="7" t="s">
        <v>48</v>
      </c>
      <c r="C189" s="41">
        <v>2.3699999999999999E-2</v>
      </c>
      <c r="D189" s="41">
        <v>1.2200000000000001E-2</v>
      </c>
      <c r="E189" s="41">
        <v>1.6400000000000001E-2</v>
      </c>
      <c r="F189" s="41">
        <v>9.9000000000000008E-3</v>
      </c>
      <c r="G189" s="41">
        <v>2.0799999999999999E-2</v>
      </c>
      <c r="H189" s="41"/>
      <c r="I189" s="41">
        <v>3.8100000000000002E-2</v>
      </c>
      <c r="J189" s="41">
        <v>4.7500000000000001E-2</v>
      </c>
      <c r="K189" s="102">
        <v>6.7100000000000007E-2</v>
      </c>
      <c r="L189" s="39"/>
      <c r="M189" s="62">
        <f t="shared" si="125"/>
        <v>2.7022907594650328E-2</v>
      </c>
    </row>
    <row r="190" spans="1:13" ht="15" thickBot="1" x14ac:dyDescent="0.35">
      <c r="A190" s="9">
        <v>8</v>
      </c>
      <c r="B190" s="10" t="s">
        <v>49</v>
      </c>
      <c r="C190" s="37">
        <f>SUM(C191:C194)</f>
        <v>0.80679999999999996</v>
      </c>
      <c r="D190" s="37">
        <f>SUM(D191:D194)</f>
        <v>0.41799999999999998</v>
      </c>
      <c r="E190" s="37">
        <f t="shared" ref="E190:K190" si="133">SUM(E191:E194)</f>
        <v>0.59140000000000004</v>
      </c>
      <c r="F190" s="37">
        <f t="shared" si="133"/>
        <v>0.33749999999999997</v>
      </c>
      <c r="G190" s="37">
        <f t="shared" si="133"/>
        <v>0.71489999999999987</v>
      </c>
      <c r="H190" s="37"/>
      <c r="I190" s="37">
        <f t="shared" si="133"/>
        <v>1.3187</v>
      </c>
      <c r="J190" s="37">
        <f t="shared" si="133"/>
        <v>1.6437000000000002</v>
      </c>
      <c r="K190" s="42">
        <f t="shared" si="133"/>
        <v>2.7912000000000003</v>
      </c>
      <c r="L190" s="43"/>
      <c r="M190" s="60">
        <f t="shared" si="125"/>
        <v>1.0048103142749176</v>
      </c>
    </row>
    <row r="191" spans="1:13" x14ac:dyDescent="0.3">
      <c r="A191" s="94" t="s">
        <v>19</v>
      </c>
      <c r="B191" s="5" t="s">
        <v>46</v>
      </c>
      <c r="C191" s="38">
        <v>0.40799999999999997</v>
      </c>
      <c r="D191" s="38">
        <v>0.2114</v>
      </c>
      <c r="E191" s="38">
        <v>0.29909999999999998</v>
      </c>
      <c r="F191" s="38">
        <v>0.17069999999999999</v>
      </c>
      <c r="G191" s="38">
        <v>0.36149999999999999</v>
      </c>
      <c r="H191" s="38"/>
      <c r="I191" s="38">
        <v>0.66690000000000005</v>
      </c>
      <c r="J191" s="38">
        <v>0.83120000000000005</v>
      </c>
      <c r="K191" s="100">
        <v>1.4115</v>
      </c>
      <c r="L191" s="39"/>
      <c r="M191" s="58">
        <f t="shared" si="125"/>
        <v>0.50814526661424342</v>
      </c>
    </row>
    <row r="192" spans="1:13" x14ac:dyDescent="0.3">
      <c r="A192" s="96" t="s">
        <v>19</v>
      </c>
      <c r="B192" s="13" t="s">
        <v>47</v>
      </c>
      <c r="C192" s="40">
        <v>0.2092</v>
      </c>
      <c r="D192" s="40">
        <v>0.1084</v>
      </c>
      <c r="E192" s="40">
        <v>0.15329999999999999</v>
      </c>
      <c r="F192" s="40">
        <v>8.7499999999999994E-2</v>
      </c>
      <c r="G192" s="40">
        <v>0.18540000000000001</v>
      </c>
      <c r="H192" s="40"/>
      <c r="I192" s="40">
        <v>0.34189999999999998</v>
      </c>
      <c r="J192" s="40">
        <v>0.42620000000000002</v>
      </c>
      <c r="K192" s="101">
        <v>0.7238</v>
      </c>
      <c r="L192" s="39"/>
      <c r="M192" s="56">
        <f t="shared" si="125"/>
        <v>0.26053079877684476</v>
      </c>
    </row>
    <row r="193" spans="1:15" x14ac:dyDescent="0.3">
      <c r="A193" s="96" t="s">
        <v>20</v>
      </c>
      <c r="B193" s="13" t="s">
        <v>50</v>
      </c>
      <c r="C193" s="40">
        <v>0.12529999999999999</v>
      </c>
      <c r="D193" s="40">
        <v>6.4899999999999999E-2</v>
      </c>
      <c r="E193" s="40">
        <v>9.1899999999999996E-2</v>
      </c>
      <c r="F193" s="40">
        <v>5.2400000000000002E-2</v>
      </c>
      <c r="G193" s="40">
        <v>0.1111</v>
      </c>
      <c r="H193" s="40"/>
      <c r="I193" s="40">
        <v>0.2049</v>
      </c>
      <c r="J193" s="40">
        <v>0.25540000000000002</v>
      </c>
      <c r="K193" s="101">
        <v>0.43359999999999999</v>
      </c>
      <c r="L193" s="39"/>
      <c r="M193" s="56">
        <f t="shared" si="125"/>
        <v>0.15611718089306578</v>
      </c>
    </row>
    <row r="194" spans="1:15" ht="15" thickBot="1" x14ac:dyDescent="0.35">
      <c r="A194" s="98" t="s">
        <v>20</v>
      </c>
      <c r="B194" s="7" t="s">
        <v>47</v>
      </c>
      <c r="C194" s="41">
        <v>6.4299999999999996E-2</v>
      </c>
      <c r="D194" s="41">
        <v>3.3300000000000003E-2</v>
      </c>
      <c r="E194" s="41">
        <v>4.7100000000000003E-2</v>
      </c>
      <c r="F194" s="41">
        <v>2.69E-2</v>
      </c>
      <c r="G194" s="41">
        <v>5.6899999999999999E-2</v>
      </c>
      <c r="H194" s="41"/>
      <c r="I194" s="41">
        <v>0.105</v>
      </c>
      <c r="J194" s="41">
        <v>0.13089999999999999</v>
      </c>
      <c r="K194" s="102">
        <v>0.2223</v>
      </c>
      <c r="L194" s="39"/>
      <c r="M194" s="62">
        <f t="shared" si="125"/>
        <v>8.001706799076376E-2</v>
      </c>
    </row>
    <row r="195" spans="1:15" ht="15" thickBot="1" x14ac:dyDescent="0.35">
      <c r="A195" s="109">
        <v>9</v>
      </c>
      <c r="B195" s="92" t="s">
        <v>51</v>
      </c>
      <c r="C195" s="110">
        <f>SUM(C199,C201)</f>
        <v>0.43494844781776326</v>
      </c>
      <c r="D195" s="110">
        <f>SUM(D199,D201)</f>
        <v>0.40919836421776329</v>
      </c>
      <c r="E195" s="110">
        <f>SUM(E199,E201)</f>
        <v>0.58007443697520111</v>
      </c>
      <c r="F195" s="110">
        <f>SUM(F199,F201)</f>
        <v>0.57490341295929848</v>
      </c>
      <c r="G195" s="110">
        <f>SUM(G199,G201)</f>
        <v>0.63380449615929846</v>
      </c>
      <c r="H195" s="110"/>
      <c r="I195" s="110">
        <f>SUM(I199,I201)</f>
        <v>0.77696543335929846</v>
      </c>
      <c r="J195" s="110">
        <f>SUM(J199,J201)</f>
        <v>0.85635089095929851</v>
      </c>
      <c r="K195" s="111">
        <f>SUM(K199,K201)</f>
        <v>1.0247685173592984</v>
      </c>
      <c r="L195" s="43"/>
      <c r="M195" s="111">
        <f>SUM(M199,M201)</f>
        <v>0.62394981933183258</v>
      </c>
      <c r="N195" s="39"/>
    </row>
    <row r="196" spans="1:15" ht="15" thickBot="1" x14ac:dyDescent="0.35">
      <c r="A196" s="264"/>
      <c r="B196" s="265" t="s">
        <v>91</v>
      </c>
      <c r="C196" s="266"/>
      <c r="D196" s="266"/>
      <c r="E196" s="266"/>
      <c r="F196" s="266"/>
      <c r="G196" s="266"/>
      <c r="H196" s="266"/>
      <c r="I196" s="266"/>
      <c r="J196" s="266"/>
      <c r="K196" s="267"/>
      <c r="L196" s="268"/>
      <c r="M196" s="269">
        <v>-9.5100000000000004E-2</v>
      </c>
      <c r="N196" s="247"/>
      <c r="O196" s="247"/>
    </row>
    <row r="197" spans="1:15" ht="15" thickBot="1" x14ac:dyDescent="0.35">
      <c r="A197" s="264"/>
      <c r="B197" s="265" t="s">
        <v>157</v>
      </c>
      <c r="C197" s="266"/>
      <c r="D197" s="266"/>
      <c r="E197" s="266"/>
      <c r="F197" s="266"/>
      <c r="G197" s="266"/>
      <c r="H197" s="266"/>
      <c r="I197" s="266"/>
      <c r="J197" s="266"/>
      <c r="K197" s="267"/>
      <c r="L197" s="268"/>
      <c r="M197" s="269">
        <v>-0.39650000000000002</v>
      </c>
      <c r="N197" s="247"/>
      <c r="O197" s="247"/>
    </row>
    <row r="198" spans="1:15" x14ac:dyDescent="0.3">
      <c r="A198" s="270"/>
      <c r="B198" s="271" t="s">
        <v>52</v>
      </c>
      <c r="C198" s="272">
        <f>SUM(C190,C187,C182,C171,C165)</f>
        <v>5.1129502024000004</v>
      </c>
      <c r="D198" s="272">
        <f>SUM(D190,D187,D182,D171,D165)</f>
        <v>4.8102502024000007</v>
      </c>
      <c r="E198" s="272">
        <f>SUM(E190,E187,E182,E171,E165)</f>
        <v>6.8189499808999994</v>
      </c>
      <c r="F198" s="272">
        <f>SUM(F190,F187,F182,F171,F165)</f>
        <v>6.7581630337999998</v>
      </c>
      <c r="G198" s="272">
        <f>SUM(G190,G187,G182,G171,G165)</f>
        <v>7.4505630338</v>
      </c>
      <c r="H198" s="272"/>
      <c r="I198" s="272">
        <f>SUM(I190,I187,I182,I171,I165)</f>
        <v>9.1334630338</v>
      </c>
      <c r="J198" s="272">
        <f>SUM(J190,J187,J182,J171,J165)</f>
        <v>10.066663033800001</v>
      </c>
      <c r="K198" s="273">
        <f>SUM(K190,K187,K182,K171,K165)</f>
        <v>12.0464630338</v>
      </c>
      <c r="L198" s="268"/>
      <c r="M198" s="274">
        <f>((C198*$C$163+D198*$D$163+E198*$E$163+F198*$F$163+G198*$G$163+H198*$H$163+I198*$I$163+J198*$J$163+K198*$K$163)/$M$163)+M196+M197</f>
        <v>7.3347183351181711</v>
      </c>
      <c r="N198" s="247"/>
      <c r="O198" s="247"/>
    </row>
    <row r="199" spans="1:15" x14ac:dyDescent="0.3">
      <c r="A199" s="105" t="s">
        <v>21</v>
      </c>
      <c r="B199" s="19" t="s">
        <v>53</v>
      </c>
      <c r="C199" s="45">
        <f t="shared" ref="C199:M199" si="134">SUM(C200:C200)</f>
        <v>0.10651809156659921</v>
      </c>
      <c r="D199" s="45">
        <f t="shared" si="134"/>
        <v>0.10021194246659922</v>
      </c>
      <c r="E199" s="45">
        <f t="shared" si="134"/>
        <v>0.14205918495208969</v>
      </c>
      <c r="F199" s="45">
        <f t="shared" si="134"/>
        <v>0.1407928104831554</v>
      </c>
      <c r="G199" s="45">
        <f t="shared" si="134"/>
        <v>0.15521757968315542</v>
      </c>
      <c r="H199" s="45"/>
      <c r="I199" s="45">
        <f t="shared" si="134"/>
        <v>0.19027743538315542</v>
      </c>
      <c r="J199" s="45">
        <f t="shared" si="134"/>
        <v>0.20971879098315543</v>
      </c>
      <c r="K199" s="45">
        <f t="shared" si="134"/>
        <v>0.25096396438315544</v>
      </c>
      <c r="L199" s="43"/>
      <c r="M199" s="57">
        <f t="shared" si="134"/>
        <v>0.15280418707551685</v>
      </c>
    </row>
    <row r="200" spans="1:15" x14ac:dyDescent="0.3">
      <c r="A200" s="96" t="s">
        <v>121</v>
      </c>
      <c r="B200" s="13" t="s">
        <v>128</v>
      </c>
      <c r="C200" s="40">
        <f>0.020833*C198</f>
        <v>0.10651809156659921</v>
      </c>
      <c r="D200" s="40">
        <f t="shared" ref="D200:K200" si="135">0.020833*D198</f>
        <v>0.10021194246659922</v>
      </c>
      <c r="E200" s="40">
        <f t="shared" si="135"/>
        <v>0.14205918495208969</v>
      </c>
      <c r="F200" s="47">
        <f t="shared" si="135"/>
        <v>0.1407928104831554</v>
      </c>
      <c r="G200" s="40">
        <f t="shared" si="135"/>
        <v>0.15521757968315542</v>
      </c>
      <c r="H200" s="40"/>
      <c r="I200" s="40">
        <f t="shared" si="135"/>
        <v>0.19027743538315542</v>
      </c>
      <c r="J200" s="40">
        <f t="shared" si="135"/>
        <v>0.20971879098315543</v>
      </c>
      <c r="K200" s="101">
        <f t="shared" si="135"/>
        <v>0.25096396438315544</v>
      </c>
      <c r="L200" s="39"/>
      <c r="M200" s="56">
        <f t="shared" ref="M200" si="136">0.020833*M198</f>
        <v>0.15280418707551685</v>
      </c>
      <c r="N200" s="39"/>
    </row>
    <row r="201" spans="1:15" x14ac:dyDescent="0.3">
      <c r="A201" s="105" t="s">
        <v>24</v>
      </c>
      <c r="B201" s="19" t="s">
        <v>56</v>
      </c>
      <c r="C201" s="45">
        <f>SUM(C202,C203)</f>
        <v>0.32843035625116407</v>
      </c>
      <c r="D201" s="45">
        <f t="shared" ref="D201:K201" si="137">SUM(D202,D203)</f>
        <v>0.30898642175116409</v>
      </c>
      <c r="E201" s="45">
        <f t="shared" si="137"/>
        <v>0.43801525202311148</v>
      </c>
      <c r="F201" s="45">
        <f t="shared" si="137"/>
        <v>0.43411060247614303</v>
      </c>
      <c r="G201" s="45">
        <f t="shared" si="137"/>
        <v>0.47858691647614304</v>
      </c>
      <c r="H201" s="45"/>
      <c r="I201" s="45">
        <f t="shared" si="137"/>
        <v>0.58668799797614302</v>
      </c>
      <c r="J201" s="45">
        <f t="shared" si="137"/>
        <v>0.64663209997614313</v>
      </c>
      <c r="K201" s="106">
        <f t="shared" si="137"/>
        <v>0.77380455297614303</v>
      </c>
      <c r="L201" s="43"/>
      <c r="M201" s="57">
        <f t="shared" ref="M201" si="138">SUM(M202,M203)</f>
        <v>0.47114563225631573</v>
      </c>
    </row>
    <row r="202" spans="1:15" x14ac:dyDescent="0.3">
      <c r="A202" s="96" t="s">
        <v>25</v>
      </c>
      <c r="B202" s="13" t="s">
        <v>129</v>
      </c>
      <c r="C202" s="40">
        <f>C200</f>
        <v>0.10651809156659921</v>
      </c>
      <c r="D202" s="40">
        <f t="shared" ref="D202:K202" si="139">D200</f>
        <v>0.10021194246659922</v>
      </c>
      <c r="E202" s="40">
        <f t="shared" si="139"/>
        <v>0.14205918495208969</v>
      </c>
      <c r="F202" s="40">
        <f t="shared" si="139"/>
        <v>0.1407928104831554</v>
      </c>
      <c r="G202" s="40">
        <f t="shared" si="139"/>
        <v>0.15521757968315542</v>
      </c>
      <c r="H202" s="40"/>
      <c r="I202" s="40">
        <f t="shared" si="139"/>
        <v>0.19027743538315542</v>
      </c>
      <c r="J202" s="40">
        <f t="shared" si="139"/>
        <v>0.20971879098315543</v>
      </c>
      <c r="K202" s="40">
        <f t="shared" si="139"/>
        <v>0.25096396438315544</v>
      </c>
      <c r="L202" s="39"/>
      <c r="M202" s="56">
        <f t="shared" ref="M202" si="140">M200</f>
        <v>0.15280418707551685</v>
      </c>
    </row>
    <row r="203" spans="1:15" ht="15" thickBot="1" x14ac:dyDescent="0.35">
      <c r="A203" s="98" t="s">
        <v>26</v>
      </c>
      <c r="B203" s="117" t="s">
        <v>130</v>
      </c>
      <c r="C203" s="41">
        <f>0.043402*C198</f>
        <v>0.22191226468456485</v>
      </c>
      <c r="D203" s="41">
        <f t="shared" ref="D203:K203" si="141">0.043402*D198</f>
        <v>0.20877447928456486</v>
      </c>
      <c r="E203" s="41">
        <f t="shared" si="141"/>
        <v>0.29595606707102179</v>
      </c>
      <c r="F203" s="41">
        <f t="shared" si="141"/>
        <v>0.29331779199298763</v>
      </c>
      <c r="G203" s="41">
        <f t="shared" si="141"/>
        <v>0.32336933679298763</v>
      </c>
      <c r="H203" s="41"/>
      <c r="I203" s="41">
        <f t="shared" si="141"/>
        <v>0.39641056259298763</v>
      </c>
      <c r="J203" s="41">
        <f t="shared" si="141"/>
        <v>0.43691330899298769</v>
      </c>
      <c r="K203" s="102">
        <f t="shared" si="141"/>
        <v>0.52284058859298765</v>
      </c>
      <c r="L203" s="39"/>
      <c r="M203" s="62">
        <f t="shared" ref="M203" si="142">0.043402*M198</f>
        <v>0.31834144518079888</v>
      </c>
    </row>
    <row r="204" spans="1:15" ht="29.4" thickBot="1" x14ac:dyDescent="0.35">
      <c r="A204" s="9">
        <v>10</v>
      </c>
      <c r="B204" s="140" t="s">
        <v>134</v>
      </c>
      <c r="C204" s="37">
        <v>2.93E-2</v>
      </c>
      <c r="D204" s="37">
        <v>2.93E-2</v>
      </c>
      <c r="E204" s="37">
        <v>4.8500000000000001E-2</v>
      </c>
      <c r="F204" s="37">
        <v>4.5999999999999999E-2</v>
      </c>
      <c r="G204" s="37">
        <v>4.5999999999999999E-2</v>
      </c>
      <c r="H204" s="37"/>
      <c r="I204" s="37">
        <v>4.5999999999999999E-2</v>
      </c>
      <c r="J204" s="37">
        <v>4.5999999999999999E-2</v>
      </c>
      <c r="K204" s="42">
        <v>4.5999999999999999E-2</v>
      </c>
      <c r="L204" s="39"/>
      <c r="M204" s="60">
        <f t="shared" ref="M204" si="143">(C204*$C$163+D204*$D$163+E204*$E$163+F204*$F$163+G204*$G$163+H204*$H$163+I204*$I$163+J204*$J$163+K204*$K$163)/$M$163</f>
        <v>4.5676616378227779E-2</v>
      </c>
      <c r="N204" s="246"/>
    </row>
    <row r="205" spans="1:15" ht="18.600000000000001" thickBot="1" x14ac:dyDescent="0.35">
      <c r="A205" s="572" t="s">
        <v>60</v>
      </c>
      <c r="B205" s="573"/>
      <c r="C205" s="204">
        <f>SUM(C165,C171,C182,C187,C190,C195,C204)</f>
        <v>5.5771986502177642</v>
      </c>
      <c r="D205" s="204">
        <f>SUM(D165,D171,D182,D187,D190,D195,D204)</f>
        <v>5.2487485666177633</v>
      </c>
      <c r="E205" s="204">
        <f>SUM(E165,E171,E182,E187,E190,E195,E204)</f>
        <v>7.4475244178752016</v>
      </c>
      <c r="F205" s="204">
        <f>SUM(F165,F171,F182,F187,F190,F195,F204)</f>
        <v>7.3790664467592997</v>
      </c>
      <c r="G205" s="204">
        <f>SUM(G165,G171,G182,G187,G190,G195,G204)</f>
        <v>8.1303675299592975</v>
      </c>
      <c r="H205" s="204"/>
      <c r="I205" s="204">
        <f>SUM(I165,I171,I182,I187,I190,I195,I204)</f>
        <v>9.9564284671592986</v>
      </c>
      <c r="J205" s="204">
        <f>SUM(J165,J171,J182,J187,J190,J195,J204)</f>
        <v>10.969013924759299</v>
      </c>
      <c r="K205" s="204">
        <f>SUM(K165,K171,K182,K187,K190,K195,K204)</f>
        <v>13.117231551159298</v>
      </c>
      <c r="L205" s="205"/>
      <c r="M205" s="202">
        <f>M198+M199+M201+M204</f>
        <v>8.0043447708282311</v>
      </c>
      <c r="N205" t="s">
        <v>164</v>
      </c>
      <c r="O205"/>
    </row>
    <row r="206" spans="1:15" ht="15.6" x14ac:dyDescent="0.3">
      <c r="K206" s="336" t="s">
        <v>150</v>
      </c>
      <c r="M206" s="337">
        <f>M205/SUM($M$105,$M$155,$M$205)</f>
        <v>0.33678796284423046</v>
      </c>
      <c r="N206" s="245"/>
    </row>
    <row r="211" spans="10:10" x14ac:dyDescent="0.3">
      <c r="J211" s="38"/>
    </row>
    <row r="212" spans="10:10" x14ac:dyDescent="0.3">
      <c r="J212" s="41"/>
    </row>
  </sheetData>
  <mergeCells count="56">
    <mergeCell ref="A180:A181"/>
    <mergeCell ref="A205:B205"/>
    <mergeCell ref="A80:A81"/>
    <mergeCell ref="A105:B105"/>
    <mergeCell ref="A109:M109"/>
    <mergeCell ref="A130:A131"/>
    <mergeCell ref="A155:B155"/>
    <mergeCell ref="A159:M159"/>
    <mergeCell ref="A59:M5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A49:B49"/>
    <mergeCell ref="L49:M49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A9C3-0113-45DD-BC38-C30E6F1E0D0F}">
  <dimension ref="A1:R208"/>
  <sheetViews>
    <sheetView topLeftCell="A6" zoomScale="80" zoomScaleNormal="80" workbookViewId="0">
      <selection activeCell="A15" sqref="A15:XFD15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4.55468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165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 t="shared" ref="C5:K5" si="0">SUM(C60,C109,C158)</f>
        <v>8</v>
      </c>
      <c r="D5" s="334">
        <f t="shared" si="0"/>
        <v>139</v>
      </c>
      <c r="E5" s="334">
        <f t="shared" si="0"/>
        <v>487</v>
      </c>
      <c r="F5" s="334">
        <f t="shared" si="0"/>
        <v>25</v>
      </c>
      <c r="G5" s="334">
        <f t="shared" si="0"/>
        <v>255</v>
      </c>
      <c r="H5" s="334">
        <f t="shared" si="0"/>
        <v>30</v>
      </c>
      <c r="I5" s="334">
        <f t="shared" si="0"/>
        <v>215</v>
      </c>
      <c r="J5" s="334">
        <f t="shared" si="0"/>
        <v>32</v>
      </c>
      <c r="K5" s="334">
        <f t="shared" si="0"/>
        <v>146</v>
      </c>
      <c r="L5" s="582">
        <f>SUM(C5:K5)</f>
        <v>1337</v>
      </c>
      <c r="M5" s="582"/>
      <c r="P5" s="322">
        <f>L7/L5</f>
        <v>6086.0774345549744</v>
      </c>
    </row>
    <row r="6" spans="1:16" ht="15.6" x14ac:dyDescent="0.3">
      <c r="A6" s="280"/>
      <c r="B6" s="294" t="s">
        <v>142</v>
      </c>
      <c r="C6" s="334">
        <f t="shared" ref="C6:K6" si="1">SUM(C61,C110,C159)</f>
        <v>0</v>
      </c>
      <c r="D6" s="334">
        <f t="shared" si="1"/>
        <v>0</v>
      </c>
      <c r="E6" s="334">
        <f t="shared" si="1"/>
        <v>0</v>
      </c>
      <c r="F6" s="334">
        <f t="shared" si="1"/>
        <v>0</v>
      </c>
      <c r="G6" s="334">
        <f t="shared" si="1"/>
        <v>12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12</v>
      </c>
      <c r="M6" s="582"/>
    </row>
    <row r="7" spans="1:16" x14ac:dyDescent="0.3">
      <c r="A7" s="282">
        <v>1</v>
      </c>
      <c r="B7" s="281" t="s">
        <v>2</v>
      </c>
      <c r="C7" s="314">
        <f t="shared" ref="C7:K7" si="2">SUM(C62,C111,C160)</f>
        <v>36351.78</v>
      </c>
      <c r="D7" s="314">
        <f t="shared" si="2"/>
        <v>1088448.07</v>
      </c>
      <c r="E7" s="314">
        <f t="shared" si="2"/>
        <v>3105490.59</v>
      </c>
      <c r="F7" s="314">
        <f t="shared" si="2"/>
        <v>123934.66</v>
      </c>
      <c r="G7" s="314">
        <f t="shared" si="2"/>
        <v>1538629.03</v>
      </c>
      <c r="H7" s="314">
        <f t="shared" si="2"/>
        <v>207243.25</v>
      </c>
      <c r="I7" s="314">
        <f t="shared" si="2"/>
        <v>1084340</v>
      </c>
      <c r="J7" s="314">
        <f t="shared" si="2"/>
        <v>176610.78</v>
      </c>
      <c r="K7" s="314">
        <f t="shared" si="2"/>
        <v>776037.37</v>
      </c>
      <c r="L7" s="580">
        <f>SUM(C7:K7)</f>
        <v>8137085.5300000003</v>
      </c>
      <c r="M7" s="580"/>
      <c r="N7" s="290"/>
      <c r="O7" s="290"/>
      <c r="P7" s="291"/>
    </row>
    <row r="8" spans="1:16" ht="28.8" x14ac:dyDescent="0.3">
      <c r="A8" s="347"/>
      <c r="B8" s="363" t="s">
        <v>28</v>
      </c>
      <c r="C8" s="348" t="s">
        <v>61</v>
      </c>
      <c r="D8" s="348" t="s">
        <v>62</v>
      </c>
      <c r="E8" s="348" t="s">
        <v>63</v>
      </c>
      <c r="F8" s="348" t="s">
        <v>64</v>
      </c>
      <c r="G8" s="348" t="s">
        <v>65</v>
      </c>
      <c r="H8" s="348" t="s">
        <v>111</v>
      </c>
      <c r="I8" s="348" t="s">
        <v>66</v>
      </c>
      <c r="J8" s="348" t="s">
        <v>67</v>
      </c>
      <c r="K8" s="348" t="s">
        <v>68</v>
      </c>
      <c r="L8" s="590" t="s">
        <v>69</v>
      </c>
      <c r="M8" s="590"/>
      <c r="N8" s="348" t="s">
        <v>70</v>
      </c>
      <c r="O8" s="348" t="s">
        <v>140</v>
      </c>
      <c r="P8" s="34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0.8155470574205721</v>
      </c>
      <c r="D9" s="309">
        <f t="shared" ref="D9:K9" si="3">SUM(D10:D14)</f>
        <v>1.1059228151977889</v>
      </c>
      <c r="E9" s="309">
        <f t="shared" si="3"/>
        <v>1.2656068102611768</v>
      </c>
      <c r="F9" s="309">
        <f t="shared" si="3"/>
        <v>1.6821383512408878</v>
      </c>
      <c r="G9" s="309">
        <f t="shared" si="3"/>
        <v>1.7999634313945059</v>
      </c>
      <c r="H9" s="309">
        <f t="shared" si="3"/>
        <v>1.98765725061733</v>
      </c>
      <c r="I9" s="309">
        <f t="shared" si="3"/>
        <v>2.5627009611588614</v>
      </c>
      <c r="J9" s="309">
        <f t="shared" si="3"/>
        <v>2.9915007321183897</v>
      </c>
      <c r="K9" s="309">
        <f t="shared" si="3"/>
        <v>3.4248368776158293</v>
      </c>
      <c r="L9" s="583">
        <f t="shared" ref="L9:L39" si="4">(M64*$M$62+M113*$M$111+M162*$M$160)/$L$7</f>
        <v>1.7842466753062383</v>
      </c>
      <c r="M9" s="583"/>
      <c r="N9" s="310">
        <f t="shared" ref="N9:N48" si="5">L9/$L$48</f>
        <v>0.22231829395420794</v>
      </c>
      <c r="O9" s="309">
        <f t="shared" ref="O9:O48" si="6">N9*$M$53</f>
        <v>0.89763668290681697</v>
      </c>
      <c r="P9" s="324">
        <f t="shared" ref="P9:P47" si="7">L9*$L$7</f>
        <v>14518567.803585</v>
      </c>
    </row>
    <row r="10" spans="1:16" x14ac:dyDescent="0.3">
      <c r="A10" s="375" t="s">
        <v>3</v>
      </c>
      <c r="B10" s="376" t="s">
        <v>30</v>
      </c>
      <c r="C10" s="377">
        <f t="shared" ref="C10:K10" si="8">(C65*C$62+C114*C$111+C163*C$160)/(SUM(C$160,C$111,C$62))</f>
        <v>0.54764705742057207</v>
      </c>
      <c r="D10" s="377">
        <f t="shared" si="8"/>
        <v>0.74182281519778892</v>
      </c>
      <c r="E10" s="377">
        <f t="shared" si="8"/>
        <v>0.85477375196586891</v>
      </c>
      <c r="F10" s="377">
        <f t="shared" si="8"/>
        <v>1.2213691756204439</v>
      </c>
      <c r="G10" s="377">
        <f t="shared" si="8"/>
        <v>1.2843634313945056</v>
      </c>
      <c r="H10" s="377">
        <f t="shared" si="8"/>
        <v>0.93674132744974792</v>
      </c>
      <c r="I10" s="377">
        <f t="shared" si="8"/>
        <v>1.7885009611588618</v>
      </c>
      <c r="J10" s="377">
        <f t="shared" si="8"/>
        <v>2.1423775613696963</v>
      </c>
      <c r="K10" s="377">
        <f t="shared" si="8"/>
        <v>2.207881928102251</v>
      </c>
      <c r="L10" s="591">
        <f t="shared" si="4"/>
        <v>1.2086153579520014</v>
      </c>
      <c r="M10" s="591"/>
      <c r="N10" s="378">
        <f t="shared" si="5"/>
        <v>0.15059425815134311</v>
      </c>
      <c r="O10" s="377">
        <f t="shared" si="6"/>
        <v>0.60804231603013303</v>
      </c>
      <c r="P10" s="379">
        <f t="shared" si="7"/>
        <v>9834606.540527001</v>
      </c>
    </row>
    <row r="11" spans="1:16" x14ac:dyDescent="0.3">
      <c r="A11" s="2" t="s">
        <v>4</v>
      </c>
      <c r="B11" t="s">
        <v>31</v>
      </c>
      <c r="C11" s="287">
        <f t="shared" ref="C11:K11" si="9">(C66*C$62+C115*C$111+C164*C$160)/(SUM(C$160,C$111,C$62))</f>
        <v>2.1899999999999999E-2</v>
      </c>
      <c r="D11" s="287">
        <f t="shared" si="9"/>
        <v>2.9700000000000001E-2</v>
      </c>
      <c r="E11" s="287">
        <f t="shared" si="9"/>
        <v>3.4200000000000001E-2</v>
      </c>
      <c r="F11" s="287">
        <f t="shared" si="9"/>
        <v>4.8899999999999999E-2</v>
      </c>
      <c r="G11" s="287">
        <f t="shared" si="9"/>
        <v>5.1400000000000008E-2</v>
      </c>
      <c r="H11" s="287">
        <f t="shared" si="9"/>
        <v>5.621592316758206E-2</v>
      </c>
      <c r="I11" s="287">
        <f t="shared" si="9"/>
        <v>7.1499999999999994E-2</v>
      </c>
      <c r="J11" s="287">
        <f t="shared" si="9"/>
        <v>8.572317074869383E-2</v>
      </c>
      <c r="K11" s="287">
        <f t="shared" si="9"/>
        <v>8.8277862902401208E-2</v>
      </c>
      <c r="L11" s="585">
        <f t="shared" si="4"/>
        <v>4.8826322719014111E-2</v>
      </c>
      <c r="M11" s="585"/>
      <c r="N11" s="313">
        <f t="shared" si="5"/>
        <v>6.0837915055022935E-3</v>
      </c>
      <c r="O11" s="287">
        <f t="shared" si="6"/>
        <v>2.4564035326848033E-2</v>
      </c>
      <c r="P11" s="326">
        <f t="shared" si="7"/>
        <v>397303.96408000001</v>
      </c>
    </row>
    <row r="12" spans="1:16" x14ac:dyDescent="0.3">
      <c r="A12" s="375" t="s">
        <v>5</v>
      </c>
      <c r="B12" s="376" t="s">
        <v>32</v>
      </c>
      <c r="C12" s="377">
        <f t="shared" ref="C12:K12" si="10">(C67*C$62+C116*C$111+C165*C$160)/(SUM(C$160,C$111,C$62))</f>
        <v>7.6700000000000004E-2</v>
      </c>
      <c r="D12" s="377">
        <f t="shared" si="10"/>
        <v>0.11279999999999998</v>
      </c>
      <c r="E12" s="377">
        <f t="shared" si="10"/>
        <v>0.14679999999999999</v>
      </c>
      <c r="F12" s="377">
        <f t="shared" si="10"/>
        <v>0.14680000000000001</v>
      </c>
      <c r="G12" s="377">
        <f t="shared" si="10"/>
        <v>0.17109999999999997</v>
      </c>
      <c r="H12" s="377">
        <f t="shared" si="10"/>
        <v>0.1711</v>
      </c>
      <c r="I12" s="377">
        <f t="shared" si="10"/>
        <v>0.20319999999999999</v>
      </c>
      <c r="J12" s="377">
        <f t="shared" si="10"/>
        <v>0.20319999999999999</v>
      </c>
      <c r="K12" s="377">
        <f t="shared" si="10"/>
        <v>0.2399</v>
      </c>
      <c r="L12" s="591">
        <f t="shared" si="4"/>
        <v>0.16477153352337934</v>
      </c>
      <c r="M12" s="591"/>
      <c r="N12" s="378">
        <f t="shared" si="5"/>
        <v>2.0530640035436247E-2</v>
      </c>
      <c r="O12" s="377">
        <f t="shared" si="6"/>
        <v>8.2894912926773437E-2</v>
      </c>
      <c r="P12" s="379">
        <f t="shared" si="7"/>
        <v>1340760.061189</v>
      </c>
    </row>
    <row r="13" spans="1:16" x14ac:dyDescent="0.3">
      <c r="A13" s="2" t="s">
        <v>6</v>
      </c>
      <c r="B13" t="s">
        <v>181</v>
      </c>
      <c r="C13" s="287">
        <f t="shared" ref="C13:K13" si="11">(C68*C$62+C117*C$111+C166*C$160)/(SUM(C$160,C$111,C$62))</f>
        <v>0.16930000000000001</v>
      </c>
      <c r="D13" s="287">
        <f t="shared" si="11"/>
        <v>0.22159999999999999</v>
      </c>
      <c r="E13" s="287">
        <f t="shared" si="11"/>
        <v>0.22983305829530787</v>
      </c>
      <c r="F13" s="287">
        <f t="shared" si="11"/>
        <v>0.26506917562044391</v>
      </c>
      <c r="G13" s="287">
        <f t="shared" si="11"/>
        <v>0.29310000000000008</v>
      </c>
      <c r="H13" s="287">
        <f t="shared" si="11"/>
        <v>0.5736</v>
      </c>
      <c r="I13" s="287">
        <f t="shared" si="11"/>
        <v>0.49949999999999994</v>
      </c>
      <c r="J13" s="287">
        <f t="shared" si="11"/>
        <v>0.56020000000000003</v>
      </c>
      <c r="K13" s="287">
        <f t="shared" si="11"/>
        <v>0.88877708661117694</v>
      </c>
      <c r="L13" s="585">
        <f t="shared" si="4"/>
        <v>0.35566621668397286</v>
      </c>
      <c r="M13" s="585"/>
      <c r="N13" s="313">
        <f t="shared" si="5"/>
        <v>4.4316241473033521E-2</v>
      </c>
      <c r="O13" s="287">
        <f t="shared" si="6"/>
        <v>0.17893212154167121</v>
      </c>
      <c r="P13" s="326">
        <f t="shared" si="7"/>
        <v>2894086.4252890004</v>
      </c>
    </row>
    <row r="14" spans="1:16" x14ac:dyDescent="0.3">
      <c r="A14" s="375" t="s">
        <v>100</v>
      </c>
      <c r="B14" s="376" t="s">
        <v>101</v>
      </c>
      <c r="C14" s="377"/>
      <c r="D14" s="377"/>
      <c r="E14" s="377"/>
      <c r="F14" s="377"/>
      <c r="G14" s="377"/>
      <c r="H14" s="377">
        <f>(H69*H$62+H118*H$111+H167*H$160)/(SUM(H$160,H$111,H$62))</f>
        <v>0.25</v>
      </c>
      <c r="I14" s="377"/>
      <c r="J14" s="377"/>
      <c r="K14" s="377"/>
      <c r="L14" s="591">
        <f t="shared" si="4"/>
        <v>6.3672444278707243E-3</v>
      </c>
      <c r="M14" s="591"/>
      <c r="N14" s="378">
        <f t="shared" si="5"/>
        <v>7.9336278889279607E-4</v>
      </c>
      <c r="O14" s="377">
        <f t="shared" si="6"/>
        <v>3.2032970813914052E-3</v>
      </c>
      <c r="P14" s="379">
        <f t="shared" si="7"/>
        <v>51810.8125</v>
      </c>
    </row>
    <row r="15" spans="1:16" ht="28.8" x14ac:dyDescent="0.3">
      <c r="A15" s="283">
        <v>5</v>
      </c>
      <c r="B15" s="284" t="s">
        <v>71</v>
      </c>
      <c r="C15" s="309">
        <f t="shared" ref="C15:K15" si="12">SUM(C16:C18,C23:C25)</f>
        <v>2.7426056336245472</v>
      </c>
      <c r="D15" s="309">
        <f t="shared" si="12"/>
        <v>2.7425138741807911</v>
      </c>
      <c r="E15" s="309">
        <f t="shared" si="12"/>
        <v>4.2735596779832177</v>
      </c>
      <c r="F15" s="309">
        <f t="shared" si="12"/>
        <v>4.1699700564547166</v>
      </c>
      <c r="G15" s="309">
        <f t="shared" si="12"/>
        <v>4.1699545029215859</v>
      </c>
      <c r="H15" s="309">
        <f t="shared" si="12"/>
        <v>4.5263023350000013</v>
      </c>
      <c r="I15" s="309">
        <f t="shared" si="12"/>
        <v>4.1699644023873752</v>
      </c>
      <c r="J15" s="309">
        <f t="shared" si="12"/>
        <v>4.1700418688466261</v>
      </c>
      <c r="K15" s="309">
        <f t="shared" si="12"/>
        <v>4.1699718919475641</v>
      </c>
      <c r="L15" s="583">
        <f t="shared" si="4"/>
        <v>4.0212594327241211</v>
      </c>
      <c r="M15" s="583"/>
      <c r="N15" s="310">
        <f t="shared" si="5"/>
        <v>0.50105153564433658</v>
      </c>
      <c r="O15" s="309">
        <f t="shared" si="6"/>
        <v>2.0230554599064572</v>
      </c>
      <c r="P15" s="327">
        <f t="shared" si="7"/>
        <v>32721331.942395456</v>
      </c>
    </row>
    <row r="16" spans="1:16" x14ac:dyDescent="0.3">
      <c r="A16" s="375" t="s">
        <v>115</v>
      </c>
      <c r="B16" s="376" t="s">
        <v>114</v>
      </c>
      <c r="C16" s="377">
        <f t="shared" ref="C16:K16" si="13">(C71*C$62+C120*C$111+C169*C$160)/(SUM(C$160,C$111,C$62))</f>
        <v>1.5012816127298307</v>
      </c>
      <c r="D16" s="377">
        <f t="shared" si="13"/>
        <v>1.501243756502779</v>
      </c>
      <c r="E16" s="377">
        <f t="shared" si="13"/>
        <v>2.2674068102611766</v>
      </c>
      <c r="F16" s="377">
        <f t="shared" si="13"/>
        <v>2.2160049320101414</v>
      </c>
      <c r="G16" s="377">
        <f t="shared" si="13"/>
        <v>2.215994008764413</v>
      </c>
      <c r="H16" s="377">
        <f t="shared" si="13"/>
        <v>2.4243999999999999</v>
      </c>
      <c r="I16" s="377">
        <f t="shared" si="13"/>
        <v>2.2160009611588616</v>
      </c>
      <c r="J16" s="377">
        <f t="shared" si="13"/>
        <v>2.2160553658502615</v>
      </c>
      <c r="K16" s="377">
        <f t="shared" si="13"/>
        <v>2.2160062210766989</v>
      </c>
      <c r="L16" s="591">
        <f t="shared" si="4"/>
        <v>2.142126321628083</v>
      </c>
      <c r="M16" s="591"/>
      <c r="N16" s="378">
        <f t="shared" si="5"/>
        <v>0.26691033019692761</v>
      </c>
      <c r="O16" s="377">
        <f t="shared" si="6"/>
        <v>1.0776823587935711</v>
      </c>
      <c r="P16" s="379">
        <f t="shared" si="7"/>
        <v>17430665.095152002</v>
      </c>
    </row>
    <row r="17" spans="1:16" x14ac:dyDescent="0.3">
      <c r="A17" s="2" t="s">
        <v>116</v>
      </c>
      <c r="B17" t="s">
        <v>117</v>
      </c>
      <c r="C17" s="287">
        <f t="shared" ref="C17:K17" si="14">(C72*C$62+C121*C$111+C170*C$160)/(SUM(C$160,C$111,C$62))</f>
        <v>0.63638276666488613</v>
      </c>
      <c r="D17" s="287">
        <f t="shared" si="14"/>
        <v>0.63636671967523262</v>
      </c>
      <c r="E17" s="287">
        <f t="shared" si="14"/>
        <v>0.96113787502204107</v>
      </c>
      <c r="F17" s="287">
        <f t="shared" si="14"/>
        <v>0.93934897864457501</v>
      </c>
      <c r="G17" s="287">
        <f t="shared" si="14"/>
        <v>0.93934434835717318</v>
      </c>
      <c r="H17" s="287">
        <f t="shared" si="14"/>
        <v>1.0276861892</v>
      </c>
      <c r="I17" s="287">
        <f t="shared" si="14"/>
        <v>0.93934729542851336</v>
      </c>
      <c r="J17" s="287">
        <f t="shared" si="14"/>
        <v>0.93937035719636475</v>
      </c>
      <c r="K17" s="287">
        <f t="shared" si="14"/>
        <v>0.93934952507086511</v>
      </c>
      <c r="L17" s="585">
        <f t="shared" si="4"/>
        <v>0.90803235285389317</v>
      </c>
      <c r="M17" s="585"/>
      <c r="N17" s="313">
        <f t="shared" si="5"/>
        <v>0.11314142059816626</v>
      </c>
      <c r="O17" s="287">
        <f t="shared" si="6"/>
        <v>0.45682200811608331</v>
      </c>
      <c r="P17" s="326">
        <f t="shared" si="7"/>
        <v>7388736.9191792682</v>
      </c>
    </row>
    <row r="18" spans="1:16" x14ac:dyDescent="0.3">
      <c r="A18" s="375" t="s">
        <v>8</v>
      </c>
      <c r="B18" s="376" t="s">
        <v>35</v>
      </c>
      <c r="C18" s="377">
        <f t="shared" ref="C18:K18" si="15">(C73*C$62+C122*C$111+C171*C$160)/(SUM(C$160,C$111,C$62))</f>
        <v>0.40418161272983055</v>
      </c>
      <c r="D18" s="377">
        <f t="shared" si="15"/>
        <v>0.40414375650277928</v>
      </c>
      <c r="E18" s="377">
        <f t="shared" si="15"/>
        <v>0.74280000000000002</v>
      </c>
      <c r="F18" s="377">
        <f t="shared" si="15"/>
        <v>0.71849999999999981</v>
      </c>
      <c r="G18" s="377">
        <f t="shared" si="15"/>
        <v>0.71849999999999992</v>
      </c>
      <c r="H18" s="377">
        <f t="shared" si="15"/>
        <v>0.7780999999999999</v>
      </c>
      <c r="I18" s="377">
        <f t="shared" si="15"/>
        <v>0.71850000000000003</v>
      </c>
      <c r="J18" s="377">
        <f t="shared" si="15"/>
        <v>0.71849999999999992</v>
      </c>
      <c r="K18" s="377">
        <f t="shared" si="15"/>
        <v>0.71849999999999992</v>
      </c>
      <c r="L18" s="591">
        <f t="shared" si="4"/>
        <v>0.68583826142368198</v>
      </c>
      <c r="M18" s="591"/>
      <c r="N18" s="378">
        <f t="shared" si="5"/>
        <v>8.5455892572737002E-2</v>
      </c>
      <c r="O18" s="377">
        <f t="shared" si="6"/>
        <v>0.34503837979088198</v>
      </c>
      <c r="P18" s="379">
        <f t="shared" si="7"/>
        <v>5580724.5929509997</v>
      </c>
    </row>
    <row r="19" spans="1:16" x14ac:dyDescent="0.3">
      <c r="A19" s="2" t="s">
        <v>9</v>
      </c>
      <c r="B19" t="s">
        <v>108</v>
      </c>
      <c r="C19" s="287">
        <f t="shared" ref="C19:K19" si="16">(C74*C$62+C123*C$111+C172*C$160)/(SUM(C$160,C$111,C$62))</f>
        <v>0.3432816127298306</v>
      </c>
      <c r="D19" s="287">
        <f t="shared" si="16"/>
        <v>0.34324375650277922</v>
      </c>
      <c r="E19" s="287">
        <f t="shared" si="16"/>
        <v>0.63090000000000002</v>
      </c>
      <c r="F19" s="287">
        <f t="shared" si="16"/>
        <v>0.61029999999999984</v>
      </c>
      <c r="G19" s="287">
        <f t="shared" si="16"/>
        <v>0.61029999999999984</v>
      </c>
      <c r="H19" s="287">
        <f t="shared" si="16"/>
        <v>0.66379999999999983</v>
      </c>
      <c r="I19" s="287">
        <f t="shared" si="16"/>
        <v>0.61029999999999995</v>
      </c>
      <c r="J19" s="287">
        <f t="shared" si="16"/>
        <v>0.61029999999999995</v>
      </c>
      <c r="K19" s="287">
        <f t="shared" si="16"/>
        <v>0.61029999999999995</v>
      </c>
      <c r="L19" s="585">
        <f t="shared" si="4"/>
        <v>0.58260914857337143</v>
      </c>
      <c r="M19" s="585"/>
      <c r="N19" s="313">
        <f t="shared" si="5"/>
        <v>7.2593478102300338E-2</v>
      </c>
      <c r="O19" s="287">
        <f t="shared" si="6"/>
        <v>0.29310484407477239</v>
      </c>
      <c r="P19" s="326">
        <f t="shared" si="7"/>
        <v>4740740.4725020006</v>
      </c>
    </row>
    <row r="20" spans="1:16" x14ac:dyDescent="0.3">
      <c r="A20" s="375" t="s">
        <v>10</v>
      </c>
      <c r="B20" s="376" t="s">
        <v>109</v>
      </c>
      <c r="C20" s="377">
        <f t="shared" ref="C20:K20" si="17">(C75*C$62+C124*C$111+C173*C$160)/(SUM(C$160,C$111,C$62))</f>
        <v>3.7100000000000001E-2</v>
      </c>
      <c r="D20" s="377">
        <f t="shared" si="17"/>
        <v>3.7100000000000001E-2</v>
      </c>
      <c r="E20" s="377">
        <f t="shared" si="17"/>
        <v>6.8199999999999997E-2</v>
      </c>
      <c r="F20" s="377">
        <f t="shared" si="17"/>
        <v>6.5899999999999986E-2</v>
      </c>
      <c r="G20" s="377">
        <f t="shared" si="17"/>
        <v>6.59E-2</v>
      </c>
      <c r="H20" s="377">
        <f t="shared" si="17"/>
        <v>6.8599999999999994E-2</v>
      </c>
      <c r="I20" s="377">
        <f t="shared" si="17"/>
        <v>6.59E-2</v>
      </c>
      <c r="J20" s="377">
        <f t="shared" si="17"/>
        <v>6.59E-2</v>
      </c>
      <c r="K20" s="377">
        <f t="shared" si="17"/>
        <v>6.59E-2</v>
      </c>
      <c r="L20" s="591">
        <f t="shared" si="4"/>
        <v>6.2865492072442311E-2</v>
      </c>
      <c r="M20" s="591"/>
      <c r="N20" s="378">
        <f t="shared" si="5"/>
        <v>7.8330811202091052E-3</v>
      </c>
      <c r="O20" s="377">
        <f t="shared" si="6"/>
        <v>3.162700121804992E-2</v>
      </c>
      <c r="P20" s="379">
        <f t="shared" si="7"/>
        <v>511541.88587900007</v>
      </c>
    </row>
    <row r="21" spans="1:16" x14ac:dyDescent="0.3">
      <c r="A21" s="2" t="s">
        <v>11</v>
      </c>
      <c r="B21" t="s">
        <v>110</v>
      </c>
      <c r="C21" s="287">
        <f t="shared" ref="C21:K21" si="18">(C76*C$62+C125*C$111+C174*C$160)/(SUM(C$160,C$111,C$62))</f>
        <v>3.8999999999999998E-3</v>
      </c>
      <c r="D21" s="287">
        <f t="shared" si="18"/>
        <v>3.8999999999999998E-3</v>
      </c>
      <c r="E21" s="287">
        <f t="shared" si="18"/>
        <v>7.1000000000000004E-3</v>
      </c>
      <c r="F21" s="287">
        <f t="shared" si="18"/>
        <v>6.899999999999999E-3</v>
      </c>
      <c r="G21" s="287">
        <f t="shared" si="18"/>
        <v>6.899999999999999E-3</v>
      </c>
      <c r="H21" s="287">
        <f t="shared" si="18"/>
        <v>7.1999999999999989E-3</v>
      </c>
      <c r="I21" s="287">
        <f t="shared" si="18"/>
        <v>6.8999999999999999E-3</v>
      </c>
      <c r="J21" s="287">
        <f t="shared" si="18"/>
        <v>6.8999999999999999E-3</v>
      </c>
      <c r="K21" s="287">
        <f t="shared" si="18"/>
        <v>6.9000000000000008E-3</v>
      </c>
      <c r="L21" s="585">
        <f t="shared" si="4"/>
        <v>6.5692761250845527E-3</v>
      </c>
      <c r="M21" s="585"/>
      <c r="N21" s="313">
        <f t="shared" si="5"/>
        <v>8.185360695108151E-4</v>
      </c>
      <c r="O21" s="287">
        <f t="shared" si="6"/>
        <v>3.3049372105500761E-3</v>
      </c>
      <c r="P21" s="326">
        <f t="shared" si="7"/>
        <v>53454.761699999988</v>
      </c>
    </row>
    <row r="22" spans="1:16" x14ac:dyDescent="0.3">
      <c r="A22" s="375" t="s">
        <v>132</v>
      </c>
      <c r="B22" s="376" t="s">
        <v>133</v>
      </c>
      <c r="C22" s="377">
        <f t="shared" ref="C22:K22" si="19">(C77*C$62+C126*C$111+C175*C$160)/(SUM(C$160,C$111,C$62))</f>
        <v>1.9900000000000001E-2</v>
      </c>
      <c r="D22" s="377">
        <f t="shared" si="19"/>
        <v>1.9900000000000001E-2</v>
      </c>
      <c r="E22" s="377">
        <f t="shared" si="19"/>
        <v>3.6599999999999994E-2</v>
      </c>
      <c r="F22" s="377">
        <f t="shared" si="19"/>
        <v>3.5400000000000001E-2</v>
      </c>
      <c r="G22" s="377">
        <f t="shared" si="19"/>
        <v>3.5400000000000001E-2</v>
      </c>
      <c r="H22" s="377">
        <f t="shared" si="19"/>
        <v>3.85E-2</v>
      </c>
      <c r="I22" s="377">
        <f t="shared" si="19"/>
        <v>3.5400000000000001E-2</v>
      </c>
      <c r="J22" s="377">
        <f t="shared" si="19"/>
        <v>3.5400000000000001E-2</v>
      </c>
      <c r="K22" s="377">
        <f t="shared" si="19"/>
        <v>3.5400000000000001E-2</v>
      </c>
      <c r="L22" s="591">
        <f t="shared" si="4"/>
        <v>2.1525239587103128E-2</v>
      </c>
      <c r="M22" s="591"/>
      <c r="N22" s="378">
        <f t="shared" si="5"/>
        <v>2.6820588252680915E-3</v>
      </c>
      <c r="O22" s="377">
        <f t="shared" si="6"/>
        <v>1.0829133061674592E-2</v>
      </c>
      <c r="P22" s="379">
        <f t="shared" si="7"/>
        <v>175152.71557400003</v>
      </c>
    </row>
    <row r="23" spans="1:16" x14ac:dyDescent="0.3">
      <c r="A23" s="375" t="s">
        <v>13</v>
      </c>
      <c r="B23" s="376" t="s">
        <v>40</v>
      </c>
      <c r="C23" s="377">
        <f t="shared" ref="C23:K23" si="20">(C78*C$62+C127*C$111+C176*C$160)/(SUM(C$160,C$111,C$62))</f>
        <v>3.6299999999999999E-2</v>
      </c>
      <c r="D23" s="377">
        <f t="shared" si="20"/>
        <v>3.6299999999999992E-2</v>
      </c>
      <c r="E23" s="377">
        <f t="shared" si="20"/>
        <v>5.4600000000000003E-2</v>
      </c>
      <c r="F23" s="377">
        <f t="shared" si="20"/>
        <v>5.3199999999999997E-2</v>
      </c>
      <c r="G23" s="377">
        <f t="shared" si="20"/>
        <v>5.3199999999999997E-2</v>
      </c>
      <c r="H23" s="377">
        <f t="shared" si="20"/>
        <v>5.3199999999999997E-2</v>
      </c>
      <c r="I23" s="377">
        <f t="shared" si="20"/>
        <v>5.319999999999999E-2</v>
      </c>
      <c r="J23" s="377">
        <f t="shared" si="20"/>
        <v>5.3199999999999997E-2</v>
      </c>
      <c r="K23" s="377">
        <f t="shared" si="20"/>
        <v>5.319999999999999E-2</v>
      </c>
      <c r="L23" s="591">
        <f t="shared" si="4"/>
        <v>5.1398196321650311E-2</v>
      </c>
      <c r="M23" s="591"/>
      <c r="N23" s="378">
        <f t="shared" si="5"/>
        <v>6.4042486258754092E-3</v>
      </c>
      <c r="O23" s="377">
        <f t="shared" si="6"/>
        <v>2.5857919250790177E-2</v>
      </c>
      <c r="P23" s="379">
        <f t="shared" si="7"/>
        <v>418231.51955699996</v>
      </c>
    </row>
    <row r="24" spans="1:16" x14ac:dyDescent="0.3">
      <c r="A24" s="297" t="s">
        <v>14</v>
      </c>
      <c r="B24" t="s">
        <v>118</v>
      </c>
      <c r="C24" s="287">
        <f t="shared" ref="C24:K24" si="21">(C79*C$62+C128*C$111+C177*C$160)/(SUM(C$160,C$111,C$62))</f>
        <v>0.11549999999999999</v>
      </c>
      <c r="D24" s="287">
        <f t="shared" si="21"/>
        <v>0.11549999999999999</v>
      </c>
      <c r="E24" s="287">
        <f t="shared" si="21"/>
        <v>0.17389999999999997</v>
      </c>
      <c r="F24" s="287">
        <f t="shared" si="21"/>
        <v>0.1706</v>
      </c>
      <c r="G24" s="287">
        <f t="shared" si="21"/>
        <v>0.1706</v>
      </c>
      <c r="H24" s="287">
        <f t="shared" si="21"/>
        <v>0.17059999999999997</v>
      </c>
      <c r="I24" s="287">
        <f t="shared" si="21"/>
        <v>0.1706</v>
      </c>
      <c r="J24" s="287">
        <f t="shared" si="21"/>
        <v>0.1706</v>
      </c>
      <c r="K24" s="287">
        <f t="shared" si="21"/>
        <v>0.17060000000000003</v>
      </c>
      <c r="L24" s="585">
        <f t="shared" si="4"/>
        <v>0.16424288938621984</v>
      </c>
      <c r="M24" s="585"/>
      <c r="N24" s="313">
        <f t="shared" si="5"/>
        <v>2.0464770632786514E-2</v>
      </c>
      <c r="O24" s="287">
        <f t="shared" si="6"/>
        <v>8.2628957340987325E-2</v>
      </c>
      <c r="P24" s="326">
        <f t="shared" si="7"/>
        <v>1336458.43863</v>
      </c>
    </row>
    <row r="25" spans="1:16" x14ac:dyDescent="0.3">
      <c r="A25" s="380"/>
      <c r="B25" s="376" t="s">
        <v>117</v>
      </c>
      <c r="C25" s="377">
        <f t="shared" ref="C25:K25" si="22">(C80*C$62+C129*C$111+C178*C$160)/(SUM(C$160,C$111,C$62))</f>
        <v>4.8959641500000005E-2</v>
      </c>
      <c r="D25" s="377">
        <f t="shared" si="22"/>
        <v>4.8959641499999998E-2</v>
      </c>
      <c r="E25" s="377">
        <f t="shared" si="22"/>
        <v>7.3714992700000009E-2</v>
      </c>
      <c r="F25" s="377">
        <f t="shared" si="22"/>
        <v>7.2316145800000023E-2</v>
      </c>
      <c r="G25" s="377">
        <f t="shared" si="22"/>
        <v>7.2316145800000009E-2</v>
      </c>
      <c r="H25" s="377">
        <f t="shared" si="22"/>
        <v>7.2316145799999995E-2</v>
      </c>
      <c r="I25" s="377">
        <f t="shared" si="22"/>
        <v>7.2316145800000009E-2</v>
      </c>
      <c r="J25" s="377">
        <f t="shared" si="22"/>
        <v>7.2316145800000009E-2</v>
      </c>
      <c r="K25" s="377">
        <f t="shared" si="22"/>
        <v>7.2316145800000009E-2</v>
      </c>
      <c r="L25" s="591">
        <f t="shared" si="4"/>
        <v>6.962141111059289E-2</v>
      </c>
      <c r="M25" s="591"/>
      <c r="N25" s="378">
        <f t="shared" si="5"/>
        <v>8.6748730178437747E-3</v>
      </c>
      <c r="O25" s="377">
        <f t="shared" si="6"/>
        <v>3.5025836614143144E-2</v>
      </c>
      <c r="P25" s="379">
        <f t="shared" si="7"/>
        <v>566515.37692618661</v>
      </c>
    </row>
    <row r="26" spans="1:16" x14ac:dyDescent="0.3">
      <c r="A26" s="283">
        <v>6</v>
      </c>
      <c r="B26" s="281" t="s">
        <v>42</v>
      </c>
      <c r="C26" s="309">
        <f>SUM(C27:C29)</f>
        <v>0.3219172088684516</v>
      </c>
      <c r="D26" s="309">
        <f t="shared" ref="D26:K26" si="23">SUM(D27:D29)</f>
        <v>0.32449550755232631</v>
      </c>
      <c r="E26" s="309">
        <f t="shared" si="23"/>
        <v>0.39307046213654762</v>
      </c>
      <c r="F26" s="309">
        <f t="shared" si="23"/>
        <v>0.38936037549140812</v>
      </c>
      <c r="G26" s="309">
        <f t="shared" si="23"/>
        <v>0.3896870468348046</v>
      </c>
      <c r="H26" s="309">
        <f>SUM(H27:H29)</f>
        <v>0.76028484804692065</v>
      </c>
      <c r="I26" s="309">
        <f t="shared" si="23"/>
        <v>0.3894026247625284</v>
      </c>
      <c r="J26" s="309">
        <f t="shared" si="23"/>
        <v>0.3874519511549635</v>
      </c>
      <c r="K26" s="309">
        <f t="shared" si="23"/>
        <v>0.38864914561781994</v>
      </c>
      <c r="L26" s="583">
        <f t="shared" si="4"/>
        <v>0.39120365981565397</v>
      </c>
      <c r="M26" s="583"/>
      <c r="N26" s="310">
        <f t="shared" si="5"/>
        <v>4.8744229955721328E-2</v>
      </c>
      <c r="O26" s="309">
        <f t="shared" si="6"/>
        <v>0.19681065426542524</v>
      </c>
      <c r="P26" s="324">
        <f t="shared" si="7"/>
        <v>3183257.6395690003</v>
      </c>
    </row>
    <row r="27" spans="1:16" x14ac:dyDescent="0.3">
      <c r="A27" s="2" t="s">
        <v>15</v>
      </c>
      <c r="B27" t="s">
        <v>43</v>
      </c>
      <c r="C27" s="287">
        <f t="shared" ref="C27:K27" si="24">(C82*C$62+C131*C$111+C180*C$160)/(SUM(C$160,C$111,C$62))</f>
        <v>0.13930000000000003</v>
      </c>
      <c r="D27" s="287">
        <f t="shared" si="24"/>
        <v>0.13930000000000001</v>
      </c>
      <c r="E27" s="287">
        <f t="shared" si="24"/>
        <v>0.2099</v>
      </c>
      <c r="F27" s="287">
        <f t="shared" si="24"/>
        <v>0.20579999999999998</v>
      </c>
      <c r="G27" s="287">
        <f t="shared" si="24"/>
        <v>0.20579999999999998</v>
      </c>
      <c r="H27" s="287">
        <f t="shared" si="24"/>
        <v>0.20580000000000001</v>
      </c>
      <c r="I27" s="287">
        <f t="shared" si="24"/>
        <v>0.20580000000000001</v>
      </c>
      <c r="J27" s="287">
        <f t="shared" si="24"/>
        <v>0.20580000000000001</v>
      </c>
      <c r="K27" s="287">
        <f t="shared" si="24"/>
        <v>0.20580000000000004</v>
      </c>
      <c r="L27" s="585">
        <f t="shared" si="4"/>
        <v>0.19817236988880466</v>
      </c>
      <c r="M27" s="585"/>
      <c r="N27" s="313">
        <f t="shared" si="5"/>
        <v>2.469240592810943E-2</v>
      </c>
      <c r="O27" s="287">
        <f t="shared" si="6"/>
        <v>9.9698540124917356E-2</v>
      </c>
      <c r="P27" s="326">
        <f t="shared" si="7"/>
        <v>1612545.5234680001</v>
      </c>
    </row>
    <row r="28" spans="1:16" x14ac:dyDescent="0.3">
      <c r="A28" s="375" t="s">
        <v>16</v>
      </c>
      <c r="B28" s="376" t="s">
        <v>80</v>
      </c>
      <c r="C28" s="377">
        <f t="shared" ref="C28:K28" si="25">(C83*C$62+C132*C$111+C181*C$160)/(SUM(C$160,C$111,C$62))</f>
        <v>0.18261720886845156</v>
      </c>
      <c r="D28" s="377">
        <f t="shared" si="25"/>
        <v>0.18519550755232631</v>
      </c>
      <c r="E28" s="377">
        <f t="shared" si="25"/>
        <v>0.18317046213654764</v>
      </c>
      <c r="F28" s="377">
        <f t="shared" si="25"/>
        <v>0.18356037549140813</v>
      </c>
      <c r="G28" s="377">
        <f t="shared" si="25"/>
        <v>0.18388704683480461</v>
      </c>
      <c r="H28" s="377">
        <f t="shared" si="25"/>
        <v>0.18638484804692071</v>
      </c>
      <c r="I28" s="377">
        <f t="shared" si="25"/>
        <v>0.18360262476252837</v>
      </c>
      <c r="J28" s="377">
        <f t="shared" si="25"/>
        <v>0.18165195115496349</v>
      </c>
      <c r="K28" s="377">
        <f t="shared" si="25"/>
        <v>0.1828491456178199</v>
      </c>
      <c r="L28" s="591">
        <f t="shared" si="4"/>
        <v>0.18365615923125239</v>
      </c>
      <c r="M28" s="591"/>
      <c r="N28" s="378">
        <f t="shared" si="5"/>
        <v>2.2883676657246135E-2</v>
      </c>
      <c r="O28" s="377">
        <f t="shared" si="6"/>
        <v>9.239557951786713E-2</v>
      </c>
      <c r="P28" s="379">
        <f t="shared" si="7"/>
        <v>1494425.8757759999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(H84*H$62+H133*H$111+H182*H$160)/(SUM(H$160,H$111,H$62))</f>
        <v>0.36809999999999998</v>
      </c>
      <c r="I29" s="287"/>
      <c r="J29" s="287"/>
      <c r="K29" s="287"/>
      <c r="L29" s="585">
        <f t="shared" si="4"/>
        <v>9.3751306955968533E-3</v>
      </c>
      <c r="M29" s="585"/>
      <c r="N29" s="313">
        <f t="shared" si="5"/>
        <v>1.1681473703657526E-3</v>
      </c>
      <c r="O29" s="287">
        <f t="shared" si="6"/>
        <v>4.7165346226407034E-3</v>
      </c>
      <c r="P29" s="326">
        <f t="shared" si="7"/>
        <v>76286.240324999992</v>
      </c>
    </row>
    <row r="30" spans="1:16" x14ac:dyDescent="0.3">
      <c r="A30" s="375" t="s">
        <v>104</v>
      </c>
      <c r="B30" s="376" t="s">
        <v>119</v>
      </c>
      <c r="C30" s="377"/>
      <c r="D30" s="377"/>
      <c r="E30" s="377"/>
      <c r="F30" s="377"/>
      <c r="G30" s="377"/>
      <c r="H30" s="377">
        <f>(H85*H$62+H134*H$111+H183*H$160)/(SUM(H$160,H$111,H$62))</f>
        <v>0.36809999999999998</v>
      </c>
      <c r="I30" s="377"/>
      <c r="J30" s="377"/>
      <c r="K30" s="377"/>
      <c r="L30" s="591">
        <f t="shared" si="4"/>
        <v>9.3751306955968533E-3</v>
      </c>
      <c r="M30" s="591"/>
      <c r="N30" s="378">
        <f t="shared" si="5"/>
        <v>1.1681473703657526E-3</v>
      </c>
      <c r="O30" s="377">
        <f t="shared" si="6"/>
        <v>4.7165346226407034E-3</v>
      </c>
      <c r="P30" s="379">
        <f t="shared" si="7"/>
        <v>76286.240324999992</v>
      </c>
    </row>
    <row r="31" spans="1:16" x14ac:dyDescent="0.3">
      <c r="A31" s="283">
        <v>7</v>
      </c>
      <c r="B31" s="281" t="s">
        <v>45</v>
      </c>
      <c r="C31" s="309">
        <f>SUM(C32:C33)</f>
        <v>0.41264665196587347</v>
      </c>
      <c r="D31" s="309">
        <f>SUM(D32:D33)</f>
        <v>0.24138967602009712</v>
      </c>
      <c r="E31" s="309">
        <f t="shared" ref="E31:K31" si="26">SUM(E32:E33)</f>
        <v>0.30038789412528855</v>
      </c>
      <c r="F31" s="309">
        <f t="shared" si="26"/>
        <v>0.27628591253649298</v>
      </c>
      <c r="G31" s="309">
        <f t="shared" si="26"/>
        <v>0.41743917557242499</v>
      </c>
      <c r="H31" s="309">
        <f t="shared" si="26"/>
        <v>0.63529999999999998</v>
      </c>
      <c r="I31" s="309">
        <f t="shared" si="26"/>
        <v>0.72667443794197406</v>
      </c>
      <c r="J31" s="309">
        <f t="shared" si="26"/>
        <v>0.80417561369696677</v>
      </c>
      <c r="K31" s="309">
        <f t="shared" si="26"/>
        <v>1.2718933520314879</v>
      </c>
      <c r="L31" s="583">
        <f t="shared" si="4"/>
        <v>0.4836872387234204</v>
      </c>
      <c r="M31" s="583"/>
      <c r="N31" s="310">
        <f t="shared" si="5"/>
        <v>6.0267743921650428E-2</v>
      </c>
      <c r="O31" s="309">
        <f t="shared" si="6"/>
        <v>0.24333821917170131</v>
      </c>
      <c r="P31" s="324">
        <f t="shared" si="7"/>
        <v>3935804.431262</v>
      </c>
    </row>
    <row r="32" spans="1:16" x14ac:dyDescent="0.3">
      <c r="A32" s="375" t="s">
        <v>17</v>
      </c>
      <c r="B32" s="376" t="s">
        <v>46</v>
      </c>
      <c r="C32" s="377">
        <f t="shared" ref="C32:K32" si="27">(C87*C$62+C136*C$111+C185*C$160)/(SUM(C$160,C$111,C$62))</f>
        <v>0.39185849383441468</v>
      </c>
      <c r="D32" s="377">
        <f t="shared" si="27"/>
        <v>0.22958763762427362</v>
      </c>
      <c r="E32" s="377">
        <f t="shared" si="27"/>
        <v>0.28481718972685727</v>
      </c>
      <c r="F32" s="377">
        <f t="shared" si="27"/>
        <v>0.26210378020966851</v>
      </c>
      <c r="G32" s="377">
        <f t="shared" si="27"/>
        <v>0.3962079864338709</v>
      </c>
      <c r="H32" s="377">
        <f t="shared" si="27"/>
        <v>0.59750000000000003</v>
      </c>
      <c r="I32" s="377">
        <f t="shared" si="27"/>
        <v>0.68941779802276049</v>
      </c>
      <c r="J32" s="377">
        <f t="shared" si="27"/>
        <v>0.76010829641316335</v>
      </c>
      <c r="K32" s="377">
        <f t="shared" si="27"/>
        <v>1.2053366229824731</v>
      </c>
      <c r="L32" s="591">
        <f t="shared" si="4"/>
        <v>0.45861108812567686</v>
      </c>
      <c r="M32" s="591"/>
      <c r="N32" s="378">
        <f t="shared" si="5"/>
        <v>5.7143239279447693E-2</v>
      </c>
      <c r="O32" s="377">
        <f t="shared" si="6"/>
        <v>0.23072265824385654</v>
      </c>
      <c r="P32" s="379">
        <f t="shared" si="7"/>
        <v>3731757.6490850002</v>
      </c>
    </row>
    <row r="33" spans="1:18" x14ac:dyDescent="0.3">
      <c r="A33" s="2" t="s">
        <v>18</v>
      </c>
      <c r="B33" t="s">
        <v>48</v>
      </c>
      <c r="C33" s="287">
        <f t="shared" ref="C33:K33" si="28">(C88*C$62+C137*C$111+C186*C$160)/(SUM(C$160,C$111,C$62))</f>
        <v>2.0788158131458762E-2</v>
      </c>
      <c r="D33" s="287">
        <f t="shared" si="28"/>
        <v>1.1802038395823512E-2</v>
      </c>
      <c r="E33" s="287">
        <f t="shared" si="28"/>
        <v>1.5570704398431296E-2</v>
      </c>
      <c r="F33" s="287">
        <f t="shared" si="28"/>
        <v>1.4182132326824472E-2</v>
      </c>
      <c r="G33" s="287">
        <f t="shared" si="28"/>
        <v>2.1231189138554079E-2</v>
      </c>
      <c r="H33" s="287">
        <f t="shared" si="28"/>
        <v>3.78E-2</v>
      </c>
      <c r="I33" s="287">
        <f t="shared" si="28"/>
        <v>3.7256639919213533E-2</v>
      </c>
      <c r="J33" s="287">
        <f t="shared" si="28"/>
        <v>4.4067317283803406E-2</v>
      </c>
      <c r="K33" s="287">
        <f t="shared" si="28"/>
        <v>6.6556729049014746E-2</v>
      </c>
      <c r="L33" s="585">
        <f t="shared" si="4"/>
        <v>2.5076150597743561E-2</v>
      </c>
      <c r="M33" s="585"/>
      <c r="N33" s="313">
        <f t="shared" si="5"/>
        <v>3.1245046422027365E-3</v>
      </c>
      <c r="O33" s="287">
        <f t="shared" si="6"/>
        <v>1.2615560927844776E-2</v>
      </c>
      <c r="P33" s="326">
        <f t="shared" si="7"/>
        <v>204046.78217699999</v>
      </c>
    </row>
    <row r="34" spans="1:18" x14ac:dyDescent="0.3">
      <c r="A34" s="283">
        <v>8</v>
      </c>
      <c r="B34" s="281" t="s">
        <v>49</v>
      </c>
      <c r="C34" s="309">
        <f>SUM(C35:C38)</f>
        <v>0.77476973944604632</v>
      </c>
      <c r="D34" s="309">
        <f>SUM(D35:D38)</f>
        <v>0.44801772166677639</v>
      </c>
      <c r="E34" s="309">
        <f t="shared" ref="E34:K34" si="29">SUM(E35:E38)</f>
        <v>0.59465505249912864</v>
      </c>
      <c r="F34" s="309">
        <f t="shared" si="29"/>
        <v>0.51027219702704629</v>
      </c>
      <c r="G34" s="309">
        <f t="shared" si="29"/>
        <v>0.7837736989519819</v>
      </c>
      <c r="H34" s="309">
        <f t="shared" si="29"/>
        <v>1.2649293663991468</v>
      </c>
      <c r="I34" s="309">
        <f t="shared" si="29"/>
        <v>1.3721955523793274</v>
      </c>
      <c r="J34" s="309">
        <f t="shared" si="29"/>
        <v>1.5200126905164</v>
      </c>
      <c r="K34" s="309">
        <f t="shared" si="29"/>
        <v>2.8921272408750109</v>
      </c>
      <c r="L34" s="583">
        <f t="shared" si="4"/>
        <v>0.97020061353650289</v>
      </c>
      <c r="M34" s="583"/>
      <c r="N34" s="310">
        <f t="shared" si="5"/>
        <v>0.12088762623460723</v>
      </c>
      <c r="O34" s="309">
        <f t="shared" si="6"/>
        <v>0.4880982391852241</v>
      </c>
      <c r="P34" s="324">
        <f t="shared" si="7"/>
        <v>7894605.3736049999</v>
      </c>
    </row>
    <row r="35" spans="1:18" x14ac:dyDescent="0.3">
      <c r="A35" s="375" t="s">
        <v>19</v>
      </c>
      <c r="B35" s="376" t="s">
        <v>46</v>
      </c>
      <c r="C35" s="377">
        <f t="shared" ref="C35:K35" si="30">(C90*C$62+C139*C$111+C188*C$160)/(SUM(C$160,C$111,C$62))</f>
        <v>0.39185251327445314</v>
      </c>
      <c r="D35" s="377">
        <f t="shared" si="30"/>
        <v>0.226584486870375</v>
      </c>
      <c r="E35" s="377">
        <f t="shared" si="30"/>
        <v>0.30076640179547282</v>
      </c>
      <c r="F35" s="377">
        <f t="shared" si="30"/>
        <v>0.25809467407261211</v>
      </c>
      <c r="G35" s="377">
        <f t="shared" si="30"/>
        <v>0.39641017751757873</v>
      </c>
      <c r="H35" s="377">
        <f t="shared" si="30"/>
        <v>0.61570000000000003</v>
      </c>
      <c r="I35" s="377">
        <f t="shared" si="30"/>
        <v>0.69402209666617487</v>
      </c>
      <c r="J35" s="377">
        <f t="shared" si="30"/>
        <v>0.76874732090532638</v>
      </c>
      <c r="K35" s="377">
        <f t="shared" si="30"/>
        <v>1.4627224103228431</v>
      </c>
      <c r="L35" s="591">
        <f t="shared" si="4"/>
        <v>0.49008507872707596</v>
      </c>
      <c r="M35" s="591"/>
      <c r="N35" s="378">
        <f t="shared" si="5"/>
        <v>6.1064918939146576E-2</v>
      </c>
      <c r="O35" s="377">
        <f t="shared" si="6"/>
        <v>0.2465569085817092</v>
      </c>
      <c r="P35" s="379">
        <f t="shared" si="7"/>
        <v>3987864.202579001</v>
      </c>
    </row>
    <row r="36" spans="1:18" x14ac:dyDescent="0.3">
      <c r="A36" s="2" t="s">
        <v>19</v>
      </c>
      <c r="B36" t="s">
        <v>47</v>
      </c>
      <c r="C36" s="287">
        <f t="shared" ref="C36:K36" si="31">(C91*C$62+C140*C$111+C189*C$160)/(SUM(C$160,C$111,C$62))</f>
        <v>0.20083507245037244</v>
      </c>
      <c r="D36" s="287">
        <f t="shared" si="31"/>
        <v>0.11613974772356386</v>
      </c>
      <c r="E36" s="287">
        <f t="shared" si="31"/>
        <v>0.15413270439244833</v>
      </c>
      <c r="F36" s="287">
        <f t="shared" si="31"/>
        <v>0.13225708117487067</v>
      </c>
      <c r="G36" s="287">
        <f t="shared" si="31"/>
        <v>0.20315755624408047</v>
      </c>
      <c r="H36" s="287">
        <f t="shared" si="31"/>
        <v>0.31542936639914687</v>
      </c>
      <c r="I36" s="287">
        <f t="shared" si="31"/>
        <v>0.35567299688197423</v>
      </c>
      <c r="J36" s="287">
        <f t="shared" si="31"/>
        <v>0.39403244099822216</v>
      </c>
      <c r="K36" s="287">
        <f t="shared" si="31"/>
        <v>0.7497514871326364</v>
      </c>
      <c r="L36" s="585">
        <f t="shared" si="4"/>
        <v>0.25117253785041632</v>
      </c>
      <c r="M36" s="585"/>
      <c r="N36" s="313">
        <f t="shared" si="5"/>
        <v>3.1296261260214578E-2</v>
      </c>
      <c r="O36" s="287">
        <f t="shared" si="6"/>
        <v>0.12636239530873031</v>
      </c>
      <c r="P36" s="326">
        <f t="shared" si="7"/>
        <v>2043812.423276</v>
      </c>
    </row>
    <row r="37" spans="1:18" x14ac:dyDescent="0.3">
      <c r="A37" s="375" t="s">
        <v>20</v>
      </c>
      <c r="B37" s="376" t="s">
        <v>50</v>
      </c>
      <c r="C37" s="377">
        <f t="shared" ref="C37:K37" si="32">(C92*C$62+C141*C$111+C190*C$160)/(SUM(C$160,C$111,C$62))</f>
        <v>0.12037634011319391</v>
      </c>
      <c r="D37" s="377">
        <f t="shared" si="32"/>
        <v>6.9613781250032439E-2</v>
      </c>
      <c r="E37" s="377">
        <f t="shared" si="32"/>
        <v>9.2406234294530556E-2</v>
      </c>
      <c r="F37" s="377">
        <f t="shared" si="32"/>
        <v>7.9278908208567325E-2</v>
      </c>
      <c r="G37" s="377">
        <f t="shared" si="32"/>
        <v>0.12180825052676926</v>
      </c>
      <c r="H37" s="377">
        <f t="shared" si="32"/>
        <v>0.22069999999999998</v>
      </c>
      <c r="I37" s="377">
        <f t="shared" si="32"/>
        <v>0.21323516488463029</v>
      </c>
      <c r="J37" s="377">
        <f t="shared" si="32"/>
        <v>0.23618804995935128</v>
      </c>
      <c r="K37" s="377">
        <f t="shared" si="32"/>
        <v>0.44933495698280618</v>
      </c>
      <c r="L37" s="591">
        <f t="shared" si="4"/>
        <v>0.1513722277402435</v>
      </c>
      <c r="M37" s="591"/>
      <c r="N37" s="378">
        <f t="shared" si="5"/>
        <v>1.8861077836943584E-2</v>
      </c>
      <c r="O37" s="377">
        <f t="shared" si="6"/>
        <v>7.6153856007407844E-2</v>
      </c>
      <c r="P37" s="379">
        <f t="shared" si="7"/>
        <v>1231728.7639890001</v>
      </c>
    </row>
    <row r="38" spans="1:18" x14ac:dyDescent="0.3">
      <c r="A38" s="2" t="s">
        <v>20</v>
      </c>
      <c r="B38" t="s">
        <v>47</v>
      </c>
      <c r="C38" s="287">
        <f t="shared" ref="C38:K38" si="33">(C93*C$62+C142*C$111+C191*C$160)/(SUM(C$160,C$111,C$62))</f>
        <v>6.1705813608026898E-2</v>
      </c>
      <c r="D38" s="287">
        <f t="shared" si="33"/>
        <v>3.5679705822805122E-2</v>
      </c>
      <c r="E38" s="287">
        <f t="shared" si="33"/>
        <v>4.7349712016676891E-2</v>
      </c>
      <c r="F38" s="287">
        <f t="shared" si="33"/>
        <v>4.0641533570996195E-2</v>
      </c>
      <c r="G38" s="287">
        <f t="shared" si="33"/>
        <v>6.2397714663553434E-2</v>
      </c>
      <c r="H38" s="287">
        <f t="shared" si="33"/>
        <v>0.11310000000000001</v>
      </c>
      <c r="I38" s="287">
        <f t="shared" si="33"/>
        <v>0.10926529394654814</v>
      </c>
      <c r="J38" s="287">
        <f t="shared" si="33"/>
        <v>0.12104487865350008</v>
      </c>
      <c r="K38" s="287">
        <f t="shared" si="33"/>
        <v>0.23031838643672534</v>
      </c>
      <c r="L38" s="585">
        <f t="shared" si="4"/>
        <v>7.7570769218767197E-2</v>
      </c>
      <c r="M38" s="585"/>
      <c r="N38" s="313">
        <f t="shared" si="5"/>
        <v>9.6653681983025156E-3</v>
      </c>
      <c r="O38" s="287">
        <f t="shared" si="6"/>
        <v>3.9025079287376807E-2</v>
      </c>
      <c r="P38" s="326">
        <f t="shared" si="7"/>
        <v>631199.98376099998</v>
      </c>
    </row>
    <row r="39" spans="1:18" x14ac:dyDescent="0.3">
      <c r="A39" s="283">
        <v>9</v>
      </c>
      <c r="B39" s="281" t="s">
        <v>51</v>
      </c>
      <c r="C39" s="309">
        <f t="shared" ref="C39:K39" si="34">SUM(C42,C44)</f>
        <v>0.43108092383047691</v>
      </c>
      <c r="D39" s="309">
        <f t="shared" si="34"/>
        <v>0.41362950463494524</v>
      </c>
      <c r="E39" s="309">
        <f t="shared" si="34"/>
        <v>0.5807830462784519</v>
      </c>
      <c r="F39" s="309">
        <f t="shared" si="34"/>
        <v>0.59786019171250393</v>
      </c>
      <c r="G39" s="309">
        <f t="shared" si="34"/>
        <v>0.64318365334658667</v>
      </c>
      <c r="H39" s="309">
        <f t="shared" si="34"/>
        <v>0.78045413722379309</v>
      </c>
      <c r="I39" s="309">
        <f t="shared" si="34"/>
        <v>0.78440675196610243</v>
      </c>
      <c r="J39" s="309">
        <f t="shared" si="34"/>
        <v>0.83989191922256523</v>
      </c>
      <c r="K39" s="309">
        <f t="shared" si="34"/>
        <v>1.0333617017260055</v>
      </c>
      <c r="L39" s="583">
        <f t="shared" si="4"/>
        <v>0.62575330770340121</v>
      </c>
      <c r="M39" s="583"/>
      <c r="N39" s="310">
        <f t="shared" si="5"/>
        <v>7.7969268336142761E-2</v>
      </c>
      <c r="O39" s="309">
        <f t="shared" si="6"/>
        <v>0.31481023964830585</v>
      </c>
      <c r="P39" s="324">
        <f t="shared" si="7"/>
        <v>5091808.1854629833</v>
      </c>
    </row>
    <row r="40" spans="1:18" x14ac:dyDescent="0.3">
      <c r="A40" s="390"/>
      <c r="B40" s="391" t="s">
        <v>157</v>
      </c>
      <c r="C40" s="392"/>
      <c r="D40" s="392"/>
      <c r="E40" s="392"/>
      <c r="F40" s="392"/>
      <c r="G40" s="392"/>
      <c r="H40" s="392"/>
      <c r="I40" s="392"/>
      <c r="J40" s="392"/>
      <c r="K40" s="392"/>
      <c r="L40" s="592">
        <f t="shared" ref="L40:L48" si="35">(M95*$M$62+M144*$M$111+M193*$M$160)/$L$7</f>
        <v>-0.29467873517387005</v>
      </c>
      <c r="M40" s="592"/>
      <c r="N40" s="393">
        <f t="shared" si="5"/>
        <v>-3.6717161687968083E-2</v>
      </c>
      <c r="O40" s="394">
        <f t="shared" si="6"/>
        <v>-0.14824992868166578</v>
      </c>
      <c r="P40" s="395">
        <f t="shared" si="7"/>
        <v>-2397826.071982</v>
      </c>
    </row>
    <row r="41" spans="1:18" x14ac:dyDescent="0.3">
      <c r="A41" s="381"/>
      <c r="B41" s="382" t="s">
        <v>52</v>
      </c>
      <c r="C41" s="383">
        <f t="shared" ref="C41:K41" si="36">SUM(C34,C31,C26,C15,C9)</f>
        <v>5.0674862913254906</v>
      </c>
      <c r="D41" s="383">
        <f t="shared" si="36"/>
        <v>4.8623395946177794</v>
      </c>
      <c r="E41" s="383">
        <f t="shared" si="36"/>
        <v>6.8272798970053596</v>
      </c>
      <c r="F41" s="383">
        <f t="shared" si="36"/>
        <v>7.0280268927505523</v>
      </c>
      <c r="G41" s="383">
        <f t="shared" si="36"/>
        <v>7.5608178556753032</v>
      </c>
      <c r="H41" s="383">
        <f t="shared" si="36"/>
        <v>9.1744738000633994</v>
      </c>
      <c r="I41" s="383">
        <f t="shared" si="36"/>
        <v>9.2209379786300651</v>
      </c>
      <c r="J41" s="383">
        <f t="shared" si="36"/>
        <v>9.8731828563333455</v>
      </c>
      <c r="K41" s="383">
        <f t="shared" si="36"/>
        <v>12.147478508087714</v>
      </c>
      <c r="L41" s="593">
        <f t="shared" si="35"/>
        <v>7.3559188849320671</v>
      </c>
      <c r="M41" s="593"/>
      <c r="N41" s="384">
        <f t="shared" si="5"/>
        <v>0.91655226802255552</v>
      </c>
      <c r="O41" s="385">
        <f t="shared" si="6"/>
        <v>3.7006893267539591</v>
      </c>
      <c r="P41" s="386">
        <f t="shared" si="7"/>
        <v>59855741.118434459</v>
      </c>
      <c r="Q41" s="277"/>
      <c r="R41" s="277"/>
    </row>
    <row r="42" spans="1:18" x14ac:dyDescent="0.3">
      <c r="A42" s="280" t="s">
        <v>21</v>
      </c>
      <c r="B42" s="1" t="s">
        <v>53</v>
      </c>
      <c r="C42" s="288">
        <f t="shared" ref="C42:K42" si="37">SUM(C43:C43)</f>
        <v>0.10557094190718395</v>
      </c>
      <c r="D42" s="288">
        <f t="shared" si="37"/>
        <v>0.10129712077467219</v>
      </c>
      <c r="E42" s="288">
        <f t="shared" si="37"/>
        <v>0.14223272209431265</v>
      </c>
      <c r="F42" s="288">
        <f t="shared" si="37"/>
        <v>0.14641488425667223</v>
      </c>
      <c r="G42" s="288">
        <f t="shared" si="37"/>
        <v>0.15751451838728359</v>
      </c>
      <c r="H42" s="288">
        <f t="shared" si="37"/>
        <v>0.19113181267672077</v>
      </c>
      <c r="I42" s="288">
        <f t="shared" si="37"/>
        <v>0.19209980090880019</v>
      </c>
      <c r="J42" s="288">
        <f t="shared" si="37"/>
        <v>0.20568801844599263</v>
      </c>
      <c r="K42" s="288">
        <f t="shared" si="37"/>
        <v>0.2530684197589913</v>
      </c>
      <c r="L42" s="589">
        <f t="shared" si="35"/>
        <v>0.15324585812978975</v>
      </c>
      <c r="M42" s="589"/>
      <c r="N42" s="315">
        <f t="shared" si="5"/>
        <v>1.9094533399713898E-2</v>
      </c>
      <c r="O42" s="288">
        <f t="shared" si="6"/>
        <v>7.7096460744265224E-2</v>
      </c>
      <c r="P42" s="326">
        <f t="shared" si="7"/>
        <v>1246974.654720345</v>
      </c>
    </row>
    <row r="43" spans="1:18" x14ac:dyDescent="0.3">
      <c r="A43" s="375" t="s">
        <v>121</v>
      </c>
      <c r="B43" s="376" t="s">
        <v>128</v>
      </c>
      <c r="C43" s="377">
        <f t="shared" ref="C43:K43" si="38">(C98*C$62+C147*C$111+C196*C$160)/(SUM(C$160,C$111,C$62))</f>
        <v>0.10557094190718395</v>
      </c>
      <c r="D43" s="377">
        <f t="shared" si="38"/>
        <v>0.10129712077467219</v>
      </c>
      <c r="E43" s="377">
        <f t="shared" si="38"/>
        <v>0.14223272209431265</v>
      </c>
      <c r="F43" s="377">
        <f t="shared" si="38"/>
        <v>0.14641488425667223</v>
      </c>
      <c r="G43" s="377">
        <f t="shared" si="38"/>
        <v>0.15751451838728359</v>
      </c>
      <c r="H43" s="377">
        <f t="shared" si="38"/>
        <v>0.19113181267672077</v>
      </c>
      <c r="I43" s="377">
        <f t="shared" si="38"/>
        <v>0.19209980090880019</v>
      </c>
      <c r="J43" s="377">
        <f t="shared" si="38"/>
        <v>0.20568801844599263</v>
      </c>
      <c r="K43" s="377">
        <f t="shared" si="38"/>
        <v>0.2530684197589913</v>
      </c>
      <c r="L43" s="591">
        <f t="shared" si="35"/>
        <v>0.15324585812978975</v>
      </c>
      <c r="M43" s="591"/>
      <c r="N43" s="378">
        <f t="shared" si="5"/>
        <v>1.9094533399713898E-2</v>
      </c>
      <c r="O43" s="377">
        <f t="shared" si="6"/>
        <v>7.7096460744265224E-2</v>
      </c>
      <c r="P43" s="379">
        <f t="shared" si="7"/>
        <v>1246974.654720345</v>
      </c>
    </row>
    <row r="44" spans="1:18" x14ac:dyDescent="0.3">
      <c r="A44" s="280" t="s">
        <v>24</v>
      </c>
      <c r="B44" s="1" t="s">
        <v>56</v>
      </c>
      <c r="C44" s="288">
        <f>SUM(C45,C46)</f>
        <v>0.32550998192329295</v>
      </c>
      <c r="D44" s="288">
        <f t="shared" ref="D44:K44" si="39">SUM(D45,D46)</f>
        <v>0.31233238386027307</v>
      </c>
      <c r="E44" s="288">
        <f t="shared" si="39"/>
        <v>0.43855032418413925</v>
      </c>
      <c r="F44" s="288">
        <f t="shared" si="39"/>
        <v>0.45144530745583167</v>
      </c>
      <c r="G44" s="288">
        <f t="shared" si="39"/>
        <v>0.48566913495930314</v>
      </c>
      <c r="H44" s="288">
        <f t="shared" si="39"/>
        <v>0.58932232454707234</v>
      </c>
      <c r="I44" s="288">
        <f t="shared" si="39"/>
        <v>0.59230695105730224</v>
      </c>
      <c r="J44" s="288">
        <f t="shared" si="39"/>
        <v>0.63420390077657263</v>
      </c>
      <c r="K44" s="288">
        <f t="shared" si="39"/>
        <v>0.7802932819670142</v>
      </c>
      <c r="L44" s="589">
        <f t="shared" si="35"/>
        <v>0.47250744957361135</v>
      </c>
      <c r="M44" s="589"/>
      <c r="N44" s="315">
        <f t="shared" si="5"/>
        <v>5.8874734936428856E-2</v>
      </c>
      <c r="O44" s="288">
        <f t="shared" si="6"/>
        <v>0.23771377890404058</v>
      </c>
      <c r="P44" s="326">
        <f t="shared" si="7"/>
        <v>3844833.5307426378</v>
      </c>
    </row>
    <row r="45" spans="1:18" x14ac:dyDescent="0.3">
      <c r="A45" s="375" t="s">
        <v>25</v>
      </c>
      <c r="B45" s="376" t="s">
        <v>129</v>
      </c>
      <c r="C45" s="377">
        <f t="shared" ref="C45:K45" si="40">(C100*C$62+C149*C$111+C198*C$160)/(SUM(C$160,C$111,C$62))</f>
        <v>0.10557094190718395</v>
      </c>
      <c r="D45" s="377">
        <f t="shared" si="40"/>
        <v>0.10129712077467219</v>
      </c>
      <c r="E45" s="377">
        <f t="shared" si="40"/>
        <v>0.14223272209431265</v>
      </c>
      <c r="F45" s="377">
        <f t="shared" si="40"/>
        <v>0.14641488425667223</v>
      </c>
      <c r="G45" s="377">
        <f t="shared" si="40"/>
        <v>0.15751451838728359</v>
      </c>
      <c r="H45" s="377">
        <f t="shared" si="40"/>
        <v>0.19113181267672077</v>
      </c>
      <c r="I45" s="377">
        <f t="shared" si="40"/>
        <v>0.19209980090880019</v>
      </c>
      <c r="J45" s="377">
        <f t="shared" si="40"/>
        <v>0.20568801844599263</v>
      </c>
      <c r="K45" s="377">
        <f t="shared" si="40"/>
        <v>0.2530684197589913</v>
      </c>
      <c r="L45" s="591">
        <f t="shared" si="35"/>
        <v>0.15324585812978975</v>
      </c>
      <c r="M45" s="591"/>
      <c r="N45" s="378">
        <f t="shared" si="5"/>
        <v>1.9094533399713898E-2</v>
      </c>
      <c r="O45" s="377">
        <f t="shared" si="6"/>
        <v>7.7096460744265224E-2</v>
      </c>
      <c r="P45" s="379">
        <f t="shared" si="7"/>
        <v>1246974.654720345</v>
      </c>
    </row>
    <row r="46" spans="1:18" x14ac:dyDescent="0.3">
      <c r="A46" s="2" t="s">
        <v>26</v>
      </c>
      <c r="B46" t="s">
        <v>130</v>
      </c>
      <c r="C46" s="287">
        <f t="shared" ref="C46:K46" si="41">(C101*C$62+C150*C$111+C199*C$160)/(SUM(C$160,C$111,C$62))</f>
        <v>0.21993904001610898</v>
      </c>
      <c r="D46" s="287">
        <f t="shared" si="41"/>
        <v>0.21103526308560086</v>
      </c>
      <c r="E46" s="287">
        <f t="shared" si="41"/>
        <v>0.2963176020898266</v>
      </c>
      <c r="F46" s="287">
        <f t="shared" si="41"/>
        <v>0.30503042319915946</v>
      </c>
      <c r="G46" s="287">
        <f t="shared" si="41"/>
        <v>0.32815461657201955</v>
      </c>
      <c r="H46" s="287">
        <f t="shared" si="41"/>
        <v>0.39819051187035159</v>
      </c>
      <c r="I46" s="287">
        <f t="shared" si="41"/>
        <v>0.40020715014850211</v>
      </c>
      <c r="J46" s="287">
        <f t="shared" si="41"/>
        <v>0.42851588233058002</v>
      </c>
      <c r="K46" s="287">
        <f t="shared" si="41"/>
        <v>0.52722486220802289</v>
      </c>
      <c r="L46" s="585">
        <f t="shared" si="35"/>
        <v>0.31926159144382155</v>
      </c>
      <c r="M46" s="585"/>
      <c r="N46" s="313">
        <f t="shared" si="5"/>
        <v>3.9780201536714951E-2</v>
      </c>
      <c r="O46" s="287">
        <f t="shared" si="6"/>
        <v>0.16061731815977534</v>
      </c>
      <c r="P46" s="326">
        <f t="shared" si="7"/>
        <v>2597858.8760222923</v>
      </c>
    </row>
    <row r="47" spans="1:18" ht="28.8" x14ac:dyDescent="0.3">
      <c r="A47" s="375">
        <v>10</v>
      </c>
      <c r="B47" s="355" t="s">
        <v>134</v>
      </c>
      <c r="C47" s="387">
        <f t="shared" ref="C47:K47" si="42">(C102*C$62+C151*C$111+C200*C$160)/(SUM(C$160,C$111,C$62))</f>
        <v>2.9300000000000003E-2</v>
      </c>
      <c r="D47" s="387">
        <f t="shared" si="42"/>
        <v>2.93E-2</v>
      </c>
      <c r="E47" s="387">
        <f t="shared" si="42"/>
        <v>4.8499999999999995E-2</v>
      </c>
      <c r="F47" s="387">
        <f t="shared" si="42"/>
        <v>4.5999999999999999E-2</v>
      </c>
      <c r="G47" s="387">
        <f t="shared" si="42"/>
        <v>4.6000000000000006E-2</v>
      </c>
      <c r="H47" s="387">
        <f t="shared" si="42"/>
        <v>1.9400000000000001E-2</v>
      </c>
      <c r="I47" s="387">
        <f t="shared" si="42"/>
        <v>4.5999999999999999E-2</v>
      </c>
      <c r="J47" s="387">
        <f t="shared" si="42"/>
        <v>4.5999999999999999E-2</v>
      </c>
      <c r="K47" s="387">
        <f t="shared" si="42"/>
        <v>4.6000000000000006E-2</v>
      </c>
      <c r="L47" s="594">
        <f t="shared" si="35"/>
        <v>4.3968178974026342E-2</v>
      </c>
      <c r="M47" s="594"/>
      <c r="N47" s="388">
        <f t="shared" si="5"/>
        <v>5.4784636413017828E-3</v>
      </c>
      <c r="O47" s="387">
        <f t="shared" si="6"/>
        <v>2.2119951727484256E-2</v>
      </c>
      <c r="P47" s="389">
        <f t="shared" si="7"/>
        <v>357772.83291</v>
      </c>
    </row>
    <row r="48" spans="1:18" ht="18" x14ac:dyDescent="0.3">
      <c r="A48" s="579" t="s">
        <v>60</v>
      </c>
      <c r="B48" s="579"/>
      <c r="C48" s="320">
        <f t="shared" ref="C48:K48" si="43">SUM(C9,C15,C26,C31,C34,C39,C47)</f>
        <v>5.5278672151559682</v>
      </c>
      <c r="D48" s="320">
        <f t="shared" si="43"/>
        <v>5.3052690992527261</v>
      </c>
      <c r="E48" s="320">
        <f t="shared" si="43"/>
        <v>7.4565629432838101</v>
      </c>
      <c r="F48" s="320">
        <f t="shared" si="43"/>
        <v>7.6718870844630578</v>
      </c>
      <c r="G48" s="320">
        <f t="shared" si="43"/>
        <v>8.2500015090218888</v>
      </c>
      <c r="H48" s="320">
        <f t="shared" si="43"/>
        <v>9.9743279372871925</v>
      </c>
      <c r="I48" s="320">
        <f t="shared" si="43"/>
        <v>10.051344730596169</v>
      </c>
      <c r="J48" s="320">
        <f t="shared" si="43"/>
        <v>10.759074775555908</v>
      </c>
      <c r="K48" s="320">
        <f t="shared" si="43"/>
        <v>13.226840209813716</v>
      </c>
      <c r="L48" s="587">
        <f t="shared" si="35"/>
        <v>8.0256403716094944</v>
      </c>
      <c r="M48" s="587"/>
      <c r="N48" s="321">
        <f t="shared" si="5"/>
        <v>1</v>
      </c>
      <c r="O48" s="320">
        <f t="shared" si="6"/>
        <v>4.0376195181297492</v>
      </c>
      <c r="P48" s="331">
        <f>L48*$L$7</f>
        <v>65305322.136807442</v>
      </c>
    </row>
    <row r="49" spans="1:15" x14ac:dyDescent="0.3">
      <c r="K49" t="s">
        <v>88</v>
      </c>
      <c r="M49">
        <v>8.0258000000000003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183</v>
      </c>
      <c r="L50" s="1"/>
      <c r="M50" s="461">
        <v>16174214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1.9877158646506201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1.9877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4.0376195181297492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4.0377000000000001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60" spans="1:15" x14ac:dyDescent="0.3">
      <c r="A60" s="280"/>
      <c r="B60" s="1" t="s">
        <v>135</v>
      </c>
      <c r="C60" s="1">
        <v>2</v>
      </c>
      <c r="D60" s="1">
        <v>78</v>
      </c>
      <c r="E60" s="1">
        <v>140</v>
      </c>
      <c r="F60" s="1">
        <v>7</v>
      </c>
      <c r="G60" s="1">
        <v>91</v>
      </c>
      <c r="H60" s="1">
        <v>21</v>
      </c>
      <c r="I60" s="1">
        <v>60</v>
      </c>
      <c r="J60" s="1"/>
      <c r="K60" s="1">
        <v>32</v>
      </c>
      <c r="M60" s="1">
        <f>SUM(C60:K60)</f>
        <v>431</v>
      </c>
    </row>
    <row r="61" spans="1:15" x14ac:dyDescent="0.3">
      <c r="A61" s="280"/>
      <c r="B61" s="1" t="s">
        <v>142</v>
      </c>
      <c r="C61" s="1"/>
      <c r="D61" s="1"/>
      <c r="E61" s="1"/>
      <c r="F61" s="1"/>
      <c r="G61" s="1">
        <v>12</v>
      </c>
      <c r="H61" s="1"/>
      <c r="I61" s="1"/>
      <c r="J61" s="1"/>
      <c r="K61" s="1"/>
      <c r="L61" s="1"/>
      <c r="M61" s="1">
        <f>SUM(C61:K61)</f>
        <v>12</v>
      </c>
    </row>
    <row r="62" spans="1:15" x14ac:dyDescent="0.3">
      <c r="A62" s="280">
        <v>1</v>
      </c>
      <c r="B62" s="1" t="s">
        <v>166</v>
      </c>
      <c r="C62" s="342">
        <v>6684.1</v>
      </c>
      <c r="D62" s="342">
        <v>612181.26</v>
      </c>
      <c r="E62" s="342">
        <v>815130.23</v>
      </c>
      <c r="F62" s="342">
        <v>38202.089999999997</v>
      </c>
      <c r="G62" s="342">
        <v>562655.18000000005</v>
      </c>
      <c r="H62" s="343">
        <v>146383.37</v>
      </c>
      <c r="I62" s="342">
        <v>347963.86</v>
      </c>
      <c r="J62" s="342">
        <v>0</v>
      </c>
      <c r="K62" s="342">
        <v>177816.46</v>
      </c>
      <c r="L62" s="342"/>
      <c r="M62" s="344">
        <f>SUM(C62:K62)</f>
        <v>2707016.55</v>
      </c>
    </row>
    <row r="63" spans="1:15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111</v>
      </c>
      <c r="I63" s="348" t="s">
        <v>66</v>
      </c>
      <c r="J63" s="348" t="s">
        <v>67</v>
      </c>
      <c r="K63" s="348" t="s">
        <v>68</v>
      </c>
      <c r="L63" s="348"/>
      <c r="M63" s="348" t="s">
        <v>136</v>
      </c>
    </row>
    <row r="64" spans="1:15" x14ac:dyDescent="0.3">
      <c r="A64" s="349">
        <v>4</v>
      </c>
      <c r="B64" s="350" t="s">
        <v>29</v>
      </c>
      <c r="C64" s="351">
        <f>SUM(C65:C69)</f>
        <v>0.8155</v>
      </c>
      <c r="D64" s="351">
        <f t="shared" ref="D64:K64" si="44">SUM(D65:D69)</f>
        <v>1.1058999999999999</v>
      </c>
      <c r="E64" s="351">
        <f t="shared" si="44"/>
        <v>1.2655000000000001</v>
      </c>
      <c r="F64" s="351">
        <f t="shared" si="44"/>
        <v>1.6819999999999999</v>
      </c>
      <c r="G64" s="351">
        <f t="shared" si="44"/>
        <v>1.7999000000000001</v>
      </c>
      <c r="H64" s="351">
        <f t="shared" si="44"/>
        <v>1.9676</v>
      </c>
      <c r="I64" s="351">
        <f t="shared" si="44"/>
        <v>2.5625999999999998</v>
      </c>
      <c r="J64" s="351"/>
      <c r="K64" s="351">
        <f t="shared" si="44"/>
        <v>3.3159999999999998</v>
      </c>
      <c r="L64" s="351"/>
      <c r="M64" s="352">
        <f t="shared" ref="M64:M93" si="45">(C64*$C$62+D64*$D$62+E64*$E$62+F64*$F$62+G64*$G$62+H64*$H$62+I64*$I$62+J64*$J$62+K64*$K$62)/$M$62</f>
        <v>1.6846383546192212</v>
      </c>
    </row>
    <row r="65" spans="1:13" x14ac:dyDescent="0.3">
      <c r="A65" s="2" t="s">
        <v>3</v>
      </c>
      <c r="B65" t="s">
        <v>30</v>
      </c>
      <c r="C65" s="34">
        <v>0.54759999999999998</v>
      </c>
      <c r="D65" s="34">
        <v>0.74180000000000001</v>
      </c>
      <c r="E65" s="34">
        <v>0.85470000000000002</v>
      </c>
      <c r="F65" s="34">
        <v>1.2213000000000001</v>
      </c>
      <c r="G65" s="34">
        <v>1.2843</v>
      </c>
      <c r="H65" s="34">
        <v>0.91779999999999995</v>
      </c>
      <c r="I65" s="34">
        <v>1.7884</v>
      </c>
      <c r="J65" s="34"/>
      <c r="K65" s="34">
        <v>2.1032999999999999</v>
      </c>
      <c r="L65" s="34"/>
      <c r="M65" s="89">
        <f t="shared" si="45"/>
        <v>1.1283244367781942</v>
      </c>
    </row>
    <row r="66" spans="1:13" x14ac:dyDescent="0.3">
      <c r="A66" s="2" t="s">
        <v>4</v>
      </c>
      <c r="B66" t="s">
        <v>31</v>
      </c>
      <c r="C66" s="34">
        <v>2.1899999999999999E-2</v>
      </c>
      <c r="D66" s="34">
        <v>2.9700000000000001E-2</v>
      </c>
      <c r="E66" s="34">
        <v>3.4200000000000001E-2</v>
      </c>
      <c r="F66" s="34">
        <v>4.8899999999999999E-2</v>
      </c>
      <c r="G66" s="34">
        <v>5.1400000000000001E-2</v>
      </c>
      <c r="H66" s="34">
        <v>5.5100000000000003E-2</v>
      </c>
      <c r="I66" s="34">
        <v>7.1499999999999994E-2</v>
      </c>
      <c r="J66" s="34"/>
      <c r="K66" s="34">
        <v>8.4099999999999994E-2</v>
      </c>
      <c r="L66" s="34"/>
      <c r="M66" s="89">
        <f t="shared" si="45"/>
        <v>4.6137021768115904E-2</v>
      </c>
    </row>
    <row r="67" spans="1:13" x14ac:dyDescent="0.3">
      <c r="A67" s="2" t="s">
        <v>5</v>
      </c>
      <c r="B67" t="s">
        <v>32</v>
      </c>
      <c r="C67" s="34">
        <v>7.6700000000000004E-2</v>
      </c>
      <c r="D67" s="34">
        <v>0.1128</v>
      </c>
      <c r="E67" s="34">
        <v>0.14680000000000001</v>
      </c>
      <c r="F67" s="34">
        <v>0.14680000000000001</v>
      </c>
      <c r="G67" s="34">
        <v>0.1711</v>
      </c>
      <c r="H67" s="34">
        <v>0.1711</v>
      </c>
      <c r="I67" s="34">
        <v>0.20319999999999999</v>
      </c>
      <c r="J67" s="34"/>
      <c r="K67" s="34">
        <v>0.2399</v>
      </c>
      <c r="L67" s="34"/>
      <c r="M67" s="89">
        <f t="shared" si="45"/>
        <v>0.15866797053198659</v>
      </c>
    </row>
    <row r="68" spans="1:13" x14ac:dyDescent="0.3">
      <c r="A68" s="2" t="s">
        <v>6</v>
      </c>
      <c r="B68" t="s">
        <v>33</v>
      </c>
      <c r="C68" s="34">
        <v>0.16930000000000001</v>
      </c>
      <c r="D68" s="34">
        <v>0.22159999999999999</v>
      </c>
      <c r="E68" s="34">
        <v>0.2298</v>
      </c>
      <c r="F68" s="34">
        <v>0.26500000000000001</v>
      </c>
      <c r="G68" s="34">
        <v>0.29310000000000003</v>
      </c>
      <c r="H68" s="34">
        <v>0.5736</v>
      </c>
      <c r="I68" s="34">
        <v>0.4995</v>
      </c>
      <c r="J68" s="34"/>
      <c r="K68" s="34">
        <v>0.88870000000000005</v>
      </c>
      <c r="L68" s="34"/>
      <c r="M68" s="89">
        <f t="shared" si="45"/>
        <v>0.33799004162423757</v>
      </c>
    </row>
    <row r="69" spans="1:13" x14ac:dyDescent="0.3">
      <c r="A69" s="2" t="s">
        <v>100</v>
      </c>
      <c r="B69" t="s">
        <v>101</v>
      </c>
      <c r="C69" s="34"/>
      <c r="D69" s="34"/>
      <c r="E69" s="34"/>
      <c r="F69" s="34"/>
      <c r="G69" s="34"/>
      <c r="H69" s="34">
        <v>0.25</v>
      </c>
      <c r="I69" s="34"/>
      <c r="J69" s="34"/>
      <c r="K69" s="34"/>
      <c r="L69" s="34"/>
      <c r="M69" s="89">
        <f t="shared" si="45"/>
        <v>1.3518883916686805E-2</v>
      </c>
    </row>
    <row r="70" spans="1:13" ht="28.8" x14ac:dyDescent="0.3">
      <c r="A70" s="349">
        <v>5</v>
      </c>
      <c r="B70" s="353" t="s">
        <v>71</v>
      </c>
      <c r="C70" s="354">
        <f t="shared" ref="C70:I70" si="46">SUM(C71:C73,C78:C80)</f>
        <v>2.7424078131000003</v>
      </c>
      <c r="D70" s="354">
        <f t="shared" si="46"/>
        <v>2.7424078131000003</v>
      </c>
      <c r="E70" s="354">
        <f t="shared" si="46"/>
        <v>4.2734075915999998</v>
      </c>
      <c r="F70" s="354">
        <f t="shared" si="46"/>
        <v>4.1698206444999997</v>
      </c>
      <c r="G70" s="354">
        <f t="shared" si="46"/>
        <v>4.1698206444999997</v>
      </c>
      <c r="H70" s="354">
        <f t="shared" si="46"/>
        <v>4.5263023350000013</v>
      </c>
      <c r="I70" s="354">
        <f t="shared" si="46"/>
        <v>4.1698206444999997</v>
      </c>
      <c r="J70" s="354"/>
      <c r="K70" s="354">
        <f>SUM(K71:K73,K78:K80)</f>
        <v>4.1698206444999997</v>
      </c>
      <c r="L70" s="351"/>
      <c r="M70" s="352">
        <f t="shared" si="45"/>
        <v>3.89396104084901</v>
      </c>
    </row>
    <row r="71" spans="1:13" x14ac:dyDescent="0.3">
      <c r="A71" s="2" t="s">
        <v>115</v>
      </c>
      <c r="B71" t="s">
        <v>114</v>
      </c>
      <c r="C71" s="39">
        <v>1.5012000000000001</v>
      </c>
      <c r="D71" s="39">
        <v>1.5012000000000001</v>
      </c>
      <c r="E71" s="39">
        <v>2.2673000000000001</v>
      </c>
      <c r="F71" s="39">
        <v>2.2159</v>
      </c>
      <c r="G71" s="39">
        <v>2.2159</v>
      </c>
      <c r="H71" s="39">
        <v>2.4243999999999999</v>
      </c>
      <c r="I71" s="39">
        <v>2.2159</v>
      </c>
      <c r="J71" s="39"/>
      <c r="K71" s="39">
        <v>2.2159</v>
      </c>
      <c r="L71" s="39"/>
      <c r="M71" s="89">
        <f t="shared" si="45"/>
        <v>2.0792608478215624</v>
      </c>
    </row>
    <row r="72" spans="1:13" x14ac:dyDescent="0.3">
      <c r="A72" s="2" t="s">
        <v>116</v>
      </c>
      <c r="B72" t="s">
        <v>117</v>
      </c>
      <c r="C72" s="39">
        <f>C71*0.423893</f>
        <v>0.63634817160000012</v>
      </c>
      <c r="D72" s="39">
        <f t="shared" ref="D72:I72" si="47">D71*0.423893</f>
        <v>0.63634817160000012</v>
      </c>
      <c r="E72" s="39">
        <f t="shared" si="47"/>
        <v>0.96109259890000009</v>
      </c>
      <c r="F72" s="39">
        <f t="shared" si="47"/>
        <v>0.93930449869999999</v>
      </c>
      <c r="G72" s="39">
        <f t="shared" si="47"/>
        <v>0.93930449869999999</v>
      </c>
      <c r="H72" s="39">
        <f t="shared" si="47"/>
        <v>1.0276861892</v>
      </c>
      <c r="I72" s="39">
        <f t="shared" si="47"/>
        <v>0.93930449869999999</v>
      </c>
      <c r="J72" s="39"/>
      <c r="K72" s="39">
        <f t="shared" ref="K72" si="48">K71*0.423893</f>
        <v>0.93930449869999999</v>
      </c>
      <c r="L72" s="39"/>
      <c r="M72" s="89">
        <f t="shared" si="45"/>
        <v>0.88138411856562549</v>
      </c>
    </row>
    <row r="73" spans="1:13" x14ac:dyDescent="0.3">
      <c r="A73" s="280" t="s">
        <v>8</v>
      </c>
      <c r="B73" s="1" t="s">
        <v>35</v>
      </c>
      <c r="C73" s="43">
        <f>SUM(C74:C77)</f>
        <v>0.40410000000000001</v>
      </c>
      <c r="D73" s="43">
        <f t="shared" ref="D73:I73" si="49">SUM(D74:D77)</f>
        <v>0.40410000000000001</v>
      </c>
      <c r="E73" s="43">
        <f>SUM(E74:E77)</f>
        <v>0.74280000000000002</v>
      </c>
      <c r="F73" s="43">
        <f t="shared" si="49"/>
        <v>0.71849999999999992</v>
      </c>
      <c r="G73" s="43">
        <f t="shared" si="49"/>
        <v>0.71849999999999992</v>
      </c>
      <c r="H73" s="43">
        <f t="shared" si="49"/>
        <v>0.7780999999999999</v>
      </c>
      <c r="I73" s="43">
        <f t="shared" si="49"/>
        <v>0.71849999999999992</v>
      </c>
      <c r="J73" s="43"/>
      <c r="K73" s="43">
        <f t="shared" ref="K73" si="50">SUM(K74:K77)</f>
        <v>0.71849999999999992</v>
      </c>
      <c r="L73" s="43"/>
      <c r="M73" s="75">
        <f t="shared" si="45"/>
        <v>0.65716341314278259</v>
      </c>
    </row>
    <row r="74" spans="1:13" x14ac:dyDescent="0.3">
      <c r="A74" s="2" t="s">
        <v>9</v>
      </c>
      <c r="B74" t="s">
        <v>108</v>
      </c>
      <c r="C74" s="39">
        <v>0.34320000000000001</v>
      </c>
      <c r="D74" s="39">
        <v>0.34320000000000001</v>
      </c>
      <c r="E74" s="39">
        <v>0.63090000000000002</v>
      </c>
      <c r="F74" s="39">
        <v>0.61029999999999995</v>
      </c>
      <c r="G74" s="39">
        <v>0.61029999999999995</v>
      </c>
      <c r="H74" s="39">
        <v>0.66379999999999995</v>
      </c>
      <c r="I74" s="39">
        <v>0.61029999999999995</v>
      </c>
      <c r="J74" s="39"/>
      <c r="K74" s="39">
        <v>0.61029999999999995</v>
      </c>
      <c r="L74" s="39"/>
      <c r="M74" s="89">
        <f t="shared" si="45"/>
        <v>0.55833292036651949</v>
      </c>
    </row>
    <row r="75" spans="1:13" x14ac:dyDescent="0.3">
      <c r="A75" s="2" t="s">
        <v>10</v>
      </c>
      <c r="B75" t="s">
        <v>109</v>
      </c>
      <c r="C75" s="39">
        <v>3.7100000000000001E-2</v>
      </c>
      <c r="D75" s="39">
        <v>3.7100000000000001E-2</v>
      </c>
      <c r="E75" s="39">
        <v>6.8199999999999997E-2</v>
      </c>
      <c r="F75" s="39">
        <v>6.59E-2</v>
      </c>
      <c r="G75" s="39">
        <v>6.59E-2</v>
      </c>
      <c r="H75" s="39">
        <v>6.8599999999999994E-2</v>
      </c>
      <c r="I75" s="39">
        <v>6.59E-2</v>
      </c>
      <c r="J75" s="39"/>
      <c r="K75" s="39">
        <v>6.59E-2</v>
      </c>
      <c r="L75" s="39"/>
      <c r="M75" s="89">
        <f t="shared" si="45"/>
        <v>6.0154454136972305E-2</v>
      </c>
    </row>
    <row r="76" spans="1:13" x14ac:dyDescent="0.3">
      <c r="A76" s="2" t="s">
        <v>11</v>
      </c>
      <c r="B76" t="s">
        <v>110</v>
      </c>
      <c r="C76" s="39">
        <v>3.8999999999999998E-3</v>
      </c>
      <c r="D76" s="39">
        <v>3.8999999999999998E-3</v>
      </c>
      <c r="E76" s="39">
        <v>7.1000000000000004E-3</v>
      </c>
      <c r="F76" s="39">
        <v>6.8999999999999999E-3</v>
      </c>
      <c r="G76" s="39">
        <v>6.8999999999999999E-3</v>
      </c>
      <c r="H76" s="39">
        <v>7.1999999999999998E-3</v>
      </c>
      <c r="I76" s="39">
        <v>6.8999999999999999E-3</v>
      </c>
      <c r="J76" s="39"/>
      <c r="K76" s="39">
        <v>6.8999999999999999E-3</v>
      </c>
      <c r="L76" s="39"/>
      <c r="M76" s="89">
        <f t="shared" si="45"/>
        <v>6.2906003186423073E-3</v>
      </c>
    </row>
    <row r="77" spans="1:13" x14ac:dyDescent="0.3">
      <c r="A77" s="2" t="s">
        <v>132</v>
      </c>
      <c r="B77" t="s">
        <v>133</v>
      </c>
      <c r="C77" s="39">
        <v>1.9900000000000001E-2</v>
      </c>
      <c r="D77" s="39">
        <v>1.9900000000000001E-2</v>
      </c>
      <c r="E77" s="39">
        <v>3.6600000000000001E-2</v>
      </c>
      <c r="F77" s="39">
        <v>3.5400000000000001E-2</v>
      </c>
      <c r="G77" s="39">
        <v>3.5400000000000001E-2</v>
      </c>
      <c r="H77" s="39">
        <v>3.85E-2</v>
      </c>
      <c r="I77" s="39">
        <v>3.5400000000000001E-2</v>
      </c>
      <c r="J77" s="39"/>
      <c r="K77" s="39">
        <v>3.5400000000000001E-2</v>
      </c>
      <c r="L77" s="39"/>
      <c r="M77" s="89">
        <f t="shared" si="45"/>
        <v>3.2385438320648614E-2</v>
      </c>
    </row>
    <row r="78" spans="1:13" x14ac:dyDescent="0.3">
      <c r="A78" s="2" t="s">
        <v>13</v>
      </c>
      <c r="B78" t="s">
        <v>40</v>
      </c>
      <c r="C78" s="39">
        <v>3.6299999999999999E-2</v>
      </c>
      <c r="D78" s="39">
        <v>3.6299999999999999E-2</v>
      </c>
      <c r="E78" s="39">
        <v>5.4600000000000003E-2</v>
      </c>
      <c r="F78" s="39">
        <v>5.3199999999999997E-2</v>
      </c>
      <c r="G78" s="39">
        <v>5.3199999999999997E-2</v>
      </c>
      <c r="H78" s="39">
        <v>5.3199999999999997E-2</v>
      </c>
      <c r="I78" s="39">
        <v>5.3199999999999997E-2</v>
      </c>
      <c r="J78" s="39"/>
      <c r="K78" s="39">
        <v>5.3199999999999997E-2</v>
      </c>
      <c r="L78" s="39"/>
      <c r="M78" s="89">
        <f t="shared" si="45"/>
        <v>4.975796627397789E-2</v>
      </c>
    </row>
    <row r="79" spans="1:13" x14ac:dyDescent="0.3">
      <c r="A79" s="595" t="s">
        <v>14</v>
      </c>
      <c r="B79" t="s">
        <v>118</v>
      </c>
      <c r="C79" s="39">
        <v>0.11550000000000001</v>
      </c>
      <c r="D79" s="39">
        <v>0.11550000000000001</v>
      </c>
      <c r="E79" s="39">
        <v>0.1739</v>
      </c>
      <c r="F79" s="39">
        <v>0.1706</v>
      </c>
      <c r="G79" s="39">
        <v>0.1706</v>
      </c>
      <c r="H79" s="39">
        <v>0.1706</v>
      </c>
      <c r="I79" s="39">
        <v>0.1706</v>
      </c>
      <c r="J79" s="39"/>
      <c r="K79" s="39">
        <v>0.1706</v>
      </c>
      <c r="L79" s="39"/>
      <c r="M79" s="89">
        <f t="shared" si="45"/>
        <v>0.15899698576020899</v>
      </c>
    </row>
    <row r="80" spans="1:13" x14ac:dyDescent="0.3">
      <c r="A80" s="595"/>
      <c r="B80" t="s">
        <v>117</v>
      </c>
      <c r="C80" s="39">
        <f t="shared" ref="C80:I80" si="51">C79*0.423893</f>
        <v>4.8959641500000005E-2</v>
      </c>
      <c r="D80" s="39">
        <f t="shared" si="51"/>
        <v>4.8959641500000005E-2</v>
      </c>
      <c r="E80" s="39">
        <f t="shared" si="51"/>
        <v>7.3714992700000009E-2</v>
      </c>
      <c r="F80" s="39">
        <f t="shared" si="51"/>
        <v>7.2316145800000009E-2</v>
      </c>
      <c r="G80" s="39">
        <f t="shared" si="51"/>
        <v>7.2316145800000009E-2</v>
      </c>
      <c r="H80" s="39">
        <f t="shared" si="51"/>
        <v>7.2316145800000009E-2</v>
      </c>
      <c r="I80" s="39">
        <f t="shared" si="51"/>
        <v>7.2316145800000009E-2</v>
      </c>
      <c r="J80" s="39"/>
      <c r="K80" s="39">
        <f t="shared" ref="K80" si="52">K79*0.423893</f>
        <v>7.2316145800000009E-2</v>
      </c>
      <c r="L80" s="39"/>
      <c r="M80" s="89">
        <f t="shared" si="45"/>
        <v>6.7397709284852281E-2</v>
      </c>
    </row>
    <row r="81" spans="1:18" x14ac:dyDescent="0.3">
      <c r="A81" s="349">
        <v>6</v>
      </c>
      <c r="B81" s="350" t="s">
        <v>42</v>
      </c>
      <c r="C81" s="354">
        <f>SUM(C82:C84)</f>
        <v>0.32730000000000004</v>
      </c>
      <c r="D81" s="354">
        <f t="shared" ref="D81:K81" si="53">SUM(D82:D84)</f>
        <v>0.32730000000000004</v>
      </c>
      <c r="E81" s="354">
        <f t="shared" si="53"/>
        <v>0.39790000000000003</v>
      </c>
      <c r="F81" s="354">
        <f t="shared" si="53"/>
        <v>0.39380000000000004</v>
      </c>
      <c r="G81" s="354">
        <f>SUM(G82:G84)</f>
        <v>0.39380000000000004</v>
      </c>
      <c r="H81" s="354">
        <f t="shared" si="53"/>
        <v>0.76190000000000002</v>
      </c>
      <c r="I81" s="354">
        <f t="shared" si="53"/>
        <v>0.39380000000000004</v>
      </c>
      <c r="J81" s="354"/>
      <c r="K81" s="354">
        <f t="shared" si="53"/>
        <v>0.39380000000000004</v>
      </c>
      <c r="L81" s="354"/>
      <c r="M81" s="352">
        <f t="shared" si="45"/>
        <v>0.39973687024189053</v>
      </c>
    </row>
    <row r="82" spans="1:18" x14ac:dyDescent="0.3">
      <c r="A82" s="2" t="s">
        <v>15</v>
      </c>
      <c r="B82" t="s">
        <v>43</v>
      </c>
      <c r="C82" s="39">
        <v>0.13930000000000001</v>
      </c>
      <c r="D82" s="39">
        <v>0.13930000000000001</v>
      </c>
      <c r="E82" s="39">
        <v>0.2099</v>
      </c>
      <c r="F82" s="39">
        <v>0.20580000000000001</v>
      </c>
      <c r="G82" s="39">
        <v>0.20580000000000001</v>
      </c>
      <c r="H82" s="39">
        <v>0.20580000000000001</v>
      </c>
      <c r="I82" s="39">
        <v>0.20580000000000001</v>
      </c>
      <c r="J82" s="39"/>
      <c r="K82" s="39">
        <v>0.20580000000000001</v>
      </c>
      <c r="L82" s="39"/>
      <c r="M82" s="89">
        <f t="shared" si="45"/>
        <v>0.19183166556296086</v>
      </c>
    </row>
    <row r="83" spans="1:18" x14ac:dyDescent="0.3">
      <c r="A83" s="2" t="s">
        <v>16</v>
      </c>
      <c r="B83" t="s">
        <v>80</v>
      </c>
      <c r="C83" s="39">
        <v>0.188</v>
      </c>
      <c r="D83" s="39">
        <v>0.188</v>
      </c>
      <c r="E83" s="39">
        <v>0.188</v>
      </c>
      <c r="F83" s="39">
        <v>0.188</v>
      </c>
      <c r="G83" s="39">
        <v>0.188</v>
      </c>
      <c r="H83" s="39">
        <v>0.188</v>
      </c>
      <c r="I83" s="39">
        <v>0.188</v>
      </c>
      <c r="J83" s="39"/>
      <c r="K83" s="39">
        <v>0.188</v>
      </c>
      <c r="L83" s="39"/>
      <c r="M83" s="89">
        <f t="shared" si="45"/>
        <v>0.188</v>
      </c>
    </row>
    <row r="84" spans="1:18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>
        <f>SUM(H85:H85)</f>
        <v>0.36809999999999998</v>
      </c>
      <c r="I84" s="39"/>
      <c r="J84" s="39"/>
      <c r="K84" s="39"/>
      <c r="L84" s="39"/>
      <c r="M84" s="89">
        <f t="shared" si="45"/>
        <v>1.9905204678929651E-2</v>
      </c>
    </row>
    <row r="85" spans="1:18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>
        <v>0.36809999999999998</v>
      </c>
      <c r="I85" s="39"/>
      <c r="J85" s="39"/>
      <c r="K85" s="39"/>
      <c r="L85" s="39"/>
      <c r="M85" s="89">
        <f t="shared" si="45"/>
        <v>1.9905204678929651E-2</v>
      </c>
    </row>
    <row r="86" spans="1:18" x14ac:dyDescent="0.3">
      <c r="A86" s="349">
        <v>7</v>
      </c>
      <c r="B86" s="350" t="s">
        <v>45</v>
      </c>
      <c r="C86" s="354">
        <f>SUM(C87:C88)</f>
        <v>0.39900000000000002</v>
      </c>
      <c r="D86" s="354">
        <f>SUM(D87:D88)</f>
        <v>0.2397</v>
      </c>
      <c r="E86" s="354">
        <f t="shared" ref="E86:K86" si="54">SUM(E87:E88)</f>
        <v>0.32690000000000002</v>
      </c>
      <c r="F86" s="354">
        <f t="shared" si="54"/>
        <v>0.30599999999999999</v>
      </c>
      <c r="G86" s="354">
        <f t="shared" si="54"/>
        <v>0.41619999999999996</v>
      </c>
      <c r="H86" s="354">
        <f t="shared" si="54"/>
        <v>0.63529999999999998</v>
      </c>
      <c r="I86" s="354">
        <f t="shared" si="54"/>
        <v>0.74670000000000003</v>
      </c>
      <c r="J86" s="354"/>
      <c r="K86" s="354">
        <f t="shared" si="54"/>
        <v>1.2917999999999998</v>
      </c>
      <c r="L86" s="354"/>
      <c r="M86" s="352">
        <f t="shared" si="45"/>
        <v>0.45964442803868344</v>
      </c>
    </row>
    <row r="87" spans="1:18" x14ac:dyDescent="0.3">
      <c r="A87" s="2" t="s">
        <v>17</v>
      </c>
      <c r="B87" t="s">
        <v>46</v>
      </c>
      <c r="C87" s="39">
        <v>0.38080000000000003</v>
      </c>
      <c r="D87" s="39">
        <v>0.2291</v>
      </c>
      <c r="E87" s="39">
        <v>0.31240000000000001</v>
      </c>
      <c r="F87" s="39">
        <v>0.2923</v>
      </c>
      <c r="G87" s="39">
        <v>0.39789999999999998</v>
      </c>
      <c r="H87" s="39">
        <v>0.59750000000000003</v>
      </c>
      <c r="I87" s="39">
        <v>0.7137</v>
      </c>
      <c r="J87" s="39"/>
      <c r="K87" s="39">
        <v>1.2346999999999999</v>
      </c>
      <c r="L87" s="39"/>
      <c r="M87" s="89">
        <f t="shared" si="45"/>
        <v>0.43880246555788516</v>
      </c>
    </row>
    <row r="88" spans="1:18" x14ac:dyDescent="0.3">
      <c r="A88" s="2" t="s">
        <v>18</v>
      </c>
      <c r="B88" t="s">
        <v>48</v>
      </c>
      <c r="C88" s="39">
        <v>1.8200000000000001E-2</v>
      </c>
      <c r="D88" s="39">
        <v>1.06E-2</v>
      </c>
      <c r="E88" s="39">
        <v>1.4500000000000001E-2</v>
      </c>
      <c r="F88" s="39">
        <v>1.37E-2</v>
      </c>
      <c r="G88" s="39">
        <v>1.83E-2</v>
      </c>
      <c r="H88" s="39">
        <v>3.78E-2</v>
      </c>
      <c r="I88" s="39">
        <v>3.3000000000000002E-2</v>
      </c>
      <c r="J88" s="39"/>
      <c r="K88" s="39">
        <v>5.7099999999999998E-2</v>
      </c>
      <c r="L88" s="39"/>
      <c r="M88" s="89">
        <f t="shared" si="45"/>
        <v>2.0841962480798278E-2</v>
      </c>
    </row>
    <row r="89" spans="1:18" x14ac:dyDescent="0.3">
      <c r="A89" s="349">
        <v>8</v>
      </c>
      <c r="B89" s="350" t="s">
        <v>49</v>
      </c>
      <c r="C89" s="354">
        <f>SUM(C90:C93)</f>
        <v>0.74629999999999996</v>
      </c>
      <c r="D89" s="354">
        <f>SUM(D90:D93)</f>
        <v>0.44330000000000003</v>
      </c>
      <c r="E89" s="354">
        <f t="shared" ref="E89:K89" si="55">SUM(E90:E93)</f>
        <v>0.64360000000000006</v>
      </c>
      <c r="F89" s="354">
        <f t="shared" si="55"/>
        <v>0.56229999999999991</v>
      </c>
      <c r="G89" s="354">
        <f t="shared" si="55"/>
        <v>0.77789999999999992</v>
      </c>
      <c r="H89" s="354">
        <f t="shared" si="55"/>
        <v>1.2649000000000001</v>
      </c>
      <c r="I89" s="354">
        <f t="shared" si="55"/>
        <v>1.4026999999999998</v>
      </c>
      <c r="J89" s="354"/>
      <c r="K89" s="354">
        <f t="shared" si="55"/>
        <v>2.9199000000000002</v>
      </c>
      <c r="L89" s="354"/>
      <c r="M89" s="352">
        <f t="shared" si="45"/>
        <v>0.90602036579126211</v>
      </c>
    </row>
    <row r="90" spans="1:18" x14ac:dyDescent="0.3">
      <c r="A90" s="2" t="s">
        <v>19</v>
      </c>
      <c r="B90" t="s">
        <v>46</v>
      </c>
      <c r="C90" s="39">
        <v>0.3775</v>
      </c>
      <c r="D90" s="39">
        <v>0.22420000000000001</v>
      </c>
      <c r="E90" s="39">
        <v>0.3256</v>
      </c>
      <c r="F90" s="39">
        <v>0.28439999999999999</v>
      </c>
      <c r="G90" s="39">
        <v>0.39350000000000002</v>
      </c>
      <c r="H90" s="39">
        <v>0.61570000000000003</v>
      </c>
      <c r="I90" s="39">
        <v>0.70950000000000002</v>
      </c>
      <c r="J90" s="39"/>
      <c r="K90" s="39">
        <v>1.4770000000000001</v>
      </c>
      <c r="L90" s="39"/>
      <c r="M90" s="89">
        <f t="shared" si="45"/>
        <v>0.45699524365855843</v>
      </c>
    </row>
    <row r="91" spans="1:18" x14ac:dyDescent="0.3">
      <c r="A91" s="2" t="s">
        <v>19</v>
      </c>
      <c r="B91" t="s">
        <v>47</v>
      </c>
      <c r="C91" s="39">
        <v>0.19339999999999999</v>
      </c>
      <c r="D91" s="39">
        <v>0.1149</v>
      </c>
      <c r="E91" s="39">
        <v>0.1668</v>
      </c>
      <c r="F91" s="39">
        <v>0.1457</v>
      </c>
      <c r="G91" s="39">
        <v>0.2016</v>
      </c>
      <c r="H91" s="39">
        <v>0.31540000000000001</v>
      </c>
      <c r="I91" s="39">
        <v>0.36349999999999999</v>
      </c>
      <c r="J91" s="39"/>
      <c r="K91" s="39">
        <v>0.75670000000000004</v>
      </c>
      <c r="L91" s="39"/>
      <c r="M91" s="89">
        <f t="shared" si="45"/>
        <v>0.23413276737041006</v>
      </c>
    </row>
    <row r="92" spans="1:18" x14ac:dyDescent="0.3">
      <c r="A92" s="2" t="s">
        <v>20</v>
      </c>
      <c r="B92" t="s">
        <v>50</v>
      </c>
      <c r="C92" s="39">
        <v>0.11600000000000001</v>
      </c>
      <c r="D92" s="39">
        <v>6.8900000000000003E-2</v>
      </c>
      <c r="E92" s="39">
        <v>0.1</v>
      </c>
      <c r="F92" s="39">
        <v>8.7400000000000005E-2</v>
      </c>
      <c r="G92" s="39">
        <v>0.12089999999999999</v>
      </c>
      <c r="H92" s="39">
        <v>0.22070000000000001</v>
      </c>
      <c r="I92" s="39">
        <v>0.218</v>
      </c>
      <c r="J92" s="39"/>
      <c r="K92" s="39">
        <v>0.45369999999999999</v>
      </c>
      <c r="L92" s="39"/>
      <c r="M92" s="89">
        <f t="shared" si="45"/>
        <v>0.14210101540864242</v>
      </c>
    </row>
    <row r="93" spans="1:18" x14ac:dyDescent="0.3">
      <c r="A93" s="2" t="s">
        <v>20</v>
      </c>
      <c r="B93" t="s">
        <v>47</v>
      </c>
      <c r="C93" s="39">
        <v>5.9400000000000001E-2</v>
      </c>
      <c r="D93" s="39">
        <v>3.5299999999999998E-2</v>
      </c>
      <c r="E93" s="39">
        <v>5.1200000000000002E-2</v>
      </c>
      <c r="F93" s="39">
        <v>4.48E-2</v>
      </c>
      <c r="G93" s="39">
        <v>6.1899999999999997E-2</v>
      </c>
      <c r="H93" s="39">
        <v>0.11310000000000001</v>
      </c>
      <c r="I93" s="39">
        <v>0.11169999999999999</v>
      </c>
      <c r="J93" s="39"/>
      <c r="K93" s="39">
        <v>0.23250000000000001</v>
      </c>
      <c r="L93" s="39"/>
      <c r="M93" s="89">
        <f t="shared" si="45"/>
        <v>7.279133935365116E-2</v>
      </c>
    </row>
    <row r="94" spans="1:18" x14ac:dyDescent="0.3">
      <c r="A94" s="349">
        <v>9</v>
      </c>
      <c r="B94" s="350" t="s">
        <v>51</v>
      </c>
      <c r="C94" s="354">
        <f t="shared" ref="C94:I94" si="56">SUM(C97,C99)</f>
        <v>0.42793523864479077</v>
      </c>
      <c r="D94" s="354">
        <f t="shared" si="56"/>
        <v>0.41331204944479083</v>
      </c>
      <c r="E94" s="354">
        <f t="shared" si="56"/>
        <v>0.58759084220222879</v>
      </c>
      <c r="F94" s="354">
        <f t="shared" si="56"/>
        <v>0.60516700138632606</v>
      </c>
      <c r="G94" s="354">
        <f t="shared" si="56"/>
        <v>0.64291167298632601</v>
      </c>
      <c r="H94" s="354">
        <f t="shared" si="56"/>
        <v>0.77888280663378007</v>
      </c>
      <c r="I94" s="354">
        <f t="shared" si="56"/>
        <v>0.78905849698632602</v>
      </c>
      <c r="J94" s="354"/>
      <c r="K94" s="354">
        <f>SUM(K97,K99)</f>
        <v>1.0285844645863258</v>
      </c>
      <c r="L94" s="354"/>
      <c r="M94" s="354">
        <f>SUM(M97,M99)</f>
        <v>0.60500370613295451</v>
      </c>
    </row>
    <row r="95" spans="1:18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357">
        <v>-0.23200000000000001</v>
      </c>
      <c r="N95" s="276"/>
      <c r="O95" s="276"/>
      <c r="P95" s="277"/>
      <c r="Q95" s="277"/>
      <c r="R95" s="277"/>
    </row>
    <row r="96" spans="1:18" x14ac:dyDescent="0.3">
      <c r="A96" s="358"/>
      <c r="B96" s="359" t="s">
        <v>52</v>
      </c>
      <c r="C96" s="360">
        <f t="shared" ref="C96:I96" si="57">SUM(C89,C86,C81,C70,C64)</f>
        <v>5.0305078130999998</v>
      </c>
      <c r="D96" s="360">
        <f t="shared" si="57"/>
        <v>4.8586078130999999</v>
      </c>
      <c r="E96" s="360">
        <f t="shared" si="57"/>
        <v>6.9073075916000004</v>
      </c>
      <c r="F96" s="360">
        <f t="shared" si="57"/>
        <v>7.1139206445000003</v>
      </c>
      <c r="G96" s="360">
        <f t="shared" si="57"/>
        <v>7.5576206444999992</v>
      </c>
      <c r="H96" s="360">
        <f t="shared" si="57"/>
        <v>9.1560023350000002</v>
      </c>
      <c r="I96" s="360">
        <f t="shared" si="57"/>
        <v>9.2756206445</v>
      </c>
      <c r="J96" s="360"/>
      <c r="K96" s="360">
        <f>SUM(K89,K86,K81,K70,K64)</f>
        <v>12.091320644499998</v>
      </c>
      <c r="L96" s="361"/>
      <c r="M96" s="362">
        <f>((C96*$C$62+D96*$D$62+E96*$E$62+F96*$F$62+G96*$G$62+H96*$H$62+I96*$I$62+J96*$J$62+K96*$K$62)/$M$62)+M95</f>
        <v>7.1120010595400664</v>
      </c>
      <c r="N96" s="276"/>
      <c r="O96" s="276"/>
      <c r="P96" s="277"/>
      <c r="Q96" s="277"/>
      <c r="R96" s="277"/>
    </row>
    <row r="97" spans="1:16" x14ac:dyDescent="0.3">
      <c r="A97" s="349" t="s">
        <v>21</v>
      </c>
      <c r="B97" s="350" t="s">
        <v>53</v>
      </c>
      <c r="C97" s="354">
        <f t="shared" ref="C97:M97" si="58">SUM(C98:C98)</f>
        <v>0.1048005692703123</v>
      </c>
      <c r="D97" s="354">
        <f t="shared" si="58"/>
        <v>0.1012193765703123</v>
      </c>
      <c r="E97" s="354">
        <f t="shared" si="58"/>
        <v>0.14389993905580281</v>
      </c>
      <c r="F97" s="354">
        <f t="shared" si="58"/>
        <v>0.14820430878686852</v>
      </c>
      <c r="G97" s="354">
        <f t="shared" si="58"/>
        <v>0.15744791088686849</v>
      </c>
      <c r="H97" s="354">
        <f t="shared" si="58"/>
        <v>0.19074699664505501</v>
      </c>
      <c r="I97" s="354">
        <f t="shared" si="58"/>
        <v>0.19323900488686852</v>
      </c>
      <c r="J97" s="354"/>
      <c r="K97" s="354">
        <f t="shared" si="58"/>
        <v>0.25189848298686845</v>
      </c>
      <c r="L97" s="354"/>
      <c r="M97" s="352">
        <f t="shared" si="58"/>
        <v>0.14816431807339822</v>
      </c>
    </row>
    <row r="98" spans="1:16" x14ac:dyDescent="0.3">
      <c r="A98" s="2" t="s">
        <v>121</v>
      </c>
      <c r="B98" t="s">
        <v>128</v>
      </c>
      <c r="C98" s="39">
        <f>0.020833*C96</f>
        <v>0.1048005692703123</v>
      </c>
      <c r="D98" s="39">
        <f t="shared" ref="D98:K98" si="59">0.020833*D96</f>
        <v>0.1012193765703123</v>
      </c>
      <c r="E98" s="39">
        <f t="shared" si="59"/>
        <v>0.14389993905580281</v>
      </c>
      <c r="F98" s="346">
        <f t="shared" si="59"/>
        <v>0.14820430878686852</v>
      </c>
      <c r="G98" s="39">
        <f t="shared" si="59"/>
        <v>0.15744791088686849</v>
      </c>
      <c r="H98" s="39">
        <f t="shared" si="59"/>
        <v>0.19074699664505501</v>
      </c>
      <c r="I98" s="39">
        <f t="shared" si="59"/>
        <v>0.19323900488686852</v>
      </c>
      <c r="J98" s="39"/>
      <c r="K98" s="39">
        <f t="shared" si="59"/>
        <v>0.25189848298686845</v>
      </c>
      <c r="L98" s="39"/>
      <c r="M98" s="246">
        <f t="shared" ref="M98" si="60">0.020833*M96</f>
        <v>0.14816431807339822</v>
      </c>
    </row>
    <row r="99" spans="1:16" x14ac:dyDescent="0.3">
      <c r="A99" s="349" t="s">
        <v>24</v>
      </c>
      <c r="B99" s="350" t="s">
        <v>56</v>
      </c>
      <c r="C99" s="354">
        <f>SUM(C100,C101)</f>
        <v>0.32313466937447849</v>
      </c>
      <c r="D99" s="354">
        <f t="shared" ref="D99" si="61">SUM(D100,D101)</f>
        <v>0.31209267287447851</v>
      </c>
      <c r="E99" s="354">
        <f t="shared" ref="E99" si="62">SUM(E100,E101)</f>
        <v>0.44369090314642601</v>
      </c>
      <c r="F99" s="354">
        <f t="shared" ref="F99" si="63">SUM(F100,F101)</f>
        <v>0.45696269259945754</v>
      </c>
      <c r="G99" s="354">
        <f t="shared" ref="G99" si="64">SUM(G100,G101)</f>
        <v>0.48546376209945746</v>
      </c>
      <c r="H99" s="354">
        <f t="shared" ref="H99" si="65">SUM(H100,H101)</f>
        <v>0.58813580998872506</v>
      </c>
      <c r="I99" s="354">
        <f t="shared" ref="I99" si="66">SUM(I100,I101)</f>
        <v>0.5958194920994575</v>
      </c>
      <c r="J99" s="354"/>
      <c r="K99" s="354">
        <f t="shared" ref="K99" si="67">SUM(K100,K101)</f>
        <v>0.77668598159945745</v>
      </c>
      <c r="L99" s="354"/>
      <c r="M99" s="352">
        <f t="shared" ref="M99" si="68">SUM(M100,M101)</f>
        <v>0.45683938805955626</v>
      </c>
      <c r="N99" s="246"/>
    </row>
    <row r="100" spans="1:16" x14ac:dyDescent="0.3">
      <c r="A100" s="2" t="s">
        <v>25</v>
      </c>
      <c r="B100" t="s">
        <v>129</v>
      </c>
      <c r="C100" s="39">
        <f>C98</f>
        <v>0.1048005692703123</v>
      </c>
      <c r="D100" s="39">
        <f t="shared" ref="D100:K100" si="69">D98</f>
        <v>0.1012193765703123</v>
      </c>
      <c r="E100" s="39">
        <f t="shared" si="69"/>
        <v>0.14389993905580281</v>
      </c>
      <c r="F100" s="39">
        <f t="shared" si="69"/>
        <v>0.14820430878686852</v>
      </c>
      <c r="G100" s="39">
        <f t="shared" si="69"/>
        <v>0.15744791088686849</v>
      </c>
      <c r="H100" s="39">
        <f t="shared" si="69"/>
        <v>0.19074699664505501</v>
      </c>
      <c r="I100" s="39">
        <f t="shared" si="69"/>
        <v>0.19323900488686852</v>
      </c>
      <c r="J100" s="39"/>
      <c r="K100" s="39">
        <f t="shared" si="69"/>
        <v>0.25189848298686845</v>
      </c>
      <c r="L100" s="39"/>
      <c r="M100" s="246">
        <f t="shared" ref="M100" si="70">M98</f>
        <v>0.14816431807339822</v>
      </c>
    </row>
    <row r="101" spans="1:16" x14ac:dyDescent="0.3">
      <c r="A101" s="2" t="s">
        <v>26</v>
      </c>
      <c r="B101" t="s">
        <v>130</v>
      </c>
      <c r="C101" s="39">
        <f>0.043402*C96</f>
        <v>0.21833410010416621</v>
      </c>
      <c r="D101" s="39">
        <f t="shared" ref="D101:K101" si="71">0.043402*D96</f>
        <v>0.21087329630416621</v>
      </c>
      <c r="E101" s="39">
        <f t="shared" si="71"/>
        <v>0.29979096409062322</v>
      </c>
      <c r="F101" s="39">
        <f t="shared" si="71"/>
        <v>0.30875838381258902</v>
      </c>
      <c r="G101" s="39">
        <f t="shared" si="71"/>
        <v>0.32801585121258897</v>
      </c>
      <c r="H101" s="39">
        <f t="shared" si="71"/>
        <v>0.39738881334367004</v>
      </c>
      <c r="I101" s="39">
        <f t="shared" si="71"/>
        <v>0.40258048721258904</v>
      </c>
      <c r="J101" s="39"/>
      <c r="K101" s="39">
        <f t="shared" si="71"/>
        <v>0.524787498612589</v>
      </c>
      <c r="L101" s="39"/>
      <c r="M101" s="246">
        <f t="shared" ref="M101" si="72">0.043402*M96</f>
        <v>0.30867506998615801</v>
      </c>
    </row>
    <row r="102" spans="1:16" ht="28.8" x14ac:dyDescent="0.3">
      <c r="A102" s="364">
        <v>10</v>
      </c>
      <c r="B102" s="365" t="s">
        <v>134</v>
      </c>
      <c r="C102" s="366">
        <v>2.93E-2</v>
      </c>
      <c r="D102" s="366">
        <v>2.93E-2</v>
      </c>
      <c r="E102" s="366">
        <v>4.8500000000000001E-2</v>
      </c>
      <c r="F102" s="366">
        <v>4.5999999999999999E-2</v>
      </c>
      <c r="G102" s="366">
        <v>4.5999999999999999E-2</v>
      </c>
      <c r="H102" s="366">
        <v>1.9400000000000001E-2</v>
      </c>
      <c r="I102" s="366">
        <v>4.5999999999999999E-2</v>
      </c>
      <c r="J102" s="366"/>
      <c r="K102" s="366">
        <v>4.5999999999999999E-2</v>
      </c>
      <c r="L102" s="367"/>
      <c r="M102" s="368">
        <f>(C102*$C$62+D102*$D$62+E102*$E$62+F102*$F$62+G102*$G$62+H102*$H$62+I102*$I$62+J102*$J$62+K102*$K$62)/$M$62</f>
        <v>4.1496509402943992E-2</v>
      </c>
    </row>
    <row r="103" spans="1:16" ht="18" x14ac:dyDescent="0.3">
      <c r="A103" s="579" t="s">
        <v>60</v>
      </c>
      <c r="B103" s="579"/>
      <c r="C103" s="340">
        <f t="shared" ref="C103:I103" si="73">SUM(C64,C70,C81,C86,C89,C94,C102)</f>
        <v>5.4877430517447907</v>
      </c>
      <c r="D103" s="340">
        <f t="shared" si="73"/>
        <v>5.3012198625447908</v>
      </c>
      <c r="E103" s="340">
        <f t="shared" si="73"/>
        <v>7.5433984338022286</v>
      </c>
      <c r="F103" s="340">
        <f t="shared" si="73"/>
        <v>7.7650876458863261</v>
      </c>
      <c r="G103" s="340">
        <f t="shared" si="73"/>
        <v>8.2465323174863236</v>
      </c>
      <c r="H103" s="340">
        <f t="shared" si="73"/>
        <v>9.9542851416337808</v>
      </c>
      <c r="I103" s="340">
        <f t="shared" si="73"/>
        <v>10.110679141486324</v>
      </c>
      <c r="J103" s="340"/>
      <c r="K103" s="340">
        <f>SUM(K64,K70,K81,K86,K89,K94,K102)</f>
        <v>13.165905109086324</v>
      </c>
      <c r="L103" s="356"/>
      <c r="M103" s="341">
        <f>M96+M97+M99+M102</f>
        <v>7.7585012750759654</v>
      </c>
      <c r="N103" s="335" t="s">
        <v>167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0.32213477598743262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9" spans="1:16" x14ac:dyDescent="0.3">
      <c r="B109" s="1" t="s">
        <v>135</v>
      </c>
      <c r="C109" s="1">
        <v>2</v>
      </c>
      <c r="D109" s="1">
        <v>33</v>
      </c>
      <c r="E109" s="1">
        <v>152</v>
      </c>
      <c r="F109" s="1">
        <v>10</v>
      </c>
      <c r="G109" s="1">
        <v>79</v>
      </c>
      <c r="H109" s="1">
        <v>9</v>
      </c>
      <c r="I109" s="1">
        <v>73</v>
      </c>
      <c r="J109" s="1">
        <v>17</v>
      </c>
      <c r="K109" s="1">
        <v>44</v>
      </c>
      <c r="M109" s="1">
        <f>SUM(C109:K109)</f>
        <v>419</v>
      </c>
    </row>
    <row r="110" spans="1:16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M110" s="1">
        <f>SUM(C110:K110)</f>
        <v>0</v>
      </c>
    </row>
    <row r="111" spans="1:16" x14ac:dyDescent="0.3">
      <c r="A111" s="280">
        <v>1</v>
      </c>
      <c r="B111" s="1" t="s">
        <v>166</v>
      </c>
      <c r="C111" s="342">
        <v>12561.47</v>
      </c>
      <c r="D111" s="342">
        <v>248331.58</v>
      </c>
      <c r="E111" s="342">
        <v>1026622.25</v>
      </c>
      <c r="F111" s="342">
        <v>44314.559999999998</v>
      </c>
      <c r="G111" s="342">
        <v>470472.29</v>
      </c>
      <c r="H111" s="343">
        <v>60859.88</v>
      </c>
      <c r="I111" s="342">
        <v>358386.09</v>
      </c>
      <c r="J111" s="342">
        <v>97782.06</v>
      </c>
      <c r="K111" s="342">
        <v>226094.34</v>
      </c>
      <c r="L111" s="342"/>
      <c r="M111" s="344">
        <f>SUM(C111:K111)</f>
        <v>2545424.52</v>
      </c>
    </row>
    <row r="112" spans="1:16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111</v>
      </c>
      <c r="I112" s="348" t="s">
        <v>66</v>
      </c>
      <c r="J112" s="348" t="s">
        <v>67</v>
      </c>
      <c r="K112" s="348" t="s">
        <v>68</v>
      </c>
      <c r="L112" s="348"/>
      <c r="M112" s="348" t="s">
        <v>136</v>
      </c>
    </row>
    <row r="113" spans="1:13" x14ac:dyDescent="0.3">
      <c r="A113" s="349">
        <v>4</v>
      </c>
      <c r="B113" s="350" t="s">
        <v>29</v>
      </c>
      <c r="C113" s="351">
        <f>SUM(C114:C118)</f>
        <v>0.8155</v>
      </c>
      <c r="D113" s="351">
        <f t="shared" ref="D113:K113" si="74">SUM(D114:D118)</f>
        <v>1.1059999999999999</v>
      </c>
      <c r="E113" s="351">
        <f t="shared" si="74"/>
        <v>1.2657</v>
      </c>
      <c r="F113" s="351">
        <f t="shared" si="74"/>
        <v>1.6821999999999999</v>
      </c>
      <c r="G113" s="351">
        <f t="shared" si="74"/>
        <v>1.7999999999999998</v>
      </c>
      <c r="H113" s="351">
        <f t="shared" si="74"/>
        <v>2.0358999999999998</v>
      </c>
      <c r="I113" s="351">
        <f t="shared" si="74"/>
        <v>2.5627999999999997</v>
      </c>
      <c r="J113" s="351">
        <f t="shared" si="74"/>
        <v>2.9861</v>
      </c>
      <c r="K113" s="351">
        <f t="shared" si="74"/>
        <v>3.4282000000000004</v>
      </c>
      <c r="L113" s="351"/>
      <c r="M113" s="352">
        <f>(C113*$C$111+D113*$D$111+E113*$E$111+F113*$F$111+G113*$G$111+H113*$H$111+I113*$I$111+J113*$J$111+K113*$K$111)/$M$111</f>
        <v>1.813116261573531</v>
      </c>
    </row>
    <row r="114" spans="1:13" x14ac:dyDescent="0.3">
      <c r="A114" s="2" t="s">
        <v>3</v>
      </c>
      <c r="B114" t="s">
        <v>30</v>
      </c>
      <c r="C114" s="34">
        <v>0.54759999999999998</v>
      </c>
      <c r="D114" s="34">
        <v>0.7419</v>
      </c>
      <c r="E114" s="34">
        <v>0.8548</v>
      </c>
      <c r="F114" s="34">
        <v>1.2214</v>
      </c>
      <c r="G114" s="34">
        <v>1.2844</v>
      </c>
      <c r="H114" s="34">
        <v>0.98229999999999995</v>
      </c>
      <c r="I114" s="34">
        <v>1.7886</v>
      </c>
      <c r="J114" s="34">
        <v>2.1372</v>
      </c>
      <c r="K114" s="34">
        <v>2.2111000000000001</v>
      </c>
      <c r="L114" s="34"/>
      <c r="M114" s="89">
        <f>(C114*$C$111+D114*$D$111+E114*$E$111+F114*$F$111+G114*$G$111+H114*$H$111+I114*$I$111+J114*$J$111+K114*$K$111)/$M$111</f>
        <v>1.2323138958518403</v>
      </c>
    </row>
    <row r="115" spans="1:13" x14ac:dyDescent="0.3">
      <c r="A115" s="2" t="s">
        <v>4</v>
      </c>
      <c r="B115" t="s">
        <v>31</v>
      </c>
      <c r="C115" s="34">
        <v>2.1899999999999999E-2</v>
      </c>
      <c r="D115" s="34">
        <v>2.9700000000000001E-2</v>
      </c>
      <c r="E115" s="34">
        <v>3.4200000000000001E-2</v>
      </c>
      <c r="F115" s="34">
        <v>4.8899999999999999E-2</v>
      </c>
      <c r="G115" s="34">
        <v>5.1400000000000001E-2</v>
      </c>
      <c r="H115" s="34">
        <v>5.8900000000000001E-2</v>
      </c>
      <c r="I115" s="34">
        <v>7.1499999999999994E-2</v>
      </c>
      <c r="J115" s="34">
        <v>8.5500000000000007E-2</v>
      </c>
      <c r="K115" s="34">
        <v>8.8400000000000006E-2</v>
      </c>
      <c r="L115" s="34"/>
      <c r="M115" s="89">
        <f t="shared" ref="M115:M142" si="75">(C115*$C$111+D115*$D$111+E115*$E$111+F115*$F$111+G115*$G$111+H115*$H$111+I115*$I$111+J115*$J$111+K115*$K$111)/$M$111</f>
        <v>4.9762481628015436E-2</v>
      </c>
    </row>
    <row r="116" spans="1:13" x14ac:dyDescent="0.3">
      <c r="A116" s="2" t="s">
        <v>5</v>
      </c>
      <c r="B116" t="s">
        <v>32</v>
      </c>
      <c r="C116" s="34">
        <v>7.6700000000000004E-2</v>
      </c>
      <c r="D116" s="34">
        <v>0.1128</v>
      </c>
      <c r="E116" s="34">
        <v>0.14680000000000001</v>
      </c>
      <c r="F116" s="34">
        <v>0.14680000000000001</v>
      </c>
      <c r="G116" s="34">
        <v>0.1711</v>
      </c>
      <c r="H116" s="34">
        <v>0.1711</v>
      </c>
      <c r="I116" s="34">
        <v>0.20319999999999999</v>
      </c>
      <c r="J116" s="34">
        <v>0.20319999999999999</v>
      </c>
      <c r="K116" s="34">
        <v>0.2399</v>
      </c>
      <c r="L116" s="34"/>
      <c r="M116" s="89">
        <f t="shared" si="75"/>
        <v>0.16658640705401864</v>
      </c>
    </row>
    <row r="117" spans="1:13" x14ac:dyDescent="0.3">
      <c r="A117" s="2" t="s">
        <v>6</v>
      </c>
      <c r="B117" t="s">
        <v>33</v>
      </c>
      <c r="C117" s="34">
        <v>0.16930000000000001</v>
      </c>
      <c r="D117" s="34">
        <v>0.22159999999999999</v>
      </c>
      <c r="E117" s="34">
        <v>0.22989999999999999</v>
      </c>
      <c r="F117" s="34">
        <v>0.2651</v>
      </c>
      <c r="G117" s="34">
        <v>0.29310000000000003</v>
      </c>
      <c r="H117" s="34">
        <v>0.5736</v>
      </c>
      <c r="I117" s="34">
        <v>0.4995</v>
      </c>
      <c r="J117" s="34">
        <v>0.56020000000000003</v>
      </c>
      <c r="K117" s="34">
        <v>0.88880000000000003</v>
      </c>
      <c r="L117" s="34"/>
      <c r="M117" s="89">
        <f t="shared" si="75"/>
        <v>0.35847609688933152</v>
      </c>
    </row>
    <row r="118" spans="1:13" x14ac:dyDescent="0.3">
      <c r="A118" s="2" t="s">
        <v>100</v>
      </c>
      <c r="B118" t="s">
        <v>101</v>
      </c>
      <c r="C118" s="34"/>
      <c r="D118" s="34"/>
      <c r="E118" s="34"/>
      <c r="F118" s="34"/>
      <c r="G118" s="34"/>
      <c r="H118" s="34">
        <v>0.25</v>
      </c>
      <c r="I118" s="34"/>
      <c r="J118" s="34"/>
      <c r="K118" s="34"/>
      <c r="L118" s="34"/>
      <c r="M118" s="89">
        <f t="shared" si="75"/>
        <v>5.9773801503255732E-3</v>
      </c>
    </row>
    <row r="119" spans="1:13" ht="28.8" x14ac:dyDescent="0.3">
      <c r="A119" s="349">
        <v>5</v>
      </c>
      <c r="B119" s="353" t="s">
        <v>71</v>
      </c>
      <c r="C119" s="354">
        <f t="shared" ref="C119:K119" si="76">SUM(C120:C122,C127:C129)</f>
        <v>2.7426502024000006</v>
      </c>
      <c r="D119" s="354">
        <f t="shared" si="76"/>
        <v>2.7426502024000006</v>
      </c>
      <c r="E119" s="354">
        <f t="shared" si="76"/>
        <v>4.2736923702</v>
      </c>
      <c r="F119" s="354">
        <f t="shared" si="76"/>
        <v>4.1701054230999999</v>
      </c>
      <c r="G119" s="354">
        <f t="shared" si="76"/>
        <v>4.1701054230999999</v>
      </c>
      <c r="H119" s="354">
        <f t="shared" si="76"/>
        <v>4.5263023350000013</v>
      </c>
      <c r="I119" s="354">
        <f t="shared" si="76"/>
        <v>4.1701054230999999</v>
      </c>
      <c r="J119" s="354">
        <f t="shared" si="76"/>
        <v>4.1701054230999999</v>
      </c>
      <c r="K119" s="354">
        <f t="shared" si="76"/>
        <v>4.1701054230999999</v>
      </c>
      <c r="L119" s="351"/>
      <c r="M119" s="352">
        <f t="shared" si="75"/>
        <v>4.0740937840474274</v>
      </c>
    </row>
    <row r="120" spans="1:13" x14ac:dyDescent="0.3">
      <c r="A120" s="2" t="s">
        <v>115</v>
      </c>
      <c r="B120" t="s">
        <v>114</v>
      </c>
      <c r="C120" s="39">
        <v>1.5013000000000001</v>
      </c>
      <c r="D120" s="39">
        <v>1.5013000000000001</v>
      </c>
      <c r="E120" s="39">
        <v>2.2675000000000001</v>
      </c>
      <c r="F120" s="39">
        <v>2.2161</v>
      </c>
      <c r="G120" s="39">
        <v>2.2161</v>
      </c>
      <c r="H120" s="39">
        <v>2.4243999999999999</v>
      </c>
      <c r="I120" s="39">
        <v>2.2161</v>
      </c>
      <c r="J120" s="39">
        <v>2.2161</v>
      </c>
      <c r="K120" s="39">
        <v>2.2161</v>
      </c>
      <c r="L120" s="39"/>
      <c r="M120" s="89">
        <f t="shared" si="75"/>
        <v>2.1685476744311396</v>
      </c>
    </row>
    <row r="121" spans="1:13" x14ac:dyDescent="0.3">
      <c r="A121" s="2" t="s">
        <v>116</v>
      </c>
      <c r="B121" t="s">
        <v>117</v>
      </c>
      <c r="C121" s="39">
        <f>C120*0.423893</f>
        <v>0.63639056090000001</v>
      </c>
      <c r="D121" s="39">
        <f t="shared" ref="D121:K121" si="77">D120*0.423893</f>
        <v>0.63639056090000001</v>
      </c>
      <c r="E121" s="39">
        <f t="shared" si="77"/>
        <v>0.9611773775000001</v>
      </c>
      <c r="F121" s="39">
        <f t="shared" si="77"/>
        <v>0.93938927729999999</v>
      </c>
      <c r="G121" s="39">
        <f t="shared" si="77"/>
        <v>0.93938927729999999</v>
      </c>
      <c r="H121" s="39">
        <f t="shared" si="77"/>
        <v>1.0276861892</v>
      </c>
      <c r="I121" s="39">
        <f t="shared" si="77"/>
        <v>0.93938927729999999</v>
      </c>
      <c r="J121" s="39">
        <f t="shared" si="77"/>
        <v>0.93938927729999999</v>
      </c>
      <c r="K121" s="39">
        <f t="shared" si="77"/>
        <v>0.93938927729999999</v>
      </c>
      <c r="L121" s="39"/>
      <c r="M121" s="89">
        <f t="shared" si="75"/>
        <v>0.91923217935763912</v>
      </c>
    </row>
    <row r="122" spans="1:13" x14ac:dyDescent="0.3">
      <c r="A122" s="280" t="s">
        <v>8</v>
      </c>
      <c r="B122" s="1" t="s">
        <v>35</v>
      </c>
      <c r="C122" s="43">
        <f>SUM(C123:C126)</f>
        <v>0.4042</v>
      </c>
      <c r="D122" s="43">
        <f t="shared" ref="D122:K122" si="78">SUM(D123:D126)</f>
        <v>0.4042</v>
      </c>
      <c r="E122" s="43">
        <f>SUM(E123:E126)</f>
        <v>0.74280000000000002</v>
      </c>
      <c r="F122" s="43">
        <f t="shared" si="78"/>
        <v>0.71849999999999992</v>
      </c>
      <c r="G122" s="43">
        <f t="shared" si="78"/>
        <v>0.71849999999999992</v>
      </c>
      <c r="H122" s="43">
        <f t="shared" si="78"/>
        <v>0.7780999999999999</v>
      </c>
      <c r="I122" s="43">
        <f t="shared" si="78"/>
        <v>0.71849999999999992</v>
      </c>
      <c r="J122" s="43">
        <f t="shared" si="78"/>
        <v>0.71849999999999992</v>
      </c>
      <c r="K122" s="43">
        <f t="shared" si="78"/>
        <v>0.71849999999999992</v>
      </c>
      <c r="L122" s="43"/>
      <c r="M122" s="75">
        <f t="shared" si="75"/>
        <v>0.69751154967580808</v>
      </c>
    </row>
    <row r="123" spans="1:13" x14ac:dyDescent="0.3">
      <c r="A123" s="2" t="s">
        <v>9</v>
      </c>
      <c r="B123" t="s">
        <v>108</v>
      </c>
      <c r="C123" s="39">
        <v>0.34329999999999999</v>
      </c>
      <c r="D123" s="39">
        <v>0.34329999999999999</v>
      </c>
      <c r="E123" s="39">
        <v>0.63090000000000002</v>
      </c>
      <c r="F123" s="39">
        <v>0.61029999999999995</v>
      </c>
      <c r="G123" s="39">
        <v>0.61029999999999995</v>
      </c>
      <c r="H123" s="39">
        <v>0.66379999999999995</v>
      </c>
      <c r="I123" s="39">
        <v>0.61029999999999995</v>
      </c>
      <c r="J123" s="39">
        <v>0.61029999999999995</v>
      </c>
      <c r="K123" s="39">
        <v>0.61029999999999995</v>
      </c>
      <c r="L123" s="39"/>
      <c r="M123" s="89">
        <f t="shared" si="75"/>
        <v>0.5925214243382867</v>
      </c>
    </row>
    <row r="124" spans="1:13" x14ac:dyDescent="0.3">
      <c r="A124" s="2" t="s">
        <v>10</v>
      </c>
      <c r="B124" t="s">
        <v>109</v>
      </c>
      <c r="C124" s="39">
        <v>3.7100000000000001E-2</v>
      </c>
      <c r="D124" s="39">
        <v>3.7100000000000001E-2</v>
      </c>
      <c r="E124" s="39">
        <v>6.8199999999999997E-2</v>
      </c>
      <c r="F124" s="39">
        <v>6.59E-2</v>
      </c>
      <c r="G124" s="39">
        <v>6.59E-2</v>
      </c>
      <c r="H124" s="39">
        <v>6.8599999999999994E-2</v>
      </c>
      <c r="I124" s="39">
        <v>6.59E-2</v>
      </c>
      <c r="J124" s="39">
        <v>6.59E-2</v>
      </c>
      <c r="K124" s="39">
        <v>6.59E-2</v>
      </c>
      <c r="L124" s="39"/>
      <c r="M124" s="89">
        <f t="shared" si="75"/>
        <v>6.3940339853015962E-2</v>
      </c>
    </row>
    <row r="125" spans="1:13" x14ac:dyDescent="0.3">
      <c r="A125" s="2" t="s">
        <v>11</v>
      </c>
      <c r="B125" t="s">
        <v>110</v>
      </c>
      <c r="C125" s="39">
        <v>3.8999999999999998E-3</v>
      </c>
      <c r="D125" s="39">
        <v>3.8999999999999998E-3</v>
      </c>
      <c r="E125" s="39">
        <v>7.1000000000000004E-3</v>
      </c>
      <c r="F125" s="39">
        <v>6.8999999999999999E-3</v>
      </c>
      <c r="G125" s="39">
        <v>6.8999999999999999E-3</v>
      </c>
      <c r="H125" s="39">
        <v>7.1999999999999998E-3</v>
      </c>
      <c r="I125" s="39">
        <v>6.8999999999999999E-3</v>
      </c>
      <c r="J125" s="39">
        <v>6.8999999999999999E-3</v>
      </c>
      <c r="K125" s="39">
        <v>6.8999999999999999E-3</v>
      </c>
      <c r="L125" s="39"/>
      <c r="M125" s="89">
        <f t="shared" si="75"/>
        <v>6.680352262812334E-3</v>
      </c>
    </row>
    <row r="126" spans="1:13" x14ac:dyDescent="0.3">
      <c r="A126" s="2" t="s">
        <v>132</v>
      </c>
      <c r="B126" t="s">
        <v>133</v>
      </c>
      <c r="C126" s="39">
        <v>1.9900000000000001E-2</v>
      </c>
      <c r="D126" s="39">
        <v>1.9900000000000001E-2</v>
      </c>
      <c r="E126" s="39">
        <v>3.6600000000000001E-2</v>
      </c>
      <c r="F126" s="39">
        <v>3.5400000000000001E-2</v>
      </c>
      <c r="G126" s="39">
        <v>3.5400000000000001E-2</v>
      </c>
      <c r="H126" s="39">
        <v>3.85E-2</v>
      </c>
      <c r="I126" s="39">
        <v>3.5400000000000001E-2</v>
      </c>
      <c r="J126" s="39">
        <v>3.5400000000000001E-2</v>
      </c>
      <c r="K126" s="39">
        <v>3.5400000000000001E-2</v>
      </c>
      <c r="L126" s="39"/>
      <c r="M126" s="89">
        <f t="shared" si="75"/>
        <v>3.4369433221693023E-2</v>
      </c>
    </row>
    <row r="127" spans="1:13" x14ac:dyDescent="0.3">
      <c r="A127" s="2" t="s">
        <v>13</v>
      </c>
      <c r="B127" t="s">
        <v>40</v>
      </c>
      <c r="C127" s="39">
        <v>3.6299999999999999E-2</v>
      </c>
      <c r="D127" s="39">
        <v>3.6299999999999999E-2</v>
      </c>
      <c r="E127" s="39">
        <v>5.4600000000000003E-2</v>
      </c>
      <c r="F127" s="39">
        <v>5.3199999999999997E-2</v>
      </c>
      <c r="G127" s="39">
        <v>5.3199999999999997E-2</v>
      </c>
      <c r="H127" s="39">
        <v>5.3199999999999997E-2</v>
      </c>
      <c r="I127" s="39">
        <v>5.3199999999999997E-2</v>
      </c>
      <c r="J127" s="39">
        <v>5.3199999999999997E-2</v>
      </c>
      <c r="K127" s="39">
        <v>5.3199999999999997E-2</v>
      </c>
      <c r="L127" s="39"/>
      <c r="M127" s="89">
        <f t="shared" si="75"/>
        <v>5.2032484966004801E-2</v>
      </c>
    </row>
    <row r="128" spans="1:13" x14ac:dyDescent="0.3">
      <c r="A128" s="595" t="s">
        <v>14</v>
      </c>
      <c r="B128" t="s">
        <v>118</v>
      </c>
      <c r="C128" s="39">
        <v>0.11550000000000001</v>
      </c>
      <c r="D128" s="39">
        <v>0.11550000000000001</v>
      </c>
      <c r="E128" s="39">
        <v>0.1739</v>
      </c>
      <c r="F128" s="39">
        <v>0.1706</v>
      </c>
      <c r="G128" s="39">
        <v>0.1706</v>
      </c>
      <c r="H128" s="39">
        <v>0.1706</v>
      </c>
      <c r="I128" s="39">
        <v>0.1706</v>
      </c>
      <c r="J128" s="39">
        <v>0.1706</v>
      </c>
      <c r="K128" s="39">
        <v>0.1706</v>
      </c>
      <c r="L128" s="39"/>
      <c r="M128" s="89">
        <f t="shared" si="75"/>
        <v>0.16628348872902349</v>
      </c>
    </row>
    <row r="129" spans="1:18" x14ac:dyDescent="0.3">
      <c r="A129" s="595"/>
      <c r="B129" t="s">
        <v>117</v>
      </c>
      <c r="C129" s="39">
        <f>C128*0.423893</f>
        <v>4.8959641500000005E-2</v>
      </c>
      <c r="D129" s="39">
        <f t="shared" ref="D129:K129" si="79">D128*0.423893</f>
        <v>4.8959641500000005E-2</v>
      </c>
      <c r="E129" s="39">
        <f t="shared" si="79"/>
        <v>7.3714992700000009E-2</v>
      </c>
      <c r="F129" s="39">
        <f t="shared" si="79"/>
        <v>7.2316145800000009E-2</v>
      </c>
      <c r="G129" s="39">
        <f t="shared" si="79"/>
        <v>7.2316145800000009E-2</v>
      </c>
      <c r="H129" s="39">
        <f t="shared" si="79"/>
        <v>7.2316145800000009E-2</v>
      </c>
      <c r="I129" s="39">
        <f t="shared" si="79"/>
        <v>7.2316145800000009E-2</v>
      </c>
      <c r="J129" s="39">
        <f t="shared" si="79"/>
        <v>7.2316145800000009E-2</v>
      </c>
      <c r="K129" s="39">
        <f t="shared" si="79"/>
        <v>7.2316145800000009E-2</v>
      </c>
      <c r="L129" s="39"/>
      <c r="M129" s="89">
        <f t="shared" si="75"/>
        <v>7.0486406887811937E-2</v>
      </c>
    </row>
    <row r="130" spans="1:18" x14ac:dyDescent="0.3">
      <c r="A130" s="349">
        <v>6</v>
      </c>
      <c r="B130" s="350" t="s">
        <v>42</v>
      </c>
      <c r="C130" s="354">
        <f>SUM(C131:C133)</f>
        <v>0.32179999999999997</v>
      </c>
      <c r="D130" s="354">
        <f t="shared" ref="D130:K130" si="80">SUM(D131:D133)</f>
        <v>0.32179999999999997</v>
      </c>
      <c r="E130" s="354">
        <f t="shared" si="80"/>
        <v>0.39239999999999997</v>
      </c>
      <c r="F130" s="354">
        <f t="shared" si="80"/>
        <v>0.38829999999999998</v>
      </c>
      <c r="G130" s="354">
        <f t="shared" si="80"/>
        <v>0.38829999999999998</v>
      </c>
      <c r="H130" s="354">
        <f>SUM(H131:H133)</f>
        <v>0.75639999999999996</v>
      </c>
      <c r="I130" s="354">
        <f t="shared" si="80"/>
        <v>0.38829999999999998</v>
      </c>
      <c r="J130" s="354">
        <f t="shared" si="80"/>
        <v>0.38829999999999998</v>
      </c>
      <c r="K130" s="354">
        <f t="shared" si="80"/>
        <v>0.38829999999999998</v>
      </c>
      <c r="L130" s="354"/>
      <c r="M130" s="352">
        <f t="shared" si="75"/>
        <v>0.39193879783321955</v>
      </c>
    </row>
    <row r="131" spans="1:18" x14ac:dyDescent="0.3">
      <c r="A131" s="2" t="s">
        <v>15</v>
      </c>
      <c r="B131" t="s">
        <v>43</v>
      </c>
      <c r="C131" s="39">
        <v>0.13930000000000001</v>
      </c>
      <c r="D131" s="39">
        <v>0.13930000000000001</v>
      </c>
      <c r="E131" s="39">
        <v>0.2099</v>
      </c>
      <c r="F131" s="39">
        <v>0.20580000000000001</v>
      </c>
      <c r="G131" s="39">
        <v>0.20580000000000001</v>
      </c>
      <c r="H131" s="39">
        <v>0.20580000000000001</v>
      </c>
      <c r="I131" s="39">
        <v>0.20580000000000001</v>
      </c>
      <c r="J131" s="39">
        <v>0.20580000000000001</v>
      </c>
      <c r="K131" s="39">
        <v>0.20580000000000001</v>
      </c>
      <c r="L131" s="39"/>
      <c r="M131" s="89">
        <f t="shared" si="75"/>
        <v>0.2006377032998802</v>
      </c>
    </row>
    <row r="132" spans="1:18" x14ac:dyDescent="0.3">
      <c r="A132" s="2" t="s">
        <v>16</v>
      </c>
      <c r="B132" t="s">
        <v>44</v>
      </c>
      <c r="C132" s="39">
        <v>0.1825</v>
      </c>
      <c r="D132" s="39">
        <v>0.1825</v>
      </c>
      <c r="E132" s="39">
        <v>0.1825</v>
      </c>
      <c r="F132" s="39">
        <v>0.1825</v>
      </c>
      <c r="G132" s="39">
        <v>0.1825</v>
      </c>
      <c r="H132" s="39">
        <v>0.1825</v>
      </c>
      <c r="I132" s="39">
        <v>0.1825</v>
      </c>
      <c r="J132" s="39">
        <v>0.1825</v>
      </c>
      <c r="K132" s="39">
        <v>0.1825</v>
      </c>
      <c r="L132" s="39"/>
      <c r="M132" s="89">
        <f t="shared" si="75"/>
        <v>0.18249999999999997</v>
      </c>
    </row>
    <row r="133" spans="1:18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>
        <f>SUM(H134:H134)</f>
        <v>0.36809999999999998</v>
      </c>
      <c r="I133" s="39"/>
      <c r="J133" s="39"/>
      <c r="K133" s="39"/>
      <c r="L133" s="39"/>
      <c r="M133" s="89">
        <f t="shared" si="75"/>
        <v>8.8010945333393733E-3</v>
      </c>
    </row>
    <row r="134" spans="1:18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>
        <v>0.36809999999999998</v>
      </c>
      <c r="I134" s="39"/>
      <c r="J134" s="39"/>
      <c r="K134" s="39"/>
      <c r="L134" s="39"/>
      <c r="M134" s="89">
        <f t="shared" si="75"/>
        <v>8.8010945333393733E-3</v>
      </c>
    </row>
    <row r="135" spans="1:18" x14ac:dyDescent="0.3">
      <c r="A135" s="349">
        <v>7</v>
      </c>
      <c r="B135" s="350" t="s">
        <v>45</v>
      </c>
      <c r="C135" s="354">
        <f>SUM(C136:C137)</f>
        <v>0.39900000000000002</v>
      </c>
      <c r="D135" s="354">
        <f>SUM(D136:D137)</f>
        <v>0.26169999999999999</v>
      </c>
      <c r="E135" s="354">
        <f t="shared" ref="E135:K135" si="81">SUM(E136:E137)</f>
        <v>0.28240000000000004</v>
      </c>
      <c r="F135" s="354">
        <f t="shared" si="81"/>
        <v>0.3387</v>
      </c>
      <c r="G135" s="354">
        <f t="shared" si="81"/>
        <v>0.45989999999999998</v>
      </c>
      <c r="H135" s="354">
        <f t="shared" si="81"/>
        <v>0.63529999999999998</v>
      </c>
      <c r="I135" s="354">
        <f t="shared" si="81"/>
        <v>0.7399</v>
      </c>
      <c r="J135" s="354">
        <f t="shared" si="81"/>
        <v>0.75239999999999996</v>
      </c>
      <c r="K135" s="354">
        <f t="shared" si="81"/>
        <v>1.3349</v>
      </c>
      <c r="L135" s="354"/>
      <c r="M135" s="352">
        <f t="shared" si="75"/>
        <v>0.49913747912823586</v>
      </c>
    </row>
    <row r="136" spans="1:18" x14ac:dyDescent="0.3">
      <c r="A136" s="2" t="s">
        <v>17</v>
      </c>
      <c r="B136" t="s">
        <v>46</v>
      </c>
      <c r="C136" s="39">
        <v>0.38080000000000003</v>
      </c>
      <c r="D136" s="39">
        <v>0.24729999999999999</v>
      </c>
      <c r="E136" s="39">
        <v>0.26700000000000002</v>
      </c>
      <c r="F136" s="39">
        <v>0.3201</v>
      </c>
      <c r="G136" s="39">
        <v>0.43469999999999998</v>
      </c>
      <c r="H136" s="39">
        <v>0.59750000000000003</v>
      </c>
      <c r="I136" s="39">
        <v>0.69940000000000002</v>
      </c>
      <c r="J136" s="39">
        <v>0.71109999999999995</v>
      </c>
      <c r="K136" s="39">
        <v>1.2618</v>
      </c>
      <c r="L136" s="39"/>
      <c r="M136" s="89">
        <f t="shared" si="75"/>
        <v>0.47176453462583917</v>
      </c>
    </row>
    <row r="137" spans="1:18" x14ac:dyDescent="0.3">
      <c r="A137" s="2" t="s">
        <v>18</v>
      </c>
      <c r="B137" t="s">
        <v>48</v>
      </c>
      <c r="C137" s="39">
        <v>1.8200000000000001E-2</v>
      </c>
      <c r="D137" s="39">
        <v>1.44E-2</v>
      </c>
      <c r="E137" s="39">
        <v>1.54E-2</v>
      </c>
      <c r="F137" s="39">
        <v>1.8599999999999998E-2</v>
      </c>
      <c r="G137" s="39">
        <v>2.52E-2</v>
      </c>
      <c r="H137" s="39">
        <v>3.78E-2</v>
      </c>
      <c r="I137" s="39">
        <v>4.0500000000000001E-2</v>
      </c>
      <c r="J137" s="39">
        <v>4.1300000000000003E-2</v>
      </c>
      <c r="K137" s="39">
        <v>7.3099999999999998E-2</v>
      </c>
      <c r="L137" s="39"/>
      <c r="M137" s="89">
        <f t="shared" si="75"/>
        <v>2.7372944502396794E-2</v>
      </c>
    </row>
    <row r="138" spans="1:18" x14ac:dyDescent="0.3">
      <c r="A138" s="349">
        <v>8</v>
      </c>
      <c r="B138" s="350" t="s">
        <v>49</v>
      </c>
      <c r="C138" s="354">
        <f>SUM(C139:C142)</f>
        <v>0.74629999999999996</v>
      </c>
      <c r="D138" s="354">
        <f>SUM(D139:D142)</f>
        <v>0.48720000000000002</v>
      </c>
      <c r="E138" s="354">
        <f t="shared" ref="E138:K138" si="82">SUM(E139:E142)</f>
        <v>0.55979999999999996</v>
      </c>
      <c r="F138" s="354">
        <f t="shared" si="82"/>
        <v>0.62690000000000001</v>
      </c>
      <c r="G138" s="354">
        <f t="shared" si="82"/>
        <v>0.8647999999999999</v>
      </c>
      <c r="H138" s="354">
        <f t="shared" si="82"/>
        <v>1.2649999999999999</v>
      </c>
      <c r="I138" s="354">
        <f t="shared" si="82"/>
        <v>1.399</v>
      </c>
      <c r="J138" s="354">
        <f t="shared" si="82"/>
        <v>1.4202999999999999</v>
      </c>
      <c r="K138" s="354">
        <f t="shared" si="82"/>
        <v>3.0364</v>
      </c>
      <c r="L138" s="354"/>
      <c r="M138" s="352">
        <f t="shared" si="75"/>
        <v>0.99923322116304603</v>
      </c>
    </row>
    <row r="139" spans="1:18" x14ac:dyDescent="0.3">
      <c r="A139" s="2" t="s">
        <v>19</v>
      </c>
      <c r="B139" t="s">
        <v>46</v>
      </c>
      <c r="C139" s="39">
        <v>0.3775</v>
      </c>
      <c r="D139" s="39">
        <v>0.24640000000000001</v>
      </c>
      <c r="E139" s="39">
        <v>0.28310000000000002</v>
      </c>
      <c r="F139" s="39">
        <v>0.31709999999999999</v>
      </c>
      <c r="G139" s="39">
        <v>0.43740000000000001</v>
      </c>
      <c r="H139" s="39">
        <v>0.61570000000000003</v>
      </c>
      <c r="I139" s="39">
        <v>0.70760000000000001</v>
      </c>
      <c r="J139" s="39">
        <v>0.71840000000000004</v>
      </c>
      <c r="K139" s="39">
        <v>1.5358000000000001</v>
      </c>
      <c r="L139" s="39"/>
      <c r="M139" s="89">
        <f t="shared" si="75"/>
        <v>0.50480855999218555</v>
      </c>
    </row>
    <row r="140" spans="1:18" x14ac:dyDescent="0.3">
      <c r="A140" s="2" t="s">
        <v>19</v>
      </c>
      <c r="B140" t="s">
        <v>47</v>
      </c>
      <c r="C140" s="39">
        <v>0.19339999999999999</v>
      </c>
      <c r="D140" s="39">
        <v>0.1263</v>
      </c>
      <c r="E140" s="39">
        <v>0.14510000000000001</v>
      </c>
      <c r="F140" s="39">
        <v>0.16250000000000001</v>
      </c>
      <c r="G140" s="39">
        <v>0.22409999999999999</v>
      </c>
      <c r="H140" s="39">
        <v>0.3155</v>
      </c>
      <c r="I140" s="39">
        <v>0.36259999999999998</v>
      </c>
      <c r="J140" s="39">
        <v>0.36809999999999998</v>
      </c>
      <c r="K140" s="39">
        <v>0.78700000000000003</v>
      </c>
      <c r="L140" s="39"/>
      <c r="M140" s="89">
        <f t="shared" si="75"/>
        <v>0.25868864567863908</v>
      </c>
    </row>
    <row r="141" spans="1:18" x14ac:dyDescent="0.3">
      <c r="A141" s="2" t="s">
        <v>20</v>
      </c>
      <c r="B141" t="s">
        <v>50</v>
      </c>
      <c r="C141" s="39">
        <v>0.11600000000000001</v>
      </c>
      <c r="D141" s="39">
        <v>7.5700000000000003E-2</v>
      </c>
      <c r="E141" s="39">
        <v>8.6999999999999994E-2</v>
      </c>
      <c r="F141" s="39">
        <v>9.74E-2</v>
      </c>
      <c r="G141" s="39">
        <v>0.13439999999999999</v>
      </c>
      <c r="H141" s="39">
        <v>0.22070000000000001</v>
      </c>
      <c r="I141" s="39">
        <v>0.21740000000000001</v>
      </c>
      <c r="J141" s="39">
        <v>0.22070000000000001</v>
      </c>
      <c r="K141" s="39">
        <v>0.4718</v>
      </c>
      <c r="L141" s="39"/>
      <c r="M141" s="89">
        <f t="shared" si="75"/>
        <v>0.15585471084092489</v>
      </c>
    </row>
    <row r="142" spans="1:18" x14ac:dyDescent="0.3">
      <c r="A142" s="2" t="s">
        <v>20</v>
      </c>
      <c r="B142" t="s">
        <v>47</v>
      </c>
      <c r="C142" s="39">
        <v>5.9400000000000001E-2</v>
      </c>
      <c r="D142" s="39">
        <v>3.8800000000000001E-2</v>
      </c>
      <c r="E142" s="39">
        <v>4.4600000000000001E-2</v>
      </c>
      <c r="F142" s="39">
        <v>4.99E-2</v>
      </c>
      <c r="G142" s="39">
        <v>6.8900000000000003E-2</v>
      </c>
      <c r="H142" s="39">
        <v>0.11310000000000001</v>
      </c>
      <c r="I142" s="39">
        <v>0.1114</v>
      </c>
      <c r="J142" s="39">
        <v>0.11310000000000001</v>
      </c>
      <c r="K142" s="39">
        <v>0.24179999999999999</v>
      </c>
      <c r="L142" s="39"/>
      <c r="M142" s="89">
        <f t="shared" si="75"/>
        <v>7.9881304651296434E-2</v>
      </c>
    </row>
    <row r="143" spans="1:18" x14ac:dyDescent="0.3">
      <c r="A143" s="349">
        <v>9</v>
      </c>
      <c r="B143" s="350" t="s">
        <v>51</v>
      </c>
      <c r="C143" s="354">
        <f t="shared" ref="C143:M143" si="83">SUM(C146,C148)</f>
        <v>0.42748798421776324</v>
      </c>
      <c r="D143" s="354">
        <f t="shared" si="83"/>
        <v>0.41847928301776327</v>
      </c>
      <c r="E143" s="354">
        <f t="shared" si="83"/>
        <v>0.57624998294817353</v>
      </c>
      <c r="F143" s="354">
        <f t="shared" si="83"/>
        <v>0.61301748293227087</v>
      </c>
      <c r="G143" s="354">
        <f t="shared" si="83"/>
        <v>0.65358641213227076</v>
      </c>
      <c r="H143" s="354">
        <f t="shared" si="83"/>
        <v>0.78423358383378017</v>
      </c>
      <c r="I143" s="354">
        <f t="shared" si="83"/>
        <v>0.78773864813227079</v>
      </c>
      <c r="J143" s="354">
        <f t="shared" si="83"/>
        <v>0.82662323093227086</v>
      </c>
      <c r="K143" s="354">
        <f t="shared" si="83"/>
        <v>1.0512622985322708</v>
      </c>
      <c r="L143" s="354"/>
      <c r="M143" s="354">
        <f t="shared" si="83"/>
        <v>0.64181420214733875</v>
      </c>
    </row>
    <row r="144" spans="1:18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357">
        <v>-0.23280000000000001</v>
      </c>
      <c r="N144" s="276"/>
      <c r="O144" s="276"/>
      <c r="P144" s="277"/>
      <c r="Q144" s="277"/>
      <c r="R144" s="277"/>
    </row>
    <row r="145" spans="1:18" x14ac:dyDescent="0.3">
      <c r="A145" s="358"/>
      <c r="B145" s="359" t="s">
        <v>52</v>
      </c>
      <c r="C145" s="360">
        <f t="shared" ref="C145:K145" si="84">SUM(C138,C135,C130,C119,C113)</f>
        <v>5.0252502024000005</v>
      </c>
      <c r="D145" s="360">
        <f t="shared" si="84"/>
        <v>4.9193502024000004</v>
      </c>
      <c r="E145" s="360">
        <f t="shared" si="84"/>
        <v>6.7739923701999993</v>
      </c>
      <c r="F145" s="360">
        <f t="shared" si="84"/>
        <v>7.2062054231000001</v>
      </c>
      <c r="G145" s="360">
        <f t="shared" si="84"/>
        <v>7.6831054230999998</v>
      </c>
      <c r="H145" s="360">
        <f t="shared" si="84"/>
        <v>9.218902335000001</v>
      </c>
      <c r="I145" s="360">
        <f t="shared" si="84"/>
        <v>9.2601054230999988</v>
      </c>
      <c r="J145" s="360">
        <f t="shared" si="84"/>
        <v>9.7172054230999994</v>
      </c>
      <c r="K145" s="360">
        <f t="shared" si="84"/>
        <v>12.3579054231</v>
      </c>
      <c r="L145" s="361"/>
      <c r="M145" s="362">
        <f>((C145*$C$111+D145*$D$111+E145*$E$111+F145*$F$111+G145*$G$111+H145*$H$111+I145*$I$111+J145*$J$111+K145*$K$111)/$M$111)+M144</f>
        <v>7.5447195437454591</v>
      </c>
      <c r="N145" s="276"/>
      <c r="O145" s="276"/>
      <c r="P145" s="277"/>
      <c r="Q145" s="277"/>
      <c r="R145" s="277"/>
    </row>
    <row r="146" spans="1:18" x14ac:dyDescent="0.3">
      <c r="A146" s="349" t="s">
        <v>21</v>
      </c>
      <c r="B146" s="350" t="s">
        <v>53</v>
      </c>
      <c r="C146" s="354">
        <f t="shared" ref="C146:M146" si="85">SUM(C147:C147)</f>
        <v>0.10469103746659922</v>
      </c>
      <c r="D146" s="354">
        <f t="shared" si="85"/>
        <v>0.10248482276659922</v>
      </c>
      <c r="E146" s="354">
        <f t="shared" si="85"/>
        <v>0.1411225830483766</v>
      </c>
      <c r="F146" s="354">
        <f t="shared" si="85"/>
        <v>0.15012687757944232</v>
      </c>
      <c r="G146" s="354">
        <f t="shared" si="85"/>
        <v>0.1600621352794423</v>
      </c>
      <c r="H146" s="354">
        <f t="shared" si="85"/>
        <v>0.19205739234505503</v>
      </c>
      <c r="I146" s="354">
        <f t="shared" si="85"/>
        <v>0.19291577627944229</v>
      </c>
      <c r="J146" s="354">
        <f t="shared" si="85"/>
        <v>0.2024385405794423</v>
      </c>
      <c r="K146" s="354">
        <f t="shared" si="85"/>
        <v>0.25745224367944231</v>
      </c>
      <c r="L146" s="354"/>
      <c r="M146" s="352">
        <f t="shared" si="85"/>
        <v>0.15717914225484916</v>
      </c>
    </row>
    <row r="147" spans="1:18" x14ac:dyDescent="0.3">
      <c r="A147" s="2" t="s">
        <v>121</v>
      </c>
      <c r="B147" t="s">
        <v>128</v>
      </c>
      <c r="C147" s="39">
        <f>0.020833*C145</f>
        <v>0.10469103746659922</v>
      </c>
      <c r="D147" s="39">
        <f t="shared" ref="D147:K147" si="86">0.020833*D145</f>
        <v>0.10248482276659922</v>
      </c>
      <c r="E147" s="39">
        <f t="shared" si="86"/>
        <v>0.1411225830483766</v>
      </c>
      <c r="F147" s="346">
        <f t="shared" si="86"/>
        <v>0.15012687757944232</v>
      </c>
      <c r="G147" s="39">
        <f t="shared" si="86"/>
        <v>0.1600621352794423</v>
      </c>
      <c r="H147" s="39">
        <f t="shared" si="86"/>
        <v>0.19205739234505503</v>
      </c>
      <c r="I147" s="39">
        <f t="shared" si="86"/>
        <v>0.19291577627944229</v>
      </c>
      <c r="J147" s="39">
        <f t="shared" ref="J147" si="87">0.020833*J145</f>
        <v>0.2024385405794423</v>
      </c>
      <c r="K147" s="39">
        <f t="shared" si="86"/>
        <v>0.25745224367944231</v>
      </c>
      <c r="L147" s="39"/>
      <c r="M147" s="246">
        <f t="shared" ref="M147" si="88">0.020833*M145</f>
        <v>0.15717914225484916</v>
      </c>
    </row>
    <row r="148" spans="1:18" x14ac:dyDescent="0.3">
      <c r="A148" s="349" t="s">
        <v>24</v>
      </c>
      <c r="B148" s="350" t="s">
        <v>56</v>
      </c>
      <c r="C148" s="354">
        <f>SUM(C149,C150)</f>
        <v>0.32279694675116405</v>
      </c>
      <c r="D148" s="354">
        <f t="shared" ref="D148:J148" si="89">SUM(D149,D150)</f>
        <v>0.31599446025116407</v>
      </c>
      <c r="E148" s="354">
        <f t="shared" si="89"/>
        <v>0.43512739989979698</v>
      </c>
      <c r="F148" s="354">
        <f t="shared" si="89"/>
        <v>0.46289060535282855</v>
      </c>
      <c r="G148" s="354">
        <f t="shared" si="89"/>
        <v>0.49352427685282851</v>
      </c>
      <c r="H148" s="354">
        <f t="shared" si="89"/>
        <v>0.59217619148872513</v>
      </c>
      <c r="I148" s="354">
        <f t="shared" si="89"/>
        <v>0.59482287185282845</v>
      </c>
      <c r="J148" s="354">
        <f t="shared" si="89"/>
        <v>0.62418469035282853</v>
      </c>
      <c r="K148" s="354">
        <f t="shared" ref="K148" si="90">SUM(K149,K150)</f>
        <v>0.79381005485282852</v>
      </c>
      <c r="L148" s="354"/>
      <c r="M148" s="352">
        <f t="shared" ref="M148" si="91">SUM(M149,M150)</f>
        <v>0.48463505989248956</v>
      </c>
    </row>
    <row r="149" spans="1:18" x14ac:dyDescent="0.3">
      <c r="A149" s="2" t="s">
        <v>25</v>
      </c>
      <c r="B149" t="s">
        <v>129</v>
      </c>
      <c r="C149" s="39">
        <f>C147</f>
        <v>0.10469103746659922</v>
      </c>
      <c r="D149" s="39">
        <f t="shared" ref="D149:K149" si="92">D147</f>
        <v>0.10248482276659922</v>
      </c>
      <c r="E149" s="39">
        <f t="shared" si="92"/>
        <v>0.1411225830483766</v>
      </c>
      <c r="F149" s="39">
        <f t="shared" si="92"/>
        <v>0.15012687757944232</v>
      </c>
      <c r="G149" s="39">
        <f t="shared" si="92"/>
        <v>0.1600621352794423</v>
      </c>
      <c r="H149" s="39">
        <f t="shared" si="92"/>
        <v>0.19205739234505503</v>
      </c>
      <c r="I149" s="39">
        <f t="shared" si="92"/>
        <v>0.19291577627944229</v>
      </c>
      <c r="J149" s="39">
        <f t="shared" ref="J149" si="93">J147</f>
        <v>0.2024385405794423</v>
      </c>
      <c r="K149" s="39">
        <f t="shared" si="92"/>
        <v>0.25745224367944231</v>
      </c>
      <c r="L149" s="39"/>
      <c r="M149" s="246">
        <f t="shared" ref="M149" si="94">M147</f>
        <v>0.15717914225484916</v>
      </c>
    </row>
    <row r="150" spans="1:18" x14ac:dyDescent="0.3">
      <c r="A150" s="2" t="s">
        <v>26</v>
      </c>
      <c r="B150" t="s">
        <v>130</v>
      </c>
      <c r="C150" s="39">
        <f>0.043402*C145</f>
        <v>0.21810590928456483</v>
      </c>
      <c r="D150" s="39">
        <f t="shared" ref="D150:K150" si="95">0.043402*D145</f>
        <v>0.21350963748456483</v>
      </c>
      <c r="E150" s="39">
        <f t="shared" si="95"/>
        <v>0.29400481685142038</v>
      </c>
      <c r="F150" s="39">
        <f t="shared" si="95"/>
        <v>0.31276372777338624</v>
      </c>
      <c r="G150" s="39">
        <f t="shared" si="95"/>
        <v>0.33346214157338622</v>
      </c>
      <c r="H150" s="39">
        <f t="shared" si="95"/>
        <v>0.40011879914367005</v>
      </c>
      <c r="I150" s="39">
        <f t="shared" si="95"/>
        <v>0.40190709557338616</v>
      </c>
      <c r="J150" s="39">
        <f t="shared" ref="J150" si="96">0.043402*J145</f>
        <v>0.4217461497733862</v>
      </c>
      <c r="K150" s="39">
        <f t="shared" si="95"/>
        <v>0.53635781117338621</v>
      </c>
      <c r="L150" s="39"/>
      <c r="M150" s="246">
        <f t="shared" ref="M150" si="97">0.043402*M145</f>
        <v>0.32745591763764043</v>
      </c>
    </row>
    <row r="151" spans="1:18" ht="28.8" x14ac:dyDescent="0.3">
      <c r="A151" s="364">
        <v>10</v>
      </c>
      <c r="B151" s="365" t="s">
        <v>134</v>
      </c>
      <c r="C151" s="366">
        <v>2.93E-2</v>
      </c>
      <c r="D151" s="366">
        <v>2.93E-2</v>
      </c>
      <c r="E151" s="366">
        <v>4.8500000000000001E-2</v>
      </c>
      <c r="F151" s="366">
        <v>4.5999999999999999E-2</v>
      </c>
      <c r="G151" s="366">
        <v>4.5999999999999999E-2</v>
      </c>
      <c r="H151" s="366">
        <v>1.9400000000000001E-2</v>
      </c>
      <c r="I151" s="366">
        <v>4.5999999999999999E-2</v>
      </c>
      <c r="J151" s="366">
        <v>4.5999999999999999E-2</v>
      </c>
      <c r="K151" s="366">
        <v>4.5999999999999999E-2</v>
      </c>
      <c r="L151" s="367"/>
      <c r="M151" s="368">
        <f t="shared" ref="M151" si="98">(C151*$C$111+D151*$D$111+E151*$E$111+F151*$F$111+G151*$G$111+H151*$H$111+I151*$I$111+J151*$J$111+K151*$K$111)/$M$111</f>
        <v>4.4660643404975137E-2</v>
      </c>
    </row>
    <row r="152" spans="1:18" ht="18" x14ac:dyDescent="0.3">
      <c r="A152" s="579" t="s">
        <v>60</v>
      </c>
      <c r="B152" s="579"/>
      <c r="C152" s="340">
        <f t="shared" ref="C152:K152" si="99">SUM(C113,C119,C130,C135,C138,C143,C151)</f>
        <v>5.4820381866177641</v>
      </c>
      <c r="D152" s="340">
        <f t="shared" si="99"/>
        <v>5.367129485417764</v>
      </c>
      <c r="E152" s="340">
        <f t="shared" si="99"/>
        <v>7.3987423531481733</v>
      </c>
      <c r="F152" s="340">
        <f t="shared" si="99"/>
        <v>7.8652229060322716</v>
      </c>
      <c r="G152" s="340">
        <f t="shared" si="99"/>
        <v>8.3826918352322703</v>
      </c>
      <c r="H152" s="340">
        <f t="shared" si="99"/>
        <v>10.02253591883378</v>
      </c>
      <c r="I152" s="340">
        <f t="shared" si="99"/>
        <v>10.093844071232271</v>
      </c>
      <c r="J152" s="340">
        <f t="shared" si="99"/>
        <v>10.589828654032269</v>
      </c>
      <c r="K152" s="340">
        <f t="shared" si="99"/>
        <v>13.45516772163227</v>
      </c>
      <c r="L152" s="369"/>
      <c r="M152" s="341">
        <f>M145+M146+M148+M151</f>
        <v>8.231194389297773</v>
      </c>
      <c r="N152" t="s">
        <v>168</v>
      </c>
      <c r="O152"/>
    </row>
    <row r="153" spans="1:18" ht="15.6" x14ac:dyDescent="0.3">
      <c r="K153" s="336" t="s">
        <v>151</v>
      </c>
      <c r="M153" s="337">
        <f>M152/SUM($M$103,$M$152,$M$201)</f>
        <v>0.34176110394200948</v>
      </c>
    </row>
    <row r="154" spans="1:18" x14ac:dyDescent="0.3">
      <c r="G154" s="78"/>
      <c r="H154" s="201"/>
      <c r="I154" s="78"/>
      <c r="J154" s="78"/>
      <c r="M154" s="90"/>
    </row>
    <row r="155" spans="1:18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8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8" spans="1:18" x14ac:dyDescent="0.3">
      <c r="A158" s="280"/>
      <c r="B158" s="1" t="s">
        <v>135</v>
      </c>
      <c r="C158" s="1">
        <v>4</v>
      </c>
      <c r="D158" s="1">
        <v>28</v>
      </c>
      <c r="E158" s="1">
        <v>195</v>
      </c>
      <c r="F158" s="1">
        <v>8</v>
      </c>
      <c r="G158" s="1">
        <v>85</v>
      </c>
      <c r="H158" s="1"/>
      <c r="I158" s="1">
        <v>82</v>
      </c>
      <c r="J158" s="1">
        <v>15</v>
      </c>
      <c r="K158" s="1">
        <v>70</v>
      </c>
      <c r="M158" s="1">
        <f>SUM(C158:K158)</f>
        <v>487</v>
      </c>
    </row>
    <row r="159" spans="1:18" x14ac:dyDescent="0.3">
      <c r="A159" s="280"/>
      <c r="B159" s="1" t="s">
        <v>143</v>
      </c>
      <c r="C159" s="1"/>
      <c r="D159" s="1"/>
      <c r="E159" s="1"/>
      <c r="F159" s="1"/>
      <c r="G159" s="1"/>
      <c r="H159" s="1"/>
      <c r="I159" s="1"/>
      <c r="J159" s="1"/>
      <c r="K159" s="1"/>
      <c r="M159" s="1">
        <f>SUM(C159:K159)</f>
        <v>0</v>
      </c>
    </row>
    <row r="160" spans="1:18" x14ac:dyDescent="0.3">
      <c r="A160" s="2">
        <v>1</v>
      </c>
      <c r="B160" s="1" t="s">
        <v>166</v>
      </c>
      <c r="C160" s="343">
        <v>17106.21</v>
      </c>
      <c r="D160" s="342">
        <v>227935.23</v>
      </c>
      <c r="E160" s="342">
        <v>1263738.1100000001</v>
      </c>
      <c r="F160" s="342">
        <v>41418.01</v>
      </c>
      <c r="G160" s="342">
        <v>505501.56</v>
      </c>
      <c r="H160" s="343">
        <v>0</v>
      </c>
      <c r="I160" s="342">
        <v>377990.05</v>
      </c>
      <c r="J160" s="342">
        <v>78828.72</v>
      </c>
      <c r="K160" s="342">
        <v>372126.57</v>
      </c>
      <c r="L160" s="342"/>
      <c r="M160" s="344">
        <f>SUM(C160:K160)</f>
        <v>2884644.46</v>
      </c>
    </row>
    <row r="161" spans="1:13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111</v>
      </c>
      <c r="I161" s="348" t="s">
        <v>66</v>
      </c>
      <c r="J161" s="348" t="s">
        <v>67</v>
      </c>
      <c r="K161" s="348" t="s">
        <v>68</v>
      </c>
      <c r="L161" s="348"/>
      <c r="M161" s="348" t="s">
        <v>136</v>
      </c>
    </row>
    <row r="162" spans="1:13" x14ac:dyDescent="0.3">
      <c r="A162" s="349">
        <v>4</v>
      </c>
      <c r="B162" s="350" t="s">
        <v>29</v>
      </c>
      <c r="C162" s="351">
        <f>SUM(C163:C166)</f>
        <v>0.81559999999999999</v>
      </c>
      <c r="D162" s="351">
        <f>SUM(D163:D166)</f>
        <v>1.1058999999999999</v>
      </c>
      <c r="E162" s="351">
        <f t="shared" ref="E162:G162" si="100">SUM(E163:E166)</f>
        <v>1.2656000000000001</v>
      </c>
      <c r="F162" s="351">
        <f t="shared" si="100"/>
        <v>1.6821999999999999</v>
      </c>
      <c r="G162" s="351">
        <f t="shared" si="100"/>
        <v>1.7999999999999998</v>
      </c>
      <c r="H162" s="351"/>
      <c r="I162" s="351">
        <f>SUM(I163:I166)</f>
        <v>2.5626999999999995</v>
      </c>
      <c r="J162" s="351">
        <f>SUM(J163:J166)</f>
        <v>2.9981999999999998</v>
      </c>
      <c r="K162" s="351">
        <f t="shared" ref="K162" si="101">SUM(K163:K166)</f>
        <v>3.4748000000000001</v>
      </c>
      <c r="L162" s="351"/>
      <c r="M162" s="352">
        <f t="shared" ref="M162:M174" si="102">(C162*$C$160+D162*$D$160+E162*$E$160+F162*$F$160+G162*$G$160+H162*$H$160+I162*$I$160+J162*$J$160+K162*$K$160)/$M$160</f>
        <v>1.852246743449971</v>
      </c>
    </row>
    <row r="163" spans="1:13" x14ac:dyDescent="0.3">
      <c r="A163" s="2" t="s">
        <v>3</v>
      </c>
      <c r="B163" t="s">
        <v>30</v>
      </c>
      <c r="C163" s="34">
        <v>0.54769999999999996</v>
      </c>
      <c r="D163" s="34">
        <v>0.74180000000000001</v>
      </c>
      <c r="E163" s="34">
        <v>0.8548</v>
      </c>
      <c r="F163" s="34">
        <v>1.2214</v>
      </c>
      <c r="G163" s="34">
        <v>1.2844</v>
      </c>
      <c r="H163" s="34"/>
      <c r="I163" s="34">
        <v>1.7885</v>
      </c>
      <c r="J163" s="34">
        <v>2.1488</v>
      </c>
      <c r="K163" s="34">
        <v>2.2559</v>
      </c>
      <c r="L163" s="34"/>
      <c r="M163" s="89">
        <f t="shared" si="102"/>
        <v>1.2630504937724631</v>
      </c>
    </row>
    <row r="164" spans="1:13" x14ac:dyDescent="0.3">
      <c r="A164" s="2" t="s">
        <v>4</v>
      </c>
      <c r="B164" t="s">
        <v>31</v>
      </c>
      <c r="C164" s="34">
        <v>2.1899999999999999E-2</v>
      </c>
      <c r="D164" s="34">
        <v>2.9700000000000001E-2</v>
      </c>
      <c r="E164" s="34">
        <v>3.4200000000000001E-2</v>
      </c>
      <c r="F164" s="34">
        <v>4.8899999999999999E-2</v>
      </c>
      <c r="G164" s="34">
        <v>5.1400000000000001E-2</v>
      </c>
      <c r="H164" s="34"/>
      <c r="I164" s="34">
        <v>7.1499999999999994E-2</v>
      </c>
      <c r="J164" s="34">
        <v>8.5999999999999993E-2</v>
      </c>
      <c r="K164" s="34">
        <v>9.0200000000000002E-2</v>
      </c>
      <c r="L164" s="34"/>
      <c r="M164" s="89">
        <f t="shared" si="102"/>
        <v>5.0523953192484601E-2</v>
      </c>
    </row>
    <row r="165" spans="1:13" x14ac:dyDescent="0.3">
      <c r="A165" s="2" t="s">
        <v>5</v>
      </c>
      <c r="B165" t="s">
        <v>32</v>
      </c>
      <c r="C165" s="34">
        <v>7.6700000000000004E-2</v>
      </c>
      <c r="D165" s="34">
        <v>0.1128</v>
      </c>
      <c r="E165" s="34">
        <v>0.14680000000000001</v>
      </c>
      <c r="F165" s="34">
        <v>0.14680000000000001</v>
      </c>
      <c r="G165" s="34">
        <v>0.1711</v>
      </c>
      <c r="H165" s="34"/>
      <c r="I165" s="34">
        <v>0.20319999999999999</v>
      </c>
      <c r="J165" s="34">
        <v>0.20319999999999999</v>
      </c>
      <c r="K165" s="34">
        <v>0.2399</v>
      </c>
      <c r="L165" s="34"/>
      <c r="M165" s="89">
        <f t="shared" si="102"/>
        <v>0.16889780371408405</v>
      </c>
    </row>
    <row r="166" spans="1:13" x14ac:dyDescent="0.3">
      <c r="A166" s="2" t="s">
        <v>6</v>
      </c>
      <c r="B166" t="s">
        <v>33</v>
      </c>
      <c r="C166" s="34">
        <v>0.16930000000000001</v>
      </c>
      <c r="D166" s="34">
        <v>0.22159999999999999</v>
      </c>
      <c r="E166" s="34">
        <v>0.2298</v>
      </c>
      <c r="F166" s="34">
        <v>0.2651</v>
      </c>
      <c r="G166" s="34">
        <v>0.29310000000000003</v>
      </c>
      <c r="H166" s="34"/>
      <c r="I166" s="34">
        <v>0.4995</v>
      </c>
      <c r="J166" s="34">
        <v>0.56020000000000003</v>
      </c>
      <c r="K166" s="34">
        <v>0.88880000000000003</v>
      </c>
      <c r="L166" s="34"/>
      <c r="M166" s="89">
        <f t="shared" si="102"/>
        <v>0.36977449277093927</v>
      </c>
    </row>
    <row r="167" spans="1:13" x14ac:dyDescent="0.3">
      <c r="A167" s="2" t="s">
        <v>100</v>
      </c>
      <c r="B167" t="s">
        <v>101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89">
        <f t="shared" si="102"/>
        <v>0</v>
      </c>
    </row>
    <row r="168" spans="1:13" ht="28.8" x14ac:dyDescent="0.3">
      <c r="A168" s="349">
        <v>5</v>
      </c>
      <c r="B168" s="353" t="s">
        <v>71</v>
      </c>
      <c r="C168" s="354">
        <f>SUM(C169:C171,C176:C178)</f>
        <v>2.7426502024000006</v>
      </c>
      <c r="D168" s="354">
        <f>SUM(D169:D171,D176:D178)</f>
        <v>2.7426502024000006</v>
      </c>
      <c r="E168" s="354">
        <f>SUM(E169:E171,E176:E178)</f>
        <v>4.2735499808999995</v>
      </c>
      <c r="F168" s="354">
        <f>SUM(F169:F171,F176:F178)</f>
        <v>4.1699630338000002</v>
      </c>
      <c r="G168" s="354">
        <f>SUM(G169:G171,G176:G178)</f>
        <v>4.1699630338000002</v>
      </c>
      <c r="H168" s="354"/>
      <c r="I168" s="354">
        <f>SUM(I169:I171,I176:I178)</f>
        <v>4.1699630338000002</v>
      </c>
      <c r="J168" s="354">
        <f>SUM(J169:J171,J176:J178)</f>
        <v>4.1699630338000002</v>
      </c>
      <c r="K168" s="354">
        <f>SUM(K169:K171,K176:K178)</f>
        <v>4.1699630338000002</v>
      </c>
      <c r="L168" s="351"/>
      <c r="M168" s="352">
        <f t="shared" si="102"/>
        <v>4.0940978719672279</v>
      </c>
    </row>
    <row r="169" spans="1:13" x14ac:dyDescent="0.3">
      <c r="A169" s="2" t="s">
        <v>115</v>
      </c>
      <c r="B169" t="s">
        <v>114</v>
      </c>
      <c r="C169" s="39">
        <v>1.5013000000000001</v>
      </c>
      <c r="D169" s="39">
        <v>1.5013000000000001</v>
      </c>
      <c r="E169" s="39">
        <v>2.2673999999999999</v>
      </c>
      <c r="F169" s="39">
        <v>2.2160000000000002</v>
      </c>
      <c r="G169" s="39">
        <v>2.2160000000000002</v>
      </c>
      <c r="H169" s="39"/>
      <c r="I169" s="39">
        <v>2.2160000000000002</v>
      </c>
      <c r="J169" s="39">
        <v>2.2160000000000002</v>
      </c>
      <c r="K169" s="39">
        <v>2.2160000000000002</v>
      </c>
      <c r="L169" s="39"/>
      <c r="M169" s="89">
        <f t="shared" si="102"/>
        <v>2.1778063924890074</v>
      </c>
    </row>
    <row r="170" spans="1:13" x14ac:dyDescent="0.3">
      <c r="A170" s="2" t="s">
        <v>116</v>
      </c>
      <c r="B170" t="s">
        <v>117</v>
      </c>
      <c r="C170" s="39">
        <f>C169*0.423893</f>
        <v>0.63639056090000001</v>
      </c>
      <c r="D170" s="39">
        <f>D169*0.423893</f>
        <v>0.63639056090000001</v>
      </c>
      <c r="E170" s="39">
        <f t="shared" ref="E170:K170" si="103">E169*0.423893</f>
        <v>0.96113498819999998</v>
      </c>
      <c r="F170" s="39">
        <f t="shared" si="103"/>
        <v>0.9393468880000001</v>
      </c>
      <c r="G170" s="39">
        <f t="shared" si="103"/>
        <v>0.9393468880000001</v>
      </c>
      <c r="H170" s="39"/>
      <c r="I170" s="39">
        <f t="shared" si="103"/>
        <v>0.9393468880000001</v>
      </c>
      <c r="J170" s="39">
        <f t="shared" si="103"/>
        <v>0.9393468880000001</v>
      </c>
      <c r="K170" s="39">
        <f t="shared" si="103"/>
        <v>0.9393468880000001</v>
      </c>
      <c r="L170" s="39"/>
      <c r="M170" s="89">
        <f t="shared" si="102"/>
        <v>0.92315688513134286</v>
      </c>
    </row>
    <row r="171" spans="1:13" x14ac:dyDescent="0.3">
      <c r="A171" s="280" t="s">
        <v>8</v>
      </c>
      <c r="B171" s="1" t="s">
        <v>35</v>
      </c>
      <c r="C171" s="43">
        <f>SUM(C172:C175)</f>
        <v>0.4042</v>
      </c>
      <c r="D171" s="43">
        <f>SUM(D172:D175)</f>
        <v>0.4042</v>
      </c>
      <c r="E171" s="43">
        <f t="shared" ref="E171:K171" si="104">SUM(E172:E175)</f>
        <v>0.74280000000000002</v>
      </c>
      <c r="F171" s="43">
        <f t="shared" si="104"/>
        <v>0.71849999999999992</v>
      </c>
      <c r="G171" s="43">
        <f t="shared" si="104"/>
        <v>0.71849999999999992</v>
      </c>
      <c r="H171" s="43"/>
      <c r="I171" s="43">
        <f t="shared" si="104"/>
        <v>0.71849999999999992</v>
      </c>
      <c r="J171" s="43">
        <f t="shared" si="104"/>
        <v>0.71849999999999992</v>
      </c>
      <c r="K171" s="43">
        <f t="shared" si="104"/>
        <v>0.71849999999999992</v>
      </c>
      <c r="L171" s="43"/>
      <c r="M171" s="75">
        <f t="shared" si="102"/>
        <v>0.70244682978747397</v>
      </c>
    </row>
    <row r="172" spans="1:13" x14ac:dyDescent="0.3">
      <c r="A172" s="2" t="s">
        <v>9</v>
      </c>
      <c r="B172" t="s">
        <v>108</v>
      </c>
      <c r="C172" s="39">
        <v>0.34329999999999999</v>
      </c>
      <c r="D172" s="39">
        <v>0.34329999999999999</v>
      </c>
      <c r="E172" s="39">
        <v>0.63090000000000002</v>
      </c>
      <c r="F172" s="39">
        <v>0.61029999999999995</v>
      </c>
      <c r="G172" s="39">
        <v>0.61029999999999995</v>
      </c>
      <c r="H172" s="39"/>
      <c r="I172" s="39">
        <v>0.61029999999999995</v>
      </c>
      <c r="J172" s="39">
        <v>0.61029999999999995</v>
      </c>
      <c r="K172" s="39">
        <v>0.61029999999999995</v>
      </c>
      <c r="L172" s="39"/>
      <c r="M172" s="89">
        <f t="shared" si="102"/>
        <v>0.59664387704958277</v>
      </c>
    </row>
    <row r="173" spans="1:13" x14ac:dyDescent="0.3">
      <c r="A173" s="2" t="s">
        <v>10</v>
      </c>
      <c r="B173" t="s">
        <v>109</v>
      </c>
      <c r="C173" s="39">
        <v>3.7100000000000001E-2</v>
      </c>
      <c r="D173" s="39">
        <v>3.7100000000000001E-2</v>
      </c>
      <c r="E173" s="39">
        <v>6.8199999999999997E-2</v>
      </c>
      <c r="F173" s="39">
        <v>6.59E-2</v>
      </c>
      <c r="G173" s="39">
        <v>6.59E-2</v>
      </c>
      <c r="H173" s="39"/>
      <c r="I173" s="39">
        <v>6.59E-2</v>
      </c>
      <c r="J173" s="39">
        <v>6.59E-2</v>
      </c>
      <c r="K173" s="39">
        <v>6.59E-2</v>
      </c>
      <c r="L173" s="39"/>
      <c r="M173" s="89">
        <f t="shared" si="102"/>
        <v>6.4461141285675122E-2</v>
      </c>
    </row>
    <row r="174" spans="1:13" x14ac:dyDescent="0.3">
      <c r="A174" s="2" t="s">
        <v>11</v>
      </c>
      <c r="B174" t="s">
        <v>110</v>
      </c>
      <c r="C174" s="39">
        <v>3.8999999999999998E-3</v>
      </c>
      <c r="D174" s="39">
        <v>3.8999999999999998E-3</v>
      </c>
      <c r="E174" s="39">
        <v>7.1000000000000004E-3</v>
      </c>
      <c r="F174" s="39">
        <v>6.8999999999999999E-3</v>
      </c>
      <c r="G174" s="39">
        <v>6.8999999999999999E-3</v>
      </c>
      <c r="H174" s="39"/>
      <c r="I174" s="39">
        <v>6.8999999999999999E-3</v>
      </c>
      <c r="J174" s="39">
        <v>6.8999999999999999E-3</v>
      </c>
      <c r="K174" s="39">
        <v>6.8999999999999999E-3</v>
      </c>
      <c r="L174" s="39"/>
      <c r="M174" s="89">
        <f t="shared" si="102"/>
        <v>6.7327777635376243E-3</v>
      </c>
    </row>
    <row r="175" spans="1:13" x14ac:dyDescent="0.3">
      <c r="A175" s="2" t="s">
        <v>132</v>
      </c>
      <c r="B175" t="s">
        <v>133</v>
      </c>
      <c r="C175" s="39">
        <v>1.9900000000000001E-2</v>
      </c>
      <c r="D175" s="39">
        <v>1.9900000000000001E-2</v>
      </c>
      <c r="E175" s="39">
        <v>3.6600000000000001E-2</v>
      </c>
      <c r="F175" s="39">
        <v>3.5400000000000001E-2</v>
      </c>
      <c r="G175" s="39">
        <v>3.5400000000000001E-2</v>
      </c>
      <c r="H175" s="39"/>
      <c r="I175" s="39">
        <v>3.5400000000000001E-2</v>
      </c>
      <c r="J175" s="39">
        <v>3.5400000000000001E-2</v>
      </c>
      <c r="K175" s="39">
        <v>3.5400000000000001E-2</v>
      </c>
      <c r="L175" s="39"/>
      <c r="M175" s="89"/>
    </row>
    <row r="176" spans="1:13" x14ac:dyDescent="0.3">
      <c r="A176" s="2" t="s">
        <v>13</v>
      </c>
      <c r="B176" t="s">
        <v>40</v>
      </c>
      <c r="C176" s="39">
        <v>3.6299999999999999E-2</v>
      </c>
      <c r="D176" s="39">
        <v>3.6299999999999999E-2</v>
      </c>
      <c r="E176" s="39">
        <v>5.4600000000000003E-2</v>
      </c>
      <c r="F176" s="39">
        <v>5.3199999999999997E-2</v>
      </c>
      <c r="G176" s="39">
        <v>5.3199999999999997E-2</v>
      </c>
      <c r="H176" s="39"/>
      <c r="I176" s="39">
        <v>5.3199999999999997E-2</v>
      </c>
      <c r="J176" s="39">
        <v>5.3199999999999997E-2</v>
      </c>
      <c r="K176" s="39">
        <v>5.3199999999999997E-2</v>
      </c>
      <c r="L176" s="39"/>
      <c r="M176" s="89">
        <f t="shared" ref="M176:M191" si="105">(C176*$C$160+D176*$D$160+E176*$E$160+F176*$F$160+G176*$G$160+H176*$H$160+I176*$I$160+J176*$J$160+K176*$K$160)/$M$160</f>
        <v>5.2377726400986001E-2</v>
      </c>
    </row>
    <row r="177" spans="1:14" x14ac:dyDescent="0.3">
      <c r="A177" s="595" t="s">
        <v>14</v>
      </c>
      <c r="B177" t="s">
        <v>118</v>
      </c>
      <c r="C177" s="39">
        <v>0.11550000000000001</v>
      </c>
      <c r="D177" s="39">
        <v>0.11550000000000001</v>
      </c>
      <c r="E177" s="39">
        <v>0.1739</v>
      </c>
      <c r="F177" s="39">
        <v>0.1706</v>
      </c>
      <c r="G177" s="39">
        <v>0.1706</v>
      </c>
      <c r="H177" s="39"/>
      <c r="I177" s="39">
        <v>0.1706</v>
      </c>
      <c r="J177" s="39">
        <v>0.1706</v>
      </c>
      <c r="K177" s="39">
        <v>0.1706</v>
      </c>
      <c r="L177" s="39"/>
      <c r="M177" s="89">
        <f t="shared" si="105"/>
        <v>0.16736513077767648</v>
      </c>
    </row>
    <row r="178" spans="1:14" x14ac:dyDescent="0.3">
      <c r="A178" s="595"/>
      <c r="B178" t="s">
        <v>117</v>
      </c>
      <c r="C178" s="39">
        <f>C177*0.423893</f>
        <v>4.8959641500000005E-2</v>
      </c>
      <c r="D178" s="39">
        <f>D177*0.423893</f>
        <v>4.8959641500000005E-2</v>
      </c>
      <c r="E178" s="39">
        <f t="shared" ref="E178:K178" si="106">E177*0.423893</f>
        <v>7.3714992700000009E-2</v>
      </c>
      <c r="F178" s="39">
        <f t="shared" si="106"/>
        <v>7.2316145800000009E-2</v>
      </c>
      <c r="G178" s="39">
        <f t="shared" si="106"/>
        <v>7.2316145800000009E-2</v>
      </c>
      <c r="H178" s="39"/>
      <c r="I178" s="39">
        <f t="shared" si="106"/>
        <v>7.2316145800000009E-2</v>
      </c>
      <c r="J178" s="39">
        <f t="shared" si="106"/>
        <v>7.2316145800000009E-2</v>
      </c>
      <c r="K178" s="39">
        <f t="shared" si="106"/>
        <v>7.2316145800000009E-2</v>
      </c>
      <c r="L178" s="39"/>
      <c r="M178" s="89">
        <f t="shared" si="105"/>
        <v>7.094490738074162E-2</v>
      </c>
    </row>
    <row r="179" spans="1:14" x14ac:dyDescent="0.3">
      <c r="A179" s="349">
        <v>6</v>
      </c>
      <c r="B179" s="350" t="s">
        <v>42</v>
      </c>
      <c r="C179" s="354">
        <f>SUM(C180:C181)</f>
        <v>0.31990000000000002</v>
      </c>
      <c r="D179" s="354">
        <f>SUM(D180:D181)</f>
        <v>0.31990000000000002</v>
      </c>
      <c r="E179" s="354">
        <f t="shared" ref="E179:K179" si="107">SUM(E180:E181)</f>
        <v>0.39050000000000001</v>
      </c>
      <c r="F179" s="354">
        <f t="shared" si="107"/>
        <v>0.38640000000000002</v>
      </c>
      <c r="G179" s="354">
        <f t="shared" si="107"/>
        <v>0.38640000000000002</v>
      </c>
      <c r="H179" s="354"/>
      <c r="I179" s="354">
        <f t="shared" si="107"/>
        <v>0.38640000000000002</v>
      </c>
      <c r="J179" s="354">
        <f t="shared" si="107"/>
        <v>0.38640000000000002</v>
      </c>
      <c r="K179" s="354">
        <f t="shared" si="107"/>
        <v>0.38640000000000002</v>
      </c>
      <c r="L179" s="354"/>
      <c r="M179" s="352">
        <f t="shared" si="105"/>
        <v>0.38254720993761571</v>
      </c>
    </row>
    <row r="180" spans="1:14" x14ac:dyDescent="0.3">
      <c r="A180" s="2" t="s">
        <v>15</v>
      </c>
      <c r="B180" t="s">
        <v>43</v>
      </c>
      <c r="C180" s="39">
        <v>0.13930000000000001</v>
      </c>
      <c r="D180" s="39">
        <v>0.13930000000000001</v>
      </c>
      <c r="E180" s="39">
        <v>0.2099</v>
      </c>
      <c r="F180" s="39">
        <v>0.20580000000000001</v>
      </c>
      <c r="G180" s="39">
        <v>0.20580000000000001</v>
      </c>
      <c r="H180" s="39"/>
      <c r="I180" s="39">
        <v>0.20580000000000001</v>
      </c>
      <c r="J180" s="39">
        <v>0.20580000000000001</v>
      </c>
      <c r="K180" s="39">
        <v>0.20580000000000001</v>
      </c>
      <c r="L180" s="39"/>
      <c r="M180" s="89">
        <f t="shared" si="105"/>
        <v>0.2019472099376157</v>
      </c>
    </row>
    <row r="181" spans="1:14" x14ac:dyDescent="0.3">
      <c r="A181" s="2" t="s">
        <v>16</v>
      </c>
      <c r="B181" t="s">
        <v>44</v>
      </c>
      <c r="C181" s="39">
        <v>0.18060000000000001</v>
      </c>
      <c r="D181" s="39">
        <v>0.18060000000000001</v>
      </c>
      <c r="E181" s="39">
        <v>0.18060000000000001</v>
      </c>
      <c r="F181" s="39">
        <v>0.18060000000000001</v>
      </c>
      <c r="G181" s="39">
        <v>0.18060000000000001</v>
      </c>
      <c r="H181" s="39"/>
      <c r="I181" s="39">
        <v>0.18060000000000001</v>
      </c>
      <c r="J181" s="39">
        <v>0.18060000000000001</v>
      </c>
      <c r="K181" s="39">
        <v>0.18060000000000001</v>
      </c>
      <c r="L181" s="39"/>
      <c r="M181" s="89">
        <f t="shared" si="105"/>
        <v>0.18060000000000004</v>
      </c>
    </row>
    <row r="182" spans="1:14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89">
        <f t="shared" si="105"/>
        <v>0</v>
      </c>
    </row>
    <row r="183" spans="1:14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89">
        <f t="shared" si="105"/>
        <v>0</v>
      </c>
    </row>
    <row r="184" spans="1:14" x14ac:dyDescent="0.3">
      <c r="A184" s="349">
        <v>7</v>
      </c>
      <c r="B184" s="350" t="s">
        <v>45</v>
      </c>
      <c r="C184" s="354">
        <f>SUM(C185:C186)</f>
        <v>0.42799999999999999</v>
      </c>
      <c r="D184" s="354">
        <f>SUM(D185:D186)</f>
        <v>0.2238</v>
      </c>
      <c r="E184" s="354">
        <f t="shared" ref="E184:K184" si="108">SUM(E185:E186)</f>
        <v>0.2979</v>
      </c>
      <c r="F184" s="354">
        <f t="shared" si="108"/>
        <v>0.18209999999999998</v>
      </c>
      <c r="G184" s="354">
        <f t="shared" si="108"/>
        <v>0.37929999999999997</v>
      </c>
      <c r="H184" s="354"/>
      <c r="I184" s="354">
        <f t="shared" si="108"/>
        <v>0.69569999999999999</v>
      </c>
      <c r="J184" s="354">
        <f t="shared" si="108"/>
        <v>0.86839999999999995</v>
      </c>
      <c r="K184" s="354">
        <f t="shared" si="108"/>
        <v>1.2241</v>
      </c>
      <c r="L184" s="354"/>
      <c r="M184" s="352">
        <f t="shared" si="105"/>
        <v>0.49261619548843821</v>
      </c>
    </row>
    <row r="185" spans="1:14" x14ac:dyDescent="0.3">
      <c r="A185" s="2" t="s">
        <v>17</v>
      </c>
      <c r="B185" t="s">
        <v>46</v>
      </c>
      <c r="C185" s="39">
        <v>0.40429999999999999</v>
      </c>
      <c r="D185" s="39">
        <v>0.21160000000000001</v>
      </c>
      <c r="E185" s="39">
        <v>0.28149999999999997</v>
      </c>
      <c r="F185" s="39">
        <v>0.17219999999999999</v>
      </c>
      <c r="G185" s="39">
        <v>0.35849999999999999</v>
      </c>
      <c r="H185" s="39"/>
      <c r="I185" s="39">
        <v>0.65759999999999996</v>
      </c>
      <c r="J185" s="39">
        <v>0.82089999999999996</v>
      </c>
      <c r="K185" s="39">
        <v>1.157</v>
      </c>
      <c r="L185" s="39"/>
      <c r="M185" s="89">
        <f t="shared" si="105"/>
        <v>0.46559328789378773</v>
      </c>
    </row>
    <row r="186" spans="1:14" x14ac:dyDescent="0.3">
      <c r="A186" s="2" t="s">
        <v>18</v>
      </c>
      <c r="B186" t="s">
        <v>48</v>
      </c>
      <c r="C186" s="39">
        <v>2.3699999999999999E-2</v>
      </c>
      <c r="D186" s="39">
        <v>1.2200000000000001E-2</v>
      </c>
      <c r="E186" s="39">
        <v>1.6400000000000001E-2</v>
      </c>
      <c r="F186" s="39">
        <v>9.9000000000000008E-3</v>
      </c>
      <c r="G186" s="39">
        <v>2.0799999999999999E-2</v>
      </c>
      <c r="H186" s="39"/>
      <c r="I186" s="39">
        <v>3.8100000000000002E-2</v>
      </c>
      <c r="J186" s="39">
        <v>4.7500000000000001E-2</v>
      </c>
      <c r="K186" s="39">
        <v>6.7100000000000007E-2</v>
      </c>
      <c r="L186" s="39"/>
      <c r="M186" s="89">
        <f t="shared" si="105"/>
        <v>2.7022907594650328E-2</v>
      </c>
    </row>
    <row r="187" spans="1:14" x14ac:dyDescent="0.3">
      <c r="A187" s="349">
        <v>8</v>
      </c>
      <c r="B187" s="350" t="s">
        <v>49</v>
      </c>
      <c r="C187" s="354">
        <f>SUM(C188:C191)</f>
        <v>0.80679999999999996</v>
      </c>
      <c r="D187" s="354">
        <f>SUM(D188:D191)</f>
        <v>0.41799999999999998</v>
      </c>
      <c r="E187" s="354">
        <f t="shared" ref="E187:K187" si="109">SUM(E188:E191)</f>
        <v>0.59140000000000004</v>
      </c>
      <c r="F187" s="354">
        <f t="shared" si="109"/>
        <v>0.33749999999999997</v>
      </c>
      <c r="G187" s="354">
        <f t="shared" si="109"/>
        <v>0.71489999999999987</v>
      </c>
      <c r="H187" s="354"/>
      <c r="I187" s="354">
        <f t="shared" si="109"/>
        <v>1.3187</v>
      </c>
      <c r="J187" s="354">
        <f t="shared" si="109"/>
        <v>1.6437000000000002</v>
      </c>
      <c r="K187" s="354">
        <f t="shared" si="109"/>
        <v>2.7912000000000003</v>
      </c>
      <c r="L187" s="354"/>
      <c r="M187" s="352">
        <f t="shared" si="105"/>
        <v>1.0048103142749176</v>
      </c>
    </row>
    <row r="188" spans="1:14" x14ac:dyDescent="0.3">
      <c r="A188" s="2" t="s">
        <v>19</v>
      </c>
      <c r="B188" t="s">
        <v>46</v>
      </c>
      <c r="C188" s="39">
        <v>0.40799999999999997</v>
      </c>
      <c r="D188" s="39">
        <v>0.2114</v>
      </c>
      <c r="E188" s="39">
        <v>0.29909999999999998</v>
      </c>
      <c r="F188" s="39">
        <v>0.17069999999999999</v>
      </c>
      <c r="G188" s="39">
        <v>0.36149999999999999</v>
      </c>
      <c r="H188" s="39"/>
      <c r="I188" s="39">
        <v>0.66690000000000005</v>
      </c>
      <c r="J188" s="39">
        <v>0.83120000000000005</v>
      </c>
      <c r="K188" s="39">
        <v>1.4115</v>
      </c>
      <c r="L188" s="39"/>
      <c r="M188" s="89">
        <f t="shared" si="105"/>
        <v>0.50814526661424342</v>
      </c>
    </row>
    <row r="189" spans="1:14" x14ac:dyDescent="0.3">
      <c r="A189" s="2" t="s">
        <v>19</v>
      </c>
      <c r="B189" t="s">
        <v>47</v>
      </c>
      <c r="C189" s="39">
        <v>0.2092</v>
      </c>
      <c r="D189" s="39">
        <v>0.1084</v>
      </c>
      <c r="E189" s="39">
        <v>0.15329999999999999</v>
      </c>
      <c r="F189" s="39">
        <v>8.7499999999999994E-2</v>
      </c>
      <c r="G189" s="39">
        <v>0.18540000000000001</v>
      </c>
      <c r="H189" s="39"/>
      <c r="I189" s="39">
        <v>0.34189999999999998</v>
      </c>
      <c r="J189" s="39">
        <v>0.42620000000000002</v>
      </c>
      <c r="K189" s="39">
        <v>0.7238</v>
      </c>
      <c r="L189" s="39"/>
      <c r="M189" s="89">
        <f t="shared" si="105"/>
        <v>0.26053079877684476</v>
      </c>
    </row>
    <row r="190" spans="1:14" x14ac:dyDescent="0.3">
      <c r="A190" s="2" t="s">
        <v>20</v>
      </c>
      <c r="B190" t="s">
        <v>50</v>
      </c>
      <c r="C190" s="39">
        <v>0.12529999999999999</v>
      </c>
      <c r="D190" s="39">
        <v>6.4899999999999999E-2</v>
      </c>
      <c r="E190" s="39">
        <v>9.1899999999999996E-2</v>
      </c>
      <c r="F190" s="39">
        <v>5.2400000000000002E-2</v>
      </c>
      <c r="G190" s="39">
        <v>0.1111</v>
      </c>
      <c r="H190" s="39"/>
      <c r="I190" s="39">
        <v>0.2049</v>
      </c>
      <c r="J190" s="39">
        <v>0.25540000000000002</v>
      </c>
      <c r="K190" s="39">
        <v>0.43359999999999999</v>
      </c>
      <c r="L190" s="39"/>
      <c r="M190" s="89">
        <f t="shared" si="105"/>
        <v>0.15611718089306578</v>
      </c>
    </row>
    <row r="191" spans="1:14" x14ac:dyDescent="0.3">
      <c r="A191" s="2" t="s">
        <v>20</v>
      </c>
      <c r="B191" t="s">
        <v>47</v>
      </c>
      <c r="C191" s="39">
        <v>6.4299999999999996E-2</v>
      </c>
      <c r="D191" s="39">
        <v>3.3300000000000003E-2</v>
      </c>
      <c r="E191" s="39">
        <v>4.7100000000000003E-2</v>
      </c>
      <c r="F191" s="39">
        <v>2.69E-2</v>
      </c>
      <c r="G191" s="39">
        <v>5.6899999999999999E-2</v>
      </c>
      <c r="H191" s="39"/>
      <c r="I191" s="39">
        <v>0.105</v>
      </c>
      <c r="J191" s="39">
        <v>0.13089999999999999</v>
      </c>
      <c r="K191" s="39">
        <v>0.2223</v>
      </c>
      <c r="L191" s="39"/>
      <c r="M191" s="89">
        <f t="shared" si="105"/>
        <v>8.001706799076376E-2</v>
      </c>
    </row>
    <row r="192" spans="1:14" x14ac:dyDescent="0.3">
      <c r="A192" s="349">
        <v>9</v>
      </c>
      <c r="B192" s="350" t="s">
        <v>51</v>
      </c>
      <c r="C192" s="354">
        <f>SUM(C195,C197)</f>
        <v>0.43494844781776326</v>
      </c>
      <c r="D192" s="354">
        <f>SUM(D195,D197)</f>
        <v>0.40919836421776329</v>
      </c>
      <c r="E192" s="354">
        <f>SUM(E195,E197)</f>
        <v>0.58007443697520111</v>
      </c>
      <c r="F192" s="354">
        <f>SUM(F195,F197)</f>
        <v>0.57490341295929848</v>
      </c>
      <c r="G192" s="354">
        <f>SUM(G195,G197)</f>
        <v>0.63380449615929846</v>
      </c>
      <c r="H192" s="354"/>
      <c r="I192" s="354">
        <f>SUM(I195,I197)</f>
        <v>0.77696543335929846</v>
      </c>
      <c r="J192" s="354">
        <f>SUM(J195,J197)</f>
        <v>0.85635089095929851</v>
      </c>
      <c r="K192" s="354">
        <f>SUM(K195,K197)</f>
        <v>1.0247685173592984</v>
      </c>
      <c r="L192" s="354"/>
      <c r="M192" s="354">
        <f>SUM(M195,M197)</f>
        <v>0.63105299733183262</v>
      </c>
      <c r="N192" s="39"/>
    </row>
    <row r="193" spans="1:15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357">
        <v>-0.40810000000000002</v>
      </c>
      <c r="N193" s="247"/>
      <c r="O193" s="247"/>
    </row>
    <row r="194" spans="1:15" x14ac:dyDescent="0.3">
      <c r="A194" s="358"/>
      <c r="B194" s="359" t="s">
        <v>52</v>
      </c>
      <c r="C194" s="360">
        <f>SUM(C187,C184,C179,C168,C162)</f>
        <v>5.1129502024000004</v>
      </c>
      <c r="D194" s="360">
        <f>SUM(D187,D184,D179,D168,D162)</f>
        <v>4.8102502024000007</v>
      </c>
      <c r="E194" s="360">
        <f>SUM(E187,E184,E179,E168,E162)</f>
        <v>6.8189499808999994</v>
      </c>
      <c r="F194" s="360">
        <f>SUM(F187,F184,F179,F168,F162)</f>
        <v>6.7581630337999998</v>
      </c>
      <c r="G194" s="360">
        <f>SUM(G187,G184,G179,G168,G162)</f>
        <v>7.4505630338</v>
      </c>
      <c r="H194" s="360"/>
      <c r="I194" s="360">
        <f>SUM(I187,I184,I179,I168,I162)</f>
        <v>9.1334630338</v>
      </c>
      <c r="J194" s="360">
        <f>SUM(J187,J184,J179,J168,J162)</f>
        <v>10.066663033800001</v>
      </c>
      <c r="K194" s="360">
        <f>SUM(K187,K184,K179,K168,K162)</f>
        <v>12.0464630338</v>
      </c>
      <c r="L194" s="361"/>
      <c r="M194" s="362">
        <f>((C194*$C$160+D194*$D$160+E194*$E$160+F194*$F$160+G194*$G$160+H194*$H$160+I194*$I$160+J194*$J$160+K194*$K$160)/$M$160)+M193</f>
        <v>7.418218335118171</v>
      </c>
      <c r="N194" s="247"/>
      <c r="O194" s="247"/>
    </row>
    <row r="195" spans="1:15" x14ac:dyDescent="0.3">
      <c r="A195" s="349" t="s">
        <v>21</v>
      </c>
      <c r="B195" s="350" t="s">
        <v>53</v>
      </c>
      <c r="C195" s="354">
        <f t="shared" ref="C195:M195" si="110">SUM(C196:C196)</f>
        <v>0.10651809156659921</v>
      </c>
      <c r="D195" s="354">
        <f t="shared" si="110"/>
        <v>0.10021194246659922</v>
      </c>
      <c r="E195" s="354">
        <f t="shared" si="110"/>
        <v>0.14205918495208969</v>
      </c>
      <c r="F195" s="354">
        <f t="shared" si="110"/>
        <v>0.1407928104831554</v>
      </c>
      <c r="G195" s="354">
        <f t="shared" si="110"/>
        <v>0.15521757968315542</v>
      </c>
      <c r="H195" s="354"/>
      <c r="I195" s="354">
        <f t="shared" si="110"/>
        <v>0.19027743538315542</v>
      </c>
      <c r="J195" s="354">
        <f t="shared" si="110"/>
        <v>0.20971879098315543</v>
      </c>
      <c r="K195" s="354">
        <f t="shared" si="110"/>
        <v>0.25096396438315544</v>
      </c>
      <c r="L195" s="354"/>
      <c r="M195" s="352">
        <f t="shared" si="110"/>
        <v>0.15454374257551687</v>
      </c>
    </row>
    <row r="196" spans="1:15" x14ac:dyDescent="0.3">
      <c r="A196" s="2" t="s">
        <v>121</v>
      </c>
      <c r="B196" t="s">
        <v>128</v>
      </c>
      <c r="C196" s="39">
        <f>0.020833*C194</f>
        <v>0.10651809156659921</v>
      </c>
      <c r="D196" s="39">
        <f t="shared" ref="D196:K196" si="111">0.020833*D194</f>
        <v>0.10021194246659922</v>
      </c>
      <c r="E196" s="39">
        <f t="shared" si="111"/>
        <v>0.14205918495208969</v>
      </c>
      <c r="F196" s="346">
        <f t="shared" si="111"/>
        <v>0.1407928104831554</v>
      </c>
      <c r="G196" s="39">
        <f t="shared" si="111"/>
        <v>0.15521757968315542</v>
      </c>
      <c r="H196" s="39"/>
      <c r="I196" s="39">
        <f t="shared" si="111"/>
        <v>0.19027743538315542</v>
      </c>
      <c r="J196" s="39">
        <f t="shared" ref="J196" si="112">0.020833*J194</f>
        <v>0.20971879098315543</v>
      </c>
      <c r="K196" s="39">
        <f t="shared" si="111"/>
        <v>0.25096396438315544</v>
      </c>
      <c r="L196" s="39"/>
      <c r="M196" s="246">
        <f t="shared" ref="M196" si="113">0.020833*M194</f>
        <v>0.15454374257551687</v>
      </c>
      <c r="N196" s="39"/>
    </row>
    <row r="197" spans="1:15" x14ac:dyDescent="0.3">
      <c r="A197" s="349" t="s">
        <v>24</v>
      </c>
      <c r="B197" s="350" t="s">
        <v>56</v>
      </c>
      <c r="C197" s="354">
        <f>SUM(C198,C199)</f>
        <v>0.32843035625116407</v>
      </c>
      <c r="D197" s="354">
        <f t="shared" ref="D197:J197" si="114">SUM(D198,D199)</f>
        <v>0.30898642175116409</v>
      </c>
      <c r="E197" s="354">
        <f t="shared" si="114"/>
        <v>0.43801525202311148</v>
      </c>
      <c r="F197" s="354">
        <f t="shared" si="114"/>
        <v>0.43411060247614303</v>
      </c>
      <c r="G197" s="354">
        <f t="shared" si="114"/>
        <v>0.47858691647614304</v>
      </c>
      <c r="H197" s="354"/>
      <c r="I197" s="354">
        <f t="shared" si="114"/>
        <v>0.58668799797614302</v>
      </c>
      <c r="J197" s="354">
        <f t="shared" si="114"/>
        <v>0.64663209997614313</v>
      </c>
      <c r="K197" s="354">
        <f t="shared" ref="K197" si="115">SUM(K198,K199)</f>
        <v>0.77380455297614303</v>
      </c>
      <c r="L197" s="354"/>
      <c r="M197" s="352">
        <f t="shared" ref="M197" si="116">SUM(M198,M199)</f>
        <v>0.47650925475631578</v>
      </c>
    </row>
    <row r="198" spans="1:15" x14ac:dyDescent="0.3">
      <c r="A198" s="2" t="s">
        <v>25</v>
      </c>
      <c r="B198" t="s">
        <v>129</v>
      </c>
      <c r="C198" s="39">
        <f>C196</f>
        <v>0.10651809156659921</v>
      </c>
      <c r="D198" s="39">
        <f t="shared" ref="D198:K198" si="117">D196</f>
        <v>0.10021194246659922</v>
      </c>
      <c r="E198" s="39">
        <f t="shared" si="117"/>
        <v>0.14205918495208969</v>
      </c>
      <c r="F198" s="39">
        <f t="shared" si="117"/>
        <v>0.1407928104831554</v>
      </c>
      <c r="G198" s="39">
        <f t="shared" si="117"/>
        <v>0.15521757968315542</v>
      </c>
      <c r="H198" s="39"/>
      <c r="I198" s="39">
        <f t="shared" si="117"/>
        <v>0.19027743538315542</v>
      </c>
      <c r="J198" s="39">
        <f t="shared" ref="J198" si="118">J196</f>
        <v>0.20971879098315543</v>
      </c>
      <c r="K198" s="39">
        <f t="shared" si="117"/>
        <v>0.25096396438315544</v>
      </c>
      <c r="L198" s="39"/>
      <c r="M198" s="246">
        <f t="shared" ref="M198" si="119">M196</f>
        <v>0.15454374257551687</v>
      </c>
    </row>
    <row r="199" spans="1:15" x14ac:dyDescent="0.3">
      <c r="A199" s="2" t="s">
        <v>26</v>
      </c>
      <c r="B199" t="s">
        <v>130</v>
      </c>
      <c r="C199" s="39">
        <f>0.043402*C194</f>
        <v>0.22191226468456485</v>
      </c>
      <c r="D199" s="39">
        <f t="shared" ref="D199:K199" si="120">0.043402*D194</f>
        <v>0.20877447928456486</v>
      </c>
      <c r="E199" s="39">
        <f t="shared" si="120"/>
        <v>0.29595606707102179</v>
      </c>
      <c r="F199" s="39">
        <f t="shared" si="120"/>
        <v>0.29331779199298763</v>
      </c>
      <c r="G199" s="39">
        <f t="shared" si="120"/>
        <v>0.32336933679298763</v>
      </c>
      <c r="H199" s="39"/>
      <c r="I199" s="39">
        <f t="shared" si="120"/>
        <v>0.39641056259298763</v>
      </c>
      <c r="J199" s="39">
        <f t="shared" ref="J199" si="121">0.043402*J194</f>
        <v>0.43691330899298769</v>
      </c>
      <c r="K199" s="39">
        <f t="shared" si="120"/>
        <v>0.52284058859298765</v>
      </c>
      <c r="L199" s="39"/>
      <c r="M199" s="246">
        <f t="shared" ref="M199" si="122">0.043402*M194</f>
        <v>0.32196551218079889</v>
      </c>
    </row>
    <row r="200" spans="1:15" ht="28.8" x14ac:dyDescent="0.3">
      <c r="A200" s="370">
        <v>10</v>
      </c>
      <c r="B200" s="371" t="s">
        <v>134</v>
      </c>
      <c r="C200" s="372">
        <v>2.93E-2</v>
      </c>
      <c r="D200" s="372">
        <v>2.93E-2</v>
      </c>
      <c r="E200" s="372">
        <v>4.8500000000000001E-2</v>
      </c>
      <c r="F200" s="372">
        <v>4.5999999999999999E-2</v>
      </c>
      <c r="G200" s="372">
        <v>4.5999999999999999E-2</v>
      </c>
      <c r="H200" s="372"/>
      <c r="I200" s="372">
        <v>4.5999999999999999E-2</v>
      </c>
      <c r="J200" s="372">
        <v>4.5999999999999999E-2</v>
      </c>
      <c r="K200" s="372">
        <v>4.5999999999999999E-2</v>
      </c>
      <c r="L200" s="373"/>
      <c r="M200" s="374">
        <f t="shared" ref="M200" si="123">(C200*$C$160+D200*$D$160+E200*$E$160+F200*$F$160+G200*$G$160+H200*$H$160+I200*$I$160+J200*$J$160+K200*$K$160)/$M$160</f>
        <v>4.5676616378227779E-2</v>
      </c>
      <c r="N200" s="246"/>
    </row>
    <row r="201" spans="1:15" ht="18" x14ac:dyDescent="0.3">
      <c r="A201" s="579" t="s">
        <v>60</v>
      </c>
      <c r="B201" s="579"/>
      <c r="C201" s="340">
        <f>SUM(C162,C168,C179,C184,C187,C192,C200)</f>
        <v>5.5771986502177642</v>
      </c>
      <c r="D201" s="340">
        <f>SUM(D162,D168,D179,D184,D187,D192,D200)</f>
        <v>5.2487485666177633</v>
      </c>
      <c r="E201" s="340">
        <f>SUM(E162,E168,E179,E184,E187,E192,E200)</f>
        <v>7.4475244178752016</v>
      </c>
      <c r="F201" s="340">
        <f>SUM(F162,F168,F179,F184,F187,F192,F200)</f>
        <v>7.3790664467592997</v>
      </c>
      <c r="G201" s="340">
        <f>SUM(G162,G168,G179,G184,G187,G192,G200)</f>
        <v>8.1303675299592975</v>
      </c>
      <c r="H201" s="340"/>
      <c r="I201" s="340">
        <f>SUM(I162,I168,I179,I184,I187,I192,I200)</f>
        <v>9.9564284671592986</v>
      </c>
      <c r="J201" s="340">
        <f>SUM(J162,J168,J179,J184,J187,J192,J200)</f>
        <v>10.969013924759299</v>
      </c>
      <c r="K201" s="340">
        <f>SUM(K162,K168,K179,K184,K187,K192,K200)</f>
        <v>13.117231551159298</v>
      </c>
      <c r="L201" s="356"/>
      <c r="M201" s="341">
        <f>M194+M195+M197+M200</f>
        <v>8.0949479488282314</v>
      </c>
      <c r="N201" t="s">
        <v>169</v>
      </c>
      <c r="O201"/>
    </row>
    <row r="202" spans="1:15" ht="15.6" x14ac:dyDescent="0.3">
      <c r="K202" s="336" t="s">
        <v>150</v>
      </c>
      <c r="M202" s="337">
        <f>M201/SUM($M$103,$M$152,$M$201)</f>
        <v>0.33610412007055795</v>
      </c>
      <c r="N202" s="245"/>
    </row>
    <row r="207" spans="1:15" x14ac:dyDescent="0.3">
      <c r="J207" s="38"/>
    </row>
    <row r="208" spans="1:15" x14ac:dyDescent="0.3">
      <c r="J208" s="41"/>
    </row>
  </sheetData>
  <mergeCells count="55">
    <mergeCell ref="A177:A178"/>
    <mergeCell ref="A201:B201"/>
    <mergeCell ref="A79:A80"/>
    <mergeCell ref="A103:B103"/>
    <mergeCell ref="A107:M107"/>
    <mergeCell ref="A128:A129"/>
    <mergeCell ref="A152:B152"/>
    <mergeCell ref="A156:M156"/>
    <mergeCell ref="A58:M58"/>
    <mergeCell ref="L40:M40"/>
    <mergeCell ref="L41:M41"/>
    <mergeCell ref="L42:M42"/>
    <mergeCell ref="L43:M43"/>
    <mergeCell ref="L44:M44"/>
    <mergeCell ref="L45:M45"/>
    <mergeCell ref="L46:M46"/>
    <mergeCell ref="L47:M47"/>
    <mergeCell ref="A48:B48"/>
    <mergeCell ref="L48:M48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73BC-2826-47F3-959C-67E90D49183D}">
  <dimension ref="A1:R208"/>
  <sheetViews>
    <sheetView topLeftCell="A60" workbookViewId="0">
      <selection activeCell="C80" sqref="C80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170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 t="shared" ref="C5:K5" si="0">SUM(C60,C109,C158)</f>
        <v>8</v>
      </c>
      <c r="D5" s="334">
        <f t="shared" si="0"/>
        <v>139</v>
      </c>
      <c r="E5" s="334">
        <f t="shared" si="0"/>
        <v>487</v>
      </c>
      <c r="F5" s="334">
        <f t="shared" si="0"/>
        <v>25</v>
      </c>
      <c r="G5" s="334">
        <f t="shared" si="0"/>
        <v>255</v>
      </c>
      <c r="H5" s="334">
        <f t="shared" si="0"/>
        <v>30</v>
      </c>
      <c r="I5" s="334">
        <f t="shared" si="0"/>
        <v>215</v>
      </c>
      <c r="J5" s="334">
        <f t="shared" si="0"/>
        <v>32</v>
      </c>
      <c r="K5" s="334">
        <f t="shared" si="0"/>
        <v>146</v>
      </c>
      <c r="L5" s="582">
        <f>SUM(C5:K5)</f>
        <v>1337</v>
      </c>
      <c r="M5" s="582"/>
      <c r="P5" s="322">
        <f>L7/L5</f>
        <v>6086.0774345549744</v>
      </c>
    </row>
    <row r="6" spans="1:16" ht="15.6" x14ac:dyDescent="0.3">
      <c r="A6" s="280"/>
      <c r="B6" s="294" t="s">
        <v>142</v>
      </c>
      <c r="C6" s="334">
        <f t="shared" ref="C6:K6" si="1">SUM(C61,C110,C159)</f>
        <v>0</v>
      </c>
      <c r="D6" s="334">
        <f t="shared" si="1"/>
        <v>0</v>
      </c>
      <c r="E6" s="334">
        <f t="shared" si="1"/>
        <v>0</v>
      </c>
      <c r="F6" s="334">
        <f t="shared" si="1"/>
        <v>0</v>
      </c>
      <c r="G6" s="334">
        <f t="shared" si="1"/>
        <v>12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12</v>
      </c>
      <c r="M6" s="582"/>
    </row>
    <row r="7" spans="1:16" x14ac:dyDescent="0.3">
      <c r="A7" s="282">
        <v>1</v>
      </c>
      <c r="B7" s="281" t="s">
        <v>2</v>
      </c>
      <c r="C7" s="314">
        <f t="shared" ref="C7:K7" si="2">SUM(C62,C111,C160)</f>
        <v>36351.78</v>
      </c>
      <c r="D7" s="314">
        <f t="shared" si="2"/>
        <v>1088448.07</v>
      </c>
      <c r="E7" s="314">
        <f t="shared" si="2"/>
        <v>3105490.59</v>
      </c>
      <c r="F7" s="314">
        <f t="shared" si="2"/>
        <v>123934.66</v>
      </c>
      <c r="G7" s="314">
        <f t="shared" si="2"/>
        <v>1538629.03</v>
      </c>
      <c r="H7" s="314">
        <f t="shared" si="2"/>
        <v>207243.25</v>
      </c>
      <c r="I7" s="314">
        <f t="shared" si="2"/>
        <v>1084340</v>
      </c>
      <c r="J7" s="314">
        <f t="shared" si="2"/>
        <v>176610.78</v>
      </c>
      <c r="K7" s="314">
        <f t="shared" si="2"/>
        <v>776037.37</v>
      </c>
      <c r="L7" s="580">
        <f>SUM(C7:K7)</f>
        <v>8137085.5300000003</v>
      </c>
      <c r="M7" s="580"/>
      <c r="N7" s="290"/>
      <c r="O7" s="290"/>
      <c r="P7" s="291"/>
    </row>
    <row r="8" spans="1:16" ht="28.8" x14ac:dyDescent="0.3">
      <c r="A8" s="347"/>
      <c r="B8" s="363" t="s">
        <v>28</v>
      </c>
      <c r="C8" s="348" t="s">
        <v>61</v>
      </c>
      <c r="D8" s="348" t="s">
        <v>62</v>
      </c>
      <c r="E8" s="348" t="s">
        <v>63</v>
      </c>
      <c r="F8" s="348" t="s">
        <v>64</v>
      </c>
      <c r="G8" s="348" t="s">
        <v>65</v>
      </c>
      <c r="H8" s="348" t="s">
        <v>111</v>
      </c>
      <c r="I8" s="348" t="s">
        <v>66</v>
      </c>
      <c r="J8" s="348" t="s">
        <v>67</v>
      </c>
      <c r="K8" s="348" t="s">
        <v>68</v>
      </c>
      <c r="L8" s="590" t="s">
        <v>69</v>
      </c>
      <c r="M8" s="590"/>
      <c r="N8" s="348" t="s">
        <v>70</v>
      </c>
      <c r="O8" s="348" t="s">
        <v>140</v>
      </c>
      <c r="P8" s="34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0.74969646273167356</v>
      </c>
      <c r="D9" s="309">
        <f t="shared" ref="D9:K9" si="3">SUM(D10:D14)</f>
        <v>1.0376573574695207</v>
      </c>
      <c r="E9" s="309">
        <f t="shared" si="3"/>
        <v>1.233493734468859</v>
      </c>
      <c r="F9" s="309">
        <f t="shared" si="3"/>
        <v>1.5159883859204519</v>
      </c>
      <c r="G9" s="309">
        <f t="shared" si="3"/>
        <v>1.5328095708814229</v>
      </c>
      <c r="H9" s="309">
        <f t="shared" si="3"/>
        <v>1.8884831995734479</v>
      </c>
      <c r="I9" s="309">
        <f t="shared" si="3"/>
        <v>2.4266409045917334</v>
      </c>
      <c r="J9" s="309">
        <f t="shared" si="3"/>
        <v>2.6938180528844273</v>
      </c>
      <c r="K9" s="309">
        <f t="shared" si="3"/>
        <v>3.324416216853062</v>
      </c>
      <c r="L9" s="583">
        <f>(M64*$M$62+M113*$M$111+M162*$M$160)/$L$7</f>
        <v>1.6728235941369047</v>
      </c>
      <c r="M9" s="583"/>
      <c r="N9" s="310">
        <f t="shared" ref="N9:N48" si="4">L9/$L$48</f>
        <v>0.22156257780876254</v>
      </c>
      <c r="O9" s="309">
        <f t="shared" ref="O9:O48" si="5">N9*$M$53</f>
        <v>0.84158084356334095</v>
      </c>
      <c r="P9" s="324">
        <f t="shared" ref="P9:P47" si="6">L9*$L$7</f>
        <v>13611908.662094001</v>
      </c>
    </row>
    <row r="10" spans="1:16" x14ac:dyDescent="0.3">
      <c r="A10" s="375" t="s">
        <v>3</v>
      </c>
      <c r="B10" s="376" t="s">
        <v>30</v>
      </c>
      <c r="C10" s="377">
        <f t="shared" ref="C10:K10" si="7">(C65*C$62+C114*C$111+C163*C$160)/(SUM(C$160,C$111,C$62))</f>
        <v>0.4843016329874355</v>
      </c>
      <c r="D10" s="377">
        <f t="shared" si="7"/>
        <v>0.67618056161007289</v>
      </c>
      <c r="E10" s="377">
        <f t="shared" si="7"/>
        <v>0.82394582620841239</v>
      </c>
      <c r="F10" s="377">
        <f t="shared" si="7"/>
        <v>1.0616406119724699</v>
      </c>
      <c r="G10" s="377">
        <f t="shared" si="7"/>
        <v>1.0274964559975837</v>
      </c>
      <c r="H10" s="377">
        <f t="shared" si="7"/>
        <v>0.84316094039733502</v>
      </c>
      <c r="I10" s="377">
        <f t="shared" si="7"/>
        <v>1.6576349313416459</v>
      </c>
      <c r="J10" s="377">
        <f t="shared" si="7"/>
        <v>1.8562541502959218</v>
      </c>
      <c r="K10" s="377">
        <f t="shared" si="7"/>
        <v>2.1113058989130895</v>
      </c>
      <c r="L10" s="591">
        <f t="shared" ref="L10:L48" si="8">(M65*$M$62+M114*$M$111+M163*$M$160)/$L$7</f>
        <v>1.1015399333981193</v>
      </c>
      <c r="M10" s="591"/>
      <c r="N10" s="378">
        <f t="shared" si="4"/>
        <v>0.14589704978958226</v>
      </c>
      <c r="O10" s="377">
        <f t="shared" si="5"/>
        <v>0.55417373930943414</v>
      </c>
      <c r="P10" s="379">
        <f t="shared" si="6"/>
        <v>8963324.6527709998</v>
      </c>
    </row>
    <row r="11" spans="1:16" x14ac:dyDescent="0.3">
      <c r="A11" s="2" t="s">
        <v>4</v>
      </c>
      <c r="B11" t="s">
        <v>31</v>
      </c>
      <c r="C11" s="287">
        <f t="shared" ref="C11:K11" si="9">(C66*C$62+C115*C$111+C164*C$160)/(SUM(C$160,C$111,C$62))</f>
        <v>1.9394829744238107E-2</v>
      </c>
      <c r="D11" s="287">
        <f t="shared" si="9"/>
        <v>2.7076795859447843E-2</v>
      </c>
      <c r="E11" s="287">
        <f t="shared" si="9"/>
        <v>3.291484996513868E-2</v>
      </c>
      <c r="F11" s="287">
        <f t="shared" si="9"/>
        <v>4.2478598327538079E-2</v>
      </c>
      <c r="G11" s="287">
        <f t="shared" si="9"/>
        <v>4.1113114883839154E-2</v>
      </c>
      <c r="H11" s="287">
        <f t="shared" si="9"/>
        <v>5.0622259176113085E-2</v>
      </c>
      <c r="I11" s="287">
        <f t="shared" si="9"/>
        <v>6.6305973250087621E-2</v>
      </c>
      <c r="J11" s="287">
        <f t="shared" si="9"/>
        <v>7.4163902588505637E-2</v>
      </c>
      <c r="K11" s="287">
        <f t="shared" si="9"/>
        <v>8.4433231328795419E-2</v>
      </c>
      <c r="L11" s="585">
        <f t="shared" si="8"/>
        <v>4.4478666103562513E-2</v>
      </c>
      <c r="M11" s="585"/>
      <c r="N11" s="313">
        <f t="shared" si="4"/>
        <v>5.8911220250244846E-3</v>
      </c>
      <c r="O11" s="287">
        <f t="shared" si="5"/>
        <v>2.2376772704070815E-2</v>
      </c>
      <c r="P11" s="326">
        <f t="shared" si="6"/>
        <v>361926.71034500003</v>
      </c>
    </row>
    <row r="12" spans="1:16" x14ac:dyDescent="0.3">
      <c r="A12" s="375" t="s">
        <v>5</v>
      </c>
      <c r="B12" s="376" t="s">
        <v>32</v>
      </c>
      <c r="C12" s="377">
        <f t="shared" ref="C12:K12" si="10">(C67*C$62+C116*C$111+C165*C$160)/(SUM(C$160,C$111,C$62))</f>
        <v>7.6700000000000004E-2</v>
      </c>
      <c r="D12" s="377">
        <f t="shared" si="10"/>
        <v>0.11279999999999998</v>
      </c>
      <c r="E12" s="377">
        <f t="shared" si="10"/>
        <v>0.14679999999999999</v>
      </c>
      <c r="F12" s="377">
        <f t="shared" si="10"/>
        <v>0.14680000000000001</v>
      </c>
      <c r="G12" s="377">
        <f t="shared" si="10"/>
        <v>0.17109999999999997</v>
      </c>
      <c r="H12" s="377">
        <f t="shared" si="10"/>
        <v>0.1711</v>
      </c>
      <c r="I12" s="377">
        <f t="shared" si="10"/>
        <v>0.20319999999999999</v>
      </c>
      <c r="J12" s="377">
        <f t="shared" si="10"/>
        <v>0.20319999999999999</v>
      </c>
      <c r="K12" s="377">
        <f t="shared" si="10"/>
        <v>0.2399</v>
      </c>
      <c r="L12" s="591">
        <f t="shared" si="8"/>
        <v>0.16477153352337934</v>
      </c>
      <c r="M12" s="591"/>
      <c r="N12" s="378">
        <f t="shared" si="4"/>
        <v>2.1823703255320712E-2</v>
      </c>
      <c r="O12" s="377">
        <f t="shared" si="5"/>
        <v>8.2894912926773437E-2</v>
      </c>
      <c r="P12" s="379">
        <f t="shared" si="6"/>
        <v>1340760.061189</v>
      </c>
    </row>
    <row r="13" spans="1:16" x14ac:dyDescent="0.3">
      <c r="A13" s="2" t="s">
        <v>6</v>
      </c>
      <c r="B13" t="s">
        <v>181</v>
      </c>
      <c r="C13" s="287">
        <f t="shared" ref="C13:K13" si="11">(C68*C$62+C117*C$111+C166*C$160)/(SUM(C$160,C$111,C$62))</f>
        <v>0.16930000000000001</v>
      </c>
      <c r="D13" s="287">
        <f t="shared" si="11"/>
        <v>0.22159999999999999</v>
      </c>
      <c r="E13" s="287">
        <f t="shared" si="11"/>
        <v>0.22983305829530787</v>
      </c>
      <c r="F13" s="287">
        <f t="shared" si="11"/>
        <v>0.26506917562044391</v>
      </c>
      <c r="G13" s="287">
        <f t="shared" si="11"/>
        <v>0.29310000000000008</v>
      </c>
      <c r="H13" s="287">
        <f t="shared" si="11"/>
        <v>0.5736</v>
      </c>
      <c r="I13" s="287">
        <f t="shared" si="11"/>
        <v>0.49949999999999994</v>
      </c>
      <c r="J13" s="287">
        <f t="shared" si="11"/>
        <v>0.56020000000000003</v>
      </c>
      <c r="K13" s="287">
        <f t="shared" si="11"/>
        <v>0.88877708661117694</v>
      </c>
      <c r="L13" s="585">
        <f t="shared" si="8"/>
        <v>0.35566621668397286</v>
      </c>
      <c r="M13" s="585"/>
      <c r="N13" s="313">
        <f t="shared" si="4"/>
        <v>4.7107372280129206E-2</v>
      </c>
      <c r="O13" s="287">
        <f t="shared" si="5"/>
        <v>0.17893212154167121</v>
      </c>
      <c r="P13" s="326">
        <f t="shared" si="6"/>
        <v>2894086.4252890004</v>
      </c>
    </row>
    <row r="14" spans="1:16" x14ac:dyDescent="0.3">
      <c r="A14" s="375" t="s">
        <v>100</v>
      </c>
      <c r="B14" s="376" t="s">
        <v>101</v>
      </c>
      <c r="C14" s="377"/>
      <c r="D14" s="377"/>
      <c r="E14" s="377"/>
      <c r="F14" s="377"/>
      <c r="G14" s="377"/>
      <c r="H14" s="377">
        <f>(H69*H$62+H118*H$111+H167*H$160)/(SUM(H$160,H$111,H$62))</f>
        <v>0.25</v>
      </c>
      <c r="I14" s="377"/>
      <c r="J14" s="377"/>
      <c r="K14" s="377"/>
      <c r="L14" s="591">
        <f t="shared" si="8"/>
        <v>6.3672444278707243E-3</v>
      </c>
      <c r="M14" s="591"/>
      <c r="N14" s="378">
        <f t="shared" si="4"/>
        <v>8.4333045870589336E-4</v>
      </c>
      <c r="O14" s="377">
        <f t="shared" si="5"/>
        <v>3.2032970813914048E-3</v>
      </c>
      <c r="P14" s="379">
        <f t="shared" si="6"/>
        <v>51810.8125</v>
      </c>
    </row>
    <row r="15" spans="1:16" ht="28.8" x14ac:dyDescent="0.3">
      <c r="A15" s="283">
        <v>5</v>
      </c>
      <c r="B15" s="284" t="s">
        <v>71</v>
      </c>
      <c r="C15" s="309">
        <f t="shared" ref="C15:K15" si="12">SUM(C16:C18,C23:C25)</f>
        <v>2.7063056336245475</v>
      </c>
      <c r="D15" s="309">
        <f t="shared" si="12"/>
        <v>2.7062138741807913</v>
      </c>
      <c r="E15" s="309">
        <f t="shared" si="12"/>
        <v>4.2189596779832179</v>
      </c>
      <c r="F15" s="309">
        <f t="shared" si="12"/>
        <v>4.1167700564547163</v>
      </c>
      <c r="G15" s="309">
        <f t="shared" si="12"/>
        <v>4.1167545029215864</v>
      </c>
      <c r="H15" s="309">
        <f t="shared" si="12"/>
        <v>4.473102335000001</v>
      </c>
      <c r="I15" s="309">
        <f t="shared" si="12"/>
        <v>4.1167644023873757</v>
      </c>
      <c r="J15" s="309">
        <f t="shared" si="12"/>
        <v>4.1168418688466266</v>
      </c>
      <c r="K15" s="309">
        <f t="shared" si="12"/>
        <v>4.1167718919475647</v>
      </c>
      <c r="L15" s="583">
        <f t="shared" si="8"/>
        <v>3.9698612364024708</v>
      </c>
      <c r="M15" s="583"/>
      <c r="N15" s="310">
        <f t="shared" si="4"/>
        <v>0.52580122145768116</v>
      </c>
      <c r="O15" s="309">
        <f t="shared" si="5"/>
        <v>1.9971975406556668</v>
      </c>
      <c r="P15" s="327">
        <f t="shared" si="6"/>
        <v>32303100.422838457</v>
      </c>
    </row>
    <row r="16" spans="1:16" x14ac:dyDescent="0.3">
      <c r="A16" s="375" t="s">
        <v>115</v>
      </c>
      <c r="B16" s="376" t="s">
        <v>114</v>
      </c>
      <c r="C16" s="377">
        <f t="shared" ref="C16:K16" si="13">(C71*C$62+C120*C$111+C169*C$160)/(SUM(C$160,C$111,C$62))</f>
        <v>1.5012816127298307</v>
      </c>
      <c r="D16" s="377">
        <f t="shared" si="13"/>
        <v>1.501243756502779</v>
      </c>
      <c r="E16" s="377">
        <f t="shared" si="13"/>
        <v>2.2674068102611766</v>
      </c>
      <c r="F16" s="377">
        <f t="shared" si="13"/>
        <v>2.2160049320101414</v>
      </c>
      <c r="G16" s="377">
        <f t="shared" si="13"/>
        <v>2.215994008764413</v>
      </c>
      <c r="H16" s="377">
        <f t="shared" si="13"/>
        <v>2.4243999999999999</v>
      </c>
      <c r="I16" s="377">
        <f t="shared" si="13"/>
        <v>2.2160009611588616</v>
      </c>
      <c r="J16" s="377">
        <f t="shared" si="13"/>
        <v>2.2160553658502615</v>
      </c>
      <c r="K16" s="377">
        <f t="shared" si="13"/>
        <v>2.2160062210766989</v>
      </c>
      <c r="L16" s="591">
        <f t="shared" si="8"/>
        <v>2.142126321628083</v>
      </c>
      <c r="M16" s="591"/>
      <c r="N16" s="378">
        <f t="shared" si="4"/>
        <v>0.28372090845406722</v>
      </c>
      <c r="O16" s="377">
        <f t="shared" si="5"/>
        <v>1.0776823587935711</v>
      </c>
      <c r="P16" s="379">
        <f t="shared" si="6"/>
        <v>17430665.095152002</v>
      </c>
    </row>
    <row r="17" spans="1:16" x14ac:dyDescent="0.3">
      <c r="A17" s="2" t="s">
        <v>116</v>
      </c>
      <c r="B17" t="s">
        <v>117</v>
      </c>
      <c r="C17" s="287">
        <f t="shared" ref="C17:K17" si="14">(C72*C$62+C121*C$111+C170*C$160)/(SUM(C$160,C$111,C$62))</f>
        <v>0.63638276666488613</v>
      </c>
      <c r="D17" s="287">
        <f t="shared" si="14"/>
        <v>0.63636671967523262</v>
      </c>
      <c r="E17" s="287">
        <f t="shared" si="14"/>
        <v>0.96113787502204107</v>
      </c>
      <c r="F17" s="287">
        <f t="shared" si="14"/>
        <v>0.93934897864457501</v>
      </c>
      <c r="G17" s="287">
        <f t="shared" si="14"/>
        <v>0.93934434835717318</v>
      </c>
      <c r="H17" s="287">
        <f t="shared" si="14"/>
        <v>1.0276861892</v>
      </c>
      <c r="I17" s="287">
        <f t="shared" si="14"/>
        <v>0.93934729542851336</v>
      </c>
      <c r="J17" s="287">
        <f t="shared" si="14"/>
        <v>0.93937035719636475</v>
      </c>
      <c r="K17" s="287">
        <f t="shared" si="14"/>
        <v>0.93934952507086511</v>
      </c>
      <c r="L17" s="585">
        <f t="shared" si="8"/>
        <v>0.90803235285389317</v>
      </c>
      <c r="M17" s="585"/>
      <c r="N17" s="313">
        <f t="shared" si="4"/>
        <v>0.12026730704731994</v>
      </c>
      <c r="O17" s="287">
        <f t="shared" si="5"/>
        <v>0.45682200811608331</v>
      </c>
      <c r="P17" s="326">
        <f t="shared" si="6"/>
        <v>7388736.9191792682</v>
      </c>
    </row>
    <row r="18" spans="1:16" x14ac:dyDescent="0.3">
      <c r="A18" s="375" t="s">
        <v>8</v>
      </c>
      <c r="B18" s="376" t="s">
        <v>35</v>
      </c>
      <c r="C18" s="377">
        <f t="shared" ref="C18:K18" si="15">(C73*C$62+C122*C$111+C171*C$160)/(SUM(C$160,C$111,C$62))</f>
        <v>0.40418161272983055</v>
      </c>
      <c r="D18" s="377">
        <f t="shared" si="15"/>
        <v>0.40414375650277928</v>
      </c>
      <c r="E18" s="377">
        <f t="shared" si="15"/>
        <v>0.74280000000000002</v>
      </c>
      <c r="F18" s="377">
        <f t="shared" si="15"/>
        <v>0.71849999999999981</v>
      </c>
      <c r="G18" s="377">
        <f t="shared" si="15"/>
        <v>0.71849999999999992</v>
      </c>
      <c r="H18" s="377">
        <f t="shared" si="15"/>
        <v>0.7780999999999999</v>
      </c>
      <c r="I18" s="377">
        <f t="shared" si="15"/>
        <v>0.71850000000000003</v>
      </c>
      <c r="J18" s="377">
        <f t="shared" si="15"/>
        <v>0.71849999999999992</v>
      </c>
      <c r="K18" s="377">
        <f t="shared" si="15"/>
        <v>0.71849999999999992</v>
      </c>
      <c r="L18" s="591">
        <f t="shared" si="8"/>
        <v>0.68583826142368198</v>
      </c>
      <c r="M18" s="591"/>
      <c r="N18" s="378">
        <f t="shared" si="4"/>
        <v>9.0838085793088594E-2</v>
      </c>
      <c r="O18" s="377">
        <f t="shared" si="5"/>
        <v>0.34503837979088192</v>
      </c>
      <c r="P18" s="379">
        <f t="shared" si="6"/>
        <v>5580724.5929509997</v>
      </c>
    </row>
    <row r="19" spans="1:16" x14ac:dyDescent="0.3">
      <c r="A19" s="2" t="s">
        <v>9</v>
      </c>
      <c r="B19" t="s">
        <v>108</v>
      </c>
      <c r="C19" s="287">
        <f t="shared" ref="C19:K19" si="16">(C74*C$62+C123*C$111+C172*C$160)/(SUM(C$160,C$111,C$62))</f>
        <v>0.3432816127298306</v>
      </c>
      <c r="D19" s="287">
        <f t="shared" si="16"/>
        <v>0.34324375650277922</v>
      </c>
      <c r="E19" s="287">
        <f t="shared" si="16"/>
        <v>0.63090000000000002</v>
      </c>
      <c r="F19" s="287">
        <f t="shared" si="16"/>
        <v>0.61029999999999984</v>
      </c>
      <c r="G19" s="287">
        <f t="shared" si="16"/>
        <v>0.61029999999999984</v>
      </c>
      <c r="H19" s="287">
        <f t="shared" si="16"/>
        <v>0.66379999999999983</v>
      </c>
      <c r="I19" s="287">
        <f t="shared" si="16"/>
        <v>0.61029999999999995</v>
      </c>
      <c r="J19" s="287">
        <f t="shared" si="16"/>
        <v>0.61029999999999995</v>
      </c>
      <c r="K19" s="287">
        <f t="shared" si="16"/>
        <v>0.61029999999999995</v>
      </c>
      <c r="L19" s="585">
        <f t="shared" si="8"/>
        <v>0.58260914857337143</v>
      </c>
      <c r="M19" s="585"/>
      <c r="N19" s="313">
        <f t="shared" si="4"/>
        <v>7.7165569200072018E-2</v>
      </c>
      <c r="O19" s="287">
        <f t="shared" si="5"/>
        <v>0.29310484407477239</v>
      </c>
      <c r="P19" s="326">
        <f t="shared" si="6"/>
        <v>4740740.4725020006</v>
      </c>
    </row>
    <row r="20" spans="1:16" x14ac:dyDescent="0.3">
      <c r="A20" s="375" t="s">
        <v>10</v>
      </c>
      <c r="B20" s="376" t="s">
        <v>109</v>
      </c>
      <c r="C20" s="377">
        <f t="shared" ref="C20:K20" si="17">(C75*C$62+C124*C$111+C173*C$160)/(SUM(C$160,C$111,C$62))</f>
        <v>3.7100000000000001E-2</v>
      </c>
      <c r="D20" s="377">
        <f t="shared" si="17"/>
        <v>3.7100000000000001E-2</v>
      </c>
      <c r="E20" s="377">
        <f t="shared" si="17"/>
        <v>6.8199999999999997E-2</v>
      </c>
      <c r="F20" s="377">
        <f t="shared" si="17"/>
        <v>6.5899999999999986E-2</v>
      </c>
      <c r="G20" s="377">
        <f t="shared" si="17"/>
        <v>6.59E-2</v>
      </c>
      <c r="H20" s="377">
        <f t="shared" si="17"/>
        <v>6.8599999999999994E-2</v>
      </c>
      <c r="I20" s="377">
        <f t="shared" si="17"/>
        <v>6.59E-2</v>
      </c>
      <c r="J20" s="377">
        <f t="shared" si="17"/>
        <v>6.59E-2</v>
      </c>
      <c r="K20" s="377">
        <f t="shared" si="17"/>
        <v>6.59E-2</v>
      </c>
      <c r="L20" s="591">
        <f t="shared" si="8"/>
        <v>6.2865492072442311E-2</v>
      </c>
      <c r="M20" s="591"/>
      <c r="N20" s="378">
        <f t="shared" si="4"/>
        <v>8.326425169758048E-3</v>
      </c>
      <c r="O20" s="377">
        <f t="shared" si="5"/>
        <v>3.162700121804992E-2</v>
      </c>
      <c r="P20" s="379">
        <f t="shared" si="6"/>
        <v>511541.88587900007</v>
      </c>
    </row>
    <row r="21" spans="1:16" x14ac:dyDescent="0.3">
      <c r="A21" s="2" t="s">
        <v>11</v>
      </c>
      <c r="B21" t="s">
        <v>110</v>
      </c>
      <c r="C21" s="287">
        <f t="shared" ref="C21:K21" si="18">(C76*C$62+C125*C$111+C174*C$160)/(SUM(C$160,C$111,C$62))</f>
        <v>3.8999999999999998E-3</v>
      </c>
      <c r="D21" s="287">
        <f t="shared" si="18"/>
        <v>3.8999999999999998E-3</v>
      </c>
      <c r="E21" s="287">
        <f t="shared" si="18"/>
        <v>7.1000000000000004E-3</v>
      </c>
      <c r="F21" s="287">
        <f t="shared" si="18"/>
        <v>6.899999999999999E-3</v>
      </c>
      <c r="G21" s="287">
        <f t="shared" si="18"/>
        <v>6.899999999999999E-3</v>
      </c>
      <c r="H21" s="287">
        <f t="shared" si="18"/>
        <v>7.1999999999999989E-3</v>
      </c>
      <c r="I21" s="287">
        <f t="shared" si="18"/>
        <v>6.8999999999999999E-3</v>
      </c>
      <c r="J21" s="287">
        <f t="shared" si="18"/>
        <v>6.8999999999999999E-3</v>
      </c>
      <c r="K21" s="287">
        <f t="shared" si="18"/>
        <v>6.9000000000000008E-3</v>
      </c>
      <c r="L21" s="585">
        <f t="shared" si="8"/>
        <v>6.5692761250845527E-3</v>
      </c>
      <c r="M21" s="585"/>
      <c r="N21" s="313">
        <f t="shared" si="4"/>
        <v>8.7008920588680619E-4</v>
      </c>
      <c r="O21" s="287">
        <f t="shared" si="5"/>
        <v>3.3049372105500761E-3</v>
      </c>
      <c r="P21" s="326">
        <f t="shared" si="6"/>
        <v>53454.761699999988</v>
      </c>
    </row>
    <row r="22" spans="1:16" x14ac:dyDescent="0.3">
      <c r="A22" s="375" t="s">
        <v>132</v>
      </c>
      <c r="B22" s="376" t="s">
        <v>133</v>
      </c>
      <c r="C22" s="377">
        <f t="shared" ref="C22:K22" si="19">(C77*C$62+C126*C$111+C175*C$160)/(SUM(C$160,C$111,C$62))</f>
        <v>1.9900000000000001E-2</v>
      </c>
      <c r="D22" s="377">
        <f t="shared" si="19"/>
        <v>1.9900000000000001E-2</v>
      </c>
      <c r="E22" s="377">
        <f t="shared" si="19"/>
        <v>3.6599999999999994E-2</v>
      </c>
      <c r="F22" s="377">
        <f t="shared" si="19"/>
        <v>3.5400000000000001E-2</v>
      </c>
      <c r="G22" s="377">
        <f t="shared" si="19"/>
        <v>3.5400000000000001E-2</v>
      </c>
      <c r="H22" s="377">
        <f t="shared" si="19"/>
        <v>3.85E-2</v>
      </c>
      <c r="I22" s="377">
        <f t="shared" si="19"/>
        <v>3.5400000000000001E-2</v>
      </c>
      <c r="J22" s="377">
        <f t="shared" si="19"/>
        <v>3.5400000000000001E-2</v>
      </c>
      <c r="K22" s="377">
        <f t="shared" si="19"/>
        <v>3.5400000000000001E-2</v>
      </c>
      <c r="L22" s="591">
        <f t="shared" si="8"/>
        <v>2.1525239587103128E-2</v>
      </c>
      <c r="M22" s="591"/>
      <c r="N22" s="378">
        <f t="shared" si="4"/>
        <v>2.8509805741534036E-3</v>
      </c>
      <c r="O22" s="377">
        <f t="shared" si="5"/>
        <v>1.0829133061674592E-2</v>
      </c>
      <c r="P22" s="379">
        <f t="shared" si="6"/>
        <v>175152.71557400003</v>
      </c>
    </row>
    <row r="23" spans="1:16" x14ac:dyDescent="0.3">
      <c r="A23" s="375" t="s">
        <v>13</v>
      </c>
      <c r="B23" s="376" t="s">
        <v>40</v>
      </c>
      <c r="C23" s="377">
        <f t="shared" ref="C23:K23" si="20">(C78*C$62+C127*C$111+C176*C$160)/(SUM(C$160,C$111,C$62))</f>
        <v>0</v>
      </c>
      <c r="D23" s="377">
        <f t="shared" si="20"/>
        <v>0</v>
      </c>
      <c r="E23" s="377">
        <f t="shared" si="20"/>
        <v>0</v>
      </c>
      <c r="F23" s="377">
        <f t="shared" si="20"/>
        <v>0</v>
      </c>
      <c r="G23" s="377">
        <f t="shared" si="20"/>
        <v>0</v>
      </c>
      <c r="H23" s="377">
        <f t="shared" si="20"/>
        <v>0</v>
      </c>
      <c r="I23" s="377">
        <f t="shared" si="20"/>
        <v>0</v>
      </c>
      <c r="J23" s="377">
        <f t="shared" si="20"/>
        <v>0</v>
      </c>
      <c r="K23" s="377">
        <f t="shared" si="20"/>
        <v>0</v>
      </c>
      <c r="L23" s="591">
        <f t="shared" si="8"/>
        <v>0</v>
      </c>
      <c r="M23" s="591"/>
      <c r="N23" s="378">
        <f t="shared" si="4"/>
        <v>0</v>
      </c>
      <c r="O23" s="377">
        <f t="shared" si="5"/>
        <v>0</v>
      </c>
      <c r="P23" s="379">
        <f t="shared" si="6"/>
        <v>0</v>
      </c>
    </row>
    <row r="24" spans="1:16" x14ac:dyDescent="0.3">
      <c r="A24" s="297" t="s">
        <v>14</v>
      </c>
      <c r="B24" t="s">
        <v>118</v>
      </c>
      <c r="C24" s="287">
        <f t="shared" ref="C24:K24" si="21">(C79*C$62+C128*C$111+C177*C$160)/(SUM(C$160,C$111,C$62))</f>
        <v>0.11549999999999999</v>
      </c>
      <c r="D24" s="287">
        <f t="shared" si="21"/>
        <v>0.11549999999999999</v>
      </c>
      <c r="E24" s="287">
        <f t="shared" si="21"/>
        <v>0.17389999999999997</v>
      </c>
      <c r="F24" s="287">
        <f t="shared" si="21"/>
        <v>0.1706</v>
      </c>
      <c r="G24" s="287">
        <f t="shared" si="21"/>
        <v>0.1706</v>
      </c>
      <c r="H24" s="287">
        <f t="shared" si="21"/>
        <v>0.17059999999999997</v>
      </c>
      <c r="I24" s="287">
        <f t="shared" si="21"/>
        <v>0.1706</v>
      </c>
      <c r="J24" s="287">
        <f t="shared" si="21"/>
        <v>0.1706</v>
      </c>
      <c r="K24" s="287">
        <f t="shared" si="21"/>
        <v>0.17060000000000003</v>
      </c>
      <c r="L24" s="585">
        <f t="shared" si="8"/>
        <v>0.16424288938621984</v>
      </c>
      <c r="M24" s="585"/>
      <c r="N24" s="313">
        <f t="shared" si="4"/>
        <v>2.1753685258095498E-2</v>
      </c>
      <c r="O24" s="287">
        <f t="shared" si="5"/>
        <v>8.2628957340987325E-2</v>
      </c>
      <c r="P24" s="326">
        <f t="shared" si="6"/>
        <v>1336458.43863</v>
      </c>
    </row>
    <row r="25" spans="1:16" x14ac:dyDescent="0.3">
      <c r="A25" s="380"/>
      <c r="B25" s="376" t="s">
        <v>117</v>
      </c>
      <c r="C25" s="377">
        <f t="shared" ref="C25:K25" si="22">(C80*C$62+C129*C$111+C178*C$160)/(SUM(C$160,C$111,C$62))</f>
        <v>4.8959641500000005E-2</v>
      </c>
      <c r="D25" s="377">
        <f t="shared" si="22"/>
        <v>4.8959641499999998E-2</v>
      </c>
      <c r="E25" s="377">
        <f t="shared" si="22"/>
        <v>7.3714992700000009E-2</v>
      </c>
      <c r="F25" s="377">
        <f t="shared" si="22"/>
        <v>7.2316145800000023E-2</v>
      </c>
      <c r="G25" s="377">
        <f t="shared" si="22"/>
        <v>7.2316145800000009E-2</v>
      </c>
      <c r="H25" s="377">
        <f t="shared" si="22"/>
        <v>7.2316145799999995E-2</v>
      </c>
      <c r="I25" s="377">
        <f t="shared" si="22"/>
        <v>7.2316145800000009E-2</v>
      </c>
      <c r="J25" s="377">
        <f t="shared" si="22"/>
        <v>7.2316145800000009E-2</v>
      </c>
      <c r="K25" s="377">
        <f t="shared" si="22"/>
        <v>7.2316145800000009E-2</v>
      </c>
      <c r="L25" s="591">
        <f t="shared" si="8"/>
        <v>6.962141111059289E-2</v>
      </c>
      <c r="M25" s="591"/>
      <c r="N25" s="378">
        <f t="shared" si="4"/>
        <v>9.221234905109876E-3</v>
      </c>
      <c r="O25" s="377">
        <f t="shared" si="5"/>
        <v>3.5025836614143144E-2</v>
      </c>
      <c r="P25" s="379">
        <f t="shared" si="6"/>
        <v>566515.37692618661</v>
      </c>
    </row>
    <row r="26" spans="1:16" x14ac:dyDescent="0.3">
      <c r="A26" s="283">
        <v>6</v>
      </c>
      <c r="B26" s="281" t="s">
        <v>42</v>
      </c>
      <c r="C26" s="309">
        <f>SUM(C27:C29)</f>
        <v>0.3219172088684516</v>
      </c>
      <c r="D26" s="309">
        <f t="shared" ref="D26:K26" si="23">SUM(D27:D29)</f>
        <v>0.32449550755232631</v>
      </c>
      <c r="E26" s="309">
        <f t="shared" si="23"/>
        <v>0.39307046213654762</v>
      </c>
      <c r="F26" s="309">
        <f t="shared" si="23"/>
        <v>0.38936037549140812</v>
      </c>
      <c r="G26" s="309">
        <f t="shared" si="23"/>
        <v>0.3896870468348046</v>
      </c>
      <c r="H26" s="309">
        <f>SUM(H27:H29)</f>
        <v>0.39218484804692072</v>
      </c>
      <c r="I26" s="309">
        <f t="shared" si="23"/>
        <v>0.3894026247625284</v>
      </c>
      <c r="J26" s="309">
        <f t="shared" si="23"/>
        <v>0.3874519511549635</v>
      </c>
      <c r="K26" s="309">
        <f t="shared" si="23"/>
        <v>0.38864914561781994</v>
      </c>
      <c r="L26" s="583">
        <f t="shared" si="8"/>
        <v>0.3818285291200571</v>
      </c>
      <c r="M26" s="583"/>
      <c r="N26" s="310">
        <f t="shared" si="4"/>
        <v>5.0572525094265491E-2</v>
      </c>
      <c r="O26" s="309">
        <f t="shared" si="5"/>
        <v>0.1920941196427845</v>
      </c>
      <c r="P26" s="324">
        <f t="shared" si="6"/>
        <v>3106971.3992440002</v>
      </c>
    </row>
    <row r="27" spans="1:16" x14ac:dyDescent="0.3">
      <c r="A27" s="2" t="s">
        <v>15</v>
      </c>
      <c r="B27" t="s">
        <v>43</v>
      </c>
      <c r="C27" s="287">
        <f t="shared" ref="C27:K27" si="24">(C82*C$62+C131*C$111+C180*C$160)/(SUM(C$160,C$111,C$62))</f>
        <v>0.13930000000000003</v>
      </c>
      <c r="D27" s="287">
        <f t="shared" si="24"/>
        <v>0.13930000000000001</v>
      </c>
      <c r="E27" s="287">
        <f t="shared" si="24"/>
        <v>0.2099</v>
      </c>
      <c r="F27" s="287">
        <f t="shared" si="24"/>
        <v>0.20579999999999998</v>
      </c>
      <c r="G27" s="287">
        <f t="shared" si="24"/>
        <v>0.20579999999999998</v>
      </c>
      <c r="H27" s="287">
        <f t="shared" si="24"/>
        <v>0.20580000000000001</v>
      </c>
      <c r="I27" s="287">
        <f t="shared" si="24"/>
        <v>0.20580000000000001</v>
      </c>
      <c r="J27" s="287">
        <f t="shared" si="24"/>
        <v>0.20580000000000001</v>
      </c>
      <c r="K27" s="287">
        <f t="shared" si="24"/>
        <v>0.20580000000000004</v>
      </c>
      <c r="L27" s="585">
        <f t="shared" si="8"/>
        <v>0.19817236988880466</v>
      </c>
      <c r="M27" s="585"/>
      <c r="N27" s="313">
        <f t="shared" si="4"/>
        <v>2.6247585983918E-2</v>
      </c>
      <c r="O27" s="287">
        <f t="shared" si="5"/>
        <v>9.9698540124917356E-2</v>
      </c>
      <c r="P27" s="326">
        <f t="shared" si="6"/>
        <v>1612545.5234680001</v>
      </c>
    </row>
    <row r="28" spans="1:16" x14ac:dyDescent="0.3">
      <c r="A28" s="375" t="s">
        <v>16</v>
      </c>
      <c r="B28" s="376" t="s">
        <v>80</v>
      </c>
      <c r="C28" s="377">
        <f t="shared" ref="C28:K28" si="25">(C83*C$62+C132*C$111+C181*C$160)/(SUM(C$160,C$111,C$62))</f>
        <v>0.18261720886845156</v>
      </c>
      <c r="D28" s="377">
        <f t="shared" si="25"/>
        <v>0.18519550755232631</v>
      </c>
      <c r="E28" s="377">
        <f t="shared" si="25"/>
        <v>0.18317046213654764</v>
      </c>
      <c r="F28" s="377">
        <f t="shared" si="25"/>
        <v>0.18356037549140813</v>
      </c>
      <c r="G28" s="377">
        <f t="shared" si="25"/>
        <v>0.18388704683480461</v>
      </c>
      <c r="H28" s="377">
        <f t="shared" si="25"/>
        <v>0.18638484804692071</v>
      </c>
      <c r="I28" s="377">
        <f t="shared" si="25"/>
        <v>0.18360262476252837</v>
      </c>
      <c r="J28" s="377">
        <f t="shared" si="25"/>
        <v>0.18165195115496349</v>
      </c>
      <c r="K28" s="377">
        <f t="shared" si="25"/>
        <v>0.1828491456178199</v>
      </c>
      <c r="L28" s="591">
        <f t="shared" si="8"/>
        <v>0.18365615923125239</v>
      </c>
      <c r="M28" s="591"/>
      <c r="N28" s="378">
        <f t="shared" si="4"/>
        <v>2.4324939110347485E-2</v>
      </c>
      <c r="O28" s="377">
        <f t="shared" si="5"/>
        <v>9.239557951786713E-2</v>
      </c>
      <c r="P28" s="379">
        <f t="shared" si="6"/>
        <v>1494425.8757759999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(H84*H$62+H133*H$111+H182*H$160)/(SUM(H$160,H$111,H$62))</f>
        <v>0</v>
      </c>
      <c r="I29" s="287"/>
      <c r="J29" s="287"/>
      <c r="K29" s="287"/>
      <c r="L29" s="585">
        <f t="shared" si="8"/>
        <v>0</v>
      </c>
      <c r="M29" s="585"/>
      <c r="N29" s="313">
        <f t="shared" si="4"/>
        <v>0</v>
      </c>
      <c r="O29" s="287">
        <f t="shared" si="5"/>
        <v>0</v>
      </c>
      <c r="P29" s="326">
        <f t="shared" si="6"/>
        <v>0</v>
      </c>
    </row>
    <row r="30" spans="1:16" x14ac:dyDescent="0.3">
      <c r="A30" s="375" t="s">
        <v>104</v>
      </c>
      <c r="B30" s="376" t="s">
        <v>119</v>
      </c>
      <c r="C30" s="377"/>
      <c r="D30" s="377"/>
      <c r="E30" s="377"/>
      <c r="F30" s="377"/>
      <c r="G30" s="377"/>
      <c r="H30" s="377">
        <f>(H85*H$62+H134*H$111+H183*H$160)/(SUM(H$160,H$111,H$62))</f>
        <v>0</v>
      </c>
      <c r="I30" s="377"/>
      <c r="J30" s="377"/>
      <c r="K30" s="377"/>
      <c r="L30" s="591">
        <f t="shared" si="8"/>
        <v>0</v>
      </c>
      <c r="M30" s="591"/>
      <c r="N30" s="378">
        <f t="shared" si="4"/>
        <v>0</v>
      </c>
      <c r="O30" s="377">
        <f t="shared" si="5"/>
        <v>0</v>
      </c>
      <c r="P30" s="379">
        <f t="shared" si="6"/>
        <v>0</v>
      </c>
    </row>
    <row r="31" spans="1:16" x14ac:dyDescent="0.3">
      <c r="A31" s="283">
        <v>7</v>
      </c>
      <c r="B31" s="281" t="s">
        <v>45</v>
      </c>
      <c r="C31" s="309">
        <f>SUM(C32:C33)</f>
        <v>0.41264665196587347</v>
      </c>
      <c r="D31" s="309">
        <f>SUM(D32:D33)</f>
        <v>0.24138967602009712</v>
      </c>
      <c r="E31" s="309">
        <f t="shared" ref="E31:K31" si="26">SUM(E32:E33)</f>
        <v>0.30038789412528855</v>
      </c>
      <c r="F31" s="309">
        <f t="shared" si="26"/>
        <v>0.27628591253649298</v>
      </c>
      <c r="G31" s="309">
        <f t="shared" si="26"/>
        <v>0.41743917557242499</v>
      </c>
      <c r="H31" s="309">
        <f t="shared" si="26"/>
        <v>0.63529999999999998</v>
      </c>
      <c r="I31" s="309">
        <f t="shared" si="26"/>
        <v>0.72667443794197406</v>
      </c>
      <c r="J31" s="309">
        <f t="shared" si="26"/>
        <v>0.80417561369696677</v>
      </c>
      <c r="K31" s="309">
        <f t="shared" si="26"/>
        <v>1.2718933520314879</v>
      </c>
      <c r="L31" s="583">
        <f t="shared" si="8"/>
        <v>0.4836872387234204</v>
      </c>
      <c r="M31" s="583"/>
      <c r="N31" s="310">
        <f t="shared" si="4"/>
        <v>6.4063534158876015E-2</v>
      </c>
      <c r="O31" s="309">
        <f t="shared" si="5"/>
        <v>0.24333821917170134</v>
      </c>
      <c r="P31" s="324">
        <f t="shared" si="6"/>
        <v>3935804.431262</v>
      </c>
    </row>
    <row r="32" spans="1:16" x14ac:dyDescent="0.3">
      <c r="A32" s="375" t="s">
        <v>17</v>
      </c>
      <c r="B32" s="376" t="s">
        <v>46</v>
      </c>
      <c r="C32" s="377">
        <f t="shared" ref="C32:K32" si="27">(C87*C$62+C136*C$111+C185*C$160)/(SUM(C$160,C$111,C$62))</f>
        <v>0.39185849383441468</v>
      </c>
      <c r="D32" s="377">
        <f t="shared" si="27"/>
        <v>0.22958763762427362</v>
      </c>
      <c r="E32" s="377">
        <f t="shared" si="27"/>
        <v>0.28481718972685727</v>
      </c>
      <c r="F32" s="377">
        <f t="shared" si="27"/>
        <v>0.26210378020966851</v>
      </c>
      <c r="G32" s="377">
        <f t="shared" si="27"/>
        <v>0.3962079864338709</v>
      </c>
      <c r="H32" s="377">
        <f t="shared" si="27"/>
        <v>0.59750000000000003</v>
      </c>
      <c r="I32" s="377">
        <f t="shared" si="27"/>
        <v>0.68941779802276049</v>
      </c>
      <c r="J32" s="377">
        <f t="shared" si="27"/>
        <v>0.76010829641316335</v>
      </c>
      <c r="K32" s="377">
        <f t="shared" si="27"/>
        <v>1.2053366229824731</v>
      </c>
      <c r="L32" s="591">
        <f t="shared" si="8"/>
        <v>0.45861108812567686</v>
      </c>
      <c r="M32" s="591"/>
      <c r="N32" s="378">
        <f t="shared" si="4"/>
        <v>6.0742241592564861E-2</v>
      </c>
      <c r="O32" s="377">
        <f t="shared" si="5"/>
        <v>0.23072265824385654</v>
      </c>
      <c r="P32" s="379">
        <f t="shared" si="6"/>
        <v>3731757.6490850002</v>
      </c>
    </row>
    <row r="33" spans="1:18" x14ac:dyDescent="0.3">
      <c r="A33" s="2" t="s">
        <v>18</v>
      </c>
      <c r="B33" t="s">
        <v>48</v>
      </c>
      <c r="C33" s="287">
        <f t="shared" ref="C33:K33" si="28">(C88*C$62+C137*C$111+C186*C$160)/(SUM(C$160,C$111,C$62))</f>
        <v>2.0788158131458762E-2</v>
      </c>
      <c r="D33" s="287">
        <f t="shared" si="28"/>
        <v>1.1802038395823512E-2</v>
      </c>
      <c r="E33" s="287">
        <f t="shared" si="28"/>
        <v>1.5570704398431296E-2</v>
      </c>
      <c r="F33" s="287">
        <f t="shared" si="28"/>
        <v>1.4182132326824472E-2</v>
      </c>
      <c r="G33" s="287">
        <f t="shared" si="28"/>
        <v>2.1231189138554079E-2</v>
      </c>
      <c r="H33" s="287">
        <f t="shared" si="28"/>
        <v>3.78E-2</v>
      </c>
      <c r="I33" s="287">
        <f t="shared" si="28"/>
        <v>3.7256639919213533E-2</v>
      </c>
      <c r="J33" s="287">
        <f t="shared" si="28"/>
        <v>4.4067317283803406E-2</v>
      </c>
      <c r="K33" s="287">
        <f t="shared" si="28"/>
        <v>6.6556729049014746E-2</v>
      </c>
      <c r="L33" s="585">
        <f t="shared" si="8"/>
        <v>2.5076150597743561E-2</v>
      </c>
      <c r="M33" s="585"/>
      <c r="N33" s="313">
        <f t="shared" si="4"/>
        <v>3.321292566311152E-3</v>
      </c>
      <c r="O33" s="287">
        <f t="shared" si="5"/>
        <v>1.2615560927844778E-2</v>
      </c>
      <c r="P33" s="326">
        <f t="shared" si="6"/>
        <v>204046.78217699999</v>
      </c>
    </row>
    <row r="34" spans="1:18" x14ac:dyDescent="0.3">
      <c r="A34" s="283">
        <v>8</v>
      </c>
      <c r="B34" s="281" t="s">
        <v>49</v>
      </c>
      <c r="C34" s="309">
        <f>SUM(C35:C38)</f>
        <v>0.51222885338764701</v>
      </c>
      <c r="D34" s="309">
        <f>SUM(D35:D38)</f>
        <v>0.29619826812040745</v>
      </c>
      <c r="E34" s="309">
        <f t="shared" ref="E34:K34" si="29">SUM(E35:E38)</f>
        <v>0.39317263609000336</v>
      </c>
      <c r="F34" s="309">
        <f t="shared" si="29"/>
        <v>0.33737358228117942</v>
      </c>
      <c r="G34" s="309">
        <f t="shared" si="29"/>
        <v>0.51821842804434803</v>
      </c>
      <c r="H34" s="309">
        <f t="shared" si="29"/>
        <v>0.83640000000000003</v>
      </c>
      <c r="I34" s="309">
        <f t="shared" si="29"/>
        <v>0.90725726155080522</v>
      </c>
      <c r="J34" s="309">
        <f t="shared" si="29"/>
        <v>1.0049353708646778</v>
      </c>
      <c r="K34" s="309">
        <f t="shared" si="29"/>
        <v>1.9120573673056493</v>
      </c>
      <c r="L34" s="583">
        <f t="shared" si="8"/>
        <v>0.64145730646731935</v>
      </c>
      <c r="M34" s="583"/>
      <c r="N34" s="310">
        <f t="shared" si="4"/>
        <v>8.4959905439696518E-2</v>
      </c>
      <c r="O34" s="309">
        <f t="shared" si="5"/>
        <v>0.32271076458911696</v>
      </c>
      <c r="P34" s="324">
        <f t="shared" si="6"/>
        <v>5219592.9665679997</v>
      </c>
    </row>
    <row r="35" spans="1:18" x14ac:dyDescent="0.3">
      <c r="A35" s="375" t="s">
        <v>19</v>
      </c>
      <c r="B35" s="376" t="s">
        <v>46</v>
      </c>
      <c r="C35" s="377">
        <f t="shared" ref="C35:K35" si="30">(C90*C$62+C139*C$111+C188*C$160)/(SUM(C$160,C$111,C$62))</f>
        <v>0.39185251327445314</v>
      </c>
      <c r="D35" s="377">
        <f t="shared" si="30"/>
        <v>0.226584486870375</v>
      </c>
      <c r="E35" s="377">
        <f t="shared" si="30"/>
        <v>0.30076640179547282</v>
      </c>
      <c r="F35" s="377">
        <f t="shared" si="30"/>
        <v>0.25809467407261211</v>
      </c>
      <c r="G35" s="377">
        <f t="shared" si="30"/>
        <v>0.39641017751757873</v>
      </c>
      <c r="H35" s="377">
        <f t="shared" si="30"/>
        <v>0.61570000000000003</v>
      </c>
      <c r="I35" s="377">
        <f t="shared" si="30"/>
        <v>0.69402209666617487</v>
      </c>
      <c r="J35" s="377">
        <f t="shared" si="30"/>
        <v>0.76874732090532638</v>
      </c>
      <c r="K35" s="377">
        <f t="shared" si="30"/>
        <v>1.4627224103228431</v>
      </c>
      <c r="L35" s="591">
        <f t="shared" si="8"/>
        <v>0.49008507872707596</v>
      </c>
      <c r="M35" s="591"/>
      <c r="N35" s="378">
        <f t="shared" si="4"/>
        <v>6.4910916948421923E-2</v>
      </c>
      <c r="O35" s="377">
        <f t="shared" si="5"/>
        <v>0.24655690858170917</v>
      </c>
      <c r="P35" s="379">
        <f t="shared" si="6"/>
        <v>3987864.202579001</v>
      </c>
    </row>
    <row r="36" spans="1:18" x14ac:dyDescent="0.3">
      <c r="A36" s="2" t="s">
        <v>19</v>
      </c>
      <c r="B36" t="s">
        <v>47</v>
      </c>
      <c r="C36" s="287">
        <f t="shared" ref="C36:K36" si="31">(C91*C$62+C140*C$111+C189*C$160)/(SUM(C$160,C$111,C$62))</f>
        <v>0</v>
      </c>
      <c r="D36" s="287">
        <f t="shared" si="31"/>
        <v>0</v>
      </c>
      <c r="E36" s="287">
        <f t="shared" si="31"/>
        <v>0</v>
      </c>
      <c r="F36" s="287">
        <f t="shared" si="31"/>
        <v>0</v>
      </c>
      <c r="G36" s="287">
        <f t="shared" si="31"/>
        <v>0</v>
      </c>
      <c r="H36" s="287">
        <f t="shared" si="31"/>
        <v>0</v>
      </c>
      <c r="I36" s="287">
        <f t="shared" si="31"/>
        <v>0</v>
      </c>
      <c r="J36" s="287">
        <f t="shared" si="31"/>
        <v>0</v>
      </c>
      <c r="K36" s="287">
        <f t="shared" si="31"/>
        <v>0</v>
      </c>
      <c r="L36" s="585">
        <f t="shared" si="8"/>
        <v>0</v>
      </c>
      <c r="M36" s="585"/>
      <c r="N36" s="313">
        <f t="shared" si="4"/>
        <v>0</v>
      </c>
      <c r="O36" s="287">
        <f t="shared" si="5"/>
        <v>0</v>
      </c>
      <c r="P36" s="326">
        <f t="shared" si="6"/>
        <v>0</v>
      </c>
    </row>
    <row r="37" spans="1:18" x14ac:dyDescent="0.3">
      <c r="A37" s="375" t="s">
        <v>20</v>
      </c>
      <c r="B37" s="376" t="s">
        <v>50</v>
      </c>
      <c r="C37" s="377">
        <f t="shared" ref="C37:K37" si="32">(C92*C$62+C141*C$111+C190*C$160)/(SUM(C$160,C$111,C$62))</f>
        <v>0.12037634011319391</v>
      </c>
      <c r="D37" s="377">
        <f t="shared" si="32"/>
        <v>6.9613781250032439E-2</v>
      </c>
      <c r="E37" s="377">
        <f t="shared" si="32"/>
        <v>9.2406234294530556E-2</v>
      </c>
      <c r="F37" s="377">
        <f t="shared" si="32"/>
        <v>7.9278908208567325E-2</v>
      </c>
      <c r="G37" s="377">
        <f t="shared" si="32"/>
        <v>0.12180825052676926</v>
      </c>
      <c r="H37" s="377">
        <f t="shared" si="32"/>
        <v>0.22069999999999998</v>
      </c>
      <c r="I37" s="377">
        <f t="shared" si="32"/>
        <v>0.21323516488463029</v>
      </c>
      <c r="J37" s="377">
        <f t="shared" si="32"/>
        <v>0.23618804995935128</v>
      </c>
      <c r="K37" s="377">
        <f t="shared" si="32"/>
        <v>0.44933495698280618</v>
      </c>
      <c r="L37" s="591">
        <f t="shared" si="8"/>
        <v>0.1513722277402435</v>
      </c>
      <c r="M37" s="591"/>
      <c r="N37" s="378">
        <f t="shared" si="4"/>
        <v>2.0048988491274608E-2</v>
      </c>
      <c r="O37" s="377">
        <f t="shared" si="5"/>
        <v>7.6153856007407844E-2</v>
      </c>
      <c r="P37" s="379">
        <f t="shared" si="6"/>
        <v>1231728.7639890001</v>
      </c>
    </row>
    <row r="38" spans="1:18" x14ac:dyDescent="0.3">
      <c r="A38" s="2" t="s">
        <v>20</v>
      </c>
      <c r="B38" t="s">
        <v>47</v>
      </c>
      <c r="C38" s="287">
        <f t="shared" ref="C38:K38" si="33">(C93*C$62+C142*C$111+C191*C$160)/(SUM(C$160,C$111,C$62))</f>
        <v>0</v>
      </c>
      <c r="D38" s="287">
        <f t="shared" si="33"/>
        <v>0</v>
      </c>
      <c r="E38" s="287">
        <f t="shared" si="33"/>
        <v>0</v>
      </c>
      <c r="F38" s="287">
        <f t="shared" si="33"/>
        <v>0</v>
      </c>
      <c r="G38" s="287">
        <f t="shared" si="33"/>
        <v>0</v>
      </c>
      <c r="H38" s="287">
        <f t="shared" si="33"/>
        <v>0</v>
      </c>
      <c r="I38" s="287">
        <f t="shared" si="33"/>
        <v>0</v>
      </c>
      <c r="J38" s="287">
        <f t="shared" si="33"/>
        <v>0</v>
      </c>
      <c r="K38" s="287">
        <f t="shared" si="33"/>
        <v>0</v>
      </c>
      <c r="L38" s="585">
        <f t="shared" si="8"/>
        <v>0</v>
      </c>
      <c r="M38" s="585"/>
      <c r="N38" s="313">
        <f t="shared" si="4"/>
        <v>0</v>
      </c>
      <c r="O38" s="287">
        <f t="shared" si="5"/>
        <v>0</v>
      </c>
      <c r="P38" s="326">
        <f t="shared" si="6"/>
        <v>0</v>
      </c>
    </row>
    <row r="39" spans="1:18" x14ac:dyDescent="0.3">
      <c r="A39" s="283">
        <v>9</v>
      </c>
      <c r="B39" s="281" t="s">
        <v>51</v>
      </c>
      <c r="C39" s="309">
        <f t="shared" ref="C39:K39" si="34">SUM(C42,C44)</f>
        <v>0.40005734894626577</v>
      </c>
      <c r="D39" s="309">
        <f t="shared" si="34"/>
        <v>0.39181935300263449</v>
      </c>
      <c r="E39" s="309">
        <f t="shared" si="34"/>
        <v>0.55626683214785955</v>
      </c>
      <c r="F39" s="309">
        <f t="shared" si="34"/>
        <v>0.56449238950342373</v>
      </c>
      <c r="G39" s="309">
        <f t="shared" si="34"/>
        <v>0.5933415353548892</v>
      </c>
      <c r="H39" s="309">
        <f t="shared" si="34"/>
        <v>0.69972431450874972</v>
      </c>
      <c r="I39" s="309">
        <f t="shared" si="34"/>
        <v>0.72875540694984942</v>
      </c>
      <c r="J39" s="309">
        <f t="shared" si="34"/>
        <v>0.76622643403735791</v>
      </c>
      <c r="K39" s="309">
        <f t="shared" si="34"/>
        <v>0.93692091535144006</v>
      </c>
      <c r="L39" s="583">
        <f t="shared" si="8"/>
        <v>0.58847293266192402</v>
      </c>
      <c r="M39" s="583"/>
      <c r="N39" s="310">
        <f t="shared" si="4"/>
        <v>7.7942217211809342E-2</v>
      </c>
      <c r="O39" s="309">
        <f t="shared" si="5"/>
        <v>0.2960548552875587</v>
      </c>
      <c r="P39" s="324">
        <f t="shared" si="6"/>
        <v>4788454.5851600068</v>
      </c>
    </row>
    <row r="40" spans="1:18" x14ac:dyDescent="0.3">
      <c r="A40" s="390"/>
      <c r="B40" s="391" t="s">
        <v>157</v>
      </c>
      <c r="C40" s="392"/>
      <c r="D40" s="392"/>
      <c r="E40" s="392"/>
      <c r="F40" s="392"/>
      <c r="G40" s="392"/>
      <c r="H40" s="392"/>
      <c r="I40" s="392"/>
      <c r="J40" s="392"/>
      <c r="K40" s="392"/>
      <c r="L40" s="592">
        <f t="shared" si="8"/>
        <v>-0.23198107382177166</v>
      </c>
      <c r="M40" s="592"/>
      <c r="N40" s="393">
        <f t="shared" si="4"/>
        <v>-3.0725490062994715E-2</v>
      </c>
      <c r="O40" s="394">
        <f t="shared" si="5"/>
        <v>-0.11670736142287964</v>
      </c>
      <c r="P40" s="395">
        <f t="shared" si="6"/>
        <v>-1887649.8390290001</v>
      </c>
    </row>
    <row r="41" spans="1:18" x14ac:dyDescent="0.3">
      <c r="A41" s="381"/>
      <c r="B41" s="382" t="s">
        <v>52</v>
      </c>
      <c r="C41" s="383">
        <f t="shared" ref="C41:K41" si="35">SUM(C34,C31,C26,C15,C9)</f>
        <v>4.7027948105781929</v>
      </c>
      <c r="D41" s="383">
        <f t="shared" si="35"/>
        <v>4.6059546833431426</v>
      </c>
      <c r="E41" s="383">
        <f t="shared" si="35"/>
        <v>6.5390844048039165</v>
      </c>
      <c r="F41" s="383">
        <f t="shared" si="35"/>
        <v>6.6357783126842493</v>
      </c>
      <c r="G41" s="383">
        <f t="shared" si="35"/>
        <v>6.9749087242545862</v>
      </c>
      <c r="H41" s="383">
        <f t="shared" si="35"/>
        <v>8.2254703826203706</v>
      </c>
      <c r="I41" s="383">
        <f t="shared" si="35"/>
        <v>8.5667396312344177</v>
      </c>
      <c r="J41" s="383">
        <f t="shared" si="35"/>
        <v>9.0072228574476618</v>
      </c>
      <c r="K41" s="383">
        <f t="shared" si="35"/>
        <v>11.013787973755583</v>
      </c>
      <c r="L41" s="593">
        <f t="shared" si="8"/>
        <v>6.9176768310284009</v>
      </c>
      <c r="M41" s="593"/>
      <c r="N41" s="384">
        <f t="shared" si="4"/>
        <v>0.91623427389628698</v>
      </c>
      <c r="O41" s="385">
        <f t="shared" si="5"/>
        <v>3.4802141261997308</v>
      </c>
      <c r="P41" s="386">
        <f t="shared" si="6"/>
        <v>56289728.04297746</v>
      </c>
      <c r="Q41" s="277"/>
      <c r="R41" s="277"/>
    </row>
    <row r="42" spans="1:18" x14ac:dyDescent="0.3">
      <c r="A42" s="280" t="s">
        <v>21</v>
      </c>
      <c r="B42" s="1" t="s">
        <v>53</v>
      </c>
      <c r="C42" s="288">
        <f t="shared" ref="C42:K42" si="36">SUM(C43:C43)</f>
        <v>9.7973324288775504E-2</v>
      </c>
      <c r="D42" s="288">
        <f t="shared" si="36"/>
        <v>9.5955853918087697E-2</v>
      </c>
      <c r="E42" s="288">
        <f t="shared" si="36"/>
        <v>0.13622874540527999</v>
      </c>
      <c r="F42" s="288">
        <f t="shared" si="36"/>
        <v>0.13824316958815097</v>
      </c>
      <c r="G42" s="288">
        <f t="shared" si="36"/>
        <v>0.14530827345239583</v>
      </c>
      <c r="H42" s="288">
        <f t="shared" si="36"/>
        <v>0.17136122448113017</v>
      </c>
      <c r="I42" s="288">
        <f t="shared" si="36"/>
        <v>0.17847088673750661</v>
      </c>
      <c r="J42" s="288">
        <f t="shared" si="36"/>
        <v>0.18764747378920718</v>
      </c>
      <c r="K42" s="288">
        <f t="shared" si="36"/>
        <v>0.2294502448572501</v>
      </c>
      <c r="L42" s="589">
        <f t="shared" si="8"/>
        <v>0.14411596142081465</v>
      </c>
      <c r="M42" s="589"/>
      <c r="N42" s="315">
        <f t="shared" si="4"/>
        <v>1.9087908628081345E-2</v>
      </c>
      <c r="O42" s="288">
        <f t="shared" si="5"/>
        <v>7.2503300891118991E-2</v>
      </c>
      <c r="P42" s="326">
        <f t="shared" si="6"/>
        <v>1172683.9043193492</v>
      </c>
    </row>
    <row r="43" spans="1:18" x14ac:dyDescent="0.3">
      <c r="A43" s="375" t="s">
        <v>121</v>
      </c>
      <c r="B43" s="376" t="s">
        <v>128</v>
      </c>
      <c r="C43" s="377">
        <f t="shared" ref="C43:K43" si="37">(C98*C$62+C147*C$111+C196*C$160)/(SUM(C$160,C$111,C$62))</f>
        <v>9.7973324288775504E-2</v>
      </c>
      <c r="D43" s="377">
        <f t="shared" si="37"/>
        <v>9.5955853918087697E-2</v>
      </c>
      <c r="E43" s="377">
        <f t="shared" si="37"/>
        <v>0.13622874540527999</v>
      </c>
      <c r="F43" s="377">
        <f t="shared" si="37"/>
        <v>0.13824316958815097</v>
      </c>
      <c r="G43" s="377">
        <f t="shared" si="37"/>
        <v>0.14530827345239583</v>
      </c>
      <c r="H43" s="377">
        <f t="shared" si="37"/>
        <v>0.17136122448113017</v>
      </c>
      <c r="I43" s="377">
        <f t="shared" si="37"/>
        <v>0.17847088673750661</v>
      </c>
      <c r="J43" s="377">
        <f t="shared" si="37"/>
        <v>0.18764747378920718</v>
      </c>
      <c r="K43" s="377">
        <f t="shared" si="37"/>
        <v>0.2294502448572501</v>
      </c>
      <c r="L43" s="591">
        <f t="shared" si="8"/>
        <v>0.14411596142081465</v>
      </c>
      <c r="M43" s="591"/>
      <c r="N43" s="378">
        <f t="shared" si="4"/>
        <v>1.9087908628081345E-2</v>
      </c>
      <c r="O43" s="377">
        <f t="shared" si="5"/>
        <v>7.2503300891118991E-2</v>
      </c>
      <c r="P43" s="379">
        <f t="shared" si="6"/>
        <v>1172683.9043193492</v>
      </c>
    </row>
    <row r="44" spans="1:18" x14ac:dyDescent="0.3">
      <c r="A44" s="280" t="s">
        <v>24</v>
      </c>
      <c r="B44" s="1" t="s">
        <v>56</v>
      </c>
      <c r="C44" s="288">
        <f>SUM(C45,C46)</f>
        <v>0.30208402465749029</v>
      </c>
      <c r="D44" s="288">
        <f t="shared" ref="D44:K44" si="38">SUM(D45,D46)</f>
        <v>0.29586349908454679</v>
      </c>
      <c r="E44" s="288">
        <f t="shared" si="38"/>
        <v>0.42003808674257959</v>
      </c>
      <c r="F44" s="288">
        <f t="shared" si="38"/>
        <v>0.42624921991527276</v>
      </c>
      <c r="G44" s="288">
        <f t="shared" si="38"/>
        <v>0.44803326190249343</v>
      </c>
      <c r="H44" s="288">
        <f t="shared" si="38"/>
        <v>0.5283630900276195</v>
      </c>
      <c r="I44" s="288">
        <f t="shared" si="38"/>
        <v>0.55028452021234275</v>
      </c>
      <c r="J44" s="288">
        <f t="shared" si="38"/>
        <v>0.5785789602481507</v>
      </c>
      <c r="K44" s="288">
        <f t="shared" si="38"/>
        <v>0.70747067049418999</v>
      </c>
      <c r="L44" s="589">
        <f t="shared" si="8"/>
        <v>0.44435697124110934</v>
      </c>
      <c r="M44" s="589"/>
      <c r="N44" s="315">
        <f t="shared" si="4"/>
        <v>5.8854308583727998E-2</v>
      </c>
      <c r="O44" s="288">
        <f t="shared" si="5"/>
        <v>0.22355155439643973</v>
      </c>
      <c r="P44" s="326">
        <f t="shared" si="6"/>
        <v>3615770.6808406571</v>
      </c>
    </row>
    <row r="45" spans="1:18" x14ac:dyDescent="0.3">
      <c r="A45" s="375" t="s">
        <v>25</v>
      </c>
      <c r="B45" s="376" t="s">
        <v>129</v>
      </c>
      <c r="C45" s="377">
        <f t="shared" ref="C45:K45" si="39">(C100*C$62+C149*C$111+C198*C$160)/(SUM(C$160,C$111,C$62))</f>
        <v>9.7973324288775504E-2</v>
      </c>
      <c r="D45" s="377">
        <f t="shared" si="39"/>
        <v>9.5955853918087697E-2</v>
      </c>
      <c r="E45" s="377">
        <f t="shared" si="39"/>
        <v>0.13622874540527999</v>
      </c>
      <c r="F45" s="377">
        <f t="shared" si="39"/>
        <v>0.13824316958815097</v>
      </c>
      <c r="G45" s="377">
        <f t="shared" si="39"/>
        <v>0.14530827345239583</v>
      </c>
      <c r="H45" s="377">
        <f t="shared" si="39"/>
        <v>0.17136122448113017</v>
      </c>
      <c r="I45" s="377">
        <f t="shared" si="39"/>
        <v>0.17847088673750661</v>
      </c>
      <c r="J45" s="377">
        <f t="shared" si="39"/>
        <v>0.18764747378920718</v>
      </c>
      <c r="K45" s="377">
        <f t="shared" si="39"/>
        <v>0.2294502448572501</v>
      </c>
      <c r="L45" s="591">
        <f t="shared" si="8"/>
        <v>0.14411596142081465</v>
      </c>
      <c r="M45" s="591"/>
      <c r="N45" s="378">
        <f t="shared" si="4"/>
        <v>1.9087908628081345E-2</v>
      </c>
      <c r="O45" s="377">
        <f t="shared" si="5"/>
        <v>7.2503300891118991E-2</v>
      </c>
      <c r="P45" s="379">
        <f t="shared" si="6"/>
        <v>1172683.9043193492</v>
      </c>
    </row>
    <row r="46" spans="1:18" x14ac:dyDescent="0.3">
      <c r="A46" s="2" t="s">
        <v>26</v>
      </c>
      <c r="B46" t="s">
        <v>130</v>
      </c>
      <c r="C46" s="287">
        <f t="shared" ref="C46:K46" si="40">(C101*C$62+C150*C$111+C199*C$160)/(SUM(C$160,C$111,C$62))</f>
        <v>0.20411070036871479</v>
      </c>
      <c r="D46" s="287">
        <f t="shared" si="40"/>
        <v>0.19990764516645909</v>
      </c>
      <c r="E46" s="287">
        <f t="shared" si="40"/>
        <v>0.28380934133729963</v>
      </c>
      <c r="F46" s="287">
        <f t="shared" si="40"/>
        <v>0.28800605032712179</v>
      </c>
      <c r="G46" s="287">
        <f t="shared" si="40"/>
        <v>0.3027249884500976</v>
      </c>
      <c r="H46" s="287">
        <f t="shared" si="40"/>
        <v>0.35700186554648927</v>
      </c>
      <c r="I46" s="287">
        <f t="shared" si="40"/>
        <v>0.37181363347483615</v>
      </c>
      <c r="J46" s="287">
        <f t="shared" si="40"/>
        <v>0.39093148645894349</v>
      </c>
      <c r="K46" s="287">
        <f t="shared" si="40"/>
        <v>0.47802042563693992</v>
      </c>
      <c r="L46" s="585">
        <f t="shared" si="8"/>
        <v>0.30024100982029467</v>
      </c>
      <c r="M46" s="585"/>
      <c r="N46" s="313">
        <f t="shared" si="4"/>
        <v>3.9766399955646653E-2</v>
      </c>
      <c r="O46" s="287">
        <f t="shared" si="5"/>
        <v>0.15104825350532075</v>
      </c>
      <c r="P46" s="326">
        <f t="shared" si="6"/>
        <v>2443086.7765213079</v>
      </c>
    </row>
    <row r="47" spans="1:18" ht="28.8" x14ac:dyDescent="0.3">
      <c r="A47" s="375">
        <v>10</v>
      </c>
      <c r="B47" s="355" t="s">
        <v>134</v>
      </c>
      <c r="C47" s="387">
        <f t="shared" ref="C47:K47" si="41">(C102*C$62+C151*C$111+C200*C$160)/(SUM(C$160,C$111,C$62))</f>
        <v>2.9300000000000003E-2</v>
      </c>
      <c r="D47" s="387">
        <f t="shared" si="41"/>
        <v>2.93E-2</v>
      </c>
      <c r="E47" s="387">
        <f t="shared" si="41"/>
        <v>4.8499999999999995E-2</v>
      </c>
      <c r="F47" s="387">
        <f t="shared" si="41"/>
        <v>4.5999999999999999E-2</v>
      </c>
      <c r="G47" s="387">
        <f t="shared" si="41"/>
        <v>4.6000000000000006E-2</v>
      </c>
      <c r="H47" s="387">
        <f t="shared" si="41"/>
        <v>1.9400000000000001E-2</v>
      </c>
      <c r="I47" s="387">
        <f t="shared" si="41"/>
        <v>4.5999999999999999E-2</v>
      </c>
      <c r="J47" s="387">
        <f t="shared" si="41"/>
        <v>4.5999999999999999E-2</v>
      </c>
      <c r="K47" s="387">
        <f t="shared" si="41"/>
        <v>4.6000000000000006E-2</v>
      </c>
      <c r="L47" s="594">
        <f t="shared" si="8"/>
        <v>4.3968178974026342E-2</v>
      </c>
      <c r="M47" s="594"/>
      <c r="N47" s="388">
        <f t="shared" si="4"/>
        <v>5.8235088919035439E-3</v>
      </c>
      <c r="O47" s="387">
        <f t="shared" si="5"/>
        <v>2.2119951727484256E-2</v>
      </c>
      <c r="P47" s="389">
        <f t="shared" si="6"/>
        <v>357772.83291</v>
      </c>
    </row>
    <row r="48" spans="1:18" ht="18" x14ac:dyDescent="0.3">
      <c r="A48" s="579" t="s">
        <v>60</v>
      </c>
      <c r="B48" s="579"/>
      <c r="C48" s="320">
        <f t="shared" ref="C48:K48" si="42">SUM(C9,C15,C26,C31,C34,C39,C47)</f>
        <v>5.132152159524459</v>
      </c>
      <c r="D48" s="320">
        <f t="shared" si="42"/>
        <v>5.0270740363457769</v>
      </c>
      <c r="E48" s="320">
        <f t="shared" si="42"/>
        <v>7.1438512369517762</v>
      </c>
      <c r="F48" s="320">
        <f t="shared" si="42"/>
        <v>7.2462707021876733</v>
      </c>
      <c r="G48" s="320">
        <f t="shared" si="42"/>
        <v>7.6142502596094772</v>
      </c>
      <c r="H48" s="320">
        <f t="shared" si="42"/>
        <v>8.9445946971291175</v>
      </c>
      <c r="I48" s="320">
        <f t="shared" si="42"/>
        <v>9.3414950381842647</v>
      </c>
      <c r="J48" s="320">
        <f t="shared" si="42"/>
        <v>9.819449291485018</v>
      </c>
      <c r="K48" s="320">
        <f t="shared" si="42"/>
        <v>11.996708889107023</v>
      </c>
      <c r="L48" s="587">
        <f t="shared" si="8"/>
        <v>7.5501179426643521</v>
      </c>
      <c r="M48" s="587"/>
      <c r="N48" s="321">
        <f t="shared" si="4"/>
        <v>1</v>
      </c>
      <c r="O48" s="320">
        <f t="shared" si="5"/>
        <v>3.7983889332147744</v>
      </c>
      <c r="P48" s="331">
        <f>L48*$L$7</f>
        <v>61435955.461047471</v>
      </c>
    </row>
    <row r="49" spans="1:15" x14ac:dyDescent="0.3">
      <c r="K49" t="s">
        <v>88</v>
      </c>
      <c r="M49">
        <v>7.5503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183</v>
      </c>
      <c r="L50" s="1"/>
      <c r="M50" s="461">
        <v>16174214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1.9877158646506201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1.9877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3.7983889332147744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3.7985000000000002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60" spans="1:15" x14ac:dyDescent="0.3">
      <c r="A60" s="280"/>
      <c r="B60" s="1" t="s">
        <v>135</v>
      </c>
      <c r="C60" s="1">
        <v>2</v>
      </c>
      <c r="D60" s="1">
        <v>78</v>
      </c>
      <c r="E60" s="1">
        <v>140</v>
      </c>
      <c r="F60" s="1">
        <v>7</v>
      </c>
      <c r="G60" s="1">
        <v>91</v>
      </c>
      <c r="H60" s="1">
        <v>21</v>
      </c>
      <c r="I60" s="1">
        <v>60</v>
      </c>
      <c r="J60" s="1"/>
      <c r="K60" s="1">
        <v>32</v>
      </c>
      <c r="M60" s="1">
        <f>SUM(C60:K60)</f>
        <v>431</v>
      </c>
    </row>
    <row r="61" spans="1:15" x14ac:dyDescent="0.3">
      <c r="A61" s="280"/>
      <c r="B61" s="1" t="s">
        <v>142</v>
      </c>
      <c r="C61" s="1"/>
      <c r="D61" s="1"/>
      <c r="E61" s="1"/>
      <c r="F61" s="1"/>
      <c r="G61" s="1">
        <v>12</v>
      </c>
      <c r="H61" s="1"/>
      <c r="I61" s="1"/>
      <c r="J61" s="1"/>
      <c r="K61" s="1"/>
      <c r="L61" s="1"/>
      <c r="M61" s="1">
        <f>SUM(C61:K61)</f>
        <v>12</v>
      </c>
    </row>
    <row r="62" spans="1:15" x14ac:dyDescent="0.3">
      <c r="A62" s="280">
        <v>1</v>
      </c>
      <c r="B62" s="1" t="s">
        <v>166</v>
      </c>
      <c r="C62" s="342">
        <v>6684.1</v>
      </c>
      <c r="D62" s="342">
        <v>612181.26</v>
      </c>
      <c r="E62" s="342">
        <v>815130.23</v>
      </c>
      <c r="F62" s="342">
        <v>38202.089999999997</v>
      </c>
      <c r="G62" s="342">
        <v>562655.18000000005</v>
      </c>
      <c r="H62" s="343">
        <v>146383.37</v>
      </c>
      <c r="I62" s="342">
        <v>347963.86</v>
      </c>
      <c r="J62" s="342">
        <v>0</v>
      </c>
      <c r="K62" s="342">
        <v>177816.46</v>
      </c>
      <c r="L62" s="342"/>
      <c r="M62" s="344">
        <f>SUM(C62:K62)</f>
        <v>2707016.55</v>
      </c>
    </row>
    <row r="63" spans="1:15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111</v>
      </c>
      <c r="I63" s="348" t="s">
        <v>66</v>
      </c>
      <c r="J63" s="348" t="s">
        <v>67</v>
      </c>
      <c r="K63" s="348" t="s">
        <v>68</v>
      </c>
      <c r="L63" s="348"/>
      <c r="M63" s="348" t="s">
        <v>136</v>
      </c>
    </row>
    <row r="64" spans="1:15" x14ac:dyDescent="0.3">
      <c r="A64" s="349">
        <v>4</v>
      </c>
      <c r="B64" s="350" t="s">
        <v>29</v>
      </c>
      <c r="C64" s="351">
        <f>SUM(C65:C69)</f>
        <v>0.74470000000000003</v>
      </c>
      <c r="D64" s="351">
        <f t="shared" ref="D64:K64" si="43">SUM(D65:D69)</f>
        <v>1.0509999999999999</v>
      </c>
      <c r="E64" s="351">
        <f t="shared" si="43"/>
        <v>1.2643</v>
      </c>
      <c r="F64" s="351">
        <f t="shared" si="43"/>
        <v>1.5053000000000001</v>
      </c>
      <c r="G64" s="351">
        <f t="shared" si="43"/>
        <v>1.6028000000000002</v>
      </c>
      <c r="H64" s="351">
        <f t="shared" si="43"/>
        <v>1.8738000000000001</v>
      </c>
      <c r="I64" s="351">
        <f t="shared" si="43"/>
        <v>2.4826999999999999</v>
      </c>
      <c r="J64" s="351"/>
      <c r="K64" s="351">
        <f t="shared" si="43"/>
        <v>3.2848999999999999</v>
      </c>
      <c r="L64" s="351"/>
      <c r="M64" s="352">
        <f t="shared" ref="M64:M92" si="44">(C64*$C$62+D64*$D$62+E64*$E$62+F64*$F$62+G64*$G$62+H64*$H$62+I64*$I$62+J64*$J$62+K64*$K$62)/$M$62</f>
        <v>1.6108401536303869</v>
      </c>
    </row>
    <row r="65" spans="1:13" x14ac:dyDescent="0.3">
      <c r="A65" s="2" t="s">
        <v>3</v>
      </c>
      <c r="B65" t="s">
        <v>30</v>
      </c>
      <c r="C65" s="34">
        <v>0.47949999999999998</v>
      </c>
      <c r="D65" s="34">
        <v>0.68899999999999995</v>
      </c>
      <c r="E65" s="34">
        <v>0.85360000000000003</v>
      </c>
      <c r="F65" s="34">
        <v>1.0513999999999999</v>
      </c>
      <c r="G65" s="34">
        <v>1.0948</v>
      </c>
      <c r="H65" s="34">
        <v>0.82930000000000004</v>
      </c>
      <c r="I65" s="34">
        <v>1.7115</v>
      </c>
      <c r="J65" s="34"/>
      <c r="K65" s="34">
        <v>2.0733999999999999</v>
      </c>
      <c r="L65" s="34"/>
      <c r="M65" s="89">
        <f t="shared" si="44"/>
        <v>1.0574645988784221</v>
      </c>
    </row>
    <row r="66" spans="1:13" x14ac:dyDescent="0.3">
      <c r="A66" s="2" t="s">
        <v>4</v>
      </c>
      <c r="B66" t="s">
        <v>31</v>
      </c>
      <c r="C66" s="34">
        <v>1.9199999999999998E-2</v>
      </c>
      <c r="D66" s="34">
        <v>2.76E-2</v>
      </c>
      <c r="E66" s="34">
        <v>3.4099999999999998E-2</v>
      </c>
      <c r="F66" s="34">
        <v>4.2099999999999999E-2</v>
      </c>
      <c r="G66" s="34">
        <v>4.3799999999999999E-2</v>
      </c>
      <c r="H66" s="34">
        <v>4.9799999999999997E-2</v>
      </c>
      <c r="I66" s="34">
        <v>6.8500000000000005E-2</v>
      </c>
      <c r="J66" s="34"/>
      <c r="K66" s="34">
        <v>8.2900000000000001E-2</v>
      </c>
      <c r="L66" s="34"/>
      <c r="M66" s="89">
        <f t="shared" si="44"/>
        <v>4.319865867905389E-2</v>
      </c>
    </row>
    <row r="67" spans="1:13" x14ac:dyDescent="0.3">
      <c r="A67" s="2" t="s">
        <v>5</v>
      </c>
      <c r="B67" t="s">
        <v>32</v>
      </c>
      <c r="C67" s="34">
        <v>7.6700000000000004E-2</v>
      </c>
      <c r="D67" s="34">
        <v>0.1128</v>
      </c>
      <c r="E67" s="34">
        <v>0.14680000000000001</v>
      </c>
      <c r="F67" s="34">
        <v>0.14680000000000001</v>
      </c>
      <c r="G67" s="34">
        <v>0.1711</v>
      </c>
      <c r="H67" s="34">
        <v>0.1711</v>
      </c>
      <c r="I67" s="34">
        <v>0.20319999999999999</v>
      </c>
      <c r="J67" s="34"/>
      <c r="K67" s="34">
        <v>0.2399</v>
      </c>
      <c r="L67" s="34"/>
      <c r="M67" s="89">
        <f t="shared" si="44"/>
        <v>0.15866797053198659</v>
      </c>
    </row>
    <row r="68" spans="1:13" x14ac:dyDescent="0.3">
      <c r="A68" s="2" t="s">
        <v>6</v>
      </c>
      <c r="B68" t="s">
        <v>33</v>
      </c>
      <c r="C68" s="34">
        <v>0.16930000000000001</v>
      </c>
      <c r="D68" s="34">
        <v>0.22159999999999999</v>
      </c>
      <c r="E68" s="34">
        <v>0.2298</v>
      </c>
      <c r="F68" s="34">
        <v>0.26500000000000001</v>
      </c>
      <c r="G68" s="34">
        <v>0.29310000000000003</v>
      </c>
      <c r="H68" s="34">
        <v>0.5736</v>
      </c>
      <c r="I68" s="34">
        <v>0.4995</v>
      </c>
      <c r="J68" s="34"/>
      <c r="K68" s="34">
        <v>0.88870000000000005</v>
      </c>
      <c r="L68" s="34"/>
      <c r="M68" s="89">
        <f t="shared" si="44"/>
        <v>0.33799004162423757</v>
      </c>
    </row>
    <row r="69" spans="1:13" x14ac:dyDescent="0.3">
      <c r="A69" s="2" t="s">
        <v>100</v>
      </c>
      <c r="B69" t="s">
        <v>101</v>
      </c>
      <c r="C69" s="34"/>
      <c r="D69" s="34"/>
      <c r="E69" s="34"/>
      <c r="F69" s="34"/>
      <c r="G69" s="34"/>
      <c r="H69" s="34">
        <v>0.25</v>
      </c>
      <c r="I69" s="34"/>
      <c r="J69" s="34"/>
      <c r="K69" s="34"/>
      <c r="L69" s="34"/>
      <c r="M69" s="89">
        <f t="shared" si="44"/>
        <v>1.3518883916686805E-2</v>
      </c>
    </row>
    <row r="70" spans="1:13" ht="28.8" x14ac:dyDescent="0.3">
      <c r="A70" s="349">
        <v>5</v>
      </c>
      <c r="B70" s="353" t="s">
        <v>71</v>
      </c>
      <c r="C70" s="354">
        <f t="shared" ref="C70:I70" si="45">SUM(C71:C73,C78:C80)</f>
        <v>2.7061078131000005</v>
      </c>
      <c r="D70" s="354">
        <f t="shared" si="45"/>
        <v>2.7061078131000005</v>
      </c>
      <c r="E70" s="354">
        <f t="shared" si="45"/>
        <v>4.2188075916000001</v>
      </c>
      <c r="F70" s="354">
        <f t="shared" si="45"/>
        <v>4.1166206445000002</v>
      </c>
      <c r="G70" s="354">
        <f t="shared" si="45"/>
        <v>4.1166206445000002</v>
      </c>
      <c r="H70" s="354">
        <f t="shared" si="45"/>
        <v>4.473102335000001</v>
      </c>
      <c r="I70" s="354">
        <f t="shared" si="45"/>
        <v>4.1166206445000002</v>
      </c>
      <c r="J70" s="354"/>
      <c r="K70" s="354">
        <f>SUM(K71:K73,K78:K80)</f>
        <v>4.1166206445000002</v>
      </c>
      <c r="L70" s="351"/>
      <c r="M70" s="352">
        <f t="shared" si="44"/>
        <v>3.8442030745750317</v>
      </c>
    </row>
    <row r="71" spans="1:13" x14ac:dyDescent="0.3">
      <c r="A71" s="2" t="s">
        <v>115</v>
      </c>
      <c r="B71" t="s">
        <v>114</v>
      </c>
      <c r="C71" s="39">
        <v>1.5012000000000001</v>
      </c>
      <c r="D71" s="39">
        <v>1.5012000000000001</v>
      </c>
      <c r="E71" s="39">
        <v>2.2673000000000001</v>
      </c>
      <c r="F71" s="39">
        <v>2.2159</v>
      </c>
      <c r="G71" s="39">
        <v>2.2159</v>
      </c>
      <c r="H71" s="39">
        <v>2.4243999999999999</v>
      </c>
      <c r="I71" s="39">
        <v>2.2159</v>
      </c>
      <c r="J71" s="39"/>
      <c r="K71" s="39">
        <v>2.2159</v>
      </c>
      <c r="L71" s="39"/>
      <c r="M71" s="89">
        <f t="shared" si="44"/>
        <v>2.0792608478215624</v>
      </c>
    </row>
    <row r="72" spans="1:13" x14ac:dyDescent="0.3">
      <c r="A72" s="2" t="s">
        <v>116</v>
      </c>
      <c r="B72" t="s">
        <v>117</v>
      </c>
      <c r="C72" s="39">
        <f>C71*0.423893</f>
        <v>0.63634817160000012</v>
      </c>
      <c r="D72" s="39">
        <f t="shared" ref="D72:I72" si="46">D71*0.423893</f>
        <v>0.63634817160000012</v>
      </c>
      <c r="E72" s="39">
        <f t="shared" si="46"/>
        <v>0.96109259890000009</v>
      </c>
      <c r="F72" s="39">
        <f t="shared" si="46"/>
        <v>0.93930449869999999</v>
      </c>
      <c r="G72" s="39">
        <f t="shared" si="46"/>
        <v>0.93930449869999999</v>
      </c>
      <c r="H72" s="39">
        <f t="shared" si="46"/>
        <v>1.0276861892</v>
      </c>
      <c r="I72" s="39">
        <f t="shared" si="46"/>
        <v>0.93930449869999999</v>
      </c>
      <c r="J72" s="39"/>
      <c r="K72" s="39">
        <f t="shared" ref="K72" si="47">K71*0.423893</f>
        <v>0.93930449869999999</v>
      </c>
      <c r="L72" s="39"/>
      <c r="M72" s="89">
        <f t="shared" si="44"/>
        <v>0.88138411856562549</v>
      </c>
    </row>
    <row r="73" spans="1:13" x14ac:dyDescent="0.3">
      <c r="A73" s="280" t="s">
        <v>8</v>
      </c>
      <c r="B73" s="1" t="s">
        <v>35</v>
      </c>
      <c r="C73" s="43">
        <f>SUM(C74:C77)</f>
        <v>0.40410000000000001</v>
      </c>
      <c r="D73" s="43">
        <f t="shared" ref="D73:I73" si="48">SUM(D74:D77)</f>
        <v>0.40410000000000001</v>
      </c>
      <c r="E73" s="43">
        <f>SUM(E74:E77)</f>
        <v>0.74280000000000002</v>
      </c>
      <c r="F73" s="43">
        <f t="shared" si="48"/>
        <v>0.71849999999999992</v>
      </c>
      <c r="G73" s="43">
        <f t="shared" si="48"/>
        <v>0.71849999999999992</v>
      </c>
      <c r="H73" s="43">
        <f t="shared" si="48"/>
        <v>0.7780999999999999</v>
      </c>
      <c r="I73" s="43">
        <f t="shared" si="48"/>
        <v>0.71849999999999992</v>
      </c>
      <c r="J73" s="43"/>
      <c r="K73" s="43">
        <f t="shared" ref="K73" si="49">SUM(K74:K77)</f>
        <v>0.71849999999999992</v>
      </c>
      <c r="L73" s="43"/>
      <c r="M73" s="75">
        <f t="shared" si="44"/>
        <v>0.65716341314278259</v>
      </c>
    </row>
    <row r="74" spans="1:13" x14ac:dyDescent="0.3">
      <c r="A74" s="2" t="s">
        <v>9</v>
      </c>
      <c r="B74" t="s">
        <v>108</v>
      </c>
      <c r="C74" s="39">
        <v>0.34320000000000001</v>
      </c>
      <c r="D74" s="39">
        <v>0.34320000000000001</v>
      </c>
      <c r="E74" s="39">
        <v>0.63090000000000002</v>
      </c>
      <c r="F74" s="39">
        <v>0.61029999999999995</v>
      </c>
      <c r="G74" s="39">
        <v>0.61029999999999995</v>
      </c>
      <c r="H74" s="39">
        <v>0.66379999999999995</v>
      </c>
      <c r="I74" s="39">
        <v>0.61029999999999995</v>
      </c>
      <c r="J74" s="39"/>
      <c r="K74" s="39">
        <v>0.61029999999999995</v>
      </c>
      <c r="L74" s="39"/>
      <c r="M74" s="89">
        <f t="shared" si="44"/>
        <v>0.55833292036651949</v>
      </c>
    </row>
    <row r="75" spans="1:13" x14ac:dyDescent="0.3">
      <c r="A75" s="2" t="s">
        <v>10</v>
      </c>
      <c r="B75" t="s">
        <v>109</v>
      </c>
      <c r="C75" s="39">
        <v>3.7100000000000001E-2</v>
      </c>
      <c r="D75" s="39">
        <v>3.7100000000000001E-2</v>
      </c>
      <c r="E75" s="39">
        <v>6.8199999999999997E-2</v>
      </c>
      <c r="F75" s="39">
        <v>6.59E-2</v>
      </c>
      <c r="G75" s="39">
        <v>6.59E-2</v>
      </c>
      <c r="H75" s="39">
        <v>6.8599999999999994E-2</v>
      </c>
      <c r="I75" s="39">
        <v>6.59E-2</v>
      </c>
      <c r="J75" s="39"/>
      <c r="K75" s="39">
        <v>6.59E-2</v>
      </c>
      <c r="L75" s="39"/>
      <c r="M75" s="89">
        <f t="shared" si="44"/>
        <v>6.0154454136972305E-2</v>
      </c>
    </row>
    <row r="76" spans="1:13" x14ac:dyDescent="0.3">
      <c r="A76" s="2" t="s">
        <v>11</v>
      </c>
      <c r="B76" t="s">
        <v>110</v>
      </c>
      <c r="C76" s="39">
        <v>3.8999999999999998E-3</v>
      </c>
      <c r="D76" s="39">
        <v>3.8999999999999998E-3</v>
      </c>
      <c r="E76" s="39">
        <v>7.1000000000000004E-3</v>
      </c>
      <c r="F76" s="39">
        <v>6.8999999999999999E-3</v>
      </c>
      <c r="G76" s="39">
        <v>6.8999999999999999E-3</v>
      </c>
      <c r="H76" s="39">
        <v>7.1999999999999998E-3</v>
      </c>
      <c r="I76" s="39">
        <v>6.8999999999999999E-3</v>
      </c>
      <c r="J76" s="39"/>
      <c r="K76" s="39">
        <v>6.8999999999999999E-3</v>
      </c>
      <c r="L76" s="39"/>
      <c r="M76" s="89">
        <f t="shared" si="44"/>
        <v>6.2906003186423073E-3</v>
      </c>
    </row>
    <row r="77" spans="1:13" x14ac:dyDescent="0.3">
      <c r="A77" s="2" t="s">
        <v>132</v>
      </c>
      <c r="B77" t="s">
        <v>133</v>
      </c>
      <c r="C77" s="39">
        <v>1.9900000000000001E-2</v>
      </c>
      <c r="D77" s="39">
        <v>1.9900000000000001E-2</v>
      </c>
      <c r="E77" s="39">
        <v>3.6600000000000001E-2</v>
      </c>
      <c r="F77" s="39">
        <v>3.5400000000000001E-2</v>
      </c>
      <c r="G77" s="39">
        <v>3.5400000000000001E-2</v>
      </c>
      <c r="H77" s="39">
        <v>3.85E-2</v>
      </c>
      <c r="I77" s="39">
        <v>3.5400000000000001E-2</v>
      </c>
      <c r="J77" s="39"/>
      <c r="K77" s="39">
        <v>3.5400000000000001E-2</v>
      </c>
      <c r="L77" s="39"/>
      <c r="M77" s="89">
        <f t="shared" si="44"/>
        <v>3.2385438320648614E-2</v>
      </c>
    </row>
    <row r="78" spans="1:13" x14ac:dyDescent="0.3">
      <c r="A78" s="2" t="s">
        <v>13</v>
      </c>
      <c r="B78" t="s">
        <v>40</v>
      </c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89"/>
    </row>
    <row r="79" spans="1:13" x14ac:dyDescent="0.3">
      <c r="A79" s="595" t="s">
        <v>14</v>
      </c>
      <c r="B79" t="s">
        <v>118</v>
      </c>
      <c r="C79" s="39">
        <v>0.11550000000000001</v>
      </c>
      <c r="D79" s="39">
        <v>0.11550000000000001</v>
      </c>
      <c r="E79" s="39">
        <v>0.1739</v>
      </c>
      <c r="F79" s="39">
        <v>0.1706</v>
      </c>
      <c r="G79" s="39">
        <v>0.1706</v>
      </c>
      <c r="H79" s="39">
        <v>0.1706</v>
      </c>
      <c r="I79" s="39">
        <v>0.1706</v>
      </c>
      <c r="J79" s="39"/>
      <c r="K79" s="39">
        <v>0.1706</v>
      </c>
      <c r="L79" s="39"/>
      <c r="M79" s="89">
        <f t="shared" si="44"/>
        <v>0.15899698576020899</v>
      </c>
    </row>
    <row r="80" spans="1:13" x14ac:dyDescent="0.3">
      <c r="A80" s="595"/>
      <c r="B80" t="s">
        <v>117</v>
      </c>
      <c r="C80" s="39">
        <f t="shared" ref="C80:I80" si="50">C79*0.423893</f>
        <v>4.8959641500000005E-2</v>
      </c>
      <c r="D80" s="39">
        <f t="shared" si="50"/>
        <v>4.8959641500000005E-2</v>
      </c>
      <c r="E80" s="39">
        <f t="shared" si="50"/>
        <v>7.3714992700000009E-2</v>
      </c>
      <c r="F80" s="39">
        <f t="shared" si="50"/>
        <v>7.2316145800000009E-2</v>
      </c>
      <c r="G80" s="39">
        <f t="shared" si="50"/>
        <v>7.2316145800000009E-2</v>
      </c>
      <c r="H80" s="39">
        <f t="shared" si="50"/>
        <v>7.2316145800000009E-2</v>
      </c>
      <c r="I80" s="39">
        <f t="shared" si="50"/>
        <v>7.2316145800000009E-2</v>
      </c>
      <c r="J80" s="39"/>
      <c r="K80" s="39">
        <f t="shared" ref="K80" si="51">K79*0.423893</f>
        <v>7.2316145800000009E-2</v>
      </c>
      <c r="L80" s="39"/>
      <c r="M80" s="89">
        <f t="shared" si="44"/>
        <v>6.7397709284852281E-2</v>
      </c>
    </row>
    <row r="81" spans="1:18" x14ac:dyDescent="0.3">
      <c r="A81" s="349">
        <v>6</v>
      </c>
      <c r="B81" s="350" t="s">
        <v>42</v>
      </c>
      <c r="C81" s="354">
        <f>SUM(C82:C84)</f>
        <v>0.32730000000000004</v>
      </c>
      <c r="D81" s="354">
        <f t="shared" ref="D81:K81" si="52">SUM(D82:D84)</f>
        <v>0.32730000000000004</v>
      </c>
      <c r="E81" s="354">
        <f t="shared" si="52"/>
        <v>0.39790000000000003</v>
      </c>
      <c r="F81" s="354">
        <f t="shared" si="52"/>
        <v>0.39380000000000004</v>
      </c>
      <c r="G81" s="354">
        <f>SUM(G82:G84)</f>
        <v>0.39380000000000004</v>
      </c>
      <c r="H81" s="354">
        <f t="shared" si="52"/>
        <v>0.39380000000000004</v>
      </c>
      <c r="I81" s="354">
        <f t="shared" si="52"/>
        <v>0.39380000000000004</v>
      </c>
      <c r="J81" s="354"/>
      <c r="K81" s="354">
        <f t="shared" si="52"/>
        <v>0.39380000000000004</v>
      </c>
      <c r="L81" s="354"/>
      <c r="M81" s="352">
        <f t="shared" si="44"/>
        <v>0.37983166556296089</v>
      </c>
    </row>
    <row r="82" spans="1:18" x14ac:dyDescent="0.3">
      <c r="A82" s="2" t="s">
        <v>15</v>
      </c>
      <c r="B82" t="s">
        <v>43</v>
      </c>
      <c r="C82" s="39">
        <v>0.13930000000000001</v>
      </c>
      <c r="D82" s="39">
        <v>0.13930000000000001</v>
      </c>
      <c r="E82" s="39">
        <v>0.2099</v>
      </c>
      <c r="F82" s="39">
        <v>0.20580000000000001</v>
      </c>
      <c r="G82" s="39">
        <v>0.20580000000000001</v>
      </c>
      <c r="H82" s="39">
        <v>0.20580000000000001</v>
      </c>
      <c r="I82" s="39">
        <v>0.20580000000000001</v>
      </c>
      <c r="J82" s="39"/>
      <c r="K82" s="39">
        <v>0.20580000000000001</v>
      </c>
      <c r="L82" s="39"/>
      <c r="M82" s="89">
        <f t="shared" si="44"/>
        <v>0.19183166556296086</v>
      </c>
    </row>
    <row r="83" spans="1:18" x14ac:dyDescent="0.3">
      <c r="A83" s="2" t="s">
        <v>16</v>
      </c>
      <c r="B83" t="s">
        <v>80</v>
      </c>
      <c r="C83" s="39">
        <v>0.188</v>
      </c>
      <c r="D83" s="39">
        <v>0.188</v>
      </c>
      <c r="E83" s="39">
        <v>0.188</v>
      </c>
      <c r="F83" s="39">
        <v>0.188</v>
      </c>
      <c r="G83" s="39">
        <v>0.188</v>
      </c>
      <c r="H83" s="39">
        <v>0.188</v>
      </c>
      <c r="I83" s="39">
        <v>0.188</v>
      </c>
      <c r="J83" s="39"/>
      <c r="K83" s="39">
        <v>0.188</v>
      </c>
      <c r="L83" s="39"/>
      <c r="M83" s="89">
        <f t="shared" si="44"/>
        <v>0.188</v>
      </c>
    </row>
    <row r="84" spans="1:18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89">
        <f t="shared" si="44"/>
        <v>0</v>
      </c>
    </row>
    <row r="85" spans="1:18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89">
        <f t="shared" si="44"/>
        <v>0</v>
      </c>
    </row>
    <row r="86" spans="1:18" x14ac:dyDescent="0.3">
      <c r="A86" s="349">
        <v>7</v>
      </c>
      <c r="B86" s="350" t="s">
        <v>45</v>
      </c>
      <c r="C86" s="354">
        <f>SUM(C87:C88)</f>
        <v>0.39900000000000002</v>
      </c>
      <c r="D86" s="354">
        <f>SUM(D87:D88)</f>
        <v>0.2397</v>
      </c>
      <c r="E86" s="354">
        <f t="shared" ref="E86:K86" si="53">SUM(E87:E88)</f>
        <v>0.32690000000000002</v>
      </c>
      <c r="F86" s="354">
        <f t="shared" si="53"/>
        <v>0.30599999999999999</v>
      </c>
      <c r="G86" s="354">
        <f t="shared" si="53"/>
        <v>0.41619999999999996</v>
      </c>
      <c r="H86" s="354">
        <f t="shared" si="53"/>
        <v>0.63529999999999998</v>
      </c>
      <c r="I86" s="354">
        <f t="shared" si="53"/>
        <v>0.74670000000000003</v>
      </c>
      <c r="J86" s="354"/>
      <c r="K86" s="354">
        <f t="shared" si="53"/>
        <v>1.2917999999999998</v>
      </c>
      <c r="L86" s="354"/>
      <c r="M86" s="352">
        <f t="shared" si="44"/>
        <v>0.45964442803868344</v>
      </c>
    </row>
    <row r="87" spans="1:18" x14ac:dyDescent="0.3">
      <c r="A87" s="2" t="s">
        <v>17</v>
      </c>
      <c r="B87" t="s">
        <v>46</v>
      </c>
      <c r="C87" s="39">
        <v>0.38080000000000003</v>
      </c>
      <c r="D87" s="39">
        <v>0.2291</v>
      </c>
      <c r="E87" s="39">
        <v>0.31240000000000001</v>
      </c>
      <c r="F87" s="39">
        <v>0.2923</v>
      </c>
      <c r="G87" s="39">
        <v>0.39789999999999998</v>
      </c>
      <c r="H87" s="39">
        <v>0.59750000000000003</v>
      </c>
      <c r="I87" s="39">
        <v>0.7137</v>
      </c>
      <c r="J87" s="39"/>
      <c r="K87" s="39">
        <v>1.2346999999999999</v>
      </c>
      <c r="L87" s="39"/>
      <c r="M87" s="89">
        <f t="shared" si="44"/>
        <v>0.43880246555788516</v>
      </c>
    </row>
    <row r="88" spans="1:18" x14ac:dyDescent="0.3">
      <c r="A88" s="2" t="s">
        <v>18</v>
      </c>
      <c r="B88" t="s">
        <v>48</v>
      </c>
      <c r="C88" s="39">
        <v>1.8200000000000001E-2</v>
      </c>
      <c r="D88" s="39">
        <v>1.06E-2</v>
      </c>
      <c r="E88" s="39">
        <v>1.4500000000000001E-2</v>
      </c>
      <c r="F88" s="39">
        <v>1.37E-2</v>
      </c>
      <c r="G88" s="39">
        <v>1.83E-2</v>
      </c>
      <c r="H88" s="39">
        <v>3.78E-2</v>
      </c>
      <c r="I88" s="39">
        <v>3.3000000000000002E-2</v>
      </c>
      <c r="J88" s="39"/>
      <c r="K88" s="39">
        <v>5.7099999999999998E-2</v>
      </c>
      <c r="L88" s="39"/>
      <c r="M88" s="89">
        <f t="shared" si="44"/>
        <v>2.0841962480798278E-2</v>
      </c>
    </row>
    <row r="89" spans="1:18" x14ac:dyDescent="0.3">
      <c r="A89" s="349">
        <v>8</v>
      </c>
      <c r="B89" s="350" t="s">
        <v>49</v>
      </c>
      <c r="C89" s="354">
        <f>SUM(C90:C93)</f>
        <v>0.49349999999999999</v>
      </c>
      <c r="D89" s="354">
        <f>SUM(D90:D93)</f>
        <v>0.29310000000000003</v>
      </c>
      <c r="E89" s="354">
        <f t="shared" ref="E89:K89" si="54">SUM(E90:E93)</f>
        <v>0.42559999999999998</v>
      </c>
      <c r="F89" s="354">
        <f t="shared" si="54"/>
        <v>0.37180000000000002</v>
      </c>
      <c r="G89" s="354">
        <f t="shared" si="54"/>
        <v>0.51439999999999997</v>
      </c>
      <c r="H89" s="354">
        <f t="shared" si="54"/>
        <v>0.83640000000000003</v>
      </c>
      <c r="I89" s="354">
        <f t="shared" si="54"/>
        <v>0.92749999999999999</v>
      </c>
      <c r="J89" s="354"/>
      <c r="K89" s="354">
        <f t="shared" si="54"/>
        <v>1.9307000000000001</v>
      </c>
      <c r="L89" s="354"/>
      <c r="M89" s="352">
        <f t="shared" si="44"/>
        <v>0.59909625906720076</v>
      </c>
    </row>
    <row r="90" spans="1:18" x14ac:dyDescent="0.3">
      <c r="A90" s="2" t="s">
        <v>19</v>
      </c>
      <c r="B90" t="s">
        <v>46</v>
      </c>
      <c r="C90" s="39">
        <v>0.3775</v>
      </c>
      <c r="D90" s="39">
        <v>0.22420000000000001</v>
      </c>
      <c r="E90" s="39">
        <v>0.3256</v>
      </c>
      <c r="F90" s="39">
        <v>0.28439999999999999</v>
      </c>
      <c r="G90" s="39">
        <v>0.39350000000000002</v>
      </c>
      <c r="H90" s="39">
        <v>0.61570000000000003</v>
      </c>
      <c r="I90" s="39">
        <v>0.70950000000000002</v>
      </c>
      <c r="J90" s="39"/>
      <c r="K90" s="39">
        <v>1.4770000000000001</v>
      </c>
      <c r="L90" s="39"/>
      <c r="M90" s="89">
        <f t="shared" si="44"/>
        <v>0.45699524365855843</v>
      </c>
    </row>
    <row r="91" spans="1:18" x14ac:dyDescent="0.3">
      <c r="A91" s="2" t="s">
        <v>19</v>
      </c>
      <c r="B91" t="s">
        <v>47</v>
      </c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89"/>
    </row>
    <row r="92" spans="1:18" x14ac:dyDescent="0.3">
      <c r="A92" s="2" t="s">
        <v>20</v>
      </c>
      <c r="B92" t="s">
        <v>50</v>
      </c>
      <c r="C92" s="39">
        <v>0.11600000000000001</v>
      </c>
      <c r="D92" s="39">
        <v>6.8900000000000003E-2</v>
      </c>
      <c r="E92" s="39">
        <v>0.1</v>
      </c>
      <c r="F92" s="39">
        <v>8.7400000000000005E-2</v>
      </c>
      <c r="G92" s="39">
        <v>0.12089999999999999</v>
      </c>
      <c r="H92" s="39">
        <v>0.22070000000000001</v>
      </c>
      <c r="I92" s="39">
        <v>0.218</v>
      </c>
      <c r="J92" s="39"/>
      <c r="K92" s="39">
        <v>0.45369999999999999</v>
      </c>
      <c r="L92" s="39"/>
      <c r="M92" s="89">
        <f t="shared" si="44"/>
        <v>0.14210101540864242</v>
      </c>
    </row>
    <row r="93" spans="1:18" x14ac:dyDescent="0.3">
      <c r="A93" s="2" t="s">
        <v>20</v>
      </c>
      <c r="B93" t="s">
        <v>47</v>
      </c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89"/>
    </row>
    <row r="94" spans="1:18" x14ac:dyDescent="0.3">
      <c r="A94" s="349">
        <v>9</v>
      </c>
      <c r="B94" s="350" t="s">
        <v>51</v>
      </c>
      <c r="C94" s="354">
        <f t="shared" ref="C94:I94" si="55">SUM(C97,C99)</f>
        <v>0.3973192654447909</v>
      </c>
      <c r="D94" s="354">
        <f t="shared" si="55"/>
        <v>0.39277663424479081</v>
      </c>
      <c r="E94" s="354">
        <f t="shared" si="55"/>
        <v>0.56429922380222886</v>
      </c>
      <c r="F94" s="354">
        <f t="shared" si="55"/>
        <v>0.56940441418632604</v>
      </c>
      <c r="G94" s="354">
        <f t="shared" si="55"/>
        <v>0.59920373458632603</v>
      </c>
      <c r="H94" s="354">
        <f t="shared" si="55"/>
        <v>0.69861264183378013</v>
      </c>
      <c r="I94" s="354">
        <f t="shared" si="55"/>
        <v>0.73731163258632604</v>
      </c>
      <c r="J94" s="354"/>
      <c r="K94" s="354">
        <f>SUM(K97,K99)</f>
        <v>0.93726396658632605</v>
      </c>
      <c r="L94" s="354"/>
      <c r="M94" s="354">
        <f>SUM(M97,M99)</f>
        <v>0.57093520743381188</v>
      </c>
    </row>
    <row r="95" spans="1:18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357">
        <v>-0.18210000000000001</v>
      </c>
      <c r="N95" s="276"/>
      <c r="O95" s="276"/>
      <c r="P95" s="277"/>
      <c r="Q95" s="277"/>
      <c r="R95" s="277"/>
    </row>
    <row r="96" spans="1:18" x14ac:dyDescent="0.3">
      <c r="A96" s="358"/>
      <c r="B96" s="359" t="s">
        <v>52</v>
      </c>
      <c r="C96" s="360">
        <f t="shared" ref="C96:I96" si="56">SUM(C89,C86,C81,C70,C64)</f>
        <v>4.6706078131000011</v>
      </c>
      <c r="D96" s="360">
        <f t="shared" si="56"/>
        <v>4.6172078131000003</v>
      </c>
      <c r="E96" s="360">
        <f t="shared" si="56"/>
        <v>6.6335075916000008</v>
      </c>
      <c r="F96" s="360">
        <f t="shared" si="56"/>
        <v>6.6935206445000004</v>
      </c>
      <c r="G96" s="360">
        <f t="shared" si="56"/>
        <v>7.0438206445000002</v>
      </c>
      <c r="H96" s="360">
        <f t="shared" si="56"/>
        <v>8.2124023350000002</v>
      </c>
      <c r="I96" s="360">
        <f t="shared" si="56"/>
        <v>8.6673206445000002</v>
      </c>
      <c r="J96" s="360"/>
      <c r="K96" s="360">
        <f>SUM(K89,K86,K81,K70,K64)</f>
        <v>11.0178206445</v>
      </c>
      <c r="L96" s="361"/>
      <c r="M96" s="362">
        <f>((C96*$C$62+D96*$D$62+E96*$E$62+F96*$F$62+G96*$G$62+H96*$H$62+I96*$I$62+J96*$J$62+K96*$K$62)/$M$62)+M95</f>
        <v>6.7115155808742637</v>
      </c>
      <c r="N96" s="276"/>
      <c r="O96" s="276"/>
      <c r="P96" s="277"/>
      <c r="Q96" s="277"/>
      <c r="R96" s="277"/>
    </row>
    <row r="97" spans="1:16" x14ac:dyDescent="0.3">
      <c r="A97" s="349" t="s">
        <v>21</v>
      </c>
      <c r="B97" s="350" t="s">
        <v>53</v>
      </c>
      <c r="C97" s="354">
        <f t="shared" ref="C97:M97" si="57">SUM(C98:C98)</f>
        <v>9.7302772570312321E-2</v>
      </c>
      <c r="D97" s="354">
        <f t="shared" si="57"/>
        <v>9.6190290370312306E-2</v>
      </c>
      <c r="E97" s="354">
        <f t="shared" si="57"/>
        <v>0.13819586365580283</v>
      </c>
      <c r="F97" s="354">
        <f t="shared" si="57"/>
        <v>0.13944611558686851</v>
      </c>
      <c r="G97" s="354">
        <f t="shared" si="57"/>
        <v>0.14674391548686852</v>
      </c>
      <c r="H97" s="354">
        <f t="shared" si="57"/>
        <v>0.171088977845055</v>
      </c>
      <c r="I97" s="354">
        <f t="shared" si="57"/>
        <v>0.18056629098686852</v>
      </c>
      <c r="J97" s="354"/>
      <c r="K97" s="354">
        <f t="shared" si="57"/>
        <v>0.22953425748686851</v>
      </c>
      <c r="L97" s="354"/>
      <c r="M97" s="352">
        <f t="shared" si="57"/>
        <v>0.13982100409635353</v>
      </c>
    </row>
    <row r="98" spans="1:16" x14ac:dyDescent="0.3">
      <c r="A98" s="2" t="s">
        <v>121</v>
      </c>
      <c r="B98" t="s">
        <v>128</v>
      </c>
      <c r="C98" s="39">
        <f>0.020833*C96</f>
        <v>9.7302772570312321E-2</v>
      </c>
      <c r="D98" s="39">
        <f t="shared" ref="D98:G98" si="58">0.020833*D96</f>
        <v>9.6190290370312306E-2</v>
      </c>
      <c r="E98" s="39">
        <f t="shared" si="58"/>
        <v>0.13819586365580283</v>
      </c>
      <c r="F98" s="346">
        <f t="shared" si="58"/>
        <v>0.13944611558686851</v>
      </c>
      <c r="G98" s="39">
        <f t="shared" si="58"/>
        <v>0.14674391548686852</v>
      </c>
      <c r="H98" s="39">
        <f t="shared" ref="H98" si="59">0.020833*H96</f>
        <v>0.171088977845055</v>
      </c>
      <c r="I98" s="39">
        <f t="shared" ref="I98:K98" si="60">0.020833*I96</f>
        <v>0.18056629098686852</v>
      </c>
      <c r="J98" s="39"/>
      <c r="K98" s="39">
        <f t="shared" si="60"/>
        <v>0.22953425748686851</v>
      </c>
      <c r="L98" s="39"/>
      <c r="M98" s="246">
        <f t="shared" ref="M98" si="61">0.020833*M96</f>
        <v>0.13982100409635353</v>
      </c>
    </row>
    <row r="99" spans="1:16" x14ac:dyDescent="0.3">
      <c r="A99" s="349" t="s">
        <v>24</v>
      </c>
      <c r="B99" s="350" t="s">
        <v>56</v>
      </c>
      <c r="C99" s="354">
        <f>SUM(C100,C101)</f>
        <v>0.30001649287447857</v>
      </c>
      <c r="D99" s="354">
        <f t="shared" ref="D99" si="62">SUM(D100,D101)</f>
        <v>0.29658634387447852</v>
      </c>
      <c r="E99" s="354">
        <f t="shared" ref="E99" si="63">SUM(E100,E101)</f>
        <v>0.42610336014642608</v>
      </c>
      <c r="F99" s="354">
        <f t="shared" ref="F99" si="64">SUM(F100,F101)</f>
        <v>0.42995829859945756</v>
      </c>
      <c r="G99" s="354">
        <f t="shared" ref="G99:H99" si="65">SUM(G100,G101)</f>
        <v>0.45245981909945754</v>
      </c>
      <c r="H99" s="354">
        <f t="shared" si="65"/>
        <v>0.52752366398872508</v>
      </c>
      <c r="I99" s="354">
        <f t="shared" ref="I99" si="66">SUM(I100,I101)</f>
        <v>0.55674534159945754</v>
      </c>
      <c r="J99" s="354"/>
      <c r="K99" s="354">
        <f t="shared" ref="K99" si="67">SUM(K100,K101)</f>
        <v>0.70772970909945754</v>
      </c>
      <c r="L99" s="354"/>
      <c r="M99" s="352">
        <f t="shared" ref="M99" si="68">SUM(M100,M101)</f>
        <v>0.43111420333745831</v>
      </c>
      <c r="N99" s="246"/>
    </row>
    <row r="100" spans="1:16" x14ac:dyDescent="0.3">
      <c r="A100" s="2" t="s">
        <v>25</v>
      </c>
      <c r="B100" t="s">
        <v>129</v>
      </c>
      <c r="C100" s="39">
        <f>C98</f>
        <v>9.7302772570312321E-2</v>
      </c>
      <c r="D100" s="39">
        <f t="shared" ref="D100:G100" si="69">D98</f>
        <v>9.6190290370312306E-2</v>
      </c>
      <c r="E100" s="39">
        <f t="shared" si="69"/>
        <v>0.13819586365580283</v>
      </c>
      <c r="F100" s="39">
        <f t="shared" si="69"/>
        <v>0.13944611558686851</v>
      </c>
      <c r="G100" s="39">
        <f t="shared" si="69"/>
        <v>0.14674391548686852</v>
      </c>
      <c r="H100" s="39">
        <f t="shared" ref="H100" si="70">H98</f>
        <v>0.171088977845055</v>
      </c>
      <c r="I100" s="39">
        <f t="shared" ref="I100:K100" si="71">I98</f>
        <v>0.18056629098686852</v>
      </c>
      <c r="J100" s="39"/>
      <c r="K100" s="39">
        <f t="shared" si="71"/>
        <v>0.22953425748686851</v>
      </c>
      <c r="L100" s="39"/>
      <c r="M100" s="246">
        <f t="shared" ref="M100" si="72">M98</f>
        <v>0.13982100409635353</v>
      </c>
    </row>
    <row r="101" spans="1:16" x14ac:dyDescent="0.3">
      <c r="A101" s="2" t="s">
        <v>26</v>
      </c>
      <c r="B101" t="s">
        <v>130</v>
      </c>
      <c r="C101" s="39">
        <f>0.043402*C96</f>
        <v>0.20271372030416626</v>
      </c>
      <c r="D101" s="39">
        <f t="shared" ref="D101:G101" si="73">0.043402*D96</f>
        <v>0.20039605350416623</v>
      </c>
      <c r="E101" s="39">
        <f t="shared" si="73"/>
        <v>0.28790749649062325</v>
      </c>
      <c r="F101" s="39">
        <f t="shared" si="73"/>
        <v>0.29051218301258902</v>
      </c>
      <c r="G101" s="39">
        <f t="shared" si="73"/>
        <v>0.30571590361258905</v>
      </c>
      <c r="H101" s="39">
        <f t="shared" ref="H101" si="74">0.043402*H96</f>
        <v>0.35643468614367002</v>
      </c>
      <c r="I101" s="39">
        <f t="shared" ref="I101:K101" si="75">0.043402*I96</f>
        <v>0.37617905061258905</v>
      </c>
      <c r="J101" s="39"/>
      <c r="K101" s="39">
        <f t="shared" si="75"/>
        <v>0.47819545161258903</v>
      </c>
      <c r="L101" s="39"/>
      <c r="M101" s="246">
        <f t="shared" ref="M101" si="76">0.043402*M96</f>
        <v>0.29129319924110481</v>
      </c>
    </row>
    <row r="102" spans="1:16" ht="28.8" x14ac:dyDescent="0.3">
      <c r="A102" s="364">
        <v>10</v>
      </c>
      <c r="B102" s="365" t="s">
        <v>134</v>
      </c>
      <c r="C102" s="366">
        <v>2.93E-2</v>
      </c>
      <c r="D102" s="366">
        <v>2.93E-2</v>
      </c>
      <c r="E102" s="366">
        <v>4.8500000000000001E-2</v>
      </c>
      <c r="F102" s="366">
        <v>4.5999999999999999E-2</v>
      </c>
      <c r="G102" s="366">
        <v>4.5999999999999999E-2</v>
      </c>
      <c r="H102" s="366">
        <v>1.9400000000000001E-2</v>
      </c>
      <c r="I102" s="366">
        <v>4.5999999999999999E-2</v>
      </c>
      <c r="J102" s="366"/>
      <c r="K102" s="366">
        <v>4.5999999999999999E-2</v>
      </c>
      <c r="L102" s="367"/>
      <c r="M102" s="368">
        <f>(C102*$C$62+D102*$D$62+E102*$E$62+F102*$F$62+G102*$G$62+H102*$H$62+I102*$I$62+J102*$J$62+K102*$K$62)/$M$62</f>
        <v>4.1496509402943992E-2</v>
      </c>
    </row>
    <row r="103" spans="1:16" ht="18" x14ac:dyDescent="0.3">
      <c r="A103" s="579" t="s">
        <v>60</v>
      </c>
      <c r="B103" s="579"/>
      <c r="C103" s="340">
        <f t="shared" ref="C103:I103" si="77">SUM(C64,C70,C81,C86,C89,C94,C102)</f>
        <v>5.0972270785447922</v>
      </c>
      <c r="D103" s="340">
        <f t="shared" si="77"/>
        <v>5.0392844473447909</v>
      </c>
      <c r="E103" s="340">
        <f t="shared" si="77"/>
        <v>7.246306815402229</v>
      </c>
      <c r="F103" s="340">
        <f t="shared" si="77"/>
        <v>7.3089250586863264</v>
      </c>
      <c r="G103" s="340">
        <f t="shared" si="77"/>
        <v>7.6890243790863266</v>
      </c>
      <c r="H103" s="340">
        <f t="shared" si="77"/>
        <v>8.9304149768337791</v>
      </c>
      <c r="I103" s="340">
        <f t="shared" si="77"/>
        <v>9.450632277086326</v>
      </c>
      <c r="J103" s="340"/>
      <c r="K103" s="340">
        <f>SUM(K64,K70,K81,K86,K89,K94,K102)</f>
        <v>12.001084611086323</v>
      </c>
      <c r="L103" s="356"/>
      <c r="M103" s="341">
        <f>M96+M97+M99+M102</f>
        <v>7.3239472977110198</v>
      </c>
      <c r="N103" s="335" t="s">
        <v>171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0.32327628550960774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9" spans="1:16" x14ac:dyDescent="0.3">
      <c r="B109" s="1" t="s">
        <v>135</v>
      </c>
      <c r="C109" s="1">
        <v>2</v>
      </c>
      <c r="D109" s="1">
        <v>33</v>
      </c>
      <c r="E109" s="1">
        <v>152</v>
      </c>
      <c r="F109" s="1">
        <v>10</v>
      </c>
      <c r="G109" s="1">
        <v>79</v>
      </c>
      <c r="H109" s="1">
        <v>9</v>
      </c>
      <c r="I109" s="1">
        <v>73</v>
      </c>
      <c r="J109" s="1">
        <v>17</v>
      </c>
      <c r="K109" s="1">
        <v>44</v>
      </c>
      <c r="M109" s="1">
        <f>SUM(C109:K109)</f>
        <v>419</v>
      </c>
    </row>
    <row r="110" spans="1:16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M110" s="1">
        <f>SUM(C110:K110)</f>
        <v>0</v>
      </c>
    </row>
    <row r="111" spans="1:16" x14ac:dyDescent="0.3">
      <c r="A111" s="280">
        <v>1</v>
      </c>
      <c r="B111" s="1" t="s">
        <v>166</v>
      </c>
      <c r="C111" s="342">
        <v>12561.47</v>
      </c>
      <c r="D111" s="342">
        <v>248331.58</v>
      </c>
      <c r="E111" s="342">
        <v>1026622.25</v>
      </c>
      <c r="F111" s="342">
        <v>44314.559999999998</v>
      </c>
      <c r="G111" s="342">
        <v>470472.29</v>
      </c>
      <c r="H111" s="343">
        <v>60859.88</v>
      </c>
      <c r="I111" s="342">
        <v>358386.09</v>
      </c>
      <c r="J111" s="342">
        <v>97782.06</v>
      </c>
      <c r="K111" s="342">
        <v>226094.34</v>
      </c>
      <c r="L111" s="342"/>
      <c r="M111" s="344">
        <f>SUM(C111:K111)</f>
        <v>2545424.52</v>
      </c>
    </row>
    <row r="112" spans="1:16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111</v>
      </c>
      <c r="I112" s="348" t="s">
        <v>66</v>
      </c>
      <c r="J112" s="348" t="s">
        <v>67</v>
      </c>
      <c r="K112" s="348" t="s">
        <v>68</v>
      </c>
      <c r="L112" s="348"/>
      <c r="M112" s="348" t="s">
        <v>136</v>
      </c>
    </row>
    <row r="113" spans="1:13" x14ac:dyDescent="0.3">
      <c r="A113" s="349">
        <v>4</v>
      </c>
      <c r="B113" s="350" t="s">
        <v>29</v>
      </c>
      <c r="C113" s="351">
        <f>SUM(C114:C118)</f>
        <v>0.76270000000000004</v>
      </c>
      <c r="D113" s="351">
        <f t="shared" ref="D113:K113" si="78">SUM(D114:D118)</f>
        <v>1.0228999999999999</v>
      </c>
      <c r="E113" s="351">
        <f t="shared" si="78"/>
        <v>1.2382</v>
      </c>
      <c r="F113" s="351">
        <f t="shared" si="78"/>
        <v>1.5550999999999999</v>
      </c>
      <c r="G113" s="351">
        <f t="shared" si="78"/>
        <v>1.5196000000000001</v>
      </c>
      <c r="H113" s="351">
        <f t="shared" si="78"/>
        <v>1.9238</v>
      </c>
      <c r="I113" s="351">
        <f t="shared" si="78"/>
        <v>2.3306999999999998</v>
      </c>
      <c r="J113" s="351">
        <f t="shared" si="78"/>
        <v>2.6398999999999999</v>
      </c>
      <c r="K113" s="351">
        <f t="shared" si="78"/>
        <v>3.3440000000000003</v>
      </c>
      <c r="L113" s="351"/>
      <c r="M113" s="352">
        <f>(C113*$C$111+D113*$D$111+E113*$E$111+F113*$F$111+G113*$G$111+H113*$H$111+I113*$I$111+J113*$J$111+K113*$K$111)/$M$111</f>
        <v>1.6834806677756053</v>
      </c>
    </row>
    <row r="114" spans="1:13" x14ac:dyDescent="0.3">
      <c r="A114" s="2" t="s">
        <v>3</v>
      </c>
      <c r="B114" t="s">
        <v>30</v>
      </c>
      <c r="C114" s="34">
        <v>0.49680000000000002</v>
      </c>
      <c r="D114" s="34">
        <v>0.66200000000000003</v>
      </c>
      <c r="E114" s="34">
        <v>0.82840000000000003</v>
      </c>
      <c r="F114" s="34">
        <v>1.0992</v>
      </c>
      <c r="G114" s="34">
        <v>1.0147999999999999</v>
      </c>
      <c r="H114" s="34">
        <v>0.87649999999999995</v>
      </c>
      <c r="I114" s="34">
        <v>1.5653999999999999</v>
      </c>
      <c r="J114" s="34">
        <v>1.8043</v>
      </c>
      <c r="K114" s="34">
        <v>2.1301000000000001</v>
      </c>
      <c r="L114" s="34"/>
      <c r="M114" s="89">
        <f>(C114*$C$111+D114*$D$111+E114*$E$111+F114*$F$111+G114*$G$111+H114*$H$111+I114*$I$111+J114*$J$111+K114*$K$111)/$M$111</f>
        <v>1.1077243630064504</v>
      </c>
    </row>
    <row r="115" spans="1:13" x14ac:dyDescent="0.3">
      <c r="A115" s="2" t="s">
        <v>4</v>
      </c>
      <c r="B115" t="s">
        <v>31</v>
      </c>
      <c r="C115" s="34">
        <v>1.9900000000000001E-2</v>
      </c>
      <c r="D115" s="34">
        <v>2.6499999999999999E-2</v>
      </c>
      <c r="E115" s="34">
        <v>3.3099999999999997E-2</v>
      </c>
      <c r="F115" s="34">
        <v>4.3999999999999997E-2</v>
      </c>
      <c r="G115" s="34">
        <v>4.0599999999999997E-2</v>
      </c>
      <c r="H115" s="34">
        <v>5.2600000000000001E-2</v>
      </c>
      <c r="I115" s="34">
        <v>6.2600000000000003E-2</v>
      </c>
      <c r="J115" s="34">
        <v>7.22E-2</v>
      </c>
      <c r="K115" s="34">
        <v>8.5199999999999998E-2</v>
      </c>
      <c r="L115" s="34"/>
      <c r="M115" s="89">
        <f t="shared" ref="M115:M141" si="79">(C115*$C$111+D115*$D$111+E115*$E$111+F115*$F$111+G115*$G$111+H115*$H$111+I115*$I$111+J115*$J$111+K115*$K$111)/$M$111</f>
        <v>4.4716420675479318E-2</v>
      </c>
    </row>
    <row r="116" spans="1:13" x14ac:dyDescent="0.3">
      <c r="A116" s="2" t="s">
        <v>5</v>
      </c>
      <c r="B116" t="s">
        <v>32</v>
      </c>
      <c r="C116" s="34">
        <v>7.6700000000000004E-2</v>
      </c>
      <c r="D116" s="34">
        <v>0.1128</v>
      </c>
      <c r="E116" s="34">
        <v>0.14680000000000001</v>
      </c>
      <c r="F116" s="34">
        <v>0.14680000000000001</v>
      </c>
      <c r="G116" s="34">
        <v>0.1711</v>
      </c>
      <c r="H116" s="34">
        <v>0.1711</v>
      </c>
      <c r="I116" s="34">
        <v>0.20319999999999999</v>
      </c>
      <c r="J116" s="34">
        <v>0.20319999999999999</v>
      </c>
      <c r="K116" s="34">
        <v>0.2399</v>
      </c>
      <c r="L116" s="34"/>
      <c r="M116" s="89">
        <f t="shared" si="79"/>
        <v>0.16658640705401864</v>
      </c>
    </row>
    <row r="117" spans="1:13" x14ac:dyDescent="0.3">
      <c r="A117" s="2" t="s">
        <v>6</v>
      </c>
      <c r="B117" t="s">
        <v>33</v>
      </c>
      <c r="C117" s="34">
        <v>0.16930000000000001</v>
      </c>
      <c r="D117" s="34">
        <v>0.22159999999999999</v>
      </c>
      <c r="E117" s="34">
        <v>0.22989999999999999</v>
      </c>
      <c r="F117" s="34">
        <v>0.2651</v>
      </c>
      <c r="G117" s="34">
        <v>0.29310000000000003</v>
      </c>
      <c r="H117" s="34">
        <v>0.5736</v>
      </c>
      <c r="I117" s="34">
        <v>0.4995</v>
      </c>
      <c r="J117" s="34">
        <v>0.56020000000000003</v>
      </c>
      <c r="K117" s="34">
        <v>0.88880000000000003</v>
      </c>
      <c r="L117" s="34"/>
      <c r="M117" s="89">
        <f t="shared" si="79"/>
        <v>0.35847609688933152</v>
      </c>
    </row>
    <row r="118" spans="1:13" x14ac:dyDescent="0.3">
      <c r="A118" s="2" t="s">
        <v>100</v>
      </c>
      <c r="B118" t="s">
        <v>101</v>
      </c>
      <c r="C118" s="34"/>
      <c r="D118" s="34"/>
      <c r="E118" s="34"/>
      <c r="F118" s="34"/>
      <c r="G118" s="34"/>
      <c r="H118" s="34">
        <v>0.25</v>
      </c>
      <c r="I118" s="34"/>
      <c r="J118" s="34"/>
      <c r="K118" s="34"/>
      <c r="L118" s="34"/>
      <c r="M118" s="89">
        <f t="shared" si="79"/>
        <v>5.9773801503255732E-3</v>
      </c>
    </row>
    <row r="119" spans="1:13" ht="28.8" x14ac:dyDescent="0.3">
      <c r="A119" s="349">
        <v>5</v>
      </c>
      <c r="B119" s="353" t="s">
        <v>71</v>
      </c>
      <c r="C119" s="354">
        <f t="shared" ref="C119:K119" si="80">SUM(C120:C122,C127:C129)</f>
        <v>2.7063502024000003</v>
      </c>
      <c r="D119" s="354">
        <f t="shared" si="80"/>
        <v>2.7063502024000003</v>
      </c>
      <c r="E119" s="354">
        <f t="shared" si="80"/>
        <v>4.2190923702000003</v>
      </c>
      <c r="F119" s="354">
        <f t="shared" si="80"/>
        <v>4.1169054231000004</v>
      </c>
      <c r="G119" s="354">
        <f t="shared" si="80"/>
        <v>4.1169054231000004</v>
      </c>
      <c r="H119" s="354">
        <f t="shared" si="80"/>
        <v>4.473102335000001</v>
      </c>
      <c r="I119" s="354">
        <f t="shared" si="80"/>
        <v>4.1169054231000004</v>
      </c>
      <c r="J119" s="354">
        <f t="shared" si="80"/>
        <v>4.1169054231000004</v>
      </c>
      <c r="K119" s="354">
        <f t="shared" si="80"/>
        <v>4.1169054231000004</v>
      </c>
      <c r="L119" s="351"/>
      <c r="M119" s="352">
        <f t="shared" si="79"/>
        <v>4.0220612990814226</v>
      </c>
    </row>
    <row r="120" spans="1:13" x14ac:dyDescent="0.3">
      <c r="A120" s="2" t="s">
        <v>115</v>
      </c>
      <c r="B120" t="s">
        <v>114</v>
      </c>
      <c r="C120" s="39">
        <v>1.5013000000000001</v>
      </c>
      <c r="D120" s="39">
        <v>1.5013000000000001</v>
      </c>
      <c r="E120" s="39">
        <v>2.2675000000000001</v>
      </c>
      <c r="F120" s="39">
        <v>2.2161</v>
      </c>
      <c r="G120" s="39">
        <v>2.2161</v>
      </c>
      <c r="H120" s="39">
        <v>2.4243999999999999</v>
      </c>
      <c r="I120" s="39">
        <v>2.2161</v>
      </c>
      <c r="J120" s="39">
        <v>2.2161</v>
      </c>
      <c r="K120" s="39">
        <v>2.2161</v>
      </c>
      <c r="L120" s="39"/>
      <c r="M120" s="89">
        <f t="shared" si="79"/>
        <v>2.1685476744311396</v>
      </c>
    </row>
    <row r="121" spans="1:13" x14ac:dyDescent="0.3">
      <c r="A121" s="2" t="s">
        <v>116</v>
      </c>
      <c r="B121" t="s">
        <v>117</v>
      </c>
      <c r="C121" s="39">
        <f>C120*0.423893</f>
        <v>0.63639056090000001</v>
      </c>
      <c r="D121" s="39">
        <f t="shared" ref="D121:K121" si="81">D120*0.423893</f>
        <v>0.63639056090000001</v>
      </c>
      <c r="E121" s="39">
        <f t="shared" si="81"/>
        <v>0.9611773775000001</v>
      </c>
      <c r="F121" s="39">
        <f t="shared" si="81"/>
        <v>0.93938927729999999</v>
      </c>
      <c r="G121" s="39">
        <f t="shared" si="81"/>
        <v>0.93938927729999999</v>
      </c>
      <c r="H121" s="39">
        <f t="shared" si="81"/>
        <v>1.0276861892</v>
      </c>
      <c r="I121" s="39">
        <f t="shared" si="81"/>
        <v>0.93938927729999999</v>
      </c>
      <c r="J121" s="39">
        <f t="shared" si="81"/>
        <v>0.93938927729999999</v>
      </c>
      <c r="K121" s="39">
        <f t="shared" si="81"/>
        <v>0.93938927729999999</v>
      </c>
      <c r="L121" s="39"/>
      <c r="M121" s="89">
        <f t="shared" si="79"/>
        <v>0.91923217935763912</v>
      </c>
    </row>
    <row r="122" spans="1:13" x14ac:dyDescent="0.3">
      <c r="A122" s="280" t="s">
        <v>8</v>
      </c>
      <c r="B122" s="1" t="s">
        <v>35</v>
      </c>
      <c r="C122" s="43">
        <f>SUM(C123:C126)</f>
        <v>0.4042</v>
      </c>
      <c r="D122" s="43">
        <f t="shared" ref="D122:K122" si="82">SUM(D123:D126)</f>
        <v>0.4042</v>
      </c>
      <c r="E122" s="43">
        <f>SUM(E123:E126)</f>
        <v>0.74280000000000002</v>
      </c>
      <c r="F122" s="43">
        <f t="shared" si="82"/>
        <v>0.71849999999999992</v>
      </c>
      <c r="G122" s="43">
        <f t="shared" si="82"/>
        <v>0.71849999999999992</v>
      </c>
      <c r="H122" s="43">
        <f t="shared" si="82"/>
        <v>0.7780999999999999</v>
      </c>
      <c r="I122" s="43">
        <f t="shared" si="82"/>
        <v>0.71849999999999992</v>
      </c>
      <c r="J122" s="43">
        <f t="shared" si="82"/>
        <v>0.71849999999999992</v>
      </c>
      <c r="K122" s="43">
        <f t="shared" si="82"/>
        <v>0.71849999999999992</v>
      </c>
      <c r="L122" s="43"/>
      <c r="M122" s="75">
        <f t="shared" si="79"/>
        <v>0.69751154967580808</v>
      </c>
    </row>
    <row r="123" spans="1:13" x14ac:dyDescent="0.3">
      <c r="A123" s="2" t="s">
        <v>9</v>
      </c>
      <c r="B123" t="s">
        <v>108</v>
      </c>
      <c r="C123" s="39">
        <v>0.34329999999999999</v>
      </c>
      <c r="D123" s="39">
        <v>0.34329999999999999</v>
      </c>
      <c r="E123" s="39">
        <v>0.63090000000000002</v>
      </c>
      <c r="F123" s="39">
        <v>0.61029999999999995</v>
      </c>
      <c r="G123" s="39">
        <v>0.61029999999999995</v>
      </c>
      <c r="H123" s="39">
        <v>0.66379999999999995</v>
      </c>
      <c r="I123" s="39">
        <v>0.61029999999999995</v>
      </c>
      <c r="J123" s="39">
        <v>0.61029999999999995</v>
      </c>
      <c r="K123" s="39">
        <v>0.61029999999999995</v>
      </c>
      <c r="L123" s="39"/>
      <c r="M123" s="89">
        <f t="shared" si="79"/>
        <v>0.5925214243382867</v>
      </c>
    </row>
    <row r="124" spans="1:13" x14ac:dyDescent="0.3">
      <c r="A124" s="2" t="s">
        <v>10</v>
      </c>
      <c r="B124" t="s">
        <v>109</v>
      </c>
      <c r="C124" s="39">
        <v>3.7100000000000001E-2</v>
      </c>
      <c r="D124" s="39">
        <v>3.7100000000000001E-2</v>
      </c>
      <c r="E124" s="39">
        <v>6.8199999999999997E-2</v>
      </c>
      <c r="F124" s="39">
        <v>6.59E-2</v>
      </c>
      <c r="G124" s="39">
        <v>6.59E-2</v>
      </c>
      <c r="H124" s="39">
        <v>6.8599999999999994E-2</v>
      </c>
      <c r="I124" s="39">
        <v>6.59E-2</v>
      </c>
      <c r="J124" s="39">
        <v>6.59E-2</v>
      </c>
      <c r="K124" s="39">
        <v>6.59E-2</v>
      </c>
      <c r="L124" s="39"/>
      <c r="M124" s="89">
        <f t="shared" si="79"/>
        <v>6.3940339853015962E-2</v>
      </c>
    </row>
    <row r="125" spans="1:13" x14ac:dyDescent="0.3">
      <c r="A125" s="2" t="s">
        <v>11</v>
      </c>
      <c r="B125" t="s">
        <v>110</v>
      </c>
      <c r="C125" s="39">
        <v>3.8999999999999998E-3</v>
      </c>
      <c r="D125" s="39">
        <v>3.8999999999999998E-3</v>
      </c>
      <c r="E125" s="39">
        <v>7.1000000000000004E-3</v>
      </c>
      <c r="F125" s="39">
        <v>6.8999999999999999E-3</v>
      </c>
      <c r="G125" s="39">
        <v>6.8999999999999999E-3</v>
      </c>
      <c r="H125" s="39">
        <v>7.1999999999999998E-3</v>
      </c>
      <c r="I125" s="39">
        <v>6.8999999999999999E-3</v>
      </c>
      <c r="J125" s="39">
        <v>6.8999999999999999E-3</v>
      </c>
      <c r="K125" s="39">
        <v>6.8999999999999999E-3</v>
      </c>
      <c r="L125" s="39"/>
      <c r="M125" s="89">
        <f t="shared" si="79"/>
        <v>6.680352262812334E-3</v>
      </c>
    </row>
    <row r="126" spans="1:13" x14ac:dyDescent="0.3">
      <c r="A126" s="2" t="s">
        <v>132</v>
      </c>
      <c r="B126" t="s">
        <v>133</v>
      </c>
      <c r="C126" s="39">
        <v>1.9900000000000001E-2</v>
      </c>
      <c r="D126" s="39">
        <v>1.9900000000000001E-2</v>
      </c>
      <c r="E126" s="39">
        <v>3.6600000000000001E-2</v>
      </c>
      <c r="F126" s="39">
        <v>3.5400000000000001E-2</v>
      </c>
      <c r="G126" s="39">
        <v>3.5400000000000001E-2</v>
      </c>
      <c r="H126" s="39">
        <v>3.85E-2</v>
      </c>
      <c r="I126" s="39">
        <v>3.5400000000000001E-2</v>
      </c>
      <c r="J126" s="39">
        <v>3.5400000000000001E-2</v>
      </c>
      <c r="K126" s="39">
        <v>3.5400000000000001E-2</v>
      </c>
      <c r="L126" s="39"/>
      <c r="M126" s="89">
        <f t="shared" si="79"/>
        <v>3.4369433221693023E-2</v>
      </c>
    </row>
    <row r="127" spans="1:13" x14ac:dyDescent="0.3">
      <c r="A127" s="2" t="s">
        <v>13</v>
      </c>
      <c r="B127" t="s">
        <v>40</v>
      </c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89"/>
    </row>
    <row r="128" spans="1:13" x14ac:dyDescent="0.3">
      <c r="A128" s="595" t="s">
        <v>14</v>
      </c>
      <c r="B128" t="s">
        <v>118</v>
      </c>
      <c r="C128" s="39">
        <v>0.11550000000000001</v>
      </c>
      <c r="D128" s="39">
        <v>0.11550000000000001</v>
      </c>
      <c r="E128" s="39">
        <v>0.1739</v>
      </c>
      <c r="F128" s="39">
        <v>0.1706</v>
      </c>
      <c r="G128" s="39">
        <v>0.1706</v>
      </c>
      <c r="H128" s="39">
        <v>0.1706</v>
      </c>
      <c r="I128" s="39">
        <v>0.1706</v>
      </c>
      <c r="J128" s="39">
        <v>0.1706</v>
      </c>
      <c r="K128" s="39">
        <v>0.1706</v>
      </c>
      <c r="L128" s="39"/>
      <c r="M128" s="89">
        <f t="shared" si="79"/>
        <v>0.16628348872902349</v>
      </c>
    </row>
    <row r="129" spans="1:18" x14ac:dyDescent="0.3">
      <c r="A129" s="595"/>
      <c r="B129" t="s">
        <v>117</v>
      </c>
      <c r="C129" s="39">
        <f>C128*0.423893</f>
        <v>4.8959641500000005E-2</v>
      </c>
      <c r="D129" s="39">
        <f t="shared" ref="D129:K129" si="83">D128*0.423893</f>
        <v>4.8959641500000005E-2</v>
      </c>
      <c r="E129" s="39">
        <f t="shared" si="83"/>
        <v>7.3714992700000009E-2</v>
      </c>
      <c r="F129" s="39">
        <f t="shared" si="83"/>
        <v>7.2316145800000009E-2</v>
      </c>
      <c r="G129" s="39">
        <f t="shared" si="83"/>
        <v>7.2316145800000009E-2</v>
      </c>
      <c r="H129" s="39">
        <f t="shared" si="83"/>
        <v>7.2316145800000009E-2</v>
      </c>
      <c r="I129" s="39">
        <f t="shared" si="83"/>
        <v>7.2316145800000009E-2</v>
      </c>
      <c r="J129" s="39">
        <f t="shared" si="83"/>
        <v>7.2316145800000009E-2</v>
      </c>
      <c r="K129" s="39">
        <f t="shared" si="83"/>
        <v>7.2316145800000009E-2</v>
      </c>
      <c r="L129" s="39"/>
      <c r="M129" s="89">
        <f t="shared" si="79"/>
        <v>7.0486406887811937E-2</v>
      </c>
    </row>
    <row r="130" spans="1:18" x14ac:dyDescent="0.3">
      <c r="A130" s="349">
        <v>6</v>
      </c>
      <c r="B130" s="350" t="s">
        <v>42</v>
      </c>
      <c r="C130" s="354">
        <f>SUM(C131:C133)</f>
        <v>0.32179999999999997</v>
      </c>
      <c r="D130" s="354">
        <f t="shared" ref="D130:K130" si="84">SUM(D131:D133)</f>
        <v>0.32179999999999997</v>
      </c>
      <c r="E130" s="354">
        <f t="shared" si="84"/>
        <v>0.39239999999999997</v>
      </c>
      <c r="F130" s="354">
        <f t="shared" si="84"/>
        <v>0.38829999999999998</v>
      </c>
      <c r="G130" s="354">
        <f t="shared" si="84"/>
        <v>0.38829999999999998</v>
      </c>
      <c r="H130" s="354">
        <f>SUM(H131:H133)</f>
        <v>0.38829999999999998</v>
      </c>
      <c r="I130" s="354">
        <f t="shared" si="84"/>
        <v>0.38829999999999998</v>
      </c>
      <c r="J130" s="354">
        <f t="shared" si="84"/>
        <v>0.38829999999999998</v>
      </c>
      <c r="K130" s="354">
        <f t="shared" si="84"/>
        <v>0.38829999999999998</v>
      </c>
      <c r="L130" s="354"/>
      <c r="M130" s="352">
        <f t="shared" si="79"/>
        <v>0.38313770329988023</v>
      </c>
    </row>
    <row r="131" spans="1:18" x14ac:dyDescent="0.3">
      <c r="A131" s="2" t="s">
        <v>15</v>
      </c>
      <c r="B131" t="s">
        <v>43</v>
      </c>
      <c r="C131" s="39">
        <v>0.13930000000000001</v>
      </c>
      <c r="D131" s="39">
        <v>0.13930000000000001</v>
      </c>
      <c r="E131" s="39">
        <v>0.2099</v>
      </c>
      <c r="F131" s="39">
        <v>0.20580000000000001</v>
      </c>
      <c r="G131" s="39">
        <v>0.20580000000000001</v>
      </c>
      <c r="H131" s="39">
        <v>0.20580000000000001</v>
      </c>
      <c r="I131" s="39">
        <v>0.20580000000000001</v>
      </c>
      <c r="J131" s="39">
        <v>0.20580000000000001</v>
      </c>
      <c r="K131" s="39">
        <v>0.20580000000000001</v>
      </c>
      <c r="L131" s="39"/>
      <c r="M131" s="89">
        <f t="shared" si="79"/>
        <v>0.2006377032998802</v>
      </c>
    </row>
    <row r="132" spans="1:18" x14ac:dyDescent="0.3">
      <c r="A132" s="2" t="s">
        <v>16</v>
      </c>
      <c r="B132" t="s">
        <v>44</v>
      </c>
      <c r="C132" s="39">
        <v>0.1825</v>
      </c>
      <c r="D132" s="39">
        <v>0.1825</v>
      </c>
      <c r="E132" s="39">
        <v>0.1825</v>
      </c>
      <c r="F132" s="39">
        <v>0.1825</v>
      </c>
      <c r="G132" s="39">
        <v>0.1825</v>
      </c>
      <c r="H132" s="39">
        <v>0.1825</v>
      </c>
      <c r="I132" s="39">
        <v>0.1825</v>
      </c>
      <c r="J132" s="39">
        <v>0.1825</v>
      </c>
      <c r="K132" s="39">
        <v>0.1825</v>
      </c>
      <c r="L132" s="39"/>
      <c r="M132" s="89">
        <f t="shared" si="79"/>
        <v>0.18249999999999997</v>
      </c>
    </row>
    <row r="133" spans="1:18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>
        <f>SUM(H134:H134)</f>
        <v>0</v>
      </c>
      <c r="I133" s="39"/>
      <c r="J133" s="39"/>
      <c r="K133" s="39"/>
      <c r="L133" s="39"/>
      <c r="M133" s="89">
        <f t="shared" si="79"/>
        <v>0</v>
      </c>
    </row>
    <row r="134" spans="1:18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89">
        <f t="shared" si="79"/>
        <v>0</v>
      </c>
    </row>
    <row r="135" spans="1:18" x14ac:dyDescent="0.3">
      <c r="A135" s="349">
        <v>7</v>
      </c>
      <c r="B135" s="350" t="s">
        <v>45</v>
      </c>
      <c r="C135" s="354">
        <f>SUM(C136:C137)</f>
        <v>0.39900000000000002</v>
      </c>
      <c r="D135" s="354">
        <f>SUM(D136:D137)</f>
        <v>0.26169999999999999</v>
      </c>
      <c r="E135" s="354">
        <f t="shared" ref="E135:K135" si="85">SUM(E136:E137)</f>
        <v>0.28240000000000004</v>
      </c>
      <c r="F135" s="354">
        <f t="shared" si="85"/>
        <v>0.3387</v>
      </c>
      <c r="G135" s="354">
        <f t="shared" si="85"/>
        <v>0.45989999999999998</v>
      </c>
      <c r="H135" s="354">
        <f t="shared" si="85"/>
        <v>0.63529999999999998</v>
      </c>
      <c r="I135" s="354">
        <f t="shared" si="85"/>
        <v>0.7399</v>
      </c>
      <c r="J135" s="354">
        <f t="shared" si="85"/>
        <v>0.75239999999999996</v>
      </c>
      <c r="K135" s="354">
        <f t="shared" si="85"/>
        <v>1.3349</v>
      </c>
      <c r="L135" s="354"/>
      <c r="M135" s="352">
        <f t="shared" si="79"/>
        <v>0.49913747912823586</v>
      </c>
    </row>
    <row r="136" spans="1:18" x14ac:dyDescent="0.3">
      <c r="A136" s="2" t="s">
        <v>17</v>
      </c>
      <c r="B136" t="s">
        <v>46</v>
      </c>
      <c r="C136" s="39">
        <v>0.38080000000000003</v>
      </c>
      <c r="D136" s="39">
        <v>0.24729999999999999</v>
      </c>
      <c r="E136" s="39">
        <v>0.26700000000000002</v>
      </c>
      <c r="F136" s="39">
        <v>0.3201</v>
      </c>
      <c r="G136" s="39">
        <v>0.43469999999999998</v>
      </c>
      <c r="H136" s="39">
        <v>0.59750000000000003</v>
      </c>
      <c r="I136" s="39">
        <v>0.69940000000000002</v>
      </c>
      <c r="J136" s="39">
        <v>0.71109999999999995</v>
      </c>
      <c r="K136" s="39">
        <v>1.2618</v>
      </c>
      <c r="L136" s="39"/>
      <c r="M136" s="89">
        <f t="shared" si="79"/>
        <v>0.47176453462583917</v>
      </c>
    </row>
    <row r="137" spans="1:18" x14ac:dyDescent="0.3">
      <c r="A137" s="2" t="s">
        <v>18</v>
      </c>
      <c r="B137" t="s">
        <v>48</v>
      </c>
      <c r="C137" s="39">
        <v>1.8200000000000001E-2</v>
      </c>
      <c r="D137" s="39">
        <v>1.44E-2</v>
      </c>
      <c r="E137" s="39">
        <v>1.54E-2</v>
      </c>
      <c r="F137" s="39">
        <v>1.8599999999999998E-2</v>
      </c>
      <c r="G137" s="39">
        <v>2.52E-2</v>
      </c>
      <c r="H137" s="39">
        <v>3.78E-2</v>
      </c>
      <c r="I137" s="39">
        <v>4.0500000000000001E-2</v>
      </c>
      <c r="J137" s="39">
        <v>4.1300000000000003E-2</v>
      </c>
      <c r="K137" s="39">
        <v>7.3099999999999998E-2</v>
      </c>
      <c r="L137" s="39"/>
      <c r="M137" s="89">
        <f t="shared" si="79"/>
        <v>2.7372944502396794E-2</v>
      </c>
    </row>
    <row r="138" spans="1:18" x14ac:dyDescent="0.3">
      <c r="A138" s="349">
        <v>8</v>
      </c>
      <c r="B138" s="350" t="s">
        <v>49</v>
      </c>
      <c r="C138" s="354">
        <f>SUM(C139:C142)</f>
        <v>0.49349999999999999</v>
      </c>
      <c r="D138" s="354">
        <f>SUM(D139:D142)</f>
        <v>0.3221</v>
      </c>
      <c r="E138" s="354">
        <f t="shared" ref="E138:K138" si="86">SUM(E139:E142)</f>
        <v>0.37009999999999998</v>
      </c>
      <c r="F138" s="354">
        <f t="shared" si="86"/>
        <v>0.41449999999999998</v>
      </c>
      <c r="G138" s="354">
        <f t="shared" si="86"/>
        <v>0.57179999999999997</v>
      </c>
      <c r="H138" s="354">
        <f t="shared" si="86"/>
        <v>0.83640000000000003</v>
      </c>
      <c r="I138" s="354">
        <f t="shared" si="86"/>
        <v>0.92500000000000004</v>
      </c>
      <c r="J138" s="354">
        <f t="shared" si="86"/>
        <v>0.93910000000000005</v>
      </c>
      <c r="K138" s="354">
        <f t="shared" si="86"/>
        <v>2.0076000000000001</v>
      </c>
      <c r="L138" s="354"/>
      <c r="M138" s="352">
        <f t="shared" si="79"/>
        <v>0.66066327083311038</v>
      </c>
    </row>
    <row r="139" spans="1:18" x14ac:dyDescent="0.3">
      <c r="A139" s="2" t="s">
        <v>19</v>
      </c>
      <c r="B139" t="s">
        <v>46</v>
      </c>
      <c r="C139" s="39">
        <v>0.3775</v>
      </c>
      <c r="D139" s="39">
        <v>0.24640000000000001</v>
      </c>
      <c r="E139" s="39">
        <v>0.28310000000000002</v>
      </c>
      <c r="F139" s="39">
        <v>0.31709999999999999</v>
      </c>
      <c r="G139" s="39">
        <v>0.43740000000000001</v>
      </c>
      <c r="H139" s="39">
        <v>0.61570000000000003</v>
      </c>
      <c r="I139" s="39">
        <v>0.70760000000000001</v>
      </c>
      <c r="J139" s="39">
        <v>0.71840000000000004</v>
      </c>
      <c r="K139" s="39">
        <v>1.5358000000000001</v>
      </c>
      <c r="L139" s="39"/>
      <c r="M139" s="89">
        <f t="shared" si="79"/>
        <v>0.50480855999218555</v>
      </c>
    </row>
    <row r="140" spans="1:18" x14ac:dyDescent="0.3">
      <c r="A140" s="2" t="s">
        <v>19</v>
      </c>
      <c r="B140" t="s">
        <v>47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89"/>
    </row>
    <row r="141" spans="1:18" x14ac:dyDescent="0.3">
      <c r="A141" s="2" t="s">
        <v>20</v>
      </c>
      <c r="B141" t="s">
        <v>50</v>
      </c>
      <c r="C141" s="39">
        <v>0.11600000000000001</v>
      </c>
      <c r="D141" s="39">
        <v>7.5700000000000003E-2</v>
      </c>
      <c r="E141" s="39">
        <v>8.6999999999999994E-2</v>
      </c>
      <c r="F141" s="39">
        <v>9.74E-2</v>
      </c>
      <c r="G141" s="39">
        <v>0.13439999999999999</v>
      </c>
      <c r="H141" s="39">
        <v>0.22070000000000001</v>
      </c>
      <c r="I141" s="39">
        <v>0.21740000000000001</v>
      </c>
      <c r="J141" s="39">
        <v>0.22070000000000001</v>
      </c>
      <c r="K141" s="39">
        <v>0.4718</v>
      </c>
      <c r="L141" s="39"/>
      <c r="M141" s="89">
        <f t="shared" si="79"/>
        <v>0.15585471084092489</v>
      </c>
    </row>
    <row r="142" spans="1:18" x14ac:dyDescent="0.3">
      <c r="A142" s="2" t="s">
        <v>20</v>
      </c>
      <c r="B142" t="s">
        <v>47</v>
      </c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89"/>
    </row>
    <row r="143" spans="1:18" x14ac:dyDescent="0.3">
      <c r="A143" s="349">
        <v>9</v>
      </c>
      <c r="B143" s="350" t="s">
        <v>51</v>
      </c>
      <c r="C143" s="354">
        <f t="shared" ref="C143:M143" si="87">SUM(C146,C148)</f>
        <v>0.39840323501776326</v>
      </c>
      <c r="D143" s="354">
        <f t="shared" si="87"/>
        <v>0.39427743701776324</v>
      </c>
      <c r="E143" s="354">
        <f t="shared" si="87"/>
        <v>0.55312850054817364</v>
      </c>
      <c r="F143" s="354">
        <f t="shared" si="87"/>
        <v>0.57961127933227097</v>
      </c>
      <c r="G143" s="354">
        <f t="shared" si="87"/>
        <v>0.60028280333227091</v>
      </c>
      <c r="H143" s="354">
        <f t="shared" si="87"/>
        <v>0.70239816783378017</v>
      </c>
      <c r="I143" s="354">
        <f t="shared" si="87"/>
        <v>0.72314651573227096</v>
      </c>
      <c r="J143" s="354">
        <f t="shared" si="87"/>
        <v>0.75171235013227089</v>
      </c>
      <c r="K143" s="354">
        <f t="shared" si="87"/>
        <v>0.95205599693227083</v>
      </c>
      <c r="L143" s="354"/>
      <c r="M143" s="354">
        <f t="shared" si="87"/>
        <v>0.60105479517861982</v>
      </c>
    </row>
    <row r="144" spans="1:18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357">
        <v>-0.18290000000000001</v>
      </c>
      <c r="N144" s="276"/>
      <c r="O144" s="276"/>
      <c r="P144" s="277"/>
      <c r="Q144" s="277"/>
      <c r="R144" s="277"/>
    </row>
    <row r="145" spans="1:18" x14ac:dyDescent="0.3">
      <c r="A145" s="358"/>
      <c r="B145" s="359" t="s">
        <v>52</v>
      </c>
      <c r="C145" s="360">
        <f t="shared" ref="C145:K145" si="88">SUM(C138,C135,C130,C119,C113)</f>
        <v>4.6833502024000007</v>
      </c>
      <c r="D145" s="360">
        <f t="shared" si="88"/>
        <v>4.6348502024</v>
      </c>
      <c r="E145" s="360">
        <f t="shared" si="88"/>
        <v>6.5021923702000004</v>
      </c>
      <c r="F145" s="360">
        <f t="shared" si="88"/>
        <v>6.8135054231000005</v>
      </c>
      <c r="G145" s="360">
        <f t="shared" si="88"/>
        <v>7.0565054231000008</v>
      </c>
      <c r="H145" s="360">
        <f t="shared" si="88"/>
        <v>8.2569023350000013</v>
      </c>
      <c r="I145" s="360">
        <f t="shared" si="88"/>
        <v>8.500805423100001</v>
      </c>
      <c r="J145" s="360">
        <f t="shared" si="88"/>
        <v>8.8366054231</v>
      </c>
      <c r="K145" s="360">
        <f t="shared" si="88"/>
        <v>11.1917054231</v>
      </c>
      <c r="L145" s="361"/>
      <c r="M145" s="362">
        <f>((C145*$C$111+D145*$D$111+E145*$E$111+F145*$F$111+G145*$G$111+H145*$H$111+I145*$I$111+J145*$J$111+K145*$K$111)/$M$111)+M144</f>
        <v>7.0655804201182555</v>
      </c>
      <c r="N145" s="396"/>
      <c r="O145" s="276"/>
      <c r="P145" s="277"/>
      <c r="Q145" s="277"/>
      <c r="R145" s="277"/>
    </row>
    <row r="146" spans="1:18" x14ac:dyDescent="0.3">
      <c r="A146" s="349" t="s">
        <v>21</v>
      </c>
      <c r="B146" s="350" t="s">
        <v>53</v>
      </c>
      <c r="C146" s="354">
        <f t="shared" ref="C146:M146" si="89">SUM(C147:C147)</f>
        <v>9.7568234766599218E-2</v>
      </c>
      <c r="D146" s="354">
        <f t="shared" si="89"/>
        <v>9.655783426659921E-2</v>
      </c>
      <c r="E146" s="354">
        <f t="shared" si="89"/>
        <v>0.13546017364837662</v>
      </c>
      <c r="F146" s="354">
        <f t="shared" si="89"/>
        <v>0.14194575847944232</v>
      </c>
      <c r="G146" s="354">
        <f t="shared" si="89"/>
        <v>0.14700817747944234</v>
      </c>
      <c r="H146" s="354">
        <f t="shared" si="89"/>
        <v>0.17201604634505505</v>
      </c>
      <c r="I146" s="354">
        <f t="shared" si="89"/>
        <v>0.17709727937944234</v>
      </c>
      <c r="J146" s="354">
        <f t="shared" si="89"/>
        <v>0.1840930007794423</v>
      </c>
      <c r="K146" s="354">
        <f t="shared" si="89"/>
        <v>0.23315679907944231</v>
      </c>
      <c r="L146" s="354"/>
      <c r="M146" s="352">
        <f t="shared" si="89"/>
        <v>0.14719723689232361</v>
      </c>
    </row>
    <row r="147" spans="1:18" x14ac:dyDescent="0.3">
      <c r="A147" s="2" t="s">
        <v>121</v>
      </c>
      <c r="B147" t="s">
        <v>128</v>
      </c>
      <c r="C147" s="39">
        <f>0.020833*C145</f>
        <v>9.7568234766599218E-2</v>
      </c>
      <c r="D147" s="39">
        <f t="shared" ref="D147:G147" si="90">0.020833*D145</f>
        <v>9.655783426659921E-2</v>
      </c>
      <c r="E147" s="39">
        <f t="shared" si="90"/>
        <v>0.13546017364837662</v>
      </c>
      <c r="F147" s="346">
        <f t="shared" si="90"/>
        <v>0.14194575847944232</v>
      </c>
      <c r="G147" s="39">
        <f t="shared" si="90"/>
        <v>0.14700817747944234</v>
      </c>
      <c r="H147" s="39">
        <f t="shared" ref="H147" si="91">0.020833*H145</f>
        <v>0.17201604634505505</v>
      </c>
      <c r="I147" s="39">
        <f t="shared" ref="I147:K147" si="92">0.020833*I145</f>
        <v>0.17709727937944234</v>
      </c>
      <c r="J147" s="39">
        <f t="shared" si="92"/>
        <v>0.1840930007794423</v>
      </c>
      <c r="K147" s="39">
        <f t="shared" si="92"/>
        <v>0.23315679907944231</v>
      </c>
      <c r="L147" s="39"/>
      <c r="M147" s="246">
        <f t="shared" ref="M147" si="93">0.020833*M145</f>
        <v>0.14719723689232361</v>
      </c>
    </row>
    <row r="148" spans="1:18" x14ac:dyDescent="0.3">
      <c r="A148" s="349" t="s">
        <v>24</v>
      </c>
      <c r="B148" s="350" t="s">
        <v>56</v>
      </c>
      <c r="C148" s="354">
        <f>SUM(C149,C150)</f>
        <v>0.30083500025116405</v>
      </c>
      <c r="D148" s="354">
        <f t="shared" ref="D148" si="94">SUM(D149,D150)</f>
        <v>0.29771960275116405</v>
      </c>
      <c r="E148" s="354">
        <f t="shared" ref="E148" si="95">SUM(E149,E150)</f>
        <v>0.41766832689979705</v>
      </c>
      <c r="F148" s="354">
        <f t="shared" ref="F148" si="96">SUM(F149,F150)</f>
        <v>0.43766552085282862</v>
      </c>
      <c r="G148" s="354">
        <f t="shared" ref="G148:H148" si="97">SUM(G149,G150)</f>
        <v>0.45327462585282857</v>
      </c>
      <c r="H148" s="354">
        <f t="shared" si="97"/>
        <v>0.5303821214887251</v>
      </c>
      <c r="I148" s="354">
        <f t="shared" ref="I148" si="98">SUM(I149,I150)</f>
        <v>0.54604923635282865</v>
      </c>
      <c r="J148" s="354">
        <f t="shared" ref="J148" si="99">SUM(J149,J150)</f>
        <v>0.56761934935282854</v>
      </c>
      <c r="K148" s="354">
        <f t="shared" ref="K148" si="100">SUM(K149,K150)</f>
        <v>0.71889919785282852</v>
      </c>
      <c r="L148" s="354"/>
      <c r="M148" s="352">
        <f t="shared" ref="M148" si="101">SUM(M149,M150)</f>
        <v>0.45385755828629615</v>
      </c>
    </row>
    <row r="149" spans="1:18" x14ac:dyDescent="0.3">
      <c r="A149" s="2" t="s">
        <v>25</v>
      </c>
      <c r="B149" t="s">
        <v>129</v>
      </c>
      <c r="C149" s="39">
        <f>C147</f>
        <v>9.7568234766599218E-2</v>
      </c>
      <c r="D149" s="39">
        <f t="shared" ref="D149:G149" si="102">D147</f>
        <v>9.655783426659921E-2</v>
      </c>
      <c r="E149" s="39">
        <f t="shared" si="102"/>
        <v>0.13546017364837662</v>
      </c>
      <c r="F149" s="39">
        <f t="shared" si="102"/>
        <v>0.14194575847944232</v>
      </c>
      <c r="G149" s="39">
        <f t="shared" si="102"/>
        <v>0.14700817747944234</v>
      </c>
      <c r="H149" s="39">
        <f t="shared" ref="H149" si="103">H147</f>
        <v>0.17201604634505505</v>
      </c>
      <c r="I149" s="39">
        <f t="shared" ref="I149:K149" si="104">I147</f>
        <v>0.17709727937944234</v>
      </c>
      <c r="J149" s="39">
        <f t="shared" si="104"/>
        <v>0.1840930007794423</v>
      </c>
      <c r="K149" s="39">
        <f t="shared" si="104"/>
        <v>0.23315679907944231</v>
      </c>
      <c r="L149" s="39"/>
      <c r="M149" s="246">
        <f t="shared" ref="M149" si="105">M147</f>
        <v>0.14719723689232361</v>
      </c>
    </row>
    <row r="150" spans="1:18" x14ac:dyDescent="0.3">
      <c r="A150" s="2" t="s">
        <v>26</v>
      </c>
      <c r="B150" t="s">
        <v>130</v>
      </c>
      <c r="C150" s="39">
        <f>0.043402*C145</f>
        <v>0.20326676548456485</v>
      </c>
      <c r="D150" s="39">
        <f t="shared" ref="D150:G150" si="106">0.043402*D145</f>
        <v>0.20116176848456482</v>
      </c>
      <c r="E150" s="39">
        <f t="shared" si="106"/>
        <v>0.28220815325142046</v>
      </c>
      <c r="F150" s="39">
        <f t="shared" si="106"/>
        <v>0.29571976237338626</v>
      </c>
      <c r="G150" s="39">
        <f t="shared" si="106"/>
        <v>0.30626644837338624</v>
      </c>
      <c r="H150" s="39">
        <f t="shared" ref="H150" si="107">0.043402*H145</f>
        <v>0.35836607514367008</v>
      </c>
      <c r="I150" s="39">
        <f t="shared" ref="I150:K150" si="108">0.043402*I145</f>
        <v>0.36895195697338629</v>
      </c>
      <c r="J150" s="39">
        <f t="shared" si="108"/>
        <v>0.38352634857338624</v>
      </c>
      <c r="K150" s="39">
        <f t="shared" si="108"/>
        <v>0.48574239877338626</v>
      </c>
      <c r="L150" s="39"/>
      <c r="M150" s="246">
        <f t="shared" ref="M150" si="109">0.043402*M145</f>
        <v>0.30666032139397253</v>
      </c>
    </row>
    <row r="151" spans="1:18" ht="28.8" x14ac:dyDescent="0.3">
      <c r="A151" s="364">
        <v>10</v>
      </c>
      <c r="B151" s="365" t="s">
        <v>134</v>
      </c>
      <c r="C151" s="366">
        <v>2.93E-2</v>
      </c>
      <c r="D151" s="366">
        <v>2.93E-2</v>
      </c>
      <c r="E151" s="366">
        <v>4.8500000000000001E-2</v>
      </c>
      <c r="F151" s="366">
        <v>4.5999999999999999E-2</v>
      </c>
      <c r="G151" s="366">
        <v>4.5999999999999999E-2</v>
      </c>
      <c r="H151" s="366">
        <v>1.9400000000000001E-2</v>
      </c>
      <c r="I151" s="366">
        <v>4.5999999999999999E-2</v>
      </c>
      <c r="J151" s="366">
        <v>4.5999999999999999E-2</v>
      </c>
      <c r="K151" s="366">
        <v>4.5999999999999999E-2</v>
      </c>
      <c r="L151" s="367"/>
      <c r="M151" s="368">
        <f t="shared" ref="M151" si="110">(C151*$C$111+D151*$D$111+E151*$E$111+F151*$F$111+G151*$G$111+H151*$H$111+I151*$I$111+J151*$J$111+K151*$K$111)/$M$111</f>
        <v>4.4660643404975137E-2</v>
      </c>
    </row>
    <row r="152" spans="1:18" ht="18" x14ac:dyDescent="0.3">
      <c r="A152" s="579" t="s">
        <v>60</v>
      </c>
      <c r="B152" s="579"/>
      <c r="C152" s="340">
        <f t="shared" ref="C152:K152" si="111">SUM(C113,C119,C130,C135,C138,C143,C151)</f>
        <v>5.1110534374177643</v>
      </c>
      <c r="D152" s="340">
        <f t="shared" si="111"/>
        <v>5.0584276394177632</v>
      </c>
      <c r="E152" s="340">
        <f t="shared" si="111"/>
        <v>7.1038208707481738</v>
      </c>
      <c r="F152" s="340">
        <f t="shared" si="111"/>
        <v>7.4391167024322717</v>
      </c>
      <c r="G152" s="340">
        <f t="shared" si="111"/>
        <v>7.702788226432272</v>
      </c>
      <c r="H152" s="340">
        <f t="shared" si="111"/>
        <v>8.9787005028337799</v>
      </c>
      <c r="I152" s="340">
        <f t="shared" si="111"/>
        <v>9.2699519388322713</v>
      </c>
      <c r="J152" s="340">
        <f t="shared" si="111"/>
        <v>9.6343177732322705</v>
      </c>
      <c r="K152" s="340">
        <f t="shared" si="111"/>
        <v>12.189761420032271</v>
      </c>
      <c r="L152" s="369"/>
      <c r="M152" s="341">
        <f>M145+M146+M148+M151</f>
        <v>7.7112958587018507</v>
      </c>
      <c r="N152" t="s">
        <v>172</v>
      </c>
      <c r="O152"/>
    </row>
    <row r="153" spans="1:18" ht="15.6" x14ac:dyDescent="0.3">
      <c r="K153" s="336" t="s">
        <v>151</v>
      </c>
      <c r="M153" s="337">
        <f>M152/SUM($M$103,$M$152,$M$201)</f>
        <v>0.34037370564447728</v>
      </c>
    </row>
    <row r="154" spans="1:18" x14ac:dyDescent="0.3">
      <c r="G154" s="78"/>
      <c r="H154" s="201"/>
      <c r="I154" s="78"/>
      <c r="J154" s="78"/>
      <c r="M154" s="90"/>
    </row>
    <row r="155" spans="1:18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8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8" x14ac:dyDescent="0.3">
      <c r="I157" s="78"/>
      <c r="J157" s="78"/>
      <c r="K157" s="78"/>
    </row>
    <row r="158" spans="1:18" x14ac:dyDescent="0.3">
      <c r="A158" s="280"/>
      <c r="B158" s="1" t="s">
        <v>135</v>
      </c>
      <c r="C158" s="1">
        <v>4</v>
      </c>
      <c r="D158" s="1">
        <v>28</v>
      </c>
      <c r="E158" s="1">
        <v>195</v>
      </c>
      <c r="F158" s="1">
        <v>8</v>
      </c>
      <c r="G158" s="1">
        <v>85</v>
      </c>
      <c r="H158" s="1"/>
      <c r="I158" s="1">
        <v>82</v>
      </c>
      <c r="J158" s="1">
        <v>15</v>
      </c>
      <c r="K158" s="1">
        <v>70</v>
      </c>
      <c r="M158" s="1">
        <f>SUM(C158:K158)</f>
        <v>487</v>
      </c>
    </row>
    <row r="159" spans="1:18" x14ac:dyDescent="0.3">
      <c r="A159" s="280"/>
      <c r="B159" s="1" t="s">
        <v>143</v>
      </c>
      <c r="C159" s="1"/>
      <c r="D159" s="1"/>
      <c r="E159" s="1"/>
      <c r="F159" s="1"/>
      <c r="G159" s="1"/>
      <c r="H159" s="1"/>
      <c r="I159" s="1"/>
      <c r="J159" s="1"/>
      <c r="K159" s="1"/>
      <c r="M159" s="1">
        <f>SUM(C159:K159)</f>
        <v>0</v>
      </c>
    </row>
    <row r="160" spans="1:18" x14ac:dyDescent="0.3">
      <c r="A160" s="2">
        <v>1</v>
      </c>
      <c r="B160" s="1" t="s">
        <v>166</v>
      </c>
      <c r="C160" s="343">
        <v>17106.21</v>
      </c>
      <c r="D160" s="342">
        <v>227935.23</v>
      </c>
      <c r="E160" s="342">
        <v>1263738.1100000001</v>
      </c>
      <c r="F160" s="342">
        <v>41418.01</v>
      </c>
      <c r="G160" s="342">
        <v>505501.56</v>
      </c>
      <c r="H160" s="343">
        <v>0</v>
      </c>
      <c r="I160" s="342">
        <v>377990.05</v>
      </c>
      <c r="J160" s="342">
        <v>78828.72</v>
      </c>
      <c r="K160" s="342">
        <v>372126.57</v>
      </c>
      <c r="L160" s="342"/>
      <c r="M160" s="344">
        <f>SUM(C160:K160)</f>
        <v>2884644.46</v>
      </c>
    </row>
    <row r="161" spans="1:13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111</v>
      </c>
      <c r="I161" s="348" t="s">
        <v>66</v>
      </c>
      <c r="J161" s="348" t="s">
        <v>67</v>
      </c>
      <c r="K161" s="348" t="s">
        <v>68</v>
      </c>
      <c r="L161" s="348"/>
      <c r="M161" s="348" t="s">
        <v>136</v>
      </c>
    </row>
    <row r="162" spans="1:13" x14ac:dyDescent="0.3">
      <c r="A162" s="349">
        <v>4</v>
      </c>
      <c r="B162" s="350" t="s">
        <v>29</v>
      </c>
      <c r="C162" s="351">
        <f>SUM(C163:C166)</f>
        <v>0.74209999999999998</v>
      </c>
      <c r="D162" s="351">
        <f>SUM(D163:D166)</f>
        <v>1.0179</v>
      </c>
      <c r="E162" s="351">
        <f t="shared" ref="E162:G162" si="112">SUM(E163:E166)</f>
        <v>1.2098</v>
      </c>
      <c r="F162" s="351">
        <f t="shared" si="112"/>
        <v>1.484</v>
      </c>
      <c r="G162" s="351">
        <f t="shared" si="112"/>
        <v>1.4672000000000001</v>
      </c>
      <c r="H162" s="351"/>
      <c r="I162" s="351">
        <f>SUM(I163:I166)</f>
        <v>2.4660000000000002</v>
      </c>
      <c r="J162" s="351">
        <f>SUM(J163:J166)</f>
        <v>2.7606999999999999</v>
      </c>
      <c r="K162" s="351">
        <f t="shared" ref="K162" si="113">SUM(K163:K166)</f>
        <v>3.3314000000000004</v>
      </c>
      <c r="L162" s="351"/>
      <c r="M162" s="352">
        <f t="shared" ref="M162:M174" si="114">(C162*$C$160+D162*$D$160+E162*$E$160+F162*$F$160+G162*$G$160+H162*$H$160+I162*$I$160+J162*$J$160+K162*$K$160)/$M$160</f>
        <v>1.7215864225118409</v>
      </c>
    </row>
    <row r="163" spans="1:13" x14ac:dyDescent="0.3">
      <c r="A163" s="2" t="s">
        <v>3</v>
      </c>
      <c r="B163" t="s">
        <v>30</v>
      </c>
      <c r="C163" s="34">
        <v>0.47699999999999998</v>
      </c>
      <c r="D163" s="34">
        <v>0.65720000000000001</v>
      </c>
      <c r="E163" s="34">
        <v>0.80120000000000002</v>
      </c>
      <c r="F163" s="34">
        <v>1.0308999999999999</v>
      </c>
      <c r="G163" s="34">
        <v>0.96440000000000003</v>
      </c>
      <c r="H163" s="34"/>
      <c r="I163" s="34">
        <v>1.6955</v>
      </c>
      <c r="J163" s="34">
        <v>1.9207000000000001</v>
      </c>
      <c r="K163" s="34">
        <v>2.1179999999999999</v>
      </c>
      <c r="L163" s="34"/>
      <c r="M163" s="89">
        <f t="shared" si="114"/>
        <v>1.1374440673947042</v>
      </c>
    </row>
    <row r="164" spans="1:13" x14ac:dyDescent="0.3">
      <c r="A164" s="2" t="s">
        <v>4</v>
      </c>
      <c r="B164" t="s">
        <v>31</v>
      </c>
      <c r="C164" s="34">
        <v>1.9099999999999999E-2</v>
      </c>
      <c r="D164" s="34">
        <v>2.63E-2</v>
      </c>
      <c r="E164" s="34">
        <v>3.2000000000000001E-2</v>
      </c>
      <c r="F164" s="34">
        <v>4.1200000000000001E-2</v>
      </c>
      <c r="G164" s="34">
        <v>3.8600000000000002E-2</v>
      </c>
      <c r="H164" s="34"/>
      <c r="I164" s="34">
        <v>6.7799999999999999E-2</v>
      </c>
      <c r="J164" s="34">
        <v>7.6600000000000001E-2</v>
      </c>
      <c r="K164" s="34">
        <v>8.4699999999999998E-2</v>
      </c>
      <c r="L164" s="34"/>
      <c r="M164" s="89">
        <f t="shared" si="114"/>
        <v>4.5470058632113022E-2</v>
      </c>
    </row>
    <row r="165" spans="1:13" x14ac:dyDescent="0.3">
      <c r="A165" s="2" t="s">
        <v>5</v>
      </c>
      <c r="B165" t="s">
        <v>32</v>
      </c>
      <c r="C165" s="34">
        <v>7.6700000000000004E-2</v>
      </c>
      <c r="D165" s="34">
        <v>0.1128</v>
      </c>
      <c r="E165" s="34">
        <v>0.14680000000000001</v>
      </c>
      <c r="F165" s="34">
        <v>0.14680000000000001</v>
      </c>
      <c r="G165" s="34">
        <v>0.1711</v>
      </c>
      <c r="H165" s="34"/>
      <c r="I165" s="34">
        <v>0.20319999999999999</v>
      </c>
      <c r="J165" s="34">
        <v>0.20319999999999999</v>
      </c>
      <c r="K165" s="34">
        <v>0.2399</v>
      </c>
      <c r="L165" s="34"/>
      <c r="M165" s="89">
        <f t="shared" si="114"/>
        <v>0.16889780371408405</v>
      </c>
    </row>
    <row r="166" spans="1:13" x14ac:dyDescent="0.3">
      <c r="A166" s="2" t="s">
        <v>6</v>
      </c>
      <c r="B166" t="s">
        <v>33</v>
      </c>
      <c r="C166" s="34">
        <v>0.16930000000000001</v>
      </c>
      <c r="D166" s="34">
        <v>0.22159999999999999</v>
      </c>
      <c r="E166" s="34">
        <v>0.2298</v>
      </c>
      <c r="F166" s="34">
        <v>0.2651</v>
      </c>
      <c r="G166" s="34">
        <v>0.29310000000000003</v>
      </c>
      <c r="H166" s="34"/>
      <c r="I166" s="34">
        <v>0.4995</v>
      </c>
      <c r="J166" s="34">
        <v>0.56020000000000003</v>
      </c>
      <c r="K166" s="34">
        <v>0.88880000000000003</v>
      </c>
      <c r="L166" s="34"/>
      <c r="M166" s="89">
        <f t="shared" si="114"/>
        <v>0.36977449277093927</v>
      </c>
    </row>
    <row r="167" spans="1:13" x14ac:dyDescent="0.3">
      <c r="A167" s="2" t="s">
        <v>100</v>
      </c>
      <c r="B167" t="s">
        <v>101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89">
        <f t="shared" si="114"/>
        <v>0</v>
      </c>
    </row>
    <row r="168" spans="1:13" ht="28.8" x14ac:dyDescent="0.3">
      <c r="A168" s="349">
        <v>5</v>
      </c>
      <c r="B168" s="353" t="s">
        <v>71</v>
      </c>
      <c r="C168" s="354">
        <f>SUM(C169:C171,C176:C178)</f>
        <v>2.7063502024000003</v>
      </c>
      <c r="D168" s="354">
        <f>SUM(D169:D171,D176:D178)</f>
        <v>2.7063502024000003</v>
      </c>
      <c r="E168" s="354">
        <f>SUM(E169:E171,E176:E178)</f>
        <v>4.2189499808999997</v>
      </c>
      <c r="F168" s="354">
        <f>SUM(F169:F171,F176:F178)</f>
        <v>4.1167630338000007</v>
      </c>
      <c r="G168" s="354">
        <f>SUM(G169:G171,G176:G178)</f>
        <v>4.1167630338000007</v>
      </c>
      <c r="H168" s="354"/>
      <c r="I168" s="354">
        <f>SUM(I169:I171,I176:I178)</f>
        <v>4.1167630338000007</v>
      </c>
      <c r="J168" s="354">
        <f>SUM(J169:J171,J176:J178)</f>
        <v>4.1167630338000007</v>
      </c>
      <c r="K168" s="354">
        <f>SUM(K169:K171,K176:K178)</f>
        <v>4.1167630338000007</v>
      </c>
      <c r="L168" s="351"/>
      <c r="M168" s="352">
        <f t="shared" si="114"/>
        <v>4.0417201455662433</v>
      </c>
    </row>
    <row r="169" spans="1:13" x14ac:dyDescent="0.3">
      <c r="A169" s="2" t="s">
        <v>115</v>
      </c>
      <c r="B169" t="s">
        <v>114</v>
      </c>
      <c r="C169" s="39">
        <v>1.5013000000000001</v>
      </c>
      <c r="D169" s="39">
        <v>1.5013000000000001</v>
      </c>
      <c r="E169" s="39">
        <v>2.2673999999999999</v>
      </c>
      <c r="F169" s="39">
        <v>2.2160000000000002</v>
      </c>
      <c r="G169" s="39">
        <v>2.2160000000000002</v>
      </c>
      <c r="H169" s="39"/>
      <c r="I169" s="39">
        <v>2.2160000000000002</v>
      </c>
      <c r="J169" s="39">
        <v>2.2160000000000002</v>
      </c>
      <c r="K169" s="39">
        <v>2.2160000000000002</v>
      </c>
      <c r="L169" s="39"/>
      <c r="M169" s="89">
        <f t="shared" si="114"/>
        <v>2.1778063924890074</v>
      </c>
    </row>
    <row r="170" spans="1:13" x14ac:dyDescent="0.3">
      <c r="A170" s="2" t="s">
        <v>116</v>
      </c>
      <c r="B170" t="s">
        <v>117</v>
      </c>
      <c r="C170" s="39">
        <f>C169*0.423893</f>
        <v>0.63639056090000001</v>
      </c>
      <c r="D170" s="39">
        <f>D169*0.423893</f>
        <v>0.63639056090000001</v>
      </c>
      <c r="E170" s="39">
        <f t="shared" ref="E170:K170" si="115">E169*0.423893</f>
        <v>0.96113498819999998</v>
      </c>
      <c r="F170" s="39">
        <f t="shared" si="115"/>
        <v>0.9393468880000001</v>
      </c>
      <c r="G170" s="39">
        <f t="shared" si="115"/>
        <v>0.9393468880000001</v>
      </c>
      <c r="H170" s="39"/>
      <c r="I170" s="39">
        <f t="shared" si="115"/>
        <v>0.9393468880000001</v>
      </c>
      <c r="J170" s="39">
        <f t="shared" si="115"/>
        <v>0.9393468880000001</v>
      </c>
      <c r="K170" s="39">
        <f t="shared" si="115"/>
        <v>0.9393468880000001</v>
      </c>
      <c r="L170" s="39"/>
      <c r="M170" s="89">
        <f t="shared" si="114"/>
        <v>0.92315688513134286</v>
      </c>
    </row>
    <row r="171" spans="1:13" x14ac:dyDescent="0.3">
      <c r="A171" s="280" t="s">
        <v>8</v>
      </c>
      <c r="B171" s="1" t="s">
        <v>35</v>
      </c>
      <c r="C171" s="43">
        <f>SUM(C172:C175)</f>
        <v>0.4042</v>
      </c>
      <c r="D171" s="43">
        <f>SUM(D172:D175)</f>
        <v>0.4042</v>
      </c>
      <c r="E171" s="43">
        <f t="shared" ref="E171:K171" si="116">SUM(E172:E175)</f>
        <v>0.74280000000000002</v>
      </c>
      <c r="F171" s="43">
        <f t="shared" si="116"/>
        <v>0.71849999999999992</v>
      </c>
      <c r="G171" s="43">
        <f t="shared" si="116"/>
        <v>0.71849999999999992</v>
      </c>
      <c r="H171" s="43"/>
      <c r="I171" s="43">
        <f t="shared" si="116"/>
        <v>0.71849999999999992</v>
      </c>
      <c r="J171" s="43">
        <f t="shared" si="116"/>
        <v>0.71849999999999992</v>
      </c>
      <c r="K171" s="43">
        <f t="shared" si="116"/>
        <v>0.71849999999999992</v>
      </c>
      <c r="L171" s="43"/>
      <c r="M171" s="75">
        <f t="shared" si="114"/>
        <v>0.70244682978747397</v>
      </c>
    </row>
    <row r="172" spans="1:13" x14ac:dyDescent="0.3">
      <c r="A172" s="2" t="s">
        <v>9</v>
      </c>
      <c r="B172" t="s">
        <v>108</v>
      </c>
      <c r="C172" s="39">
        <v>0.34329999999999999</v>
      </c>
      <c r="D172" s="39">
        <v>0.34329999999999999</v>
      </c>
      <c r="E172" s="39">
        <v>0.63090000000000002</v>
      </c>
      <c r="F172" s="39">
        <v>0.61029999999999995</v>
      </c>
      <c r="G172" s="39">
        <v>0.61029999999999995</v>
      </c>
      <c r="H172" s="39"/>
      <c r="I172" s="39">
        <v>0.61029999999999995</v>
      </c>
      <c r="J172" s="39">
        <v>0.61029999999999995</v>
      </c>
      <c r="K172" s="39">
        <v>0.61029999999999995</v>
      </c>
      <c r="L172" s="39"/>
      <c r="M172" s="89">
        <f t="shared" si="114"/>
        <v>0.59664387704958277</v>
      </c>
    </row>
    <row r="173" spans="1:13" x14ac:dyDescent="0.3">
      <c r="A173" s="2" t="s">
        <v>10</v>
      </c>
      <c r="B173" t="s">
        <v>109</v>
      </c>
      <c r="C173" s="39">
        <v>3.7100000000000001E-2</v>
      </c>
      <c r="D173" s="39">
        <v>3.7100000000000001E-2</v>
      </c>
      <c r="E173" s="39">
        <v>6.8199999999999997E-2</v>
      </c>
      <c r="F173" s="39">
        <v>6.59E-2</v>
      </c>
      <c r="G173" s="39">
        <v>6.59E-2</v>
      </c>
      <c r="H173" s="39"/>
      <c r="I173" s="39">
        <v>6.59E-2</v>
      </c>
      <c r="J173" s="39">
        <v>6.59E-2</v>
      </c>
      <c r="K173" s="39">
        <v>6.59E-2</v>
      </c>
      <c r="L173" s="39"/>
      <c r="M173" s="89">
        <f t="shared" si="114"/>
        <v>6.4461141285675122E-2</v>
      </c>
    </row>
    <row r="174" spans="1:13" x14ac:dyDescent="0.3">
      <c r="A174" s="2" t="s">
        <v>11</v>
      </c>
      <c r="B174" t="s">
        <v>110</v>
      </c>
      <c r="C174" s="39">
        <v>3.8999999999999998E-3</v>
      </c>
      <c r="D174" s="39">
        <v>3.8999999999999998E-3</v>
      </c>
      <c r="E174" s="39">
        <v>7.1000000000000004E-3</v>
      </c>
      <c r="F174" s="39">
        <v>6.8999999999999999E-3</v>
      </c>
      <c r="G174" s="39">
        <v>6.8999999999999999E-3</v>
      </c>
      <c r="H174" s="39"/>
      <c r="I174" s="39">
        <v>6.8999999999999999E-3</v>
      </c>
      <c r="J174" s="39">
        <v>6.8999999999999999E-3</v>
      </c>
      <c r="K174" s="39">
        <v>6.8999999999999999E-3</v>
      </c>
      <c r="L174" s="39"/>
      <c r="M174" s="89">
        <f t="shared" si="114"/>
        <v>6.7327777635376243E-3</v>
      </c>
    </row>
    <row r="175" spans="1:13" x14ac:dyDescent="0.3">
      <c r="A175" s="2" t="s">
        <v>132</v>
      </c>
      <c r="B175" t="s">
        <v>133</v>
      </c>
      <c r="C175" s="39">
        <v>1.9900000000000001E-2</v>
      </c>
      <c r="D175" s="39">
        <v>1.9900000000000001E-2</v>
      </c>
      <c r="E175" s="39">
        <v>3.6600000000000001E-2</v>
      </c>
      <c r="F175" s="39">
        <v>3.5400000000000001E-2</v>
      </c>
      <c r="G175" s="39">
        <v>3.5400000000000001E-2</v>
      </c>
      <c r="H175" s="39"/>
      <c r="I175" s="39">
        <v>3.5400000000000001E-2</v>
      </c>
      <c r="J175" s="39">
        <v>3.5400000000000001E-2</v>
      </c>
      <c r="K175" s="39">
        <v>3.5400000000000001E-2</v>
      </c>
      <c r="L175" s="39"/>
      <c r="M175" s="89"/>
    </row>
    <row r="176" spans="1:13" x14ac:dyDescent="0.3">
      <c r="A176" s="2" t="s">
        <v>13</v>
      </c>
      <c r="B176" t="s">
        <v>40</v>
      </c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89"/>
    </row>
    <row r="177" spans="1:14" x14ac:dyDescent="0.3">
      <c r="A177" s="595" t="s">
        <v>14</v>
      </c>
      <c r="B177" t="s">
        <v>118</v>
      </c>
      <c r="C177" s="39">
        <v>0.11550000000000001</v>
      </c>
      <c r="D177" s="39">
        <v>0.11550000000000001</v>
      </c>
      <c r="E177" s="39">
        <v>0.1739</v>
      </c>
      <c r="F177" s="39">
        <v>0.1706</v>
      </c>
      <c r="G177" s="39">
        <v>0.1706</v>
      </c>
      <c r="H177" s="39"/>
      <c r="I177" s="39">
        <v>0.1706</v>
      </c>
      <c r="J177" s="39">
        <v>0.1706</v>
      </c>
      <c r="K177" s="39">
        <v>0.1706</v>
      </c>
      <c r="L177" s="39"/>
      <c r="M177" s="89">
        <f t="shared" ref="M177:M188" si="117">(C177*$C$160+D177*$D$160+E177*$E$160+F177*$F$160+G177*$G$160+H177*$H$160+I177*$I$160+J177*$J$160+K177*$K$160)/$M$160</f>
        <v>0.16736513077767648</v>
      </c>
    </row>
    <row r="178" spans="1:14" x14ac:dyDescent="0.3">
      <c r="A178" s="595"/>
      <c r="B178" t="s">
        <v>117</v>
      </c>
      <c r="C178" s="39">
        <f>C177*0.423893</f>
        <v>4.8959641500000005E-2</v>
      </c>
      <c r="D178" s="39">
        <f>D177*0.423893</f>
        <v>4.8959641500000005E-2</v>
      </c>
      <c r="E178" s="39">
        <f t="shared" ref="E178:K178" si="118">E177*0.423893</f>
        <v>7.3714992700000009E-2</v>
      </c>
      <c r="F178" s="39">
        <f t="shared" si="118"/>
        <v>7.2316145800000009E-2</v>
      </c>
      <c r="G178" s="39">
        <f t="shared" si="118"/>
        <v>7.2316145800000009E-2</v>
      </c>
      <c r="H178" s="39"/>
      <c r="I178" s="39">
        <f t="shared" si="118"/>
        <v>7.2316145800000009E-2</v>
      </c>
      <c r="J178" s="39">
        <f t="shared" si="118"/>
        <v>7.2316145800000009E-2</v>
      </c>
      <c r="K178" s="39">
        <f t="shared" si="118"/>
        <v>7.2316145800000009E-2</v>
      </c>
      <c r="L178" s="39"/>
      <c r="M178" s="89">
        <f t="shared" si="117"/>
        <v>7.094490738074162E-2</v>
      </c>
    </row>
    <row r="179" spans="1:14" x14ac:dyDescent="0.3">
      <c r="A179" s="349">
        <v>6</v>
      </c>
      <c r="B179" s="350" t="s">
        <v>42</v>
      </c>
      <c r="C179" s="354">
        <f>SUM(C180:C181)</f>
        <v>0.31990000000000002</v>
      </c>
      <c r="D179" s="354">
        <f>SUM(D180:D181)</f>
        <v>0.31990000000000002</v>
      </c>
      <c r="E179" s="354">
        <f t="shared" ref="E179:K179" si="119">SUM(E180:E181)</f>
        <v>0.39050000000000001</v>
      </c>
      <c r="F179" s="354">
        <f t="shared" si="119"/>
        <v>0.38640000000000002</v>
      </c>
      <c r="G179" s="354">
        <f t="shared" si="119"/>
        <v>0.38640000000000002</v>
      </c>
      <c r="H179" s="354"/>
      <c r="I179" s="354">
        <f t="shared" si="119"/>
        <v>0.38640000000000002</v>
      </c>
      <c r="J179" s="354">
        <f t="shared" si="119"/>
        <v>0.38640000000000002</v>
      </c>
      <c r="K179" s="354">
        <f t="shared" si="119"/>
        <v>0.38640000000000002</v>
      </c>
      <c r="L179" s="354"/>
      <c r="M179" s="352">
        <f t="shared" si="117"/>
        <v>0.38254720993761571</v>
      </c>
    </row>
    <row r="180" spans="1:14" x14ac:dyDescent="0.3">
      <c r="A180" s="2" t="s">
        <v>15</v>
      </c>
      <c r="B180" t="s">
        <v>43</v>
      </c>
      <c r="C180" s="39">
        <v>0.13930000000000001</v>
      </c>
      <c r="D180" s="39">
        <v>0.13930000000000001</v>
      </c>
      <c r="E180" s="39">
        <v>0.2099</v>
      </c>
      <c r="F180" s="39">
        <v>0.20580000000000001</v>
      </c>
      <c r="G180" s="39">
        <v>0.20580000000000001</v>
      </c>
      <c r="H180" s="39"/>
      <c r="I180" s="39">
        <v>0.20580000000000001</v>
      </c>
      <c r="J180" s="39">
        <v>0.20580000000000001</v>
      </c>
      <c r="K180" s="39">
        <v>0.20580000000000001</v>
      </c>
      <c r="L180" s="39"/>
      <c r="M180" s="89">
        <f t="shared" si="117"/>
        <v>0.2019472099376157</v>
      </c>
    </row>
    <row r="181" spans="1:14" x14ac:dyDescent="0.3">
      <c r="A181" s="2" t="s">
        <v>16</v>
      </c>
      <c r="B181" t="s">
        <v>44</v>
      </c>
      <c r="C181" s="39">
        <v>0.18060000000000001</v>
      </c>
      <c r="D181" s="39">
        <v>0.18060000000000001</v>
      </c>
      <c r="E181" s="39">
        <v>0.18060000000000001</v>
      </c>
      <c r="F181" s="39">
        <v>0.18060000000000001</v>
      </c>
      <c r="G181" s="39">
        <v>0.18060000000000001</v>
      </c>
      <c r="H181" s="39"/>
      <c r="I181" s="39">
        <v>0.18060000000000001</v>
      </c>
      <c r="J181" s="39">
        <v>0.18060000000000001</v>
      </c>
      <c r="K181" s="39">
        <v>0.18060000000000001</v>
      </c>
      <c r="L181" s="39"/>
      <c r="M181" s="89">
        <f t="shared" si="117"/>
        <v>0.18060000000000004</v>
      </c>
    </row>
    <row r="182" spans="1:14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89">
        <f t="shared" si="117"/>
        <v>0</v>
      </c>
    </row>
    <row r="183" spans="1:14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89">
        <f t="shared" si="117"/>
        <v>0</v>
      </c>
    </row>
    <row r="184" spans="1:14" x14ac:dyDescent="0.3">
      <c r="A184" s="349">
        <v>7</v>
      </c>
      <c r="B184" s="350" t="s">
        <v>45</v>
      </c>
      <c r="C184" s="354">
        <f>SUM(C185:C186)</f>
        <v>0.42799999999999999</v>
      </c>
      <c r="D184" s="354">
        <f>SUM(D185:D186)</f>
        <v>0.2238</v>
      </c>
      <c r="E184" s="354">
        <f t="shared" ref="E184:K184" si="120">SUM(E185:E186)</f>
        <v>0.2979</v>
      </c>
      <c r="F184" s="354">
        <f t="shared" si="120"/>
        <v>0.18209999999999998</v>
      </c>
      <c r="G184" s="354">
        <f t="shared" si="120"/>
        <v>0.37929999999999997</v>
      </c>
      <c r="H184" s="354"/>
      <c r="I184" s="354">
        <f t="shared" si="120"/>
        <v>0.69569999999999999</v>
      </c>
      <c r="J184" s="354">
        <f t="shared" si="120"/>
        <v>0.86839999999999995</v>
      </c>
      <c r="K184" s="354">
        <f t="shared" si="120"/>
        <v>1.2241</v>
      </c>
      <c r="L184" s="354"/>
      <c r="M184" s="352">
        <f t="shared" si="117"/>
        <v>0.49261619548843821</v>
      </c>
    </row>
    <row r="185" spans="1:14" x14ac:dyDescent="0.3">
      <c r="A185" s="2" t="s">
        <v>17</v>
      </c>
      <c r="B185" t="s">
        <v>46</v>
      </c>
      <c r="C185" s="39">
        <v>0.40429999999999999</v>
      </c>
      <c r="D185" s="39">
        <v>0.21160000000000001</v>
      </c>
      <c r="E185" s="39">
        <v>0.28149999999999997</v>
      </c>
      <c r="F185" s="39">
        <v>0.17219999999999999</v>
      </c>
      <c r="G185" s="39">
        <v>0.35849999999999999</v>
      </c>
      <c r="H185" s="39"/>
      <c r="I185" s="39">
        <v>0.65759999999999996</v>
      </c>
      <c r="J185" s="39">
        <v>0.82089999999999996</v>
      </c>
      <c r="K185" s="39">
        <v>1.157</v>
      </c>
      <c r="L185" s="39"/>
      <c r="M185" s="89">
        <f t="shared" si="117"/>
        <v>0.46559328789378773</v>
      </c>
    </row>
    <row r="186" spans="1:14" x14ac:dyDescent="0.3">
      <c r="A186" s="2" t="s">
        <v>18</v>
      </c>
      <c r="B186" t="s">
        <v>48</v>
      </c>
      <c r="C186" s="39">
        <v>2.3699999999999999E-2</v>
      </c>
      <c r="D186" s="39">
        <v>1.2200000000000001E-2</v>
      </c>
      <c r="E186" s="39">
        <v>1.6400000000000001E-2</v>
      </c>
      <c r="F186" s="39">
        <v>9.9000000000000008E-3</v>
      </c>
      <c r="G186" s="39">
        <v>2.0799999999999999E-2</v>
      </c>
      <c r="H186" s="39"/>
      <c r="I186" s="39">
        <v>3.8100000000000002E-2</v>
      </c>
      <c r="J186" s="39">
        <v>4.7500000000000001E-2</v>
      </c>
      <c r="K186" s="39">
        <v>6.7100000000000007E-2</v>
      </c>
      <c r="L186" s="39"/>
      <c r="M186" s="89">
        <f t="shared" si="117"/>
        <v>2.7022907594650328E-2</v>
      </c>
    </row>
    <row r="187" spans="1:14" x14ac:dyDescent="0.3">
      <c r="A187" s="349">
        <v>8</v>
      </c>
      <c r="B187" s="350" t="s">
        <v>49</v>
      </c>
      <c r="C187" s="354">
        <f>SUM(C188:C191)</f>
        <v>0.5333</v>
      </c>
      <c r="D187" s="354">
        <f>SUM(D188:D191)</f>
        <v>0.27629999999999999</v>
      </c>
      <c r="E187" s="354">
        <f t="shared" ref="E187:K187" si="121">SUM(E188:E191)</f>
        <v>0.39099999999999996</v>
      </c>
      <c r="F187" s="354">
        <f t="shared" si="121"/>
        <v>0.22309999999999999</v>
      </c>
      <c r="G187" s="354">
        <f t="shared" si="121"/>
        <v>0.47260000000000002</v>
      </c>
      <c r="H187" s="354"/>
      <c r="I187" s="354">
        <f t="shared" si="121"/>
        <v>0.87180000000000002</v>
      </c>
      <c r="J187" s="354">
        <f t="shared" si="121"/>
        <v>1.0866</v>
      </c>
      <c r="K187" s="354">
        <f t="shared" si="121"/>
        <v>1.8451</v>
      </c>
      <c r="L187" s="354"/>
      <c r="M187" s="352">
        <f t="shared" si="117"/>
        <v>0.66426244750730901</v>
      </c>
    </row>
    <row r="188" spans="1:14" x14ac:dyDescent="0.3">
      <c r="A188" s="2" t="s">
        <v>19</v>
      </c>
      <c r="B188" t="s">
        <v>46</v>
      </c>
      <c r="C188" s="39">
        <v>0.40799999999999997</v>
      </c>
      <c r="D188" s="39">
        <v>0.2114</v>
      </c>
      <c r="E188" s="39">
        <v>0.29909999999999998</v>
      </c>
      <c r="F188" s="39">
        <v>0.17069999999999999</v>
      </c>
      <c r="G188" s="39">
        <v>0.36149999999999999</v>
      </c>
      <c r="H188" s="39"/>
      <c r="I188" s="39">
        <v>0.66690000000000005</v>
      </c>
      <c r="J188" s="39">
        <v>0.83120000000000005</v>
      </c>
      <c r="K188" s="39">
        <v>1.4115</v>
      </c>
      <c r="L188" s="39"/>
      <c r="M188" s="89">
        <f t="shared" si="117"/>
        <v>0.50814526661424342</v>
      </c>
    </row>
    <row r="189" spans="1:14" x14ac:dyDescent="0.3">
      <c r="A189" s="2" t="s">
        <v>19</v>
      </c>
      <c r="B189" t="s">
        <v>47</v>
      </c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89"/>
    </row>
    <row r="190" spans="1:14" x14ac:dyDescent="0.3">
      <c r="A190" s="2" t="s">
        <v>20</v>
      </c>
      <c r="B190" t="s">
        <v>50</v>
      </c>
      <c r="C190" s="39">
        <v>0.12529999999999999</v>
      </c>
      <c r="D190" s="39">
        <v>6.4899999999999999E-2</v>
      </c>
      <c r="E190" s="39">
        <v>9.1899999999999996E-2</v>
      </c>
      <c r="F190" s="39">
        <v>5.2400000000000002E-2</v>
      </c>
      <c r="G190" s="39">
        <v>0.1111</v>
      </c>
      <c r="H190" s="39"/>
      <c r="I190" s="39">
        <v>0.2049</v>
      </c>
      <c r="J190" s="39">
        <v>0.25540000000000002</v>
      </c>
      <c r="K190" s="39">
        <v>0.43359999999999999</v>
      </c>
      <c r="L190" s="39"/>
      <c r="M190" s="89">
        <f>(C190*$C$160+D190*$D$160+E190*$E$160+F190*$F$160+G190*$G$160+H190*$H$160+I190*$I$160+J190*$J$160+K190*$K$160)/$M$160</f>
        <v>0.15611718089306578</v>
      </c>
    </row>
    <row r="191" spans="1:14" x14ac:dyDescent="0.3">
      <c r="A191" s="2" t="s">
        <v>20</v>
      </c>
      <c r="B191" t="s">
        <v>47</v>
      </c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89"/>
    </row>
    <row r="192" spans="1:14" x14ac:dyDescent="0.3">
      <c r="A192" s="349">
        <v>9</v>
      </c>
      <c r="B192" s="350" t="s">
        <v>51</v>
      </c>
      <c r="C192" s="354">
        <f>SUM(C195,C197)</f>
        <v>0.40234188341776322</v>
      </c>
      <c r="D192" s="354">
        <f>SUM(D195,D197)</f>
        <v>0.38657027621776324</v>
      </c>
      <c r="E192" s="354">
        <f>SUM(E195,E197)</f>
        <v>0.5536353025752011</v>
      </c>
      <c r="F192" s="354">
        <f>SUM(F195,F197)</f>
        <v>0.54378553855929845</v>
      </c>
      <c r="G192" s="354">
        <f>SUM(G195,G197)</f>
        <v>0.58035627175929849</v>
      </c>
      <c r="H192" s="354"/>
      <c r="I192" s="354">
        <f>SUM(I195,I197)</f>
        <v>0.72619685095929842</v>
      </c>
      <c r="J192" s="354">
        <f>SUM(J195,J197)</f>
        <v>0.78423024055929857</v>
      </c>
      <c r="K192" s="354">
        <f>SUM(K195,K197)</f>
        <v>0.92756131375929851</v>
      </c>
      <c r="L192" s="354"/>
      <c r="M192" s="354">
        <f>SUM(M195,M197)</f>
        <v>0.59382843879060165</v>
      </c>
      <c r="N192" s="39"/>
    </row>
    <row r="193" spans="1:15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357">
        <v>-0.3221</v>
      </c>
      <c r="N193" s="247"/>
      <c r="O193" s="247"/>
    </row>
    <row r="194" spans="1:15" x14ac:dyDescent="0.3">
      <c r="A194" s="358"/>
      <c r="B194" s="359" t="s">
        <v>52</v>
      </c>
      <c r="C194" s="360">
        <f>SUM(C187,C184,C179,C168,C162)</f>
        <v>4.7296502024000002</v>
      </c>
      <c r="D194" s="360">
        <f>SUM(D187,D184,D179,D168,D162)</f>
        <v>4.5442502024000007</v>
      </c>
      <c r="E194" s="360">
        <f>SUM(E187,E184,E179,E168,E162)</f>
        <v>6.508149980899999</v>
      </c>
      <c r="F194" s="360">
        <f>SUM(F187,F184,F179,F168,F162)</f>
        <v>6.3923630338000006</v>
      </c>
      <c r="G194" s="360">
        <f>SUM(G187,G184,G179,G168,G162)</f>
        <v>6.8222630338000005</v>
      </c>
      <c r="H194" s="360"/>
      <c r="I194" s="360">
        <f>SUM(I187,I184,I179,I168,I162)</f>
        <v>8.5366630338</v>
      </c>
      <c r="J194" s="360">
        <f>SUM(J187,J184,J179,J168,J162)</f>
        <v>9.2188630338000017</v>
      </c>
      <c r="K194" s="360">
        <f>SUM(K187,K184,K179,K168,K162)</f>
        <v>10.903763033800001</v>
      </c>
      <c r="L194" s="361"/>
      <c r="M194" s="362">
        <f>((C194*$C$160+D194*$D$160+E194*$E$160+F194*$F$160+G194*$G$160+H194*$H$160+I194*$I$160+J194*$J$160+K194*$K$160)/$M$160)+M193</f>
        <v>6.9806324210114461</v>
      </c>
      <c r="N194" s="247"/>
      <c r="O194" s="247"/>
    </row>
    <row r="195" spans="1:15" x14ac:dyDescent="0.3">
      <c r="A195" s="349" t="s">
        <v>21</v>
      </c>
      <c r="B195" s="350" t="s">
        <v>53</v>
      </c>
      <c r="C195" s="354">
        <f t="shared" ref="C195:M195" si="122">SUM(C196:C196)</f>
        <v>9.8532802666599209E-2</v>
      </c>
      <c r="D195" s="354">
        <f t="shared" si="122"/>
        <v>9.4670364466599211E-2</v>
      </c>
      <c r="E195" s="354">
        <f t="shared" si="122"/>
        <v>0.13558428855208968</v>
      </c>
      <c r="F195" s="354">
        <f t="shared" si="122"/>
        <v>0.13317209908315542</v>
      </c>
      <c r="G195" s="354">
        <f t="shared" si="122"/>
        <v>0.14212820578315541</v>
      </c>
      <c r="H195" s="354"/>
      <c r="I195" s="354">
        <f t="shared" si="122"/>
        <v>0.1778443009831554</v>
      </c>
      <c r="J195" s="354">
        <f t="shared" si="122"/>
        <v>0.19205657358315545</v>
      </c>
      <c r="K195" s="354">
        <f t="shared" si="122"/>
        <v>0.22715809528315542</v>
      </c>
      <c r="L195" s="354"/>
      <c r="M195" s="352">
        <f t="shared" si="122"/>
        <v>0.14542751522693145</v>
      </c>
    </row>
    <row r="196" spans="1:15" x14ac:dyDescent="0.3">
      <c r="A196" s="2" t="s">
        <v>121</v>
      </c>
      <c r="B196" t="s">
        <v>128</v>
      </c>
      <c r="C196" s="39">
        <f>0.020833*C194</f>
        <v>9.8532802666599209E-2</v>
      </c>
      <c r="D196" s="39">
        <f t="shared" ref="D196:M196" si="123">0.020833*D194</f>
        <v>9.4670364466599211E-2</v>
      </c>
      <c r="E196" s="39">
        <f t="shared" si="123"/>
        <v>0.13558428855208968</v>
      </c>
      <c r="F196" s="346">
        <f t="shared" si="123"/>
        <v>0.13317209908315542</v>
      </c>
      <c r="G196" s="39">
        <f t="shared" si="123"/>
        <v>0.14212820578315541</v>
      </c>
      <c r="H196" s="39"/>
      <c r="I196" s="39">
        <f t="shared" si="123"/>
        <v>0.1778443009831554</v>
      </c>
      <c r="J196" s="39">
        <f t="shared" si="123"/>
        <v>0.19205657358315545</v>
      </c>
      <c r="K196" s="39">
        <f t="shared" si="123"/>
        <v>0.22715809528315542</v>
      </c>
      <c r="L196" s="39"/>
      <c r="M196" s="246">
        <f t="shared" si="123"/>
        <v>0.14542751522693145</v>
      </c>
      <c r="N196" s="39"/>
    </row>
    <row r="197" spans="1:15" x14ac:dyDescent="0.3">
      <c r="A197" s="349" t="s">
        <v>24</v>
      </c>
      <c r="B197" s="350" t="s">
        <v>56</v>
      </c>
      <c r="C197" s="354">
        <f>SUM(C198,C199)</f>
        <v>0.30380908075116403</v>
      </c>
      <c r="D197" s="354">
        <f t="shared" ref="D197:M197" si="124">SUM(D198,D199)</f>
        <v>0.29189991175116403</v>
      </c>
      <c r="E197" s="354">
        <f t="shared" si="124"/>
        <v>0.4180510140231114</v>
      </c>
      <c r="F197" s="354">
        <f t="shared" si="124"/>
        <v>0.41061343947614304</v>
      </c>
      <c r="G197" s="354">
        <f t="shared" si="124"/>
        <v>0.43822806597614306</v>
      </c>
      <c r="H197" s="354"/>
      <c r="I197" s="354">
        <f t="shared" si="124"/>
        <v>0.54835254997614302</v>
      </c>
      <c r="J197" s="354">
        <f t="shared" si="124"/>
        <v>0.59217366697614315</v>
      </c>
      <c r="K197" s="354">
        <f t="shared" si="124"/>
        <v>0.70040321847614306</v>
      </c>
      <c r="L197" s="354"/>
      <c r="M197" s="352">
        <f t="shared" si="124"/>
        <v>0.44840092356367023</v>
      </c>
    </row>
    <row r="198" spans="1:15" x14ac:dyDescent="0.3">
      <c r="A198" s="2" t="s">
        <v>25</v>
      </c>
      <c r="B198" t="s">
        <v>129</v>
      </c>
      <c r="C198" s="39">
        <f>C196</f>
        <v>9.8532802666599209E-2</v>
      </c>
      <c r="D198" s="39">
        <f t="shared" ref="D198:M198" si="125">D196</f>
        <v>9.4670364466599211E-2</v>
      </c>
      <c r="E198" s="39">
        <f t="shared" si="125"/>
        <v>0.13558428855208968</v>
      </c>
      <c r="F198" s="39">
        <f t="shared" si="125"/>
        <v>0.13317209908315542</v>
      </c>
      <c r="G198" s="39">
        <f t="shared" si="125"/>
        <v>0.14212820578315541</v>
      </c>
      <c r="H198" s="39"/>
      <c r="I198" s="39">
        <f t="shared" si="125"/>
        <v>0.1778443009831554</v>
      </c>
      <c r="J198" s="39">
        <f t="shared" si="125"/>
        <v>0.19205657358315545</v>
      </c>
      <c r="K198" s="39">
        <f t="shared" si="125"/>
        <v>0.22715809528315542</v>
      </c>
      <c r="L198" s="39"/>
      <c r="M198" s="246">
        <f t="shared" si="125"/>
        <v>0.14542751522693145</v>
      </c>
    </row>
    <row r="199" spans="1:15" x14ac:dyDescent="0.3">
      <c r="A199" s="2" t="s">
        <v>26</v>
      </c>
      <c r="B199" t="s">
        <v>130</v>
      </c>
      <c r="C199" s="39">
        <f>0.043402*C194</f>
        <v>0.20527627808456483</v>
      </c>
      <c r="D199" s="39">
        <f t="shared" ref="D199:M199" si="126">0.043402*D194</f>
        <v>0.19722954728456485</v>
      </c>
      <c r="E199" s="39">
        <f t="shared" si="126"/>
        <v>0.28246672547102175</v>
      </c>
      <c r="F199" s="39">
        <f t="shared" si="126"/>
        <v>0.27744134039298762</v>
      </c>
      <c r="G199" s="39">
        <f t="shared" si="126"/>
        <v>0.29609986019298762</v>
      </c>
      <c r="H199" s="39"/>
      <c r="I199" s="39">
        <f t="shared" si="126"/>
        <v>0.37050824899298762</v>
      </c>
      <c r="J199" s="39">
        <f t="shared" si="126"/>
        <v>0.40011709339298768</v>
      </c>
      <c r="K199" s="39">
        <f t="shared" si="126"/>
        <v>0.47324512319298767</v>
      </c>
      <c r="L199" s="39"/>
      <c r="M199" s="246">
        <f t="shared" si="126"/>
        <v>0.3029734083367388</v>
      </c>
    </row>
    <row r="200" spans="1:15" ht="28.8" x14ac:dyDescent="0.3">
      <c r="A200" s="370">
        <v>10</v>
      </c>
      <c r="B200" s="371" t="s">
        <v>134</v>
      </c>
      <c r="C200" s="372">
        <v>2.93E-2</v>
      </c>
      <c r="D200" s="372">
        <v>2.93E-2</v>
      </c>
      <c r="E200" s="372">
        <v>4.8500000000000001E-2</v>
      </c>
      <c r="F200" s="372">
        <v>4.5999999999999999E-2</v>
      </c>
      <c r="G200" s="372">
        <v>4.5999999999999999E-2</v>
      </c>
      <c r="H200" s="372"/>
      <c r="I200" s="372">
        <v>4.5999999999999999E-2</v>
      </c>
      <c r="J200" s="372">
        <v>4.5999999999999999E-2</v>
      </c>
      <c r="K200" s="372">
        <v>4.5999999999999999E-2</v>
      </c>
      <c r="L200" s="373"/>
      <c r="M200" s="374">
        <f t="shared" ref="M200" si="127">(C200*$C$160+D200*$D$160+E200*$E$160+F200*$F$160+G200*$G$160+H200*$H$160+I200*$I$160+J200*$J$160+K200*$K$160)/$M$160</f>
        <v>4.5676616378227779E-2</v>
      </c>
      <c r="N200" s="246"/>
    </row>
    <row r="201" spans="1:15" ht="18" x14ac:dyDescent="0.3">
      <c r="A201" s="579" t="s">
        <v>60</v>
      </c>
      <c r="B201" s="579"/>
      <c r="C201" s="340">
        <f>SUM(C162,C168,C179,C184,C187,C192,C200)</f>
        <v>5.161292085817764</v>
      </c>
      <c r="D201" s="340">
        <f>SUM(D162,D168,D179,D184,D187,D192,D200)</f>
        <v>4.9601204786177631</v>
      </c>
      <c r="E201" s="340">
        <f>SUM(E162,E168,E179,E184,E187,E192,E200)</f>
        <v>7.1102852834752008</v>
      </c>
      <c r="F201" s="340">
        <f>SUM(F162,F168,F179,F184,F187,F192,F200)</f>
        <v>6.9821485723592991</v>
      </c>
      <c r="G201" s="340">
        <f>SUM(G162,G168,G179,G184,G187,G192,G200)</f>
        <v>7.4486193055592995</v>
      </c>
      <c r="H201" s="340"/>
      <c r="I201" s="340">
        <f>SUM(I162,I168,I179,I184,I187,I192,I200)</f>
        <v>9.3088598847593005</v>
      </c>
      <c r="J201" s="340">
        <f>SUM(J162,J168,J179,J184,J187,J192,J200)</f>
        <v>10.049093274359299</v>
      </c>
      <c r="K201" s="340">
        <f>SUM(K162,K168,K179,K184,K187,K192,K200)</f>
        <v>11.8773243475593</v>
      </c>
      <c r="L201" s="356"/>
      <c r="M201" s="341">
        <f>M194+M195+M197+M200</f>
        <v>7.6201374761802754</v>
      </c>
      <c r="N201" t="s">
        <v>173</v>
      </c>
      <c r="O201"/>
    </row>
    <row r="202" spans="1:15" ht="15.6" x14ac:dyDescent="0.3">
      <c r="K202" s="336" t="s">
        <v>150</v>
      </c>
      <c r="M202" s="337">
        <f>M201/SUM($M$103,$M$152,$M$201)</f>
        <v>0.33635000884591498</v>
      </c>
      <c r="N202" s="245"/>
    </row>
    <row r="207" spans="1:15" x14ac:dyDescent="0.3">
      <c r="J207" s="38"/>
    </row>
    <row r="208" spans="1:15" x14ac:dyDescent="0.3">
      <c r="J208" s="41"/>
    </row>
  </sheetData>
  <mergeCells count="55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A58:M58"/>
    <mergeCell ref="L40:M40"/>
    <mergeCell ref="L41:M41"/>
    <mergeCell ref="L42:M42"/>
    <mergeCell ref="L43:M43"/>
    <mergeCell ref="L44:M44"/>
    <mergeCell ref="L45:M45"/>
    <mergeCell ref="L46:M46"/>
    <mergeCell ref="L47:M47"/>
    <mergeCell ref="A48:B48"/>
    <mergeCell ref="L48:M48"/>
    <mergeCell ref="A177:A178"/>
    <mergeCell ref="A201:B201"/>
    <mergeCell ref="A79:A80"/>
    <mergeCell ref="A103:B103"/>
    <mergeCell ref="A107:M107"/>
    <mergeCell ref="A128:A129"/>
    <mergeCell ref="A152:B152"/>
    <mergeCell ref="A156:M156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7795-4A7E-4691-998C-774F211625EE}">
  <dimension ref="A1:R208"/>
  <sheetViews>
    <sheetView topLeftCell="B1" zoomScale="80" zoomScaleNormal="80" workbookViewId="0">
      <selection activeCell="B9" sqref="A9:XFD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174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32" t="s">
        <v>139</v>
      </c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333" t="s">
        <v>145</v>
      </c>
    </row>
    <row r="5" spans="1:16" ht="15.6" x14ac:dyDescent="0.3">
      <c r="A5" s="280"/>
      <c r="B5" s="1" t="s">
        <v>135</v>
      </c>
      <c r="C5" s="334">
        <f t="shared" ref="C5:K5" si="0">SUM(C60,C109,C158)</f>
        <v>8</v>
      </c>
      <c r="D5" s="334">
        <f t="shared" si="0"/>
        <v>139</v>
      </c>
      <c r="E5" s="334">
        <f t="shared" si="0"/>
        <v>487</v>
      </c>
      <c r="F5" s="334">
        <f t="shared" si="0"/>
        <v>25</v>
      </c>
      <c r="G5" s="334">
        <f t="shared" si="0"/>
        <v>255</v>
      </c>
      <c r="H5" s="334">
        <f t="shared" si="0"/>
        <v>30</v>
      </c>
      <c r="I5" s="334">
        <f t="shared" si="0"/>
        <v>215</v>
      </c>
      <c r="J5" s="334">
        <f t="shared" si="0"/>
        <v>32</v>
      </c>
      <c r="K5" s="334">
        <f t="shared" si="0"/>
        <v>146</v>
      </c>
      <c r="L5" s="582">
        <f>SUM(C5:K5)</f>
        <v>1337</v>
      </c>
      <c r="M5" s="582"/>
      <c r="P5" s="322">
        <f>L7/L5</f>
        <v>6086.0774345549744</v>
      </c>
    </row>
    <row r="6" spans="1:16" ht="15.6" x14ac:dyDescent="0.3">
      <c r="A6" s="280"/>
      <c r="B6" s="294" t="s">
        <v>142</v>
      </c>
      <c r="C6" s="334">
        <f t="shared" ref="C6:K6" si="1">SUM(C61,C110,C159)</f>
        <v>0</v>
      </c>
      <c r="D6" s="334">
        <f t="shared" si="1"/>
        <v>0</v>
      </c>
      <c r="E6" s="334">
        <f t="shared" si="1"/>
        <v>0</v>
      </c>
      <c r="F6" s="334">
        <f t="shared" si="1"/>
        <v>0</v>
      </c>
      <c r="G6" s="334">
        <f t="shared" si="1"/>
        <v>12</v>
      </c>
      <c r="H6" s="334">
        <f t="shared" si="1"/>
        <v>0</v>
      </c>
      <c r="I6" s="334">
        <f t="shared" si="1"/>
        <v>0</v>
      </c>
      <c r="J6" s="334">
        <f t="shared" si="1"/>
        <v>0</v>
      </c>
      <c r="K6" s="334">
        <f t="shared" si="1"/>
        <v>0</v>
      </c>
      <c r="L6" s="582">
        <f>SUM(C6:K6)</f>
        <v>12</v>
      </c>
      <c r="M6" s="582"/>
    </row>
    <row r="7" spans="1:16" x14ac:dyDescent="0.3">
      <c r="A7" s="282">
        <v>1</v>
      </c>
      <c r="B7" s="281" t="s">
        <v>2</v>
      </c>
      <c r="C7" s="314">
        <f t="shared" ref="C7:K7" si="2">SUM(C62,C111,C160)</f>
        <v>36351.78</v>
      </c>
      <c r="D7" s="314">
        <f t="shared" si="2"/>
        <v>1088448.07</v>
      </c>
      <c r="E7" s="314">
        <f t="shared" si="2"/>
        <v>3105490.59</v>
      </c>
      <c r="F7" s="314">
        <f t="shared" si="2"/>
        <v>123934.66</v>
      </c>
      <c r="G7" s="314">
        <f t="shared" si="2"/>
        <v>1538629.03</v>
      </c>
      <c r="H7" s="314">
        <f t="shared" si="2"/>
        <v>207243.25</v>
      </c>
      <c r="I7" s="314">
        <f t="shared" si="2"/>
        <v>1084340</v>
      </c>
      <c r="J7" s="314">
        <f t="shared" si="2"/>
        <v>176610.78</v>
      </c>
      <c r="K7" s="314">
        <f t="shared" si="2"/>
        <v>776037.37</v>
      </c>
      <c r="L7" s="580">
        <f>SUM(C7:K7)</f>
        <v>8137085.5300000003</v>
      </c>
      <c r="M7" s="580"/>
      <c r="N7" s="290"/>
      <c r="O7" s="290"/>
      <c r="P7" s="291"/>
    </row>
    <row r="8" spans="1:16" ht="28.8" x14ac:dyDescent="0.3">
      <c r="A8" s="347"/>
      <c r="B8" s="363" t="s">
        <v>28</v>
      </c>
      <c r="C8" s="348" t="s">
        <v>61</v>
      </c>
      <c r="D8" s="348" t="s">
        <v>62</v>
      </c>
      <c r="E8" s="348" t="s">
        <v>63</v>
      </c>
      <c r="F8" s="348" t="s">
        <v>64</v>
      </c>
      <c r="G8" s="348" t="s">
        <v>65</v>
      </c>
      <c r="H8" s="348" t="s">
        <v>111</v>
      </c>
      <c r="I8" s="348" t="s">
        <v>66</v>
      </c>
      <c r="J8" s="348" t="s">
        <v>67</v>
      </c>
      <c r="K8" s="348" t="s">
        <v>68</v>
      </c>
      <c r="L8" s="590" t="s">
        <v>69</v>
      </c>
      <c r="M8" s="590"/>
      <c r="N8" s="348" t="s">
        <v>70</v>
      </c>
      <c r="O8" s="348" t="s">
        <v>140</v>
      </c>
      <c r="P8" s="348" t="s">
        <v>144</v>
      </c>
    </row>
    <row r="9" spans="1:16" x14ac:dyDescent="0.3">
      <c r="A9" s="283">
        <v>4</v>
      </c>
      <c r="B9" s="281" t="s">
        <v>29</v>
      </c>
      <c r="C9" s="309">
        <f>SUM(C10:C14)</f>
        <v>0.83942399999999995</v>
      </c>
      <c r="D9" s="309">
        <f t="shared" ref="D9:K9" si="3">SUM(D10:D14)</f>
        <v>1.1382159999999999</v>
      </c>
      <c r="E9" s="309">
        <f t="shared" si="3"/>
        <v>1.3028297603398113</v>
      </c>
      <c r="F9" s="309">
        <f t="shared" si="3"/>
        <v>1.7352743049109911</v>
      </c>
      <c r="G9" s="309">
        <f t="shared" si="3"/>
        <v>1.8558899686502863</v>
      </c>
      <c r="H9" s="309">
        <f t="shared" si="3"/>
        <v>2.0250208320894409</v>
      </c>
      <c r="I9" s="309">
        <f t="shared" si="3"/>
        <v>2.6406369996052157</v>
      </c>
      <c r="J9" s="309">
        <f t="shared" si="3"/>
        <v>3.0463346930256465</v>
      </c>
      <c r="K9" s="309">
        <f t="shared" si="3"/>
        <v>3.49869796139807</v>
      </c>
      <c r="L9" s="583">
        <f>(M64*$M$62+M113*$M$111+M162*$M$160)/$L$7</f>
        <v>1.8338349790871571</v>
      </c>
      <c r="M9" s="583"/>
      <c r="N9" s="310">
        <f t="shared" ref="N9:N48" si="4">L9/$L$48</f>
        <v>0.22693677863877731</v>
      </c>
      <c r="O9" s="309">
        <f t="shared" ref="O9:O48" si="5">N9*$M$53</f>
        <v>0.92258406329593257</v>
      </c>
      <c r="P9" s="324">
        <f t="shared" ref="P9:P47" si="6">L9*$L$7</f>
        <v>14922072.072737958</v>
      </c>
    </row>
    <row r="10" spans="1:16" x14ac:dyDescent="0.3">
      <c r="A10" s="375" t="s">
        <v>3</v>
      </c>
      <c r="B10" s="376" t="s">
        <v>30</v>
      </c>
      <c r="C10" s="377">
        <f t="shared" ref="C10:K10" si="7">(C65*C$62+C114*C$111+C163*C$160)/(SUM(C$160,C$111,C$62))</f>
        <v>0.5706</v>
      </c>
      <c r="D10" s="377">
        <f t="shared" si="7"/>
        <v>0.77289999999999992</v>
      </c>
      <c r="E10" s="377">
        <f t="shared" si="7"/>
        <v>0.89057375196586874</v>
      </c>
      <c r="F10" s="377">
        <f t="shared" si="7"/>
        <v>1.2725049320101414</v>
      </c>
      <c r="G10" s="377">
        <f t="shared" si="7"/>
        <v>1.3381634313945059</v>
      </c>
      <c r="H10" s="377">
        <f t="shared" si="7"/>
        <v>0.97202848914017703</v>
      </c>
      <c r="I10" s="377">
        <f t="shared" si="7"/>
        <v>1.8634009611588616</v>
      </c>
      <c r="J10" s="377">
        <f t="shared" si="7"/>
        <v>2.1951295125246602</v>
      </c>
      <c r="K10" s="377">
        <f t="shared" si="7"/>
        <v>2.2788662257566279</v>
      </c>
      <c r="L10" s="591">
        <f t="shared" ref="L10:L48" si="8">(M65*$M$62+M114*$M$111+M163*$M$160)/$L$7</f>
        <v>1.2562842316784644</v>
      </c>
      <c r="M10" s="591"/>
      <c r="N10" s="378">
        <f t="shared" si="4"/>
        <v>0.15546496813672797</v>
      </c>
      <c r="O10" s="377">
        <f t="shared" si="5"/>
        <v>0.63202405032838072</v>
      </c>
      <c r="P10" s="379">
        <f t="shared" si="6"/>
        <v>10222492.243158</v>
      </c>
    </row>
    <row r="11" spans="1:16" x14ac:dyDescent="0.3">
      <c r="A11" s="2" t="s">
        <v>4</v>
      </c>
      <c r="B11" t="s">
        <v>31</v>
      </c>
      <c r="C11" s="287">
        <f t="shared" ref="C11:K11" si="9">(C66*C$62+C115*C$111+C164*C$160)/(SUM(C$160,C$111,C$62))</f>
        <v>2.2824000000000001E-2</v>
      </c>
      <c r="D11" s="287">
        <f t="shared" si="9"/>
        <v>3.0915999999999999E-2</v>
      </c>
      <c r="E11" s="287">
        <f t="shared" si="9"/>
        <v>3.5622950078634752E-2</v>
      </c>
      <c r="F11" s="287">
        <f t="shared" si="9"/>
        <v>5.0900197280405658E-2</v>
      </c>
      <c r="G11" s="287">
        <f t="shared" si="9"/>
        <v>5.3526537255780229E-2</v>
      </c>
      <c r="H11" s="287">
        <f t="shared" si="9"/>
        <v>5.8321709348410619E-2</v>
      </c>
      <c r="I11" s="287">
        <f t="shared" si="9"/>
        <v>7.4536038446354466E-2</v>
      </c>
      <c r="J11" s="287">
        <f t="shared" si="9"/>
        <v>8.7805180500986402E-2</v>
      </c>
      <c r="K11" s="287">
        <f t="shared" si="9"/>
        <v>9.1154649030265114E-2</v>
      </c>
      <c r="L11" s="585">
        <f t="shared" si="8"/>
        <v>5.0746500705635314E-2</v>
      </c>
      <c r="M11" s="585"/>
      <c r="N11" s="313">
        <f t="shared" si="4"/>
        <v>6.2798711599774664E-3</v>
      </c>
      <c r="O11" s="287">
        <f t="shared" si="5"/>
        <v>2.5530057694918586E-2</v>
      </c>
      <c r="P11" s="326">
        <f t="shared" si="6"/>
        <v>412928.61658995994</v>
      </c>
    </row>
    <row r="12" spans="1:16" x14ac:dyDescent="0.3">
      <c r="A12" s="375" t="s">
        <v>5</v>
      </c>
      <c r="B12" s="376" t="s">
        <v>32</v>
      </c>
      <c r="C12" s="377">
        <f t="shared" ref="C12:K12" si="10">(C67*C$62+C116*C$111+C165*C$160)/(SUM(C$160,C$111,C$62))</f>
        <v>7.6700000000000004E-2</v>
      </c>
      <c r="D12" s="377">
        <f t="shared" si="10"/>
        <v>0.11279999999999998</v>
      </c>
      <c r="E12" s="377">
        <f t="shared" si="10"/>
        <v>0.14679999999999999</v>
      </c>
      <c r="F12" s="377">
        <f t="shared" si="10"/>
        <v>0.14680000000000001</v>
      </c>
      <c r="G12" s="377">
        <f t="shared" si="10"/>
        <v>0.17109999999999997</v>
      </c>
      <c r="H12" s="377">
        <f t="shared" si="10"/>
        <v>0.1711</v>
      </c>
      <c r="I12" s="377">
        <f t="shared" si="10"/>
        <v>0.20319999999999999</v>
      </c>
      <c r="J12" s="377">
        <f t="shared" si="10"/>
        <v>0.20319999999999999</v>
      </c>
      <c r="K12" s="377">
        <f t="shared" si="10"/>
        <v>0.2399</v>
      </c>
      <c r="L12" s="591">
        <f t="shared" si="8"/>
        <v>0.16477153352337934</v>
      </c>
      <c r="M12" s="591"/>
      <c r="N12" s="378">
        <f t="shared" si="4"/>
        <v>2.0390450316189457E-2</v>
      </c>
      <c r="O12" s="377">
        <f t="shared" si="5"/>
        <v>8.2894912926773437E-2</v>
      </c>
      <c r="P12" s="379">
        <f t="shared" si="6"/>
        <v>1340760.061189</v>
      </c>
    </row>
    <row r="13" spans="1:16" x14ac:dyDescent="0.3">
      <c r="A13" s="2" t="s">
        <v>6</v>
      </c>
      <c r="B13" t="s">
        <v>181</v>
      </c>
      <c r="C13" s="287">
        <f t="shared" ref="C13:K13" si="11">(C68*C$62+C117*C$111+C166*C$160)/(SUM(C$160,C$111,C$62))</f>
        <v>0.16930000000000001</v>
      </c>
      <c r="D13" s="287">
        <f t="shared" si="11"/>
        <v>0.22159999999999999</v>
      </c>
      <c r="E13" s="287">
        <f t="shared" si="11"/>
        <v>0.22983305829530787</v>
      </c>
      <c r="F13" s="287">
        <f t="shared" si="11"/>
        <v>0.26506917562044391</v>
      </c>
      <c r="G13" s="287">
        <f t="shared" si="11"/>
        <v>0.29310000000000008</v>
      </c>
      <c r="H13" s="287">
        <f t="shared" si="11"/>
        <v>0.57357063360085314</v>
      </c>
      <c r="I13" s="287">
        <f t="shared" si="11"/>
        <v>0.49949999999999994</v>
      </c>
      <c r="J13" s="287">
        <f t="shared" si="11"/>
        <v>0.56020000000000003</v>
      </c>
      <c r="K13" s="287">
        <f t="shared" si="11"/>
        <v>0.88877708661117694</v>
      </c>
      <c r="L13" s="585">
        <f t="shared" si="8"/>
        <v>0.35566546875180755</v>
      </c>
      <c r="M13" s="585"/>
      <c r="N13" s="313">
        <f t="shared" si="4"/>
        <v>4.4013543569641891E-2</v>
      </c>
      <c r="O13" s="287">
        <f t="shared" si="5"/>
        <v>0.17893174526446851</v>
      </c>
      <c r="P13" s="326">
        <f t="shared" si="6"/>
        <v>2894080.3393010003</v>
      </c>
    </row>
    <row r="14" spans="1:16" x14ac:dyDescent="0.3">
      <c r="A14" s="375" t="s">
        <v>100</v>
      </c>
      <c r="B14" s="376" t="s">
        <v>101</v>
      </c>
      <c r="C14" s="377"/>
      <c r="D14" s="377"/>
      <c r="E14" s="377"/>
      <c r="F14" s="377"/>
      <c r="G14" s="377"/>
      <c r="H14" s="377">
        <f>(H69*H$62+H118*H$111+H167*H$160)/(SUM(H$160,H$111,H$62))</f>
        <v>0.25</v>
      </c>
      <c r="I14" s="377"/>
      <c r="J14" s="377"/>
      <c r="K14" s="377"/>
      <c r="L14" s="591">
        <f t="shared" si="8"/>
        <v>6.3672444278707243E-3</v>
      </c>
      <c r="M14" s="591"/>
      <c r="N14" s="378">
        <f t="shared" si="4"/>
        <v>7.8794545624053772E-4</v>
      </c>
      <c r="O14" s="377">
        <f t="shared" si="5"/>
        <v>3.2032970813914048E-3</v>
      </c>
      <c r="P14" s="379">
        <f t="shared" si="6"/>
        <v>51810.8125</v>
      </c>
    </row>
    <row r="15" spans="1:16" ht="28.8" x14ac:dyDescent="0.3">
      <c r="A15" s="283">
        <v>5</v>
      </c>
      <c r="B15" s="284" t="s">
        <v>71</v>
      </c>
      <c r="C15" s="309">
        <f t="shared" ref="C15:K15" si="12">SUM(C16:C18,C23:C25)</f>
        <v>2.7426056336245472</v>
      </c>
      <c r="D15" s="309">
        <f t="shared" si="12"/>
        <v>2.7425138741807911</v>
      </c>
      <c r="E15" s="309">
        <f t="shared" si="12"/>
        <v>4.2735596779832177</v>
      </c>
      <c r="F15" s="309">
        <f t="shared" si="12"/>
        <v>4.1699700564547166</v>
      </c>
      <c r="G15" s="309">
        <f t="shared" si="12"/>
        <v>4.1699545029215859</v>
      </c>
      <c r="H15" s="309">
        <f t="shared" si="12"/>
        <v>4.5263023350000013</v>
      </c>
      <c r="I15" s="309">
        <f t="shared" si="12"/>
        <v>4.1699644023873752</v>
      </c>
      <c r="J15" s="309">
        <f t="shared" si="12"/>
        <v>4.1700418688466261</v>
      </c>
      <c r="K15" s="309">
        <f t="shared" si="12"/>
        <v>4.1699718919475641</v>
      </c>
      <c r="L15" s="583">
        <f t="shared" si="8"/>
        <v>4.0212594327241211</v>
      </c>
      <c r="M15" s="583"/>
      <c r="N15" s="310">
        <f t="shared" si="4"/>
        <v>0.49763019690434052</v>
      </c>
      <c r="O15" s="309">
        <f t="shared" si="5"/>
        <v>2.0230554599064572</v>
      </c>
      <c r="P15" s="327">
        <f t="shared" si="6"/>
        <v>32721331.942395456</v>
      </c>
    </row>
    <row r="16" spans="1:16" x14ac:dyDescent="0.3">
      <c r="A16" s="375" t="s">
        <v>115</v>
      </c>
      <c r="B16" s="376" t="s">
        <v>114</v>
      </c>
      <c r="C16" s="377">
        <f t="shared" ref="C16:K16" si="13">(C71*C$62+C120*C$111+C169*C$160)/(SUM(C$160,C$111,C$62))</f>
        <v>1.5012816127298307</v>
      </c>
      <c r="D16" s="377">
        <f t="shared" si="13"/>
        <v>1.501243756502779</v>
      </c>
      <c r="E16" s="377">
        <f t="shared" si="13"/>
        <v>2.2674068102611766</v>
      </c>
      <c r="F16" s="377">
        <f t="shared" si="13"/>
        <v>2.2160049320101414</v>
      </c>
      <c r="G16" s="377">
        <f t="shared" si="13"/>
        <v>2.215994008764413</v>
      </c>
      <c r="H16" s="377">
        <f t="shared" si="13"/>
        <v>2.4243999999999999</v>
      </c>
      <c r="I16" s="377">
        <f t="shared" si="13"/>
        <v>2.2160009611588616</v>
      </c>
      <c r="J16" s="377">
        <f t="shared" si="13"/>
        <v>2.2160553658502615</v>
      </c>
      <c r="K16" s="377">
        <f t="shared" si="13"/>
        <v>2.2160062210766989</v>
      </c>
      <c r="L16" s="591">
        <f t="shared" si="8"/>
        <v>2.142126321628083</v>
      </c>
      <c r="M16" s="591"/>
      <c r="N16" s="378">
        <f t="shared" si="4"/>
        <v>0.26508778184043258</v>
      </c>
      <c r="O16" s="377">
        <f t="shared" si="5"/>
        <v>1.0776823587935711</v>
      </c>
      <c r="P16" s="379">
        <f t="shared" si="6"/>
        <v>17430665.095152002</v>
      </c>
    </row>
    <row r="17" spans="1:16" x14ac:dyDescent="0.3">
      <c r="A17" s="2" t="s">
        <v>116</v>
      </c>
      <c r="B17" t="s">
        <v>117</v>
      </c>
      <c r="C17" s="287">
        <f t="shared" ref="C17:K17" si="14">(C72*C$62+C121*C$111+C170*C$160)/(SUM(C$160,C$111,C$62))</f>
        <v>0.63638276666488613</v>
      </c>
      <c r="D17" s="287">
        <f t="shared" si="14"/>
        <v>0.63636671967523262</v>
      </c>
      <c r="E17" s="287">
        <f t="shared" si="14"/>
        <v>0.96113787502204107</v>
      </c>
      <c r="F17" s="287">
        <f t="shared" si="14"/>
        <v>0.93934897864457501</v>
      </c>
      <c r="G17" s="287">
        <f t="shared" si="14"/>
        <v>0.93934434835717318</v>
      </c>
      <c r="H17" s="287">
        <f t="shared" si="14"/>
        <v>1.0276861892</v>
      </c>
      <c r="I17" s="287">
        <f t="shared" si="14"/>
        <v>0.93934729542851336</v>
      </c>
      <c r="J17" s="287">
        <f t="shared" si="14"/>
        <v>0.93937035719636475</v>
      </c>
      <c r="K17" s="287">
        <f t="shared" si="14"/>
        <v>0.93934952507086511</v>
      </c>
      <c r="L17" s="585">
        <f t="shared" si="8"/>
        <v>0.90803235285389317</v>
      </c>
      <c r="M17" s="585"/>
      <c r="N17" s="313">
        <f t="shared" si="4"/>
        <v>0.11236885510768652</v>
      </c>
      <c r="O17" s="287">
        <f t="shared" si="5"/>
        <v>0.45682200811608331</v>
      </c>
      <c r="P17" s="326">
        <f t="shared" si="6"/>
        <v>7388736.9191792682</v>
      </c>
    </row>
    <row r="18" spans="1:16" x14ac:dyDescent="0.3">
      <c r="A18" s="375" t="s">
        <v>8</v>
      </c>
      <c r="B18" s="376" t="s">
        <v>35</v>
      </c>
      <c r="C18" s="377">
        <f t="shared" ref="C18:K18" si="15">(C73*C$62+C122*C$111+C171*C$160)/(SUM(C$160,C$111,C$62))</f>
        <v>0.40418161272983055</v>
      </c>
      <c r="D18" s="377">
        <f t="shared" si="15"/>
        <v>0.40414375650277928</v>
      </c>
      <c r="E18" s="377">
        <f t="shared" si="15"/>
        <v>0.74280000000000002</v>
      </c>
      <c r="F18" s="377">
        <f t="shared" si="15"/>
        <v>0.71849999999999981</v>
      </c>
      <c r="G18" s="377">
        <f t="shared" si="15"/>
        <v>0.71849999999999992</v>
      </c>
      <c r="H18" s="377">
        <f t="shared" si="15"/>
        <v>0.7780999999999999</v>
      </c>
      <c r="I18" s="377">
        <f t="shared" si="15"/>
        <v>0.71850000000000003</v>
      </c>
      <c r="J18" s="377">
        <f t="shared" si="15"/>
        <v>0.71849999999999992</v>
      </c>
      <c r="K18" s="377">
        <f t="shared" si="15"/>
        <v>0.71849999999999992</v>
      </c>
      <c r="L18" s="591">
        <f t="shared" si="8"/>
        <v>0.68583826142368198</v>
      </c>
      <c r="M18" s="591"/>
      <c r="N18" s="378">
        <f t="shared" si="4"/>
        <v>8.4872372645103084E-2</v>
      </c>
      <c r="O18" s="377">
        <f t="shared" si="5"/>
        <v>0.34503837979088198</v>
      </c>
      <c r="P18" s="379">
        <f t="shared" si="6"/>
        <v>5580724.5929509997</v>
      </c>
    </row>
    <row r="19" spans="1:16" x14ac:dyDescent="0.3">
      <c r="A19" s="2" t="s">
        <v>9</v>
      </c>
      <c r="B19" t="s">
        <v>108</v>
      </c>
      <c r="C19" s="287">
        <f t="shared" ref="C19:K19" si="16">(C74*C$62+C123*C$111+C172*C$160)/(SUM(C$160,C$111,C$62))</f>
        <v>0.3432816127298306</v>
      </c>
      <c r="D19" s="287">
        <f t="shared" si="16"/>
        <v>0.34324375650277922</v>
      </c>
      <c r="E19" s="287">
        <f t="shared" si="16"/>
        <v>0.63090000000000002</v>
      </c>
      <c r="F19" s="287">
        <f t="shared" si="16"/>
        <v>0.61029999999999984</v>
      </c>
      <c r="G19" s="287">
        <f t="shared" si="16"/>
        <v>0.61029999999999984</v>
      </c>
      <c r="H19" s="287">
        <f t="shared" si="16"/>
        <v>0.66379999999999983</v>
      </c>
      <c r="I19" s="287">
        <f t="shared" si="16"/>
        <v>0.61029999999999995</v>
      </c>
      <c r="J19" s="287">
        <f t="shared" si="16"/>
        <v>0.61029999999999995</v>
      </c>
      <c r="K19" s="287">
        <f t="shared" si="16"/>
        <v>0.61029999999999995</v>
      </c>
      <c r="L19" s="585">
        <f t="shared" si="8"/>
        <v>0.58260914857337143</v>
      </c>
      <c r="M19" s="585"/>
      <c r="N19" s="313">
        <f t="shared" si="4"/>
        <v>7.2097786818602225E-2</v>
      </c>
      <c r="O19" s="287">
        <f t="shared" si="5"/>
        <v>0.29310484407477239</v>
      </c>
      <c r="P19" s="326">
        <f t="shared" si="6"/>
        <v>4740740.4725020006</v>
      </c>
    </row>
    <row r="20" spans="1:16" x14ac:dyDescent="0.3">
      <c r="A20" s="375" t="s">
        <v>10</v>
      </c>
      <c r="B20" s="376" t="s">
        <v>109</v>
      </c>
      <c r="C20" s="377">
        <f t="shared" ref="C20:K20" si="17">(C75*C$62+C124*C$111+C173*C$160)/(SUM(C$160,C$111,C$62))</f>
        <v>3.7100000000000001E-2</v>
      </c>
      <c r="D20" s="377">
        <f t="shared" si="17"/>
        <v>3.7100000000000001E-2</v>
      </c>
      <c r="E20" s="377">
        <f t="shared" si="17"/>
        <v>6.8199999999999997E-2</v>
      </c>
      <c r="F20" s="377">
        <f t="shared" si="17"/>
        <v>6.5899999999999986E-2</v>
      </c>
      <c r="G20" s="377">
        <f t="shared" si="17"/>
        <v>6.59E-2</v>
      </c>
      <c r="H20" s="377">
        <f t="shared" si="17"/>
        <v>6.8599999999999994E-2</v>
      </c>
      <c r="I20" s="377">
        <f t="shared" si="17"/>
        <v>6.59E-2</v>
      </c>
      <c r="J20" s="377">
        <f t="shared" si="17"/>
        <v>6.59E-2</v>
      </c>
      <c r="K20" s="377">
        <f t="shared" si="17"/>
        <v>6.59E-2</v>
      </c>
      <c r="L20" s="591">
        <f t="shared" si="8"/>
        <v>6.2865492072442311E-2</v>
      </c>
      <c r="M20" s="591"/>
      <c r="N20" s="378">
        <f t="shared" si="4"/>
        <v>7.7795943589009289E-3</v>
      </c>
      <c r="O20" s="377">
        <f t="shared" si="5"/>
        <v>3.1627001218049913E-2</v>
      </c>
      <c r="P20" s="379">
        <f t="shared" si="6"/>
        <v>511541.88587900007</v>
      </c>
    </row>
    <row r="21" spans="1:16" x14ac:dyDescent="0.3">
      <c r="A21" s="2" t="s">
        <v>11</v>
      </c>
      <c r="B21" t="s">
        <v>110</v>
      </c>
      <c r="C21" s="287">
        <f t="shared" ref="C21:K21" si="18">(C76*C$62+C125*C$111+C174*C$160)/(SUM(C$160,C$111,C$62))</f>
        <v>3.8999999999999998E-3</v>
      </c>
      <c r="D21" s="287">
        <f t="shared" si="18"/>
        <v>3.8999999999999998E-3</v>
      </c>
      <c r="E21" s="287">
        <f t="shared" si="18"/>
        <v>7.1000000000000004E-3</v>
      </c>
      <c r="F21" s="287">
        <f t="shared" si="18"/>
        <v>6.899999999999999E-3</v>
      </c>
      <c r="G21" s="287">
        <f t="shared" si="18"/>
        <v>6.899999999999999E-3</v>
      </c>
      <c r="H21" s="287">
        <f t="shared" si="18"/>
        <v>7.1999999999999989E-3</v>
      </c>
      <c r="I21" s="287">
        <f t="shared" si="18"/>
        <v>6.8999999999999999E-3</v>
      </c>
      <c r="J21" s="287">
        <f t="shared" si="18"/>
        <v>6.8999999999999999E-3</v>
      </c>
      <c r="K21" s="287">
        <f t="shared" si="18"/>
        <v>6.9000000000000008E-3</v>
      </c>
      <c r="L21" s="585">
        <f t="shared" si="8"/>
        <v>6.5692761250845527E-3</v>
      </c>
      <c r="M21" s="585"/>
      <c r="N21" s="313">
        <f t="shared" si="4"/>
        <v>8.1294684571749782E-4</v>
      </c>
      <c r="O21" s="287">
        <f t="shared" si="5"/>
        <v>3.3049372105500756E-3</v>
      </c>
      <c r="P21" s="326">
        <f t="shared" si="6"/>
        <v>53454.761699999988</v>
      </c>
    </row>
    <row r="22" spans="1:16" x14ac:dyDescent="0.3">
      <c r="A22" s="375" t="s">
        <v>132</v>
      </c>
      <c r="B22" s="376" t="s">
        <v>133</v>
      </c>
      <c r="C22" s="377">
        <f t="shared" ref="C22:K22" si="19">(C77*C$62+C126*C$111+C175*C$160)/(SUM(C$160,C$111,C$62))</f>
        <v>1.9900000000000001E-2</v>
      </c>
      <c r="D22" s="377">
        <f t="shared" si="19"/>
        <v>1.9900000000000001E-2</v>
      </c>
      <c r="E22" s="377">
        <f t="shared" si="19"/>
        <v>3.6599999999999994E-2</v>
      </c>
      <c r="F22" s="377">
        <f t="shared" si="19"/>
        <v>3.5400000000000001E-2</v>
      </c>
      <c r="G22" s="377">
        <f t="shared" si="19"/>
        <v>3.5400000000000001E-2</v>
      </c>
      <c r="H22" s="377">
        <f t="shared" si="19"/>
        <v>3.85E-2</v>
      </c>
      <c r="I22" s="377">
        <f t="shared" si="19"/>
        <v>3.5400000000000001E-2</v>
      </c>
      <c r="J22" s="377">
        <f t="shared" si="19"/>
        <v>3.5400000000000001E-2</v>
      </c>
      <c r="K22" s="377">
        <f t="shared" si="19"/>
        <v>3.5400000000000001E-2</v>
      </c>
      <c r="L22" s="591">
        <f t="shared" si="8"/>
        <v>2.1525239587103128E-2</v>
      </c>
      <c r="M22" s="591"/>
      <c r="N22" s="378">
        <f t="shared" si="4"/>
        <v>2.6637448772826055E-3</v>
      </c>
      <c r="O22" s="377">
        <f t="shared" si="5"/>
        <v>1.082913306167459E-2</v>
      </c>
      <c r="P22" s="379">
        <f t="shared" si="6"/>
        <v>175152.71557400003</v>
      </c>
    </row>
    <row r="23" spans="1:16" x14ac:dyDescent="0.3">
      <c r="A23" s="375" t="s">
        <v>13</v>
      </c>
      <c r="B23" s="376" t="s">
        <v>40</v>
      </c>
      <c r="C23" s="377">
        <f t="shared" ref="C23:K23" si="20">(C78*C$62+C127*C$111+C176*C$160)/(SUM(C$160,C$111,C$62))</f>
        <v>3.6299999999999999E-2</v>
      </c>
      <c r="D23" s="377">
        <f t="shared" si="20"/>
        <v>3.6299999999999992E-2</v>
      </c>
      <c r="E23" s="377">
        <f t="shared" si="20"/>
        <v>5.4600000000000003E-2</v>
      </c>
      <c r="F23" s="377">
        <f t="shared" si="20"/>
        <v>5.3199999999999997E-2</v>
      </c>
      <c r="G23" s="377">
        <f t="shared" si="20"/>
        <v>5.3199999999999997E-2</v>
      </c>
      <c r="H23" s="377">
        <f t="shared" si="20"/>
        <v>5.3199999999999997E-2</v>
      </c>
      <c r="I23" s="377">
        <f t="shared" si="20"/>
        <v>5.319999999999999E-2</v>
      </c>
      <c r="J23" s="377">
        <f t="shared" si="20"/>
        <v>5.3199999999999997E-2</v>
      </c>
      <c r="K23" s="377">
        <f t="shared" si="20"/>
        <v>5.319999999999999E-2</v>
      </c>
      <c r="L23" s="591">
        <f t="shared" si="8"/>
        <v>3.2829985660357185E-2</v>
      </c>
      <c r="M23" s="591"/>
      <c r="N23" s="378">
        <f t="shared" si="4"/>
        <v>4.0627053543429098E-3</v>
      </c>
      <c r="O23" s="377">
        <f t="shared" si="5"/>
        <v>1.6516437909563947E-2</v>
      </c>
      <c r="P23" s="379">
        <f t="shared" si="6"/>
        <v>267140.40126699995</v>
      </c>
    </row>
    <row r="24" spans="1:16" x14ac:dyDescent="0.3">
      <c r="A24" s="297" t="s">
        <v>14</v>
      </c>
      <c r="B24" t="s">
        <v>118</v>
      </c>
      <c r="C24" s="287">
        <f t="shared" ref="C24:K24" si="21">(C79*C$62+C128*C$111+C177*C$160)/(SUM(C$160,C$111,C$62))</f>
        <v>0.11549999999999999</v>
      </c>
      <c r="D24" s="287">
        <f t="shared" si="21"/>
        <v>0.11549999999999999</v>
      </c>
      <c r="E24" s="287">
        <f t="shared" si="21"/>
        <v>0.17389999999999997</v>
      </c>
      <c r="F24" s="287">
        <f t="shared" si="21"/>
        <v>0.1706</v>
      </c>
      <c r="G24" s="287">
        <f t="shared" si="21"/>
        <v>0.1706</v>
      </c>
      <c r="H24" s="287">
        <f t="shared" si="21"/>
        <v>0.17059999999999997</v>
      </c>
      <c r="I24" s="287">
        <f t="shared" si="21"/>
        <v>0.1706</v>
      </c>
      <c r="J24" s="287">
        <f t="shared" si="21"/>
        <v>0.1706</v>
      </c>
      <c r="K24" s="287">
        <f t="shared" si="21"/>
        <v>0.17060000000000003</v>
      </c>
      <c r="L24" s="585">
        <f t="shared" si="8"/>
        <v>0.16424288938621984</v>
      </c>
      <c r="M24" s="585"/>
      <c r="N24" s="313">
        <f t="shared" si="4"/>
        <v>2.0325030690704415E-2</v>
      </c>
      <c r="O24" s="287">
        <f t="shared" si="5"/>
        <v>8.2628957340987325E-2</v>
      </c>
      <c r="P24" s="326">
        <f t="shared" si="6"/>
        <v>1336458.43863</v>
      </c>
    </row>
    <row r="25" spans="1:16" x14ac:dyDescent="0.3">
      <c r="A25" s="380"/>
      <c r="B25" s="376" t="s">
        <v>117</v>
      </c>
      <c r="C25" s="377">
        <f t="shared" ref="C25:K25" si="22">(C80*C$62+C129*C$111+C178*C$160)/(SUM(C$160,C$111,C$62))</f>
        <v>4.8959641500000005E-2</v>
      </c>
      <c r="D25" s="377">
        <f t="shared" si="22"/>
        <v>4.8959641499999998E-2</v>
      </c>
      <c r="E25" s="377">
        <f t="shared" si="22"/>
        <v>7.3714992700000009E-2</v>
      </c>
      <c r="F25" s="377">
        <f t="shared" si="22"/>
        <v>7.2316145800000023E-2</v>
      </c>
      <c r="G25" s="377">
        <f t="shared" si="22"/>
        <v>7.2316145800000009E-2</v>
      </c>
      <c r="H25" s="377">
        <f t="shared" si="22"/>
        <v>7.2316145799999995E-2</v>
      </c>
      <c r="I25" s="377">
        <f t="shared" si="22"/>
        <v>7.2316145800000009E-2</v>
      </c>
      <c r="J25" s="377">
        <f t="shared" si="22"/>
        <v>7.2316145800000009E-2</v>
      </c>
      <c r="K25" s="377">
        <f t="shared" si="22"/>
        <v>7.2316145800000009E-2</v>
      </c>
      <c r="L25" s="591">
        <f t="shared" si="8"/>
        <v>6.962141111059289E-2</v>
      </c>
      <c r="M25" s="591"/>
      <c r="N25" s="378">
        <f t="shared" si="4"/>
        <v>8.6156382345747677E-3</v>
      </c>
      <c r="O25" s="377">
        <f t="shared" si="5"/>
        <v>3.5025836614143144E-2</v>
      </c>
      <c r="P25" s="379">
        <f t="shared" si="6"/>
        <v>566515.37692618661</v>
      </c>
    </row>
    <row r="26" spans="1:16" x14ac:dyDescent="0.3">
      <c r="A26" s="283">
        <v>6</v>
      </c>
      <c r="B26" s="281" t="s">
        <v>42</v>
      </c>
      <c r="C26" s="309">
        <f>SUM(C27:C29)</f>
        <v>0.3219172088684516</v>
      </c>
      <c r="D26" s="309">
        <f t="shared" ref="D26:K26" si="23">SUM(D27:D29)</f>
        <v>0.32449550755232631</v>
      </c>
      <c r="E26" s="309">
        <f t="shared" si="23"/>
        <v>0.39307046213654762</v>
      </c>
      <c r="F26" s="309">
        <f t="shared" si="23"/>
        <v>0.38936037549140812</v>
      </c>
      <c r="G26" s="309">
        <f t="shared" si="23"/>
        <v>0.3896870468348046</v>
      </c>
      <c r="H26" s="309">
        <f>SUM(H27:H29)</f>
        <v>0.76028484804692065</v>
      </c>
      <c r="I26" s="309">
        <f t="shared" si="23"/>
        <v>0.3894026247625284</v>
      </c>
      <c r="J26" s="309">
        <f t="shared" si="23"/>
        <v>0.3874519511549635</v>
      </c>
      <c r="K26" s="309">
        <f t="shared" si="23"/>
        <v>0.38864914561781994</v>
      </c>
      <c r="L26" s="583">
        <f t="shared" si="8"/>
        <v>0.39120365981565397</v>
      </c>
      <c r="M26" s="583"/>
      <c r="N26" s="310">
        <f t="shared" si="4"/>
        <v>4.8411388899592595E-2</v>
      </c>
      <c r="O26" s="309">
        <f t="shared" si="5"/>
        <v>0.19681065426542524</v>
      </c>
      <c r="P26" s="324">
        <f t="shared" si="6"/>
        <v>3183257.6395690003</v>
      </c>
    </row>
    <row r="27" spans="1:16" x14ac:dyDescent="0.3">
      <c r="A27" s="2" t="s">
        <v>15</v>
      </c>
      <c r="B27" t="s">
        <v>43</v>
      </c>
      <c r="C27" s="287">
        <f t="shared" ref="C27:K27" si="24">(C82*C$62+C131*C$111+C180*C$160)/(SUM(C$160,C$111,C$62))</f>
        <v>0.13930000000000003</v>
      </c>
      <c r="D27" s="287">
        <f t="shared" si="24"/>
        <v>0.13930000000000001</v>
      </c>
      <c r="E27" s="287">
        <f t="shared" si="24"/>
        <v>0.2099</v>
      </c>
      <c r="F27" s="287">
        <f t="shared" si="24"/>
        <v>0.20579999999999998</v>
      </c>
      <c r="G27" s="287">
        <f t="shared" si="24"/>
        <v>0.20579999999999998</v>
      </c>
      <c r="H27" s="287">
        <f t="shared" si="24"/>
        <v>0.20580000000000001</v>
      </c>
      <c r="I27" s="287">
        <f t="shared" si="24"/>
        <v>0.20580000000000001</v>
      </c>
      <c r="J27" s="287">
        <f t="shared" si="24"/>
        <v>0.20580000000000001</v>
      </c>
      <c r="K27" s="287">
        <f t="shared" si="24"/>
        <v>0.20580000000000004</v>
      </c>
      <c r="L27" s="585">
        <f t="shared" si="8"/>
        <v>0.19817236988880466</v>
      </c>
      <c r="M27" s="585"/>
      <c r="N27" s="313">
        <f t="shared" si="4"/>
        <v>2.4523798351890929E-2</v>
      </c>
      <c r="O27" s="287">
        <f t="shared" si="5"/>
        <v>9.9698540124917356E-2</v>
      </c>
      <c r="P27" s="326">
        <f t="shared" si="6"/>
        <v>1612545.5234680001</v>
      </c>
    </row>
    <row r="28" spans="1:16" x14ac:dyDescent="0.3">
      <c r="A28" s="375" t="s">
        <v>16</v>
      </c>
      <c r="B28" s="376" t="s">
        <v>80</v>
      </c>
      <c r="C28" s="377">
        <f t="shared" ref="C28:K28" si="25">(C83*C$62+C132*C$111+C181*C$160)/(SUM(C$160,C$111,C$62))</f>
        <v>0.18261720886845156</v>
      </c>
      <c r="D28" s="377">
        <f t="shared" si="25"/>
        <v>0.18519550755232631</v>
      </c>
      <c r="E28" s="377">
        <f t="shared" si="25"/>
        <v>0.18317046213654764</v>
      </c>
      <c r="F28" s="377">
        <f t="shared" si="25"/>
        <v>0.18356037549140813</v>
      </c>
      <c r="G28" s="377">
        <f t="shared" si="25"/>
        <v>0.18388704683480461</v>
      </c>
      <c r="H28" s="377">
        <f t="shared" si="25"/>
        <v>0.18638484804692071</v>
      </c>
      <c r="I28" s="377">
        <f t="shared" si="25"/>
        <v>0.18360262476252837</v>
      </c>
      <c r="J28" s="377">
        <f t="shared" si="25"/>
        <v>0.18165195115496349</v>
      </c>
      <c r="K28" s="377">
        <f t="shared" si="25"/>
        <v>0.1828491456178199</v>
      </c>
      <c r="L28" s="591">
        <f t="shared" si="8"/>
        <v>0.18365615923125239</v>
      </c>
      <c r="M28" s="591"/>
      <c r="N28" s="378">
        <f t="shared" si="4"/>
        <v>2.2727419657933085E-2</v>
      </c>
      <c r="O28" s="377">
        <f t="shared" si="5"/>
        <v>9.239557951786713E-2</v>
      </c>
      <c r="P28" s="379">
        <f t="shared" si="6"/>
        <v>1494425.8757759999</v>
      </c>
    </row>
    <row r="29" spans="1:16" x14ac:dyDescent="0.3">
      <c r="A29" s="2" t="s">
        <v>102</v>
      </c>
      <c r="B29" t="s">
        <v>103</v>
      </c>
      <c r="C29" s="287"/>
      <c r="D29" s="287"/>
      <c r="E29" s="287"/>
      <c r="F29" s="287"/>
      <c r="G29" s="287"/>
      <c r="H29" s="287">
        <f>(H84*H$62+H133*H$111+H182*H$160)/(SUM(H$160,H$111,H$62))</f>
        <v>0.36809999999999998</v>
      </c>
      <c r="I29" s="287"/>
      <c r="J29" s="287"/>
      <c r="K29" s="287"/>
      <c r="L29" s="585">
        <f t="shared" si="8"/>
        <v>9.3751306955968533E-3</v>
      </c>
      <c r="M29" s="585"/>
      <c r="N29" s="313">
        <f t="shared" si="4"/>
        <v>1.1601708897685675E-3</v>
      </c>
      <c r="O29" s="287">
        <f t="shared" si="5"/>
        <v>4.7165346226407034E-3</v>
      </c>
      <c r="P29" s="326">
        <f t="shared" si="6"/>
        <v>76286.240324999992</v>
      </c>
    </row>
    <row r="30" spans="1:16" x14ac:dyDescent="0.3">
      <c r="A30" s="375" t="s">
        <v>104</v>
      </c>
      <c r="B30" s="376" t="s">
        <v>119</v>
      </c>
      <c r="C30" s="377"/>
      <c r="D30" s="377"/>
      <c r="E30" s="377"/>
      <c r="F30" s="377"/>
      <c r="G30" s="377"/>
      <c r="H30" s="377">
        <f>(H85*H$62+H134*H$111+H183*H$160)/(SUM(H$160,H$111,H$62))</f>
        <v>0.36809999999999998</v>
      </c>
      <c r="I30" s="377"/>
      <c r="J30" s="377"/>
      <c r="K30" s="377"/>
      <c r="L30" s="591">
        <f t="shared" si="8"/>
        <v>9.3751306955968533E-3</v>
      </c>
      <c r="M30" s="591"/>
      <c r="N30" s="378">
        <f t="shared" si="4"/>
        <v>1.1601708897685675E-3</v>
      </c>
      <c r="O30" s="377">
        <f t="shared" si="5"/>
        <v>4.7165346226407034E-3</v>
      </c>
      <c r="P30" s="379">
        <f t="shared" si="6"/>
        <v>76286.240324999992</v>
      </c>
    </row>
    <row r="31" spans="1:16" x14ac:dyDescent="0.3">
      <c r="A31" s="283">
        <v>7</v>
      </c>
      <c r="B31" s="281" t="s">
        <v>45</v>
      </c>
      <c r="C31" s="309">
        <f>SUM(C32:C33)</f>
        <v>0.41264665196587347</v>
      </c>
      <c r="D31" s="309">
        <f>SUM(D32:D33)</f>
        <v>0.24138967602009712</v>
      </c>
      <c r="E31" s="309">
        <f t="shared" ref="E31:K31" si="26">SUM(E32:E33)</f>
        <v>0.30038789412528855</v>
      </c>
      <c r="F31" s="309">
        <f t="shared" si="26"/>
        <v>0.27628591253649298</v>
      </c>
      <c r="G31" s="309">
        <f t="shared" si="26"/>
        <v>0.41743917557242499</v>
      </c>
      <c r="H31" s="309">
        <f t="shared" si="26"/>
        <v>0.63529999999999998</v>
      </c>
      <c r="I31" s="309">
        <f t="shared" si="26"/>
        <v>0.72667443794197406</v>
      </c>
      <c r="J31" s="309">
        <f t="shared" si="26"/>
        <v>0.80417561369696677</v>
      </c>
      <c r="K31" s="309">
        <f t="shared" si="26"/>
        <v>1.2718933520314879</v>
      </c>
      <c r="L31" s="583">
        <f t="shared" si="8"/>
        <v>0.4836872387234204</v>
      </c>
      <c r="M31" s="583"/>
      <c r="N31" s="310">
        <f t="shared" si="4"/>
        <v>5.9856216658718993E-2</v>
      </c>
      <c r="O31" s="309">
        <f t="shared" si="5"/>
        <v>0.24333821917170131</v>
      </c>
      <c r="P31" s="324">
        <f t="shared" si="6"/>
        <v>3935804.431262</v>
      </c>
    </row>
    <row r="32" spans="1:16" x14ac:dyDescent="0.3">
      <c r="A32" s="375" t="s">
        <v>17</v>
      </c>
      <c r="B32" s="376" t="s">
        <v>46</v>
      </c>
      <c r="C32" s="377">
        <f t="shared" ref="C32:K32" si="27">(C87*C$62+C136*C$111+C185*C$160)/(SUM(C$160,C$111,C$62))</f>
        <v>0.39185849383441468</v>
      </c>
      <c r="D32" s="377">
        <f t="shared" si="27"/>
        <v>0.22958763762427362</v>
      </c>
      <c r="E32" s="377">
        <f t="shared" si="27"/>
        <v>0.28481718972685727</v>
      </c>
      <c r="F32" s="377">
        <f t="shared" si="27"/>
        <v>0.26210378020966851</v>
      </c>
      <c r="G32" s="377">
        <f t="shared" si="27"/>
        <v>0.3962079864338709</v>
      </c>
      <c r="H32" s="377">
        <f t="shared" si="27"/>
        <v>0.59750000000000003</v>
      </c>
      <c r="I32" s="377">
        <f t="shared" si="27"/>
        <v>0.68941779802276049</v>
      </c>
      <c r="J32" s="377">
        <f t="shared" si="27"/>
        <v>0.76010829641316335</v>
      </c>
      <c r="K32" s="377">
        <f t="shared" si="27"/>
        <v>1.2053366229824731</v>
      </c>
      <c r="L32" s="591">
        <f t="shared" si="8"/>
        <v>0.45861108812567686</v>
      </c>
      <c r="M32" s="591"/>
      <c r="N32" s="378">
        <f t="shared" si="4"/>
        <v>5.6753047124813889E-2</v>
      </c>
      <c r="O32" s="377">
        <f t="shared" si="5"/>
        <v>0.23072265824385654</v>
      </c>
      <c r="P32" s="379">
        <f t="shared" si="6"/>
        <v>3731757.6490850002</v>
      </c>
    </row>
    <row r="33" spans="1:18" x14ac:dyDescent="0.3">
      <c r="A33" s="2" t="s">
        <v>18</v>
      </c>
      <c r="B33" t="s">
        <v>48</v>
      </c>
      <c r="C33" s="287">
        <f t="shared" ref="C33:K33" si="28">(C88*C$62+C137*C$111+C186*C$160)/(SUM(C$160,C$111,C$62))</f>
        <v>2.0788158131458762E-2</v>
      </c>
      <c r="D33" s="287">
        <f t="shared" si="28"/>
        <v>1.1802038395823512E-2</v>
      </c>
      <c r="E33" s="287">
        <f t="shared" si="28"/>
        <v>1.5570704398431296E-2</v>
      </c>
      <c r="F33" s="287">
        <f t="shared" si="28"/>
        <v>1.4182132326824472E-2</v>
      </c>
      <c r="G33" s="287">
        <f t="shared" si="28"/>
        <v>2.1231189138554079E-2</v>
      </c>
      <c r="H33" s="287">
        <f t="shared" si="28"/>
        <v>3.78E-2</v>
      </c>
      <c r="I33" s="287">
        <f t="shared" si="28"/>
        <v>3.7256639919213533E-2</v>
      </c>
      <c r="J33" s="287">
        <f t="shared" si="28"/>
        <v>4.4067317283803406E-2</v>
      </c>
      <c r="K33" s="287">
        <f t="shared" si="28"/>
        <v>6.6556729049014746E-2</v>
      </c>
      <c r="L33" s="585">
        <f t="shared" si="8"/>
        <v>2.5076150597743561E-2</v>
      </c>
      <c r="M33" s="585"/>
      <c r="N33" s="313">
        <f t="shared" si="4"/>
        <v>3.1031695339051066E-3</v>
      </c>
      <c r="O33" s="287">
        <f t="shared" si="5"/>
        <v>1.2615560927844778E-2</v>
      </c>
      <c r="P33" s="326">
        <f t="shared" si="6"/>
        <v>204046.78217699999</v>
      </c>
    </row>
    <row r="34" spans="1:18" x14ac:dyDescent="0.3">
      <c r="A34" s="283">
        <v>8</v>
      </c>
      <c r="B34" s="281" t="s">
        <v>49</v>
      </c>
      <c r="C34" s="309">
        <f>SUM(C35:C38)</f>
        <v>0.77476973944604632</v>
      </c>
      <c r="D34" s="309">
        <f>SUM(D35:D38)</f>
        <v>0.44801772166677639</v>
      </c>
      <c r="E34" s="309">
        <f t="shared" ref="E34:K34" si="29">SUM(E35:E38)</f>
        <v>0.59465505249912864</v>
      </c>
      <c r="F34" s="309">
        <f t="shared" si="29"/>
        <v>0.51027219702704629</v>
      </c>
      <c r="G34" s="309">
        <f t="shared" si="29"/>
        <v>0.7837736989519819</v>
      </c>
      <c r="H34" s="309">
        <f t="shared" si="29"/>
        <v>1.2649293663991468</v>
      </c>
      <c r="I34" s="309">
        <f t="shared" si="29"/>
        <v>1.3721955523793274</v>
      </c>
      <c r="J34" s="309">
        <f t="shared" si="29"/>
        <v>1.5200126905164</v>
      </c>
      <c r="K34" s="309">
        <f t="shared" si="29"/>
        <v>2.8921272408750109</v>
      </c>
      <c r="L34" s="583">
        <f t="shared" si="8"/>
        <v>0.970200613536503</v>
      </c>
      <c r="M34" s="583"/>
      <c r="N34" s="310">
        <f t="shared" si="4"/>
        <v>0.12006216719616572</v>
      </c>
      <c r="O34" s="309">
        <f t="shared" si="5"/>
        <v>0.48809823918522416</v>
      </c>
      <c r="P34" s="324">
        <f t="shared" si="6"/>
        <v>7894605.3736050008</v>
      </c>
    </row>
    <row r="35" spans="1:18" x14ac:dyDescent="0.3">
      <c r="A35" s="375" t="s">
        <v>19</v>
      </c>
      <c r="B35" s="376" t="s">
        <v>46</v>
      </c>
      <c r="C35" s="377">
        <f t="shared" ref="C35:K35" si="30">(C90*C$62+C139*C$111+C188*C$160)/(SUM(C$160,C$111,C$62))</f>
        <v>0.39185251327445314</v>
      </c>
      <c r="D35" s="377">
        <f t="shared" si="30"/>
        <v>0.226584486870375</v>
      </c>
      <c r="E35" s="377">
        <f t="shared" si="30"/>
        <v>0.30076640179547282</v>
      </c>
      <c r="F35" s="377">
        <f t="shared" si="30"/>
        <v>0.25809467407261211</v>
      </c>
      <c r="G35" s="377">
        <f t="shared" si="30"/>
        <v>0.39641017751757873</v>
      </c>
      <c r="H35" s="377">
        <f t="shared" si="30"/>
        <v>0.61570000000000003</v>
      </c>
      <c r="I35" s="377">
        <f t="shared" si="30"/>
        <v>0.69402209666617487</v>
      </c>
      <c r="J35" s="377">
        <f t="shared" si="30"/>
        <v>0.76874732090532638</v>
      </c>
      <c r="K35" s="377">
        <f t="shared" si="30"/>
        <v>1.4627224103228431</v>
      </c>
      <c r="L35" s="591">
        <f t="shared" si="8"/>
        <v>0.49008507872707596</v>
      </c>
      <c r="M35" s="591"/>
      <c r="N35" s="378">
        <f t="shared" si="4"/>
        <v>6.0647948312457338E-2</v>
      </c>
      <c r="O35" s="377">
        <f t="shared" si="5"/>
        <v>0.24655690858170917</v>
      </c>
      <c r="P35" s="379">
        <f t="shared" si="6"/>
        <v>3987864.202579001</v>
      </c>
    </row>
    <row r="36" spans="1:18" x14ac:dyDescent="0.3">
      <c r="A36" s="2" t="s">
        <v>19</v>
      </c>
      <c r="B36" t="s">
        <v>47</v>
      </c>
      <c r="C36" s="287">
        <f t="shared" ref="C36:K36" si="31">(C91*C$62+C140*C$111+C189*C$160)/(SUM(C$160,C$111,C$62))</f>
        <v>0.20083507245037244</v>
      </c>
      <c r="D36" s="287">
        <f t="shared" si="31"/>
        <v>0.11613974772356386</v>
      </c>
      <c r="E36" s="287">
        <f t="shared" si="31"/>
        <v>0.15413270439244833</v>
      </c>
      <c r="F36" s="287">
        <f t="shared" si="31"/>
        <v>0.13225708117487067</v>
      </c>
      <c r="G36" s="287">
        <f t="shared" si="31"/>
        <v>0.20348609649006816</v>
      </c>
      <c r="H36" s="287">
        <f t="shared" si="31"/>
        <v>0.31542936639914687</v>
      </c>
      <c r="I36" s="287">
        <f t="shared" si="31"/>
        <v>0.35567299688197423</v>
      </c>
      <c r="J36" s="287">
        <f t="shared" si="31"/>
        <v>0.39403244099822216</v>
      </c>
      <c r="K36" s="287">
        <f t="shared" si="31"/>
        <v>0.7497514871326364</v>
      </c>
      <c r="L36" s="585">
        <f t="shared" si="8"/>
        <v>0.25123466102192976</v>
      </c>
      <c r="M36" s="585"/>
      <c r="N36" s="313">
        <f t="shared" si="4"/>
        <v>3.1090248198397022E-2</v>
      </c>
      <c r="O36" s="287">
        <f t="shared" si="5"/>
        <v>0.12639364885588875</v>
      </c>
      <c r="P36" s="326">
        <f t="shared" si="6"/>
        <v>2044317.9248359997</v>
      </c>
    </row>
    <row r="37" spans="1:18" x14ac:dyDescent="0.3">
      <c r="A37" s="375" t="s">
        <v>20</v>
      </c>
      <c r="B37" s="376" t="s">
        <v>50</v>
      </c>
      <c r="C37" s="377">
        <f t="shared" ref="C37:K37" si="32">(C92*C$62+C141*C$111+C190*C$160)/(SUM(C$160,C$111,C$62))</f>
        <v>0.12037634011319391</v>
      </c>
      <c r="D37" s="377">
        <f t="shared" si="32"/>
        <v>6.9613781250032439E-2</v>
      </c>
      <c r="E37" s="377">
        <f t="shared" si="32"/>
        <v>9.2406234294530556E-2</v>
      </c>
      <c r="F37" s="377">
        <f t="shared" si="32"/>
        <v>7.9278908208567325E-2</v>
      </c>
      <c r="G37" s="377">
        <f t="shared" si="32"/>
        <v>0.12180825052676926</v>
      </c>
      <c r="H37" s="377">
        <f t="shared" si="32"/>
        <v>0.22069999999999998</v>
      </c>
      <c r="I37" s="377">
        <f t="shared" si="32"/>
        <v>0.21323516488463029</v>
      </c>
      <c r="J37" s="377">
        <f t="shared" si="32"/>
        <v>0.23618804995935128</v>
      </c>
      <c r="K37" s="377">
        <f t="shared" si="32"/>
        <v>0.44933495698280618</v>
      </c>
      <c r="L37" s="591">
        <f t="shared" si="8"/>
        <v>0.1513722277402435</v>
      </c>
      <c r="M37" s="591"/>
      <c r="N37" s="378">
        <f t="shared" si="4"/>
        <v>1.8732288417710227E-2</v>
      </c>
      <c r="O37" s="377">
        <f t="shared" si="5"/>
        <v>7.6153856007407844E-2</v>
      </c>
      <c r="P37" s="379">
        <f t="shared" si="6"/>
        <v>1231728.7639890001</v>
      </c>
    </row>
    <row r="38" spans="1:18" x14ac:dyDescent="0.3">
      <c r="A38" s="2" t="s">
        <v>20</v>
      </c>
      <c r="B38" t="s">
        <v>47</v>
      </c>
      <c r="C38" s="287">
        <f t="shared" ref="C38:K38" si="33">(C93*C$62+C142*C$111+C191*C$160)/(SUM(C$160,C$111,C$62))</f>
        <v>6.1705813608026898E-2</v>
      </c>
      <c r="D38" s="287">
        <f t="shared" si="33"/>
        <v>3.5679705822805122E-2</v>
      </c>
      <c r="E38" s="287">
        <f t="shared" si="33"/>
        <v>4.7349712016676891E-2</v>
      </c>
      <c r="F38" s="287">
        <f t="shared" si="33"/>
        <v>4.0641533570996195E-2</v>
      </c>
      <c r="G38" s="287">
        <f t="shared" si="33"/>
        <v>6.2069174417565737E-2</v>
      </c>
      <c r="H38" s="287">
        <f t="shared" si="33"/>
        <v>0.11310000000000001</v>
      </c>
      <c r="I38" s="287">
        <f t="shared" si="33"/>
        <v>0.10926529394654814</v>
      </c>
      <c r="J38" s="287">
        <f t="shared" si="33"/>
        <v>0.12104487865350008</v>
      </c>
      <c r="K38" s="287">
        <f t="shared" si="33"/>
        <v>0.23031838643672534</v>
      </c>
      <c r="L38" s="585">
        <f t="shared" si="8"/>
        <v>7.7508646047253715E-2</v>
      </c>
      <c r="M38" s="585"/>
      <c r="N38" s="313">
        <f t="shared" si="4"/>
        <v>9.5916822676011225E-3</v>
      </c>
      <c r="O38" s="287">
        <f t="shared" si="5"/>
        <v>3.8993825740218348E-2</v>
      </c>
      <c r="P38" s="326">
        <f t="shared" si="6"/>
        <v>630694.48220099998</v>
      </c>
    </row>
    <row r="39" spans="1:18" x14ac:dyDescent="0.3">
      <c r="A39" s="283">
        <v>9</v>
      </c>
      <c r="B39" s="281" t="s">
        <v>51</v>
      </c>
      <c r="C39" s="309">
        <f t="shared" ref="C39:K39" si="34">SUM(C42,C44)</f>
        <v>0.43311208758182368</v>
      </c>
      <c r="D39" s="309">
        <f t="shared" si="34"/>
        <v>0.41637662127969988</v>
      </c>
      <c r="E39" s="309">
        <f t="shared" si="34"/>
        <v>0.5839495281957412</v>
      </c>
      <c r="F39" s="309">
        <f t="shared" si="34"/>
        <v>0.60238036101931225</v>
      </c>
      <c r="G39" s="309">
        <f t="shared" si="34"/>
        <v>0.64794121201786137</v>
      </c>
      <c r="H39" s="309">
        <f t="shared" si="34"/>
        <v>0.78363258237246258</v>
      </c>
      <c r="I39" s="309">
        <f t="shared" si="34"/>
        <v>0.79103661488465693</v>
      </c>
      <c r="J39" s="309">
        <f t="shared" si="34"/>
        <v>0.84455653460902358</v>
      </c>
      <c r="K39" s="309">
        <f t="shared" si="34"/>
        <v>1.0396449164011932</v>
      </c>
      <c r="L39" s="583">
        <f t="shared" si="8"/>
        <v>0.63007922597933075</v>
      </c>
      <c r="M39" s="583"/>
      <c r="N39" s="310">
        <f t="shared" si="4"/>
        <v>7.7972201131281671E-2</v>
      </c>
      <c r="O39" s="309">
        <f t="shared" si="5"/>
        <v>0.31698656592957236</v>
      </c>
      <c r="P39" s="324">
        <f t="shared" si="6"/>
        <v>5127008.5524700126</v>
      </c>
    </row>
    <row r="40" spans="1:18" x14ac:dyDescent="0.3">
      <c r="A40" s="390"/>
      <c r="B40" s="391" t="s">
        <v>157</v>
      </c>
      <c r="C40" s="392"/>
      <c r="D40" s="392"/>
      <c r="E40" s="392"/>
      <c r="F40" s="392"/>
      <c r="G40" s="392"/>
      <c r="H40" s="392"/>
      <c r="I40" s="392"/>
      <c r="J40" s="392"/>
      <c r="K40" s="392"/>
      <c r="L40" s="592">
        <f t="shared" si="8"/>
        <v>-0.29341456474674665</v>
      </c>
      <c r="M40" s="592"/>
      <c r="N40" s="393">
        <f t="shared" si="4"/>
        <v>-3.6310004383530173E-2</v>
      </c>
      <c r="O40" s="394">
        <f t="shared" si="5"/>
        <v>-0.14761393716516921</v>
      </c>
      <c r="P40" s="395">
        <f t="shared" si="6"/>
        <v>-2387539.4090920002</v>
      </c>
    </row>
    <row r="41" spans="1:18" x14ac:dyDescent="0.3">
      <c r="A41" s="381"/>
      <c r="B41" s="382" t="s">
        <v>52</v>
      </c>
      <c r="C41" s="383">
        <f t="shared" ref="C41:K41" si="35">SUM(C34,C31,C26,C15,C9)</f>
        <v>5.0913632339049189</v>
      </c>
      <c r="D41" s="383">
        <f t="shared" si="35"/>
        <v>4.8946327794199913</v>
      </c>
      <c r="E41" s="383">
        <f t="shared" si="35"/>
        <v>6.8645028470839939</v>
      </c>
      <c r="F41" s="383">
        <f t="shared" si="35"/>
        <v>7.0811628464206553</v>
      </c>
      <c r="G41" s="383">
        <f t="shared" si="35"/>
        <v>7.6167443929310839</v>
      </c>
      <c r="H41" s="383">
        <f t="shared" si="35"/>
        <v>9.2118373815355099</v>
      </c>
      <c r="I41" s="383">
        <f t="shared" si="35"/>
        <v>9.2988740170764199</v>
      </c>
      <c r="J41" s="383">
        <f t="shared" si="35"/>
        <v>9.9280168172406036</v>
      </c>
      <c r="K41" s="383">
        <f t="shared" si="35"/>
        <v>12.221339591869954</v>
      </c>
      <c r="L41" s="593">
        <f t="shared" si="8"/>
        <v>7.4067713591401088</v>
      </c>
      <c r="M41" s="593"/>
      <c r="N41" s="384">
        <f t="shared" si="4"/>
        <v>0.91658674391406492</v>
      </c>
      <c r="O41" s="385">
        <f t="shared" si="5"/>
        <v>3.7262726986595709</v>
      </c>
      <c r="P41" s="386">
        <f t="shared" si="6"/>
        <v>60269532.050477415</v>
      </c>
      <c r="Q41" s="277"/>
      <c r="R41" s="277"/>
    </row>
    <row r="42" spans="1:18" x14ac:dyDescent="0.3">
      <c r="A42" s="280" t="s">
        <v>21</v>
      </c>
      <c r="B42" s="1" t="s">
        <v>53</v>
      </c>
      <c r="C42" s="288">
        <f t="shared" ref="C42:K42" si="36">SUM(C43:C43)</f>
        <v>0.10606837025194117</v>
      </c>
      <c r="D42" s="288">
        <f t="shared" si="36"/>
        <v>0.10196988469365668</v>
      </c>
      <c r="E42" s="288">
        <f t="shared" si="36"/>
        <v>0.14300818781330085</v>
      </c>
      <c r="F42" s="288">
        <f t="shared" si="36"/>
        <v>0.14752186557948149</v>
      </c>
      <c r="G42" s="288">
        <f t="shared" si="36"/>
        <v>0.15867963593793327</v>
      </c>
      <c r="H42" s="288">
        <f t="shared" si="36"/>
        <v>0.19191020816952925</v>
      </c>
      <c r="I42" s="288">
        <f t="shared" si="36"/>
        <v>0.19372344239775305</v>
      </c>
      <c r="J42" s="288">
        <f t="shared" si="36"/>
        <v>0.20683037435357346</v>
      </c>
      <c r="K42" s="288">
        <f t="shared" si="36"/>
        <v>0.25460716771742675</v>
      </c>
      <c r="L42" s="589">
        <f t="shared" si="8"/>
        <v>0.15430526772496589</v>
      </c>
      <c r="M42" s="589"/>
      <c r="N42" s="315">
        <f t="shared" si="4"/>
        <v>1.9095251635961714E-2</v>
      </c>
      <c r="O42" s="288">
        <f t="shared" si="5"/>
        <v>7.7629439131174843E-2</v>
      </c>
      <c r="P42" s="326">
        <f t="shared" si="6"/>
        <v>1255595.1612075961</v>
      </c>
    </row>
    <row r="43" spans="1:18" x14ac:dyDescent="0.3">
      <c r="A43" s="375" t="s">
        <v>121</v>
      </c>
      <c r="B43" s="376" t="s">
        <v>128</v>
      </c>
      <c r="C43" s="377">
        <f t="shared" ref="C43:K43" si="37">(C98*C$62+C147*C$111+C196*C$160)/(SUM(C$160,C$111,C$62))</f>
        <v>0.10606837025194117</v>
      </c>
      <c r="D43" s="377">
        <f t="shared" si="37"/>
        <v>0.10196988469365668</v>
      </c>
      <c r="E43" s="377">
        <f t="shared" si="37"/>
        <v>0.14300818781330085</v>
      </c>
      <c r="F43" s="377">
        <f t="shared" si="37"/>
        <v>0.14752186557948149</v>
      </c>
      <c r="G43" s="377">
        <f t="shared" si="37"/>
        <v>0.15867963593793327</v>
      </c>
      <c r="H43" s="377">
        <f t="shared" si="37"/>
        <v>0.19191020816952925</v>
      </c>
      <c r="I43" s="377">
        <f t="shared" si="37"/>
        <v>0.19372344239775305</v>
      </c>
      <c r="J43" s="377">
        <f t="shared" si="37"/>
        <v>0.20683037435357346</v>
      </c>
      <c r="K43" s="377">
        <f t="shared" si="37"/>
        <v>0.25460716771742675</v>
      </c>
      <c r="L43" s="594">
        <f t="shared" si="8"/>
        <v>0.15430526772496589</v>
      </c>
      <c r="M43" s="594"/>
      <c r="N43" s="378">
        <f t="shared" si="4"/>
        <v>1.9095251635961714E-2</v>
      </c>
      <c r="O43" s="377">
        <f t="shared" si="5"/>
        <v>7.7629439131174843E-2</v>
      </c>
      <c r="P43" s="379">
        <f t="shared" si="6"/>
        <v>1255595.1612075961</v>
      </c>
    </row>
    <row r="44" spans="1:18" x14ac:dyDescent="0.3">
      <c r="A44" s="280" t="s">
        <v>24</v>
      </c>
      <c r="B44" s="1" t="s">
        <v>56</v>
      </c>
      <c r="C44" s="288">
        <f>SUM(C45,C46)</f>
        <v>0.32704371732988252</v>
      </c>
      <c r="D44" s="288">
        <f t="shared" ref="D44:K44" si="38">SUM(D45,D46)</f>
        <v>0.31440673658604318</v>
      </c>
      <c r="E44" s="288">
        <f t="shared" si="38"/>
        <v>0.44094134038244037</v>
      </c>
      <c r="F44" s="288">
        <f t="shared" si="38"/>
        <v>0.45485849543983076</v>
      </c>
      <c r="G44" s="288">
        <f t="shared" si="38"/>
        <v>0.48926157607992815</v>
      </c>
      <c r="H44" s="288">
        <f t="shared" si="38"/>
        <v>0.59172237420293339</v>
      </c>
      <c r="I44" s="288">
        <f t="shared" si="38"/>
        <v>0.59731317248690385</v>
      </c>
      <c r="J44" s="288">
        <f t="shared" si="38"/>
        <v>0.63772616025545015</v>
      </c>
      <c r="K44" s="288">
        <f t="shared" si="38"/>
        <v>0.78503774868376652</v>
      </c>
      <c r="L44" s="589">
        <f t="shared" si="8"/>
        <v>0.47577395825436491</v>
      </c>
      <c r="M44" s="589"/>
      <c r="N44" s="315">
        <f t="shared" si="4"/>
        <v>5.8876949495319963E-2</v>
      </c>
      <c r="O44" s="288">
        <f t="shared" si="5"/>
        <v>0.23935712679839755</v>
      </c>
      <c r="P44" s="326">
        <f t="shared" si="6"/>
        <v>3871413.3912624167</v>
      </c>
    </row>
    <row r="45" spans="1:18" x14ac:dyDescent="0.3">
      <c r="A45" s="375" t="s">
        <v>25</v>
      </c>
      <c r="B45" s="376" t="s">
        <v>129</v>
      </c>
      <c r="C45" s="377">
        <f t="shared" ref="C45:K45" si="39">(C100*C$62+C149*C$111+C198*C$160)/(SUM(C$160,C$111,C$62))</f>
        <v>0.10606837025194117</v>
      </c>
      <c r="D45" s="377">
        <f t="shared" si="39"/>
        <v>0.10196988469365668</v>
      </c>
      <c r="E45" s="377">
        <f t="shared" si="39"/>
        <v>0.14300818781330085</v>
      </c>
      <c r="F45" s="377">
        <f t="shared" si="39"/>
        <v>0.14752186557948149</v>
      </c>
      <c r="G45" s="377">
        <f t="shared" si="39"/>
        <v>0.15867963593793327</v>
      </c>
      <c r="H45" s="377">
        <f t="shared" si="39"/>
        <v>0.19191020816952925</v>
      </c>
      <c r="I45" s="377">
        <f t="shared" si="39"/>
        <v>0.19372344239775305</v>
      </c>
      <c r="J45" s="377">
        <f t="shared" si="39"/>
        <v>0.20683037435357346</v>
      </c>
      <c r="K45" s="377">
        <f t="shared" si="39"/>
        <v>0.25460716771742675</v>
      </c>
      <c r="L45" s="591">
        <f t="shared" si="8"/>
        <v>0.15430526772496589</v>
      </c>
      <c r="M45" s="591"/>
      <c r="N45" s="378">
        <f t="shared" si="4"/>
        <v>1.9095251635961714E-2</v>
      </c>
      <c r="O45" s="377">
        <f t="shared" si="5"/>
        <v>7.7629439131174843E-2</v>
      </c>
      <c r="P45" s="379">
        <f t="shared" si="6"/>
        <v>1255595.1612075961</v>
      </c>
    </row>
    <row r="46" spans="1:18" x14ac:dyDescent="0.3">
      <c r="A46" s="2" t="s">
        <v>26</v>
      </c>
      <c r="B46" t="s">
        <v>130</v>
      </c>
      <c r="C46" s="287">
        <f t="shared" ref="C46:K46" si="40">(C101*C$62+C150*C$111+C199*C$160)/(SUM(C$160,C$111,C$62))</f>
        <v>0.22097534707794134</v>
      </c>
      <c r="D46" s="287">
        <f t="shared" si="40"/>
        <v>0.21243685189238648</v>
      </c>
      <c r="E46" s="287">
        <f t="shared" si="40"/>
        <v>0.29793315256913955</v>
      </c>
      <c r="F46" s="287">
        <f t="shared" si="40"/>
        <v>0.30733662986034926</v>
      </c>
      <c r="G46" s="287">
        <f t="shared" si="40"/>
        <v>0.33058194014199488</v>
      </c>
      <c r="H46" s="287">
        <f t="shared" si="40"/>
        <v>0.39981216603340414</v>
      </c>
      <c r="I46" s="287">
        <f t="shared" si="40"/>
        <v>0.40358973008915083</v>
      </c>
      <c r="J46" s="287">
        <f t="shared" si="40"/>
        <v>0.43089578590187666</v>
      </c>
      <c r="K46" s="287">
        <f t="shared" si="40"/>
        <v>0.53043058096633977</v>
      </c>
      <c r="L46" s="585">
        <f t="shared" si="8"/>
        <v>0.32146869052939903</v>
      </c>
      <c r="M46" s="585"/>
      <c r="N46" s="313">
        <f t="shared" si="4"/>
        <v>3.9781697859358249E-2</v>
      </c>
      <c r="O46" s="287">
        <f t="shared" si="5"/>
        <v>0.1617276876672227</v>
      </c>
      <c r="P46" s="326">
        <f t="shared" si="6"/>
        <v>2615818.2300548209</v>
      </c>
    </row>
    <row r="47" spans="1:18" ht="28.8" x14ac:dyDescent="0.3">
      <c r="A47" s="375">
        <v>10</v>
      </c>
      <c r="B47" s="355" t="s">
        <v>134</v>
      </c>
      <c r="C47" s="387">
        <f t="shared" ref="C47:K47" si="41">(C102*C$62+C151*C$111+C200*C$160)/(SUM(C$160,C$111,C$62))</f>
        <v>2.9300000000000003E-2</v>
      </c>
      <c r="D47" s="387">
        <f t="shared" si="41"/>
        <v>2.93E-2</v>
      </c>
      <c r="E47" s="387">
        <f t="shared" si="41"/>
        <v>4.8499999999999995E-2</v>
      </c>
      <c r="F47" s="387">
        <f t="shared" si="41"/>
        <v>4.5999999999999999E-2</v>
      </c>
      <c r="G47" s="387">
        <f t="shared" si="41"/>
        <v>4.6000000000000006E-2</v>
      </c>
      <c r="H47" s="387">
        <f t="shared" si="41"/>
        <v>1.9400000000000001E-2</v>
      </c>
      <c r="I47" s="387">
        <f t="shared" si="41"/>
        <v>4.5999999999999999E-2</v>
      </c>
      <c r="J47" s="387">
        <f t="shared" si="41"/>
        <v>4.5999999999999999E-2</v>
      </c>
      <c r="K47" s="387">
        <f t="shared" si="41"/>
        <v>4.6000000000000006E-2</v>
      </c>
      <c r="L47" s="594">
        <f t="shared" si="8"/>
        <v>4.3968178974026342E-2</v>
      </c>
      <c r="M47" s="594"/>
      <c r="N47" s="388">
        <f t="shared" si="4"/>
        <v>5.4410549546533285E-3</v>
      </c>
      <c r="O47" s="387">
        <f t="shared" si="5"/>
        <v>2.2119951727484252E-2</v>
      </c>
      <c r="P47" s="389">
        <f t="shared" si="6"/>
        <v>357772.83291</v>
      </c>
    </row>
    <row r="48" spans="1:18" ht="18" x14ac:dyDescent="0.3">
      <c r="A48" s="579" t="s">
        <v>60</v>
      </c>
      <c r="B48" s="579"/>
      <c r="C48" s="320">
        <f t="shared" ref="C48:K48" si="42">SUM(C9,C15,C26,C31,C34,C39,C47)</f>
        <v>5.5537753214867429</v>
      </c>
      <c r="D48" s="320">
        <f t="shared" si="42"/>
        <v>5.3403094006996916</v>
      </c>
      <c r="E48" s="320">
        <f t="shared" si="42"/>
        <v>7.4969523752797347</v>
      </c>
      <c r="F48" s="320">
        <f t="shared" si="42"/>
        <v>7.7295432074399679</v>
      </c>
      <c r="G48" s="320">
        <f t="shared" si="42"/>
        <v>8.3106856049489437</v>
      </c>
      <c r="H48" s="320">
        <f t="shared" si="42"/>
        <v>10.014869963907971</v>
      </c>
      <c r="I48" s="320">
        <f t="shared" si="42"/>
        <v>10.135910631961076</v>
      </c>
      <c r="J48" s="320">
        <f t="shared" si="42"/>
        <v>10.818573351849626</v>
      </c>
      <c r="K48" s="320">
        <f t="shared" si="42"/>
        <v>13.306984508271142</v>
      </c>
      <c r="L48" s="587">
        <f t="shared" si="8"/>
        <v>8.0808187640934666</v>
      </c>
      <c r="M48" s="587"/>
      <c r="N48" s="321">
        <f t="shared" si="4"/>
        <v>1</v>
      </c>
      <c r="O48" s="320">
        <f t="shared" si="5"/>
        <v>4.0653792163166278</v>
      </c>
      <c r="P48" s="331">
        <f>L48*$L$7</f>
        <v>65754313.43585743</v>
      </c>
    </row>
    <row r="49" spans="1:15" x14ac:dyDescent="0.3">
      <c r="K49" t="s">
        <v>88</v>
      </c>
      <c r="M49">
        <v>8.0810999999999993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183</v>
      </c>
      <c r="L50" s="1"/>
      <c r="M50" s="300">
        <v>16174214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1.9877158646506201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1.9877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4.0653792163166278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4.0655999999999999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" x14ac:dyDescent="0.35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60" spans="1:15" x14ac:dyDescent="0.3">
      <c r="A60" s="280"/>
      <c r="B60" s="1" t="s">
        <v>135</v>
      </c>
      <c r="C60" s="1">
        <v>2</v>
      </c>
      <c r="D60" s="1">
        <v>78</v>
      </c>
      <c r="E60" s="1">
        <v>140</v>
      </c>
      <c r="F60" s="1">
        <v>7</v>
      </c>
      <c r="G60" s="1">
        <v>91</v>
      </c>
      <c r="H60" s="1">
        <v>21</v>
      </c>
      <c r="I60" s="1">
        <v>60</v>
      </c>
      <c r="J60" s="1"/>
      <c r="K60" s="1">
        <v>32</v>
      </c>
      <c r="M60" s="1">
        <f>SUM(C60:K60)</f>
        <v>431</v>
      </c>
    </row>
    <row r="61" spans="1:15" x14ac:dyDescent="0.3">
      <c r="A61" s="280"/>
      <c r="B61" s="1" t="s">
        <v>142</v>
      </c>
      <c r="C61" s="1"/>
      <c r="D61" s="1"/>
      <c r="E61" s="1"/>
      <c r="F61" s="1"/>
      <c r="G61" s="1">
        <v>12</v>
      </c>
      <c r="H61" s="1"/>
      <c r="I61" s="1"/>
      <c r="J61" s="1"/>
      <c r="K61" s="1"/>
      <c r="L61" s="1"/>
      <c r="M61" s="1">
        <f>SUM(C61:K61)</f>
        <v>12</v>
      </c>
    </row>
    <row r="62" spans="1:15" x14ac:dyDescent="0.3">
      <c r="A62" s="280">
        <v>1</v>
      </c>
      <c r="B62" s="1" t="s">
        <v>166</v>
      </c>
      <c r="C62" s="342">
        <v>6684.1</v>
      </c>
      <c r="D62" s="342">
        <v>612181.26</v>
      </c>
      <c r="E62" s="342">
        <v>815130.23</v>
      </c>
      <c r="F62" s="342">
        <v>38202.089999999997</v>
      </c>
      <c r="G62" s="342">
        <v>562655.18000000005</v>
      </c>
      <c r="H62" s="343">
        <v>146383.37</v>
      </c>
      <c r="I62" s="342">
        <v>347963.86</v>
      </c>
      <c r="J62" s="342">
        <v>0</v>
      </c>
      <c r="K62" s="342">
        <v>177816.46</v>
      </c>
      <c r="L62" s="342"/>
      <c r="M62" s="344">
        <f>SUM(C62:K62)</f>
        <v>2707016.55</v>
      </c>
    </row>
    <row r="63" spans="1:15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111</v>
      </c>
      <c r="I63" s="348" t="s">
        <v>66</v>
      </c>
      <c r="J63" s="348" t="s">
        <v>67</v>
      </c>
      <c r="K63" s="348" t="s">
        <v>68</v>
      </c>
      <c r="L63" s="348"/>
      <c r="M63" s="348" t="s">
        <v>136</v>
      </c>
    </row>
    <row r="64" spans="1:15" x14ac:dyDescent="0.3">
      <c r="A64" s="349">
        <v>4</v>
      </c>
      <c r="B64" s="350" t="s">
        <v>29</v>
      </c>
      <c r="C64" s="354">
        <f>SUM(C65:C69)</f>
        <v>0.83942399999999995</v>
      </c>
      <c r="D64" s="354">
        <f t="shared" ref="D64:K64" si="43">SUM(D65:D69)</f>
        <v>1.1382160000000001</v>
      </c>
      <c r="E64" s="354">
        <f t="shared" si="43"/>
        <v>1.3027199999999999</v>
      </c>
      <c r="F64" s="354">
        <f t="shared" si="43"/>
        <v>1.735096</v>
      </c>
      <c r="G64" s="354">
        <f t="shared" si="43"/>
        <v>1.8558240000000001</v>
      </c>
      <c r="H64" s="354">
        <f t="shared" si="43"/>
        <v>2.0082720000000003</v>
      </c>
      <c r="I64" s="354">
        <f t="shared" si="43"/>
        <v>2.6405319999999999</v>
      </c>
      <c r="J64" s="354"/>
      <c r="K64" s="354">
        <f t="shared" si="43"/>
        <v>3.4076559999999998</v>
      </c>
      <c r="L64" s="351"/>
      <c r="M64" s="352">
        <f t="shared" ref="M64:M93" si="44">(C64*$C$62+D64*$D$62+E64*$E$62+F64*$F$62+G64*$G$62+H64*$H$62+I64*$I$62+J64*$J$62+K64*$K$62)/$M$62</f>
        <v>1.7338237883189298</v>
      </c>
    </row>
    <row r="65" spans="1:13" x14ac:dyDescent="0.3">
      <c r="A65" s="2" t="s">
        <v>3</v>
      </c>
      <c r="B65" t="s">
        <v>30</v>
      </c>
      <c r="C65" s="39">
        <v>0.5706</v>
      </c>
      <c r="D65" s="39">
        <v>0.77290000000000003</v>
      </c>
      <c r="E65" s="39">
        <v>0.89049999999999996</v>
      </c>
      <c r="F65" s="39">
        <v>1.2724</v>
      </c>
      <c r="G65" s="39">
        <v>1.3381000000000001</v>
      </c>
      <c r="H65" s="39">
        <v>0.95620000000000005</v>
      </c>
      <c r="I65" s="39">
        <v>1.8633</v>
      </c>
      <c r="J65" s="39"/>
      <c r="K65" s="39">
        <v>2.1913999999999998</v>
      </c>
      <c r="L65" s="34"/>
      <c r="M65" s="89">
        <f t="shared" si="44"/>
        <v>1.1755891843287769</v>
      </c>
    </row>
    <row r="66" spans="1:13" x14ac:dyDescent="0.3">
      <c r="A66" s="2" t="s">
        <v>4</v>
      </c>
      <c r="B66" t="s">
        <v>31</v>
      </c>
      <c r="C66" s="39">
        <f>C65*0.04</f>
        <v>2.2824000000000001E-2</v>
      </c>
      <c r="D66" s="39">
        <f t="shared" ref="D66:K66" si="45">D65*0.04</f>
        <v>3.0916000000000003E-2</v>
      </c>
      <c r="E66" s="39">
        <f t="shared" si="45"/>
        <v>3.5619999999999999E-2</v>
      </c>
      <c r="F66" s="39">
        <f t="shared" si="45"/>
        <v>5.0895999999999997E-2</v>
      </c>
      <c r="G66" s="39">
        <f t="shared" si="45"/>
        <v>5.3524000000000002E-2</v>
      </c>
      <c r="H66" s="39">
        <f>H65*0.06</f>
        <v>5.7371999999999999E-2</v>
      </c>
      <c r="I66" s="39">
        <f t="shared" si="45"/>
        <v>7.4532000000000001E-2</v>
      </c>
      <c r="J66" s="39"/>
      <c r="K66" s="39">
        <f t="shared" si="45"/>
        <v>8.7655999999999998E-2</v>
      </c>
      <c r="L66" s="34"/>
      <c r="M66" s="89">
        <f t="shared" si="44"/>
        <v>4.8057707917241961E-2</v>
      </c>
    </row>
    <row r="67" spans="1:13" x14ac:dyDescent="0.3">
      <c r="A67" s="2" t="s">
        <v>5</v>
      </c>
      <c r="B67" t="s">
        <v>32</v>
      </c>
      <c r="C67" s="34">
        <v>7.6700000000000004E-2</v>
      </c>
      <c r="D67" s="34">
        <v>0.1128</v>
      </c>
      <c r="E67" s="34">
        <v>0.14680000000000001</v>
      </c>
      <c r="F67" s="34">
        <v>0.14680000000000001</v>
      </c>
      <c r="G67" s="34">
        <v>0.1711</v>
      </c>
      <c r="H67" s="34">
        <v>0.1711</v>
      </c>
      <c r="I67" s="34">
        <v>0.20319999999999999</v>
      </c>
      <c r="J67" s="34"/>
      <c r="K67" s="34">
        <v>0.2399</v>
      </c>
      <c r="L67" s="34"/>
      <c r="M67" s="89">
        <f t="shared" si="44"/>
        <v>0.15866797053198659</v>
      </c>
    </row>
    <row r="68" spans="1:13" x14ac:dyDescent="0.3">
      <c r="A68" s="2" t="s">
        <v>6</v>
      </c>
      <c r="B68" t="s">
        <v>33</v>
      </c>
      <c r="C68" s="34">
        <v>0.16930000000000001</v>
      </c>
      <c r="D68" s="34">
        <v>0.22159999999999999</v>
      </c>
      <c r="E68" s="34">
        <v>0.2298</v>
      </c>
      <c r="F68" s="34">
        <v>0.26500000000000001</v>
      </c>
      <c r="G68" s="34">
        <v>0.29310000000000003</v>
      </c>
      <c r="H68" s="34">
        <v>0.5736</v>
      </c>
      <c r="I68" s="34">
        <v>0.4995</v>
      </c>
      <c r="J68" s="34"/>
      <c r="K68" s="34">
        <v>0.88870000000000005</v>
      </c>
      <c r="L68" s="34"/>
      <c r="M68" s="89">
        <f t="shared" si="44"/>
        <v>0.33799004162423757</v>
      </c>
    </row>
    <row r="69" spans="1:13" x14ac:dyDescent="0.3">
      <c r="A69" s="2" t="s">
        <v>100</v>
      </c>
      <c r="B69" t="s">
        <v>101</v>
      </c>
      <c r="C69" s="34"/>
      <c r="D69" s="34"/>
      <c r="E69" s="34"/>
      <c r="F69" s="34"/>
      <c r="G69" s="34"/>
      <c r="H69" s="34">
        <v>0.25</v>
      </c>
      <c r="I69" s="34"/>
      <c r="J69" s="34"/>
      <c r="K69" s="34"/>
      <c r="L69" s="34"/>
      <c r="M69" s="89">
        <f t="shared" si="44"/>
        <v>1.3518883916686805E-2</v>
      </c>
    </row>
    <row r="70" spans="1:13" ht="28.8" x14ac:dyDescent="0.3">
      <c r="A70" s="349">
        <v>5</v>
      </c>
      <c r="B70" s="353" t="s">
        <v>71</v>
      </c>
      <c r="C70" s="354">
        <f>SUM(C71:C73,C78:C80)</f>
        <v>2.7424078131000003</v>
      </c>
      <c r="D70" s="354">
        <f t="shared" ref="D70:I70" si="46">SUM(D71:D73,D78:D80)</f>
        <v>2.7424078131000003</v>
      </c>
      <c r="E70" s="354">
        <f t="shared" si="46"/>
        <v>4.2734075915999998</v>
      </c>
      <c r="F70" s="354">
        <f t="shared" si="46"/>
        <v>4.1698206444999997</v>
      </c>
      <c r="G70" s="354">
        <f t="shared" si="46"/>
        <v>4.1698206444999997</v>
      </c>
      <c r="H70" s="354">
        <f t="shared" si="46"/>
        <v>4.5263023350000013</v>
      </c>
      <c r="I70" s="354">
        <f t="shared" si="46"/>
        <v>4.1698206444999997</v>
      </c>
      <c r="J70" s="354"/>
      <c r="K70" s="354">
        <f>SUM(K71:K73,K78:K80)</f>
        <v>4.1698206444999997</v>
      </c>
      <c r="L70" s="351"/>
      <c r="M70" s="352">
        <f t="shared" si="44"/>
        <v>3.89396104084901</v>
      </c>
    </row>
    <row r="71" spans="1:13" x14ac:dyDescent="0.3">
      <c r="A71" s="2" t="s">
        <v>115</v>
      </c>
      <c r="B71" t="s">
        <v>114</v>
      </c>
      <c r="C71" s="39">
        <v>1.5012000000000001</v>
      </c>
      <c r="D71" s="39">
        <v>1.5012000000000001</v>
      </c>
      <c r="E71" s="39">
        <v>2.2673000000000001</v>
      </c>
      <c r="F71" s="39">
        <v>2.2159</v>
      </c>
      <c r="G71" s="39">
        <v>2.2159</v>
      </c>
      <c r="H71" s="39">
        <v>2.4243999999999999</v>
      </c>
      <c r="I71" s="39">
        <v>2.2159</v>
      </c>
      <c r="J71" s="39"/>
      <c r="K71" s="39">
        <v>2.2159</v>
      </c>
      <c r="L71" s="39"/>
      <c r="M71" s="89">
        <f t="shared" si="44"/>
        <v>2.0792608478215624</v>
      </c>
    </row>
    <row r="72" spans="1:13" x14ac:dyDescent="0.3">
      <c r="A72" s="2" t="s">
        <v>116</v>
      </c>
      <c r="B72" t="s">
        <v>117</v>
      </c>
      <c r="C72" s="39">
        <f>C71*0.423893</f>
        <v>0.63634817160000012</v>
      </c>
      <c r="D72" s="39">
        <f t="shared" ref="D72:I72" si="47">D71*0.423893</f>
        <v>0.63634817160000012</v>
      </c>
      <c r="E72" s="39">
        <f t="shared" si="47"/>
        <v>0.96109259890000009</v>
      </c>
      <c r="F72" s="39">
        <f t="shared" si="47"/>
        <v>0.93930449869999999</v>
      </c>
      <c r="G72" s="39">
        <f t="shared" si="47"/>
        <v>0.93930449869999999</v>
      </c>
      <c r="H72" s="39">
        <f t="shared" si="47"/>
        <v>1.0276861892</v>
      </c>
      <c r="I72" s="39">
        <f t="shared" si="47"/>
        <v>0.93930449869999999</v>
      </c>
      <c r="J72" s="39"/>
      <c r="K72" s="39">
        <f t="shared" ref="K72" si="48">K71*0.423893</f>
        <v>0.93930449869999999</v>
      </c>
      <c r="L72" s="39"/>
      <c r="M72" s="89">
        <f t="shared" si="44"/>
        <v>0.88138411856562549</v>
      </c>
    </row>
    <row r="73" spans="1:13" x14ac:dyDescent="0.3">
      <c r="A73" s="280" t="s">
        <v>8</v>
      </c>
      <c r="B73" s="1" t="s">
        <v>35</v>
      </c>
      <c r="C73" s="43">
        <f>SUM(C74:C77)</f>
        <v>0.40410000000000001</v>
      </c>
      <c r="D73" s="43">
        <f t="shared" ref="D73:I73" si="49">SUM(D74:D77)</f>
        <v>0.40410000000000001</v>
      </c>
      <c r="E73" s="43">
        <f>SUM(E74:E77)</f>
        <v>0.74280000000000002</v>
      </c>
      <c r="F73" s="43">
        <f t="shared" si="49"/>
        <v>0.71849999999999992</v>
      </c>
      <c r="G73" s="43">
        <f t="shared" si="49"/>
        <v>0.71849999999999992</v>
      </c>
      <c r="H73" s="43">
        <f t="shared" si="49"/>
        <v>0.7780999999999999</v>
      </c>
      <c r="I73" s="43">
        <f t="shared" si="49"/>
        <v>0.71849999999999992</v>
      </c>
      <c r="J73" s="43"/>
      <c r="K73" s="43">
        <f t="shared" ref="K73" si="50">SUM(K74:K77)</f>
        <v>0.71849999999999992</v>
      </c>
      <c r="L73" s="43"/>
      <c r="M73" s="75">
        <f t="shared" si="44"/>
        <v>0.65716341314278259</v>
      </c>
    </row>
    <row r="74" spans="1:13" x14ac:dyDescent="0.3">
      <c r="A74" s="2" t="s">
        <v>9</v>
      </c>
      <c r="B74" t="s">
        <v>108</v>
      </c>
      <c r="C74" s="39">
        <v>0.34320000000000001</v>
      </c>
      <c r="D74" s="39">
        <v>0.34320000000000001</v>
      </c>
      <c r="E74" s="39">
        <v>0.63090000000000002</v>
      </c>
      <c r="F74" s="39">
        <v>0.61029999999999995</v>
      </c>
      <c r="G74" s="39">
        <v>0.61029999999999995</v>
      </c>
      <c r="H74" s="39">
        <v>0.66379999999999995</v>
      </c>
      <c r="I74" s="39">
        <v>0.61029999999999995</v>
      </c>
      <c r="J74" s="39"/>
      <c r="K74" s="39">
        <v>0.61029999999999995</v>
      </c>
      <c r="L74" s="39"/>
      <c r="M74" s="89">
        <f t="shared" si="44"/>
        <v>0.55833292036651949</v>
      </c>
    </row>
    <row r="75" spans="1:13" x14ac:dyDescent="0.3">
      <c r="A75" s="2" t="s">
        <v>10</v>
      </c>
      <c r="B75" t="s">
        <v>109</v>
      </c>
      <c r="C75" s="39">
        <v>3.7100000000000001E-2</v>
      </c>
      <c r="D75" s="39">
        <v>3.7100000000000001E-2</v>
      </c>
      <c r="E75" s="39">
        <v>6.8199999999999997E-2</v>
      </c>
      <c r="F75" s="39">
        <v>6.59E-2</v>
      </c>
      <c r="G75" s="39">
        <v>6.59E-2</v>
      </c>
      <c r="H75" s="39">
        <v>6.8599999999999994E-2</v>
      </c>
      <c r="I75" s="39">
        <v>6.59E-2</v>
      </c>
      <c r="J75" s="39"/>
      <c r="K75" s="39">
        <v>6.59E-2</v>
      </c>
      <c r="L75" s="39"/>
      <c r="M75" s="89">
        <f t="shared" si="44"/>
        <v>6.0154454136972305E-2</v>
      </c>
    </row>
    <row r="76" spans="1:13" x14ac:dyDescent="0.3">
      <c r="A76" s="2" t="s">
        <v>11</v>
      </c>
      <c r="B76" t="s">
        <v>110</v>
      </c>
      <c r="C76" s="39">
        <v>3.8999999999999998E-3</v>
      </c>
      <c r="D76" s="39">
        <v>3.8999999999999998E-3</v>
      </c>
      <c r="E76" s="39">
        <v>7.1000000000000004E-3</v>
      </c>
      <c r="F76" s="39">
        <v>6.8999999999999999E-3</v>
      </c>
      <c r="G76" s="39">
        <v>6.8999999999999999E-3</v>
      </c>
      <c r="H76" s="39">
        <v>7.1999999999999998E-3</v>
      </c>
      <c r="I76" s="39">
        <v>6.8999999999999999E-3</v>
      </c>
      <c r="J76" s="39"/>
      <c r="K76" s="39">
        <v>6.8999999999999999E-3</v>
      </c>
      <c r="L76" s="39"/>
      <c r="M76" s="89">
        <f t="shared" si="44"/>
        <v>6.2906003186423073E-3</v>
      </c>
    </row>
    <row r="77" spans="1:13" x14ac:dyDescent="0.3">
      <c r="A77" s="2" t="s">
        <v>132</v>
      </c>
      <c r="B77" t="s">
        <v>133</v>
      </c>
      <c r="C77" s="39">
        <v>1.9900000000000001E-2</v>
      </c>
      <c r="D77" s="39">
        <v>1.9900000000000001E-2</v>
      </c>
      <c r="E77" s="39">
        <v>3.6600000000000001E-2</v>
      </c>
      <c r="F77" s="39">
        <v>3.5400000000000001E-2</v>
      </c>
      <c r="G77" s="39">
        <v>3.5400000000000001E-2</v>
      </c>
      <c r="H77" s="39">
        <v>3.85E-2</v>
      </c>
      <c r="I77" s="39">
        <v>3.5400000000000001E-2</v>
      </c>
      <c r="J77" s="39"/>
      <c r="K77" s="39">
        <v>3.5400000000000001E-2</v>
      </c>
      <c r="L77" s="39"/>
      <c r="M77" s="89">
        <f t="shared" si="44"/>
        <v>3.2385438320648614E-2</v>
      </c>
    </row>
    <row r="78" spans="1:13" x14ac:dyDescent="0.3">
      <c r="A78" s="2" t="s">
        <v>13</v>
      </c>
      <c r="B78" t="s">
        <v>40</v>
      </c>
      <c r="C78" s="39">
        <v>3.6299999999999999E-2</v>
      </c>
      <c r="D78" s="39">
        <v>3.6299999999999999E-2</v>
      </c>
      <c r="E78" s="39">
        <v>5.4600000000000003E-2</v>
      </c>
      <c r="F78" s="39">
        <v>5.3199999999999997E-2</v>
      </c>
      <c r="G78" s="39">
        <v>5.3199999999999997E-2</v>
      </c>
      <c r="H78" s="39">
        <v>5.3199999999999997E-2</v>
      </c>
      <c r="I78" s="39">
        <v>5.3199999999999997E-2</v>
      </c>
      <c r="J78" s="39"/>
      <c r="K78" s="39">
        <v>5.3199999999999997E-2</v>
      </c>
      <c r="L78" s="39"/>
      <c r="M78" s="89">
        <f t="shared" si="44"/>
        <v>4.975796627397789E-2</v>
      </c>
    </row>
    <row r="79" spans="1:13" x14ac:dyDescent="0.3">
      <c r="A79" s="595" t="s">
        <v>14</v>
      </c>
      <c r="B79" t="s">
        <v>118</v>
      </c>
      <c r="C79" s="39">
        <v>0.11550000000000001</v>
      </c>
      <c r="D79" s="39">
        <v>0.11550000000000001</v>
      </c>
      <c r="E79" s="39">
        <v>0.1739</v>
      </c>
      <c r="F79" s="39">
        <v>0.1706</v>
      </c>
      <c r="G79" s="39">
        <v>0.1706</v>
      </c>
      <c r="H79" s="39">
        <v>0.1706</v>
      </c>
      <c r="I79" s="39">
        <v>0.1706</v>
      </c>
      <c r="J79" s="39"/>
      <c r="K79" s="39">
        <v>0.1706</v>
      </c>
      <c r="L79" s="39"/>
      <c r="M79" s="89">
        <f t="shared" si="44"/>
        <v>0.15899698576020899</v>
      </c>
    </row>
    <row r="80" spans="1:13" x14ac:dyDescent="0.3">
      <c r="A80" s="595"/>
      <c r="B80" t="s">
        <v>117</v>
      </c>
      <c r="C80" s="39">
        <f t="shared" ref="C80:I80" si="51">C79*0.423893</f>
        <v>4.8959641500000005E-2</v>
      </c>
      <c r="D80" s="39">
        <f t="shared" si="51"/>
        <v>4.8959641500000005E-2</v>
      </c>
      <c r="E80" s="39">
        <f t="shared" si="51"/>
        <v>7.3714992700000009E-2</v>
      </c>
      <c r="F80" s="39">
        <f t="shared" si="51"/>
        <v>7.2316145800000009E-2</v>
      </c>
      <c r="G80" s="39">
        <f t="shared" si="51"/>
        <v>7.2316145800000009E-2</v>
      </c>
      <c r="H80" s="39">
        <f t="shared" si="51"/>
        <v>7.2316145800000009E-2</v>
      </c>
      <c r="I80" s="39">
        <f t="shared" si="51"/>
        <v>7.2316145800000009E-2</v>
      </c>
      <c r="J80" s="39"/>
      <c r="K80" s="39">
        <f t="shared" ref="K80" si="52">K79*0.423893</f>
        <v>7.2316145800000009E-2</v>
      </c>
      <c r="L80" s="39"/>
      <c r="M80" s="89">
        <f t="shared" si="44"/>
        <v>6.7397709284852281E-2</v>
      </c>
    </row>
    <row r="81" spans="1:18" x14ac:dyDescent="0.3">
      <c r="A81" s="349">
        <v>6</v>
      </c>
      <c r="B81" s="350" t="s">
        <v>42</v>
      </c>
      <c r="C81" s="354">
        <f>SUM(C82:C84)</f>
        <v>0.32730000000000004</v>
      </c>
      <c r="D81" s="354">
        <f t="shared" ref="D81:K81" si="53">SUM(D82:D84)</f>
        <v>0.32730000000000004</v>
      </c>
      <c r="E81" s="354">
        <f t="shared" si="53"/>
        <v>0.39790000000000003</v>
      </c>
      <c r="F81" s="354">
        <f t="shared" si="53"/>
        <v>0.39380000000000004</v>
      </c>
      <c r="G81" s="354">
        <f>SUM(G82:G84)</f>
        <v>0.39380000000000004</v>
      </c>
      <c r="H81" s="354">
        <f t="shared" si="53"/>
        <v>0.76190000000000002</v>
      </c>
      <c r="I81" s="354">
        <f t="shared" si="53"/>
        <v>0.39380000000000004</v>
      </c>
      <c r="J81" s="354"/>
      <c r="K81" s="354">
        <f t="shared" si="53"/>
        <v>0.39380000000000004</v>
      </c>
      <c r="L81" s="354"/>
      <c r="M81" s="352">
        <f t="shared" si="44"/>
        <v>0.39973687024189053</v>
      </c>
    </row>
    <row r="82" spans="1:18" x14ac:dyDescent="0.3">
      <c r="A82" s="2" t="s">
        <v>15</v>
      </c>
      <c r="B82" t="s">
        <v>43</v>
      </c>
      <c r="C82" s="39">
        <v>0.13930000000000001</v>
      </c>
      <c r="D82" s="39">
        <v>0.13930000000000001</v>
      </c>
      <c r="E82" s="39">
        <v>0.2099</v>
      </c>
      <c r="F82" s="39">
        <v>0.20580000000000001</v>
      </c>
      <c r="G82" s="39">
        <v>0.20580000000000001</v>
      </c>
      <c r="H82" s="39">
        <v>0.20580000000000001</v>
      </c>
      <c r="I82" s="39">
        <v>0.20580000000000001</v>
      </c>
      <c r="J82" s="39"/>
      <c r="K82" s="39">
        <v>0.20580000000000001</v>
      </c>
      <c r="L82" s="39"/>
      <c r="M82" s="89">
        <f t="shared" si="44"/>
        <v>0.19183166556296086</v>
      </c>
    </row>
    <row r="83" spans="1:18" x14ac:dyDescent="0.3">
      <c r="A83" s="2" t="s">
        <v>16</v>
      </c>
      <c r="B83" t="s">
        <v>80</v>
      </c>
      <c r="C83" s="39">
        <v>0.188</v>
      </c>
      <c r="D83" s="39">
        <v>0.188</v>
      </c>
      <c r="E83" s="39">
        <v>0.188</v>
      </c>
      <c r="F83" s="39">
        <v>0.188</v>
      </c>
      <c r="G83" s="39">
        <v>0.188</v>
      </c>
      <c r="H83" s="39">
        <v>0.188</v>
      </c>
      <c r="I83" s="39">
        <v>0.188</v>
      </c>
      <c r="J83" s="39"/>
      <c r="K83" s="39">
        <v>0.188</v>
      </c>
      <c r="L83" s="39"/>
      <c r="M83" s="89">
        <f t="shared" si="44"/>
        <v>0.188</v>
      </c>
    </row>
    <row r="84" spans="1:18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>
        <f>SUM(H85)</f>
        <v>0.36809999999999998</v>
      </c>
      <c r="I84" s="39"/>
      <c r="J84" s="39"/>
      <c r="K84" s="39"/>
      <c r="L84" s="39"/>
      <c r="M84" s="89">
        <f t="shared" si="44"/>
        <v>1.9905204678929651E-2</v>
      </c>
    </row>
    <row r="85" spans="1:18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>
        <v>0.36809999999999998</v>
      </c>
      <c r="I85" s="39"/>
      <c r="J85" s="39"/>
      <c r="K85" s="39"/>
      <c r="L85" s="39"/>
      <c r="M85" s="89">
        <f t="shared" si="44"/>
        <v>1.9905204678929651E-2</v>
      </c>
    </row>
    <row r="86" spans="1:18" x14ac:dyDescent="0.3">
      <c r="A86" s="349">
        <v>7</v>
      </c>
      <c r="B86" s="350" t="s">
        <v>45</v>
      </c>
      <c r="C86" s="354">
        <f>SUM(C87:C88)</f>
        <v>0.39900000000000002</v>
      </c>
      <c r="D86" s="354">
        <f>SUM(D87:D88)</f>
        <v>0.2397</v>
      </c>
      <c r="E86" s="354">
        <f t="shared" ref="E86:K86" si="54">SUM(E87:E88)</f>
        <v>0.32690000000000002</v>
      </c>
      <c r="F86" s="354">
        <f t="shared" si="54"/>
        <v>0.30599999999999999</v>
      </c>
      <c r="G86" s="354">
        <f t="shared" si="54"/>
        <v>0.41619999999999996</v>
      </c>
      <c r="H86" s="354">
        <f t="shared" si="54"/>
        <v>0.63529999999999998</v>
      </c>
      <c r="I86" s="354">
        <f t="shared" si="54"/>
        <v>0.74670000000000003</v>
      </c>
      <c r="J86" s="354"/>
      <c r="K86" s="354">
        <f t="shared" si="54"/>
        <v>1.2917999999999998</v>
      </c>
      <c r="L86" s="354"/>
      <c r="M86" s="352">
        <f t="shared" si="44"/>
        <v>0.45964442803868344</v>
      </c>
    </row>
    <row r="87" spans="1:18" x14ac:dyDescent="0.3">
      <c r="A87" s="2" t="s">
        <v>17</v>
      </c>
      <c r="B87" t="s">
        <v>46</v>
      </c>
      <c r="C87" s="39">
        <v>0.38080000000000003</v>
      </c>
      <c r="D87" s="39">
        <v>0.2291</v>
      </c>
      <c r="E87" s="39">
        <v>0.31240000000000001</v>
      </c>
      <c r="F87" s="39">
        <v>0.2923</v>
      </c>
      <c r="G87" s="39">
        <v>0.39789999999999998</v>
      </c>
      <c r="H87" s="39">
        <v>0.59750000000000003</v>
      </c>
      <c r="I87" s="39">
        <v>0.7137</v>
      </c>
      <c r="J87" s="39"/>
      <c r="K87" s="39">
        <v>1.2346999999999999</v>
      </c>
      <c r="L87" s="39"/>
      <c r="M87" s="89">
        <f t="shared" si="44"/>
        <v>0.43880246555788516</v>
      </c>
    </row>
    <row r="88" spans="1:18" x14ac:dyDescent="0.3">
      <c r="A88" s="2" t="s">
        <v>18</v>
      </c>
      <c r="B88" t="s">
        <v>48</v>
      </c>
      <c r="C88" s="39">
        <v>1.8200000000000001E-2</v>
      </c>
      <c r="D88" s="39">
        <v>1.06E-2</v>
      </c>
      <c r="E88" s="39">
        <v>1.4500000000000001E-2</v>
      </c>
      <c r="F88" s="39">
        <v>1.37E-2</v>
      </c>
      <c r="G88" s="39">
        <v>1.83E-2</v>
      </c>
      <c r="H88" s="39">
        <v>3.78E-2</v>
      </c>
      <c r="I88" s="39">
        <v>3.3000000000000002E-2</v>
      </c>
      <c r="J88" s="39"/>
      <c r="K88" s="39">
        <v>5.7099999999999998E-2</v>
      </c>
      <c r="L88" s="39"/>
      <c r="M88" s="89">
        <f t="shared" si="44"/>
        <v>2.0841962480798278E-2</v>
      </c>
    </row>
    <row r="89" spans="1:18" x14ac:dyDescent="0.3">
      <c r="A89" s="349">
        <v>8</v>
      </c>
      <c r="B89" s="350" t="s">
        <v>49</v>
      </c>
      <c r="C89" s="354">
        <f>SUM(C90:C93)</f>
        <v>0.74629999999999996</v>
      </c>
      <c r="D89" s="354">
        <f>SUM(D90:D93)</f>
        <v>0.44330000000000003</v>
      </c>
      <c r="E89" s="354">
        <f t="shared" ref="E89:K89" si="55">SUM(E90:E93)</f>
        <v>0.64360000000000006</v>
      </c>
      <c r="F89" s="354">
        <f t="shared" si="55"/>
        <v>0.56229999999999991</v>
      </c>
      <c r="G89" s="354">
        <f t="shared" si="55"/>
        <v>0.77789999999999992</v>
      </c>
      <c r="H89" s="354">
        <f t="shared" si="55"/>
        <v>1.2649000000000001</v>
      </c>
      <c r="I89" s="354">
        <f t="shared" si="55"/>
        <v>1.4026999999999998</v>
      </c>
      <c r="J89" s="354"/>
      <c r="K89" s="354">
        <f t="shared" si="55"/>
        <v>2.9199000000000002</v>
      </c>
      <c r="L89" s="354"/>
      <c r="M89" s="352">
        <f t="shared" si="44"/>
        <v>0.90602036579126211</v>
      </c>
    </row>
    <row r="90" spans="1:18" x14ac:dyDescent="0.3">
      <c r="A90" s="2" t="s">
        <v>19</v>
      </c>
      <c r="B90" t="s">
        <v>46</v>
      </c>
      <c r="C90" s="39">
        <v>0.3775</v>
      </c>
      <c r="D90" s="39">
        <v>0.22420000000000001</v>
      </c>
      <c r="E90" s="39">
        <v>0.3256</v>
      </c>
      <c r="F90" s="39">
        <v>0.28439999999999999</v>
      </c>
      <c r="G90" s="39">
        <v>0.39350000000000002</v>
      </c>
      <c r="H90" s="39">
        <v>0.61570000000000003</v>
      </c>
      <c r="I90" s="39">
        <v>0.70950000000000002</v>
      </c>
      <c r="J90" s="39"/>
      <c r="K90" s="39">
        <v>1.4770000000000001</v>
      </c>
      <c r="L90" s="39"/>
      <c r="M90" s="89">
        <f t="shared" si="44"/>
        <v>0.45699524365855843</v>
      </c>
    </row>
    <row r="91" spans="1:18" x14ac:dyDescent="0.3">
      <c r="A91" s="2" t="s">
        <v>19</v>
      </c>
      <c r="B91" t="s">
        <v>47</v>
      </c>
      <c r="C91" s="39">
        <v>0.19339999999999999</v>
      </c>
      <c r="D91" s="39">
        <v>0.1149</v>
      </c>
      <c r="E91" s="39">
        <v>0.1668</v>
      </c>
      <c r="F91" s="39">
        <v>0.1457</v>
      </c>
      <c r="G91" s="39">
        <v>0.2016</v>
      </c>
      <c r="H91" s="39">
        <v>0.31540000000000001</v>
      </c>
      <c r="I91" s="39">
        <v>0.36349999999999999</v>
      </c>
      <c r="J91" s="39"/>
      <c r="K91" s="39">
        <v>0.75670000000000004</v>
      </c>
      <c r="L91" s="39"/>
      <c r="M91" s="89">
        <f t="shared" si="44"/>
        <v>0.23413276737041006</v>
      </c>
    </row>
    <row r="92" spans="1:18" x14ac:dyDescent="0.3">
      <c r="A92" s="2" t="s">
        <v>20</v>
      </c>
      <c r="B92" t="s">
        <v>50</v>
      </c>
      <c r="C92" s="39">
        <v>0.11600000000000001</v>
      </c>
      <c r="D92" s="39">
        <v>6.8900000000000003E-2</v>
      </c>
      <c r="E92" s="39">
        <v>0.1</v>
      </c>
      <c r="F92" s="39">
        <v>8.7400000000000005E-2</v>
      </c>
      <c r="G92" s="39">
        <v>0.12089999999999999</v>
      </c>
      <c r="H92" s="39">
        <v>0.22070000000000001</v>
      </c>
      <c r="I92" s="39">
        <v>0.218</v>
      </c>
      <c r="J92" s="39"/>
      <c r="K92" s="39">
        <v>0.45369999999999999</v>
      </c>
      <c r="L92" s="39"/>
      <c r="M92" s="89">
        <f t="shared" si="44"/>
        <v>0.14210101540864242</v>
      </c>
    </row>
    <row r="93" spans="1:18" x14ac:dyDescent="0.3">
      <c r="A93" s="2" t="s">
        <v>20</v>
      </c>
      <c r="B93" t="s">
        <v>47</v>
      </c>
      <c r="C93" s="39">
        <v>5.9400000000000001E-2</v>
      </c>
      <c r="D93" s="39">
        <v>3.5299999999999998E-2</v>
      </c>
      <c r="E93" s="39">
        <v>5.1200000000000002E-2</v>
      </c>
      <c r="F93" s="39">
        <v>4.48E-2</v>
      </c>
      <c r="G93" s="39">
        <v>6.1899999999999997E-2</v>
      </c>
      <c r="H93" s="39">
        <v>0.11310000000000001</v>
      </c>
      <c r="I93" s="39">
        <v>0.11169999999999999</v>
      </c>
      <c r="J93" s="39"/>
      <c r="K93" s="39">
        <v>0.23250000000000001</v>
      </c>
      <c r="L93" s="39"/>
      <c r="M93" s="89">
        <f t="shared" si="44"/>
        <v>7.279133935365116E-2</v>
      </c>
    </row>
    <row r="94" spans="1:18" x14ac:dyDescent="0.3">
      <c r="A94" s="349">
        <v>9</v>
      </c>
      <c r="B94" s="350" t="s">
        <v>51</v>
      </c>
      <c r="C94" s="354">
        <f t="shared" ref="C94:I94" si="56">SUM(C97,C99)</f>
        <v>0.42997040547679083</v>
      </c>
      <c r="D94" s="354">
        <f t="shared" si="56"/>
        <v>0.41606110693279086</v>
      </c>
      <c r="E94" s="354">
        <f t="shared" si="56"/>
        <v>0.59075707316222881</v>
      </c>
      <c r="F94" s="354">
        <f t="shared" si="56"/>
        <v>0.60968377191432599</v>
      </c>
      <c r="G94" s="354">
        <f t="shared" si="56"/>
        <v>0.64766901581832603</v>
      </c>
      <c r="H94" s="354">
        <f t="shared" si="56"/>
        <v>0.78234269232978015</v>
      </c>
      <c r="I94" s="354">
        <f t="shared" si="56"/>
        <v>0.79568801636232611</v>
      </c>
      <c r="J94" s="354"/>
      <c r="K94" s="354">
        <f>SUM(K97,K99)</f>
        <v>1.036381457194326</v>
      </c>
      <c r="L94" s="354"/>
      <c r="M94" s="354">
        <f>SUM(M97,M99)</f>
        <v>0.60951107100692126</v>
      </c>
    </row>
    <row r="95" spans="1:18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357">
        <v>-0.22819999999999999</v>
      </c>
      <c r="N95" s="276"/>
      <c r="O95" s="276"/>
      <c r="P95" s="277"/>
      <c r="Q95" s="277"/>
      <c r="R95" s="277"/>
    </row>
    <row r="96" spans="1:18" x14ac:dyDescent="0.3">
      <c r="A96" s="358"/>
      <c r="B96" s="359" t="s">
        <v>52</v>
      </c>
      <c r="C96" s="360">
        <f t="shared" ref="C96:I96" si="57">SUM(C89,C86,C81,C70,C64)</f>
        <v>5.0544318130999999</v>
      </c>
      <c r="D96" s="360">
        <f t="shared" si="57"/>
        <v>4.8909238131000006</v>
      </c>
      <c r="E96" s="360">
        <f t="shared" si="57"/>
        <v>6.9445275916</v>
      </c>
      <c r="F96" s="360">
        <f t="shared" si="57"/>
        <v>7.1670166445000003</v>
      </c>
      <c r="G96" s="360">
        <f t="shared" si="57"/>
        <v>7.6135446444999992</v>
      </c>
      <c r="H96" s="360">
        <f t="shared" si="57"/>
        <v>9.1966743350000009</v>
      </c>
      <c r="I96" s="360">
        <f t="shared" si="57"/>
        <v>9.3535526445000006</v>
      </c>
      <c r="J96" s="360"/>
      <c r="K96" s="360">
        <f>SUM(K89,K86,K81,K70,K64)</f>
        <v>12.182976644499998</v>
      </c>
      <c r="L96" s="361"/>
      <c r="M96" s="362">
        <f>((C96*$C$62+D96*$D$62+E96*$E$62+F96*$F$62+G96*$G$62+H96*$H$62+I96*$I$62+J96*$J$62+K96*$K$62)/$M$62)+M95</f>
        <v>7.164986493239776</v>
      </c>
      <c r="N96" s="276"/>
      <c r="O96" s="276"/>
      <c r="P96" s="277"/>
      <c r="Q96" s="277"/>
      <c r="R96" s="277"/>
    </row>
    <row r="97" spans="1:16" x14ac:dyDescent="0.3">
      <c r="A97" s="349" t="s">
        <v>21</v>
      </c>
      <c r="B97" s="350" t="s">
        <v>53</v>
      </c>
      <c r="C97" s="354">
        <f t="shared" ref="C97:M97" si="58">SUM(C98:C98)</f>
        <v>0.1052989779623123</v>
      </c>
      <c r="D97" s="354">
        <f t="shared" si="58"/>
        <v>0.10189261579831231</v>
      </c>
      <c r="E97" s="354">
        <f t="shared" si="58"/>
        <v>0.14467534331580281</v>
      </c>
      <c r="F97" s="354">
        <f t="shared" si="58"/>
        <v>0.14931045775486851</v>
      </c>
      <c r="G97" s="354">
        <f t="shared" si="58"/>
        <v>0.1586129755788685</v>
      </c>
      <c r="H97" s="354">
        <f t="shared" si="58"/>
        <v>0.19159431642105504</v>
      </c>
      <c r="I97" s="354">
        <f t="shared" si="58"/>
        <v>0.19486256224286852</v>
      </c>
      <c r="J97" s="354"/>
      <c r="K97" s="354">
        <f t="shared" si="58"/>
        <v>0.25380795243486848</v>
      </c>
      <c r="L97" s="354"/>
      <c r="M97" s="352">
        <f t="shared" si="58"/>
        <v>0.14926816361366427</v>
      </c>
    </row>
    <row r="98" spans="1:16" x14ac:dyDescent="0.3">
      <c r="A98" s="2" t="s">
        <v>121</v>
      </c>
      <c r="B98" t="s">
        <v>128</v>
      </c>
      <c r="C98" s="39">
        <f>0.020833*C96</f>
        <v>0.1052989779623123</v>
      </c>
      <c r="D98" s="39">
        <f t="shared" ref="D98:K98" si="59">0.020833*D96</f>
        <v>0.10189261579831231</v>
      </c>
      <c r="E98" s="39">
        <f t="shared" si="59"/>
        <v>0.14467534331580281</v>
      </c>
      <c r="F98" s="346">
        <f t="shared" si="59"/>
        <v>0.14931045775486851</v>
      </c>
      <c r="G98" s="39">
        <f t="shared" si="59"/>
        <v>0.1586129755788685</v>
      </c>
      <c r="H98" s="39">
        <f t="shared" si="59"/>
        <v>0.19159431642105504</v>
      </c>
      <c r="I98" s="39">
        <f t="shared" si="59"/>
        <v>0.19486256224286852</v>
      </c>
      <c r="J98" s="39"/>
      <c r="K98" s="39">
        <f t="shared" si="59"/>
        <v>0.25380795243486848</v>
      </c>
      <c r="L98" s="39"/>
      <c r="M98" s="246">
        <f t="shared" ref="M98" si="60">0.020833*M96</f>
        <v>0.14926816361366427</v>
      </c>
    </row>
    <row r="99" spans="1:16" x14ac:dyDescent="0.3">
      <c r="A99" s="349" t="s">
        <v>24</v>
      </c>
      <c r="B99" s="350" t="s">
        <v>56</v>
      </c>
      <c r="C99" s="354">
        <f>SUM(C100,C101)</f>
        <v>0.32467142751447853</v>
      </c>
      <c r="D99" s="354">
        <f t="shared" ref="D99" si="61">SUM(D100,D101)</f>
        <v>0.31416849113447853</v>
      </c>
      <c r="E99" s="354">
        <f t="shared" ref="E99" si="62">SUM(E100,E101)</f>
        <v>0.44608172984642602</v>
      </c>
      <c r="F99" s="354">
        <f t="shared" ref="F99" si="63">SUM(F100,F101)</f>
        <v>0.46037331415945754</v>
      </c>
      <c r="G99" s="354">
        <f t="shared" ref="G99" si="64">SUM(G100,G101)</f>
        <v>0.48905604023945748</v>
      </c>
      <c r="H99" s="354">
        <f t="shared" ref="H99" si="65">SUM(H100,H101)</f>
        <v>0.59074837590872509</v>
      </c>
      <c r="I99" s="354">
        <f t="shared" ref="I99" si="66">SUM(I100,I101)</f>
        <v>0.60082545411945754</v>
      </c>
      <c r="J99" s="354"/>
      <c r="K99" s="354">
        <f t="shared" ref="K99" si="67">SUM(K100,K101)</f>
        <v>0.78257350475945753</v>
      </c>
      <c r="L99" s="354"/>
      <c r="M99" s="352">
        <f t="shared" ref="M99" si="68">SUM(M100,M101)</f>
        <v>0.46024290739325702</v>
      </c>
      <c r="N99" s="246"/>
    </row>
    <row r="100" spans="1:16" x14ac:dyDescent="0.3">
      <c r="A100" s="2" t="s">
        <v>25</v>
      </c>
      <c r="B100" t="s">
        <v>129</v>
      </c>
      <c r="C100" s="39">
        <f>C98</f>
        <v>0.1052989779623123</v>
      </c>
      <c r="D100" s="39">
        <f t="shared" ref="D100:K100" si="69">D98</f>
        <v>0.10189261579831231</v>
      </c>
      <c r="E100" s="39">
        <f t="shared" si="69"/>
        <v>0.14467534331580281</v>
      </c>
      <c r="F100" s="39">
        <f t="shared" si="69"/>
        <v>0.14931045775486851</v>
      </c>
      <c r="G100" s="39">
        <f t="shared" si="69"/>
        <v>0.1586129755788685</v>
      </c>
      <c r="H100" s="39">
        <f t="shared" si="69"/>
        <v>0.19159431642105504</v>
      </c>
      <c r="I100" s="39">
        <f t="shared" si="69"/>
        <v>0.19486256224286852</v>
      </c>
      <c r="J100" s="39"/>
      <c r="K100" s="39">
        <f t="shared" si="69"/>
        <v>0.25380795243486848</v>
      </c>
      <c r="L100" s="39"/>
      <c r="M100" s="246">
        <f t="shared" ref="M100" si="70">M98</f>
        <v>0.14926816361366427</v>
      </c>
    </row>
    <row r="101" spans="1:16" x14ac:dyDescent="0.3">
      <c r="A101" s="2" t="s">
        <v>26</v>
      </c>
      <c r="B101" t="s">
        <v>130</v>
      </c>
      <c r="C101" s="39">
        <f>0.043402*C96</f>
        <v>0.2193724495521662</v>
      </c>
      <c r="D101" s="39">
        <f t="shared" ref="D101:K101" si="71">0.043402*D96</f>
        <v>0.21227587533616624</v>
      </c>
      <c r="E101" s="39">
        <f t="shared" si="71"/>
        <v>0.30140638653062324</v>
      </c>
      <c r="F101" s="39">
        <f t="shared" si="71"/>
        <v>0.31106285640458903</v>
      </c>
      <c r="G101" s="39">
        <f t="shared" si="71"/>
        <v>0.33044306466058898</v>
      </c>
      <c r="H101" s="39">
        <f t="shared" si="71"/>
        <v>0.39915405948767008</v>
      </c>
      <c r="I101" s="39">
        <f t="shared" si="71"/>
        <v>0.40596289187658907</v>
      </c>
      <c r="J101" s="39"/>
      <c r="K101" s="39">
        <f t="shared" si="71"/>
        <v>0.52876555232458899</v>
      </c>
      <c r="L101" s="39"/>
      <c r="M101" s="246">
        <f t="shared" ref="M101" si="72">0.043402*M96</f>
        <v>0.31097474377959278</v>
      </c>
    </row>
    <row r="102" spans="1:16" ht="28.8" x14ac:dyDescent="0.3">
      <c r="A102" s="364">
        <v>10</v>
      </c>
      <c r="B102" s="365" t="s">
        <v>134</v>
      </c>
      <c r="C102" s="366">
        <v>2.93E-2</v>
      </c>
      <c r="D102" s="366">
        <v>2.93E-2</v>
      </c>
      <c r="E102" s="366">
        <v>4.8500000000000001E-2</v>
      </c>
      <c r="F102" s="366">
        <v>4.5999999999999999E-2</v>
      </c>
      <c r="G102" s="366">
        <v>4.5999999999999999E-2</v>
      </c>
      <c r="H102" s="366">
        <v>1.9400000000000001E-2</v>
      </c>
      <c r="I102" s="366">
        <v>4.5999999999999999E-2</v>
      </c>
      <c r="J102" s="366"/>
      <c r="K102" s="366">
        <v>4.5999999999999999E-2</v>
      </c>
      <c r="L102" s="367"/>
      <c r="M102" s="368">
        <f>(C102*$C$62+D102*$D$62+E102*$E$62+F102*$F$62+G102*$G$62+H102*$H$62+I102*$I$62+J102*$J$62+K102*$K$62)/$M$62</f>
        <v>4.1496509402943992E-2</v>
      </c>
    </row>
    <row r="103" spans="1:16" ht="18" x14ac:dyDescent="0.3">
      <c r="A103" s="579" t="s">
        <v>60</v>
      </c>
      <c r="B103" s="579"/>
      <c r="C103" s="340">
        <f t="shared" ref="C103:I103" si="73">SUM(C64,C70,C81,C86,C89,C94,C102)</f>
        <v>5.5137022185767908</v>
      </c>
      <c r="D103" s="340">
        <f t="shared" si="73"/>
        <v>5.3362849200327913</v>
      </c>
      <c r="E103" s="340">
        <f t="shared" si="73"/>
        <v>7.5837846647622289</v>
      </c>
      <c r="F103" s="340">
        <f t="shared" si="73"/>
        <v>7.8227004164143255</v>
      </c>
      <c r="G103" s="340">
        <f t="shared" si="73"/>
        <v>8.3072136603183253</v>
      </c>
      <c r="H103" s="340">
        <f t="shared" si="73"/>
        <v>9.9984170273297828</v>
      </c>
      <c r="I103" s="340">
        <f t="shared" si="73"/>
        <v>10.195240660862325</v>
      </c>
      <c r="J103" s="340"/>
      <c r="K103" s="340">
        <f>SUM(K64,K70,K81,K86,K89,K94,K102)</f>
        <v>13.265358101694323</v>
      </c>
      <c r="L103" s="356"/>
      <c r="M103" s="341">
        <f>M96+M97+M99+M102</f>
        <v>7.8159940736496418</v>
      </c>
      <c r="N103" s="335" t="s">
        <v>175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0.32230642652638947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9" spans="1:16" x14ac:dyDescent="0.3">
      <c r="B109" s="1" t="s">
        <v>135</v>
      </c>
      <c r="C109" s="1">
        <v>2</v>
      </c>
      <c r="D109" s="1">
        <v>33</v>
      </c>
      <c r="E109" s="1">
        <v>152</v>
      </c>
      <c r="F109" s="1">
        <v>10</v>
      </c>
      <c r="G109" s="1">
        <v>79</v>
      </c>
      <c r="H109" s="1">
        <v>9</v>
      </c>
      <c r="I109" s="1">
        <v>73</v>
      </c>
      <c r="J109" s="1">
        <v>17</v>
      </c>
      <c r="K109" s="1">
        <v>44</v>
      </c>
      <c r="M109" s="1">
        <f>SUM(C109:K109)</f>
        <v>419</v>
      </c>
    </row>
    <row r="110" spans="1:16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M110" s="1">
        <f>SUM(C110:K110)</f>
        <v>0</v>
      </c>
    </row>
    <row r="111" spans="1:16" x14ac:dyDescent="0.3">
      <c r="A111" s="280">
        <v>1</v>
      </c>
      <c r="B111" s="1" t="s">
        <v>166</v>
      </c>
      <c r="C111" s="342">
        <v>12561.47</v>
      </c>
      <c r="D111" s="342">
        <v>248331.58</v>
      </c>
      <c r="E111" s="342">
        <v>1026622.25</v>
      </c>
      <c r="F111" s="342">
        <v>44314.559999999998</v>
      </c>
      <c r="G111" s="342">
        <v>470472.29</v>
      </c>
      <c r="H111" s="343">
        <v>60859.88</v>
      </c>
      <c r="I111" s="342">
        <v>358386.09</v>
      </c>
      <c r="J111" s="342">
        <v>97782.06</v>
      </c>
      <c r="K111" s="342">
        <v>226094.34</v>
      </c>
      <c r="L111" s="342"/>
      <c r="M111" s="344">
        <f>SUM(C111:K111)</f>
        <v>2545424.52</v>
      </c>
    </row>
    <row r="112" spans="1:16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111</v>
      </c>
      <c r="I112" s="348" t="s">
        <v>66</v>
      </c>
      <c r="J112" s="348" t="s">
        <v>67</v>
      </c>
      <c r="K112" s="348" t="s">
        <v>68</v>
      </c>
      <c r="L112" s="348"/>
      <c r="M112" s="348" t="s">
        <v>136</v>
      </c>
    </row>
    <row r="113" spans="1:13" x14ac:dyDescent="0.3">
      <c r="A113" s="349">
        <v>4</v>
      </c>
      <c r="B113" s="350" t="s">
        <v>29</v>
      </c>
      <c r="C113" s="354">
        <f>SUM(C114:C118)</f>
        <v>0.83942399999999995</v>
      </c>
      <c r="D113" s="354">
        <f t="shared" ref="D113:K113" si="74">SUM(D114:D118)</f>
        <v>1.1382160000000001</v>
      </c>
      <c r="E113" s="354">
        <f t="shared" si="74"/>
        <v>1.302924</v>
      </c>
      <c r="F113" s="354">
        <f t="shared" si="74"/>
        <v>1.7354039999999999</v>
      </c>
      <c r="G113" s="354">
        <f t="shared" si="74"/>
        <v>1.855928</v>
      </c>
      <c r="H113" s="354">
        <f t="shared" si="74"/>
        <v>2.0653060000000001</v>
      </c>
      <c r="I113" s="354">
        <f t="shared" si="74"/>
        <v>2.6407399999999996</v>
      </c>
      <c r="J113" s="354">
        <f t="shared" si="74"/>
        <v>3.0418319999999999</v>
      </c>
      <c r="K113" s="354">
        <f t="shared" si="74"/>
        <v>3.5015640000000001</v>
      </c>
      <c r="L113" s="351"/>
      <c r="M113" s="352">
        <f>(C113*$C$111+D113*$D$111+E113*$E$111+F113*$F$111+G113*$G$111+H113*$H$111+I113*$I$111+J113*$J$111+K113*$K$111)/$M$111</f>
        <v>1.8629881296745265</v>
      </c>
    </row>
    <row r="114" spans="1:13" x14ac:dyDescent="0.3">
      <c r="A114" s="2" t="s">
        <v>3</v>
      </c>
      <c r="B114" t="s">
        <v>30</v>
      </c>
      <c r="C114" s="39">
        <v>0.5706</v>
      </c>
      <c r="D114" s="34">
        <v>0.77290000000000003</v>
      </c>
      <c r="E114" s="34">
        <v>0.89059999999999995</v>
      </c>
      <c r="F114" s="34">
        <v>1.2726</v>
      </c>
      <c r="G114" s="34">
        <v>1.3382000000000001</v>
      </c>
      <c r="H114" s="34">
        <v>1.0101</v>
      </c>
      <c r="I114" s="34">
        <v>1.8634999999999999</v>
      </c>
      <c r="J114" s="34">
        <v>2.1907999999999999</v>
      </c>
      <c r="K114" s="34">
        <v>2.2816000000000001</v>
      </c>
      <c r="L114" s="34"/>
      <c r="M114" s="89">
        <f>(C114*$C$111+D114*$D$111+E114*$E$111+F114*$F$111+G114*$G$111+H114*$H$111+I114*$I$111+J114*$J$111+K114*$K$111)/$M$111</f>
        <v>1.2802573234593495</v>
      </c>
    </row>
    <row r="115" spans="1:13" x14ac:dyDescent="0.3">
      <c r="A115" s="2" t="s">
        <v>4</v>
      </c>
      <c r="B115" t="s">
        <v>31</v>
      </c>
      <c r="C115" s="39">
        <f>C114*0.04</f>
        <v>2.2824000000000001E-2</v>
      </c>
      <c r="D115" s="39">
        <f t="shared" ref="D115:K115" si="75">D114*0.04</f>
        <v>3.0916000000000003E-2</v>
      </c>
      <c r="E115" s="39">
        <f t="shared" si="75"/>
        <v>3.5623999999999996E-2</v>
      </c>
      <c r="F115" s="39">
        <f t="shared" si="75"/>
        <v>5.0903999999999998E-2</v>
      </c>
      <c r="G115" s="39">
        <f t="shared" si="75"/>
        <v>5.3528000000000006E-2</v>
      </c>
      <c r="H115" s="39">
        <f>H114*0.06</f>
        <v>6.0606E-2</v>
      </c>
      <c r="I115" s="39">
        <f t="shared" si="75"/>
        <v>7.4539999999999995E-2</v>
      </c>
      <c r="J115" s="39">
        <f t="shared" si="75"/>
        <v>8.7632000000000002E-2</v>
      </c>
      <c r="K115" s="39">
        <f t="shared" si="75"/>
        <v>9.1263999999999998E-2</v>
      </c>
      <c r="L115" s="34"/>
      <c r="M115" s="89">
        <f t="shared" ref="M115:M142" si="76">(C115*$C$111+D115*$D$111+E115*$E$111+F115*$F$111+G115*$G$111+H115*$H$111+I115*$I$111+J115*$J$111+K115*$K$111)/$M$111</f>
        <v>5.1693313073561488E-2</v>
      </c>
    </row>
    <row r="116" spans="1:13" x14ac:dyDescent="0.3">
      <c r="A116" s="2" t="s">
        <v>5</v>
      </c>
      <c r="B116" t="s">
        <v>32</v>
      </c>
      <c r="C116" s="34">
        <v>7.6700000000000004E-2</v>
      </c>
      <c r="D116" s="34">
        <v>0.1128</v>
      </c>
      <c r="E116" s="34">
        <v>0.14680000000000001</v>
      </c>
      <c r="F116" s="34">
        <v>0.14680000000000001</v>
      </c>
      <c r="G116" s="34">
        <v>0.1711</v>
      </c>
      <c r="H116" s="34">
        <v>0.1711</v>
      </c>
      <c r="I116" s="34">
        <v>0.20319999999999999</v>
      </c>
      <c r="J116" s="34">
        <v>0.20319999999999999</v>
      </c>
      <c r="K116" s="34">
        <v>0.2399</v>
      </c>
      <c r="L116" s="34"/>
      <c r="M116" s="89">
        <f t="shared" si="76"/>
        <v>0.16658640705401864</v>
      </c>
    </row>
    <row r="117" spans="1:13" x14ac:dyDescent="0.3">
      <c r="A117" s="2" t="s">
        <v>6</v>
      </c>
      <c r="B117" t="s">
        <v>33</v>
      </c>
      <c r="C117" s="34">
        <v>0.16930000000000001</v>
      </c>
      <c r="D117" s="34">
        <v>0.22159999999999999</v>
      </c>
      <c r="E117" s="34">
        <v>0.22989999999999999</v>
      </c>
      <c r="F117" s="34">
        <v>0.2651</v>
      </c>
      <c r="G117" s="34">
        <v>0.29310000000000003</v>
      </c>
      <c r="H117" s="34">
        <v>0.57350000000000001</v>
      </c>
      <c r="I117" s="34">
        <v>0.4995</v>
      </c>
      <c r="J117" s="34">
        <v>0.56020000000000003</v>
      </c>
      <c r="K117" s="34">
        <v>0.88880000000000003</v>
      </c>
      <c r="L117" s="34"/>
      <c r="M117" s="89">
        <f t="shared" si="76"/>
        <v>0.35847370593727135</v>
      </c>
    </row>
    <row r="118" spans="1:13" x14ac:dyDescent="0.3">
      <c r="A118" s="2" t="s">
        <v>100</v>
      </c>
      <c r="B118" t="s">
        <v>101</v>
      </c>
      <c r="C118" s="34"/>
      <c r="D118" s="34"/>
      <c r="E118" s="34"/>
      <c r="F118" s="34"/>
      <c r="G118" s="34"/>
      <c r="H118" s="34">
        <v>0.25</v>
      </c>
      <c r="I118" s="34"/>
      <c r="J118" s="34"/>
      <c r="K118" s="34"/>
      <c r="L118" s="34"/>
      <c r="M118" s="89">
        <f t="shared" si="76"/>
        <v>5.9773801503255732E-3</v>
      </c>
    </row>
    <row r="119" spans="1:13" ht="28.8" x14ac:dyDescent="0.3">
      <c r="A119" s="349">
        <v>5</v>
      </c>
      <c r="B119" s="353" t="s">
        <v>71</v>
      </c>
      <c r="C119" s="354">
        <f t="shared" ref="C119:K119" si="77">SUM(C120:C122,C127:C129)</f>
        <v>2.7426502024000006</v>
      </c>
      <c r="D119" s="354">
        <f t="shared" si="77"/>
        <v>2.7426502024000006</v>
      </c>
      <c r="E119" s="354">
        <f t="shared" si="77"/>
        <v>4.2736923702</v>
      </c>
      <c r="F119" s="354">
        <f t="shared" si="77"/>
        <v>4.1701054230999999</v>
      </c>
      <c r="G119" s="354">
        <f t="shared" si="77"/>
        <v>4.1701054230999999</v>
      </c>
      <c r="H119" s="354">
        <f t="shared" si="77"/>
        <v>4.5263023350000013</v>
      </c>
      <c r="I119" s="354">
        <f t="shared" si="77"/>
        <v>4.1701054230999999</v>
      </c>
      <c r="J119" s="354">
        <f t="shared" si="77"/>
        <v>4.1701054230999999</v>
      </c>
      <c r="K119" s="354">
        <f t="shared" si="77"/>
        <v>4.1701054230999999</v>
      </c>
      <c r="L119" s="351"/>
      <c r="M119" s="352">
        <f t="shared" si="76"/>
        <v>4.0740937840474274</v>
      </c>
    </row>
    <row r="120" spans="1:13" x14ac:dyDescent="0.3">
      <c r="A120" s="2" t="s">
        <v>115</v>
      </c>
      <c r="B120" t="s">
        <v>114</v>
      </c>
      <c r="C120" s="39">
        <v>1.5013000000000001</v>
      </c>
      <c r="D120" s="39">
        <v>1.5013000000000001</v>
      </c>
      <c r="E120" s="39">
        <v>2.2675000000000001</v>
      </c>
      <c r="F120" s="39">
        <v>2.2161</v>
      </c>
      <c r="G120" s="39">
        <v>2.2161</v>
      </c>
      <c r="H120" s="39">
        <v>2.4243999999999999</v>
      </c>
      <c r="I120" s="39">
        <v>2.2161</v>
      </c>
      <c r="J120" s="39">
        <v>2.2161</v>
      </c>
      <c r="K120" s="39">
        <v>2.2161</v>
      </c>
      <c r="L120" s="39"/>
      <c r="M120" s="89">
        <f t="shared" si="76"/>
        <v>2.1685476744311396</v>
      </c>
    </row>
    <row r="121" spans="1:13" x14ac:dyDescent="0.3">
      <c r="A121" s="2" t="s">
        <v>116</v>
      </c>
      <c r="B121" t="s">
        <v>117</v>
      </c>
      <c r="C121" s="39">
        <f>C120*0.423893</f>
        <v>0.63639056090000001</v>
      </c>
      <c r="D121" s="39">
        <f t="shared" ref="D121:K121" si="78">D120*0.423893</f>
        <v>0.63639056090000001</v>
      </c>
      <c r="E121" s="39">
        <f t="shared" si="78"/>
        <v>0.9611773775000001</v>
      </c>
      <c r="F121" s="39">
        <f t="shared" si="78"/>
        <v>0.93938927729999999</v>
      </c>
      <c r="G121" s="39">
        <f t="shared" si="78"/>
        <v>0.93938927729999999</v>
      </c>
      <c r="H121" s="39">
        <f t="shared" si="78"/>
        <v>1.0276861892</v>
      </c>
      <c r="I121" s="39">
        <f t="shared" si="78"/>
        <v>0.93938927729999999</v>
      </c>
      <c r="J121" s="39">
        <f t="shared" si="78"/>
        <v>0.93938927729999999</v>
      </c>
      <c r="K121" s="39">
        <f t="shared" si="78"/>
        <v>0.93938927729999999</v>
      </c>
      <c r="L121" s="39"/>
      <c r="M121" s="89">
        <f t="shared" si="76"/>
        <v>0.91923217935763912</v>
      </c>
    </row>
    <row r="122" spans="1:13" x14ac:dyDescent="0.3">
      <c r="A122" s="280" t="s">
        <v>8</v>
      </c>
      <c r="B122" s="1" t="s">
        <v>35</v>
      </c>
      <c r="C122" s="43">
        <f>SUM(C123:C126)</f>
        <v>0.4042</v>
      </c>
      <c r="D122" s="43">
        <f t="shared" ref="D122:K122" si="79">SUM(D123:D126)</f>
        <v>0.4042</v>
      </c>
      <c r="E122" s="43">
        <f>SUM(E123:E126)</f>
        <v>0.74280000000000002</v>
      </c>
      <c r="F122" s="43">
        <f t="shared" si="79"/>
        <v>0.71849999999999992</v>
      </c>
      <c r="G122" s="43">
        <f t="shared" si="79"/>
        <v>0.71849999999999992</v>
      </c>
      <c r="H122" s="43">
        <f t="shared" si="79"/>
        <v>0.7780999999999999</v>
      </c>
      <c r="I122" s="43">
        <f t="shared" si="79"/>
        <v>0.71849999999999992</v>
      </c>
      <c r="J122" s="43">
        <f t="shared" si="79"/>
        <v>0.71849999999999992</v>
      </c>
      <c r="K122" s="43">
        <f t="shared" si="79"/>
        <v>0.71849999999999992</v>
      </c>
      <c r="L122" s="43"/>
      <c r="M122" s="75">
        <f t="shared" si="76"/>
        <v>0.69751154967580808</v>
      </c>
    </row>
    <row r="123" spans="1:13" x14ac:dyDescent="0.3">
      <c r="A123" s="2" t="s">
        <v>9</v>
      </c>
      <c r="B123" t="s">
        <v>108</v>
      </c>
      <c r="C123" s="39">
        <v>0.34329999999999999</v>
      </c>
      <c r="D123" s="39">
        <v>0.34329999999999999</v>
      </c>
      <c r="E123" s="39">
        <v>0.63090000000000002</v>
      </c>
      <c r="F123" s="39">
        <v>0.61029999999999995</v>
      </c>
      <c r="G123" s="39">
        <v>0.61029999999999995</v>
      </c>
      <c r="H123" s="39">
        <v>0.66379999999999995</v>
      </c>
      <c r="I123" s="39">
        <v>0.61029999999999995</v>
      </c>
      <c r="J123" s="39">
        <v>0.61029999999999995</v>
      </c>
      <c r="K123" s="39">
        <v>0.61029999999999995</v>
      </c>
      <c r="L123" s="39"/>
      <c r="M123" s="89">
        <f t="shared" si="76"/>
        <v>0.5925214243382867</v>
      </c>
    </row>
    <row r="124" spans="1:13" x14ac:dyDescent="0.3">
      <c r="A124" s="2" t="s">
        <v>10</v>
      </c>
      <c r="B124" t="s">
        <v>109</v>
      </c>
      <c r="C124" s="39">
        <v>3.7100000000000001E-2</v>
      </c>
      <c r="D124" s="39">
        <v>3.7100000000000001E-2</v>
      </c>
      <c r="E124" s="39">
        <v>6.8199999999999997E-2</v>
      </c>
      <c r="F124" s="39">
        <v>6.59E-2</v>
      </c>
      <c r="G124" s="39">
        <v>6.59E-2</v>
      </c>
      <c r="H124" s="39">
        <v>6.8599999999999994E-2</v>
      </c>
      <c r="I124" s="39">
        <v>6.59E-2</v>
      </c>
      <c r="J124" s="39">
        <v>6.59E-2</v>
      </c>
      <c r="K124" s="39">
        <v>6.59E-2</v>
      </c>
      <c r="L124" s="39"/>
      <c r="M124" s="89">
        <f t="shared" si="76"/>
        <v>6.3940339853015962E-2</v>
      </c>
    </row>
    <row r="125" spans="1:13" x14ac:dyDescent="0.3">
      <c r="A125" s="2" t="s">
        <v>11</v>
      </c>
      <c r="B125" t="s">
        <v>110</v>
      </c>
      <c r="C125" s="39">
        <v>3.8999999999999998E-3</v>
      </c>
      <c r="D125" s="39">
        <v>3.8999999999999998E-3</v>
      </c>
      <c r="E125" s="39">
        <v>7.1000000000000004E-3</v>
      </c>
      <c r="F125" s="39">
        <v>6.8999999999999999E-3</v>
      </c>
      <c r="G125" s="39">
        <v>6.8999999999999999E-3</v>
      </c>
      <c r="H125" s="39">
        <v>7.1999999999999998E-3</v>
      </c>
      <c r="I125" s="39">
        <v>6.8999999999999999E-3</v>
      </c>
      <c r="J125" s="39">
        <v>6.8999999999999999E-3</v>
      </c>
      <c r="K125" s="39">
        <v>6.8999999999999999E-3</v>
      </c>
      <c r="L125" s="39"/>
      <c r="M125" s="89">
        <f t="shared" si="76"/>
        <v>6.680352262812334E-3</v>
      </c>
    </row>
    <row r="126" spans="1:13" x14ac:dyDescent="0.3">
      <c r="A126" s="2" t="s">
        <v>132</v>
      </c>
      <c r="B126" t="s">
        <v>133</v>
      </c>
      <c r="C126" s="39">
        <v>1.9900000000000001E-2</v>
      </c>
      <c r="D126" s="39">
        <v>1.9900000000000001E-2</v>
      </c>
      <c r="E126" s="39">
        <v>3.6600000000000001E-2</v>
      </c>
      <c r="F126" s="39">
        <v>3.5400000000000001E-2</v>
      </c>
      <c r="G126" s="39">
        <v>3.5400000000000001E-2</v>
      </c>
      <c r="H126" s="39">
        <v>3.85E-2</v>
      </c>
      <c r="I126" s="39">
        <v>3.5400000000000001E-2</v>
      </c>
      <c r="J126" s="39">
        <v>3.5400000000000001E-2</v>
      </c>
      <c r="K126" s="39">
        <v>3.5400000000000001E-2</v>
      </c>
      <c r="L126" s="39"/>
      <c r="M126" s="89">
        <f t="shared" si="76"/>
        <v>3.4369433221693023E-2</v>
      </c>
    </row>
    <row r="127" spans="1:13" x14ac:dyDescent="0.3">
      <c r="A127" s="2" t="s">
        <v>13</v>
      </c>
      <c r="B127" t="s">
        <v>40</v>
      </c>
      <c r="C127" s="39">
        <v>3.6299999999999999E-2</v>
      </c>
      <c r="D127" s="39">
        <v>3.6299999999999999E-2</v>
      </c>
      <c r="E127" s="39">
        <v>5.4600000000000003E-2</v>
      </c>
      <c r="F127" s="39">
        <v>5.3199999999999997E-2</v>
      </c>
      <c r="G127" s="39">
        <v>5.3199999999999997E-2</v>
      </c>
      <c r="H127" s="39">
        <v>5.3199999999999997E-2</v>
      </c>
      <c r="I127" s="39">
        <v>5.3199999999999997E-2</v>
      </c>
      <c r="J127" s="39">
        <v>5.3199999999999997E-2</v>
      </c>
      <c r="K127" s="39">
        <v>5.3199999999999997E-2</v>
      </c>
      <c r="L127" s="39"/>
      <c r="M127" s="89">
        <f t="shared" si="76"/>
        <v>5.2032484966004801E-2</v>
      </c>
    </row>
    <row r="128" spans="1:13" x14ac:dyDescent="0.3">
      <c r="A128" s="595" t="s">
        <v>14</v>
      </c>
      <c r="B128" t="s">
        <v>118</v>
      </c>
      <c r="C128" s="39">
        <v>0.11550000000000001</v>
      </c>
      <c r="D128" s="39">
        <v>0.11550000000000001</v>
      </c>
      <c r="E128" s="39">
        <v>0.1739</v>
      </c>
      <c r="F128" s="39">
        <v>0.1706</v>
      </c>
      <c r="G128" s="39">
        <v>0.1706</v>
      </c>
      <c r="H128" s="39">
        <v>0.1706</v>
      </c>
      <c r="I128" s="39">
        <v>0.1706</v>
      </c>
      <c r="J128" s="39">
        <v>0.1706</v>
      </c>
      <c r="K128" s="39">
        <v>0.1706</v>
      </c>
      <c r="L128" s="39"/>
      <c r="M128" s="89">
        <f t="shared" si="76"/>
        <v>0.16628348872902349</v>
      </c>
    </row>
    <row r="129" spans="1:18" x14ac:dyDescent="0.3">
      <c r="A129" s="595"/>
      <c r="B129" t="s">
        <v>117</v>
      </c>
      <c r="C129" s="39">
        <f>C128*0.423893</f>
        <v>4.8959641500000005E-2</v>
      </c>
      <c r="D129" s="39">
        <f t="shared" ref="D129:K129" si="80">D128*0.423893</f>
        <v>4.8959641500000005E-2</v>
      </c>
      <c r="E129" s="39">
        <f t="shared" si="80"/>
        <v>7.3714992700000009E-2</v>
      </c>
      <c r="F129" s="39">
        <f t="shared" si="80"/>
        <v>7.2316145800000009E-2</v>
      </c>
      <c r="G129" s="39">
        <f t="shared" si="80"/>
        <v>7.2316145800000009E-2</v>
      </c>
      <c r="H129" s="39">
        <f t="shared" si="80"/>
        <v>7.2316145800000009E-2</v>
      </c>
      <c r="I129" s="39">
        <f t="shared" si="80"/>
        <v>7.2316145800000009E-2</v>
      </c>
      <c r="J129" s="39">
        <f t="shared" si="80"/>
        <v>7.2316145800000009E-2</v>
      </c>
      <c r="K129" s="39">
        <f t="shared" si="80"/>
        <v>7.2316145800000009E-2</v>
      </c>
      <c r="L129" s="39"/>
      <c r="M129" s="89">
        <f t="shared" si="76"/>
        <v>7.0486406887811937E-2</v>
      </c>
    </row>
    <row r="130" spans="1:18" x14ac:dyDescent="0.3">
      <c r="A130" s="349">
        <v>6</v>
      </c>
      <c r="B130" s="350" t="s">
        <v>42</v>
      </c>
      <c r="C130" s="354">
        <f>SUM(C131:C133)</f>
        <v>0.32179999999999997</v>
      </c>
      <c r="D130" s="354">
        <f t="shared" ref="D130:K130" si="81">SUM(D131:D133)</f>
        <v>0.32179999999999997</v>
      </c>
      <c r="E130" s="354">
        <f t="shared" si="81"/>
        <v>0.39239999999999997</v>
      </c>
      <c r="F130" s="354">
        <f t="shared" si="81"/>
        <v>0.38829999999999998</v>
      </c>
      <c r="G130" s="354">
        <f t="shared" si="81"/>
        <v>0.38829999999999998</v>
      </c>
      <c r="H130" s="354">
        <f>SUM(H131:H133)</f>
        <v>0.75639999999999996</v>
      </c>
      <c r="I130" s="354">
        <f t="shared" si="81"/>
        <v>0.38829999999999998</v>
      </c>
      <c r="J130" s="354">
        <f t="shared" si="81"/>
        <v>0.38829999999999998</v>
      </c>
      <c r="K130" s="354">
        <f t="shared" si="81"/>
        <v>0.38829999999999998</v>
      </c>
      <c r="L130" s="354"/>
      <c r="M130" s="352">
        <f t="shared" si="76"/>
        <v>0.39193879783321955</v>
      </c>
    </row>
    <row r="131" spans="1:18" x14ac:dyDescent="0.3">
      <c r="A131" s="2" t="s">
        <v>15</v>
      </c>
      <c r="B131" t="s">
        <v>43</v>
      </c>
      <c r="C131" s="39">
        <v>0.13930000000000001</v>
      </c>
      <c r="D131" s="39">
        <v>0.13930000000000001</v>
      </c>
      <c r="E131" s="39">
        <v>0.2099</v>
      </c>
      <c r="F131" s="39">
        <v>0.20580000000000001</v>
      </c>
      <c r="G131" s="39">
        <v>0.20580000000000001</v>
      </c>
      <c r="H131" s="39">
        <v>0.20580000000000001</v>
      </c>
      <c r="I131" s="39">
        <v>0.20580000000000001</v>
      </c>
      <c r="J131" s="39">
        <v>0.20580000000000001</v>
      </c>
      <c r="K131" s="39">
        <v>0.20580000000000001</v>
      </c>
      <c r="L131" s="39"/>
      <c r="M131" s="89">
        <f t="shared" si="76"/>
        <v>0.2006377032998802</v>
      </c>
    </row>
    <row r="132" spans="1:18" x14ac:dyDescent="0.3">
      <c r="A132" s="2" t="s">
        <v>16</v>
      </c>
      <c r="B132" t="s">
        <v>44</v>
      </c>
      <c r="C132" s="39">
        <v>0.1825</v>
      </c>
      <c r="D132" s="39">
        <v>0.1825</v>
      </c>
      <c r="E132" s="39">
        <v>0.1825</v>
      </c>
      <c r="F132" s="39">
        <v>0.1825</v>
      </c>
      <c r="G132" s="39">
        <v>0.1825</v>
      </c>
      <c r="H132" s="39">
        <v>0.1825</v>
      </c>
      <c r="I132" s="39">
        <v>0.1825</v>
      </c>
      <c r="J132" s="39">
        <v>0.1825</v>
      </c>
      <c r="K132" s="39">
        <v>0.1825</v>
      </c>
      <c r="L132" s="39"/>
      <c r="M132" s="89">
        <f t="shared" si="76"/>
        <v>0.18249999999999997</v>
      </c>
    </row>
    <row r="133" spans="1:18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>
        <f>SUM(H134:H134)</f>
        <v>0.36809999999999998</v>
      </c>
      <c r="I133" s="39"/>
      <c r="J133" s="39"/>
      <c r="K133" s="39"/>
      <c r="L133" s="39"/>
      <c r="M133" s="89">
        <f t="shared" si="76"/>
        <v>8.8010945333393733E-3</v>
      </c>
    </row>
    <row r="134" spans="1:18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>
        <v>0.36809999999999998</v>
      </c>
      <c r="I134" s="39"/>
      <c r="J134" s="39"/>
      <c r="K134" s="39"/>
      <c r="L134" s="39"/>
      <c r="M134" s="89">
        <f t="shared" si="76"/>
        <v>8.8010945333393733E-3</v>
      </c>
    </row>
    <row r="135" spans="1:18" x14ac:dyDescent="0.3">
      <c r="A135" s="349">
        <v>7</v>
      </c>
      <c r="B135" s="350" t="s">
        <v>45</v>
      </c>
      <c r="C135" s="354">
        <f>SUM(C136:C137)</f>
        <v>0.39900000000000002</v>
      </c>
      <c r="D135" s="354">
        <f>SUM(D136:D137)</f>
        <v>0.26169999999999999</v>
      </c>
      <c r="E135" s="354">
        <f t="shared" ref="E135:K135" si="82">SUM(E136:E137)</f>
        <v>0.28240000000000004</v>
      </c>
      <c r="F135" s="354">
        <f t="shared" si="82"/>
        <v>0.3387</v>
      </c>
      <c r="G135" s="354">
        <f t="shared" si="82"/>
        <v>0.45989999999999998</v>
      </c>
      <c r="H135" s="354">
        <f t="shared" si="82"/>
        <v>0.63529999999999998</v>
      </c>
      <c r="I135" s="354">
        <f t="shared" si="82"/>
        <v>0.7399</v>
      </c>
      <c r="J135" s="354">
        <f t="shared" si="82"/>
        <v>0.75239999999999996</v>
      </c>
      <c r="K135" s="354">
        <f t="shared" si="82"/>
        <v>1.3349</v>
      </c>
      <c r="L135" s="354"/>
      <c r="M135" s="352">
        <f t="shared" si="76"/>
        <v>0.49913747912823586</v>
      </c>
    </row>
    <row r="136" spans="1:18" x14ac:dyDescent="0.3">
      <c r="A136" s="2" t="s">
        <v>17</v>
      </c>
      <c r="B136" t="s">
        <v>46</v>
      </c>
      <c r="C136" s="39">
        <v>0.38080000000000003</v>
      </c>
      <c r="D136" s="39">
        <v>0.24729999999999999</v>
      </c>
      <c r="E136" s="39">
        <v>0.26700000000000002</v>
      </c>
      <c r="F136" s="39">
        <v>0.3201</v>
      </c>
      <c r="G136" s="39">
        <v>0.43469999999999998</v>
      </c>
      <c r="H136" s="39">
        <v>0.59750000000000003</v>
      </c>
      <c r="I136" s="39">
        <v>0.69940000000000002</v>
      </c>
      <c r="J136" s="39">
        <v>0.71109999999999995</v>
      </c>
      <c r="K136" s="39">
        <v>1.2618</v>
      </c>
      <c r="L136" s="39"/>
      <c r="M136" s="89">
        <f t="shared" si="76"/>
        <v>0.47176453462583917</v>
      </c>
    </row>
    <row r="137" spans="1:18" x14ac:dyDescent="0.3">
      <c r="A137" s="2" t="s">
        <v>18</v>
      </c>
      <c r="B137" t="s">
        <v>48</v>
      </c>
      <c r="C137" s="39">
        <v>1.8200000000000001E-2</v>
      </c>
      <c r="D137" s="39">
        <v>1.44E-2</v>
      </c>
      <c r="E137" s="39">
        <v>1.54E-2</v>
      </c>
      <c r="F137" s="39">
        <v>1.8599999999999998E-2</v>
      </c>
      <c r="G137" s="39">
        <v>2.52E-2</v>
      </c>
      <c r="H137" s="39">
        <v>3.78E-2</v>
      </c>
      <c r="I137" s="39">
        <v>4.0500000000000001E-2</v>
      </c>
      <c r="J137" s="39">
        <v>4.1300000000000003E-2</v>
      </c>
      <c r="K137" s="39">
        <v>7.3099999999999998E-2</v>
      </c>
      <c r="L137" s="39"/>
      <c r="M137" s="89">
        <f t="shared" si="76"/>
        <v>2.7372944502396794E-2</v>
      </c>
    </row>
    <row r="138" spans="1:18" x14ac:dyDescent="0.3">
      <c r="A138" s="349">
        <v>8</v>
      </c>
      <c r="B138" s="350" t="s">
        <v>49</v>
      </c>
      <c r="C138" s="354">
        <f>SUM(C139:C142)</f>
        <v>0.74629999999999996</v>
      </c>
      <c r="D138" s="354">
        <f>SUM(D139:D142)</f>
        <v>0.48720000000000002</v>
      </c>
      <c r="E138" s="354">
        <f t="shared" ref="E138:K138" si="83">SUM(E139:E142)</f>
        <v>0.55979999999999996</v>
      </c>
      <c r="F138" s="354">
        <f t="shared" si="83"/>
        <v>0.62690000000000001</v>
      </c>
      <c r="G138" s="354">
        <f t="shared" si="83"/>
        <v>0.8647999999999999</v>
      </c>
      <c r="H138" s="354">
        <f t="shared" si="83"/>
        <v>1.2649999999999999</v>
      </c>
      <c r="I138" s="354">
        <f t="shared" si="83"/>
        <v>1.399</v>
      </c>
      <c r="J138" s="354">
        <f t="shared" si="83"/>
        <v>1.4202999999999999</v>
      </c>
      <c r="K138" s="354">
        <f t="shared" si="83"/>
        <v>3.0364</v>
      </c>
      <c r="L138" s="354"/>
      <c r="M138" s="352">
        <f t="shared" si="76"/>
        <v>0.99923322116304603</v>
      </c>
    </row>
    <row r="139" spans="1:18" x14ac:dyDescent="0.3">
      <c r="A139" s="2" t="s">
        <v>19</v>
      </c>
      <c r="B139" t="s">
        <v>46</v>
      </c>
      <c r="C139" s="39">
        <v>0.3775</v>
      </c>
      <c r="D139" s="39">
        <v>0.24640000000000001</v>
      </c>
      <c r="E139" s="39">
        <v>0.28310000000000002</v>
      </c>
      <c r="F139" s="39">
        <v>0.31709999999999999</v>
      </c>
      <c r="G139" s="39">
        <v>0.43740000000000001</v>
      </c>
      <c r="H139" s="39">
        <v>0.61570000000000003</v>
      </c>
      <c r="I139" s="39">
        <v>0.70760000000000001</v>
      </c>
      <c r="J139" s="39">
        <v>0.71840000000000004</v>
      </c>
      <c r="K139" s="39">
        <v>1.5358000000000001</v>
      </c>
      <c r="L139" s="39"/>
      <c r="M139" s="89">
        <f t="shared" si="76"/>
        <v>0.50480855999218555</v>
      </c>
    </row>
    <row r="140" spans="1:18" x14ac:dyDescent="0.3">
      <c r="A140" s="2" t="s">
        <v>19</v>
      </c>
      <c r="B140" t="s">
        <v>47</v>
      </c>
      <c r="C140" s="39">
        <v>0.19339999999999999</v>
      </c>
      <c r="D140" s="39">
        <v>0.1263</v>
      </c>
      <c r="E140" s="39">
        <v>0.14510000000000001</v>
      </c>
      <c r="F140" s="39">
        <v>0.16250000000000001</v>
      </c>
      <c r="G140" s="39">
        <v>0.22409999999999999</v>
      </c>
      <c r="H140" s="39">
        <v>0.3155</v>
      </c>
      <c r="I140" s="39">
        <v>0.36259999999999998</v>
      </c>
      <c r="J140" s="39">
        <v>0.36809999999999998</v>
      </c>
      <c r="K140" s="39">
        <v>0.78700000000000003</v>
      </c>
      <c r="L140" s="39"/>
      <c r="M140" s="89">
        <f t="shared" si="76"/>
        <v>0.25868864567863908</v>
      </c>
    </row>
    <row r="141" spans="1:18" x14ac:dyDescent="0.3">
      <c r="A141" s="2" t="s">
        <v>20</v>
      </c>
      <c r="B141" t="s">
        <v>50</v>
      </c>
      <c r="C141" s="39">
        <v>0.11600000000000001</v>
      </c>
      <c r="D141" s="39">
        <v>7.5700000000000003E-2</v>
      </c>
      <c r="E141" s="39">
        <v>8.6999999999999994E-2</v>
      </c>
      <c r="F141" s="39">
        <v>9.74E-2</v>
      </c>
      <c r="G141" s="39">
        <v>0.13439999999999999</v>
      </c>
      <c r="H141" s="39">
        <v>0.22070000000000001</v>
      </c>
      <c r="I141" s="39">
        <v>0.21740000000000001</v>
      </c>
      <c r="J141" s="39">
        <v>0.22070000000000001</v>
      </c>
      <c r="K141" s="39">
        <v>0.4718</v>
      </c>
      <c r="L141" s="39"/>
      <c r="M141" s="89">
        <f t="shared" si="76"/>
        <v>0.15585471084092489</v>
      </c>
    </row>
    <row r="142" spans="1:18" x14ac:dyDescent="0.3">
      <c r="A142" s="2" t="s">
        <v>20</v>
      </c>
      <c r="B142" t="s">
        <v>47</v>
      </c>
      <c r="C142" s="39">
        <v>5.9400000000000001E-2</v>
      </c>
      <c r="D142" s="39">
        <v>3.8800000000000001E-2</v>
      </c>
      <c r="E142" s="39">
        <v>4.4600000000000001E-2</v>
      </c>
      <c r="F142" s="39">
        <v>4.99E-2</v>
      </c>
      <c r="G142" s="39">
        <v>6.8900000000000003E-2</v>
      </c>
      <c r="H142" s="39">
        <v>0.11310000000000001</v>
      </c>
      <c r="I142" s="39">
        <v>0.1114</v>
      </c>
      <c r="J142" s="39">
        <v>0.11310000000000001</v>
      </c>
      <c r="K142" s="39">
        <v>0.24179999999999999</v>
      </c>
      <c r="L142" s="39"/>
      <c r="M142" s="89">
        <f t="shared" si="76"/>
        <v>7.9881304651296434E-2</v>
      </c>
    </row>
    <row r="143" spans="1:18" x14ac:dyDescent="0.3">
      <c r="A143" s="349">
        <v>9</v>
      </c>
      <c r="B143" s="350" t="s">
        <v>51</v>
      </c>
      <c r="C143" s="354">
        <f t="shared" ref="C143:M143" si="84">SUM(C146,C148)</f>
        <v>0.4295231510497633</v>
      </c>
      <c r="D143" s="354">
        <f t="shared" si="84"/>
        <v>0.42121983370576321</v>
      </c>
      <c r="E143" s="354">
        <f t="shared" si="84"/>
        <v>0.57941655418017368</v>
      </c>
      <c r="F143" s="354">
        <f t="shared" si="84"/>
        <v>0.61754344080427082</v>
      </c>
      <c r="G143" s="354">
        <f t="shared" si="84"/>
        <v>0.65834409523627091</v>
      </c>
      <c r="H143" s="354">
        <f t="shared" si="84"/>
        <v>0.78673509344178005</v>
      </c>
      <c r="I143" s="354">
        <f t="shared" si="84"/>
        <v>0.79436884805227082</v>
      </c>
      <c r="J143" s="354">
        <f t="shared" si="84"/>
        <v>0.83136424070827086</v>
      </c>
      <c r="K143" s="354">
        <f t="shared" si="84"/>
        <v>1.057503227284271</v>
      </c>
      <c r="L143" s="354"/>
      <c r="M143" s="354">
        <f t="shared" si="84"/>
        <v>0.6460567022229543</v>
      </c>
    </row>
    <row r="144" spans="1:18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357">
        <v>-0.23280000000000001</v>
      </c>
      <c r="N144" s="276"/>
      <c r="O144" s="276"/>
      <c r="P144" s="277"/>
      <c r="Q144" s="277"/>
      <c r="R144" s="277"/>
    </row>
    <row r="145" spans="1:18" x14ac:dyDescent="0.3">
      <c r="A145" s="358"/>
      <c r="B145" s="359" t="s">
        <v>52</v>
      </c>
      <c r="C145" s="360">
        <f t="shared" ref="C145:K145" si="85">SUM(C138,C135,C130,C119,C113)</f>
        <v>5.0491742024000006</v>
      </c>
      <c r="D145" s="360">
        <f t="shared" si="85"/>
        <v>4.9515662024000004</v>
      </c>
      <c r="E145" s="360">
        <f t="shared" si="85"/>
        <v>6.8112163701999995</v>
      </c>
      <c r="F145" s="360">
        <f t="shared" si="85"/>
        <v>7.2594094231000001</v>
      </c>
      <c r="G145" s="360">
        <f t="shared" si="85"/>
        <v>7.7390334231000004</v>
      </c>
      <c r="H145" s="360">
        <f t="shared" si="85"/>
        <v>9.2483083350000008</v>
      </c>
      <c r="I145" s="360">
        <f t="shared" si="85"/>
        <v>9.3380454230999987</v>
      </c>
      <c r="J145" s="360">
        <f t="shared" si="85"/>
        <v>9.7729374231000001</v>
      </c>
      <c r="K145" s="360">
        <f t="shared" si="85"/>
        <v>12.4312694231</v>
      </c>
      <c r="L145" s="361"/>
      <c r="M145" s="362">
        <f>((C145*$C$111+D145*$D$111+E145*$E$111+F145*$F$111+G145*$G$111+H145*$H$111+I145*$I$111+J145*$J$111+K145*$K$111)/$M$111)+M144</f>
        <v>7.5945914118464559</v>
      </c>
      <c r="N145" s="396"/>
      <c r="O145" s="276"/>
      <c r="P145" s="277"/>
      <c r="Q145" s="277"/>
      <c r="R145" s="277"/>
    </row>
    <row r="146" spans="1:18" x14ac:dyDescent="0.3">
      <c r="A146" s="349" t="s">
        <v>21</v>
      </c>
      <c r="B146" s="350" t="s">
        <v>53</v>
      </c>
      <c r="C146" s="354">
        <f t="shared" ref="C146:M146" si="86">SUM(C147:C147)</f>
        <v>0.10518944615859922</v>
      </c>
      <c r="D146" s="354">
        <f t="shared" si="86"/>
        <v>0.10315597869459921</v>
      </c>
      <c r="E146" s="354">
        <f t="shared" si="86"/>
        <v>0.1418980706403766</v>
      </c>
      <c r="F146" s="354">
        <f t="shared" si="86"/>
        <v>0.15123527651144231</v>
      </c>
      <c r="G146" s="354">
        <f t="shared" si="86"/>
        <v>0.16122728330344233</v>
      </c>
      <c r="H146" s="354">
        <f t="shared" si="86"/>
        <v>0.19267000754305502</v>
      </c>
      <c r="I146" s="354">
        <f t="shared" si="86"/>
        <v>0.19453950029944228</v>
      </c>
      <c r="J146" s="354">
        <f t="shared" si="86"/>
        <v>0.2035996053354423</v>
      </c>
      <c r="K146" s="354">
        <f t="shared" si="86"/>
        <v>0.25898063589144232</v>
      </c>
      <c r="L146" s="354"/>
      <c r="M146" s="352">
        <f t="shared" si="86"/>
        <v>0.15821812288299722</v>
      </c>
    </row>
    <row r="147" spans="1:18" x14ac:dyDescent="0.3">
      <c r="A147" s="2" t="s">
        <v>121</v>
      </c>
      <c r="B147" t="s">
        <v>128</v>
      </c>
      <c r="C147" s="39">
        <f>0.020833*C145</f>
        <v>0.10518944615859922</v>
      </c>
      <c r="D147" s="39">
        <f t="shared" ref="D147:G147" si="87">0.020833*D145</f>
        <v>0.10315597869459921</v>
      </c>
      <c r="E147" s="39">
        <f t="shared" si="87"/>
        <v>0.1418980706403766</v>
      </c>
      <c r="F147" s="346">
        <f t="shared" si="87"/>
        <v>0.15123527651144231</v>
      </c>
      <c r="G147" s="39">
        <f t="shared" si="87"/>
        <v>0.16122728330344233</v>
      </c>
      <c r="H147" s="39">
        <f t="shared" ref="H147" si="88">0.020833*H145</f>
        <v>0.19267000754305502</v>
      </c>
      <c r="I147" s="39">
        <f t="shared" ref="I147:K147" si="89">0.020833*I145</f>
        <v>0.19453950029944228</v>
      </c>
      <c r="J147" s="39">
        <f t="shared" si="89"/>
        <v>0.2035996053354423</v>
      </c>
      <c r="K147" s="39">
        <f t="shared" si="89"/>
        <v>0.25898063589144232</v>
      </c>
      <c r="L147" s="39"/>
      <c r="M147" s="246">
        <f t="shared" ref="M147" si="90">0.020833*M145</f>
        <v>0.15821812288299722</v>
      </c>
    </row>
    <row r="148" spans="1:18" x14ac:dyDescent="0.3">
      <c r="A148" s="349" t="s">
        <v>24</v>
      </c>
      <c r="B148" s="350" t="s">
        <v>56</v>
      </c>
      <c r="C148" s="354">
        <f>SUM(C149,C150)</f>
        <v>0.32433370489116409</v>
      </c>
      <c r="D148" s="354">
        <f t="shared" ref="D148" si="91">SUM(D149,D150)</f>
        <v>0.31806385501116402</v>
      </c>
      <c r="E148" s="354">
        <f t="shared" ref="E148" si="92">SUM(E149,E150)</f>
        <v>0.43751848353979705</v>
      </c>
      <c r="F148" s="354">
        <f t="shared" ref="F148" si="93">SUM(F149,F150)</f>
        <v>0.46630816429282851</v>
      </c>
      <c r="G148" s="354">
        <f t="shared" ref="G148:H148" si="94">SUM(G149,G150)</f>
        <v>0.49711681193282858</v>
      </c>
      <c r="H148" s="354">
        <f t="shared" si="94"/>
        <v>0.59406508589872509</v>
      </c>
      <c r="I148" s="354">
        <f t="shared" ref="I148" si="95">SUM(I149,I150)</f>
        <v>0.59982934775282848</v>
      </c>
      <c r="J148" s="354">
        <f t="shared" ref="J148" si="96">SUM(J149,J150)</f>
        <v>0.62776463537282856</v>
      </c>
      <c r="K148" s="354">
        <f t="shared" ref="K148" si="97">SUM(K149,K150)</f>
        <v>0.79852259139282866</v>
      </c>
      <c r="L148" s="354"/>
      <c r="M148" s="352">
        <f t="shared" ref="M148" si="98">SUM(M149,M150)</f>
        <v>0.48783857933995711</v>
      </c>
    </row>
    <row r="149" spans="1:18" x14ac:dyDescent="0.3">
      <c r="A149" s="2" t="s">
        <v>25</v>
      </c>
      <c r="B149" t="s">
        <v>129</v>
      </c>
      <c r="C149" s="39">
        <f>C147</f>
        <v>0.10518944615859922</v>
      </c>
      <c r="D149" s="39">
        <f t="shared" ref="D149:G149" si="99">D147</f>
        <v>0.10315597869459921</v>
      </c>
      <c r="E149" s="39">
        <f t="shared" si="99"/>
        <v>0.1418980706403766</v>
      </c>
      <c r="F149" s="39">
        <f t="shared" si="99"/>
        <v>0.15123527651144231</v>
      </c>
      <c r="G149" s="39">
        <f t="shared" si="99"/>
        <v>0.16122728330344233</v>
      </c>
      <c r="H149" s="39">
        <f t="shared" ref="H149" si="100">H147</f>
        <v>0.19267000754305502</v>
      </c>
      <c r="I149" s="39">
        <f t="shared" ref="I149:K149" si="101">I147</f>
        <v>0.19453950029944228</v>
      </c>
      <c r="J149" s="39">
        <f t="shared" si="101"/>
        <v>0.2035996053354423</v>
      </c>
      <c r="K149" s="39">
        <f t="shared" si="101"/>
        <v>0.25898063589144232</v>
      </c>
      <c r="L149" s="39"/>
      <c r="M149" s="246">
        <f t="shared" ref="M149" si="102">M147</f>
        <v>0.15821812288299722</v>
      </c>
    </row>
    <row r="150" spans="1:18" x14ac:dyDescent="0.3">
      <c r="A150" s="2" t="s">
        <v>26</v>
      </c>
      <c r="B150" t="s">
        <v>130</v>
      </c>
      <c r="C150" s="39">
        <f>0.043402*C145</f>
        <v>0.21914425873256485</v>
      </c>
      <c r="D150" s="39">
        <f t="shared" ref="D150:G150" si="103">0.043402*D145</f>
        <v>0.21490787631656483</v>
      </c>
      <c r="E150" s="39">
        <f t="shared" si="103"/>
        <v>0.29562041289942043</v>
      </c>
      <c r="F150" s="39">
        <f t="shared" si="103"/>
        <v>0.3150728877813862</v>
      </c>
      <c r="G150" s="39">
        <f t="shared" si="103"/>
        <v>0.33588952862938626</v>
      </c>
      <c r="H150" s="39">
        <f t="shared" ref="H150" si="104">0.043402*H145</f>
        <v>0.40139507835567007</v>
      </c>
      <c r="I150" s="39">
        <f t="shared" ref="I150:K150" si="105">0.043402*I145</f>
        <v>0.4052898474533862</v>
      </c>
      <c r="J150" s="39">
        <f t="shared" si="105"/>
        <v>0.42416503003738626</v>
      </c>
      <c r="K150" s="39">
        <f t="shared" si="105"/>
        <v>0.53954195550138628</v>
      </c>
      <c r="L150" s="39"/>
      <c r="M150" s="246">
        <f t="shared" ref="M150" si="106">0.043402*M145</f>
        <v>0.32962045645695992</v>
      </c>
    </row>
    <row r="151" spans="1:18" ht="28.8" x14ac:dyDescent="0.3">
      <c r="A151" s="364">
        <v>10</v>
      </c>
      <c r="B151" s="365" t="s">
        <v>134</v>
      </c>
      <c r="C151" s="366">
        <v>2.93E-2</v>
      </c>
      <c r="D151" s="366">
        <v>2.93E-2</v>
      </c>
      <c r="E151" s="366">
        <v>4.8500000000000001E-2</v>
      </c>
      <c r="F151" s="366">
        <v>4.5999999999999999E-2</v>
      </c>
      <c r="G151" s="366">
        <v>4.5999999999999999E-2</v>
      </c>
      <c r="H151" s="366">
        <v>1.9400000000000001E-2</v>
      </c>
      <c r="I151" s="366">
        <v>4.5999999999999999E-2</v>
      </c>
      <c r="J151" s="366">
        <v>4.5999999999999999E-2</v>
      </c>
      <c r="K151" s="366">
        <v>4.5999999999999999E-2</v>
      </c>
      <c r="L151" s="367"/>
      <c r="M151" s="368">
        <f t="shared" ref="M151" si="107">(C151*$C$111+D151*$D$111+E151*$E$111+F151*$F$111+G151*$G$111+H151*$H$111+I151*$I$111+J151*$J$111+K151*$K$111)/$M$111</f>
        <v>4.4660643404975137E-2</v>
      </c>
    </row>
    <row r="152" spans="1:18" ht="18" x14ac:dyDescent="0.3">
      <c r="A152" s="579" t="s">
        <v>60</v>
      </c>
      <c r="B152" s="579"/>
      <c r="C152" s="340">
        <f t="shared" ref="C152:K152" si="108">SUM(C113,C119,C130,C135,C138,C143,C151)</f>
        <v>5.5079973534497633</v>
      </c>
      <c r="D152" s="340">
        <f t="shared" si="108"/>
        <v>5.4020860361057634</v>
      </c>
      <c r="E152" s="340">
        <f t="shared" si="108"/>
        <v>7.439132924380174</v>
      </c>
      <c r="F152" s="340">
        <f t="shared" si="108"/>
        <v>7.9229528639042712</v>
      </c>
      <c r="G152" s="340">
        <f t="shared" si="108"/>
        <v>8.4433775183362698</v>
      </c>
      <c r="H152" s="340">
        <f t="shared" si="108"/>
        <v>10.054443428441783</v>
      </c>
      <c r="I152" s="340">
        <f t="shared" si="108"/>
        <v>10.178414271152269</v>
      </c>
      <c r="J152" s="340">
        <f t="shared" si="108"/>
        <v>10.650301663808271</v>
      </c>
      <c r="K152" s="340">
        <f t="shared" si="108"/>
        <v>13.534772650384269</v>
      </c>
      <c r="L152" s="369"/>
      <c r="M152" s="341">
        <f>M145+M146+M148+M151</f>
        <v>8.285308757474386</v>
      </c>
      <c r="N152" t="s">
        <v>176</v>
      </c>
      <c r="O152"/>
    </row>
    <row r="153" spans="1:18" ht="15.6" x14ac:dyDescent="0.3">
      <c r="K153" s="336" t="s">
        <v>151</v>
      </c>
      <c r="M153" s="337">
        <f>M152/SUM($M$103,$M$152,$M$201)</f>
        <v>0.34165945279976839</v>
      </c>
    </row>
    <row r="154" spans="1:18" x14ac:dyDescent="0.3">
      <c r="G154" s="78"/>
      <c r="H154" s="201"/>
      <c r="I154" s="78"/>
      <c r="J154" s="78"/>
      <c r="M154" s="90"/>
    </row>
    <row r="155" spans="1:18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8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8" x14ac:dyDescent="0.3">
      <c r="I157" s="78"/>
      <c r="J157" s="78"/>
      <c r="K157" s="78"/>
    </row>
    <row r="158" spans="1:18" x14ac:dyDescent="0.3">
      <c r="A158" s="280"/>
      <c r="B158" s="1" t="s">
        <v>135</v>
      </c>
      <c r="C158" s="1">
        <v>4</v>
      </c>
      <c r="D158" s="1">
        <v>28</v>
      </c>
      <c r="E158" s="1">
        <v>195</v>
      </c>
      <c r="F158" s="1">
        <v>8</v>
      </c>
      <c r="G158" s="1">
        <v>85</v>
      </c>
      <c r="H158" s="1"/>
      <c r="I158" s="1">
        <v>82</v>
      </c>
      <c r="J158" s="1">
        <v>15</v>
      </c>
      <c r="K158" s="1">
        <v>70</v>
      </c>
      <c r="M158" s="1">
        <f>SUM(C158:K158)</f>
        <v>487</v>
      </c>
    </row>
    <row r="159" spans="1:18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M159" s="1">
        <f>SUM(C159:K159)</f>
        <v>0</v>
      </c>
    </row>
    <row r="160" spans="1:18" x14ac:dyDescent="0.3">
      <c r="A160" s="2">
        <v>1</v>
      </c>
      <c r="B160" s="1" t="s">
        <v>166</v>
      </c>
      <c r="C160" s="343">
        <v>17106.21</v>
      </c>
      <c r="D160" s="342">
        <v>227935.23</v>
      </c>
      <c r="E160" s="342">
        <v>1263738.1100000001</v>
      </c>
      <c r="F160" s="342">
        <v>41418.01</v>
      </c>
      <c r="G160" s="342">
        <v>505501.56</v>
      </c>
      <c r="H160" s="343">
        <v>0</v>
      </c>
      <c r="I160" s="342">
        <v>377990.05</v>
      </c>
      <c r="J160" s="342">
        <v>78828.72</v>
      </c>
      <c r="K160" s="342">
        <v>372126.57</v>
      </c>
      <c r="L160" s="342"/>
      <c r="M160" s="344">
        <f>SUM(C160:K160)</f>
        <v>2884644.46</v>
      </c>
    </row>
    <row r="161" spans="1:13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111</v>
      </c>
      <c r="I161" s="348" t="s">
        <v>66</v>
      </c>
      <c r="J161" s="348" t="s">
        <v>67</v>
      </c>
      <c r="K161" s="348" t="s">
        <v>68</v>
      </c>
      <c r="L161" s="348"/>
      <c r="M161" s="348" t="s">
        <v>136</v>
      </c>
    </row>
    <row r="162" spans="1:13" x14ac:dyDescent="0.3">
      <c r="A162" s="349">
        <v>4</v>
      </c>
      <c r="B162" s="350" t="s">
        <v>29</v>
      </c>
      <c r="C162" s="354">
        <f>SUM(C163:C166)</f>
        <v>0.83942399999999995</v>
      </c>
      <c r="D162" s="354">
        <f>SUM(D163:D166)</f>
        <v>1.1382160000000001</v>
      </c>
      <c r="E162" s="354">
        <f t="shared" ref="E162:G162" si="109">SUM(E163:E166)</f>
        <v>1.302824</v>
      </c>
      <c r="F162" s="354">
        <f t="shared" si="109"/>
        <v>1.7353000000000001</v>
      </c>
      <c r="G162" s="354">
        <f t="shared" si="109"/>
        <v>1.855928</v>
      </c>
      <c r="H162" s="354"/>
      <c r="I162" s="354">
        <f>SUM(I163:I166)</f>
        <v>2.6406359999999998</v>
      </c>
      <c r="J162" s="354">
        <f>SUM(J163:J166)</f>
        <v>3.05192</v>
      </c>
      <c r="K162" s="354">
        <f t="shared" ref="K162" si="110">SUM(K163:K166)</f>
        <v>3.5404600000000004</v>
      </c>
      <c r="L162" s="354"/>
      <c r="M162" s="352">
        <f t="shared" ref="M162:M174" si="111">(C162*$C$160+D162*$D$160+E162*$E$160+F162*$F$160+G162*$G$160+H162*$H$160+I162*$I$160+J162*$J$160+K162*$K$160)/$M$160</f>
        <v>1.9019628912023494</v>
      </c>
    </row>
    <row r="163" spans="1:13" x14ac:dyDescent="0.3">
      <c r="A163" s="2" t="s">
        <v>3</v>
      </c>
      <c r="B163" t="s">
        <v>30</v>
      </c>
      <c r="C163" s="34">
        <v>0.5706</v>
      </c>
      <c r="D163" s="34">
        <v>0.77290000000000003</v>
      </c>
      <c r="E163" s="34">
        <v>0.89059999999999995</v>
      </c>
      <c r="F163" s="34">
        <v>1.2725</v>
      </c>
      <c r="G163" s="34">
        <v>1.3382000000000001</v>
      </c>
      <c r="H163" s="34"/>
      <c r="I163" s="34">
        <v>1.8633999999999999</v>
      </c>
      <c r="J163" s="34">
        <v>2.2004999999999999</v>
      </c>
      <c r="K163" s="34">
        <v>2.319</v>
      </c>
      <c r="L163" s="34"/>
      <c r="M163" s="89">
        <f t="shared" si="111"/>
        <v>1.3108563410743521</v>
      </c>
    </row>
    <row r="164" spans="1:13" x14ac:dyDescent="0.3">
      <c r="A164" s="2" t="s">
        <v>4</v>
      </c>
      <c r="B164" t="s">
        <v>31</v>
      </c>
      <c r="C164" s="39">
        <f>C163*0.04</f>
        <v>2.2824000000000001E-2</v>
      </c>
      <c r="D164" s="39">
        <f t="shared" ref="D164:K164" si="112">D163*0.04</f>
        <v>3.0916000000000003E-2</v>
      </c>
      <c r="E164" s="39">
        <f>E163*0.04</f>
        <v>3.5623999999999996E-2</v>
      </c>
      <c r="F164" s="39">
        <f t="shared" si="112"/>
        <v>5.0900000000000001E-2</v>
      </c>
      <c r="G164" s="39">
        <f t="shared" si="112"/>
        <v>5.3528000000000006E-2</v>
      </c>
      <c r="H164" s="39"/>
      <c r="I164" s="39">
        <f t="shared" si="112"/>
        <v>7.4536000000000005E-2</v>
      </c>
      <c r="J164" s="39">
        <f t="shared" si="112"/>
        <v>8.8020000000000001E-2</v>
      </c>
      <c r="K164" s="39">
        <f t="shared" si="112"/>
        <v>9.2759999999999995E-2</v>
      </c>
      <c r="L164" s="34"/>
      <c r="M164" s="89">
        <f t="shared" si="111"/>
        <v>5.2434253642974077E-2</v>
      </c>
    </row>
    <row r="165" spans="1:13" x14ac:dyDescent="0.3">
      <c r="A165" s="2" t="s">
        <v>5</v>
      </c>
      <c r="B165" t="s">
        <v>32</v>
      </c>
      <c r="C165" s="34">
        <v>7.6700000000000004E-2</v>
      </c>
      <c r="D165" s="34">
        <v>0.1128</v>
      </c>
      <c r="E165" s="34">
        <v>0.14680000000000001</v>
      </c>
      <c r="F165" s="34">
        <v>0.14680000000000001</v>
      </c>
      <c r="G165" s="34">
        <v>0.1711</v>
      </c>
      <c r="H165" s="34"/>
      <c r="I165" s="34">
        <v>0.20319999999999999</v>
      </c>
      <c r="J165" s="34">
        <v>0.20319999999999999</v>
      </c>
      <c r="K165" s="34">
        <v>0.2399</v>
      </c>
      <c r="L165" s="34"/>
      <c r="M165" s="89">
        <f t="shared" si="111"/>
        <v>0.16889780371408405</v>
      </c>
    </row>
    <row r="166" spans="1:13" x14ac:dyDescent="0.3">
      <c r="A166" s="2" t="s">
        <v>6</v>
      </c>
      <c r="B166" t="s">
        <v>33</v>
      </c>
      <c r="C166" s="34">
        <v>0.16930000000000001</v>
      </c>
      <c r="D166" s="34">
        <v>0.22159999999999999</v>
      </c>
      <c r="E166" s="34">
        <v>0.2298</v>
      </c>
      <c r="F166" s="34">
        <v>0.2651</v>
      </c>
      <c r="G166" s="34">
        <v>0.29310000000000003</v>
      </c>
      <c r="H166" s="34"/>
      <c r="I166" s="34">
        <v>0.4995</v>
      </c>
      <c r="J166" s="34">
        <v>0.56020000000000003</v>
      </c>
      <c r="K166" s="34">
        <v>0.88880000000000003</v>
      </c>
      <c r="L166" s="34"/>
      <c r="M166" s="89">
        <f t="shared" si="111"/>
        <v>0.36977449277093927</v>
      </c>
    </row>
    <row r="167" spans="1:13" x14ac:dyDescent="0.3">
      <c r="A167" s="2" t="s">
        <v>100</v>
      </c>
      <c r="B167" t="s">
        <v>101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89">
        <f t="shared" si="111"/>
        <v>0</v>
      </c>
    </row>
    <row r="168" spans="1:13" ht="28.8" x14ac:dyDescent="0.3">
      <c r="A168" s="349">
        <v>5</v>
      </c>
      <c r="B168" s="353" t="s">
        <v>71</v>
      </c>
      <c r="C168" s="354">
        <f>SUM(C169:C171,C176:C178)</f>
        <v>2.7426502024000006</v>
      </c>
      <c r="D168" s="354">
        <f>SUM(D169:D171,D176:D178)</f>
        <v>2.7426502024000006</v>
      </c>
      <c r="E168" s="354">
        <f>SUM(E169:E171,E176:E178)</f>
        <v>4.2735499808999995</v>
      </c>
      <c r="F168" s="354">
        <f>SUM(F169:F171,F176:F178)</f>
        <v>4.1699630338000002</v>
      </c>
      <c r="G168" s="354">
        <f>SUM(G169:G171,G176:G178)</f>
        <v>4.1699630338000002</v>
      </c>
      <c r="H168" s="354"/>
      <c r="I168" s="354">
        <f>SUM(I169:I171,I176:I178)</f>
        <v>4.1699630338000002</v>
      </c>
      <c r="J168" s="354">
        <f>SUM(J169:J171,J176:J178)</f>
        <v>4.1699630338000002</v>
      </c>
      <c r="K168" s="354">
        <f>SUM(K169:K171,K176:K178)</f>
        <v>4.1699630338000002</v>
      </c>
      <c r="L168" s="351"/>
      <c r="M168" s="352">
        <f t="shared" si="111"/>
        <v>4.0940978719672279</v>
      </c>
    </row>
    <row r="169" spans="1:13" x14ac:dyDescent="0.3">
      <c r="A169" s="2" t="s">
        <v>115</v>
      </c>
      <c r="B169" t="s">
        <v>114</v>
      </c>
      <c r="C169" s="39">
        <v>1.5013000000000001</v>
      </c>
      <c r="D169" s="39">
        <v>1.5013000000000001</v>
      </c>
      <c r="E169" s="39">
        <v>2.2673999999999999</v>
      </c>
      <c r="F169" s="39">
        <v>2.2160000000000002</v>
      </c>
      <c r="G169" s="39">
        <v>2.2160000000000002</v>
      </c>
      <c r="H169" s="39"/>
      <c r="I169" s="39">
        <v>2.2160000000000002</v>
      </c>
      <c r="J169" s="39">
        <v>2.2160000000000002</v>
      </c>
      <c r="K169" s="39">
        <v>2.2160000000000002</v>
      </c>
      <c r="L169" s="39"/>
      <c r="M169" s="89">
        <f t="shared" si="111"/>
        <v>2.1778063924890074</v>
      </c>
    </row>
    <row r="170" spans="1:13" x14ac:dyDescent="0.3">
      <c r="A170" s="2" t="s">
        <v>116</v>
      </c>
      <c r="B170" t="s">
        <v>117</v>
      </c>
      <c r="C170" s="39">
        <f>C169*0.423893</f>
        <v>0.63639056090000001</v>
      </c>
      <c r="D170" s="39">
        <f>D169*0.423893</f>
        <v>0.63639056090000001</v>
      </c>
      <c r="E170" s="39">
        <f t="shared" ref="E170:K170" si="113">E169*0.423893</f>
        <v>0.96113498819999998</v>
      </c>
      <c r="F170" s="39">
        <f t="shared" si="113"/>
        <v>0.9393468880000001</v>
      </c>
      <c r="G170" s="39">
        <f t="shared" si="113"/>
        <v>0.9393468880000001</v>
      </c>
      <c r="H170" s="39"/>
      <c r="I170" s="39">
        <f t="shared" si="113"/>
        <v>0.9393468880000001</v>
      </c>
      <c r="J170" s="39">
        <f t="shared" si="113"/>
        <v>0.9393468880000001</v>
      </c>
      <c r="K170" s="39">
        <f t="shared" si="113"/>
        <v>0.9393468880000001</v>
      </c>
      <c r="L170" s="39"/>
      <c r="M170" s="89">
        <f t="shared" si="111"/>
        <v>0.92315688513134286</v>
      </c>
    </row>
    <row r="171" spans="1:13" x14ac:dyDescent="0.3">
      <c r="A171" s="280" t="s">
        <v>8</v>
      </c>
      <c r="B171" s="1" t="s">
        <v>35</v>
      </c>
      <c r="C171" s="43">
        <f>SUM(C172:C175)</f>
        <v>0.4042</v>
      </c>
      <c r="D171" s="43">
        <f>SUM(D172:D175)</f>
        <v>0.4042</v>
      </c>
      <c r="E171" s="43">
        <f t="shared" ref="E171:K171" si="114">SUM(E172:E175)</f>
        <v>0.74280000000000002</v>
      </c>
      <c r="F171" s="43">
        <f t="shared" si="114"/>
        <v>0.71849999999999992</v>
      </c>
      <c r="G171" s="43">
        <f t="shared" si="114"/>
        <v>0.71849999999999992</v>
      </c>
      <c r="H171" s="43"/>
      <c r="I171" s="43">
        <f t="shared" si="114"/>
        <v>0.71849999999999992</v>
      </c>
      <c r="J171" s="43">
        <f t="shared" si="114"/>
        <v>0.71849999999999992</v>
      </c>
      <c r="K171" s="43">
        <f t="shared" si="114"/>
        <v>0.71849999999999992</v>
      </c>
      <c r="L171" s="43"/>
      <c r="M171" s="75">
        <f t="shared" si="111"/>
        <v>0.70244682978747397</v>
      </c>
    </row>
    <row r="172" spans="1:13" x14ac:dyDescent="0.3">
      <c r="A172" s="2" t="s">
        <v>9</v>
      </c>
      <c r="B172" t="s">
        <v>108</v>
      </c>
      <c r="C172" s="39">
        <v>0.34329999999999999</v>
      </c>
      <c r="D172" s="39">
        <v>0.34329999999999999</v>
      </c>
      <c r="E172" s="39">
        <v>0.63090000000000002</v>
      </c>
      <c r="F172" s="39">
        <v>0.61029999999999995</v>
      </c>
      <c r="G172" s="39">
        <v>0.61029999999999995</v>
      </c>
      <c r="H172" s="39"/>
      <c r="I172" s="39">
        <v>0.61029999999999995</v>
      </c>
      <c r="J172" s="39">
        <v>0.61029999999999995</v>
      </c>
      <c r="K172" s="39">
        <v>0.61029999999999995</v>
      </c>
      <c r="L172" s="39"/>
      <c r="M172" s="89">
        <f t="shared" si="111"/>
        <v>0.59664387704958277</v>
      </c>
    </row>
    <row r="173" spans="1:13" x14ac:dyDescent="0.3">
      <c r="A173" s="2" t="s">
        <v>10</v>
      </c>
      <c r="B173" t="s">
        <v>109</v>
      </c>
      <c r="C173" s="39">
        <v>3.7100000000000001E-2</v>
      </c>
      <c r="D173" s="39">
        <v>3.7100000000000001E-2</v>
      </c>
      <c r="E173" s="39">
        <v>6.8199999999999997E-2</v>
      </c>
      <c r="F173" s="39">
        <v>6.59E-2</v>
      </c>
      <c r="G173" s="39">
        <v>6.59E-2</v>
      </c>
      <c r="H173" s="39"/>
      <c r="I173" s="39">
        <v>6.59E-2</v>
      </c>
      <c r="J173" s="39">
        <v>6.59E-2</v>
      </c>
      <c r="K173" s="39">
        <v>6.59E-2</v>
      </c>
      <c r="L173" s="39"/>
      <c r="M173" s="89">
        <f t="shared" si="111"/>
        <v>6.4461141285675122E-2</v>
      </c>
    </row>
    <row r="174" spans="1:13" x14ac:dyDescent="0.3">
      <c r="A174" s="2" t="s">
        <v>11</v>
      </c>
      <c r="B174" t="s">
        <v>110</v>
      </c>
      <c r="C174" s="39">
        <v>3.8999999999999998E-3</v>
      </c>
      <c r="D174" s="39">
        <v>3.8999999999999998E-3</v>
      </c>
      <c r="E174" s="39">
        <v>7.1000000000000004E-3</v>
      </c>
      <c r="F174" s="39">
        <v>6.8999999999999999E-3</v>
      </c>
      <c r="G174" s="39">
        <v>6.8999999999999999E-3</v>
      </c>
      <c r="H174" s="39"/>
      <c r="I174" s="39">
        <v>6.8999999999999999E-3</v>
      </c>
      <c r="J174" s="39">
        <v>6.8999999999999999E-3</v>
      </c>
      <c r="K174" s="39">
        <v>6.8999999999999999E-3</v>
      </c>
      <c r="L174" s="39"/>
      <c r="M174" s="89">
        <f t="shared" si="111"/>
        <v>6.7327777635376243E-3</v>
      </c>
    </row>
    <row r="175" spans="1:13" x14ac:dyDescent="0.3">
      <c r="A175" s="2" t="s">
        <v>132</v>
      </c>
      <c r="B175" t="s">
        <v>133</v>
      </c>
      <c r="C175" s="39">
        <v>1.9900000000000001E-2</v>
      </c>
      <c r="D175" s="39">
        <v>1.9900000000000001E-2</v>
      </c>
      <c r="E175" s="39">
        <v>3.6600000000000001E-2</v>
      </c>
      <c r="F175" s="39">
        <v>3.5400000000000001E-2</v>
      </c>
      <c r="G175" s="39">
        <v>3.5400000000000001E-2</v>
      </c>
      <c r="H175" s="39"/>
      <c r="I175" s="39">
        <v>3.5400000000000001E-2</v>
      </c>
      <c r="J175" s="39">
        <v>3.5400000000000001E-2</v>
      </c>
      <c r="K175" s="39">
        <v>3.5400000000000001E-2</v>
      </c>
      <c r="L175" s="39"/>
      <c r="M175" s="89"/>
    </row>
    <row r="176" spans="1:13" x14ac:dyDescent="0.3">
      <c r="A176" s="2" t="s">
        <v>13</v>
      </c>
      <c r="B176" t="s">
        <v>40</v>
      </c>
      <c r="C176" s="39">
        <v>3.6299999999999999E-2</v>
      </c>
      <c r="D176" s="39">
        <v>3.6299999999999999E-2</v>
      </c>
      <c r="E176" s="39">
        <v>5.4600000000000003E-2</v>
      </c>
      <c r="F176" s="39">
        <v>5.3199999999999997E-2</v>
      </c>
      <c r="G176" s="39">
        <v>5.3199999999999997E-2</v>
      </c>
      <c r="H176" s="39"/>
      <c r="I176" s="39">
        <v>5.3199999999999997E-2</v>
      </c>
      <c r="J176" s="39">
        <v>5.3199999999999997E-2</v>
      </c>
      <c r="K176" s="39">
        <v>5.3199999999999997E-2</v>
      </c>
      <c r="L176" s="39"/>
      <c r="M176" s="89"/>
    </row>
    <row r="177" spans="1:14" x14ac:dyDescent="0.3">
      <c r="A177" s="595" t="s">
        <v>14</v>
      </c>
      <c r="B177" t="s">
        <v>118</v>
      </c>
      <c r="C177" s="39">
        <v>0.11550000000000001</v>
      </c>
      <c r="D177" s="39">
        <v>0.11550000000000001</v>
      </c>
      <c r="E177" s="39">
        <v>0.1739</v>
      </c>
      <c r="F177" s="39">
        <v>0.1706</v>
      </c>
      <c r="G177" s="39">
        <v>0.1706</v>
      </c>
      <c r="H177" s="39"/>
      <c r="I177" s="39">
        <v>0.1706</v>
      </c>
      <c r="J177" s="39">
        <v>0.1706</v>
      </c>
      <c r="K177" s="39">
        <v>0.1706</v>
      </c>
      <c r="L177" s="39"/>
      <c r="M177" s="89">
        <f t="shared" ref="M177:M191" si="115">(C177*$C$160+D177*$D$160+E177*$E$160+F177*$F$160+G177*$G$160+H177*$H$160+I177*$I$160+J177*$J$160+K177*$K$160)/$M$160</f>
        <v>0.16736513077767648</v>
      </c>
    </row>
    <row r="178" spans="1:14" x14ac:dyDescent="0.3">
      <c r="A178" s="595"/>
      <c r="B178" t="s">
        <v>117</v>
      </c>
      <c r="C178" s="39">
        <f>C177*0.423893</f>
        <v>4.8959641500000005E-2</v>
      </c>
      <c r="D178" s="39">
        <f>D177*0.423893</f>
        <v>4.8959641500000005E-2</v>
      </c>
      <c r="E178" s="39">
        <f t="shared" ref="E178:K178" si="116">E177*0.423893</f>
        <v>7.3714992700000009E-2</v>
      </c>
      <c r="F178" s="39">
        <f t="shared" si="116"/>
        <v>7.2316145800000009E-2</v>
      </c>
      <c r="G178" s="39">
        <f t="shared" si="116"/>
        <v>7.2316145800000009E-2</v>
      </c>
      <c r="H178" s="39"/>
      <c r="I178" s="39">
        <f t="shared" si="116"/>
        <v>7.2316145800000009E-2</v>
      </c>
      <c r="J178" s="39">
        <f t="shared" si="116"/>
        <v>7.2316145800000009E-2</v>
      </c>
      <c r="K178" s="39">
        <f t="shared" si="116"/>
        <v>7.2316145800000009E-2</v>
      </c>
      <c r="L178" s="39"/>
      <c r="M178" s="89">
        <f t="shared" si="115"/>
        <v>7.094490738074162E-2</v>
      </c>
    </row>
    <row r="179" spans="1:14" x14ac:dyDescent="0.3">
      <c r="A179" s="349">
        <v>6</v>
      </c>
      <c r="B179" s="350" t="s">
        <v>42</v>
      </c>
      <c r="C179" s="354">
        <f>SUM(C180:C181)</f>
        <v>0.31990000000000002</v>
      </c>
      <c r="D179" s="354">
        <f>SUM(D180:D181)</f>
        <v>0.31990000000000002</v>
      </c>
      <c r="E179" s="354">
        <f t="shared" ref="E179:K179" si="117">SUM(E180:E181)</f>
        <v>0.39050000000000001</v>
      </c>
      <c r="F179" s="354">
        <f t="shared" si="117"/>
        <v>0.38640000000000002</v>
      </c>
      <c r="G179" s="354">
        <f t="shared" si="117"/>
        <v>0.38640000000000002</v>
      </c>
      <c r="H179" s="354"/>
      <c r="I179" s="354">
        <f t="shared" si="117"/>
        <v>0.38640000000000002</v>
      </c>
      <c r="J179" s="354">
        <f t="shared" si="117"/>
        <v>0.38640000000000002</v>
      </c>
      <c r="K179" s="354">
        <f t="shared" si="117"/>
        <v>0.38640000000000002</v>
      </c>
      <c r="L179" s="354"/>
      <c r="M179" s="352">
        <f t="shared" si="115"/>
        <v>0.38254720993761571</v>
      </c>
    </row>
    <row r="180" spans="1:14" x14ac:dyDescent="0.3">
      <c r="A180" s="2" t="s">
        <v>15</v>
      </c>
      <c r="B180" t="s">
        <v>43</v>
      </c>
      <c r="C180" s="39">
        <v>0.13930000000000001</v>
      </c>
      <c r="D180" s="39">
        <v>0.13930000000000001</v>
      </c>
      <c r="E180" s="39">
        <v>0.2099</v>
      </c>
      <c r="F180" s="39">
        <v>0.20580000000000001</v>
      </c>
      <c r="G180" s="39">
        <v>0.20580000000000001</v>
      </c>
      <c r="H180" s="39"/>
      <c r="I180" s="39">
        <v>0.20580000000000001</v>
      </c>
      <c r="J180" s="39">
        <v>0.20580000000000001</v>
      </c>
      <c r="K180" s="39">
        <v>0.20580000000000001</v>
      </c>
      <c r="L180" s="39"/>
      <c r="M180" s="89">
        <f t="shared" si="115"/>
        <v>0.2019472099376157</v>
      </c>
    </row>
    <row r="181" spans="1:14" x14ac:dyDescent="0.3">
      <c r="A181" s="2" t="s">
        <v>16</v>
      </c>
      <c r="B181" t="s">
        <v>44</v>
      </c>
      <c r="C181" s="39">
        <v>0.18060000000000001</v>
      </c>
      <c r="D181" s="39">
        <v>0.18060000000000001</v>
      </c>
      <c r="E181" s="39">
        <v>0.18060000000000001</v>
      </c>
      <c r="F181" s="39">
        <v>0.18060000000000001</v>
      </c>
      <c r="G181" s="39">
        <v>0.18060000000000001</v>
      </c>
      <c r="H181" s="39"/>
      <c r="I181" s="39">
        <v>0.18060000000000001</v>
      </c>
      <c r="J181" s="39">
        <v>0.18060000000000001</v>
      </c>
      <c r="K181" s="39">
        <v>0.18060000000000001</v>
      </c>
      <c r="L181" s="39"/>
      <c r="M181" s="89">
        <f t="shared" si="115"/>
        <v>0.18060000000000004</v>
      </c>
    </row>
    <row r="182" spans="1:14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89">
        <f t="shared" si="115"/>
        <v>0</v>
      </c>
    </row>
    <row r="183" spans="1:14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89">
        <f t="shared" si="115"/>
        <v>0</v>
      </c>
    </row>
    <row r="184" spans="1:14" x14ac:dyDescent="0.3">
      <c r="A184" s="349">
        <v>7</v>
      </c>
      <c r="B184" s="350" t="s">
        <v>45</v>
      </c>
      <c r="C184" s="354">
        <f>SUM(C185:C186)</f>
        <v>0.42799999999999999</v>
      </c>
      <c r="D184" s="354">
        <f>SUM(D185:D186)</f>
        <v>0.2238</v>
      </c>
      <c r="E184" s="354">
        <f t="shared" ref="E184:K184" si="118">SUM(E185:E186)</f>
        <v>0.2979</v>
      </c>
      <c r="F184" s="354">
        <f t="shared" si="118"/>
        <v>0.18209999999999998</v>
      </c>
      <c r="G184" s="354">
        <f t="shared" si="118"/>
        <v>0.37929999999999997</v>
      </c>
      <c r="H184" s="354"/>
      <c r="I184" s="354">
        <f t="shared" si="118"/>
        <v>0.69569999999999999</v>
      </c>
      <c r="J184" s="354">
        <f t="shared" si="118"/>
        <v>0.86839999999999995</v>
      </c>
      <c r="K184" s="354">
        <f t="shared" si="118"/>
        <v>1.2241</v>
      </c>
      <c r="L184" s="354"/>
      <c r="M184" s="352">
        <f t="shared" si="115"/>
        <v>0.49261619548843821</v>
      </c>
    </row>
    <row r="185" spans="1:14" x14ac:dyDescent="0.3">
      <c r="A185" s="2" t="s">
        <v>17</v>
      </c>
      <c r="B185" t="s">
        <v>46</v>
      </c>
      <c r="C185" s="39">
        <v>0.40429999999999999</v>
      </c>
      <c r="D185" s="39">
        <v>0.21160000000000001</v>
      </c>
      <c r="E185" s="39">
        <v>0.28149999999999997</v>
      </c>
      <c r="F185" s="39">
        <v>0.17219999999999999</v>
      </c>
      <c r="G185" s="39">
        <v>0.35849999999999999</v>
      </c>
      <c r="H185" s="39"/>
      <c r="I185" s="39">
        <v>0.65759999999999996</v>
      </c>
      <c r="J185" s="39">
        <v>0.82089999999999996</v>
      </c>
      <c r="K185" s="39">
        <v>1.157</v>
      </c>
      <c r="L185" s="39"/>
      <c r="M185" s="89">
        <f t="shared" si="115"/>
        <v>0.46559328789378773</v>
      </c>
    </row>
    <row r="186" spans="1:14" x14ac:dyDescent="0.3">
      <c r="A186" s="2" t="s">
        <v>18</v>
      </c>
      <c r="B186" t="s">
        <v>48</v>
      </c>
      <c r="C186" s="39">
        <v>2.3699999999999999E-2</v>
      </c>
      <c r="D186" s="39">
        <v>1.2200000000000001E-2</v>
      </c>
      <c r="E186" s="39">
        <v>1.6400000000000001E-2</v>
      </c>
      <c r="F186" s="39">
        <v>9.9000000000000008E-3</v>
      </c>
      <c r="G186" s="39">
        <v>2.0799999999999999E-2</v>
      </c>
      <c r="H186" s="39"/>
      <c r="I186" s="39">
        <v>3.8100000000000002E-2</v>
      </c>
      <c r="J186" s="39">
        <v>4.7500000000000001E-2</v>
      </c>
      <c r="K186" s="39">
        <v>6.7100000000000007E-2</v>
      </c>
      <c r="L186" s="39"/>
      <c r="M186" s="89">
        <f t="shared" si="115"/>
        <v>2.7022907594650328E-2</v>
      </c>
    </row>
    <row r="187" spans="1:14" x14ac:dyDescent="0.3">
      <c r="A187" s="349">
        <v>8</v>
      </c>
      <c r="B187" s="350" t="s">
        <v>49</v>
      </c>
      <c r="C187" s="354">
        <f>SUM(C188:C191)</f>
        <v>0.80679999999999996</v>
      </c>
      <c r="D187" s="354">
        <f>SUM(D188:D191)</f>
        <v>0.41799999999999998</v>
      </c>
      <c r="E187" s="354">
        <f t="shared" ref="E187:K187" si="119">SUM(E188:E191)</f>
        <v>0.59140000000000004</v>
      </c>
      <c r="F187" s="354">
        <f t="shared" si="119"/>
        <v>0.33749999999999997</v>
      </c>
      <c r="G187" s="354">
        <f t="shared" si="119"/>
        <v>0.71489999999999998</v>
      </c>
      <c r="H187" s="354"/>
      <c r="I187" s="354">
        <f t="shared" si="119"/>
        <v>1.3187</v>
      </c>
      <c r="J187" s="354">
        <f t="shared" si="119"/>
        <v>1.6437000000000002</v>
      </c>
      <c r="K187" s="354">
        <f t="shared" si="119"/>
        <v>2.7912000000000003</v>
      </c>
      <c r="L187" s="354"/>
      <c r="M187" s="352">
        <f t="shared" si="115"/>
        <v>1.0048103142749178</v>
      </c>
    </row>
    <row r="188" spans="1:14" x14ac:dyDescent="0.3">
      <c r="A188" s="2" t="s">
        <v>19</v>
      </c>
      <c r="B188" t="s">
        <v>46</v>
      </c>
      <c r="C188" s="39">
        <v>0.40799999999999997</v>
      </c>
      <c r="D188" s="39">
        <v>0.2114</v>
      </c>
      <c r="E188" s="39">
        <v>0.29909999999999998</v>
      </c>
      <c r="F188" s="39">
        <v>0.17069999999999999</v>
      </c>
      <c r="G188" s="39">
        <v>0.36149999999999999</v>
      </c>
      <c r="H188" s="39"/>
      <c r="I188" s="39">
        <v>0.66690000000000005</v>
      </c>
      <c r="J188" s="39">
        <v>0.83120000000000005</v>
      </c>
      <c r="K188" s="39">
        <v>1.4115</v>
      </c>
      <c r="L188" s="39"/>
      <c r="M188" s="89">
        <f t="shared" si="115"/>
        <v>0.50814526661424342</v>
      </c>
    </row>
    <row r="189" spans="1:14" x14ac:dyDescent="0.3">
      <c r="A189" s="2" t="s">
        <v>19</v>
      </c>
      <c r="B189" t="s">
        <v>47</v>
      </c>
      <c r="C189" s="39">
        <v>0.2092</v>
      </c>
      <c r="D189" s="39">
        <v>0.1084</v>
      </c>
      <c r="E189" s="39">
        <v>0.15329999999999999</v>
      </c>
      <c r="F189" s="39">
        <v>8.7499999999999994E-2</v>
      </c>
      <c r="G189" s="39">
        <v>0.18640000000000001</v>
      </c>
      <c r="H189" s="39"/>
      <c r="I189" s="39">
        <v>0.34189999999999998</v>
      </c>
      <c r="J189" s="39">
        <v>0.42620000000000002</v>
      </c>
      <c r="K189" s="39">
        <v>0.7238</v>
      </c>
      <c r="L189" s="39"/>
      <c r="M189" s="89">
        <f t="shared" si="115"/>
        <v>0.26070603755133137</v>
      </c>
    </row>
    <row r="190" spans="1:14" x14ac:dyDescent="0.3">
      <c r="A190" s="2" t="s">
        <v>20</v>
      </c>
      <c r="B190" t="s">
        <v>50</v>
      </c>
      <c r="C190" s="39">
        <v>0.12529999999999999</v>
      </c>
      <c r="D190" s="39">
        <v>6.4899999999999999E-2</v>
      </c>
      <c r="E190" s="39">
        <v>9.1899999999999996E-2</v>
      </c>
      <c r="F190" s="39">
        <v>5.2400000000000002E-2</v>
      </c>
      <c r="G190" s="39">
        <v>0.1111</v>
      </c>
      <c r="H190" s="39"/>
      <c r="I190" s="39">
        <v>0.2049</v>
      </c>
      <c r="J190" s="39">
        <v>0.25540000000000002</v>
      </c>
      <c r="K190" s="39">
        <v>0.43359999999999999</v>
      </c>
      <c r="L190" s="39"/>
      <c r="M190" s="89">
        <f t="shared" si="115"/>
        <v>0.15611718089306578</v>
      </c>
    </row>
    <row r="191" spans="1:14" x14ac:dyDescent="0.3">
      <c r="A191" s="2" t="s">
        <v>20</v>
      </c>
      <c r="B191" t="s">
        <v>47</v>
      </c>
      <c r="C191" s="39">
        <v>6.4299999999999996E-2</v>
      </c>
      <c r="D191" s="39">
        <v>3.3300000000000003E-2</v>
      </c>
      <c r="E191" s="39">
        <v>4.7100000000000003E-2</v>
      </c>
      <c r="F191" s="39">
        <v>2.69E-2</v>
      </c>
      <c r="G191" s="39">
        <v>5.5899999999999998E-2</v>
      </c>
      <c r="H191" s="39"/>
      <c r="I191" s="39">
        <v>0.105</v>
      </c>
      <c r="J191" s="39">
        <v>0.13089999999999999</v>
      </c>
      <c r="K191" s="39">
        <v>0.2223</v>
      </c>
      <c r="L191" s="39"/>
      <c r="M191" s="89">
        <f t="shared" si="115"/>
        <v>7.9841829216277152E-2</v>
      </c>
    </row>
    <row r="192" spans="1:14" x14ac:dyDescent="0.3">
      <c r="A192" s="349">
        <v>9</v>
      </c>
      <c r="B192" s="350" t="s">
        <v>51</v>
      </c>
      <c r="C192" s="354">
        <f>SUM(C195,C197)</f>
        <v>0.43697510784976329</v>
      </c>
      <c r="D192" s="354">
        <f>SUM(D195,D197)</f>
        <v>0.41194742170576326</v>
      </c>
      <c r="E192" s="354">
        <f>SUM(E195,E197)</f>
        <v>0.58324100820720115</v>
      </c>
      <c r="F192" s="354">
        <f>SUM(F195,F197)</f>
        <v>0.57942052375929842</v>
      </c>
      <c r="G192" s="354">
        <f>SUM(G195,G197)</f>
        <v>0.63856217926329839</v>
      </c>
      <c r="H192" s="354"/>
      <c r="I192" s="354">
        <f>SUM(I195,I197)</f>
        <v>0.78359529300729835</v>
      </c>
      <c r="J192" s="354">
        <f>SUM(J195,J197)</f>
        <v>0.86092074391929851</v>
      </c>
      <c r="K192" s="354">
        <f>SUM(K195,K197)</f>
        <v>1.0303540822392985</v>
      </c>
      <c r="L192" s="354"/>
      <c r="M192" s="354">
        <f>SUM(M195,M197)</f>
        <v>0.63528225058883192</v>
      </c>
      <c r="N192" s="39"/>
    </row>
    <row r="193" spans="1:15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357">
        <v>-0.40810000000000002</v>
      </c>
      <c r="N193" s="247"/>
      <c r="O193" s="247"/>
    </row>
    <row r="194" spans="1:15" x14ac:dyDescent="0.3">
      <c r="A194" s="358"/>
      <c r="B194" s="359" t="s">
        <v>52</v>
      </c>
      <c r="C194" s="360">
        <f>SUM(C187,C184,C179,C168,C162)</f>
        <v>5.1367742024000007</v>
      </c>
      <c r="D194" s="360">
        <f>SUM(D187,D184,D179,D168,D162)</f>
        <v>4.8425662024000005</v>
      </c>
      <c r="E194" s="360">
        <f>SUM(E187,E184,E179,E168,E162)</f>
        <v>6.8561739808999995</v>
      </c>
      <c r="F194" s="360">
        <f>SUM(F187,F184,F179,F168,F162)</f>
        <v>6.8112630337999995</v>
      </c>
      <c r="G194" s="360">
        <f>SUM(G187,G184,G179,G168,G162)</f>
        <v>7.5064910337999997</v>
      </c>
      <c r="H194" s="360"/>
      <c r="I194" s="360">
        <f>SUM(I187,I184,I179,I168,I162)</f>
        <v>9.2113990337999994</v>
      </c>
      <c r="J194" s="360">
        <f>SUM(J187,J184,J179,J168,J162)</f>
        <v>10.1203830338</v>
      </c>
      <c r="K194" s="360">
        <f>SUM(K187,K184,K179,K168,K162)</f>
        <v>12.1121230338</v>
      </c>
      <c r="L194" s="361"/>
      <c r="M194" s="362">
        <f>((C194*$C$160+D194*$D$160+E194*$E$160+F194*$F$160+G194*$G$160+H194*$H$160+I194*$I$160+J194*$J$160+K194*$K$160)/$M$160)+M193</f>
        <v>7.4679344828705494</v>
      </c>
      <c r="N194" s="247"/>
      <c r="O194" s="247"/>
    </row>
    <row r="195" spans="1:15" x14ac:dyDescent="0.3">
      <c r="A195" s="349" t="s">
        <v>21</v>
      </c>
      <c r="B195" s="350" t="s">
        <v>53</v>
      </c>
      <c r="C195" s="354">
        <f t="shared" ref="C195:M195" si="120">SUM(C196:C196)</f>
        <v>0.10701441695859921</v>
      </c>
      <c r="D195" s="354">
        <f t="shared" si="120"/>
        <v>0.10088518169459922</v>
      </c>
      <c r="E195" s="354">
        <f t="shared" si="120"/>
        <v>0.14283467254408969</v>
      </c>
      <c r="F195" s="354">
        <f t="shared" si="120"/>
        <v>0.1418990427831554</v>
      </c>
      <c r="G195" s="354">
        <f t="shared" si="120"/>
        <v>0.15638272770715539</v>
      </c>
      <c r="H195" s="354"/>
      <c r="I195" s="354">
        <f t="shared" si="120"/>
        <v>0.19190107607115539</v>
      </c>
      <c r="J195" s="354">
        <f t="shared" si="120"/>
        <v>0.2108379397431554</v>
      </c>
      <c r="K195" s="354">
        <f t="shared" si="120"/>
        <v>0.25233185916315543</v>
      </c>
      <c r="L195" s="354"/>
      <c r="M195" s="352">
        <f t="shared" si="120"/>
        <v>0.15557947908164216</v>
      </c>
    </row>
    <row r="196" spans="1:15" x14ac:dyDescent="0.3">
      <c r="A196" s="2" t="s">
        <v>121</v>
      </c>
      <c r="B196" t="s">
        <v>128</v>
      </c>
      <c r="C196" s="39">
        <f>0.020833*C194</f>
        <v>0.10701441695859921</v>
      </c>
      <c r="D196" s="39">
        <f t="shared" ref="D196:M196" si="121">0.020833*D194</f>
        <v>0.10088518169459922</v>
      </c>
      <c r="E196" s="39">
        <f t="shared" si="121"/>
        <v>0.14283467254408969</v>
      </c>
      <c r="F196" s="346">
        <f t="shared" si="121"/>
        <v>0.1418990427831554</v>
      </c>
      <c r="G196" s="39">
        <f t="shared" si="121"/>
        <v>0.15638272770715539</v>
      </c>
      <c r="H196" s="39"/>
      <c r="I196" s="39">
        <f t="shared" si="121"/>
        <v>0.19190107607115539</v>
      </c>
      <c r="J196" s="39">
        <f t="shared" si="121"/>
        <v>0.2108379397431554</v>
      </c>
      <c r="K196" s="39">
        <f t="shared" si="121"/>
        <v>0.25233185916315543</v>
      </c>
      <c r="L196" s="39"/>
      <c r="M196" s="246">
        <f t="shared" si="121"/>
        <v>0.15557947908164216</v>
      </c>
      <c r="N196" s="39"/>
    </row>
    <row r="197" spans="1:15" x14ac:dyDescent="0.3">
      <c r="A197" s="349" t="s">
        <v>24</v>
      </c>
      <c r="B197" s="350" t="s">
        <v>56</v>
      </c>
      <c r="C197" s="354">
        <f>SUM(C198,C199)</f>
        <v>0.32996069089116409</v>
      </c>
      <c r="D197" s="354">
        <f t="shared" ref="D197:M197" si="122">SUM(D198,D199)</f>
        <v>0.31106224001116406</v>
      </c>
      <c r="E197" s="354">
        <f t="shared" si="122"/>
        <v>0.44040633566311149</v>
      </c>
      <c r="F197" s="354">
        <f t="shared" si="122"/>
        <v>0.43752148097614302</v>
      </c>
      <c r="G197" s="354">
        <f t="shared" si="122"/>
        <v>0.482179451556143</v>
      </c>
      <c r="H197" s="354"/>
      <c r="I197" s="354">
        <f t="shared" si="122"/>
        <v>0.59169421693614299</v>
      </c>
      <c r="J197" s="354">
        <f t="shared" si="122"/>
        <v>0.65008280417614306</v>
      </c>
      <c r="K197" s="354">
        <f t="shared" si="122"/>
        <v>0.7780222230761431</v>
      </c>
      <c r="L197" s="354"/>
      <c r="M197" s="352">
        <f t="shared" si="122"/>
        <v>0.47970277150718976</v>
      </c>
    </row>
    <row r="198" spans="1:15" x14ac:dyDescent="0.3">
      <c r="A198" s="2" t="s">
        <v>25</v>
      </c>
      <c r="B198" t="s">
        <v>129</v>
      </c>
      <c r="C198" s="39">
        <f>C196</f>
        <v>0.10701441695859921</v>
      </c>
      <c r="D198" s="39">
        <f t="shared" ref="D198:M198" si="123">D196</f>
        <v>0.10088518169459922</v>
      </c>
      <c r="E198" s="39">
        <f t="shared" si="123"/>
        <v>0.14283467254408969</v>
      </c>
      <c r="F198" s="39">
        <f t="shared" si="123"/>
        <v>0.1418990427831554</v>
      </c>
      <c r="G198" s="39">
        <f t="shared" si="123"/>
        <v>0.15638272770715539</v>
      </c>
      <c r="H198" s="39"/>
      <c r="I198" s="39">
        <f t="shared" si="123"/>
        <v>0.19190107607115539</v>
      </c>
      <c r="J198" s="39">
        <f t="shared" si="123"/>
        <v>0.2108379397431554</v>
      </c>
      <c r="K198" s="39">
        <f t="shared" si="123"/>
        <v>0.25233185916315543</v>
      </c>
      <c r="L198" s="39"/>
      <c r="M198" s="246">
        <f t="shared" si="123"/>
        <v>0.15557947908164216</v>
      </c>
    </row>
    <row r="199" spans="1:15" x14ac:dyDescent="0.3">
      <c r="A199" s="2" t="s">
        <v>26</v>
      </c>
      <c r="B199" t="s">
        <v>130</v>
      </c>
      <c r="C199" s="39">
        <f>0.043402*C194</f>
        <v>0.22294627393256486</v>
      </c>
      <c r="D199" s="39">
        <f t="shared" ref="D199:M199" si="124">0.043402*D194</f>
        <v>0.21017705831656483</v>
      </c>
      <c r="E199" s="39">
        <f t="shared" si="124"/>
        <v>0.29757166311902178</v>
      </c>
      <c r="F199" s="39">
        <f t="shared" si="124"/>
        <v>0.29562243819298761</v>
      </c>
      <c r="G199" s="39">
        <f t="shared" si="124"/>
        <v>0.32579672384898761</v>
      </c>
      <c r="H199" s="39"/>
      <c r="I199" s="39">
        <f t="shared" si="124"/>
        <v>0.39979314086498757</v>
      </c>
      <c r="J199" s="39">
        <f t="shared" si="124"/>
        <v>0.4392448644329876</v>
      </c>
      <c r="K199" s="39">
        <f t="shared" si="124"/>
        <v>0.52569036391298762</v>
      </c>
      <c r="L199" s="39"/>
      <c r="M199" s="246">
        <f t="shared" si="124"/>
        <v>0.3241232924255476</v>
      </c>
    </row>
    <row r="200" spans="1:15" ht="28.8" x14ac:dyDescent="0.3">
      <c r="A200" s="370">
        <v>10</v>
      </c>
      <c r="B200" s="371" t="s">
        <v>134</v>
      </c>
      <c r="C200" s="372">
        <v>2.93E-2</v>
      </c>
      <c r="D200" s="372">
        <v>2.93E-2</v>
      </c>
      <c r="E200" s="372">
        <v>4.8500000000000001E-2</v>
      </c>
      <c r="F200" s="372">
        <v>4.5999999999999999E-2</v>
      </c>
      <c r="G200" s="372">
        <v>4.5999999999999999E-2</v>
      </c>
      <c r="H200" s="372"/>
      <c r="I200" s="372">
        <v>4.5999999999999999E-2</v>
      </c>
      <c r="J200" s="372">
        <v>4.5999999999999999E-2</v>
      </c>
      <c r="K200" s="372">
        <v>4.5999999999999999E-2</v>
      </c>
      <c r="L200" s="373"/>
      <c r="M200" s="374">
        <f t="shared" ref="M200" si="125">(C200*$C$160+D200*$D$160+E200*$E$160+F200*$F$160+G200*$G$160+H200*$H$160+I200*$I$160+J200*$J$160+K200*$K$160)/$M$160</f>
        <v>4.5676616378227779E-2</v>
      </c>
      <c r="N200" s="246"/>
    </row>
    <row r="201" spans="1:15" ht="18" x14ac:dyDescent="0.3">
      <c r="A201" s="579" t="s">
        <v>60</v>
      </c>
      <c r="B201" s="579"/>
      <c r="C201" s="340">
        <f>SUM(C162,C168,C179,C184,C187,C192,C200)</f>
        <v>5.603049310249764</v>
      </c>
      <c r="D201" s="340">
        <f>SUM(D162,D168,D179,D184,D187,D192,D200)</f>
        <v>5.2838136241057638</v>
      </c>
      <c r="E201" s="340">
        <f>SUM(E162,E168,E179,E184,E187,E192,E200)</f>
        <v>7.4879149891072014</v>
      </c>
      <c r="F201" s="340">
        <f>SUM(F162,F168,F179,F184,F187,F192,F200)</f>
        <v>7.4366835575592996</v>
      </c>
      <c r="G201" s="340">
        <f>SUM(G162,G168,G179,G184,G187,G192,G200)</f>
        <v>8.1910532130632987</v>
      </c>
      <c r="H201" s="340"/>
      <c r="I201" s="340">
        <f>SUM(I162,I168,I179,I184,I187,I192,I200)</f>
        <v>10.040994326807297</v>
      </c>
      <c r="J201" s="340">
        <f>SUM(J162,J168,J179,J184,J187,J192,J200)</f>
        <v>11.027303777719299</v>
      </c>
      <c r="K201" s="340">
        <f>SUM(K162,K168,K179,K184,K187,K192,K200)</f>
        <v>13.188477116039298</v>
      </c>
      <c r="L201" s="356"/>
      <c r="M201" s="341">
        <f>M194+M195+M197+M200</f>
        <v>8.1488933498376088</v>
      </c>
      <c r="N201" t="s">
        <v>177</v>
      </c>
      <c r="O201"/>
    </row>
    <row r="202" spans="1:15" ht="15.6" x14ac:dyDescent="0.3">
      <c r="K202" s="336" t="s">
        <v>150</v>
      </c>
      <c r="M202" s="337">
        <f>M201/SUM($M$103,$M$152,$M$201)</f>
        <v>0.33603412067384214</v>
      </c>
      <c r="N202" s="245"/>
    </row>
    <row r="207" spans="1:15" x14ac:dyDescent="0.3">
      <c r="J207" s="38"/>
    </row>
    <row r="208" spans="1:15" x14ac:dyDescent="0.3">
      <c r="J208" s="41"/>
    </row>
  </sheetData>
  <mergeCells count="55">
    <mergeCell ref="A177:A178"/>
    <mergeCell ref="A201:B201"/>
    <mergeCell ref="A79:A80"/>
    <mergeCell ref="A103:B103"/>
    <mergeCell ref="A107:M107"/>
    <mergeCell ref="A128:A129"/>
    <mergeCell ref="A152:B152"/>
    <mergeCell ref="A156:M156"/>
    <mergeCell ref="A58:M58"/>
    <mergeCell ref="L40:M40"/>
    <mergeCell ref="L41:M41"/>
    <mergeCell ref="L42:M42"/>
    <mergeCell ref="L43:M43"/>
    <mergeCell ref="L44:M44"/>
    <mergeCell ref="L45:M45"/>
    <mergeCell ref="L46:M46"/>
    <mergeCell ref="L47:M47"/>
    <mergeCell ref="A48:B48"/>
    <mergeCell ref="L48:M48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</mergeCells>
  <pageMargins left="0.511811024" right="0.511811024" top="0.78740157499999996" bottom="0.78740157499999996" header="0.31496062000000002" footer="0.31496062000000002"/>
  <ignoredErrors>
    <ignoredError sqref="H115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1D5FE-81D5-41CD-A9F6-B89187EA992F}">
  <dimension ref="A1:R208"/>
  <sheetViews>
    <sheetView showGridLines="0" topLeftCell="A67" zoomScale="80" zoomScaleNormal="80" workbookViewId="0">
      <selection activeCell="A81" sqref="A81:XFD8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182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9" t="s">
        <v>145</v>
      </c>
    </row>
    <row r="5" spans="1:16" ht="15.6" x14ac:dyDescent="0.3">
      <c r="A5" s="280"/>
      <c r="B5" s="416" t="s">
        <v>135</v>
      </c>
      <c r="C5" s="417">
        <f t="shared" ref="C5:K5" si="0">SUM(C60,C109,C158)</f>
        <v>8</v>
      </c>
      <c r="D5" s="417">
        <f t="shared" si="0"/>
        <v>139</v>
      </c>
      <c r="E5" s="417">
        <f t="shared" si="0"/>
        <v>487</v>
      </c>
      <c r="F5" s="417">
        <f t="shared" si="0"/>
        <v>25</v>
      </c>
      <c r="G5" s="417">
        <f t="shared" si="0"/>
        <v>255</v>
      </c>
      <c r="H5" s="417">
        <f t="shared" si="0"/>
        <v>30</v>
      </c>
      <c r="I5" s="417">
        <f t="shared" si="0"/>
        <v>215</v>
      </c>
      <c r="J5" s="417">
        <f t="shared" si="0"/>
        <v>32</v>
      </c>
      <c r="K5" s="417">
        <f t="shared" si="0"/>
        <v>146</v>
      </c>
      <c r="L5" s="604">
        <f>SUM(C5:K5)</f>
        <v>1337</v>
      </c>
      <c r="M5" s="604"/>
      <c r="N5" s="418"/>
      <c r="O5" s="418"/>
      <c r="P5" s="419">
        <f>L7/L5</f>
        <v>6086.0774345549744</v>
      </c>
    </row>
    <row r="6" spans="1:16" ht="15.6" x14ac:dyDescent="0.3">
      <c r="A6" s="444"/>
      <c r="B6" s="445" t="s">
        <v>142</v>
      </c>
      <c r="C6" s="451">
        <f t="shared" ref="C6:K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12</v>
      </c>
      <c r="H6" s="451">
        <f t="shared" si="1"/>
        <v>0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605">
        <f>SUM(C6:K6)</f>
        <v>12</v>
      </c>
      <c r="M6" s="605"/>
      <c r="N6" s="452"/>
      <c r="O6" s="452"/>
      <c r="P6" s="439"/>
    </row>
    <row r="7" spans="1:16" x14ac:dyDescent="0.3">
      <c r="A7" s="400">
        <v>1</v>
      </c>
      <c r="B7" s="398" t="s">
        <v>2</v>
      </c>
      <c r="C7" s="401">
        <f t="shared" ref="C7:K7" si="2">SUM(C62,C111,C160)</f>
        <v>36351.78</v>
      </c>
      <c r="D7" s="401">
        <f t="shared" si="2"/>
        <v>1088448.07</v>
      </c>
      <c r="E7" s="401">
        <f t="shared" si="2"/>
        <v>3105490.59</v>
      </c>
      <c r="F7" s="401">
        <f t="shared" si="2"/>
        <v>123934.66</v>
      </c>
      <c r="G7" s="401">
        <f t="shared" si="2"/>
        <v>1538629.03</v>
      </c>
      <c r="H7" s="401">
        <f t="shared" si="2"/>
        <v>207243.25</v>
      </c>
      <c r="I7" s="401">
        <f t="shared" si="2"/>
        <v>1084340</v>
      </c>
      <c r="J7" s="401">
        <f t="shared" si="2"/>
        <v>176610.78</v>
      </c>
      <c r="K7" s="401">
        <f t="shared" si="2"/>
        <v>776037.37</v>
      </c>
      <c r="L7" s="606">
        <f>SUM(C7:K7)</f>
        <v>8137085.5300000003</v>
      </c>
      <c r="M7" s="606"/>
      <c r="N7" s="402"/>
      <c r="O7" s="402"/>
      <c r="P7" s="403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111</v>
      </c>
      <c r="I8" s="415" t="s">
        <v>66</v>
      </c>
      <c r="J8" s="415" t="s">
        <v>67</v>
      </c>
      <c r="K8" s="415" t="s">
        <v>68</v>
      </c>
      <c r="L8" s="607" t="s">
        <v>69</v>
      </c>
      <c r="M8" s="607"/>
      <c r="N8" s="415" t="s">
        <v>70</v>
      </c>
      <c r="O8" s="415" t="s">
        <v>140</v>
      </c>
      <c r="P8" s="415" t="s">
        <v>144</v>
      </c>
    </row>
    <row r="9" spans="1:16" x14ac:dyDescent="0.3">
      <c r="A9" s="404">
        <v>4</v>
      </c>
      <c r="B9" s="398" t="s">
        <v>29</v>
      </c>
      <c r="C9" s="405">
        <f>SUM(C10:C14)</f>
        <v>0.86063999999999996</v>
      </c>
      <c r="D9" s="405">
        <f t="shared" ref="D9:K9" si="3">SUM(D10:D14)</f>
        <v>1.1669437278057004</v>
      </c>
      <c r="E9" s="405">
        <f t="shared" si="3"/>
        <v>1.3359290582953078</v>
      </c>
      <c r="F9" s="405">
        <f t="shared" si="3"/>
        <v>1.7825571182657056</v>
      </c>
      <c r="G9" s="405">
        <f t="shared" si="3"/>
        <v>1.9056019686502861</v>
      </c>
      <c r="H9" s="405">
        <f t="shared" si="3"/>
        <v>2.0583761304775909</v>
      </c>
      <c r="I9" s="405">
        <f t="shared" si="3"/>
        <v>2.7099009996052157</v>
      </c>
      <c r="J9" s="405">
        <f t="shared" si="3"/>
        <v>3.0951535612582655</v>
      </c>
      <c r="K9" s="405">
        <f t="shared" si="3"/>
        <v>3.5643255244031868</v>
      </c>
      <c r="L9" s="603">
        <f>(M64*$M$62+M113*$M$111+M162*$M$160)/$L$7</f>
        <v>1.8779229400646007</v>
      </c>
      <c r="M9" s="603"/>
      <c r="N9" s="406">
        <f t="shared" ref="N9:N48" si="4">L9/$L$48</f>
        <v>0.22271713649406438</v>
      </c>
      <c r="O9" s="405">
        <f t="shared" ref="O9:O48" si="5">N9*$M$53</f>
        <v>0.94476427615306202</v>
      </c>
      <c r="P9" s="407">
        <f t="shared" ref="P9:P47" si="6">L9*$L$7</f>
        <v>15280819.582054719</v>
      </c>
    </row>
    <row r="10" spans="1:16" x14ac:dyDescent="0.3">
      <c r="A10" s="420" t="s">
        <v>3</v>
      </c>
      <c r="B10" s="421" t="s">
        <v>30</v>
      </c>
      <c r="C10" s="422">
        <f t="shared" ref="C10:K10" si="7">(C65*C$62+C114*C$111+C163*C$160)/(SUM(C$160,C$111,C$62))</f>
        <v>0.59099999999999997</v>
      </c>
      <c r="D10" s="422">
        <f t="shared" si="7"/>
        <v>0.8005228151977889</v>
      </c>
      <c r="E10" s="422">
        <f t="shared" si="7"/>
        <v>0.9224</v>
      </c>
      <c r="F10" s="422">
        <f t="shared" si="7"/>
        <v>1.3179691756204439</v>
      </c>
      <c r="G10" s="422">
        <f t="shared" si="7"/>
        <v>1.3859634313945057</v>
      </c>
      <c r="H10" s="422">
        <f t="shared" si="7"/>
        <v>1.0034680476203688</v>
      </c>
      <c r="I10" s="422">
        <f t="shared" si="7"/>
        <v>1.9300009611588615</v>
      </c>
      <c r="J10" s="422">
        <f t="shared" si="7"/>
        <v>2.2420707319791013</v>
      </c>
      <c r="K10" s="422">
        <f t="shared" si="7"/>
        <v>2.3419696517230864</v>
      </c>
      <c r="L10" s="600">
        <f t="shared" ref="L10:L48" si="8">(M65*$M$62+M114*$M$111+M163*$M$160)/$L$7</f>
        <v>1.2986603839640356</v>
      </c>
      <c r="M10" s="600"/>
      <c r="N10" s="423">
        <f t="shared" si="4"/>
        <v>0.15401799287078441</v>
      </c>
      <c r="O10" s="422">
        <f t="shared" si="5"/>
        <v>0.65334306932862385</v>
      </c>
      <c r="P10" s="424">
        <f t="shared" si="6"/>
        <v>10567310.618737999</v>
      </c>
    </row>
    <row r="11" spans="1:16" x14ac:dyDescent="0.3">
      <c r="A11" s="438" t="s">
        <v>4</v>
      </c>
      <c r="B11" s="439" t="s">
        <v>31</v>
      </c>
      <c r="C11" s="440">
        <f t="shared" ref="C11:K11" si="9">(C66*C$62+C115*C$111+C164*C$160)/(SUM(C$160,C$111,C$62))</f>
        <v>2.3639999999999998E-2</v>
      </c>
      <c r="D11" s="440">
        <f t="shared" si="9"/>
        <v>3.2020912607911546E-2</v>
      </c>
      <c r="E11" s="440">
        <f t="shared" si="9"/>
        <v>3.6895999999999998E-2</v>
      </c>
      <c r="F11" s="440">
        <f t="shared" si="9"/>
        <v>5.2718767024817759E-2</v>
      </c>
      <c r="G11" s="440">
        <f t="shared" si="9"/>
        <v>5.5438537255780226E-2</v>
      </c>
      <c r="H11" s="440">
        <f t="shared" si="9"/>
        <v>6.020808285722213E-2</v>
      </c>
      <c r="I11" s="440">
        <f t="shared" si="9"/>
        <v>7.7200038446354466E-2</v>
      </c>
      <c r="J11" s="440">
        <f t="shared" si="9"/>
        <v>8.9682829279164059E-2</v>
      </c>
      <c r="K11" s="440">
        <f t="shared" si="9"/>
        <v>9.3678786068923464E-2</v>
      </c>
      <c r="L11" s="599">
        <f t="shared" si="8"/>
        <v>5.2457561465342001E-2</v>
      </c>
      <c r="M11" s="599"/>
      <c r="N11" s="441">
        <f t="shared" si="4"/>
        <v>6.2213404116680335E-3</v>
      </c>
      <c r="O11" s="440">
        <f t="shared" si="5"/>
        <v>2.6390875274601908E-2</v>
      </c>
      <c r="P11" s="442">
        <f t="shared" si="6"/>
        <v>426851.66433872003</v>
      </c>
    </row>
    <row r="12" spans="1:16" x14ac:dyDescent="0.3">
      <c r="A12" s="420" t="s">
        <v>5</v>
      </c>
      <c r="B12" s="421" t="s">
        <v>32</v>
      </c>
      <c r="C12" s="422">
        <f t="shared" ref="C12:K12" si="10">(C67*C$62+C116*C$111+C165*C$160)/(SUM(C$160,C$111,C$62))</f>
        <v>7.6700000000000004E-2</v>
      </c>
      <c r="D12" s="422">
        <f t="shared" si="10"/>
        <v>0.11279999999999998</v>
      </c>
      <c r="E12" s="422">
        <f t="shared" si="10"/>
        <v>0.14679999999999999</v>
      </c>
      <c r="F12" s="422">
        <f t="shared" si="10"/>
        <v>0.14680000000000001</v>
      </c>
      <c r="G12" s="422">
        <f t="shared" si="10"/>
        <v>0.17109999999999997</v>
      </c>
      <c r="H12" s="422">
        <f t="shared" si="10"/>
        <v>0.1711</v>
      </c>
      <c r="I12" s="422">
        <f t="shared" si="10"/>
        <v>0.20319999999999999</v>
      </c>
      <c r="J12" s="422">
        <f t="shared" si="10"/>
        <v>0.20319999999999999</v>
      </c>
      <c r="K12" s="422">
        <f t="shared" si="10"/>
        <v>0.2399</v>
      </c>
      <c r="L12" s="600">
        <f t="shared" si="8"/>
        <v>0.16477153352337934</v>
      </c>
      <c r="M12" s="600"/>
      <c r="N12" s="423">
        <f t="shared" si="4"/>
        <v>1.9541506916572617E-2</v>
      </c>
      <c r="O12" s="422">
        <f t="shared" si="5"/>
        <v>8.2894912926773437E-2</v>
      </c>
      <c r="P12" s="424">
        <f t="shared" si="6"/>
        <v>1340760.061189</v>
      </c>
    </row>
    <row r="13" spans="1:16" x14ac:dyDescent="0.3">
      <c r="A13" s="438" t="s">
        <v>6</v>
      </c>
      <c r="B13" s="439" t="s">
        <v>181</v>
      </c>
      <c r="C13" s="440">
        <f t="shared" ref="C13:K13" si="11">(C68*C$62+C117*C$111+C166*C$160)/(SUM(C$160,C$111,C$62))</f>
        <v>0.16930000000000001</v>
      </c>
      <c r="D13" s="440">
        <f t="shared" si="11"/>
        <v>0.22159999999999999</v>
      </c>
      <c r="E13" s="440">
        <f t="shared" si="11"/>
        <v>0.22983305829530787</v>
      </c>
      <c r="F13" s="440">
        <f t="shared" si="11"/>
        <v>0.26506917562044391</v>
      </c>
      <c r="G13" s="440">
        <f t="shared" si="11"/>
        <v>0.29310000000000008</v>
      </c>
      <c r="H13" s="440">
        <f t="shared" si="11"/>
        <v>0.5736</v>
      </c>
      <c r="I13" s="440">
        <f t="shared" si="11"/>
        <v>0.49949999999999994</v>
      </c>
      <c r="J13" s="440">
        <f t="shared" si="11"/>
        <v>0.56020000000000003</v>
      </c>
      <c r="K13" s="440">
        <f t="shared" si="11"/>
        <v>0.88877708661117694</v>
      </c>
      <c r="L13" s="599">
        <f t="shared" si="8"/>
        <v>0.35566621668397286</v>
      </c>
      <c r="M13" s="599"/>
      <c r="N13" s="441">
        <f t="shared" si="4"/>
        <v>4.21811564455392E-2</v>
      </c>
      <c r="O13" s="440">
        <f t="shared" si="5"/>
        <v>0.17893212154167124</v>
      </c>
      <c r="P13" s="442">
        <f t="shared" si="6"/>
        <v>2894086.4252890004</v>
      </c>
    </row>
    <row r="14" spans="1:16" x14ac:dyDescent="0.3">
      <c r="A14" s="420" t="s">
        <v>100</v>
      </c>
      <c r="B14" s="421" t="s">
        <v>101</v>
      </c>
      <c r="C14" s="422"/>
      <c r="D14" s="422"/>
      <c r="E14" s="422"/>
      <c r="F14" s="422"/>
      <c r="G14" s="422"/>
      <c r="H14" s="422">
        <f>(H69*H$62+H118*H$111+H167*H$160)/(SUM(H$160,H$111,H$62))</f>
        <v>0.25</v>
      </c>
      <c r="I14" s="422"/>
      <c r="J14" s="422"/>
      <c r="K14" s="422"/>
      <c r="L14" s="600">
        <f t="shared" si="8"/>
        <v>6.3672444278707243E-3</v>
      </c>
      <c r="M14" s="600"/>
      <c r="N14" s="423">
        <f t="shared" si="4"/>
        <v>7.5513984950009315E-4</v>
      </c>
      <c r="O14" s="422">
        <f t="shared" si="5"/>
        <v>3.2032970813914052E-3</v>
      </c>
      <c r="P14" s="424">
        <f t="shared" si="6"/>
        <v>51810.8125</v>
      </c>
    </row>
    <row r="15" spans="1:16" ht="28.8" x14ac:dyDescent="0.3">
      <c r="A15" s="404">
        <v>5</v>
      </c>
      <c r="B15" s="408" t="s">
        <v>71</v>
      </c>
      <c r="C15" s="405">
        <f t="shared" ref="C15:K15" si="12">SUM(C16:C18,C23:C25)</f>
        <v>2.9282283578947164</v>
      </c>
      <c r="D15" s="405">
        <f t="shared" si="12"/>
        <v>2.9281744546780115</v>
      </c>
      <c r="E15" s="405">
        <f t="shared" si="12"/>
        <v>4.5920147537832188</v>
      </c>
      <c r="F15" s="405">
        <f t="shared" si="12"/>
        <v>4.4643145232547159</v>
      </c>
      <c r="G15" s="405">
        <f t="shared" si="12"/>
        <v>4.4642989697215869</v>
      </c>
      <c r="H15" s="405">
        <f t="shared" si="12"/>
        <v>4.464248740520361</v>
      </c>
      <c r="I15" s="405">
        <f t="shared" si="12"/>
        <v>4.4643088691873754</v>
      </c>
      <c r="J15" s="405">
        <f t="shared" si="12"/>
        <v>4.4643863356466262</v>
      </c>
      <c r="K15" s="405">
        <f t="shared" si="12"/>
        <v>4.4643163587475643</v>
      </c>
      <c r="L15" s="603">
        <f t="shared" si="8"/>
        <v>4.3007048527032818</v>
      </c>
      <c r="M15" s="603"/>
      <c r="N15" s="406">
        <f t="shared" si="4"/>
        <v>0.51005323448855255</v>
      </c>
      <c r="O15" s="405">
        <f t="shared" si="5"/>
        <v>2.1636416598502195</v>
      </c>
      <c r="P15" s="409">
        <f t="shared" si="6"/>
        <v>34995203.225732654</v>
      </c>
    </row>
    <row r="16" spans="1:16" x14ac:dyDescent="0.3">
      <c r="A16" s="420" t="s">
        <v>115</v>
      </c>
      <c r="B16" s="421" t="s">
        <v>114</v>
      </c>
      <c r="C16" s="422">
        <f t="shared" ref="C16:K16" si="13">(C71*C$62+C120*C$111+C169*C$160)/(SUM(C$160,C$111,C$62))</f>
        <v>1.6022816127298305</v>
      </c>
      <c r="D16" s="422">
        <f t="shared" si="13"/>
        <v>1.6022437565027792</v>
      </c>
      <c r="E16" s="422">
        <f t="shared" si="13"/>
        <v>2.4342068102611769</v>
      </c>
      <c r="F16" s="422">
        <f t="shared" si="13"/>
        <v>2.3714049320101411</v>
      </c>
      <c r="G16" s="422">
        <f t="shared" si="13"/>
        <v>2.3713940087644128</v>
      </c>
      <c r="H16" s="422">
        <f t="shared" si="13"/>
        <v>2.3713587327982939</v>
      </c>
      <c r="I16" s="422">
        <f t="shared" si="13"/>
        <v>2.3714009611588618</v>
      </c>
      <c r="J16" s="422">
        <f t="shared" si="13"/>
        <v>2.3714553658502613</v>
      </c>
      <c r="K16" s="422">
        <f t="shared" si="13"/>
        <v>2.3714062210766991</v>
      </c>
      <c r="L16" s="600">
        <f t="shared" si="8"/>
        <v>2.2890485239560951</v>
      </c>
      <c r="M16" s="600"/>
      <c r="N16" s="423">
        <f t="shared" si="4"/>
        <v>0.27147564028049453</v>
      </c>
      <c r="O16" s="422">
        <f t="shared" si="5"/>
        <v>1.1515974514589087</v>
      </c>
      <c r="P16" s="424">
        <f t="shared" si="6"/>
        <v>18626183.621750999</v>
      </c>
    </row>
    <row r="17" spans="1:16" x14ac:dyDescent="0.3">
      <c r="A17" s="438" t="s">
        <v>116</v>
      </c>
      <c r="B17" s="439" t="s">
        <v>117</v>
      </c>
      <c r="C17" s="440">
        <f t="shared" ref="C17:K17" si="14">(C72*C$62+C121*C$111+C170*C$160)/(SUM(C$160,C$111,C$62))</f>
        <v>0.67919595966488611</v>
      </c>
      <c r="D17" s="440">
        <f t="shared" si="14"/>
        <v>0.67917991267523259</v>
      </c>
      <c r="E17" s="440">
        <f t="shared" si="14"/>
        <v>1.031843227422041</v>
      </c>
      <c r="F17" s="440">
        <f t="shared" si="14"/>
        <v>1.0052219508445748</v>
      </c>
      <c r="G17" s="440">
        <f t="shared" si="14"/>
        <v>1.0052173205571735</v>
      </c>
      <c r="H17" s="440">
        <f t="shared" si="14"/>
        <v>1.0052023673220671</v>
      </c>
      <c r="I17" s="440">
        <f t="shared" si="14"/>
        <v>1.0052202676285134</v>
      </c>
      <c r="J17" s="440">
        <f t="shared" si="14"/>
        <v>1.0052433293963647</v>
      </c>
      <c r="K17" s="440">
        <f t="shared" si="14"/>
        <v>1.0052224972708652</v>
      </c>
      <c r="L17" s="599">
        <f t="shared" si="8"/>
        <v>0.97031164596532082</v>
      </c>
      <c r="M17" s="599"/>
      <c r="N17" s="441">
        <f t="shared" si="4"/>
        <v>0.11507662358541965</v>
      </c>
      <c r="O17" s="440">
        <f t="shared" si="5"/>
        <v>0.48815409849127112</v>
      </c>
      <c r="P17" s="442">
        <f t="shared" si="6"/>
        <v>7895508.8539748956</v>
      </c>
    </row>
    <row r="18" spans="1:16" x14ac:dyDescent="0.3">
      <c r="A18" s="420" t="s">
        <v>8</v>
      </c>
      <c r="B18" s="421" t="s">
        <v>35</v>
      </c>
      <c r="C18" s="422">
        <f t="shared" ref="C18:K18" si="15">(C73*C$62+C122*C$111+C171*C$160)/(SUM(C$160,C$111,C$62))</f>
        <v>0.43219999999999997</v>
      </c>
      <c r="D18" s="422">
        <f t="shared" si="15"/>
        <v>0.43219999999999992</v>
      </c>
      <c r="E18" s="422">
        <f t="shared" si="15"/>
        <v>0.80009999999999992</v>
      </c>
      <c r="F18" s="422">
        <f t="shared" si="15"/>
        <v>0.77049999999999985</v>
      </c>
      <c r="G18" s="422">
        <f t="shared" si="15"/>
        <v>0.77049999999999996</v>
      </c>
      <c r="H18" s="422">
        <f t="shared" si="15"/>
        <v>0.77049999999999996</v>
      </c>
      <c r="I18" s="422">
        <f t="shared" si="15"/>
        <v>0.77049999999999996</v>
      </c>
      <c r="J18" s="422">
        <f t="shared" si="15"/>
        <v>0.77050000000000007</v>
      </c>
      <c r="K18" s="422">
        <f t="shared" si="15"/>
        <v>0.77049999999999996</v>
      </c>
      <c r="L18" s="600">
        <f t="shared" si="8"/>
        <v>0.73503309151943985</v>
      </c>
      <c r="M18" s="600"/>
      <c r="N18" s="423">
        <f t="shared" si="4"/>
        <v>8.7173153849410753E-2</v>
      </c>
      <c r="O18" s="422">
        <f t="shared" si="5"/>
        <v>0.36978780749865192</v>
      </c>
      <c r="P18" s="424">
        <f t="shared" si="6"/>
        <v>5981027.1330739995</v>
      </c>
    </row>
    <row r="19" spans="1:16" x14ac:dyDescent="0.3">
      <c r="A19" s="438" t="s">
        <v>9</v>
      </c>
      <c r="B19" s="439" t="s">
        <v>108</v>
      </c>
      <c r="C19" s="440">
        <f t="shared" ref="C19:K19" si="16">(C74*C$62+C123*C$111+C172*C$160)/(SUM(C$160,C$111,C$62))</f>
        <v>0.36710000000000004</v>
      </c>
      <c r="D19" s="440">
        <f t="shared" si="16"/>
        <v>0.36709999999999993</v>
      </c>
      <c r="E19" s="440">
        <f t="shared" si="16"/>
        <v>0.67959999999999998</v>
      </c>
      <c r="F19" s="440">
        <f t="shared" si="16"/>
        <v>0.65449999999999986</v>
      </c>
      <c r="G19" s="440">
        <f t="shared" si="16"/>
        <v>0.65449999999999997</v>
      </c>
      <c r="H19" s="440">
        <f t="shared" si="16"/>
        <v>0.65449999999999997</v>
      </c>
      <c r="I19" s="440">
        <f t="shared" si="16"/>
        <v>0.65449999999999997</v>
      </c>
      <c r="J19" s="440">
        <f t="shared" si="16"/>
        <v>0.65449999999999997</v>
      </c>
      <c r="K19" s="440">
        <f t="shared" si="16"/>
        <v>0.65449999999999997</v>
      </c>
      <c r="L19" s="599">
        <f t="shared" si="8"/>
        <v>0.62435165484907951</v>
      </c>
      <c r="M19" s="599"/>
      <c r="N19" s="441">
        <f t="shared" si="4"/>
        <v>7.4046602108462423E-2</v>
      </c>
      <c r="O19" s="440">
        <f t="shared" si="5"/>
        <v>0.31410508209573584</v>
      </c>
      <c r="P19" s="442">
        <f t="shared" si="6"/>
        <v>5080402.8163039992</v>
      </c>
    </row>
    <row r="20" spans="1:16" x14ac:dyDescent="0.3">
      <c r="A20" s="420" t="s">
        <v>10</v>
      </c>
      <c r="B20" s="421" t="s">
        <v>109</v>
      </c>
      <c r="C20" s="422">
        <f t="shared" ref="C20:K20" si="17">(C75*C$62+C124*C$111+C173*C$160)/(SUM(C$160,C$111,C$62))</f>
        <v>3.9699999999999999E-2</v>
      </c>
      <c r="D20" s="422">
        <f t="shared" si="17"/>
        <v>3.9699999999999999E-2</v>
      </c>
      <c r="E20" s="422">
        <f t="shared" si="17"/>
        <v>7.3399999999999993E-2</v>
      </c>
      <c r="F20" s="422">
        <f t="shared" si="17"/>
        <v>7.0699999999999999E-2</v>
      </c>
      <c r="G20" s="422">
        <f t="shared" si="17"/>
        <v>7.0699999999999999E-2</v>
      </c>
      <c r="H20" s="422">
        <f t="shared" si="17"/>
        <v>7.0699999999999999E-2</v>
      </c>
      <c r="I20" s="422">
        <f t="shared" si="17"/>
        <v>7.0699999999999985E-2</v>
      </c>
      <c r="J20" s="422">
        <f t="shared" si="17"/>
        <v>7.0699999999999999E-2</v>
      </c>
      <c r="K20" s="422">
        <f t="shared" si="17"/>
        <v>7.0699999999999999E-2</v>
      </c>
      <c r="L20" s="600">
        <f t="shared" si="8"/>
        <v>6.7445275607665889E-2</v>
      </c>
      <c r="M20" s="600"/>
      <c r="N20" s="423">
        <f t="shared" si="4"/>
        <v>7.9988472012997424E-3</v>
      </c>
      <c r="O20" s="422">
        <f t="shared" si="5"/>
        <v>3.3931044575890988E-2</v>
      </c>
      <c r="P20" s="424">
        <f t="shared" si="6"/>
        <v>548807.97621400002</v>
      </c>
    </row>
    <row r="21" spans="1:16" x14ac:dyDescent="0.3">
      <c r="A21" s="438" t="s">
        <v>11</v>
      </c>
      <c r="B21" s="439" t="s">
        <v>110</v>
      </c>
      <c r="C21" s="440">
        <f t="shared" ref="C21:K21" si="18">(C76*C$62+C125*C$111+C174*C$160)/(SUM(C$160,C$111,C$62))</f>
        <v>4.1000000000000003E-3</v>
      </c>
      <c r="D21" s="440">
        <f t="shared" si="18"/>
        <v>4.1000000000000003E-3</v>
      </c>
      <c r="E21" s="440">
        <f t="shared" si="18"/>
        <v>7.7000000000000002E-3</v>
      </c>
      <c r="F21" s="440">
        <f t="shared" si="18"/>
        <v>7.4000000000000003E-3</v>
      </c>
      <c r="G21" s="440">
        <f t="shared" si="18"/>
        <v>7.4000000000000003E-3</v>
      </c>
      <c r="H21" s="440">
        <f t="shared" si="18"/>
        <v>7.4000000000000003E-3</v>
      </c>
      <c r="I21" s="440">
        <f t="shared" si="18"/>
        <v>7.4000000000000003E-3</v>
      </c>
      <c r="J21" s="440">
        <f t="shared" si="18"/>
        <v>7.4000000000000012E-3</v>
      </c>
      <c r="K21" s="440">
        <f t="shared" si="18"/>
        <v>7.3999999999999995E-3</v>
      </c>
      <c r="L21" s="599">
        <f t="shared" si="8"/>
        <v>7.0583306986574078E-3</v>
      </c>
      <c r="M21" s="599"/>
      <c r="N21" s="441">
        <f t="shared" si="4"/>
        <v>8.3710101628507152E-4</v>
      </c>
      <c r="O21" s="440">
        <f t="shared" si="5"/>
        <v>3.5509756822804488E-3</v>
      </c>
      <c r="P21" s="442">
        <f t="shared" si="6"/>
        <v>57434.240593999988</v>
      </c>
    </row>
    <row r="22" spans="1:16" x14ac:dyDescent="0.3">
      <c r="A22" s="420" t="s">
        <v>132</v>
      </c>
      <c r="B22" s="421" t="s">
        <v>133</v>
      </c>
      <c r="C22" s="422">
        <f t="shared" ref="C22:K22" si="19">(C77*C$62+C126*C$111+C175*C$160)/(SUM(C$160,C$111,C$62))</f>
        <v>2.1299999999999996E-2</v>
      </c>
      <c r="D22" s="422">
        <f t="shared" si="19"/>
        <v>2.1299999999999999E-2</v>
      </c>
      <c r="E22" s="422">
        <f t="shared" si="19"/>
        <v>3.9399999999999998E-2</v>
      </c>
      <c r="F22" s="422">
        <f t="shared" si="19"/>
        <v>3.7899999999999996E-2</v>
      </c>
      <c r="G22" s="422">
        <f t="shared" si="19"/>
        <v>3.7900000000000003E-2</v>
      </c>
      <c r="H22" s="422">
        <f t="shared" si="19"/>
        <v>3.7900000000000003E-2</v>
      </c>
      <c r="I22" s="422">
        <f t="shared" si="19"/>
        <v>3.7900000000000003E-2</v>
      </c>
      <c r="J22" s="422">
        <f t="shared" si="19"/>
        <v>3.7900000000000003E-2</v>
      </c>
      <c r="K22" s="422">
        <f t="shared" si="19"/>
        <v>3.7899999999999996E-2</v>
      </c>
      <c r="L22" s="600">
        <f t="shared" si="8"/>
        <v>2.3008994433784694E-2</v>
      </c>
      <c r="M22" s="600"/>
      <c r="N22" s="423">
        <f t="shared" si="4"/>
        <v>2.7288113077334844E-3</v>
      </c>
      <c r="O22" s="422">
        <f t="shared" si="5"/>
        <v>1.1575595306640556E-2</v>
      </c>
      <c r="P22" s="424">
        <f t="shared" si="6"/>
        <v>187226.15566699998</v>
      </c>
    </row>
    <row r="23" spans="1:16" x14ac:dyDescent="0.3">
      <c r="A23" s="438" t="s">
        <v>13</v>
      </c>
      <c r="B23" s="439" t="s">
        <v>40</v>
      </c>
      <c r="C23" s="440">
        <f t="shared" ref="C23:K23" si="20">(C78*C$62+C127*C$111+C176*C$160)/(SUM(C$160,C$111,C$62))</f>
        <v>3.8699999999999998E-2</v>
      </c>
      <c r="D23" s="440">
        <f t="shared" si="20"/>
        <v>3.8699999999999998E-2</v>
      </c>
      <c r="E23" s="440">
        <f t="shared" si="20"/>
        <v>5.8599999999999999E-2</v>
      </c>
      <c r="F23" s="440">
        <f t="shared" si="20"/>
        <v>5.6899999999999992E-2</v>
      </c>
      <c r="G23" s="440">
        <f t="shared" si="20"/>
        <v>5.6899999999999999E-2</v>
      </c>
      <c r="H23" s="440">
        <f t="shared" si="20"/>
        <v>5.6899999999999999E-2</v>
      </c>
      <c r="I23" s="440">
        <f t="shared" si="20"/>
        <v>5.6899999999999999E-2</v>
      </c>
      <c r="J23" s="440">
        <f t="shared" si="20"/>
        <v>5.6900000000000006E-2</v>
      </c>
      <c r="K23" s="440">
        <f t="shared" si="20"/>
        <v>5.6899999999999992E-2</v>
      </c>
      <c r="L23" s="599">
        <f t="shared" si="8"/>
        <v>3.5145663884523524E-2</v>
      </c>
      <c r="M23" s="599"/>
      <c r="N23" s="441">
        <f t="shared" si="4"/>
        <v>4.1681910655368354E-3</v>
      </c>
      <c r="O23" s="440">
        <f t="shared" si="5"/>
        <v>1.7681432497245304E-2</v>
      </c>
      <c r="P23" s="442">
        <f t="shared" si="6"/>
        <v>285983.27303699998</v>
      </c>
    </row>
    <row r="24" spans="1:16" x14ac:dyDescent="0.3">
      <c r="A24" s="425" t="s">
        <v>14</v>
      </c>
      <c r="B24" s="421" t="s">
        <v>118</v>
      </c>
      <c r="C24" s="422">
        <f t="shared" ref="C24:K24" si="21">(C79*C$62+C128*C$111+C177*C$160)/(SUM(C$160,C$111,C$62))</f>
        <v>0.12350000000000001</v>
      </c>
      <c r="D24" s="422">
        <f t="shared" si="21"/>
        <v>0.1235</v>
      </c>
      <c r="E24" s="422">
        <f t="shared" si="21"/>
        <v>0.18770000000000001</v>
      </c>
      <c r="F24" s="422">
        <f t="shared" si="21"/>
        <v>0.18279999999999999</v>
      </c>
      <c r="G24" s="422">
        <f t="shared" si="21"/>
        <v>0.18280000000000002</v>
      </c>
      <c r="H24" s="422">
        <f t="shared" si="21"/>
        <v>0.18279999999999999</v>
      </c>
      <c r="I24" s="422">
        <f t="shared" si="21"/>
        <v>0.18279999999999999</v>
      </c>
      <c r="J24" s="422">
        <f t="shared" si="21"/>
        <v>0.18279999999999999</v>
      </c>
      <c r="K24" s="422">
        <f t="shared" si="21"/>
        <v>0.18279999999999999</v>
      </c>
      <c r="L24" s="600">
        <f t="shared" si="8"/>
        <v>0.176472952431901</v>
      </c>
      <c r="M24" s="600"/>
      <c r="N24" s="423">
        <f t="shared" si="4"/>
        <v>2.092926700865275E-2</v>
      </c>
      <c r="O24" s="422">
        <f t="shared" si="5"/>
        <v>8.8781779916476927E-2</v>
      </c>
      <c r="P24" s="424">
        <f t="shared" si="6"/>
        <v>1435975.50767</v>
      </c>
    </row>
    <row r="25" spans="1:16" x14ac:dyDescent="0.3">
      <c r="A25" s="443"/>
      <c r="B25" s="439" t="s">
        <v>117</v>
      </c>
      <c r="C25" s="440">
        <f t="shared" ref="C25:K25" si="22">(C80*C$62+C129*C$111+C178*C$160)/(SUM(C$160,C$111,C$62))</f>
        <v>5.2350785500000004E-2</v>
      </c>
      <c r="D25" s="440">
        <f t="shared" si="22"/>
        <v>5.2350785500000004E-2</v>
      </c>
      <c r="E25" s="440">
        <f t="shared" si="22"/>
        <v>7.9564716099999988E-2</v>
      </c>
      <c r="F25" s="440">
        <f t="shared" si="22"/>
        <v>7.7487640399999988E-2</v>
      </c>
      <c r="G25" s="440">
        <f t="shared" si="22"/>
        <v>7.7487640400000002E-2</v>
      </c>
      <c r="H25" s="440">
        <f t="shared" si="22"/>
        <v>7.7487640400000002E-2</v>
      </c>
      <c r="I25" s="440">
        <f t="shared" si="22"/>
        <v>7.7487640400000002E-2</v>
      </c>
      <c r="J25" s="440">
        <f t="shared" si="22"/>
        <v>7.7487640400000002E-2</v>
      </c>
      <c r="K25" s="440">
        <f t="shared" si="22"/>
        <v>7.7487640400000002E-2</v>
      </c>
      <c r="L25" s="599">
        <f t="shared" si="8"/>
        <v>7.4805649225215806E-2</v>
      </c>
      <c r="M25" s="599"/>
      <c r="N25" s="441">
        <f t="shared" si="4"/>
        <v>8.8717697800988395E-3</v>
      </c>
      <c r="O25" s="440">
        <f t="shared" si="5"/>
        <v>3.7633975034135153E-2</v>
      </c>
      <c r="P25" s="442">
        <f t="shared" si="6"/>
        <v>608699.96587275923</v>
      </c>
    </row>
    <row r="26" spans="1:16" x14ac:dyDescent="0.3">
      <c r="A26" s="404">
        <v>6</v>
      </c>
      <c r="B26" s="398" t="s">
        <v>42</v>
      </c>
      <c r="C26" s="405">
        <f>SUM(C27:C29)</f>
        <v>0.3219172088684516</v>
      </c>
      <c r="D26" s="405">
        <f t="shared" ref="D26:K26" si="23">SUM(D27:D29)</f>
        <v>0.32449550755232631</v>
      </c>
      <c r="E26" s="405">
        <f t="shared" si="23"/>
        <v>0.39307046213654762</v>
      </c>
      <c r="F26" s="405">
        <f t="shared" si="23"/>
        <v>0.38936037549140812</v>
      </c>
      <c r="G26" s="405">
        <f t="shared" si="23"/>
        <v>0.3896870468348046</v>
      </c>
      <c r="H26" s="405">
        <f>SUM(H27:H29)</f>
        <v>0.76028484804692065</v>
      </c>
      <c r="I26" s="405">
        <f t="shared" si="23"/>
        <v>0.3894026247625284</v>
      </c>
      <c r="J26" s="405">
        <f t="shared" si="23"/>
        <v>0.3874519511549635</v>
      </c>
      <c r="K26" s="405">
        <f t="shared" si="23"/>
        <v>0.38864914561781994</v>
      </c>
      <c r="L26" s="603">
        <f t="shared" si="8"/>
        <v>0.39120365981565397</v>
      </c>
      <c r="M26" s="603"/>
      <c r="N26" s="406">
        <f t="shared" si="4"/>
        <v>4.6395811585934046E-2</v>
      </c>
      <c r="O26" s="405">
        <f t="shared" si="5"/>
        <v>0.19681065426542524</v>
      </c>
      <c r="P26" s="407">
        <f t="shared" si="6"/>
        <v>3183257.6395690003</v>
      </c>
    </row>
    <row r="27" spans="1:16" x14ac:dyDescent="0.3">
      <c r="A27" s="420" t="s">
        <v>15</v>
      </c>
      <c r="B27" s="421" t="s">
        <v>43</v>
      </c>
      <c r="C27" s="422">
        <f t="shared" ref="C27:K27" si="24">(C82*C$62+C131*C$111+C180*C$160)/(SUM(C$160,C$111,C$62))</f>
        <v>0.13930000000000003</v>
      </c>
      <c r="D27" s="422">
        <f t="shared" si="24"/>
        <v>0.13930000000000001</v>
      </c>
      <c r="E27" s="422">
        <f t="shared" si="24"/>
        <v>0.2099</v>
      </c>
      <c r="F27" s="422">
        <f t="shared" si="24"/>
        <v>0.20579999999999998</v>
      </c>
      <c r="G27" s="422">
        <f t="shared" si="24"/>
        <v>0.20579999999999998</v>
      </c>
      <c r="H27" s="422">
        <f t="shared" si="24"/>
        <v>0.20580000000000001</v>
      </c>
      <c r="I27" s="422">
        <f t="shared" si="24"/>
        <v>0.20580000000000001</v>
      </c>
      <c r="J27" s="422">
        <f t="shared" si="24"/>
        <v>0.20580000000000001</v>
      </c>
      <c r="K27" s="422">
        <f t="shared" si="24"/>
        <v>0.20580000000000004</v>
      </c>
      <c r="L27" s="600">
        <f t="shared" si="8"/>
        <v>0.19817236988880466</v>
      </c>
      <c r="M27" s="600"/>
      <c r="N27" s="423">
        <f t="shared" si="4"/>
        <v>2.3502765641895202E-2</v>
      </c>
      <c r="O27" s="422">
        <f t="shared" si="5"/>
        <v>9.969854012491737E-2</v>
      </c>
      <c r="P27" s="424">
        <f t="shared" si="6"/>
        <v>1612545.5234680001</v>
      </c>
    </row>
    <row r="28" spans="1:16" x14ac:dyDescent="0.3">
      <c r="A28" s="438" t="s">
        <v>16</v>
      </c>
      <c r="B28" s="439" t="s">
        <v>80</v>
      </c>
      <c r="C28" s="440">
        <f t="shared" ref="C28:K28" si="25">(C83*C$62+C132*C$111+C181*C$160)/(SUM(C$160,C$111,C$62))</f>
        <v>0.18261720886845156</v>
      </c>
      <c r="D28" s="440">
        <f t="shared" si="25"/>
        <v>0.18519550755232631</v>
      </c>
      <c r="E28" s="440">
        <f t="shared" si="25"/>
        <v>0.18317046213654764</v>
      </c>
      <c r="F28" s="440">
        <f t="shared" si="25"/>
        <v>0.18356037549140813</v>
      </c>
      <c r="G28" s="440">
        <f t="shared" si="25"/>
        <v>0.18388704683480461</v>
      </c>
      <c r="H28" s="440">
        <f t="shared" si="25"/>
        <v>0.18638484804692071</v>
      </c>
      <c r="I28" s="440">
        <f t="shared" si="25"/>
        <v>0.18360262476252837</v>
      </c>
      <c r="J28" s="440">
        <f t="shared" si="25"/>
        <v>0.18165195115496349</v>
      </c>
      <c r="K28" s="440">
        <f t="shared" si="25"/>
        <v>0.1828491456178199</v>
      </c>
      <c r="L28" s="599">
        <f t="shared" si="8"/>
        <v>0.18365615923125239</v>
      </c>
      <c r="M28" s="599"/>
      <c r="N28" s="441">
        <f t="shared" si="4"/>
        <v>2.17811780296349E-2</v>
      </c>
      <c r="O28" s="440">
        <f t="shared" si="5"/>
        <v>9.239557951786713E-2</v>
      </c>
      <c r="P28" s="442">
        <f t="shared" si="6"/>
        <v>1494425.8757759999</v>
      </c>
    </row>
    <row r="29" spans="1:16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>
        <f>(H84*H$62+H133*H$111+H182*H$160)/(SUM(H$160,H$111,H$62))</f>
        <v>0.36809999999999998</v>
      </c>
      <c r="I29" s="422"/>
      <c r="J29" s="422"/>
      <c r="K29" s="422"/>
      <c r="L29" s="600">
        <f t="shared" si="8"/>
        <v>9.3751306955968533E-3</v>
      </c>
      <c r="M29" s="600"/>
      <c r="N29" s="423">
        <f t="shared" si="4"/>
        <v>1.111867914403937E-3</v>
      </c>
      <c r="O29" s="422">
        <f t="shared" si="5"/>
        <v>4.7165346226407043E-3</v>
      </c>
      <c r="P29" s="424">
        <f t="shared" si="6"/>
        <v>76286.240324999992</v>
      </c>
    </row>
    <row r="30" spans="1:16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>
        <f>(H85*H$62+H134*H$111+H183*H$160)/(SUM(H$160,H$111,H$62))</f>
        <v>0.36809999999999998</v>
      </c>
      <c r="I30" s="440"/>
      <c r="J30" s="440"/>
      <c r="K30" s="440"/>
      <c r="L30" s="599">
        <f t="shared" si="8"/>
        <v>9.3751306955968533E-3</v>
      </c>
      <c r="M30" s="599"/>
      <c r="N30" s="441">
        <f t="shared" si="4"/>
        <v>1.111867914403937E-3</v>
      </c>
      <c r="O30" s="440">
        <f t="shared" si="5"/>
        <v>4.7165346226407043E-3</v>
      </c>
      <c r="P30" s="442">
        <f t="shared" si="6"/>
        <v>76286.240324999992</v>
      </c>
    </row>
    <row r="31" spans="1:16" x14ac:dyDescent="0.3">
      <c r="A31" s="404">
        <v>7</v>
      </c>
      <c r="B31" s="398" t="s">
        <v>45</v>
      </c>
      <c r="C31" s="405">
        <f>SUM(C32:C33)</f>
        <v>0.41264665196587347</v>
      </c>
      <c r="D31" s="405">
        <f>SUM(D32:D33)</f>
        <v>0.24138967602009712</v>
      </c>
      <c r="E31" s="405">
        <f t="shared" ref="E31:K31" si="26">SUM(E32:E33)</f>
        <v>0.30038789412528855</v>
      </c>
      <c r="F31" s="405">
        <f t="shared" si="26"/>
        <v>0.27628591253649298</v>
      </c>
      <c r="G31" s="405">
        <f t="shared" si="26"/>
        <v>0.41743917557242499</v>
      </c>
      <c r="H31" s="405">
        <f t="shared" si="26"/>
        <v>0.63529999999999998</v>
      </c>
      <c r="I31" s="405">
        <f t="shared" si="26"/>
        <v>0.72667443794197406</v>
      </c>
      <c r="J31" s="405">
        <f t="shared" si="26"/>
        <v>0.80417561369696677</v>
      </c>
      <c r="K31" s="405">
        <f t="shared" si="26"/>
        <v>1.2718933520314879</v>
      </c>
      <c r="L31" s="603">
        <f t="shared" si="8"/>
        <v>0.4836872387234204</v>
      </c>
      <c r="M31" s="603"/>
      <c r="N31" s="406">
        <f t="shared" si="4"/>
        <v>5.7364141237603368E-2</v>
      </c>
      <c r="O31" s="405">
        <f t="shared" si="5"/>
        <v>0.24333821917170134</v>
      </c>
      <c r="P31" s="407">
        <f t="shared" si="6"/>
        <v>3935804.431262</v>
      </c>
    </row>
    <row r="32" spans="1:16" x14ac:dyDescent="0.3">
      <c r="A32" s="420" t="s">
        <v>17</v>
      </c>
      <c r="B32" s="421" t="s">
        <v>46</v>
      </c>
      <c r="C32" s="422">
        <f t="shared" ref="C32:K32" si="27">(C87*C$62+C136*C$111+C185*C$160)/(SUM(C$160,C$111,C$62))</f>
        <v>0.39185849383441468</v>
      </c>
      <c r="D32" s="422">
        <f t="shared" si="27"/>
        <v>0.22958763762427362</v>
      </c>
      <c r="E32" s="422">
        <f t="shared" si="27"/>
        <v>0.28481718972685727</v>
      </c>
      <c r="F32" s="422">
        <f t="shared" si="27"/>
        <v>0.26210378020966851</v>
      </c>
      <c r="G32" s="422">
        <f t="shared" si="27"/>
        <v>0.3962079864338709</v>
      </c>
      <c r="H32" s="422">
        <f t="shared" si="27"/>
        <v>0.59750000000000003</v>
      </c>
      <c r="I32" s="422">
        <f t="shared" si="27"/>
        <v>0.68941779802276049</v>
      </c>
      <c r="J32" s="422">
        <f t="shared" si="27"/>
        <v>0.76010829641316335</v>
      </c>
      <c r="K32" s="422">
        <f t="shared" si="27"/>
        <v>1.2053366229824731</v>
      </c>
      <c r="L32" s="600">
        <f t="shared" si="8"/>
        <v>0.45861108812567686</v>
      </c>
      <c r="M32" s="600"/>
      <c r="N32" s="423">
        <f t="shared" si="4"/>
        <v>5.4390170188913137E-2</v>
      </c>
      <c r="O32" s="422">
        <f t="shared" si="5"/>
        <v>0.23072265824385657</v>
      </c>
      <c r="P32" s="424">
        <f t="shared" si="6"/>
        <v>3731757.6490850002</v>
      </c>
    </row>
    <row r="33" spans="1:18" x14ac:dyDescent="0.3">
      <c r="A33" s="438" t="s">
        <v>18</v>
      </c>
      <c r="B33" s="439" t="s">
        <v>48</v>
      </c>
      <c r="C33" s="440">
        <f t="shared" ref="C33:K33" si="28">(C88*C$62+C137*C$111+C186*C$160)/(SUM(C$160,C$111,C$62))</f>
        <v>2.0788158131458762E-2</v>
      </c>
      <c r="D33" s="440">
        <f t="shared" si="28"/>
        <v>1.1802038395823512E-2</v>
      </c>
      <c r="E33" s="440">
        <f t="shared" si="28"/>
        <v>1.5570704398431296E-2</v>
      </c>
      <c r="F33" s="440">
        <f t="shared" si="28"/>
        <v>1.4182132326824472E-2</v>
      </c>
      <c r="G33" s="440">
        <f t="shared" si="28"/>
        <v>2.1231189138554079E-2</v>
      </c>
      <c r="H33" s="440">
        <f t="shared" si="28"/>
        <v>3.78E-2</v>
      </c>
      <c r="I33" s="440">
        <f t="shared" si="28"/>
        <v>3.7256639919213533E-2</v>
      </c>
      <c r="J33" s="440">
        <f t="shared" si="28"/>
        <v>4.4067317283803406E-2</v>
      </c>
      <c r="K33" s="440">
        <f t="shared" si="28"/>
        <v>6.6556729049014746E-2</v>
      </c>
      <c r="L33" s="599">
        <f t="shared" si="8"/>
        <v>2.5076150597743561E-2</v>
      </c>
      <c r="M33" s="599"/>
      <c r="N33" s="441">
        <f t="shared" si="4"/>
        <v>2.9739710486902334E-3</v>
      </c>
      <c r="O33" s="440">
        <f t="shared" si="5"/>
        <v>1.2615560927844778E-2</v>
      </c>
      <c r="P33" s="442">
        <f t="shared" si="6"/>
        <v>204046.78217699999</v>
      </c>
    </row>
    <row r="34" spans="1:18" x14ac:dyDescent="0.3">
      <c r="A34" s="404">
        <v>8</v>
      </c>
      <c r="B34" s="398" t="s">
        <v>49</v>
      </c>
      <c r="C34" s="405">
        <f>SUM(C35:C38)</f>
        <v>0.77476973944604632</v>
      </c>
      <c r="D34" s="405">
        <f>SUM(D35:D38)</f>
        <v>0.44801772166677639</v>
      </c>
      <c r="E34" s="405">
        <f t="shared" ref="E34:K34" si="29">SUM(E35:E38)</f>
        <v>0.59465505249912864</v>
      </c>
      <c r="F34" s="405">
        <f t="shared" si="29"/>
        <v>0.51027219702704629</v>
      </c>
      <c r="G34" s="405">
        <f t="shared" si="29"/>
        <v>0.7837736989519819</v>
      </c>
      <c r="H34" s="405">
        <f t="shared" si="29"/>
        <v>1.2649293663991468</v>
      </c>
      <c r="I34" s="405">
        <f t="shared" si="29"/>
        <v>1.3721955523793274</v>
      </c>
      <c r="J34" s="405">
        <f t="shared" si="29"/>
        <v>1.5200126905164</v>
      </c>
      <c r="K34" s="405">
        <f t="shared" si="29"/>
        <v>2.8921272408750109</v>
      </c>
      <c r="L34" s="603">
        <f t="shared" si="8"/>
        <v>0.970200613536503</v>
      </c>
      <c r="M34" s="603"/>
      <c r="N34" s="406">
        <f t="shared" si="4"/>
        <v>0.1150634554068556</v>
      </c>
      <c r="O34" s="405">
        <f t="shared" si="5"/>
        <v>0.48809823918522416</v>
      </c>
      <c r="P34" s="407">
        <f t="shared" si="6"/>
        <v>7894605.3736050008</v>
      </c>
    </row>
    <row r="35" spans="1:18" x14ac:dyDescent="0.3">
      <c r="A35" s="420" t="s">
        <v>19</v>
      </c>
      <c r="B35" s="421" t="s">
        <v>46</v>
      </c>
      <c r="C35" s="422">
        <f t="shared" ref="C35:K35" si="30">(C90*C$62+C139*C$111+C188*C$160)/(SUM(C$160,C$111,C$62))</f>
        <v>0.39185251327445314</v>
      </c>
      <c r="D35" s="422">
        <f t="shared" si="30"/>
        <v>0.226584486870375</v>
      </c>
      <c r="E35" s="422">
        <f t="shared" si="30"/>
        <v>0.30076640179547282</v>
      </c>
      <c r="F35" s="422">
        <f t="shared" si="30"/>
        <v>0.25809467407261211</v>
      </c>
      <c r="G35" s="422">
        <f t="shared" si="30"/>
        <v>0.39641017751757873</v>
      </c>
      <c r="H35" s="422">
        <f t="shared" si="30"/>
        <v>0.61570000000000003</v>
      </c>
      <c r="I35" s="422">
        <f t="shared" si="30"/>
        <v>0.69402209666617487</v>
      </c>
      <c r="J35" s="422">
        <f t="shared" si="30"/>
        <v>0.76874732090532638</v>
      </c>
      <c r="K35" s="422">
        <f t="shared" si="30"/>
        <v>1.4627224103228431</v>
      </c>
      <c r="L35" s="600">
        <f t="shared" si="8"/>
        <v>0.49008507872707596</v>
      </c>
      <c r="M35" s="600"/>
      <c r="N35" s="423">
        <f t="shared" si="4"/>
        <v>5.8122909648682219E-2</v>
      </c>
      <c r="O35" s="422">
        <f t="shared" si="5"/>
        <v>0.2465569085817092</v>
      </c>
      <c r="P35" s="424">
        <f t="shared" si="6"/>
        <v>3987864.202579001</v>
      </c>
    </row>
    <row r="36" spans="1:18" x14ac:dyDescent="0.3">
      <c r="A36" s="438" t="s">
        <v>19</v>
      </c>
      <c r="B36" s="439" t="s">
        <v>47</v>
      </c>
      <c r="C36" s="440">
        <f t="shared" ref="C36:K36" si="31">(C91*C$62+C140*C$111+C189*C$160)/(SUM(C$160,C$111,C$62))</f>
        <v>0.20083507245037244</v>
      </c>
      <c r="D36" s="440">
        <f t="shared" si="31"/>
        <v>0.11613974772356386</v>
      </c>
      <c r="E36" s="440">
        <f t="shared" si="31"/>
        <v>0.15413270439244833</v>
      </c>
      <c r="F36" s="440">
        <f t="shared" si="31"/>
        <v>0.13225708117487067</v>
      </c>
      <c r="G36" s="440">
        <f t="shared" si="31"/>
        <v>0.20348609649006816</v>
      </c>
      <c r="H36" s="440">
        <f t="shared" si="31"/>
        <v>0.31542936639914687</v>
      </c>
      <c r="I36" s="440">
        <f t="shared" si="31"/>
        <v>0.35567299688197423</v>
      </c>
      <c r="J36" s="440">
        <f t="shared" si="31"/>
        <v>0.39403244099822216</v>
      </c>
      <c r="K36" s="440">
        <f t="shared" si="31"/>
        <v>0.7497514871326364</v>
      </c>
      <c r="L36" s="599">
        <f t="shared" si="8"/>
        <v>0.25123466102192976</v>
      </c>
      <c r="M36" s="599"/>
      <c r="N36" s="441">
        <f t="shared" si="4"/>
        <v>2.979582553527798E-2</v>
      </c>
      <c r="O36" s="440">
        <f t="shared" si="5"/>
        <v>0.12639364885588875</v>
      </c>
      <c r="P36" s="442">
        <f t="shared" si="6"/>
        <v>2044317.9248359997</v>
      </c>
    </row>
    <row r="37" spans="1:18" x14ac:dyDescent="0.3">
      <c r="A37" s="420" t="s">
        <v>20</v>
      </c>
      <c r="B37" s="421" t="s">
        <v>50</v>
      </c>
      <c r="C37" s="422">
        <f t="shared" ref="C37:K37" si="32">(C92*C$62+C141*C$111+C190*C$160)/(SUM(C$160,C$111,C$62))</f>
        <v>0.12037634011319391</v>
      </c>
      <c r="D37" s="422">
        <f t="shared" si="32"/>
        <v>6.9613781250032439E-2</v>
      </c>
      <c r="E37" s="422">
        <f t="shared" si="32"/>
        <v>9.2406234294530556E-2</v>
      </c>
      <c r="F37" s="422">
        <f t="shared" si="32"/>
        <v>7.9278908208567325E-2</v>
      </c>
      <c r="G37" s="422">
        <f t="shared" si="32"/>
        <v>0.12180825052676926</v>
      </c>
      <c r="H37" s="422">
        <f t="shared" si="32"/>
        <v>0.22069999999999998</v>
      </c>
      <c r="I37" s="422">
        <f t="shared" si="32"/>
        <v>0.21323516488463029</v>
      </c>
      <c r="J37" s="422">
        <f t="shared" si="32"/>
        <v>0.23618804995935128</v>
      </c>
      <c r="K37" s="422">
        <f t="shared" si="32"/>
        <v>0.44933495698280618</v>
      </c>
      <c r="L37" s="600">
        <f t="shared" si="8"/>
        <v>0.1513722277402435</v>
      </c>
      <c r="M37" s="600"/>
      <c r="N37" s="423">
        <f t="shared" si="4"/>
        <v>1.7952381531626996E-2</v>
      </c>
      <c r="O37" s="422">
        <f t="shared" si="5"/>
        <v>7.6153856007407844E-2</v>
      </c>
      <c r="P37" s="424">
        <f t="shared" si="6"/>
        <v>1231728.7639890001</v>
      </c>
    </row>
    <row r="38" spans="1:18" x14ac:dyDescent="0.3">
      <c r="A38" s="438" t="s">
        <v>20</v>
      </c>
      <c r="B38" s="439" t="s">
        <v>47</v>
      </c>
      <c r="C38" s="440">
        <f t="shared" ref="C38:K38" si="33">(C93*C$62+C142*C$111+C191*C$160)/(SUM(C$160,C$111,C$62))</f>
        <v>6.1705813608026898E-2</v>
      </c>
      <c r="D38" s="440">
        <f t="shared" si="33"/>
        <v>3.5679705822805122E-2</v>
      </c>
      <c r="E38" s="440">
        <f t="shared" si="33"/>
        <v>4.7349712016676891E-2</v>
      </c>
      <c r="F38" s="440">
        <f t="shared" si="33"/>
        <v>4.0641533570996195E-2</v>
      </c>
      <c r="G38" s="440">
        <f t="shared" si="33"/>
        <v>6.2069174417565737E-2</v>
      </c>
      <c r="H38" s="440">
        <f t="shared" si="33"/>
        <v>0.11310000000000001</v>
      </c>
      <c r="I38" s="440">
        <f t="shared" si="33"/>
        <v>0.10926529394654814</v>
      </c>
      <c r="J38" s="440">
        <f t="shared" si="33"/>
        <v>0.12104487865350008</v>
      </c>
      <c r="K38" s="440">
        <f t="shared" si="33"/>
        <v>0.23031838643672534</v>
      </c>
      <c r="L38" s="599">
        <f t="shared" si="8"/>
        <v>7.7508646047253715E-2</v>
      </c>
      <c r="M38" s="599"/>
      <c r="N38" s="441">
        <f t="shared" si="4"/>
        <v>9.1923386912683962E-3</v>
      </c>
      <c r="O38" s="440">
        <f t="shared" si="5"/>
        <v>3.8993825740218348E-2</v>
      </c>
      <c r="P38" s="442">
        <f t="shared" si="6"/>
        <v>630694.48220099998</v>
      </c>
    </row>
    <row r="39" spans="1:18" x14ac:dyDescent="0.3">
      <c r="A39" s="404">
        <v>9</v>
      </c>
      <c r="B39" s="398" t="s">
        <v>51</v>
      </c>
      <c r="C39" s="405">
        <f t="shared" ref="C39:K39" si="34">SUM(C42,C44)</f>
        <v>0.45070744417803843</v>
      </c>
      <c r="D39" s="405">
        <f t="shared" si="34"/>
        <v>0.43461420589041261</v>
      </c>
      <c r="E39" s="405">
        <f t="shared" si="34"/>
        <v>0.61385555566237382</v>
      </c>
      <c r="F39" s="405">
        <f t="shared" si="34"/>
        <v>0.63144191048751352</v>
      </c>
      <c r="G39" s="405">
        <f t="shared" si="34"/>
        <v>0.67720940753560399</v>
      </c>
      <c r="H39" s="405">
        <f t="shared" si="34"/>
        <v>0.78119127572055191</v>
      </c>
      <c r="I39" s="405">
        <f t="shared" si="34"/>
        <v>0.82196805993839939</v>
      </c>
      <c r="J39" s="405">
        <f t="shared" si="34"/>
        <v>0.87374875319357859</v>
      </c>
      <c r="K39" s="405">
        <f t="shared" si="34"/>
        <v>1.0702670170326549</v>
      </c>
      <c r="L39" s="603">
        <f t="shared" si="8"/>
        <v>0.65760156363054723</v>
      </c>
      <c r="M39" s="603"/>
      <c r="N39" s="406">
        <f t="shared" si="4"/>
        <v>7.7989961185934792E-2</v>
      </c>
      <c r="O39" s="405">
        <f t="shared" si="5"/>
        <v>0.33083277913371872</v>
      </c>
      <c r="P39" s="407">
        <f t="shared" si="6"/>
        <v>5350960.1679234998</v>
      </c>
    </row>
    <row r="40" spans="1:18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596">
        <f t="shared" si="8"/>
        <v>-0.29341456474674665</v>
      </c>
      <c r="M40" s="596"/>
      <c r="N40" s="429">
        <f t="shared" si="4"/>
        <v>-3.4798260499336396E-2</v>
      </c>
      <c r="O40" s="430">
        <f t="shared" si="5"/>
        <v>-0.14761393716516924</v>
      </c>
      <c r="P40" s="431">
        <f t="shared" si="6"/>
        <v>-2387539.4090920002</v>
      </c>
    </row>
    <row r="41" spans="1:18" x14ac:dyDescent="0.3">
      <c r="A41" s="432"/>
      <c r="B41" s="433" t="s">
        <v>52</v>
      </c>
      <c r="C41" s="434">
        <f t="shared" ref="C41:K41" si="35">SUM(C34,C31,C26,C15,C9)</f>
        <v>5.2982019581750883</v>
      </c>
      <c r="D41" s="434">
        <f t="shared" si="35"/>
        <v>5.1090210877229119</v>
      </c>
      <c r="E41" s="434">
        <f t="shared" si="35"/>
        <v>7.2160572208394917</v>
      </c>
      <c r="F41" s="434">
        <f t="shared" si="35"/>
        <v>7.4227901265753689</v>
      </c>
      <c r="G41" s="434">
        <f t="shared" si="35"/>
        <v>7.9608008597310844</v>
      </c>
      <c r="H41" s="434">
        <f t="shared" si="35"/>
        <v>9.1831390854440187</v>
      </c>
      <c r="I41" s="434">
        <f t="shared" si="35"/>
        <v>9.6624824838764205</v>
      </c>
      <c r="J41" s="434">
        <f t="shared" si="35"/>
        <v>10.271180152273221</v>
      </c>
      <c r="K41" s="434">
        <f t="shared" si="35"/>
        <v>12.58131162167507</v>
      </c>
      <c r="L41" s="597">
        <f t="shared" si="8"/>
        <v>7.7303047400967122</v>
      </c>
      <c r="M41" s="597"/>
      <c r="N41" s="435">
        <f t="shared" si="4"/>
        <v>0.91679551871367349</v>
      </c>
      <c r="O41" s="436">
        <f t="shared" si="5"/>
        <v>3.8890391114604625</v>
      </c>
      <c r="P41" s="437">
        <f t="shared" si="6"/>
        <v>62902150.843131371</v>
      </c>
      <c r="Q41" s="277"/>
      <c r="R41" s="277"/>
    </row>
    <row r="42" spans="1:18" x14ac:dyDescent="0.3">
      <c r="A42" s="426" t="s">
        <v>21</v>
      </c>
      <c r="B42" s="416" t="s">
        <v>53</v>
      </c>
      <c r="C42" s="427">
        <f t="shared" ref="C42:K42" si="36">SUM(C43:C43)</f>
        <v>0.11037744139466162</v>
      </c>
      <c r="D42" s="427">
        <f t="shared" si="36"/>
        <v>0.10643623632053141</v>
      </c>
      <c r="E42" s="427">
        <f t="shared" si="36"/>
        <v>0.15033212008174909</v>
      </c>
      <c r="F42" s="427">
        <f t="shared" si="36"/>
        <v>0.15463898670694468</v>
      </c>
      <c r="G42" s="427">
        <f t="shared" si="36"/>
        <v>0.16584736431077771</v>
      </c>
      <c r="H42" s="427">
        <f t="shared" si="36"/>
        <v>0.19131233656705526</v>
      </c>
      <c r="I42" s="427">
        <f t="shared" si="36"/>
        <v>0.20129849758659751</v>
      </c>
      <c r="J42" s="427">
        <f t="shared" si="36"/>
        <v>0.21397949611230804</v>
      </c>
      <c r="K42" s="427">
        <f t="shared" si="36"/>
        <v>0.26210646501435675</v>
      </c>
      <c r="L42" s="598">
        <f t="shared" si="8"/>
        <v>0.16104543865043483</v>
      </c>
      <c r="M42" s="598"/>
      <c r="N42" s="428">
        <f t="shared" si="4"/>
        <v>1.9099601041361963E-2</v>
      </c>
      <c r="O42" s="427">
        <f t="shared" si="5"/>
        <v>8.1020351809055827E-2</v>
      </c>
      <c r="P42" s="424">
        <f t="shared" si="6"/>
        <v>1310440.5085149561</v>
      </c>
    </row>
    <row r="43" spans="1:18" x14ac:dyDescent="0.3">
      <c r="A43" s="438" t="s">
        <v>121</v>
      </c>
      <c r="B43" s="439" t="s">
        <v>128</v>
      </c>
      <c r="C43" s="440">
        <f t="shared" ref="C43:K43" si="37">(C98*C$62+C147*C$111+C196*C$160)/(SUM(C$160,C$111,C$62))</f>
        <v>0.11037744139466162</v>
      </c>
      <c r="D43" s="440">
        <f t="shared" si="37"/>
        <v>0.10643623632053141</v>
      </c>
      <c r="E43" s="440">
        <f t="shared" si="37"/>
        <v>0.15033212008174909</v>
      </c>
      <c r="F43" s="440">
        <f t="shared" si="37"/>
        <v>0.15463898670694468</v>
      </c>
      <c r="G43" s="440">
        <f t="shared" si="37"/>
        <v>0.16584736431077771</v>
      </c>
      <c r="H43" s="440">
        <f t="shared" si="37"/>
        <v>0.19131233656705526</v>
      </c>
      <c r="I43" s="440">
        <f t="shared" si="37"/>
        <v>0.20129849758659751</v>
      </c>
      <c r="J43" s="440">
        <f t="shared" si="37"/>
        <v>0.21397949611230804</v>
      </c>
      <c r="K43" s="440">
        <f t="shared" si="37"/>
        <v>0.26210646501435675</v>
      </c>
      <c r="L43" s="599">
        <f t="shared" si="8"/>
        <v>0.16104543865043483</v>
      </c>
      <c r="M43" s="599"/>
      <c r="N43" s="441">
        <f t="shared" si="4"/>
        <v>1.9099601041361963E-2</v>
      </c>
      <c r="O43" s="440">
        <f t="shared" si="5"/>
        <v>8.1020351809055827E-2</v>
      </c>
      <c r="P43" s="442">
        <f t="shared" si="6"/>
        <v>1310440.5085149561</v>
      </c>
    </row>
    <row r="44" spans="1:18" x14ac:dyDescent="0.3">
      <c r="A44" s="426" t="s">
        <v>24</v>
      </c>
      <c r="B44" s="416" t="s">
        <v>56</v>
      </c>
      <c r="C44" s="427">
        <f>SUM(C45,C46)</f>
        <v>0.34033000278337683</v>
      </c>
      <c r="D44" s="427">
        <f t="shared" ref="D44:K44" si="38">SUM(D45,D46)</f>
        <v>0.32817796956988121</v>
      </c>
      <c r="E44" s="427">
        <f t="shared" si="38"/>
        <v>0.4635234355806247</v>
      </c>
      <c r="F44" s="427">
        <f t="shared" si="38"/>
        <v>0.47680292378056888</v>
      </c>
      <c r="G44" s="427">
        <f t="shared" si="38"/>
        <v>0.51136204322482626</v>
      </c>
      <c r="H44" s="427">
        <f t="shared" si="38"/>
        <v>0.58987893915349665</v>
      </c>
      <c r="I44" s="427">
        <f t="shared" si="38"/>
        <v>0.62066956235180193</v>
      </c>
      <c r="J44" s="427">
        <f t="shared" si="38"/>
        <v>0.65976925708127054</v>
      </c>
      <c r="K44" s="427">
        <f t="shared" si="38"/>
        <v>0.80816055201829817</v>
      </c>
      <c r="L44" s="598">
        <f t="shared" si="8"/>
        <v>0.49655612498011231</v>
      </c>
      <c r="M44" s="598"/>
      <c r="N44" s="428">
        <f t="shared" si="4"/>
        <v>5.8890360144572815E-2</v>
      </c>
      <c r="O44" s="427">
        <f t="shared" si="5"/>
        <v>0.2498124273246628</v>
      </c>
      <c r="P44" s="424">
        <f t="shared" si="6"/>
        <v>4040519.6594085437</v>
      </c>
    </row>
    <row r="45" spans="1:18" x14ac:dyDescent="0.3">
      <c r="A45" s="438" t="s">
        <v>25</v>
      </c>
      <c r="B45" s="439" t="s">
        <v>129</v>
      </c>
      <c r="C45" s="440">
        <f t="shared" ref="C45:K45" si="39">(C100*C$62+C149*C$111+C198*C$160)/(SUM(C$160,C$111,C$62))</f>
        <v>0.11037744139466162</v>
      </c>
      <c r="D45" s="440">
        <f t="shared" si="39"/>
        <v>0.10643623632053141</v>
      </c>
      <c r="E45" s="440">
        <f t="shared" si="39"/>
        <v>0.15033212008174909</v>
      </c>
      <c r="F45" s="440">
        <f t="shared" si="39"/>
        <v>0.15463898670694468</v>
      </c>
      <c r="G45" s="440">
        <f t="shared" si="39"/>
        <v>0.16584736431077771</v>
      </c>
      <c r="H45" s="440">
        <f t="shared" si="39"/>
        <v>0.19131233656705526</v>
      </c>
      <c r="I45" s="440">
        <f t="shared" si="39"/>
        <v>0.20129849758659751</v>
      </c>
      <c r="J45" s="440">
        <f t="shared" si="39"/>
        <v>0.21397949611230804</v>
      </c>
      <c r="K45" s="440">
        <f t="shared" si="39"/>
        <v>0.26210646501435675</v>
      </c>
      <c r="L45" s="599">
        <f t="shared" si="8"/>
        <v>0.16104543865043483</v>
      </c>
      <c r="M45" s="599"/>
      <c r="N45" s="441">
        <f t="shared" si="4"/>
        <v>1.9099601041361963E-2</v>
      </c>
      <c r="O45" s="440">
        <f t="shared" si="5"/>
        <v>8.1020351809055827E-2</v>
      </c>
      <c r="P45" s="442">
        <f t="shared" si="6"/>
        <v>1310440.5085149561</v>
      </c>
    </row>
    <row r="46" spans="1:18" x14ac:dyDescent="0.3">
      <c r="A46" s="420" t="s">
        <v>26</v>
      </c>
      <c r="B46" s="421" t="s">
        <v>130</v>
      </c>
      <c r="C46" s="422">
        <f t="shared" ref="C46:K46" si="40">(C101*C$62+C150*C$111+C199*C$160)/(SUM(C$160,C$111,C$62))</f>
        <v>0.2299525613887152</v>
      </c>
      <c r="D46" s="422">
        <f t="shared" si="40"/>
        <v>0.22174173324934981</v>
      </c>
      <c r="E46" s="422">
        <f t="shared" si="40"/>
        <v>0.31319131549887558</v>
      </c>
      <c r="F46" s="422">
        <f t="shared" si="40"/>
        <v>0.32216393707362423</v>
      </c>
      <c r="G46" s="422">
        <f t="shared" si="40"/>
        <v>0.34551467891404858</v>
      </c>
      <c r="H46" s="422">
        <f t="shared" si="40"/>
        <v>0.39856660258644133</v>
      </c>
      <c r="I46" s="422">
        <f t="shared" si="40"/>
        <v>0.41937106476520447</v>
      </c>
      <c r="J46" s="422">
        <f t="shared" si="40"/>
        <v>0.44578976096896245</v>
      </c>
      <c r="K46" s="422">
        <f t="shared" si="40"/>
        <v>0.54605408700394142</v>
      </c>
      <c r="L46" s="600">
        <f t="shared" si="8"/>
        <v>0.33551068632967757</v>
      </c>
      <c r="M46" s="600"/>
      <c r="N46" s="423">
        <f t="shared" si="4"/>
        <v>3.9790759103210865E-2</v>
      </c>
      <c r="O46" s="422">
        <f t="shared" si="5"/>
        <v>0.16879207551560704</v>
      </c>
      <c r="P46" s="424">
        <f t="shared" si="6"/>
        <v>2730079.1508935881</v>
      </c>
    </row>
    <row r="47" spans="1:18" ht="28.8" x14ac:dyDescent="0.3">
      <c r="A47" s="438">
        <v>10</v>
      </c>
      <c r="B47" s="447" t="s">
        <v>134</v>
      </c>
      <c r="C47" s="446">
        <f t="shared" ref="C47:K47" si="41">(C102*C$62+C151*C$111+C200*C$160)/(SUM(C$160,C$111,C$62))</f>
        <v>2.9300000000000003E-2</v>
      </c>
      <c r="D47" s="446">
        <f t="shared" si="41"/>
        <v>2.93E-2</v>
      </c>
      <c r="E47" s="446">
        <f t="shared" si="41"/>
        <v>4.8499999999999995E-2</v>
      </c>
      <c r="F47" s="446">
        <f t="shared" si="41"/>
        <v>4.5999999999999999E-2</v>
      </c>
      <c r="G47" s="446">
        <f t="shared" si="41"/>
        <v>4.6000000000000006E-2</v>
      </c>
      <c r="H47" s="446">
        <f t="shared" si="41"/>
        <v>1.9400000000000001E-2</v>
      </c>
      <c r="I47" s="446">
        <f t="shared" si="41"/>
        <v>4.5999999999999999E-2</v>
      </c>
      <c r="J47" s="446">
        <f t="shared" si="41"/>
        <v>4.5999999999999999E-2</v>
      </c>
      <c r="K47" s="446">
        <f t="shared" si="41"/>
        <v>4.6000000000000006E-2</v>
      </c>
      <c r="L47" s="601">
        <f t="shared" si="8"/>
        <v>4.3968178974026342E-2</v>
      </c>
      <c r="M47" s="601"/>
      <c r="N47" s="448">
        <f t="shared" si="4"/>
        <v>5.2145201003917733E-3</v>
      </c>
      <c r="O47" s="446">
        <f t="shared" si="5"/>
        <v>2.2119951727484252E-2</v>
      </c>
      <c r="P47" s="449">
        <f t="shared" si="6"/>
        <v>357772.83291</v>
      </c>
    </row>
    <row r="48" spans="1:18" ht="18" x14ac:dyDescent="0.3">
      <c r="A48" s="450"/>
      <c r="B48" s="450" t="s">
        <v>60</v>
      </c>
      <c r="C48" s="410">
        <f t="shared" ref="C48:K48" si="42">SUM(C9,C15,C26,C31,C34,C39,C47)</f>
        <v>5.7782094023531272</v>
      </c>
      <c r="D48" s="410">
        <f t="shared" si="42"/>
        <v>5.572935293613325</v>
      </c>
      <c r="E48" s="410">
        <f t="shared" si="42"/>
        <v>7.8784127765018646</v>
      </c>
      <c r="F48" s="410">
        <f t="shared" si="42"/>
        <v>8.1002320370628826</v>
      </c>
      <c r="G48" s="410">
        <f t="shared" si="42"/>
        <v>8.6840102672666877</v>
      </c>
      <c r="H48" s="410">
        <f t="shared" si="42"/>
        <v>9.9837303611645698</v>
      </c>
      <c r="I48" s="410">
        <f t="shared" si="42"/>
        <v>10.530450543814819</v>
      </c>
      <c r="J48" s="410">
        <f t="shared" si="42"/>
        <v>11.190928905466798</v>
      </c>
      <c r="K48" s="410">
        <f t="shared" si="42"/>
        <v>13.697578638707723</v>
      </c>
      <c r="L48" s="602">
        <f t="shared" si="8"/>
        <v>8.4318744827012857</v>
      </c>
      <c r="M48" s="602"/>
      <c r="N48" s="411">
        <f t="shared" si="4"/>
        <v>1</v>
      </c>
      <c r="O48" s="410">
        <f t="shared" si="5"/>
        <v>4.2419918423216654</v>
      </c>
      <c r="P48" s="412">
        <f>L48*$L$7</f>
        <v>68610883.843964875</v>
      </c>
    </row>
    <row r="49" spans="1:15" x14ac:dyDescent="0.3">
      <c r="K49" t="s">
        <v>88</v>
      </c>
      <c r="M49">
        <v>8.4323999999999995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183</v>
      </c>
      <c r="L50" s="1"/>
      <c r="M50" s="300">
        <v>16174214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1.9877158646506201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1.9877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4.2419918423216654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f>M49/M52</f>
        <v>4.2422900840167026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60" spans="1:15" x14ac:dyDescent="0.3">
      <c r="A60" s="280"/>
      <c r="B60" s="1" t="s">
        <v>135</v>
      </c>
      <c r="C60" s="1">
        <v>2</v>
      </c>
      <c r="D60" s="1">
        <v>78</v>
      </c>
      <c r="E60" s="1">
        <v>140</v>
      </c>
      <c r="F60" s="1">
        <v>7</v>
      </c>
      <c r="G60" s="1">
        <v>91</v>
      </c>
      <c r="H60" s="1">
        <v>21</v>
      </c>
      <c r="I60" s="1">
        <v>60</v>
      </c>
      <c r="J60" s="1"/>
      <c r="K60" s="1">
        <v>32</v>
      </c>
      <c r="M60" s="1">
        <f>SUM(C60:K60)</f>
        <v>431</v>
      </c>
    </row>
    <row r="61" spans="1:15" x14ac:dyDescent="0.3">
      <c r="A61" s="280"/>
      <c r="B61" s="1" t="s">
        <v>142</v>
      </c>
      <c r="C61" s="1"/>
      <c r="D61" s="1"/>
      <c r="E61" s="1"/>
      <c r="F61" s="1"/>
      <c r="G61" s="1">
        <v>12</v>
      </c>
      <c r="H61" s="1"/>
      <c r="I61" s="1"/>
      <c r="J61" s="1"/>
      <c r="K61" s="1"/>
      <c r="L61" s="1"/>
      <c r="M61" s="1">
        <f>SUM(C61:K61)</f>
        <v>12</v>
      </c>
    </row>
    <row r="62" spans="1:15" x14ac:dyDescent="0.3">
      <c r="A62" s="280">
        <v>1</v>
      </c>
      <c r="B62" s="1" t="s">
        <v>166</v>
      </c>
      <c r="C62" s="342">
        <v>6684.1</v>
      </c>
      <c r="D62" s="342">
        <v>612181.26</v>
      </c>
      <c r="E62" s="342">
        <v>815130.23</v>
      </c>
      <c r="F62" s="342">
        <v>38202.089999999997</v>
      </c>
      <c r="G62" s="342">
        <v>562655.18000000005</v>
      </c>
      <c r="H62" s="343">
        <v>146383.37</v>
      </c>
      <c r="I62" s="342">
        <v>347963.86</v>
      </c>
      <c r="J62" s="342">
        <v>0</v>
      </c>
      <c r="K62" s="342">
        <v>177816.46</v>
      </c>
      <c r="L62" s="342"/>
      <c r="M62" s="344">
        <f>SUM(C62:K62)</f>
        <v>2707016.55</v>
      </c>
    </row>
    <row r="63" spans="1:15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111</v>
      </c>
      <c r="I63" s="348" t="s">
        <v>66</v>
      </c>
      <c r="J63" s="348" t="s">
        <v>67</v>
      </c>
      <c r="K63" s="348" t="s">
        <v>68</v>
      </c>
      <c r="L63" s="348"/>
      <c r="M63" s="348" t="s">
        <v>136</v>
      </c>
    </row>
    <row r="64" spans="1:15" x14ac:dyDescent="0.3">
      <c r="A64" s="349">
        <v>4</v>
      </c>
      <c r="B64" s="350" t="s">
        <v>29</v>
      </c>
      <c r="C64" s="354">
        <f>SUM(C65:C69)</f>
        <v>0.86063999999999996</v>
      </c>
      <c r="D64" s="354">
        <f t="shared" ref="D64:K64" si="43">SUM(D65:D69)</f>
        <v>1.16692</v>
      </c>
      <c r="E64" s="354">
        <f t="shared" si="43"/>
        <v>1.335896</v>
      </c>
      <c r="F64" s="354">
        <f t="shared" si="43"/>
        <v>1.782416</v>
      </c>
      <c r="G64" s="354">
        <f t="shared" si="43"/>
        <v>1.9055360000000001</v>
      </c>
      <c r="H64" s="354">
        <f t="shared" si="43"/>
        <v>2.044524</v>
      </c>
      <c r="I64" s="354">
        <f t="shared" si="43"/>
        <v>2.7097959999999994</v>
      </c>
      <c r="J64" s="354"/>
      <c r="K64" s="354">
        <f t="shared" si="43"/>
        <v>3.4891920000000001</v>
      </c>
      <c r="L64" s="351"/>
      <c r="M64" s="352">
        <f t="shared" ref="M64:M93" si="44">(C64*$C$62+D64*$D$62+E64*$E$62+F64*$F$62+G64*$G$62+H64*$H$62+I64*$I$62+J64*$J$62+K64*$K$62)/$M$62</f>
        <v>1.7775773294935928</v>
      </c>
    </row>
    <row r="65" spans="1:13" x14ac:dyDescent="0.3">
      <c r="A65" s="2" t="s">
        <v>3</v>
      </c>
      <c r="B65" t="s">
        <v>30</v>
      </c>
      <c r="C65" s="39">
        <v>0.59099999999999997</v>
      </c>
      <c r="D65" s="39">
        <v>0.80049999999999999</v>
      </c>
      <c r="E65" s="39">
        <v>0.9224</v>
      </c>
      <c r="F65" s="39">
        <v>1.3179000000000001</v>
      </c>
      <c r="G65" s="39">
        <v>1.3858999999999999</v>
      </c>
      <c r="H65" s="39">
        <v>0.99039999999999995</v>
      </c>
      <c r="I65" s="39">
        <v>1.9298999999999999</v>
      </c>
      <c r="J65" s="39"/>
      <c r="K65" s="39">
        <v>2.2698</v>
      </c>
      <c r="L65" s="34"/>
      <c r="M65" s="89">
        <f t="shared" si="44"/>
        <v>1.2176243319328803</v>
      </c>
    </row>
    <row r="66" spans="1:13" x14ac:dyDescent="0.3">
      <c r="A66" s="2" t="s">
        <v>4</v>
      </c>
      <c r="B66" t="s">
        <v>31</v>
      </c>
      <c r="C66" s="39">
        <f>C65*0.04</f>
        <v>2.3639999999999998E-2</v>
      </c>
      <c r="D66" s="39">
        <f t="shared" ref="D66:K66" si="45">D65*0.04</f>
        <v>3.202E-2</v>
      </c>
      <c r="E66" s="39">
        <f t="shared" si="45"/>
        <v>3.6895999999999998E-2</v>
      </c>
      <c r="F66" s="39">
        <f t="shared" si="45"/>
        <v>5.2716000000000006E-2</v>
      </c>
      <c r="G66" s="39">
        <f t="shared" si="45"/>
        <v>5.5435999999999999E-2</v>
      </c>
      <c r="H66" s="39">
        <f>0.06*H65</f>
        <v>5.9423999999999998E-2</v>
      </c>
      <c r="I66" s="39">
        <f t="shared" si="45"/>
        <v>7.7196000000000001E-2</v>
      </c>
      <c r="J66" s="39"/>
      <c r="K66" s="39">
        <f t="shared" si="45"/>
        <v>9.0791999999999998E-2</v>
      </c>
      <c r="L66" s="34"/>
      <c r="M66" s="89">
        <f t="shared" si="44"/>
        <v>4.9776101487802128E-2</v>
      </c>
    </row>
    <row r="67" spans="1:13" x14ac:dyDescent="0.3">
      <c r="A67" s="2" t="s">
        <v>5</v>
      </c>
      <c r="B67" t="s">
        <v>32</v>
      </c>
      <c r="C67" s="34">
        <v>7.6700000000000004E-2</v>
      </c>
      <c r="D67" s="34">
        <v>0.1128</v>
      </c>
      <c r="E67" s="34">
        <v>0.14680000000000001</v>
      </c>
      <c r="F67" s="34">
        <v>0.14680000000000001</v>
      </c>
      <c r="G67" s="34">
        <v>0.1711</v>
      </c>
      <c r="H67" s="34">
        <v>0.1711</v>
      </c>
      <c r="I67" s="34">
        <v>0.20319999999999999</v>
      </c>
      <c r="J67" s="34"/>
      <c r="K67" s="34">
        <v>0.2399</v>
      </c>
      <c r="L67" s="34"/>
      <c r="M67" s="89">
        <f t="shared" si="44"/>
        <v>0.15866797053198659</v>
      </c>
    </row>
    <row r="68" spans="1:13" x14ac:dyDescent="0.3">
      <c r="A68" s="2" t="s">
        <v>6</v>
      </c>
      <c r="B68" t="s">
        <v>33</v>
      </c>
      <c r="C68" s="34">
        <v>0.16930000000000001</v>
      </c>
      <c r="D68" s="34">
        <v>0.22159999999999999</v>
      </c>
      <c r="E68" s="34">
        <v>0.2298</v>
      </c>
      <c r="F68" s="34">
        <v>0.26500000000000001</v>
      </c>
      <c r="G68" s="34">
        <v>0.29310000000000003</v>
      </c>
      <c r="H68" s="34">
        <v>0.5736</v>
      </c>
      <c r="I68" s="34">
        <v>0.4995</v>
      </c>
      <c r="J68" s="34"/>
      <c r="K68" s="34">
        <v>0.88870000000000005</v>
      </c>
      <c r="L68" s="34"/>
      <c r="M68" s="89">
        <f t="shared" si="44"/>
        <v>0.33799004162423757</v>
      </c>
    </row>
    <row r="69" spans="1:13" x14ac:dyDescent="0.3">
      <c r="A69" s="2" t="s">
        <v>100</v>
      </c>
      <c r="B69" t="s">
        <v>101</v>
      </c>
      <c r="C69" s="34"/>
      <c r="D69" s="34"/>
      <c r="E69" s="34"/>
      <c r="F69" s="34"/>
      <c r="G69" s="34"/>
      <c r="H69" s="34">
        <v>0.25</v>
      </c>
      <c r="I69" s="34"/>
      <c r="J69" s="34"/>
      <c r="K69" s="34"/>
      <c r="L69" s="34"/>
      <c r="M69" s="89">
        <f t="shared" si="44"/>
        <v>1.3518883916686805E-2</v>
      </c>
    </row>
    <row r="70" spans="1:13" ht="28.8" x14ac:dyDescent="0.3">
      <c r="A70" s="349">
        <v>5</v>
      </c>
      <c r="B70" s="353" t="s">
        <v>71</v>
      </c>
      <c r="C70" s="354">
        <f>SUM(C71:C73,C78:C80)</f>
        <v>2.9281121501</v>
      </c>
      <c r="D70" s="354">
        <f t="shared" ref="D70:I70" si="46">SUM(D71:D73,D78:D80)</f>
        <v>2.9281121501</v>
      </c>
      <c r="E70" s="354">
        <f t="shared" si="46"/>
        <v>4.5918626674</v>
      </c>
      <c r="F70" s="354">
        <f t="shared" si="46"/>
        <v>4.4641651113000007</v>
      </c>
      <c r="G70" s="354">
        <f t="shared" si="46"/>
        <v>4.4641651113000007</v>
      </c>
      <c r="H70" s="354">
        <f t="shared" si="46"/>
        <v>4.4641651113000007</v>
      </c>
      <c r="I70" s="354">
        <f t="shared" si="46"/>
        <v>4.4641651113000007</v>
      </c>
      <c r="J70" s="354"/>
      <c r="K70" s="354">
        <f>SUM(K71:K73,K78:K80)</f>
        <v>4.4641651113000007</v>
      </c>
      <c r="L70" s="351"/>
      <c r="M70" s="352">
        <f t="shared" si="44"/>
        <v>4.1514519029016723</v>
      </c>
    </row>
    <row r="71" spans="1:13" x14ac:dyDescent="0.3">
      <c r="A71" s="2" t="s">
        <v>115</v>
      </c>
      <c r="B71" t="s">
        <v>114</v>
      </c>
      <c r="C71" s="39">
        <v>1.6022000000000001</v>
      </c>
      <c r="D71" s="39">
        <v>1.6022000000000001</v>
      </c>
      <c r="E71" s="39">
        <v>2.4340999999999999</v>
      </c>
      <c r="F71" s="39">
        <v>2.3713000000000002</v>
      </c>
      <c r="G71" s="39">
        <v>2.3713000000000002</v>
      </c>
      <c r="H71" s="39">
        <v>2.3713000000000002</v>
      </c>
      <c r="I71" s="39">
        <v>2.3713000000000002</v>
      </c>
      <c r="J71" s="39"/>
      <c r="K71" s="39">
        <v>2.3713000000000002</v>
      </c>
      <c r="L71" s="39"/>
      <c r="M71" s="89">
        <f t="shared" si="44"/>
        <v>2.2143821673653972</v>
      </c>
    </row>
    <row r="72" spans="1:13" x14ac:dyDescent="0.3">
      <c r="A72" s="2" t="s">
        <v>116</v>
      </c>
      <c r="B72" t="s">
        <v>117</v>
      </c>
      <c r="C72" s="39">
        <f>C71*0.423893</f>
        <v>0.67916136460000009</v>
      </c>
      <c r="D72" s="39">
        <f t="shared" ref="D72:G72" si="47">D71*0.423893</f>
        <v>0.67916136460000009</v>
      </c>
      <c r="E72" s="39">
        <f t="shared" si="47"/>
        <v>1.0317979513</v>
      </c>
      <c r="F72" s="39">
        <f t="shared" si="47"/>
        <v>1.0051774709000001</v>
      </c>
      <c r="G72" s="39">
        <f t="shared" si="47"/>
        <v>1.0051774709000001</v>
      </c>
      <c r="H72" s="39">
        <f t="shared" ref="H72" si="48">H71*0.423893</f>
        <v>1.0051774709000001</v>
      </c>
      <c r="I72" s="39">
        <f t="shared" ref="I72:K72" si="49">I71*0.423893</f>
        <v>1.0051774709000001</v>
      </c>
      <c r="J72" s="39"/>
      <c r="K72" s="39">
        <f t="shared" si="49"/>
        <v>1.0051774709000001</v>
      </c>
      <c r="L72" s="39"/>
      <c r="M72" s="89">
        <f t="shared" si="44"/>
        <v>0.93866110007102044</v>
      </c>
    </row>
    <row r="73" spans="1:13" x14ac:dyDescent="0.3">
      <c r="A73" s="280" t="s">
        <v>8</v>
      </c>
      <c r="B73" s="1" t="s">
        <v>35</v>
      </c>
      <c r="C73" s="43">
        <f>SUM(C74:C77)</f>
        <v>0.43219999999999997</v>
      </c>
      <c r="D73" s="43">
        <f t="shared" ref="D73:G73" si="50">SUM(D74:D77)</f>
        <v>0.43219999999999997</v>
      </c>
      <c r="E73" s="43">
        <f>SUM(E74:E77)</f>
        <v>0.80010000000000003</v>
      </c>
      <c r="F73" s="43">
        <f t="shared" si="50"/>
        <v>0.77049999999999996</v>
      </c>
      <c r="G73" s="43">
        <f t="shared" si="50"/>
        <v>0.77049999999999996</v>
      </c>
      <c r="H73" s="43">
        <f t="shared" ref="H73" si="51">SUM(H74:H77)</f>
        <v>0.77049999999999996</v>
      </c>
      <c r="I73" s="43">
        <f t="shared" ref="I73:K73" si="52">SUM(I74:I77)</f>
        <v>0.77049999999999996</v>
      </c>
      <c r="J73" s="43"/>
      <c r="K73" s="43">
        <f t="shared" si="52"/>
        <v>0.77049999999999996</v>
      </c>
      <c r="L73" s="43"/>
      <c r="M73" s="75">
        <f t="shared" si="44"/>
        <v>0.70207252899691364</v>
      </c>
    </row>
    <row r="74" spans="1:13" x14ac:dyDescent="0.3">
      <c r="A74" s="2" t="s">
        <v>9</v>
      </c>
      <c r="B74" t="s">
        <v>108</v>
      </c>
      <c r="C74" s="39">
        <v>0.36709999999999998</v>
      </c>
      <c r="D74" s="39">
        <v>0.36709999999999998</v>
      </c>
      <c r="E74" s="39">
        <v>0.67959999999999998</v>
      </c>
      <c r="F74" s="39">
        <v>0.65449999999999997</v>
      </c>
      <c r="G74" s="39">
        <v>0.65449999999999997</v>
      </c>
      <c r="H74" s="39">
        <v>0.65449999999999997</v>
      </c>
      <c r="I74" s="39">
        <v>0.65449999999999997</v>
      </c>
      <c r="J74" s="39"/>
      <c r="K74" s="39">
        <v>0.65449999999999997</v>
      </c>
      <c r="L74" s="39"/>
      <c r="M74" s="89">
        <f t="shared" si="44"/>
        <v>0.59635401796269027</v>
      </c>
    </row>
    <row r="75" spans="1:13" x14ac:dyDescent="0.3">
      <c r="A75" s="2" t="s">
        <v>10</v>
      </c>
      <c r="B75" t="s">
        <v>109</v>
      </c>
      <c r="C75" s="39">
        <v>3.9699999999999999E-2</v>
      </c>
      <c r="D75" s="39">
        <v>3.9699999999999999E-2</v>
      </c>
      <c r="E75" s="39">
        <v>7.3400000000000007E-2</v>
      </c>
      <c r="F75" s="39">
        <v>7.0699999999999999E-2</v>
      </c>
      <c r="G75" s="39">
        <v>7.0699999999999999E-2</v>
      </c>
      <c r="H75" s="39">
        <v>7.0699999999999999E-2</v>
      </c>
      <c r="I75" s="39">
        <v>7.0699999999999999E-2</v>
      </c>
      <c r="J75" s="39"/>
      <c r="K75" s="39">
        <v>7.0699999999999999E-2</v>
      </c>
      <c r="L75" s="39"/>
      <c r="M75" s="89">
        <f t="shared" si="44"/>
        <v>6.4425943589447213E-2</v>
      </c>
    </row>
    <row r="76" spans="1:13" x14ac:dyDescent="0.3">
      <c r="A76" s="2" t="s">
        <v>11</v>
      </c>
      <c r="B76" t="s">
        <v>110</v>
      </c>
      <c r="C76" s="39">
        <v>4.1000000000000003E-3</v>
      </c>
      <c r="D76" s="39">
        <v>4.1000000000000003E-3</v>
      </c>
      <c r="E76" s="39">
        <v>7.7000000000000002E-3</v>
      </c>
      <c r="F76" s="39">
        <v>7.4000000000000003E-3</v>
      </c>
      <c r="G76" s="39">
        <v>7.4000000000000003E-3</v>
      </c>
      <c r="H76" s="39">
        <v>7.4000000000000003E-3</v>
      </c>
      <c r="I76" s="39">
        <v>7.4000000000000003E-3</v>
      </c>
      <c r="J76" s="39"/>
      <c r="K76" s="39">
        <v>7.4000000000000003E-3</v>
      </c>
      <c r="L76" s="39"/>
      <c r="M76" s="89">
        <f t="shared" si="44"/>
        <v>6.7359048288788631E-3</v>
      </c>
    </row>
    <row r="77" spans="1:13" x14ac:dyDescent="0.3">
      <c r="A77" s="2" t="s">
        <v>132</v>
      </c>
      <c r="B77" t="s">
        <v>133</v>
      </c>
      <c r="C77" s="39">
        <v>2.1299999999999999E-2</v>
      </c>
      <c r="D77" s="39">
        <v>2.1299999999999999E-2</v>
      </c>
      <c r="E77" s="39">
        <v>3.9399999999999998E-2</v>
      </c>
      <c r="F77" s="39">
        <v>3.7900000000000003E-2</v>
      </c>
      <c r="G77" s="39">
        <v>3.7900000000000003E-2</v>
      </c>
      <c r="H77" s="39">
        <v>3.7900000000000003E-2</v>
      </c>
      <c r="I77" s="39">
        <v>3.7900000000000003E-2</v>
      </c>
      <c r="J77" s="39"/>
      <c r="K77" s="39">
        <v>3.7900000000000003E-2</v>
      </c>
      <c r="L77" s="39"/>
      <c r="M77" s="89">
        <f t="shared" si="44"/>
        <v>3.4556662615897189E-2</v>
      </c>
    </row>
    <row r="78" spans="1:13" x14ac:dyDescent="0.3">
      <c r="A78" s="2" t="s">
        <v>13</v>
      </c>
      <c r="B78" t="s">
        <v>40</v>
      </c>
      <c r="C78" s="39">
        <v>3.8699999999999998E-2</v>
      </c>
      <c r="D78" s="39">
        <v>3.8699999999999998E-2</v>
      </c>
      <c r="E78" s="39">
        <v>5.8599999999999999E-2</v>
      </c>
      <c r="F78" s="39">
        <v>5.6899999999999999E-2</v>
      </c>
      <c r="G78" s="39">
        <v>5.6899999999999999E-2</v>
      </c>
      <c r="H78" s="39">
        <v>5.6899999999999999E-2</v>
      </c>
      <c r="I78" s="39">
        <v>5.6899999999999999E-2</v>
      </c>
      <c r="J78" s="39"/>
      <c r="K78" s="39">
        <v>5.6899999999999999E-2</v>
      </c>
      <c r="L78" s="39"/>
      <c r="M78" s="89">
        <f t="shared" si="44"/>
        <v>5.3251101672799159E-2</v>
      </c>
    </row>
    <row r="79" spans="1:13" x14ac:dyDescent="0.3">
      <c r="A79" s="595" t="s">
        <v>14</v>
      </c>
      <c r="B79" t="s">
        <v>118</v>
      </c>
      <c r="C79" s="39">
        <v>0.1235</v>
      </c>
      <c r="D79" s="39">
        <v>0.1235</v>
      </c>
      <c r="E79" s="39">
        <v>0.18770000000000001</v>
      </c>
      <c r="F79" s="39">
        <v>0.18279999999999999</v>
      </c>
      <c r="G79" s="39">
        <v>0.18279999999999999</v>
      </c>
      <c r="H79" s="39">
        <v>0.18279999999999999</v>
      </c>
      <c r="I79" s="39">
        <v>0.18279999999999999</v>
      </c>
      <c r="J79" s="39"/>
      <c r="K79" s="39">
        <v>0.18279999999999999</v>
      </c>
      <c r="L79" s="39"/>
      <c r="M79" s="89">
        <f t="shared" si="44"/>
        <v>0.17071858966617695</v>
      </c>
    </row>
    <row r="80" spans="1:13" x14ac:dyDescent="0.3">
      <c r="A80" s="595"/>
      <c r="B80" t="s">
        <v>117</v>
      </c>
      <c r="C80" s="39">
        <f t="shared" ref="C80:F80" si="53">C79*0.423893</f>
        <v>5.2350785500000004E-2</v>
      </c>
      <c r="D80" s="39">
        <f t="shared" si="53"/>
        <v>5.2350785500000004E-2</v>
      </c>
      <c r="E80" s="39">
        <f t="shared" si="53"/>
        <v>7.9564716100000002E-2</v>
      </c>
      <c r="F80" s="39">
        <f t="shared" si="53"/>
        <v>7.7487640400000002E-2</v>
      </c>
      <c r="G80" s="39">
        <f t="shared" ref="G80:H80" si="54">G79*0.423893</f>
        <v>7.7487640400000002E-2</v>
      </c>
      <c r="H80" s="39">
        <f t="shared" si="54"/>
        <v>7.7487640400000002E-2</v>
      </c>
      <c r="I80" s="39">
        <f t="shared" ref="I80:K80" si="55">I79*0.423893</f>
        <v>7.7487640400000002E-2</v>
      </c>
      <c r="J80" s="39"/>
      <c r="K80" s="39">
        <f t="shared" si="55"/>
        <v>7.7487640400000002E-2</v>
      </c>
      <c r="L80" s="39"/>
      <c r="M80" s="89">
        <f t="shared" si="44"/>
        <v>7.2366415129364758E-2</v>
      </c>
    </row>
    <row r="81" spans="1:18" x14ac:dyDescent="0.3">
      <c r="A81" s="349">
        <v>6</v>
      </c>
      <c r="B81" s="350" t="s">
        <v>42</v>
      </c>
      <c r="C81" s="354">
        <f>SUM(C82:C84)</f>
        <v>0.32730000000000004</v>
      </c>
      <c r="D81" s="354">
        <f t="shared" ref="D81:K81" si="56">SUM(D82:D84)</f>
        <v>0.32730000000000004</v>
      </c>
      <c r="E81" s="354">
        <f t="shared" si="56"/>
        <v>0.39790000000000003</v>
      </c>
      <c r="F81" s="354">
        <f t="shared" si="56"/>
        <v>0.39380000000000004</v>
      </c>
      <c r="G81" s="354">
        <f>SUM(G82:G84)</f>
        <v>0.39380000000000004</v>
      </c>
      <c r="H81" s="354">
        <f t="shared" si="56"/>
        <v>0.76190000000000002</v>
      </c>
      <c r="I81" s="354">
        <f t="shared" si="56"/>
        <v>0.39380000000000004</v>
      </c>
      <c r="J81" s="354"/>
      <c r="K81" s="354">
        <f t="shared" si="56"/>
        <v>0.39380000000000004</v>
      </c>
      <c r="L81" s="354"/>
      <c r="M81" s="352">
        <f t="shared" si="44"/>
        <v>0.39973687024189053</v>
      </c>
    </row>
    <row r="82" spans="1:18" x14ac:dyDescent="0.3">
      <c r="A82" s="2" t="s">
        <v>15</v>
      </c>
      <c r="B82" t="s">
        <v>43</v>
      </c>
      <c r="C82" s="39">
        <v>0.13930000000000001</v>
      </c>
      <c r="D82" s="39">
        <v>0.13930000000000001</v>
      </c>
      <c r="E82" s="39">
        <v>0.2099</v>
      </c>
      <c r="F82" s="39">
        <v>0.20580000000000001</v>
      </c>
      <c r="G82" s="39">
        <v>0.20580000000000001</v>
      </c>
      <c r="H82" s="39">
        <v>0.20580000000000001</v>
      </c>
      <c r="I82" s="39">
        <v>0.20580000000000001</v>
      </c>
      <c r="J82" s="39"/>
      <c r="K82" s="39">
        <v>0.20580000000000001</v>
      </c>
      <c r="L82" s="39"/>
      <c r="M82" s="89">
        <f t="shared" si="44"/>
        <v>0.19183166556296086</v>
      </c>
    </row>
    <row r="83" spans="1:18" x14ac:dyDescent="0.3">
      <c r="A83" s="2" t="s">
        <v>16</v>
      </c>
      <c r="B83" t="s">
        <v>80</v>
      </c>
      <c r="C83" s="39">
        <v>0.188</v>
      </c>
      <c r="D83" s="39">
        <v>0.188</v>
      </c>
      <c r="E83" s="39">
        <v>0.188</v>
      </c>
      <c r="F83" s="39">
        <v>0.188</v>
      </c>
      <c r="G83" s="39">
        <v>0.188</v>
      </c>
      <c r="H83" s="39">
        <v>0.188</v>
      </c>
      <c r="I83" s="39">
        <v>0.188</v>
      </c>
      <c r="J83" s="39"/>
      <c r="K83" s="39">
        <v>0.188</v>
      </c>
      <c r="L83" s="39"/>
      <c r="M83" s="89">
        <f t="shared" si="44"/>
        <v>0.188</v>
      </c>
    </row>
    <row r="84" spans="1:18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>
        <f>SUM(H85)</f>
        <v>0.36809999999999998</v>
      </c>
      <c r="I84" s="39"/>
      <c r="J84" s="39"/>
      <c r="K84" s="39"/>
      <c r="L84" s="39"/>
      <c r="M84" s="89">
        <f t="shared" si="44"/>
        <v>1.9905204678929651E-2</v>
      </c>
    </row>
    <row r="85" spans="1:18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>
        <v>0.36809999999999998</v>
      </c>
      <c r="I85" s="39"/>
      <c r="J85" s="39"/>
      <c r="K85" s="39"/>
      <c r="L85" s="39"/>
      <c r="M85" s="89">
        <f t="shared" si="44"/>
        <v>1.9905204678929651E-2</v>
      </c>
    </row>
    <row r="86" spans="1:18" x14ac:dyDescent="0.3">
      <c r="A86" s="349">
        <v>7</v>
      </c>
      <c r="B86" s="350" t="s">
        <v>45</v>
      </c>
      <c r="C86" s="354">
        <f>SUM(C87:C88)</f>
        <v>0.39900000000000002</v>
      </c>
      <c r="D86" s="354">
        <f>SUM(D87:D88)</f>
        <v>0.2397</v>
      </c>
      <c r="E86" s="354">
        <f t="shared" ref="E86:K86" si="57">SUM(E87:E88)</f>
        <v>0.32690000000000002</v>
      </c>
      <c r="F86" s="354">
        <f t="shared" si="57"/>
        <v>0.30599999999999999</v>
      </c>
      <c r="G86" s="354">
        <f t="shared" si="57"/>
        <v>0.41619999999999996</v>
      </c>
      <c r="H86" s="354">
        <f t="shared" si="57"/>
        <v>0.63529999999999998</v>
      </c>
      <c r="I86" s="354">
        <f t="shared" si="57"/>
        <v>0.74670000000000003</v>
      </c>
      <c r="J86" s="354"/>
      <c r="K86" s="354">
        <f t="shared" si="57"/>
        <v>1.2917999999999998</v>
      </c>
      <c r="L86" s="354"/>
      <c r="M86" s="352">
        <f t="shared" si="44"/>
        <v>0.45964442803868344</v>
      </c>
    </row>
    <row r="87" spans="1:18" x14ac:dyDescent="0.3">
      <c r="A87" s="2" t="s">
        <v>17</v>
      </c>
      <c r="B87" t="s">
        <v>46</v>
      </c>
      <c r="C87" s="39">
        <v>0.38080000000000003</v>
      </c>
      <c r="D87" s="39">
        <v>0.2291</v>
      </c>
      <c r="E87" s="39">
        <v>0.31240000000000001</v>
      </c>
      <c r="F87" s="39">
        <v>0.2923</v>
      </c>
      <c r="G87" s="39">
        <v>0.39789999999999998</v>
      </c>
      <c r="H87" s="39">
        <v>0.59750000000000003</v>
      </c>
      <c r="I87" s="39">
        <v>0.7137</v>
      </c>
      <c r="J87" s="39"/>
      <c r="K87" s="39">
        <v>1.2346999999999999</v>
      </c>
      <c r="L87" s="39"/>
      <c r="M87" s="89">
        <f t="shared" si="44"/>
        <v>0.43880246555788516</v>
      </c>
    </row>
    <row r="88" spans="1:18" x14ac:dyDescent="0.3">
      <c r="A88" s="2" t="s">
        <v>18</v>
      </c>
      <c r="B88" t="s">
        <v>48</v>
      </c>
      <c r="C88" s="39">
        <v>1.8200000000000001E-2</v>
      </c>
      <c r="D88" s="39">
        <v>1.06E-2</v>
      </c>
      <c r="E88" s="39">
        <v>1.4500000000000001E-2</v>
      </c>
      <c r="F88" s="39">
        <v>1.37E-2</v>
      </c>
      <c r="G88" s="39">
        <v>1.83E-2</v>
      </c>
      <c r="H88" s="39">
        <v>3.78E-2</v>
      </c>
      <c r="I88" s="39">
        <v>3.3000000000000002E-2</v>
      </c>
      <c r="J88" s="39"/>
      <c r="K88" s="39">
        <v>5.7099999999999998E-2</v>
      </c>
      <c r="L88" s="39"/>
      <c r="M88" s="89">
        <f t="shared" si="44"/>
        <v>2.0841962480798278E-2</v>
      </c>
    </row>
    <row r="89" spans="1:18" x14ac:dyDescent="0.3">
      <c r="A89" s="349">
        <v>8</v>
      </c>
      <c r="B89" s="350" t="s">
        <v>49</v>
      </c>
      <c r="C89" s="354">
        <f>SUM(C90:C93)</f>
        <v>0.74629999999999996</v>
      </c>
      <c r="D89" s="354">
        <f>SUM(D90:D93)</f>
        <v>0.44330000000000003</v>
      </c>
      <c r="E89" s="354">
        <f t="shared" ref="E89:K89" si="58">SUM(E90:E93)</f>
        <v>0.64360000000000006</v>
      </c>
      <c r="F89" s="354">
        <f t="shared" si="58"/>
        <v>0.56229999999999991</v>
      </c>
      <c r="G89" s="354">
        <f t="shared" si="58"/>
        <v>0.77789999999999992</v>
      </c>
      <c r="H89" s="354">
        <f t="shared" si="58"/>
        <v>1.2649000000000001</v>
      </c>
      <c r="I89" s="354">
        <f t="shared" si="58"/>
        <v>1.4026999999999998</v>
      </c>
      <c r="J89" s="354"/>
      <c r="K89" s="354">
        <f t="shared" si="58"/>
        <v>2.9199000000000002</v>
      </c>
      <c r="L89" s="354"/>
      <c r="M89" s="352">
        <f t="shared" si="44"/>
        <v>0.90602036579126211</v>
      </c>
    </row>
    <row r="90" spans="1:18" x14ac:dyDescent="0.3">
      <c r="A90" s="2" t="s">
        <v>19</v>
      </c>
      <c r="B90" t="s">
        <v>46</v>
      </c>
      <c r="C90" s="39">
        <v>0.3775</v>
      </c>
      <c r="D90" s="39">
        <v>0.22420000000000001</v>
      </c>
      <c r="E90" s="39">
        <v>0.3256</v>
      </c>
      <c r="F90" s="39">
        <v>0.28439999999999999</v>
      </c>
      <c r="G90" s="39">
        <v>0.39350000000000002</v>
      </c>
      <c r="H90" s="39">
        <v>0.61570000000000003</v>
      </c>
      <c r="I90" s="39">
        <v>0.70950000000000002</v>
      </c>
      <c r="J90" s="39"/>
      <c r="K90" s="39">
        <v>1.4770000000000001</v>
      </c>
      <c r="L90" s="39"/>
      <c r="M90" s="89">
        <f t="shared" si="44"/>
        <v>0.45699524365855843</v>
      </c>
    </row>
    <row r="91" spans="1:18" x14ac:dyDescent="0.3">
      <c r="A91" s="2" t="s">
        <v>19</v>
      </c>
      <c r="B91" t="s">
        <v>47</v>
      </c>
      <c r="C91" s="39">
        <v>0.19339999999999999</v>
      </c>
      <c r="D91" s="39">
        <v>0.1149</v>
      </c>
      <c r="E91" s="39">
        <v>0.1668</v>
      </c>
      <c r="F91" s="39">
        <v>0.1457</v>
      </c>
      <c r="G91" s="39">
        <v>0.2016</v>
      </c>
      <c r="H91" s="39">
        <v>0.31540000000000001</v>
      </c>
      <c r="I91" s="39">
        <v>0.36349999999999999</v>
      </c>
      <c r="J91" s="39"/>
      <c r="K91" s="39">
        <v>0.75670000000000004</v>
      </c>
      <c r="L91" s="39"/>
      <c r="M91" s="89">
        <f t="shared" si="44"/>
        <v>0.23413276737041006</v>
      </c>
    </row>
    <row r="92" spans="1:18" x14ac:dyDescent="0.3">
      <c r="A92" s="2" t="s">
        <v>20</v>
      </c>
      <c r="B92" t="s">
        <v>50</v>
      </c>
      <c r="C92" s="39">
        <v>0.11600000000000001</v>
      </c>
      <c r="D92" s="39">
        <v>6.8900000000000003E-2</v>
      </c>
      <c r="E92" s="39">
        <v>0.1</v>
      </c>
      <c r="F92" s="39">
        <v>8.7400000000000005E-2</v>
      </c>
      <c r="G92" s="39">
        <v>0.12089999999999999</v>
      </c>
      <c r="H92" s="39">
        <v>0.22070000000000001</v>
      </c>
      <c r="I92" s="39">
        <v>0.218</v>
      </c>
      <c r="J92" s="39"/>
      <c r="K92" s="39">
        <v>0.45369999999999999</v>
      </c>
      <c r="L92" s="39"/>
      <c r="M92" s="89">
        <f t="shared" si="44"/>
        <v>0.14210101540864242</v>
      </c>
    </row>
    <row r="93" spans="1:18" x14ac:dyDescent="0.3">
      <c r="A93" s="2" t="s">
        <v>20</v>
      </c>
      <c r="B93" t="s">
        <v>47</v>
      </c>
      <c r="C93" s="39">
        <v>5.9400000000000001E-2</v>
      </c>
      <c r="D93" s="39">
        <v>3.5299999999999998E-2</v>
      </c>
      <c r="E93" s="39">
        <v>5.1200000000000002E-2</v>
      </c>
      <c r="F93" s="39">
        <v>4.48E-2</v>
      </c>
      <c r="G93" s="39">
        <v>6.1899999999999997E-2</v>
      </c>
      <c r="H93" s="39">
        <v>0.11310000000000001</v>
      </c>
      <c r="I93" s="39">
        <v>0.11169999999999999</v>
      </c>
      <c r="J93" s="39"/>
      <c r="K93" s="39">
        <v>0.23250000000000001</v>
      </c>
      <c r="L93" s="39"/>
      <c r="M93" s="89">
        <f t="shared" si="44"/>
        <v>7.279133935365116E-2</v>
      </c>
    </row>
    <row r="94" spans="1:18" x14ac:dyDescent="0.3">
      <c r="A94" s="349">
        <v>9</v>
      </c>
      <c r="B94" s="350" t="s">
        <v>51</v>
      </c>
      <c r="C94" s="354">
        <f t="shared" ref="C94:I94" si="59">SUM(C97,C99)</f>
        <v>0.44757270470470684</v>
      </c>
      <c r="D94" s="354">
        <f t="shared" si="59"/>
        <v>0.43430039534470677</v>
      </c>
      <c r="E94" s="354">
        <f t="shared" si="59"/>
        <v>0.62066962551838323</v>
      </c>
      <c r="F94" s="354">
        <f t="shared" si="59"/>
        <v>0.63874848477606838</v>
      </c>
      <c r="G94" s="354">
        <f t="shared" si="59"/>
        <v>0.67693721133606855</v>
      </c>
      <c r="H94" s="354">
        <f t="shared" si="59"/>
        <v>0.78014068812006832</v>
      </c>
      <c r="I94" s="354">
        <f t="shared" si="59"/>
        <v>0.82661946141606846</v>
      </c>
      <c r="J94" s="354"/>
      <c r="K94" s="354">
        <f>SUM(K97,K99)</f>
        <v>1.0683568567440684</v>
      </c>
      <c r="L94" s="354"/>
      <c r="M94" s="354">
        <f>SUM(M97,M99)</f>
        <v>0.63513732990066329</v>
      </c>
    </row>
    <row r="95" spans="1:18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357">
        <v>-0.22819999999999999</v>
      </c>
      <c r="N95" s="276"/>
      <c r="O95" s="276"/>
      <c r="P95" s="277"/>
      <c r="Q95" s="277"/>
      <c r="R95" s="277"/>
    </row>
    <row r="96" spans="1:18" x14ac:dyDescent="0.3">
      <c r="A96" s="358"/>
      <c r="B96" s="359" t="s">
        <v>52</v>
      </c>
      <c r="C96" s="360">
        <f t="shared" ref="C96:I96" si="60">SUM(C89,C86,C81,C70,C64)</f>
        <v>5.2613521501000005</v>
      </c>
      <c r="D96" s="360">
        <f t="shared" si="60"/>
        <v>5.1053321500999997</v>
      </c>
      <c r="E96" s="360">
        <f t="shared" si="60"/>
        <v>7.2961586674000003</v>
      </c>
      <c r="F96" s="360">
        <f t="shared" si="60"/>
        <v>7.5086811112999996</v>
      </c>
      <c r="G96" s="360">
        <f t="shared" si="60"/>
        <v>7.9576011113000007</v>
      </c>
      <c r="H96" s="360">
        <f t="shared" si="60"/>
        <v>9.1707891112999995</v>
      </c>
      <c r="I96" s="360">
        <f t="shared" si="60"/>
        <v>9.7171611112999994</v>
      </c>
      <c r="J96" s="360"/>
      <c r="K96" s="360">
        <f>SUM(K89,K86,K81,K70,K64)</f>
        <v>12.5588571113</v>
      </c>
      <c r="L96" s="361"/>
      <c r="M96" s="362">
        <f>((C96*$C$62+D96*$D$62+E96*$E$62+F96*$F$62+G96*$G$62+H96*$H$62+I96*$I$62+J96*$J$62+K96*$K$62)/$M$62)+M95</f>
        <v>7.4662308964671009</v>
      </c>
      <c r="N96" s="276"/>
      <c r="O96" s="276"/>
      <c r="P96" s="277"/>
      <c r="Q96" s="277"/>
      <c r="R96" s="277"/>
    </row>
    <row r="97" spans="1:16" x14ac:dyDescent="0.3">
      <c r="A97" s="349" t="s">
        <v>21</v>
      </c>
      <c r="B97" s="350" t="s">
        <v>53</v>
      </c>
      <c r="C97" s="354">
        <f t="shared" ref="C97:M97" si="61">SUM(C98:C98)</f>
        <v>0.10960974934303332</v>
      </c>
      <c r="D97" s="354">
        <f t="shared" si="61"/>
        <v>0.1063593846830333</v>
      </c>
      <c r="E97" s="354">
        <f t="shared" si="61"/>
        <v>0.15200087351794422</v>
      </c>
      <c r="F97" s="354">
        <f t="shared" si="61"/>
        <v>0.15642835359171289</v>
      </c>
      <c r="G97" s="354">
        <f t="shared" si="61"/>
        <v>0.16578070395171293</v>
      </c>
      <c r="H97" s="354">
        <f t="shared" si="61"/>
        <v>0.1910550495557129</v>
      </c>
      <c r="I97" s="354">
        <f t="shared" si="61"/>
        <v>0.2024376174317129</v>
      </c>
      <c r="J97" s="354"/>
      <c r="K97" s="354">
        <f t="shared" si="61"/>
        <v>0.26163867019971293</v>
      </c>
      <c r="L97" s="354"/>
      <c r="M97" s="352">
        <f t="shared" si="61"/>
        <v>0.15554398826609911</v>
      </c>
    </row>
    <row r="98" spans="1:16" x14ac:dyDescent="0.3">
      <c r="A98" s="2" t="s">
        <v>121</v>
      </c>
      <c r="B98" t="s">
        <v>128</v>
      </c>
      <c r="C98" s="39">
        <f>0.020833*C96</f>
        <v>0.10960974934303332</v>
      </c>
      <c r="D98" s="39">
        <f t="shared" ref="D98:G98" si="62">0.020833*D96</f>
        <v>0.1063593846830333</v>
      </c>
      <c r="E98" s="39">
        <f t="shared" si="62"/>
        <v>0.15200087351794422</v>
      </c>
      <c r="F98" s="346">
        <f t="shared" si="62"/>
        <v>0.15642835359171289</v>
      </c>
      <c r="G98" s="39">
        <f t="shared" si="62"/>
        <v>0.16578070395171293</v>
      </c>
      <c r="H98" s="39">
        <f t="shared" ref="H98" si="63">0.020833*H96</f>
        <v>0.1910550495557129</v>
      </c>
      <c r="I98" s="39">
        <f t="shared" ref="I98:K98" si="64">0.020833*I96</f>
        <v>0.2024376174317129</v>
      </c>
      <c r="J98" s="39"/>
      <c r="K98" s="39">
        <f t="shared" si="64"/>
        <v>0.26163867019971293</v>
      </c>
      <c r="L98" s="39"/>
      <c r="M98" s="246">
        <f t="shared" ref="M98" si="65">0.020833*M96</f>
        <v>0.15554398826609911</v>
      </c>
    </row>
    <row r="99" spans="1:16" x14ac:dyDescent="0.3">
      <c r="A99" s="349" t="s">
        <v>24</v>
      </c>
      <c r="B99" s="350" t="s">
        <v>56</v>
      </c>
      <c r="C99" s="354">
        <f>SUM(C100,C101)</f>
        <v>0.33796295536167353</v>
      </c>
      <c r="D99" s="354">
        <f t="shared" ref="D99" si="66">SUM(D100,D101)</f>
        <v>0.32794101066167347</v>
      </c>
      <c r="E99" s="354">
        <f t="shared" ref="E99" si="67">SUM(E100,E101)</f>
        <v>0.46866875200043906</v>
      </c>
      <c r="F99" s="354">
        <f t="shared" ref="F99" si="68">SUM(F100,F101)</f>
        <v>0.48232013118435546</v>
      </c>
      <c r="G99" s="354">
        <f t="shared" ref="G99:H99" si="69">SUM(G100,G101)</f>
        <v>0.51115650738435559</v>
      </c>
      <c r="H99" s="354">
        <f t="shared" si="69"/>
        <v>0.58908563856435547</v>
      </c>
      <c r="I99" s="354">
        <f t="shared" ref="I99" si="70">SUM(I100,I101)</f>
        <v>0.6241818439843555</v>
      </c>
      <c r="J99" s="354"/>
      <c r="K99" s="354">
        <f t="shared" ref="K99" si="71">SUM(K100,K101)</f>
        <v>0.80671818654435556</v>
      </c>
      <c r="L99" s="354"/>
      <c r="M99" s="352">
        <f t="shared" ref="M99" si="72">SUM(M100,M101)</f>
        <v>0.47959334163456424</v>
      </c>
      <c r="N99" s="246"/>
    </row>
    <row r="100" spans="1:16" x14ac:dyDescent="0.3">
      <c r="A100" s="2" t="s">
        <v>25</v>
      </c>
      <c r="B100" t="s">
        <v>129</v>
      </c>
      <c r="C100" s="39">
        <f>C98</f>
        <v>0.10960974934303332</v>
      </c>
      <c r="D100" s="39">
        <f t="shared" ref="D100:G100" si="73">D98</f>
        <v>0.1063593846830333</v>
      </c>
      <c r="E100" s="39">
        <f t="shared" si="73"/>
        <v>0.15200087351794422</v>
      </c>
      <c r="F100" s="39">
        <f t="shared" si="73"/>
        <v>0.15642835359171289</v>
      </c>
      <c r="G100" s="39">
        <f t="shared" si="73"/>
        <v>0.16578070395171293</v>
      </c>
      <c r="H100" s="39">
        <f t="shared" ref="H100" si="74">H98</f>
        <v>0.1910550495557129</v>
      </c>
      <c r="I100" s="39">
        <f t="shared" ref="I100:K100" si="75">I98</f>
        <v>0.2024376174317129</v>
      </c>
      <c r="J100" s="39"/>
      <c r="K100" s="39">
        <f t="shared" si="75"/>
        <v>0.26163867019971293</v>
      </c>
      <c r="L100" s="39"/>
      <c r="M100" s="246">
        <f t="shared" ref="M100" si="76">M98</f>
        <v>0.15554398826609911</v>
      </c>
    </row>
    <row r="101" spans="1:16" x14ac:dyDescent="0.3">
      <c r="A101" s="2" t="s">
        <v>26</v>
      </c>
      <c r="B101" t="s">
        <v>130</v>
      </c>
      <c r="C101" s="39">
        <f>0.043402*C96</f>
        <v>0.22835320601864023</v>
      </c>
      <c r="D101" s="39">
        <f t="shared" ref="D101:G101" si="77">0.043402*D96</f>
        <v>0.2215816259786402</v>
      </c>
      <c r="E101" s="39">
        <f t="shared" si="77"/>
        <v>0.31666787848249484</v>
      </c>
      <c r="F101" s="39">
        <f t="shared" si="77"/>
        <v>0.3258917775926426</v>
      </c>
      <c r="G101" s="39">
        <f t="shared" si="77"/>
        <v>0.34537580343264268</v>
      </c>
      <c r="H101" s="39">
        <f t="shared" ref="H101" si="78">0.043402*H96</f>
        <v>0.39803058900864263</v>
      </c>
      <c r="I101" s="39">
        <f t="shared" ref="I101:K101" si="79">0.043402*I96</f>
        <v>0.4217442265526426</v>
      </c>
      <c r="J101" s="39"/>
      <c r="K101" s="39">
        <f t="shared" si="79"/>
        <v>0.54507951634464269</v>
      </c>
      <c r="L101" s="39"/>
      <c r="M101" s="246">
        <f t="shared" ref="M101" si="80">0.043402*M96</f>
        <v>0.32404935336846513</v>
      </c>
    </row>
    <row r="102" spans="1:16" ht="28.8" x14ac:dyDescent="0.3">
      <c r="A102" s="364">
        <v>10</v>
      </c>
      <c r="B102" s="365" t="s">
        <v>134</v>
      </c>
      <c r="C102" s="366">
        <v>2.93E-2</v>
      </c>
      <c r="D102" s="366">
        <v>2.93E-2</v>
      </c>
      <c r="E102" s="366">
        <v>4.8500000000000001E-2</v>
      </c>
      <c r="F102" s="366">
        <v>4.5999999999999999E-2</v>
      </c>
      <c r="G102" s="366">
        <v>4.5999999999999999E-2</v>
      </c>
      <c r="H102" s="366">
        <v>1.9400000000000001E-2</v>
      </c>
      <c r="I102" s="366">
        <v>4.5999999999999999E-2</v>
      </c>
      <c r="J102" s="366"/>
      <c r="K102" s="366">
        <v>4.5999999999999999E-2</v>
      </c>
      <c r="L102" s="367"/>
      <c r="M102" s="368">
        <f>(C102*$C$62+D102*$D$62+E102*$E$62+F102*$F$62+G102*$G$62+H102*$H$62+I102*$I$62+J102*$J$62+K102*$K$62)/$M$62</f>
        <v>4.1496509402943992E-2</v>
      </c>
    </row>
    <row r="103" spans="1:16" ht="18" x14ac:dyDescent="0.3">
      <c r="A103" s="579" t="s">
        <v>60</v>
      </c>
      <c r="B103" s="579"/>
      <c r="C103" s="340">
        <f t="shared" ref="C103:I103" si="81">SUM(C64,C70,C81,C86,C89,C94,C102)</f>
        <v>5.7382248548047068</v>
      </c>
      <c r="D103" s="340">
        <f t="shared" si="81"/>
        <v>5.5689325454447065</v>
      </c>
      <c r="E103" s="340">
        <f t="shared" si="81"/>
        <v>7.9653282929183833</v>
      </c>
      <c r="F103" s="340">
        <f t="shared" si="81"/>
        <v>8.1934295960760686</v>
      </c>
      <c r="G103" s="340">
        <f t="shared" si="81"/>
        <v>8.6805383226360693</v>
      </c>
      <c r="H103" s="340">
        <f t="shared" si="81"/>
        <v>9.9703297994200693</v>
      </c>
      <c r="I103" s="340">
        <f t="shared" si="81"/>
        <v>10.589780572716068</v>
      </c>
      <c r="J103" s="340"/>
      <c r="K103" s="340">
        <f>SUM(K64,K70,K81,K86,K89,K94,K102)</f>
        <v>13.67321396804407</v>
      </c>
      <c r="L103" s="356"/>
      <c r="M103" s="467">
        <f>M96+M97+M99+M102</f>
        <v>8.1428647357707078</v>
      </c>
      <c r="N103" s="335" t="s">
        <v>178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0.32182006738922397</v>
      </c>
      <c r="N104" s="246"/>
    </row>
    <row r="106" spans="1:16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9" spans="1:16" x14ac:dyDescent="0.3">
      <c r="B109" s="1" t="s">
        <v>135</v>
      </c>
      <c r="C109" s="1">
        <v>2</v>
      </c>
      <c r="D109" s="1">
        <v>33</v>
      </c>
      <c r="E109" s="1">
        <v>152</v>
      </c>
      <c r="F109" s="1">
        <v>10</v>
      </c>
      <c r="G109" s="1">
        <v>79</v>
      </c>
      <c r="H109" s="1">
        <v>9</v>
      </c>
      <c r="I109" s="1">
        <v>73</v>
      </c>
      <c r="J109" s="1">
        <v>17</v>
      </c>
      <c r="K109" s="1">
        <v>44</v>
      </c>
      <c r="M109" s="1">
        <f>SUM(C109:K109)</f>
        <v>419</v>
      </c>
    </row>
    <row r="110" spans="1:16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M110" s="1">
        <f>SUM(C110:K110)</f>
        <v>0</v>
      </c>
    </row>
    <row r="111" spans="1:16" x14ac:dyDescent="0.3">
      <c r="A111" s="280">
        <v>1</v>
      </c>
      <c r="B111" s="1" t="s">
        <v>166</v>
      </c>
      <c r="C111" s="342">
        <v>12561.47</v>
      </c>
      <c r="D111" s="342">
        <v>248331.58</v>
      </c>
      <c r="E111" s="342">
        <v>1026622.25</v>
      </c>
      <c r="F111" s="342">
        <v>44314.559999999998</v>
      </c>
      <c r="G111" s="342">
        <v>470472.29</v>
      </c>
      <c r="H111" s="343">
        <v>60859.88</v>
      </c>
      <c r="I111" s="342">
        <v>358386.09</v>
      </c>
      <c r="J111" s="342">
        <v>97782.06</v>
      </c>
      <c r="K111" s="342">
        <v>226094.34</v>
      </c>
      <c r="L111" s="342"/>
      <c r="M111" s="344">
        <f>SUM(C111:K111)</f>
        <v>2545424.52</v>
      </c>
    </row>
    <row r="112" spans="1:16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111</v>
      </c>
      <c r="I112" s="348" t="s">
        <v>66</v>
      </c>
      <c r="J112" s="348" t="s">
        <v>67</v>
      </c>
      <c r="K112" s="348" t="s">
        <v>68</v>
      </c>
      <c r="L112" s="348"/>
      <c r="M112" s="348" t="s">
        <v>136</v>
      </c>
    </row>
    <row r="113" spans="1:13" x14ac:dyDescent="0.3">
      <c r="A113" s="349">
        <v>4</v>
      </c>
      <c r="B113" s="350" t="s">
        <v>29</v>
      </c>
      <c r="C113" s="354">
        <f>SUM(C114:C118)</f>
        <v>0.86063999999999996</v>
      </c>
      <c r="D113" s="354">
        <f t="shared" ref="D113:K113" si="82">SUM(D114:D118)</f>
        <v>1.1670240000000001</v>
      </c>
      <c r="E113" s="354">
        <f t="shared" si="82"/>
        <v>1.335996</v>
      </c>
      <c r="F113" s="354">
        <f t="shared" si="82"/>
        <v>1.7826200000000001</v>
      </c>
      <c r="G113" s="354">
        <f t="shared" si="82"/>
        <v>1.90564</v>
      </c>
      <c r="H113" s="354">
        <f t="shared" si="82"/>
        <v>2.0916939999999999</v>
      </c>
      <c r="I113" s="354">
        <f t="shared" si="82"/>
        <v>2.7100039999999996</v>
      </c>
      <c r="J113" s="354">
        <f t="shared" si="82"/>
        <v>3.09144</v>
      </c>
      <c r="K113" s="354">
        <f t="shared" si="82"/>
        <v>3.5666679999999999</v>
      </c>
      <c r="L113" s="351"/>
      <c r="M113" s="352">
        <f>(C113*$C$111+D113*$D$111+E113*$E$111+F113*$F$111+G113*$G$111+H113*$H$111+I113*$I$111+J113*$J$111+K113*$K$111)/$M$111</f>
        <v>1.9073237633615312</v>
      </c>
    </row>
    <row r="114" spans="1:13" x14ac:dyDescent="0.3">
      <c r="A114" s="2" t="s">
        <v>3</v>
      </c>
      <c r="B114" t="s">
        <v>30</v>
      </c>
      <c r="C114" s="39">
        <v>0.59099999999999997</v>
      </c>
      <c r="D114" s="34">
        <v>0.80059999999999998</v>
      </c>
      <c r="E114" s="34">
        <v>0.9224</v>
      </c>
      <c r="F114" s="34">
        <v>1.3180000000000001</v>
      </c>
      <c r="G114" s="34">
        <v>1.3859999999999999</v>
      </c>
      <c r="H114" s="34">
        <v>1.0348999999999999</v>
      </c>
      <c r="I114" s="34">
        <v>1.9300999999999999</v>
      </c>
      <c r="J114" s="34">
        <v>2.2385000000000002</v>
      </c>
      <c r="K114" s="34">
        <v>2.3441999999999998</v>
      </c>
      <c r="L114" s="34"/>
      <c r="M114" s="89">
        <f>(C114*$C$111+D114*$D$111+E114*$E$111+F114*$F$111+G114*$G$111+H114*$H$111+I114*$I$111+J114*$J$111+K114*$K$111)/$M$111</f>
        <v>1.3228740384715867</v>
      </c>
    </row>
    <row r="115" spans="1:13" x14ac:dyDescent="0.3">
      <c r="A115" s="2" t="s">
        <v>4</v>
      </c>
      <c r="B115" t="s">
        <v>31</v>
      </c>
      <c r="C115" s="39">
        <f>C114*0.04</f>
        <v>2.3639999999999998E-2</v>
      </c>
      <c r="D115" s="39">
        <f t="shared" ref="D115:K115" si="83">D114*0.04</f>
        <v>3.2023999999999997E-2</v>
      </c>
      <c r="E115" s="39">
        <f t="shared" si="83"/>
        <v>3.6895999999999998E-2</v>
      </c>
      <c r="F115" s="39">
        <f t="shared" si="83"/>
        <v>5.2720000000000003E-2</v>
      </c>
      <c r="G115" s="39">
        <f t="shared" si="83"/>
        <v>5.5439999999999996E-2</v>
      </c>
      <c r="H115" s="39">
        <f>H114*0.06</f>
        <v>6.2093999999999996E-2</v>
      </c>
      <c r="I115" s="39">
        <f t="shared" si="83"/>
        <v>7.7203999999999995E-2</v>
      </c>
      <c r="J115" s="39">
        <f t="shared" si="83"/>
        <v>8.9540000000000008E-2</v>
      </c>
      <c r="K115" s="39">
        <f t="shared" si="83"/>
        <v>9.376799999999999E-2</v>
      </c>
      <c r="L115" s="34"/>
      <c r="M115" s="89">
        <f t="shared" ref="M115:M142" si="84">(C115*$C$111+D115*$D$111+E115*$E$111+F115*$F$111+G115*$G$111+H115*$H$111+I115*$I$111+J115*$J$111+K115*$K$111)/$M$111</f>
        <v>5.3409840796269217E-2</v>
      </c>
    </row>
    <row r="116" spans="1:13" x14ac:dyDescent="0.3">
      <c r="A116" s="2" t="s">
        <v>5</v>
      </c>
      <c r="B116" t="s">
        <v>32</v>
      </c>
      <c r="C116" s="34">
        <v>7.6700000000000004E-2</v>
      </c>
      <c r="D116" s="34">
        <v>0.1128</v>
      </c>
      <c r="E116" s="34">
        <v>0.14680000000000001</v>
      </c>
      <c r="F116" s="34">
        <v>0.14680000000000001</v>
      </c>
      <c r="G116" s="34">
        <v>0.1711</v>
      </c>
      <c r="H116" s="34">
        <v>0.1711</v>
      </c>
      <c r="I116" s="34">
        <v>0.20319999999999999</v>
      </c>
      <c r="J116" s="34">
        <v>0.20319999999999999</v>
      </c>
      <c r="K116" s="34">
        <v>0.2399</v>
      </c>
      <c r="L116" s="34"/>
      <c r="M116" s="89">
        <f t="shared" si="84"/>
        <v>0.16658640705401864</v>
      </c>
    </row>
    <row r="117" spans="1:13" x14ac:dyDescent="0.3">
      <c r="A117" s="2" t="s">
        <v>6</v>
      </c>
      <c r="B117" t="s">
        <v>33</v>
      </c>
      <c r="C117" s="34">
        <v>0.16930000000000001</v>
      </c>
      <c r="D117" s="34">
        <v>0.22159999999999999</v>
      </c>
      <c r="E117" s="34">
        <v>0.22989999999999999</v>
      </c>
      <c r="F117" s="34">
        <v>0.2651</v>
      </c>
      <c r="G117" s="34">
        <v>0.29310000000000003</v>
      </c>
      <c r="H117" s="34">
        <v>0.5736</v>
      </c>
      <c r="I117" s="34">
        <v>0.4995</v>
      </c>
      <c r="J117" s="34">
        <v>0.56020000000000003</v>
      </c>
      <c r="K117" s="34">
        <v>0.88880000000000003</v>
      </c>
      <c r="L117" s="34"/>
      <c r="M117" s="89">
        <f t="shared" si="84"/>
        <v>0.35847609688933152</v>
      </c>
    </row>
    <row r="118" spans="1:13" x14ac:dyDescent="0.3">
      <c r="A118" s="2" t="s">
        <v>100</v>
      </c>
      <c r="B118" t="s">
        <v>101</v>
      </c>
      <c r="C118" s="34"/>
      <c r="D118" s="34"/>
      <c r="E118" s="34"/>
      <c r="F118" s="34"/>
      <c r="G118" s="34"/>
      <c r="H118" s="34">
        <v>0.25</v>
      </c>
      <c r="I118" s="34"/>
      <c r="J118" s="34"/>
      <c r="K118" s="34"/>
      <c r="L118" s="34"/>
      <c r="M118" s="89">
        <f t="shared" si="84"/>
        <v>5.9773801503255732E-3</v>
      </c>
    </row>
    <row r="119" spans="1:13" ht="28.8" x14ac:dyDescent="0.3">
      <c r="A119" s="349">
        <v>5</v>
      </c>
      <c r="B119" s="353" t="s">
        <v>71</v>
      </c>
      <c r="C119" s="354">
        <f t="shared" ref="C119:K119" si="85">SUM(C120:C122,C127:C129)</f>
        <v>2.9282545393999997</v>
      </c>
      <c r="D119" s="354">
        <f t="shared" si="85"/>
        <v>2.9282545393999997</v>
      </c>
      <c r="E119" s="354">
        <f t="shared" si="85"/>
        <v>4.5921474460000011</v>
      </c>
      <c r="F119" s="354">
        <f t="shared" si="85"/>
        <v>4.4644498899000009</v>
      </c>
      <c r="G119" s="354">
        <f t="shared" si="85"/>
        <v>4.4644498899000009</v>
      </c>
      <c r="H119" s="354">
        <f t="shared" si="85"/>
        <v>4.4644498899000009</v>
      </c>
      <c r="I119" s="354">
        <f t="shared" si="85"/>
        <v>4.4644498899000009</v>
      </c>
      <c r="J119" s="354">
        <f t="shared" si="85"/>
        <v>4.4644498899000009</v>
      </c>
      <c r="K119" s="354">
        <f t="shared" si="85"/>
        <v>4.4644498899000009</v>
      </c>
      <c r="L119" s="351"/>
      <c r="M119" s="352">
        <f t="shared" si="84"/>
        <v>4.3585007502158737</v>
      </c>
    </row>
    <row r="120" spans="1:13" x14ac:dyDescent="0.3">
      <c r="A120" s="2" t="s">
        <v>115</v>
      </c>
      <c r="B120" t="s">
        <v>114</v>
      </c>
      <c r="C120" s="39">
        <v>1.6023000000000001</v>
      </c>
      <c r="D120" s="39">
        <v>1.6023000000000001</v>
      </c>
      <c r="E120" s="39">
        <v>2.4342999999999999</v>
      </c>
      <c r="F120" s="39">
        <v>2.3715000000000002</v>
      </c>
      <c r="G120" s="39">
        <v>2.3715000000000002</v>
      </c>
      <c r="H120" s="39">
        <v>2.3715000000000002</v>
      </c>
      <c r="I120" s="39">
        <v>2.3715000000000002</v>
      </c>
      <c r="J120" s="39">
        <v>2.3715000000000002</v>
      </c>
      <c r="K120" s="39">
        <v>2.3715000000000002</v>
      </c>
      <c r="L120" s="39"/>
      <c r="M120" s="89">
        <f t="shared" si="84"/>
        <v>2.3179894536491696</v>
      </c>
    </row>
    <row r="121" spans="1:13" x14ac:dyDescent="0.3">
      <c r="A121" s="2" t="s">
        <v>116</v>
      </c>
      <c r="B121" t="s">
        <v>117</v>
      </c>
      <c r="C121" s="39">
        <f>C120*0.423893</f>
        <v>0.6792037539000001</v>
      </c>
      <c r="D121" s="39">
        <f>D120*0.423893</f>
        <v>0.6792037539000001</v>
      </c>
      <c r="E121" s="39">
        <f t="shared" ref="E121:F121" si="86">E120*0.423893</f>
        <v>1.0318827299</v>
      </c>
      <c r="F121" s="39">
        <f t="shared" si="86"/>
        <v>1.0052622495000001</v>
      </c>
      <c r="G121" s="39">
        <f t="shared" ref="G121:H121" si="87">G120*0.423893</f>
        <v>1.0052622495000001</v>
      </c>
      <c r="H121" s="39">
        <f t="shared" si="87"/>
        <v>1.0052622495000001</v>
      </c>
      <c r="I121" s="39">
        <f t="shared" ref="I121" si="88">I120*0.423893</f>
        <v>1.0052622495000001</v>
      </c>
      <c r="J121" s="39">
        <f t="shared" ref="J121" si="89">J120*0.423893</f>
        <v>1.0052622495000001</v>
      </c>
      <c r="K121" s="39">
        <f t="shared" ref="K121" si="90">K120*0.423893</f>
        <v>1.0052622495000001</v>
      </c>
      <c r="L121" s="39"/>
      <c r="M121" s="89">
        <f t="shared" si="84"/>
        <v>0.98257950347570744</v>
      </c>
    </row>
    <row r="122" spans="1:13" x14ac:dyDescent="0.3">
      <c r="A122" s="280" t="s">
        <v>8</v>
      </c>
      <c r="B122" s="1" t="s">
        <v>35</v>
      </c>
      <c r="C122" s="43">
        <f>SUM(C123:C126)</f>
        <v>0.43219999999999997</v>
      </c>
      <c r="D122" s="43">
        <f>SUM(D123:D126)</f>
        <v>0.43219999999999997</v>
      </c>
      <c r="E122" s="43">
        <f>SUM(E123:E126)</f>
        <v>0.80010000000000003</v>
      </c>
      <c r="F122" s="43">
        <f t="shared" ref="F122" si="91">SUM(F123:F126)</f>
        <v>0.77049999999999996</v>
      </c>
      <c r="G122" s="43">
        <f t="shared" ref="G122:H122" si="92">SUM(G123:G126)</f>
        <v>0.77049999999999996</v>
      </c>
      <c r="H122" s="43">
        <f t="shared" si="92"/>
        <v>0.77049999999999996</v>
      </c>
      <c r="I122" s="43">
        <f t="shared" ref="I122" si="93">SUM(I123:I126)</f>
        <v>0.77049999999999996</v>
      </c>
      <c r="J122" s="43">
        <f t="shared" ref="J122" si="94">SUM(J123:J126)</f>
        <v>0.77049999999999996</v>
      </c>
      <c r="K122" s="43">
        <f t="shared" ref="K122" si="95">SUM(K123:K126)</f>
        <v>0.77049999999999996</v>
      </c>
      <c r="L122" s="43"/>
      <c r="M122" s="75">
        <f t="shared" si="84"/>
        <v>0.74776426387414541</v>
      </c>
    </row>
    <row r="123" spans="1:13" x14ac:dyDescent="0.3">
      <c r="A123" s="2" t="s">
        <v>9</v>
      </c>
      <c r="B123" t="s">
        <v>108</v>
      </c>
      <c r="C123" s="39">
        <v>0.36709999999999998</v>
      </c>
      <c r="D123" s="39">
        <v>0.36709999999999998</v>
      </c>
      <c r="E123" s="39">
        <v>0.67959999999999998</v>
      </c>
      <c r="F123" s="39">
        <v>0.65449999999999997</v>
      </c>
      <c r="G123" s="39">
        <v>0.65449999999999997</v>
      </c>
      <c r="H123" s="39">
        <v>0.65449999999999997</v>
      </c>
      <c r="I123" s="39">
        <v>0.65449999999999997</v>
      </c>
      <c r="J123" s="39">
        <v>0.65449999999999997</v>
      </c>
      <c r="K123" s="39">
        <v>0.65449999999999997</v>
      </c>
      <c r="L123" s="39"/>
      <c r="M123" s="89">
        <f t="shared" si="84"/>
        <v>0.63516631176515881</v>
      </c>
    </row>
    <row r="124" spans="1:13" x14ac:dyDescent="0.3">
      <c r="A124" s="2" t="s">
        <v>10</v>
      </c>
      <c r="B124" t="s">
        <v>109</v>
      </c>
      <c r="C124" s="39">
        <v>3.9699999999999999E-2</v>
      </c>
      <c r="D124" s="39">
        <v>3.9699999999999999E-2</v>
      </c>
      <c r="E124" s="39">
        <v>7.3400000000000007E-2</v>
      </c>
      <c r="F124" s="39">
        <v>7.0699999999999999E-2</v>
      </c>
      <c r="G124" s="39">
        <v>7.0699999999999999E-2</v>
      </c>
      <c r="H124" s="39">
        <v>7.0699999999999999E-2</v>
      </c>
      <c r="I124" s="39">
        <v>7.0699999999999999E-2</v>
      </c>
      <c r="J124" s="39">
        <v>7.0699999999999999E-2</v>
      </c>
      <c r="K124" s="39">
        <v>7.0699999999999999E-2</v>
      </c>
      <c r="L124" s="39"/>
      <c r="M124" s="89">
        <f t="shared" si="84"/>
        <v>6.8611623608073047E-2</v>
      </c>
    </row>
    <row r="125" spans="1:13" x14ac:dyDescent="0.3">
      <c r="A125" s="2" t="s">
        <v>11</v>
      </c>
      <c r="B125" t="s">
        <v>110</v>
      </c>
      <c r="C125" s="39">
        <v>4.1000000000000003E-3</v>
      </c>
      <c r="D125" s="39">
        <v>4.1000000000000003E-3</v>
      </c>
      <c r="E125" s="39">
        <v>7.7000000000000002E-3</v>
      </c>
      <c r="F125" s="39">
        <v>7.4000000000000003E-3</v>
      </c>
      <c r="G125" s="39">
        <v>7.4000000000000003E-3</v>
      </c>
      <c r="H125" s="39">
        <v>7.4000000000000003E-3</v>
      </c>
      <c r="I125" s="39">
        <v>7.4000000000000003E-3</v>
      </c>
      <c r="J125" s="39">
        <v>7.4000000000000003E-3</v>
      </c>
      <c r="K125" s="39">
        <v>7.4000000000000003E-3</v>
      </c>
      <c r="L125" s="39"/>
      <c r="M125" s="89">
        <f t="shared" si="84"/>
        <v>7.182762998605827E-3</v>
      </c>
    </row>
    <row r="126" spans="1:13" x14ac:dyDescent="0.3">
      <c r="A126" s="2" t="s">
        <v>132</v>
      </c>
      <c r="B126" t="s">
        <v>133</v>
      </c>
      <c r="C126" s="39">
        <v>2.1299999999999999E-2</v>
      </c>
      <c r="D126" s="39">
        <v>2.1299999999999999E-2</v>
      </c>
      <c r="E126" s="39">
        <v>3.9399999999999998E-2</v>
      </c>
      <c r="F126" s="39">
        <v>3.7900000000000003E-2</v>
      </c>
      <c r="G126" s="39">
        <v>3.7900000000000003E-2</v>
      </c>
      <c r="H126" s="39">
        <v>3.7900000000000003E-2</v>
      </c>
      <c r="I126" s="39">
        <v>3.7900000000000003E-2</v>
      </c>
      <c r="J126" s="39">
        <v>3.7900000000000003E-2</v>
      </c>
      <c r="K126" s="39">
        <v>3.7900000000000003E-2</v>
      </c>
      <c r="L126" s="39"/>
      <c r="M126" s="89">
        <f t="shared" si="84"/>
        <v>3.6803565502307643E-2</v>
      </c>
    </row>
    <row r="127" spans="1:13" x14ac:dyDescent="0.3">
      <c r="A127" s="2" t="s">
        <v>13</v>
      </c>
      <c r="B127" t="s">
        <v>40</v>
      </c>
      <c r="C127" s="39">
        <v>3.8699999999999998E-2</v>
      </c>
      <c r="D127" s="39">
        <v>3.8699999999999998E-2</v>
      </c>
      <c r="E127" s="39">
        <v>5.8599999999999999E-2</v>
      </c>
      <c r="F127" s="39">
        <v>5.6899999999999999E-2</v>
      </c>
      <c r="G127" s="39">
        <v>5.6899999999999999E-2</v>
      </c>
      <c r="H127" s="39">
        <v>5.6899999999999999E-2</v>
      </c>
      <c r="I127" s="39">
        <v>5.6899999999999999E-2</v>
      </c>
      <c r="J127" s="39">
        <v>5.6899999999999999E-2</v>
      </c>
      <c r="K127" s="39">
        <v>5.6899999999999999E-2</v>
      </c>
      <c r="L127" s="39"/>
      <c r="M127" s="89">
        <f t="shared" si="84"/>
        <v>5.5720237779040491E-2</v>
      </c>
    </row>
    <row r="128" spans="1:13" x14ac:dyDescent="0.3">
      <c r="A128" s="595" t="s">
        <v>14</v>
      </c>
      <c r="B128" t="s">
        <v>118</v>
      </c>
      <c r="C128" s="39">
        <v>0.1235</v>
      </c>
      <c r="D128" s="39">
        <v>0.1235</v>
      </c>
      <c r="E128" s="39">
        <v>0.18770000000000001</v>
      </c>
      <c r="F128" s="39">
        <v>0.18279999999999999</v>
      </c>
      <c r="G128" s="39">
        <v>0.18279999999999999</v>
      </c>
      <c r="H128" s="39">
        <v>0.18279999999999999</v>
      </c>
      <c r="I128" s="39">
        <v>0.18279999999999999</v>
      </c>
      <c r="J128" s="39">
        <v>0.18279999999999999</v>
      </c>
      <c r="K128" s="39">
        <v>0.18279999999999999</v>
      </c>
      <c r="L128" s="39"/>
      <c r="M128" s="89">
        <f t="shared" si="84"/>
        <v>0.17869832314493458</v>
      </c>
    </row>
    <row r="129" spans="1:18" x14ac:dyDescent="0.3">
      <c r="A129" s="595"/>
      <c r="B129" t="s">
        <v>117</v>
      </c>
      <c r="C129" s="39">
        <f>C128*0.423893</f>
        <v>5.2350785500000004E-2</v>
      </c>
      <c r="D129" s="39">
        <f>D128*0.423893</f>
        <v>5.2350785500000004E-2</v>
      </c>
      <c r="E129" s="39">
        <f t="shared" ref="E129:F129" si="96">E128*0.423893</f>
        <v>7.9564716100000002E-2</v>
      </c>
      <c r="F129" s="39">
        <f t="shared" si="96"/>
        <v>7.7487640400000002E-2</v>
      </c>
      <c r="G129" s="39">
        <f t="shared" ref="G129:H129" si="97">G128*0.423893</f>
        <v>7.7487640400000002E-2</v>
      </c>
      <c r="H129" s="39">
        <f t="shared" si="97"/>
        <v>7.7487640400000002E-2</v>
      </c>
      <c r="I129" s="39">
        <f t="shared" ref="I129" si="98">I128*0.423893</f>
        <v>7.7487640400000002E-2</v>
      </c>
      <c r="J129" s="39">
        <f t="shared" ref="J129" si="99">J128*0.423893</f>
        <v>7.7487640400000002E-2</v>
      </c>
      <c r="K129" s="39">
        <f t="shared" ref="K129" si="100">K128*0.423893</f>
        <v>7.7487640400000002E-2</v>
      </c>
      <c r="L129" s="39"/>
      <c r="M129" s="89">
        <f t="shared" si="84"/>
        <v>7.5748968292875751E-2</v>
      </c>
    </row>
    <row r="130" spans="1:18" x14ac:dyDescent="0.3">
      <c r="A130" s="349">
        <v>6</v>
      </c>
      <c r="B130" s="350" t="s">
        <v>42</v>
      </c>
      <c r="C130" s="354">
        <f>SUM(C131:C133)</f>
        <v>0.32179999999999997</v>
      </c>
      <c r="D130" s="354">
        <f t="shared" ref="D130:K130" si="101">SUM(D131:D133)</f>
        <v>0.32179999999999997</v>
      </c>
      <c r="E130" s="354">
        <f t="shared" si="101"/>
        <v>0.39239999999999997</v>
      </c>
      <c r="F130" s="354">
        <f t="shared" si="101"/>
        <v>0.38829999999999998</v>
      </c>
      <c r="G130" s="354">
        <f t="shared" si="101"/>
        <v>0.38829999999999998</v>
      </c>
      <c r="H130" s="354">
        <f>SUM(H131:H133)</f>
        <v>0.75639999999999996</v>
      </c>
      <c r="I130" s="354">
        <f t="shared" si="101"/>
        <v>0.38829999999999998</v>
      </c>
      <c r="J130" s="354">
        <f t="shared" si="101"/>
        <v>0.38829999999999998</v>
      </c>
      <c r="K130" s="354">
        <f t="shared" si="101"/>
        <v>0.38829999999999998</v>
      </c>
      <c r="L130" s="354"/>
      <c r="M130" s="352">
        <f t="shared" si="84"/>
        <v>0.39193879783321955</v>
      </c>
    </row>
    <row r="131" spans="1:18" x14ac:dyDescent="0.3">
      <c r="A131" s="2" t="s">
        <v>15</v>
      </c>
      <c r="B131" t="s">
        <v>43</v>
      </c>
      <c r="C131" s="39">
        <v>0.13930000000000001</v>
      </c>
      <c r="D131" s="39">
        <v>0.13930000000000001</v>
      </c>
      <c r="E131" s="39">
        <v>0.2099</v>
      </c>
      <c r="F131" s="39">
        <v>0.20580000000000001</v>
      </c>
      <c r="G131" s="39">
        <v>0.20580000000000001</v>
      </c>
      <c r="H131" s="39">
        <v>0.20580000000000001</v>
      </c>
      <c r="I131" s="39">
        <v>0.20580000000000001</v>
      </c>
      <c r="J131" s="39">
        <v>0.20580000000000001</v>
      </c>
      <c r="K131" s="39">
        <v>0.20580000000000001</v>
      </c>
      <c r="L131" s="39"/>
      <c r="M131" s="89">
        <f t="shared" si="84"/>
        <v>0.2006377032998802</v>
      </c>
    </row>
    <row r="132" spans="1:18" x14ac:dyDescent="0.3">
      <c r="A132" s="2" t="s">
        <v>16</v>
      </c>
      <c r="B132" t="s">
        <v>44</v>
      </c>
      <c r="C132" s="39">
        <v>0.1825</v>
      </c>
      <c r="D132" s="39">
        <v>0.1825</v>
      </c>
      <c r="E132" s="39">
        <v>0.1825</v>
      </c>
      <c r="F132" s="39">
        <v>0.1825</v>
      </c>
      <c r="G132" s="39">
        <v>0.1825</v>
      </c>
      <c r="H132" s="39">
        <v>0.1825</v>
      </c>
      <c r="I132" s="39">
        <v>0.1825</v>
      </c>
      <c r="J132" s="39">
        <v>0.1825</v>
      </c>
      <c r="K132" s="39">
        <v>0.1825</v>
      </c>
      <c r="L132" s="39"/>
      <c r="M132" s="89">
        <f t="shared" si="84"/>
        <v>0.18249999999999997</v>
      </c>
    </row>
    <row r="133" spans="1:18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>
        <f>SUM(H134:H134)</f>
        <v>0.36809999999999998</v>
      </c>
      <c r="I133" s="39"/>
      <c r="J133" s="39"/>
      <c r="K133" s="39"/>
      <c r="L133" s="39"/>
      <c r="M133" s="89">
        <f t="shared" si="84"/>
        <v>8.8010945333393733E-3</v>
      </c>
    </row>
    <row r="134" spans="1:18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>
        <v>0.36809999999999998</v>
      </c>
      <c r="I134" s="39"/>
      <c r="J134" s="39"/>
      <c r="K134" s="39"/>
      <c r="L134" s="39"/>
      <c r="M134" s="89">
        <f t="shared" si="84"/>
        <v>8.8010945333393733E-3</v>
      </c>
    </row>
    <row r="135" spans="1:18" x14ac:dyDescent="0.3">
      <c r="A135" s="349">
        <v>7</v>
      </c>
      <c r="B135" s="350" t="s">
        <v>45</v>
      </c>
      <c r="C135" s="354">
        <f>SUM(C136:C137)</f>
        <v>0.39900000000000002</v>
      </c>
      <c r="D135" s="354">
        <f>SUM(D136:D137)</f>
        <v>0.26169999999999999</v>
      </c>
      <c r="E135" s="354">
        <f t="shared" ref="E135:K135" si="102">SUM(E136:E137)</f>
        <v>0.28240000000000004</v>
      </c>
      <c r="F135" s="354">
        <f t="shared" si="102"/>
        <v>0.3387</v>
      </c>
      <c r="G135" s="354">
        <f t="shared" si="102"/>
        <v>0.45989999999999998</v>
      </c>
      <c r="H135" s="354">
        <f t="shared" si="102"/>
        <v>0.63529999999999998</v>
      </c>
      <c r="I135" s="354">
        <f t="shared" si="102"/>
        <v>0.7399</v>
      </c>
      <c r="J135" s="354">
        <f t="shared" si="102"/>
        <v>0.75239999999999996</v>
      </c>
      <c r="K135" s="354">
        <f t="shared" si="102"/>
        <v>1.3349</v>
      </c>
      <c r="L135" s="354"/>
      <c r="M135" s="352">
        <f t="shared" si="84"/>
        <v>0.49913747912823586</v>
      </c>
    </row>
    <row r="136" spans="1:18" x14ac:dyDescent="0.3">
      <c r="A136" s="2" t="s">
        <v>17</v>
      </c>
      <c r="B136" t="s">
        <v>46</v>
      </c>
      <c r="C136" s="39">
        <v>0.38080000000000003</v>
      </c>
      <c r="D136" s="39">
        <v>0.24729999999999999</v>
      </c>
      <c r="E136" s="39">
        <v>0.26700000000000002</v>
      </c>
      <c r="F136" s="39">
        <v>0.3201</v>
      </c>
      <c r="G136" s="39">
        <v>0.43469999999999998</v>
      </c>
      <c r="H136" s="39">
        <v>0.59750000000000003</v>
      </c>
      <c r="I136" s="39">
        <v>0.69940000000000002</v>
      </c>
      <c r="J136" s="39">
        <v>0.71109999999999995</v>
      </c>
      <c r="K136" s="39">
        <v>1.2618</v>
      </c>
      <c r="L136" s="39"/>
      <c r="M136" s="89">
        <f t="shared" si="84"/>
        <v>0.47176453462583917</v>
      </c>
    </row>
    <row r="137" spans="1:18" x14ac:dyDescent="0.3">
      <c r="A137" s="2" t="s">
        <v>18</v>
      </c>
      <c r="B137" t="s">
        <v>48</v>
      </c>
      <c r="C137" s="39">
        <v>1.8200000000000001E-2</v>
      </c>
      <c r="D137" s="39">
        <v>1.44E-2</v>
      </c>
      <c r="E137" s="39">
        <v>1.54E-2</v>
      </c>
      <c r="F137" s="39">
        <v>1.8599999999999998E-2</v>
      </c>
      <c r="G137" s="39">
        <v>2.52E-2</v>
      </c>
      <c r="H137" s="39">
        <v>3.78E-2</v>
      </c>
      <c r="I137" s="39">
        <v>4.0500000000000001E-2</v>
      </c>
      <c r="J137" s="39">
        <v>4.1300000000000003E-2</v>
      </c>
      <c r="K137" s="39">
        <v>7.3099999999999998E-2</v>
      </c>
      <c r="L137" s="39"/>
      <c r="M137" s="89">
        <f t="shared" si="84"/>
        <v>2.7372944502396794E-2</v>
      </c>
    </row>
    <row r="138" spans="1:18" x14ac:dyDescent="0.3">
      <c r="A138" s="349">
        <v>8</v>
      </c>
      <c r="B138" s="350" t="s">
        <v>49</v>
      </c>
      <c r="C138" s="354">
        <f>SUM(C139:C142)</f>
        <v>0.74629999999999996</v>
      </c>
      <c r="D138" s="354">
        <f>SUM(D139:D142)</f>
        <v>0.48720000000000002</v>
      </c>
      <c r="E138" s="354">
        <f t="shared" ref="E138:K138" si="103">SUM(E139:E142)</f>
        <v>0.55979999999999996</v>
      </c>
      <c r="F138" s="354">
        <f t="shared" si="103"/>
        <v>0.62690000000000001</v>
      </c>
      <c r="G138" s="354">
        <f t="shared" si="103"/>
        <v>0.8647999999999999</v>
      </c>
      <c r="H138" s="354">
        <f t="shared" si="103"/>
        <v>1.2649999999999999</v>
      </c>
      <c r="I138" s="354">
        <f t="shared" si="103"/>
        <v>1.399</v>
      </c>
      <c r="J138" s="354">
        <f t="shared" si="103"/>
        <v>1.4202999999999999</v>
      </c>
      <c r="K138" s="354">
        <f t="shared" si="103"/>
        <v>3.0364</v>
      </c>
      <c r="L138" s="354"/>
      <c r="M138" s="352">
        <f t="shared" si="84"/>
        <v>0.99923322116304603</v>
      </c>
    </row>
    <row r="139" spans="1:18" x14ac:dyDescent="0.3">
      <c r="A139" s="2" t="s">
        <v>19</v>
      </c>
      <c r="B139" t="s">
        <v>46</v>
      </c>
      <c r="C139" s="39">
        <v>0.3775</v>
      </c>
      <c r="D139" s="39">
        <v>0.24640000000000001</v>
      </c>
      <c r="E139" s="39">
        <v>0.28310000000000002</v>
      </c>
      <c r="F139" s="39">
        <v>0.31709999999999999</v>
      </c>
      <c r="G139" s="39">
        <v>0.43740000000000001</v>
      </c>
      <c r="H139" s="39">
        <v>0.61570000000000003</v>
      </c>
      <c r="I139" s="39">
        <v>0.70760000000000001</v>
      </c>
      <c r="J139" s="39">
        <v>0.71840000000000004</v>
      </c>
      <c r="K139" s="39">
        <v>1.5358000000000001</v>
      </c>
      <c r="L139" s="39"/>
      <c r="M139" s="89">
        <f t="shared" si="84"/>
        <v>0.50480855999218555</v>
      </c>
    </row>
    <row r="140" spans="1:18" x14ac:dyDescent="0.3">
      <c r="A140" s="2" t="s">
        <v>19</v>
      </c>
      <c r="B140" t="s">
        <v>47</v>
      </c>
      <c r="C140" s="39">
        <v>0.19339999999999999</v>
      </c>
      <c r="D140" s="39">
        <v>0.1263</v>
      </c>
      <c r="E140" s="39">
        <v>0.14510000000000001</v>
      </c>
      <c r="F140" s="39">
        <v>0.16250000000000001</v>
      </c>
      <c r="G140" s="39">
        <v>0.22409999999999999</v>
      </c>
      <c r="H140" s="39">
        <v>0.3155</v>
      </c>
      <c r="I140" s="39">
        <v>0.36259999999999998</v>
      </c>
      <c r="J140" s="39">
        <v>0.36809999999999998</v>
      </c>
      <c r="K140" s="39">
        <v>0.78700000000000003</v>
      </c>
      <c r="L140" s="39"/>
      <c r="M140" s="89">
        <f t="shared" si="84"/>
        <v>0.25868864567863908</v>
      </c>
    </row>
    <row r="141" spans="1:18" x14ac:dyDescent="0.3">
      <c r="A141" s="2" t="s">
        <v>20</v>
      </c>
      <c r="B141" t="s">
        <v>50</v>
      </c>
      <c r="C141" s="39">
        <v>0.11600000000000001</v>
      </c>
      <c r="D141" s="39">
        <v>7.5700000000000003E-2</v>
      </c>
      <c r="E141" s="39">
        <v>8.6999999999999994E-2</v>
      </c>
      <c r="F141" s="39">
        <v>9.74E-2</v>
      </c>
      <c r="G141" s="39">
        <v>0.13439999999999999</v>
      </c>
      <c r="H141" s="39">
        <v>0.22070000000000001</v>
      </c>
      <c r="I141" s="39">
        <v>0.21740000000000001</v>
      </c>
      <c r="J141" s="39">
        <v>0.22070000000000001</v>
      </c>
      <c r="K141" s="39">
        <v>0.4718</v>
      </c>
      <c r="L141" s="39"/>
      <c r="M141" s="89">
        <f t="shared" si="84"/>
        <v>0.15585471084092489</v>
      </c>
    </row>
    <row r="142" spans="1:18" x14ac:dyDescent="0.3">
      <c r="A142" s="2" t="s">
        <v>20</v>
      </c>
      <c r="B142" t="s">
        <v>47</v>
      </c>
      <c r="C142" s="39">
        <v>5.9400000000000001E-2</v>
      </c>
      <c r="D142" s="39">
        <v>3.8800000000000001E-2</v>
      </c>
      <c r="E142" s="39">
        <v>4.4600000000000001E-2</v>
      </c>
      <c r="F142" s="39">
        <v>4.99E-2</v>
      </c>
      <c r="G142" s="39">
        <v>6.8900000000000003E-2</v>
      </c>
      <c r="H142" s="39">
        <v>0.11310000000000001</v>
      </c>
      <c r="I142" s="39">
        <v>0.1114</v>
      </c>
      <c r="J142" s="39">
        <v>0.11310000000000001</v>
      </c>
      <c r="K142" s="39">
        <v>0.24179999999999999</v>
      </c>
      <c r="L142" s="39"/>
      <c r="M142" s="89">
        <f t="shared" si="84"/>
        <v>7.9881304651296434E-2</v>
      </c>
    </row>
    <row r="143" spans="1:18" x14ac:dyDescent="0.3">
      <c r="A143" s="349">
        <v>9</v>
      </c>
      <c r="B143" s="350" t="s">
        <v>51</v>
      </c>
      <c r="C143" s="354">
        <f t="shared" ref="C143:M143" si="104">SUM(C146,C148)</f>
        <v>0.44711694347767916</v>
      </c>
      <c r="D143" s="354">
        <f t="shared" si="104"/>
        <v>0.43945946238967915</v>
      </c>
      <c r="E143" s="354">
        <f t="shared" si="104"/>
        <v>0.60932025946432811</v>
      </c>
      <c r="F143" s="354">
        <f t="shared" si="104"/>
        <v>0.64659930659401321</v>
      </c>
      <c r="G143" s="354">
        <f t="shared" si="104"/>
        <v>0.68761229075401342</v>
      </c>
      <c r="H143" s="354">
        <f t="shared" si="104"/>
        <v>0.78371820402601333</v>
      </c>
      <c r="I143" s="354">
        <f t="shared" si="104"/>
        <v>0.82530029310601327</v>
      </c>
      <c r="J143" s="354">
        <f t="shared" si="104"/>
        <v>0.86062358915401327</v>
      </c>
      <c r="K143" s="354">
        <f t="shared" si="104"/>
        <v>1.0880807894580133</v>
      </c>
      <c r="L143" s="354"/>
      <c r="M143" s="354">
        <f t="shared" si="104"/>
        <v>0.67402217770745776</v>
      </c>
    </row>
    <row r="144" spans="1:18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357">
        <v>-0.23280000000000001</v>
      </c>
      <c r="N144" s="276"/>
      <c r="O144" s="276"/>
      <c r="P144" s="277"/>
      <c r="Q144" s="277"/>
      <c r="R144" s="277"/>
    </row>
    <row r="145" spans="1:18" x14ac:dyDescent="0.3">
      <c r="A145" s="358"/>
      <c r="B145" s="359" t="s">
        <v>52</v>
      </c>
      <c r="C145" s="360">
        <f t="shared" ref="C145:K145" si="105">SUM(C138,C135,C130,C119,C113)</f>
        <v>5.2559945393999996</v>
      </c>
      <c r="D145" s="360">
        <f t="shared" si="105"/>
        <v>5.1659785393999993</v>
      </c>
      <c r="E145" s="360">
        <f t="shared" si="105"/>
        <v>7.1627434460000003</v>
      </c>
      <c r="F145" s="360">
        <f t="shared" si="105"/>
        <v>7.6009698899</v>
      </c>
      <c r="G145" s="360">
        <f t="shared" si="105"/>
        <v>8.0830898899000019</v>
      </c>
      <c r="H145" s="360">
        <f t="shared" si="105"/>
        <v>9.2128438899000002</v>
      </c>
      <c r="I145" s="360">
        <f t="shared" si="105"/>
        <v>9.7016538899000011</v>
      </c>
      <c r="J145" s="360">
        <f t="shared" si="105"/>
        <v>10.116889889900001</v>
      </c>
      <c r="K145" s="360">
        <f t="shared" si="105"/>
        <v>12.790717889900002</v>
      </c>
      <c r="L145" s="361"/>
      <c r="M145" s="362">
        <f>((C145*$C$111+D145*$D$111+E145*$E$111+F145*$F$111+G145*$G$111+H145*$H$111+I145*$I$111+J145*$J$111+K145*$K$111)/$M$111)+M144</f>
        <v>7.9233340117019067</v>
      </c>
      <c r="N145" s="396"/>
      <c r="O145" s="276"/>
      <c r="P145" s="277"/>
      <c r="Q145" s="277"/>
      <c r="R145" s="277"/>
    </row>
    <row r="146" spans="1:18" x14ac:dyDescent="0.3">
      <c r="A146" s="349" t="s">
        <v>21</v>
      </c>
      <c r="B146" s="350" t="s">
        <v>53</v>
      </c>
      <c r="C146" s="354">
        <f t="shared" ref="C146:M146" si="106">SUM(C147:C147)</f>
        <v>0.1094981342393202</v>
      </c>
      <c r="D146" s="354">
        <f t="shared" si="106"/>
        <v>0.10762283091132019</v>
      </c>
      <c r="E146" s="354">
        <f t="shared" si="106"/>
        <v>0.14922143421051801</v>
      </c>
      <c r="F146" s="354">
        <f t="shared" si="106"/>
        <v>0.15835100571628671</v>
      </c>
      <c r="G146" s="354">
        <f t="shared" si="106"/>
        <v>0.16839501167628673</v>
      </c>
      <c r="H146" s="354">
        <f t="shared" si="106"/>
        <v>0.19193117675828672</v>
      </c>
      <c r="I146" s="354">
        <f t="shared" si="106"/>
        <v>0.20211455548828672</v>
      </c>
      <c r="J146" s="354">
        <f t="shared" si="106"/>
        <v>0.21076516707628673</v>
      </c>
      <c r="K146" s="354">
        <f t="shared" si="106"/>
        <v>0.26646902580028675</v>
      </c>
      <c r="L146" s="354"/>
      <c r="M146" s="352">
        <f t="shared" si="106"/>
        <v>0.16506681746578583</v>
      </c>
    </row>
    <row r="147" spans="1:18" x14ac:dyDescent="0.3">
      <c r="A147" s="2" t="s">
        <v>121</v>
      </c>
      <c r="B147" t="s">
        <v>128</v>
      </c>
      <c r="C147" s="39">
        <f>0.020833*C145</f>
        <v>0.1094981342393202</v>
      </c>
      <c r="D147" s="39">
        <f t="shared" ref="D147:G147" si="107">0.020833*D145</f>
        <v>0.10762283091132019</v>
      </c>
      <c r="E147" s="39">
        <f t="shared" si="107"/>
        <v>0.14922143421051801</v>
      </c>
      <c r="F147" s="346">
        <f t="shared" si="107"/>
        <v>0.15835100571628671</v>
      </c>
      <c r="G147" s="39">
        <f t="shared" si="107"/>
        <v>0.16839501167628673</v>
      </c>
      <c r="H147" s="39">
        <f t="shared" ref="H147" si="108">0.020833*H145</f>
        <v>0.19193117675828672</v>
      </c>
      <c r="I147" s="39">
        <f t="shared" ref="I147:K147" si="109">0.020833*I145</f>
        <v>0.20211455548828672</v>
      </c>
      <c r="J147" s="39">
        <f t="shared" si="109"/>
        <v>0.21076516707628673</v>
      </c>
      <c r="K147" s="39">
        <f t="shared" si="109"/>
        <v>0.26646902580028675</v>
      </c>
      <c r="L147" s="39"/>
      <c r="M147" s="246">
        <f t="shared" ref="M147" si="110">0.020833*M145</f>
        <v>0.16506681746578583</v>
      </c>
    </row>
    <row r="148" spans="1:18" x14ac:dyDescent="0.3">
      <c r="A148" s="349" t="s">
        <v>24</v>
      </c>
      <c r="B148" s="350" t="s">
        <v>56</v>
      </c>
      <c r="C148" s="354">
        <f>SUM(C149,C150)</f>
        <v>0.33761880923835896</v>
      </c>
      <c r="D148" s="354">
        <f t="shared" ref="D148" si="111">SUM(D149,D150)</f>
        <v>0.33183663147835896</v>
      </c>
      <c r="E148" s="354">
        <f t="shared" ref="E148" si="112">SUM(E149,E150)</f>
        <v>0.46009882525381007</v>
      </c>
      <c r="F148" s="354">
        <f t="shared" ref="F148" si="113">SUM(F149,F150)</f>
        <v>0.48824830087772653</v>
      </c>
      <c r="G148" s="354">
        <f t="shared" ref="G148:H148" si="114">SUM(G149,G150)</f>
        <v>0.51921727907772663</v>
      </c>
      <c r="H148" s="354">
        <f t="shared" si="114"/>
        <v>0.59178702726772658</v>
      </c>
      <c r="I148" s="354">
        <f t="shared" ref="I148" si="115">SUM(I149,I150)</f>
        <v>0.62318573761772655</v>
      </c>
      <c r="J148" s="354">
        <f t="shared" ref="J148" si="116">SUM(J149,J150)</f>
        <v>0.64985842207772659</v>
      </c>
      <c r="K148" s="354">
        <f t="shared" ref="K148" si="117">SUM(K149,K150)</f>
        <v>0.8216117636577267</v>
      </c>
      <c r="L148" s="354"/>
      <c r="M148" s="352">
        <f t="shared" ref="M148" si="118">SUM(M149,M150)</f>
        <v>0.50895536024167198</v>
      </c>
    </row>
    <row r="149" spans="1:18" x14ac:dyDescent="0.3">
      <c r="A149" s="2" t="s">
        <v>25</v>
      </c>
      <c r="B149" t="s">
        <v>129</v>
      </c>
      <c r="C149" s="39">
        <f>C147</f>
        <v>0.1094981342393202</v>
      </c>
      <c r="D149" s="39">
        <f t="shared" ref="D149:G149" si="119">D147</f>
        <v>0.10762283091132019</v>
      </c>
      <c r="E149" s="39">
        <f t="shared" si="119"/>
        <v>0.14922143421051801</v>
      </c>
      <c r="F149" s="39">
        <f t="shared" si="119"/>
        <v>0.15835100571628671</v>
      </c>
      <c r="G149" s="39">
        <f t="shared" si="119"/>
        <v>0.16839501167628673</v>
      </c>
      <c r="H149" s="39">
        <f t="shared" ref="H149" si="120">H147</f>
        <v>0.19193117675828672</v>
      </c>
      <c r="I149" s="39">
        <f t="shared" ref="I149:K149" si="121">I147</f>
        <v>0.20211455548828672</v>
      </c>
      <c r="J149" s="39">
        <f t="shared" si="121"/>
        <v>0.21076516707628673</v>
      </c>
      <c r="K149" s="39">
        <f t="shared" si="121"/>
        <v>0.26646902580028675</v>
      </c>
      <c r="L149" s="39"/>
      <c r="M149" s="246">
        <f t="shared" ref="M149" si="122">M147</f>
        <v>0.16506681746578583</v>
      </c>
    </row>
    <row r="150" spans="1:18" x14ac:dyDescent="0.3">
      <c r="A150" s="2" t="s">
        <v>26</v>
      </c>
      <c r="B150" t="s">
        <v>130</v>
      </c>
      <c r="C150" s="39">
        <f>0.043402*C145</f>
        <v>0.22812067499903879</v>
      </c>
      <c r="D150" s="39">
        <f t="shared" ref="D150:G150" si="123">0.043402*D145</f>
        <v>0.2242138005670388</v>
      </c>
      <c r="E150" s="39">
        <f t="shared" si="123"/>
        <v>0.31087739104329204</v>
      </c>
      <c r="F150" s="39">
        <f t="shared" si="123"/>
        <v>0.32989729516143984</v>
      </c>
      <c r="G150" s="39">
        <f t="shared" si="123"/>
        <v>0.3508222674014399</v>
      </c>
      <c r="H150" s="39">
        <f t="shared" ref="H150" si="124">0.043402*H145</f>
        <v>0.39985585050943984</v>
      </c>
      <c r="I150" s="39">
        <f t="shared" ref="I150:K150" si="125">0.043402*I145</f>
        <v>0.42107118212943989</v>
      </c>
      <c r="J150" s="39">
        <f t="shared" si="125"/>
        <v>0.43909325500143986</v>
      </c>
      <c r="K150" s="39">
        <f t="shared" si="125"/>
        <v>0.55514273785743995</v>
      </c>
      <c r="L150" s="39"/>
      <c r="M150" s="246">
        <f t="shared" ref="M150" si="126">0.043402*M145</f>
        <v>0.34388854277588615</v>
      </c>
    </row>
    <row r="151" spans="1:18" ht="28.8" x14ac:dyDescent="0.3">
      <c r="A151" s="364">
        <v>10</v>
      </c>
      <c r="B151" s="365" t="s">
        <v>134</v>
      </c>
      <c r="C151" s="366">
        <v>2.93E-2</v>
      </c>
      <c r="D151" s="366">
        <v>2.93E-2</v>
      </c>
      <c r="E151" s="366">
        <v>4.8500000000000001E-2</v>
      </c>
      <c r="F151" s="366">
        <v>4.5999999999999999E-2</v>
      </c>
      <c r="G151" s="366">
        <v>4.5999999999999999E-2</v>
      </c>
      <c r="H151" s="366">
        <v>1.9400000000000001E-2</v>
      </c>
      <c r="I151" s="366">
        <v>4.5999999999999999E-2</v>
      </c>
      <c r="J151" s="366">
        <v>4.5999999999999999E-2</v>
      </c>
      <c r="K151" s="366">
        <v>4.5999999999999999E-2</v>
      </c>
      <c r="L151" s="367"/>
      <c r="M151" s="368">
        <f t="shared" ref="M151" si="127">(C151*$C$111+D151*$D$111+E151*$E$111+F151*$F$111+G151*$G$111+H151*$H$111+I151*$I$111+J151*$J$111+K151*$K$111)/$M$111</f>
        <v>4.4660643404975137E-2</v>
      </c>
    </row>
    <row r="152" spans="1:18" ht="18" x14ac:dyDescent="0.3">
      <c r="A152" s="579" t="s">
        <v>60</v>
      </c>
      <c r="B152" s="579"/>
      <c r="C152" s="340">
        <f t="shared" ref="C152:K152" si="128">SUM(C113,C119,C130,C135,C138,C143,C151)</f>
        <v>5.7324114828776791</v>
      </c>
      <c r="D152" s="340">
        <f t="shared" si="128"/>
        <v>5.6347380017896782</v>
      </c>
      <c r="E152" s="340">
        <f t="shared" si="128"/>
        <v>7.8205637054643296</v>
      </c>
      <c r="F152" s="340">
        <f t="shared" si="128"/>
        <v>8.2935691964940137</v>
      </c>
      <c r="G152" s="340">
        <f t="shared" si="128"/>
        <v>8.8167021806540156</v>
      </c>
      <c r="H152" s="340">
        <f t="shared" si="128"/>
        <v>10.015962093926015</v>
      </c>
      <c r="I152" s="340">
        <f t="shared" si="128"/>
        <v>10.572954183006013</v>
      </c>
      <c r="J152" s="340">
        <f t="shared" si="128"/>
        <v>11.023513479054014</v>
      </c>
      <c r="K152" s="340">
        <f t="shared" si="128"/>
        <v>13.924798679358013</v>
      </c>
      <c r="L152" s="369"/>
      <c r="M152" s="467">
        <f>M145+M146+M148+M151</f>
        <v>8.6420168328143401</v>
      </c>
      <c r="N152" t="s">
        <v>179</v>
      </c>
      <c r="O152"/>
    </row>
    <row r="153" spans="1:18" ht="15.6" x14ac:dyDescent="0.3">
      <c r="K153" s="336" t="s">
        <v>151</v>
      </c>
      <c r="M153" s="337">
        <f>M152/SUM($M$103,$M$152,$M$201)</f>
        <v>0.34154741970571195</v>
      </c>
    </row>
    <row r="154" spans="1:18" x14ac:dyDescent="0.3">
      <c r="G154" s="78"/>
      <c r="H154" s="201"/>
      <c r="I154" s="78"/>
      <c r="J154" s="78"/>
      <c r="M154" s="90"/>
    </row>
    <row r="155" spans="1:18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8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8" x14ac:dyDescent="0.3">
      <c r="I157" s="78"/>
      <c r="J157" s="78"/>
      <c r="K157" s="78"/>
    </row>
    <row r="158" spans="1:18" x14ac:dyDescent="0.3">
      <c r="A158" s="280"/>
      <c r="B158" s="1" t="s">
        <v>135</v>
      </c>
      <c r="C158" s="1">
        <v>4</v>
      </c>
      <c r="D158" s="1">
        <v>28</v>
      </c>
      <c r="E158" s="1">
        <v>195</v>
      </c>
      <c r="F158" s="1">
        <v>8</v>
      </c>
      <c r="G158" s="1">
        <v>85</v>
      </c>
      <c r="H158" s="1"/>
      <c r="I158" s="1">
        <v>82</v>
      </c>
      <c r="J158" s="1">
        <v>15</v>
      </c>
      <c r="K158" s="1">
        <v>70</v>
      </c>
      <c r="M158" s="1">
        <f>SUM(C158:K158)</f>
        <v>487</v>
      </c>
    </row>
    <row r="159" spans="1:18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M159" s="1">
        <f>SUM(C159:K159)</f>
        <v>0</v>
      </c>
    </row>
    <row r="160" spans="1:18" x14ac:dyDescent="0.3">
      <c r="A160" s="2">
        <v>1</v>
      </c>
      <c r="B160" s="1" t="s">
        <v>166</v>
      </c>
      <c r="C160" s="343">
        <v>17106.21</v>
      </c>
      <c r="D160" s="342">
        <v>227935.23</v>
      </c>
      <c r="E160" s="342">
        <v>1263738.1100000001</v>
      </c>
      <c r="F160" s="342">
        <v>41418.01</v>
      </c>
      <c r="G160" s="342">
        <v>505501.56</v>
      </c>
      <c r="H160" s="343">
        <v>0</v>
      </c>
      <c r="I160" s="342">
        <v>377990.05</v>
      </c>
      <c r="J160" s="342">
        <v>78828.72</v>
      </c>
      <c r="K160" s="342">
        <v>372126.57</v>
      </c>
      <c r="L160" s="342"/>
      <c r="M160" s="344">
        <f>SUM(C160:K160)</f>
        <v>2884644.46</v>
      </c>
    </row>
    <row r="161" spans="1:13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111</v>
      </c>
      <c r="I161" s="348" t="s">
        <v>66</v>
      </c>
      <c r="J161" s="348" t="s">
        <v>67</v>
      </c>
      <c r="K161" s="348" t="s">
        <v>68</v>
      </c>
      <c r="L161" s="348"/>
      <c r="M161" s="348" t="s">
        <v>136</v>
      </c>
    </row>
    <row r="162" spans="1:13" x14ac:dyDescent="0.3">
      <c r="A162" s="349">
        <v>4</v>
      </c>
      <c r="B162" s="350" t="s">
        <v>29</v>
      </c>
      <c r="C162" s="354">
        <f>SUM(C163:C166)</f>
        <v>0.86063999999999996</v>
      </c>
      <c r="D162" s="354">
        <f>SUM(D163:D166)</f>
        <v>1.16692</v>
      </c>
      <c r="E162" s="354">
        <f t="shared" ref="E162:G162" si="129">SUM(E163:E166)</f>
        <v>1.335896</v>
      </c>
      <c r="F162" s="354">
        <f t="shared" si="129"/>
        <v>1.7826200000000001</v>
      </c>
      <c r="G162" s="354">
        <f t="shared" si="129"/>
        <v>1.90564</v>
      </c>
      <c r="H162" s="354"/>
      <c r="I162" s="354">
        <f>SUM(I163:I166)</f>
        <v>2.7098999999999998</v>
      </c>
      <c r="J162" s="354">
        <f>SUM(J163:J166)</f>
        <v>3.0997599999999998</v>
      </c>
      <c r="K162" s="354">
        <f t="shared" ref="K162" si="130">SUM(K163:K166)</f>
        <v>3.5988040000000003</v>
      </c>
      <c r="L162" s="354"/>
      <c r="M162" s="352">
        <f t="shared" ref="M162:M174" si="131">(C162*$C$160+D162*$D$160+E162*$E$160+F162*$F$160+G162*$G$160+H162*$H$160+I162*$I$160+J162*$J$160+K162*$K$160)/$M$160</f>
        <v>1.9461461317737716</v>
      </c>
    </row>
    <row r="163" spans="1:13" x14ac:dyDescent="0.3">
      <c r="A163" s="2" t="s">
        <v>3</v>
      </c>
      <c r="B163" t="s">
        <v>30</v>
      </c>
      <c r="C163" s="34">
        <v>0.59099999999999997</v>
      </c>
      <c r="D163" s="34">
        <v>0.80049999999999999</v>
      </c>
      <c r="E163" s="34">
        <v>0.9224</v>
      </c>
      <c r="F163" s="34">
        <v>1.3180000000000001</v>
      </c>
      <c r="G163" s="34">
        <v>1.3859999999999999</v>
      </c>
      <c r="H163" s="34"/>
      <c r="I163" s="34">
        <v>1.93</v>
      </c>
      <c r="J163" s="34">
        <v>2.2465000000000002</v>
      </c>
      <c r="K163" s="34">
        <v>2.3751000000000002</v>
      </c>
      <c r="L163" s="34"/>
      <c r="M163" s="89">
        <f t="shared" si="131"/>
        <v>1.3533402262391809</v>
      </c>
    </row>
    <row r="164" spans="1:13" x14ac:dyDescent="0.3">
      <c r="A164" s="2" t="s">
        <v>4</v>
      </c>
      <c r="B164" t="s">
        <v>31</v>
      </c>
      <c r="C164" s="39">
        <f>C163*0.04</f>
        <v>2.3639999999999998E-2</v>
      </c>
      <c r="D164" s="39">
        <f t="shared" ref="D164:K164" si="132">D163*0.04</f>
        <v>3.202E-2</v>
      </c>
      <c r="E164" s="39">
        <f>E163*0.04</f>
        <v>3.6895999999999998E-2</v>
      </c>
      <c r="F164" s="39">
        <f t="shared" si="132"/>
        <v>5.2720000000000003E-2</v>
      </c>
      <c r="G164" s="39">
        <f t="shared" si="132"/>
        <v>5.5439999999999996E-2</v>
      </c>
      <c r="H164" s="39"/>
      <c r="I164" s="39">
        <f t="shared" si="132"/>
        <v>7.7200000000000005E-2</v>
      </c>
      <c r="J164" s="39">
        <f t="shared" si="132"/>
        <v>8.9860000000000009E-2</v>
      </c>
      <c r="K164" s="39">
        <f t="shared" si="132"/>
        <v>9.5004000000000005E-2</v>
      </c>
      <c r="L164" s="34"/>
      <c r="M164" s="89">
        <f t="shared" si="131"/>
        <v>5.4133609049567245E-2</v>
      </c>
    </row>
    <row r="165" spans="1:13" x14ac:dyDescent="0.3">
      <c r="A165" s="2" t="s">
        <v>5</v>
      </c>
      <c r="B165" t="s">
        <v>32</v>
      </c>
      <c r="C165" s="34">
        <v>7.6700000000000004E-2</v>
      </c>
      <c r="D165" s="34">
        <v>0.1128</v>
      </c>
      <c r="E165" s="34">
        <v>0.14680000000000001</v>
      </c>
      <c r="F165" s="34">
        <v>0.14680000000000001</v>
      </c>
      <c r="G165" s="34">
        <v>0.1711</v>
      </c>
      <c r="H165" s="34"/>
      <c r="I165" s="34">
        <v>0.20319999999999999</v>
      </c>
      <c r="J165" s="34">
        <v>0.20319999999999999</v>
      </c>
      <c r="K165" s="34">
        <v>0.2399</v>
      </c>
      <c r="L165" s="34"/>
      <c r="M165" s="89">
        <f t="shared" si="131"/>
        <v>0.16889780371408405</v>
      </c>
    </row>
    <row r="166" spans="1:13" x14ac:dyDescent="0.3">
      <c r="A166" s="2" t="s">
        <v>6</v>
      </c>
      <c r="B166" t="s">
        <v>33</v>
      </c>
      <c r="C166" s="34">
        <v>0.16930000000000001</v>
      </c>
      <c r="D166" s="34">
        <v>0.22159999999999999</v>
      </c>
      <c r="E166" s="34">
        <v>0.2298</v>
      </c>
      <c r="F166" s="34">
        <v>0.2651</v>
      </c>
      <c r="G166" s="34">
        <v>0.29310000000000003</v>
      </c>
      <c r="H166" s="34"/>
      <c r="I166" s="34">
        <v>0.4995</v>
      </c>
      <c r="J166" s="34">
        <v>0.56020000000000003</v>
      </c>
      <c r="K166" s="34">
        <v>0.88880000000000003</v>
      </c>
      <c r="L166" s="34"/>
      <c r="M166" s="89">
        <f t="shared" si="131"/>
        <v>0.36977449277093927</v>
      </c>
    </row>
    <row r="167" spans="1:13" x14ac:dyDescent="0.3">
      <c r="A167" s="2" t="s">
        <v>100</v>
      </c>
      <c r="B167" t="s">
        <v>101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89">
        <f t="shared" si="131"/>
        <v>0</v>
      </c>
    </row>
    <row r="168" spans="1:13" ht="28.8" x14ac:dyDescent="0.3">
      <c r="A168" s="349">
        <v>5</v>
      </c>
      <c r="B168" s="353" t="s">
        <v>71</v>
      </c>
      <c r="C168" s="354">
        <f>SUM(C169:C171,C176:C178)</f>
        <v>2.9282545393999997</v>
      </c>
      <c r="D168" s="354">
        <f>SUM(D169:D171,D176:D178)</f>
        <v>2.9282545393999997</v>
      </c>
      <c r="E168" s="354">
        <f>SUM(E169:E171,E176:E178)</f>
        <v>4.5920050567000006</v>
      </c>
      <c r="F168" s="354">
        <f>SUM(F169:F171,F176:F178)</f>
        <v>4.4643075006000004</v>
      </c>
      <c r="G168" s="354">
        <f>SUM(G169:G171,G176:G178)</f>
        <v>4.4643075006000004</v>
      </c>
      <c r="H168" s="354"/>
      <c r="I168" s="354">
        <f>SUM(I169:I171,I176:I178)</f>
        <v>4.4643075006000004</v>
      </c>
      <c r="J168" s="354">
        <f>SUM(J169:J171,J176:J178)</f>
        <v>4.4643075006000004</v>
      </c>
      <c r="K168" s="354">
        <f>SUM(K169:K171,K176:K178)</f>
        <v>4.4643075006000004</v>
      </c>
      <c r="L168" s="351"/>
      <c r="M168" s="352">
        <f t="shared" si="131"/>
        <v>4.3897678599916468</v>
      </c>
    </row>
    <row r="169" spans="1:13" x14ac:dyDescent="0.3">
      <c r="A169" s="2" t="s">
        <v>115</v>
      </c>
      <c r="B169" t="s">
        <v>114</v>
      </c>
      <c r="C169" s="39">
        <v>1.6023000000000001</v>
      </c>
      <c r="D169" s="39">
        <v>1.6023000000000001</v>
      </c>
      <c r="E169" s="39">
        <v>2.4342000000000001</v>
      </c>
      <c r="F169" s="39">
        <v>2.3714</v>
      </c>
      <c r="G169" s="39">
        <v>2.3714</v>
      </c>
      <c r="H169" s="39"/>
      <c r="I169" s="39">
        <v>2.3714</v>
      </c>
      <c r="J169" s="39">
        <v>2.3714</v>
      </c>
      <c r="K169" s="39">
        <v>2.3714</v>
      </c>
      <c r="L169" s="39"/>
      <c r="M169" s="89">
        <f t="shared" si="131"/>
        <v>2.3335795269022515</v>
      </c>
    </row>
    <row r="170" spans="1:13" x14ac:dyDescent="0.3">
      <c r="A170" s="2" t="s">
        <v>116</v>
      </c>
      <c r="B170" t="s">
        <v>117</v>
      </c>
      <c r="C170" s="39">
        <f>C169*0.423893</f>
        <v>0.6792037539000001</v>
      </c>
      <c r="D170" s="39">
        <f>D169*0.423893</f>
        <v>0.6792037539000001</v>
      </c>
      <c r="E170" s="39">
        <f t="shared" ref="E170:F170" si="133">E169*0.423893</f>
        <v>1.0318403406000001</v>
      </c>
      <c r="F170" s="39">
        <f t="shared" si="133"/>
        <v>1.0052198602</v>
      </c>
      <c r="G170" s="39">
        <f t="shared" ref="G170:I170" si="134">G169*0.423893</f>
        <v>1.0052198602</v>
      </c>
      <c r="H170" s="39"/>
      <c r="I170" s="39">
        <f t="shared" si="134"/>
        <v>1.0052198602</v>
      </c>
      <c r="J170" s="39">
        <f t="shared" ref="J170:K170" si="135">J169*0.423893</f>
        <v>1.0052198602</v>
      </c>
      <c r="K170" s="39">
        <f t="shared" si="135"/>
        <v>1.0052198602</v>
      </c>
      <c r="L170" s="39"/>
      <c r="M170" s="89">
        <f t="shared" si="131"/>
        <v>0.98918802639717596</v>
      </c>
    </row>
    <row r="171" spans="1:13" x14ac:dyDescent="0.3">
      <c r="A171" s="280" t="s">
        <v>8</v>
      </c>
      <c r="B171" s="1" t="s">
        <v>35</v>
      </c>
      <c r="C171" s="43">
        <f>SUM(C172:C175)</f>
        <v>0.43219999999999997</v>
      </c>
      <c r="D171" s="43">
        <f>SUM(D172:D175)</f>
        <v>0.43219999999999997</v>
      </c>
      <c r="E171" s="43">
        <f t="shared" ref="E171:F171" si="136">SUM(E172:E175)</f>
        <v>0.80010000000000003</v>
      </c>
      <c r="F171" s="43">
        <f t="shared" si="136"/>
        <v>0.77049999999999996</v>
      </c>
      <c r="G171" s="43">
        <f t="shared" ref="G171:I171" si="137">SUM(G172:G175)</f>
        <v>0.77049999999999996</v>
      </c>
      <c r="H171" s="43"/>
      <c r="I171" s="43">
        <f t="shared" si="137"/>
        <v>0.77049999999999996</v>
      </c>
      <c r="J171" s="43">
        <f t="shared" ref="J171:K171" si="138">SUM(J172:J175)</f>
        <v>0.77049999999999996</v>
      </c>
      <c r="K171" s="43">
        <f t="shared" si="138"/>
        <v>0.77049999999999996</v>
      </c>
      <c r="L171" s="43"/>
      <c r="M171" s="75">
        <f t="shared" si="131"/>
        <v>0.75472999030667365</v>
      </c>
    </row>
    <row r="172" spans="1:13" x14ac:dyDescent="0.3">
      <c r="A172" s="2" t="s">
        <v>9</v>
      </c>
      <c r="B172" t="s">
        <v>108</v>
      </c>
      <c r="C172" s="39">
        <v>0.36709999999999998</v>
      </c>
      <c r="D172" s="39">
        <v>0.36709999999999998</v>
      </c>
      <c r="E172" s="39">
        <v>0.67959999999999998</v>
      </c>
      <c r="F172" s="39">
        <v>0.65449999999999997</v>
      </c>
      <c r="G172" s="39">
        <v>0.65449999999999997</v>
      </c>
      <c r="H172" s="39"/>
      <c r="I172" s="39">
        <v>0.65449999999999997</v>
      </c>
      <c r="J172" s="39">
        <v>0.65449999999999997</v>
      </c>
      <c r="K172" s="39">
        <v>0.65449999999999997</v>
      </c>
      <c r="L172" s="39"/>
      <c r="M172" s="89">
        <f t="shared" si="131"/>
        <v>0.64108237303359039</v>
      </c>
    </row>
    <row r="173" spans="1:13" x14ac:dyDescent="0.3">
      <c r="A173" s="2" t="s">
        <v>10</v>
      </c>
      <c r="B173" t="s">
        <v>109</v>
      </c>
      <c r="C173" s="39">
        <v>3.9699999999999999E-2</v>
      </c>
      <c r="D173" s="39">
        <v>3.9699999999999999E-2</v>
      </c>
      <c r="E173" s="39">
        <v>7.3400000000000007E-2</v>
      </c>
      <c r="F173" s="39">
        <v>7.0699999999999999E-2</v>
      </c>
      <c r="G173" s="39">
        <v>7.0699999999999999E-2</v>
      </c>
      <c r="H173" s="39"/>
      <c r="I173" s="39">
        <v>7.0699999999999999E-2</v>
      </c>
      <c r="J173" s="39">
        <v>7.0699999999999999E-2</v>
      </c>
      <c r="K173" s="39">
        <v>7.0699999999999999E-2</v>
      </c>
      <c r="L173" s="39"/>
      <c r="M173" s="89">
        <f t="shared" si="131"/>
        <v>6.9249494816078658E-2</v>
      </c>
    </row>
    <row r="174" spans="1:13" x14ac:dyDescent="0.3">
      <c r="A174" s="2" t="s">
        <v>11</v>
      </c>
      <c r="B174" t="s">
        <v>110</v>
      </c>
      <c r="C174" s="39">
        <v>4.1000000000000003E-3</v>
      </c>
      <c r="D174" s="39">
        <v>4.1000000000000003E-3</v>
      </c>
      <c r="E174" s="39">
        <v>7.7000000000000002E-3</v>
      </c>
      <c r="F174" s="39">
        <v>7.4000000000000003E-3</v>
      </c>
      <c r="G174" s="39">
        <v>7.4000000000000003E-3</v>
      </c>
      <c r="H174" s="39"/>
      <c r="I174" s="39">
        <v>7.4000000000000003E-3</v>
      </c>
      <c r="J174" s="39">
        <v>7.4000000000000003E-3</v>
      </c>
      <c r="K174" s="39">
        <v>7.4000000000000003E-3</v>
      </c>
      <c r="L174" s="39"/>
      <c r="M174" s="89">
        <f t="shared" si="131"/>
        <v>7.2511028568837902E-3</v>
      </c>
    </row>
    <row r="175" spans="1:13" x14ac:dyDescent="0.3">
      <c r="A175" s="2" t="s">
        <v>132</v>
      </c>
      <c r="B175" t="s">
        <v>133</v>
      </c>
      <c r="C175" s="39">
        <v>2.1299999999999999E-2</v>
      </c>
      <c r="D175" s="39">
        <v>2.1299999999999999E-2</v>
      </c>
      <c r="E175" s="39">
        <v>3.9399999999999998E-2</v>
      </c>
      <c r="F175" s="39">
        <v>3.7900000000000003E-2</v>
      </c>
      <c r="G175" s="39">
        <v>3.7900000000000003E-2</v>
      </c>
      <c r="H175" s="39"/>
      <c r="I175" s="39">
        <v>3.7900000000000003E-2</v>
      </c>
      <c r="J175" s="39">
        <v>3.7900000000000003E-2</v>
      </c>
      <c r="K175" s="39">
        <v>3.7900000000000003E-2</v>
      </c>
      <c r="L175" s="39"/>
      <c r="M175" s="89"/>
    </row>
    <row r="176" spans="1:13" x14ac:dyDescent="0.3">
      <c r="A176" s="2" t="s">
        <v>13</v>
      </c>
      <c r="B176" t="s">
        <v>40</v>
      </c>
      <c r="C176" s="39">
        <v>3.8699999999999998E-2</v>
      </c>
      <c r="D176" s="39">
        <v>3.8699999999999998E-2</v>
      </c>
      <c r="E176" s="39">
        <v>5.8599999999999999E-2</v>
      </c>
      <c r="F176" s="39">
        <v>5.6899999999999999E-2</v>
      </c>
      <c r="G176" s="39">
        <v>5.6899999999999999E-2</v>
      </c>
      <c r="H176" s="39"/>
      <c r="I176" s="39">
        <v>5.6899999999999999E-2</v>
      </c>
      <c r="J176" s="39">
        <v>5.6899999999999999E-2</v>
      </c>
      <c r="K176" s="39">
        <v>5.6899999999999999E-2</v>
      </c>
      <c r="L176" s="39"/>
      <c r="M176" s="89"/>
    </row>
    <row r="177" spans="1:14" x14ac:dyDescent="0.3">
      <c r="A177" s="595" t="s">
        <v>14</v>
      </c>
      <c r="B177" t="s">
        <v>118</v>
      </c>
      <c r="C177" s="39">
        <v>0.1235</v>
      </c>
      <c r="D177" s="39">
        <v>0.1235</v>
      </c>
      <c r="E177" s="39">
        <v>0.18770000000000001</v>
      </c>
      <c r="F177" s="39">
        <v>0.18279999999999999</v>
      </c>
      <c r="G177" s="39">
        <v>0.18279999999999999</v>
      </c>
      <c r="H177" s="39"/>
      <c r="I177" s="39">
        <v>0.18279999999999999</v>
      </c>
      <c r="J177" s="39">
        <v>0.18279999999999999</v>
      </c>
      <c r="K177" s="39">
        <v>0.18279999999999999</v>
      </c>
      <c r="L177" s="39"/>
      <c r="M177" s="89">
        <f t="shared" ref="M177:M191" si="139">(C177*$C$160+D177*$D$160+E177*$E$160+F177*$F$160+G177*$G$160+H177*$H$160+I177*$I$160+J177*$J$160+K177*$K$160)/$M$160</f>
        <v>0.17990930037700384</v>
      </c>
    </row>
    <row r="178" spans="1:14" x14ac:dyDescent="0.3">
      <c r="A178" s="595"/>
      <c r="B178" t="s">
        <v>117</v>
      </c>
      <c r="C178" s="39">
        <f>C177*0.423893</f>
        <v>5.2350785500000004E-2</v>
      </c>
      <c r="D178" s="39">
        <f>D177*0.423893</f>
        <v>5.2350785500000004E-2</v>
      </c>
      <c r="E178" s="39">
        <f t="shared" ref="E178:F178" si="140">E177*0.423893</f>
        <v>7.9564716100000002E-2</v>
      </c>
      <c r="F178" s="39">
        <f t="shared" si="140"/>
        <v>7.7487640400000002E-2</v>
      </c>
      <c r="G178" s="39">
        <f t="shared" ref="G178:I178" si="141">G177*0.423893</f>
        <v>7.7487640400000002E-2</v>
      </c>
      <c r="H178" s="39"/>
      <c r="I178" s="39">
        <f t="shared" si="141"/>
        <v>7.7487640400000002E-2</v>
      </c>
      <c r="J178" s="39">
        <f t="shared" ref="J178:K178" si="142">J177*0.423893</f>
        <v>7.7487640400000002E-2</v>
      </c>
      <c r="K178" s="39">
        <f t="shared" si="142"/>
        <v>7.7487640400000002E-2</v>
      </c>
      <c r="L178" s="39"/>
      <c r="M178" s="89">
        <f t="shared" si="139"/>
        <v>7.6262293064709288E-2</v>
      </c>
    </row>
    <row r="179" spans="1:14" x14ac:dyDescent="0.3">
      <c r="A179" s="349">
        <v>6</v>
      </c>
      <c r="B179" s="350" t="s">
        <v>42</v>
      </c>
      <c r="C179" s="354">
        <f>SUM(C180:C181)</f>
        <v>0.31990000000000002</v>
      </c>
      <c r="D179" s="354">
        <f>SUM(D180:D181)</f>
        <v>0.31990000000000002</v>
      </c>
      <c r="E179" s="354">
        <f t="shared" ref="E179:K179" si="143">SUM(E180:E181)</f>
        <v>0.39050000000000001</v>
      </c>
      <c r="F179" s="354">
        <f t="shared" si="143"/>
        <v>0.38640000000000002</v>
      </c>
      <c r="G179" s="354">
        <f t="shared" si="143"/>
        <v>0.38640000000000002</v>
      </c>
      <c r="H179" s="354"/>
      <c r="I179" s="354">
        <f t="shared" si="143"/>
        <v>0.38640000000000002</v>
      </c>
      <c r="J179" s="354">
        <f t="shared" si="143"/>
        <v>0.38640000000000002</v>
      </c>
      <c r="K179" s="354">
        <f t="shared" si="143"/>
        <v>0.38640000000000002</v>
      </c>
      <c r="L179" s="354"/>
      <c r="M179" s="352">
        <f t="shared" si="139"/>
        <v>0.38254720993761571</v>
      </c>
    </row>
    <row r="180" spans="1:14" x14ac:dyDescent="0.3">
      <c r="A180" s="2" t="s">
        <v>15</v>
      </c>
      <c r="B180" t="s">
        <v>43</v>
      </c>
      <c r="C180" s="39">
        <v>0.13930000000000001</v>
      </c>
      <c r="D180" s="39">
        <v>0.13930000000000001</v>
      </c>
      <c r="E180" s="39">
        <v>0.2099</v>
      </c>
      <c r="F180" s="39">
        <v>0.20580000000000001</v>
      </c>
      <c r="G180" s="39">
        <v>0.20580000000000001</v>
      </c>
      <c r="H180" s="39"/>
      <c r="I180" s="39">
        <v>0.20580000000000001</v>
      </c>
      <c r="J180" s="39">
        <v>0.20580000000000001</v>
      </c>
      <c r="K180" s="39">
        <v>0.20580000000000001</v>
      </c>
      <c r="L180" s="39"/>
      <c r="M180" s="89">
        <f t="shared" si="139"/>
        <v>0.2019472099376157</v>
      </c>
    </row>
    <row r="181" spans="1:14" x14ac:dyDescent="0.3">
      <c r="A181" s="2" t="s">
        <v>16</v>
      </c>
      <c r="B181" t="s">
        <v>44</v>
      </c>
      <c r="C181" s="39">
        <v>0.18060000000000001</v>
      </c>
      <c r="D181" s="39">
        <v>0.18060000000000001</v>
      </c>
      <c r="E181" s="39">
        <v>0.18060000000000001</v>
      </c>
      <c r="F181" s="39">
        <v>0.18060000000000001</v>
      </c>
      <c r="G181" s="39">
        <v>0.18060000000000001</v>
      </c>
      <c r="H181" s="39"/>
      <c r="I181" s="39">
        <v>0.18060000000000001</v>
      </c>
      <c r="J181" s="39">
        <v>0.18060000000000001</v>
      </c>
      <c r="K181" s="39">
        <v>0.18060000000000001</v>
      </c>
      <c r="L181" s="39"/>
      <c r="M181" s="89">
        <f t="shared" si="139"/>
        <v>0.18060000000000004</v>
      </c>
    </row>
    <row r="182" spans="1:14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89">
        <f t="shared" si="139"/>
        <v>0</v>
      </c>
    </row>
    <row r="183" spans="1:14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89">
        <f t="shared" si="139"/>
        <v>0</v>
      </c>
    </row>
    <row r="184" spans="1:14" x14ac:dyDescent="0.3">
      <c r="A184" s="349">
        <v>7</v>
      </c>
      <c r="B184" s="350" t="s">
        <v>45</v>
      </c>
      <c r="C184" s="354">
        <f>SUM(C185:C186)</f>
        <v>0.42799999999999999</v>
      </c>
      <c r="D184" s="354">
        <f>SUM(D185:D186)</f>
        <v>0.2238</v>
      </c>
      <c r="E184" s="354">
        <f t="shared" ref="E184:K184" si="144">SUM(E185:E186)</f>
        <v>0.2979</v>
      </c>
      <c r="F184" s="354">
        <f t="shared" si="144"/>
        <v>0.18209999999999998</v>
      </c>
      <c r="G184" s="354">
        <f t="shared" si="144"/>
        <v>0.37929999999999997</v>
      </c>
      <c r="H184" s="354"/>
      <c r="I184" s="354">
        <f t="shared" si="144"/>
        <v>0.69569999999999999</v>
      </c>
      <c r="J184" s="354">
        <f t="shared" si="144"/>
        <v>0.86839999999999995</v>
      </c>
      <c r="K184" s="354">
        <f t="shared" si="144"/>
        <v>1.2241</v>
      </c>
      <c r="L184" s="354"/>
      <c r="M184" s="352">
        <f t="shared" si="139"/>
        <v>0.49261619548843821</v>
      </c>
    </row>
    <row r="185" spans="1:14" x14ac:dyDescent="0.3">
      <c r="A185" s="2" t="s">
        <v>17</v>
      </c>
      <c r="B185" t="s">
        <v>46</v>
      </c>
      <c r="C185" s="39">
        <v>0.40429999999999999</v>
      </c>
      <c r="D185" s="39">
        <v>0.21160000000000001</v>
      </c>
      <c r="E185" s="39">
        <v>0.28149999999999997</v>
      </c>
      <c r="F185" s="39">
        <v>0.17219999999999999</v>
      </c>
      <c r="G185" s="39">
        <v>0.35849999999999999</v>
      </c>
      <c r="H185" s="39"/>
      <c r="I185" s="39">
        <v>0.65759999999999996</v>
      </c>
      <c r="J185" s="39">
        <v>0.82089999999999996</v>
      </c>
      <c r="K185" s="39">
        <v>1.157</v>
      </c>
      <c r="L185" s="39"/>
      <c r="M185" s="89">
        <f t="shared" si="139"/>
        <v>0.46559328789378773</v>
      </c>
    </row>
    <row r="186" spans="1:14" x14ac:dyDescent="0.3">
      <c r="A186" s="2" t="s">
        <v>18</v>
      </c>
      <c r="B186" t="s">
        <v>48</v>
      </c>
      <c r="C186" s="39">
        <v>2.3699999999999999E-2</v>
      </c>
      <c r="D186" s="39">
        <v>1.2200000000000001E-2</v>
      </c>
      <c r="E186" s="39">
        <v>1.6400000000000001E-2</v>
      </c>
      <c r="F186" s="39">
        <v>9.9000000000000008E-3</v>
      </c>
      <c r="G186" s="39">
        <v>2.0799999999999999E-2</v>
      </c>
      <c r="H186" s="39"/>
      <c r="I186" s="39">
        <v>3.8100000000000002E-2</v>
      </c>
      <c r="J186" s="39">
        <v>4.7500000000000001E-2</v>
      </c>
      <c r="K186" s="39">
        <v>6.7100000000000007E-2</v>
      </c>
      <c r="L186" s="39"/>
      <c r="M186" s="89">
        <f t="shared" si="139"/>
        <v>2.7022907594650328E-2</v>
      </c>
    </row>
    <row r="187" spans="1:14" x14ac:dyDescent="0.3">
      <c r="A187" s="349">
        <v>8</v>
      </c>
      <c r="B187" s="350" t="s">
        <v>49</v>
      </c>
      <c r="C187" s="354">
        <f>SUM(C188:C191)</f>
        <v>0.80679999999999996</v>
      </c>
      <c r="D187" s="354">
        <f>SUM(D188:D191)</f>
        <v>0.41799999999999998</v>
      </c>
      <c r="E187" s="354">
        <f t="shared" ref="E187:K187" si="145">SUM(E188:E191)</f>
        <v>0.59140000000000004</v>
      </c>
      <c r="F187" s="354">
        <f t="shared" si="145"/>
        <v>0.33749999999999997</v>
      </c>
      <c r="G187" s="354">
        <f t="shared" si="145"/>
        <v>0.71489999999999998</v>
      </c>
      <c r="H187" s="354"/>
      <c r="I187" s="354">
        <f t="shared" si="145"/>
        <v>1.3187</v>
      </c>
      <c r="J187" s="354">
        <f t="shared" si="145"/>
        <v>1.6437000000000002</v>
      </c>
      <c r="K187" s="354">
        <f t="shared" si="145"/>
        <v>2.7912000000000003</v>
      </c>
      <c r="L187" s="354"/>
      <c r="M187" s="352">
        <f t="shared" si="139"/>
        <v>1.0048103142749178</v>
      </c>
    </row>
    <row r="188" spans="1:14" x14ac:dyDescent="0.3">
      <c r="A188" s="2" t="s">
        <v>19</v>
      </c>
      <c r="B188" t="s">
        <v>46</v>
      </c>
      <c r="C188" s="39">
        <v>0.40799999999999997</v>
      </c>
      <c r="D188" s="39">
        <v>0.2114</v>
      </c>
      <c r="E188" s="39">
        <v>0.29909999999999998</v>
      </c>
      <c r="F188" s="39">
        <v>0.17069999999999999</v>
      </c>
      <c r="G188" s="39">
        <v>0.36149999999999999</v>
      </c>
      <c r="H188" s="39"/>
      <c r="I188" s="39">
        <v>0.66690000000000005</v>
      </c>
      <c r="J188" s="39">
        <v>0.83120000000000005</v>
      </c>
      <c r="K188" s="39">
        <v>1.4115</v>
      </c>
      <c r="L188" s="39"/>
      <c r="M188" s="89">
        <f t="shared" si="139"/>
        <v>0.50814526661424342</v>
      </c>
    </row>
    <row r="189" spans="1:14" x14ac:dyDescent="0.3">
      <c r="A189" s="2" t="s">
        <v>19</v>
      </c>
      <c r="B189" t="s">
        <v>47</v>
      </c>
      <c r="C189" s="39">
        <v>0.2092</v>
      </c>
      <c r="D189" s="39">
        <v>0.1084</v>
      </c>
      <c r="E189" s="39">
        <v>0.15329999999999999</v>
      </c>
      <c r="F189" s="39">
        <v>8.7499999999999994E-2</v>
      </c>
      <c r="G189" s="39">
        <v>0.18640000000000001</v>
      </c>
      <c r="H189" s="39"/>
      <c r="I189" s="39">
        <v>0.34189999999999998</v>
      </c>
      <c r="J189" s="39">
        <v>0.42620000000000002</v>
      </c>
      <c r="K189" s="39">
        <v>0.7238</v>
      </c>
      <c r="L189" s="39"/>
      <c r="M189" s="89">
        <f t="shared" si="139"/>
        <v>0.26070603755133137</v>
      </c>
    </row>
    <row r="190" spans="1:14" x14ac:dyDescent="0.3">
      <c r="A190" s="2" t="s">
        <v>20</v>
      </c>
      <c r="B190" t="s">
        <v>50</v>
      </c>
      <c r="C190" s="39">
        <v>0.12529999999999999</v>
      </c>
      <c r="D190" s="39">
        <v>6.4899999999999999E-2</v>
      </c>
      <c r="E190" s="39">
        <v>9.1899999999999996E-2</v>
      </c>
      <c r="F190" s="39">
        <v>5.2400000000000002E-2</v>
      </c>
      <c r="G190" s="39">
        <v>0.1111</v>
      </c>
      <c r="H190" s="39"/>
      <c r="I190" s="39">
        <v>0.2049</v>
      </c>
      <c r="J190" s="39">
        <v>0.25540000000000002</v>
      </c>
      <c r="K190" s="39">
        <v>0.43359999999999999</v>
      </c>
      <c r="L190" s="39"/>
      <c r="M190" s="89">
        <f t="shared" si="139"/>
        <v>0.15611718089306578</v>
      </c>
    </row>
    <row r="191" spans="1:14" x14ac:dyDescent="0.3">
      <c r="A191" s="2" t="s">
        <v>20</v>
      </c>
      <c r="B191" t="s">
        <v>47</v>
      </c>
      <c r="C191" s="39">
        <v>6.4299999999999996E-2</v>
      </c>
      <c r="D191" s="39">
        <v>3.3300000000000003E-2</v>
      </c>
      <c r="E191" s="39">
        <v>4.7100000000000003E-2</v>
      </c>
      <c r="F191" s="39">
        <v>2.69E-2</v>
      </c>
      <c r="G191" s="39">
        <v>5.5899999999999998E-2</v>
      </c>
      <c r="H191" s="39"/>
      <c r="I191" s="39">
        <v>0.105</v>
      </c>
      <c r="J191" s="39">
        <v>0.13089999999999999</v>
      </c>
      <c r="K191" s="39">
        <v>0.2223</v>
      </c>
      <c r="L191" s="39"/>
      <c r="M191" s="89">
        <f t="shared" si="139"/>
        <v>7.9841829216277152E-2</v>
      </c>
    </row>
    <row r="192" spans="1:14" x14ac:dyDescent="0.3">
      <c r="A192" s="349">
        <v>9</v>
      </c>
      <c r="B192" s="350" t="s">
        <v>51</v>
      </c>
      <c r="C192" s="354">
        <f>SUM(C195,C197)</f>
        <v>0.45456890027767921</v>
      </c>
      <c r="D192" s="354">
        <f>SUM(D195,D197)</f>
        <v>0.43017820331767925</v>
      </c>
      <c r="E192" s="354">
        <f>SUM(E195,E197)</f>
        <v>0.61314471349135569</v>
      </c>
      <c r="F192" s="354">
        <f>SUM(F195,F197)</f>
        <v>0.60848523662104093</v>
      </c>
      <c r="G192" s="354">
        <f>SUM(G195,G197)</f>
        <v>0.6678303747810409</v>
      </c>
      <c r="H192" s="354"/>
      <c r="I192" s="354">
        <f>SUM(I195,I197)</f>
        <v>0.81452673806104081</v>
      </c>
      <c r="J192" s="354">
        <f>SUM(J195,J197)</f>
        <v>0.89002969214104088</v>
      </c>
      <c r="K192" s="354">
        <f>SUM(K195,K197)</f>
        <v>1.0603565847330407</v>
      </c>
      <c r="L192" s="354"/>
      <c r="M192" s="354">
        <f>SUM(M195,M197)</f>
        <v>0.66419288503902285</v>
      </c>
      <c r="N192" s="39"/>
    </row>
    <row r="193" spans="1:15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357">
        <v>-0.40810000000000002</v>
      </c>
      <c r="N193" s="247"/>
      <c r="O193" s="247"/>
    </row>
    <row r="194" spans="1:15" x14ac:dyDescent="0.3">
      <c r="A194" s="358"/>
      <c r="B194" s="359" t="s">
        <v>52</v>
      </c>
      <c r="C194" s="360">
        <f>SUM(C187,C184,C179,C168,C162)</f>
        <v>5.3435945393999997</v>
      </c>
      <c r="D194" s="360">
        <f>SUM(D187,D184,D179,D168,D162)</f>
        <v>5.0568745393999999</v>
      </c>
      <c r="E194" s="360">
        <f>SUM(E187,E184,E179,E168,E162)</f>
        <v>7.2077010567000004</v>
      </c>
      <c r="F194" s="360">
        <f>SUM(F187,F184,F179,F168,F162)</f>
        <v>7.1529275006000006</v>
      </c>
      <c r="G194" s="360">
        <f>SUM(G187,G184,G179,G168,G162)</f>
        <v>7.8505475006000003</v>
      </c>
      <c r="H194" s="360"/>
      <c r="I194" s="360">
        <f>SUM(I187,I184,I179,I168,I162)</f>
        <v>9.5750075005999999</v>
      </c>
      <c r="J194" s="360">
        <f>SUM(J187,J184,J179,J168,J162)</f>
        <v>10.462567500600001</v>
      </c>
      <c r="K194" s="360">
        <f>SUM(K187,K184,K179,K168,K162)</f>
        <v>12.4648115006</v>
      </c>
      <c r="L194" s="361"/>
      <c r="M194" s="362">
        <f>((C194*$C$160+D194*$D$160+E194*$E$160+F194*$F$160+G194*$G$160+H194*$H$160+I194*$I$160+J194*$J$160+K194*$K$160)/$M$160)+M193</f>
        <v>7.8077877114663901</v>
      </c>
      <c r="N194" s="247"/>
      <c r="O194" s="247"/>
    </row>
    <row r="195" spans="1:15" x14ac:dyDescent="0.3">
      <c r="A195" s="349" t="s">
        <v>21</v>
      </c>
      <c r="B195" s="350" t="s">
        <v>53</v>
      </c>
      <c r="C195" s="354">
        <f t="shared" ref="C195:M195" si="146">SUM(C196:C196)</f>
        <v>0.11132310503932021</v>
      </c>
      <c r="D195" s="354">
        <f t="shared" si="146"/>
        <v>0.10534986727932021</v>
      </c>
      <c r="E195" s="354">
        <f t="shared" si="146"/>
        <v>0.15015803611423112</v>
      </c>
      <c r="F195" s="354">
        <f t="shared" si="146"/>
        <v>0.14901693861999982</v>
      </c>
      <c r="G195" s="354">
        <f t="shared" si="146"/>
        <v>0.16355045607999982</v>
      </c>
      <c r="H195" s="354"/>
      <c r="I195" s="354">
        <f t="shared" si="146"/>
        <v>0.1994761312599998</v>
      </c>
      <c r="J195" s="354">
        <f t="shared" si="146"/>
        <v>0.21796666873999981</v>
      </c>
      <c r="K195" s="354">
        <f t="shared" si="146"/>
        <v>0.25967941799199978</v>
      </c>
      <c r="L195" s="354"/>
      <c r="M195" s="352">
        <f t="shared" si="146"/>
        <v>0.16265964139297931</v>
      </c>
    </row>
    <row r="196" spans="1:15" x14ac:dyDescent="0.3">
      <c r="A196" s="2" t="s">
        <v>121</v>
      </c>
      <c r="B196" t="s">
        <v>128</v>
      </c>
      <c r="C196" s="39">
        <f>0.020833*C194</f>
        <v>0.11132310503932021</v>
      </c>
      <c r="D196" s="39">
        <f t="shared" ref="D196:M196" si="147">0.020833*D194</f>
        <v>0.10534986727932021</v>
      </c>
      <c r="E196" s="39">
        <f t="shared" si="147"/>
        <v>0.15015803611423112</v>
      </c>
      <c r="F196" s="346">
        <f t="shared" si="147"/>
        <v>0.14901693861999982</v>
      </c>
      <c r="G196" s="39">
        <f t="shared" si="147"/>
        <v>0.16355045607999982</v>
      </c>
      <c r="H196" s="39"/>
      <c r="I196" s="39">
        <f t="shared" si="147"/>
        <v>0.1994761312599998</v>
      </c>
      <c r="J196" s="39">
        <f t="shared" si="147"/>
        <v>0.21796666873999981</v>
      </c>
      <c r="K196" s="39">
        <f t="shared" si="147"/>
        <v>0.25967941799199978</v>
      </c>
      <c r="L196" s="39"/>
      <c r="M196" s="246">
        <f t="shared" si="147"/>
        <v>0.16265964139297931</v>
      </c>
      <c r="N196" s="39"/>
    </row>
    <row r="197" spans="1:15" x14ac:dyDescent="0.3">
      <c r="A197" s="349" t="s">
        <v>24</v>
      </c>
      <c r="B197" s="350" t="s">
        <v>56</v>
      </c>
      <c r="C197" s="354">
        <f>SUM(C198,C199)</f>
        <v>0.34324579523835902</v>
      </c>
      <c r="D197" s="354">
        <f t="shared" ref="D197:M197" si="148">SUM(D198,D199)</f>
        <v>0.32482833603835903</v>
      </c>
      <c r="E197" s="354">
        <f t="shared" si="148"/>
        <v>0.46298667737712457</v>
      </c>
      <c r="F197" s="354">
        <f t="shared" si="148"/>
        <v>0.45946829800104105</v>
      </c>
      <c r="G197" s="354">
        <f t="shared" si="148"/>
        <v>0.50427991870104105</v>
      </c>
      <c r="H197" s="354"/>
      <c r="I197" s="354">
        <f t="shared" si="148"/>
        <v>0.61505060680104107</v>
      </c>
      <c r="J197" s="354">
        <f t="shared" si="148"/>
        <v>0.67206302340104107</v>
      </c>
      <c r="K197" s="354">
        <f t="shared" si="148"/>
        <v>0.80067716674104106</v>
      </c>
      <c r="L197" s="354"/>
      <c r="M197" s="352">
        <f t="shared" si="148"/>
        <v>0.50153324364604357</v>
      </c>
    </row>
    <row r="198" spans="1:15" x14ac:dyDescent="0.3">
      <c r="A198" s="2" t="s">
        <v>25</v>
      </c>
      <c r="B198" t="s">
        <v>129</v>
      </c>
      <c r="C198" s="39">
        <f>C196</f>
        <v>0.11132310503932021</v>
      </c>
      <c r="D198" s="39">
        <f t="shared" ref="D198:M198" si="149">D196</f>
        <v>0.10534986727932021</v>
      </c>
      <c r="E198" s="39">
        <f t="shared" si="149"/>
        <v>0.15015803611423112</v>
      </c>
      <c r="F198" s="39">
        <f t="shared" si="149"/>
        <v>0.14901693861999982</v>
      </c>
      <c r="G198" s="39">
        <f t="shared" si="149"/>
        <v>0.16355045607999982</v>
      </c>
      <c r="H198" s="39"/>
      <c r="I198" s="39">
        <f t="shared" si="149"/>
        <v>0.1994761312599998</v>
      </c>
      <c r="J198" s="39">
        <f t="shared" si="149"/>
        <v>0.21796666873999981</v>
      </c>
      <c r="K198" s="39">
        <f t="shared" si="149"/>
        <v>0.25967941799199978</v>
      </c>
      <c r="L198" s="39"/>
      <c r="M198" s="246">
        <f t="shared" si="149"/>
        <v>0.16265964139297931</v>
      </c>
    </row>
    <row r="199" spans="1:15" x14ac:dyDescent="0.3">
      <c r="A199" s="2" t="s">
        <v>26</v>
      </c>
      <c r="B199" t="s">
        <v>130</v>
      </c>
      <c r="C199" s="39">
        <f>0.043402*C194</f>
        <v>0.2319226901990388</v>
      </c>
      <c r="D199" s="39">
        <f t="shared" ref="D199:M199" si="150">0.043402*D194</f>
        <v>0.21947846875903881</v>
      </c>
      <c r="E199" s="39">
        <f t="shared" si="150"/>
        <v>0.31282864126289345</v>
      </c>
      <c r="F199" s="39">
        <f t="shared" si="150"/>
        <v>0.31045135938104124</v>
      </c>
      <c r="G199" s="39">
        <f t="shared" si="150"/>
        <v>0.34072946262104126</v>
      </c>
      <c r="H199" s="39"/>
      <c r="I199" s="39">
        <f t="shared" si="150"/>
        <v>0.41557447554104121</v>
      </c>
      <c r="J199" s="39">
        <f t="shared" si="150"/>
        <v>0.45409635466104126</v>
      </c>
      <c r="K199" s="39">
        <f t="shared" si="150"/>
        <v>0.54099774874904127</v>
      </c>
      <c r="L199" s="39"/>
      <c r="M199" s="246">
        <f t="shared" si="150"/>
        <v>0.33887360225306429</v>
      </c>
    </row>
    <row r="200" spans="1:15" ht="28.8" x14ac:dyDescent="0.3">
      <c r="A200" s="370">
        <v>10</v>
      </c>
      <c r="B200" s="371" t="s">
        <v>134</v>
      </c>
      <c r="C200" s="372">
        <v>2.93E-2</v>
      </c>
      <c r="D200" s="372">
        <v>2.93E-2</v>
      </c>
      <c r="E200" s="372">
        <v>4.8500000000000001E-2</v>
      </c>
      <c r="F200" s="372">
        <v>4.5999999999999999E-2</v>
      </c>
      <c r="G200" s="372">
        <v>4.5999999999999999E-2</v>
      </c>
      <c r="H200" s="372"/>
      <c r="I200" s="372">
        <v>4.5999999999999999E-2</v>
      </c>
      <c r="J200" s="372">
        <v>4.5999999999999999E-2</v>
      </c>
      <c r="K200" s="372">
        <v>4.5999999999999999E-2</v>
      </c>
      <c r="L200" s="373"/>
      <c r="M200" s="374">
        <f t="shared" ref="M200" si="151">(C200*$C$160+D200*$D$160+E200*$E$160+F200*$F$160+G200*$G$160+H200*$H$160+I200*$I$160+J200*$J$160+K200*$K$160)/$M$160</f>
        <v>4.5676616378227779E-2</v>
      </c>
      <c r="N200" s="246"/>
    </row>
    <row r="201" spans="1:15" ht="18" x14ac:dyDescent="0.3">
      <c r="A201" s="579" t="s">
        <v>60</v>
      </c>
      <c r="B201" s="579"/>
      <c r="C201" s="340">
        <f>SUM(C162,C168,C179,C184,C187,C192,C200)</f>
        <v>5.827463439677679</v>
      </c>
      <c r="D201" s="340">
        <f>SUM(D162,D168,D179,D184,D187,D192,D200)</f>
        <v>5.5163527427176779</v>
      </c>
      <c r="E201" s="340">
        <f>SUM(E162,E168,E179,E184,E187,E192,E200)</f>
        <v>7.8693457701913569</v>
      </c>
      <c r="F201" s="340">
        <f>SUM(F162,F168,F179,F184,F187,F192,F200)</f>
        <v>7.8074127372210418</v>
      </c>
      <c r="G201" s="340">
        <f>SUM(G162,G168,G179,G184,G187,G192,G200)</f>
        <v>8.5643778753810409</v>
      </c>
      <c r="H201" s="340"/>
      <c r="I201" s="340">
        <f>SUM(I162,I168,I179,I184,I187,I192,I200)</f>
        <v>10.43553423866104</v>
      </c>
      <c r="J201" s="340">
        <f>SUM(J162,J168,J179,J184,J187,J192,J200)</f>
        <v>11.398597192741041</v>
      </c>
      <c r="K201" s="340">
        <f>SUM(K162,K168,K179,K184,K187,K192,K200)</f>
        <v>13.571168085333042</v>
      </c>
      <c r="L201" s="356"/>
      <c r="M201" s="467">
        <f>M194+M195+M197+M200</f>
        <v>8.5176572128836394</v>
      </c>
      <c r="N201" t="s">
        <v>180</v>
      </c>
      <c r="O201"/>
    </row>
    <row r="202" spans="1:15" ht="15.6" x14ac:dyDescent="0.3">
      <c r="K202" s="336" t="s">
        <v>150</v>
      </c>
      <c r="M202" s="337">
        <f>M201/SUM($M$103,$M$152,$M$201)</f>
        <v>0.33663251290506391</v>
      </c>
      <c r="N202" s="245"/>
    </row>
    <row r="207" spans="1:15" x14ac:dyDescent="0.3">
      <c r="J207" s="38"/>
    </row>
    <row r="208" spans="1:15" x14ac:dyDescent="0.3">
      <c r="J208" s="41"/>
    </row>
  </sheetData>
  <mergeCells count="54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A58:M58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A177:A178"/>
    <mergeCell ref="A201:B201"/>
    <mergeCell ref="A79:A80"/>
    <mergeCell ref="A103:B103"/>
    <mergeCell ref="A107:M107"/>
    <mergeCell ref="A128:A129"/>
    <mergeCell ref="A152:B152"/>
    <mergeCell ref="A156:M156"/>
  </mergeCells>
  <pageMargins left="0.511811024" right="0.511811024" top="0.78740157499999996" bottom="0.78740157499999996" header="0.31496062000000002" footer="0.31496062000000002"/>
  <ignoredErrors>
    <ignoredError sqref="H66 H115" formula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D6BA-2D0C-4D48-B17C-746F0CADA522}">
  <dimension ref="A1:R208"/>
  <sheetViews>
    <sheetView topLeftCell="A147" zoomScale="80" zoomScaleNormal="80" workbookViewId="0">
      <selection activeCell="A160" sqref="A160:XFD160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2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0.77734375" style="34" bestFit="1" customWidth="1"/>
    <col min="15" max="15" width="11.33203125" style="34" customWidth="1"/>
    <col min="16" max="16" width="19.109375" bestFit="1" customWidth="1"/>
  </cols>
  <sheetData>
    <row r="1" spans="1:16" ht="18" x14ac:dyDescent="0.3">
      <c r="A1" s="535" t="s">
        <v>186</v>
      </c>
      <c r="B1" s="535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9" t="s">
        <v>145</v>
      </c>
    </row>
    <row r="5" spans="1:16" ht="15.6" x14ac:dyDescent="0.3">
      <c r="A5" s="280"/>
      <c r="B5" s="416" t="s">
        <v>135</v>
      </c>
      <c r="C5" s="417">
        <f t="shared" ref="C5:K5" si="0">SUM(C60,C109,C158)</f>
        <v>8</v>
      </c>
      <c r="D5" s="417">
        <f t="shared" si="0"/>
        <v>139</v>
      </c>
      <c r="E5" s="417">
        <f t="shared" si="0"/>
        <v>487</v>
      </c>
      <c r="F5" s="417">
        <f t="shared" si="0"/>
        <v>25</v>
      </c>
      <c r="G5" s="417">
        <f t="shared" si="0"/>
        <v>255</v>
      </c>
      <c r="H5" s="417">
        <f t="shared" si="0"/>
        <v>30</v>
      </c>
      <c r="I5" s="417">
        <f t="shared" si="0"/>
        <v>215</v>
      </c>
      <c r="J5" s="417">
        <f t="shared" si="0"/>
        <v>32</v>
      </c>
      <c r="K5" s="417">
        <f t="shared" si="0"/>
        <v>146</v>
      </c>
      <c r="L5" s="604">
        <f>SUM(C5:K5)</f>
        <v>1337</v>
      </c>
      <c r="M5" s="604"/>
      <c r="N5" s="418"/>
      <c r="O5" s="418"/>
      <c r="P5" s="419">
        <f>L7/L5</f>
        <v>6086.0774345549744</v>
      </c>
    </row>
    <row r="6" spans="1:16" ht="15.6" x14ac:dyDescent="0.3">
      <c r="A6" s="444"/>
      <c r="B6" s="445" t="s">
        <v>142</v>
      </c>
      <c r="C6" s="451">
        <f t="shared" ref="C6:K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12</v>
      </c>
      <c r="H6" s="451">
        <f t="shared" si="1"/>
        <v>0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605">
        <f>SUM(C6:K6)</f>
        <v>12</v>
      </c>
      <c r="M6" s="605"/>
      <c r="N6" s="452"/>
      <c r="O6" s="452"/>
      <c r="P6" s="439"/>
    </row>
    <row r="7" spans="1:16" x14ac:dyDescent="0.3">
      <c r="A7" s="400">
        <v>1</v>
      </c>
      <c r="B7" s="398" t="s">
        <v>2</v>
      </c>
      <c r="C7" s="401">
        <f t="shared" ref="C7:K7" si="2">SUM(C62,C111,C160)</f>
        <v>36351.78</v>
      </c>
      <c r="D7" s="401">
        <f t="shared" si="2"/>
        <v>1088448.07</v>
      </c>
      <c r="E7" s="401">
        <f t="shared" si="2"/>
        <v>3105490.59</v>
      </c>
      <c r="F7" s="401">
        <f t="shared" si="2"/>
        <v>123934.66</v>
      </c>
      <c r="G7" s="401">
        <f t="shared" si="2"/>
        <v>1538629.03</v>
      </c>
      <c r="H7" s="401">
        <f t="shared" si="2"/>
        <v>207243.25</v>
      </c>
      <c r="I7" s="401">
        <f t="shared" si="2"/>
        <v>1084340</v>
      </c>
      <c r="J7" s="401">
        <f t="shared" si="2"/>
        <v>176610.78</v>
      </c>
      <c r="K7" s="401">
        <f t="shared" si="2"/>
        <v>776037.37</v>
      </c>
      <c r="L7" s="606">
        <f>SUM(C7:K7)</f>
        <v>8137085.5300000003</v>
      </c>
      <c r="M7" s="606"/>
      <c r="N7" s="402"/>
      <c r="O7" s="402"/>
      <c r="P7" s="403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111</v>
      </c>
      <c r="I8" s="415" t="s">
        <v>66</v>
      </c>
      <c r="J8" s="415" t="s">
        <v>67</v>
      </c>
      <c r="K8" s="415" t="s">
        <v>68</v>
      </c>
      <c r="L8" s="607" t="s">
        <v>69</v>
      </c>
      <c r="M8" s="607"/>
      <c r="N8" s="415" t="s">
        <v>70</v>
      </c>
      <c r="O8" s="415" t="s">
        <v>140</v>
      </c>
      <c r="P8" s="415" t="s">
        <v>144</v>
      </c>
    </row>
    <row r="9" spans="1:16" x14ac:dyDescent="0.3">
      <c r="A9" s="404">
        <v>4</v>
      </c>
      <c r="B9" s="398" t="s">
        <v>29</v>
      </c>
      <c r="C9" s="405">
        <f>SUM(C10:C14)</f>
        <v>0.86063999999999996</v>
      </c>
      <c r="D9" s="405">
        <f t="shared" ref="D9:K9" si="3">SUM(D10:D14)</f>
        <v>1.1669437278057004</v>
      </c>
      <c r="E9" s="405">
        <f t="shared" si="3"/>
        <v>1.335963438922428</v>
      </c>
      <c r="F9" s="405">
        <f t="shared" si="3"/>
        <v>1.7825571182657056</v>
      </c>
      <c r="G9" s="405">
        <f t="shared" si="3"/>
        <v>1.9056019686502861</v>
      </c>
      <c r="H9" s="405">
        <f t="shared" si="3"/>
        <v>2.0583761304775909</v>
      </c>
      <c r="I9" s="405">
        <f t="shared" si="3"/>
        <v>2.7099009996052157</v>
      </c>
      <c r="J9" s="405">
        <f t="shared" si="3"/>
        <v>3.0951535612582655</v>
      </c>
      <c r="K9" s="405">
        <f t="shared" si="3"/>
        <v>3.5643255244031868</v>
      </c>
      <c r="L9" s="603">
        <f>(M64*$M$62+M113*$M$111+M162*$M$160)/$L$7</f>
        <v>1.8779360613122029</v>
      </c>
      <c r="M9" s="603"/>
      <c r="N9" s="406">
        <f t="shared" ref="N9:N48" si="4">L9/$L$48</f>
        <v>0.21955226367738218</v>
      </c>
      <c r="O9" s="405">
        <f t="shared" ref="O9:O48" si="5">N9*$M$53</f>
        <v>0.94477087732168741</v>
      </c>
      <c r="P9" s="407">
        <f t="shared" ref="P9:P47" si="6">L9*$L$7</f>
        <v>15280926.350768719</v>
      </c>
    </row>
    <row r="10" spans="1:16" x14ac:dyDescent="0.3">
      <c r="A10" s="420" t="s">
        <v>3</v>
      </c>
      <c r="B10" s="421" t="s">
        <v>30</v>
      </c>
      <c r="C10" s="422">
        <f t="shared" ref="C10:K10" si="7">(C65*C$62+C114*C$111+C163*C$160)/(SUM(C$160,C$111,C$62))</f>
        <v>0.59099999999999997</v>
      </c>
      <c r="D10" s="422">
        <f t="shared" si="7"/>
        <v>0.8005228151977889</v>
      </c>
      <c r="E10" s="422">
        <f t="shared" si="7"/>
        <v>0.92243305829530775</v>
      </c>
      <c r="F10" s="422">
        <f t="shared" si="7"/>
        <v>1.3179691756204439</v>
      </c>
      <c r="G10" s="422">
        <f t="shared" si="7"/>
        <v>1.3859634313945057</v>
      </c>
      <c r="H10" s="422">
        <f t="shared" si="7"/>
        <v>1.0034680476203688</v>
      </c>
      <c r="I10" s="422">
        <f t="shared" si="7"/>
        <v>1.9300009611588615</v>
      </c>
      <c r="J10" s="422">
        <f t="shared" si="7"/>
        <v>2.2420707319791013</v>
      </c>
      <c r="K10" s="422">
        <f t="shared" si="7"/>
        <v>2.3419696517230864</v>
      </c>
      <c r="L10" s="600">
        <f t="shared" ref="L10:L48" si="8">(M65*$M$62+M114*$M$111+M163*$M$160)/$L$7</f>
        <v>1.2986730005482687</v>
      </c>
      <c r="M10" s="600"/>
      <c r="N10" s="423">
        <f t="shared" si="4"/>
        <v>0.15182976828712641</v>
      </c>
      <c r="O10" s="422">
        <f t="shared" si="5"/>
        <v>0.65334941660614854</v>
      </c>
      <c r="P10" s="424">
        <f t="shared" si="6"/>
        <v>10567413.280963</v>
      </c>
    </row>
    <row r="11" spans="1:16" x14ac:dyDescent="0.3">
      <c r="A11" s="438" t="s">
        <v>4</v>
      </c>
      <c r="B11" s="439" t="s">
        <v>31</v>
      </c>
      <c r="C11" s="440">
        <f t="shared" ref="C11:K11" si="9">(C66*C$62+C115*C$111+C164*C$160)/(SUM(C$160,C$111,C$62))</f>
        <v>2.3639999999999998E-2</v>
      </c>
      <c r="D11" s="440">
        <f t="shared" si="9"/>
        <v>3.2020912607911546E-2</v>
      </c>
      <c r="E11" s="440">
        <f t="shared" si="9"/>
        <v>3.689732233181231E-2</v>
      </c>
      <c r="F11" s="440">
        <f t="shared" si="9"/>
        <v>5.2718767024817759E-2</v>
      </c>
      <c r="G11" s="440">
        <f t="shared" si="9"/>
        <v>5.5438537255780226E-2</v>
      </c>
      <c r="H11" s="440">
        <f t="shared" si="9"/>
        <v>6.020808285722213E-2</v>
      </c>
      <c r="I11" s="440">
        <f t="shared" si="9"/>
        <v>7.7200038446354466E-2</v>
      </c>
      <c r="J11" s="440">
        <f t="shared" si="9"/>
        <v>8.9682829279164059E-2</v>
      </c>
      <c r="K11" s="440">
        <f t="shared" si="9"/>
        <v>9.3678786068923464E-2</v>
      </c>
      <c r="L11" s="599">
        <f t="shared" si="8"/>
        <v>5.2458066128711317E-2</v>
      </c>
      <c r="M11" s="599"/>
      <c r="N11" s="441">
        <f t="shared" si="4"/>
        <v>6.1329495737190882E-3</v>
      </c>
      <c r="O11" s="440">
        <f t="shared" si="5"/>
        <v>2.6391129165702892E-2</v>
      </c>
      <c r="P11" s="442">
        <f t="shared" si="6"/>
        <v>426855.77082772</v>
      </c>
    </row>
    <row r="12" spans="1:16" x14ac:dyDescent="0.3">
      <c r="A12" s="420" t="s">
        <v>5</v>
      </c>
      <c r="B12" s="421" t="s">
        <v>32</v>
      </c>
      <c r="C12" s="422">
        <f t="shared" ref="C12:K12" si="10">(C67*C$62+C116*C$111+C165*C$160)/(SUM(C$160,C$111,C$62))</f>
        <v>7.6700000000000004E-2</v>
      </c>
      <c r="D12" s="422">
        <f t="shared" si="10"/>
        <v>0.11279999999999998</v>
      </c>
      <c r="E12" s="422">
        <f t="shared" si="10"/>
        <v>0.14679999999999999</v>
      </c>
      <c r="F12" s="422">
        <f t="shared" si="10"/>
        <v>0.14680000000000001</v>
      </c>
      <c r="G12" s="422">
        <f t="shared" si="10"/>
        <v>0.17109999999999997</v>
      </c>
      <c r="H12" s="422">
        <f t="shared" si="10"/>
        <v>0.1711</v>
      </c>
      <c r="I12" s="422">
        <f t="shared" si="10"/>
        <v>0.20319999999999999</v>
      </c>
      <c r="J12" s="422">
        <f t="shared" si="10"/>
        <v>0.20319999999999999</v>
      </c>
      <c r="K12" s="422">
        <f t="shared" si="10"/>
        <v>0.2399</v>
      </c>
      <c r="L12" s="600">
        <f t="shared" si="8"/>
        <v>0.16477153352337934</v>
      </c>
      <c r="M12" s="600"/>
      <c r="N12" s="423">
        <f t="shared" si="4"/>
        <v>1.9263682038979397E-2</v>
      </c>
      <c r="O12" s="422">
        <f t="shared" si="5"/>
        <v>8.2894912926773437E-2</v>
      </c>
      <c r="P12" s="424">
        <f t="shared" si="6"/>
        <v>1340760.061189</v>
      </c>
    </row>
    <row r="13" spans="1:16" x14ac:dyDescent="0.3">
      <c r="A13" s="438" t="s">
        <v>6</v>
      </c>
      <c r="B13" s="439" t="s">
        <v>181</v>
      </c>
      <c r="C13" s="440">
        <f t="shared" ref="C13:K13" si="11">(C68*C$62+C117*C$111+C166*C$160)/(SUM(C$160,C$111,C$62))</f>
        <v>0.16930000000000001</v>
      </c>
      <c r="D13" s="440">
        <f t="shared" si="11"/>
        <v>0.22159999999999999</v>
      </c>
      <c r="E13" s="440">
        <f t="shared" si="11"/>
        <v>0.22983305829530787</v>
      </c>
      <c r="F13" s="440">
        <f t="shared" si="11"/>
        <v>0.26506917562044391</v>
      </c>
      <c r="G13" s="440">
        <f t="shared" si="11"/>
        <v>0.29310000000000008</v>
      </c>
      <c r="H13" s="440">
        <f t="shared" si="11"/>
        <v>0.5736</v>
      </c>
      <c r="I13" s="440">
        <f t="shared" si="11"/>
        <v>0.49949999999999994</v>
      </c>
      <c r="J13" s="440">
        <f t="shared" si="11"/>
        <v>0.56020000000000003</v>
      </c>
      <c r="K13" s="440">
        <f t="shared" si="11"/>
        <v>0.88877708661117694</v>
      </c>
      <c r="L13" s="599">
        <f t="shared" si="8"/>
        <v>0.35566621668397286</v>
      </c>
      <c r="M13" s="599"/>
      <c r="N13" s="441">
        <f t="shared" si="4"/>
        <v>4.1581459877805017E-2</v>
      </c>
      <c r="O13" s="440">
        <f t="shared" si="5"/>
        <v>0.17893212154167121</v>
      </c>
      <c r="P13" s="442">
        <f t="shared" si="6"/>
        <v>2894086.4252890004</v>
      </c>
    </row>
    <row r="14" spans="1:16" x14ac:dyDescent="0.3">
      <c r="A14" s="420" t="s">
        <v>100</v>
      </c>
      <c r="B14" s="421" t="s">
        <v>101</v>
      </c>
      <c r="C14" s="422"/>
      <c r="D14" s="422"/>
      <c r="E14" s="422"/>
      <c r="F14" s="422"/>
      <c r="G14" s="422"/>
      <c r="H14" s="422">
        <f>(H69*H$62+H118*H$111+H167*H$160)/(SUM(H$160,H$111,H$62))</f>
        <v>0.25</v>
      </c>
      <c r="I14" s="422"/>
      <c r="J14" s="422"/>
      <c r="K14" s="422"/>
      <c r="L14" s="600">
        <f t="shared" si="8"/>
        <v>6.3672444278707243E-3</v>
      </c>
      <c r="M14" s="600"/>
      <c r="N14" s="423">
        <f t="shared" si="4"/>
        <v>7.4440389975226665E-4</v>
      </c>
      <c r="O14" s="422">
        <f t="shared" si="5"/>
        <v>3.2032970813914048E-3</v>
      </c>
      <c r="P14" s="424">
        <f t="shared" si="6"/>
        <v>51810.8125</v>
      </c>
    </row>
    <row r="15" spans="1:16" ht="28.8" x14ac:dyDescent="0.3">
      <c r="A15" s="404">
        <v>5</v>
      </c>
      <c r="B15" s="408" t="s">
        <v>71</v>
      </c>
      <c r="C15" s="405">
        <f t="shared" ref="C15:K15" si="12">SUM(C16:C18,C23:C25)</f>
        <v>3.0030594915947164</v>
      </c>
      <c r="D15" s="405">
        <f t="shared" si="12"/>
        <v>3.0030055883780116</v>
      </c>
      <c r="E15" s="405">
        <f t="shared" si="12"/>
        <v>4.6997340061864623</v>
      </c>
      <c r="F15" s="405">
        <f t="shared" si="12"/>
        <v>4.5657955597773245</v>
      </c>
      <c r="G15" s="405">
        <f t="shared" si="12"/>
        <v>4.5657603386292145</v>
      </c>
      <c r="H15" s="405">
        <f t="shared" si="12"/>
        <v>4.9948182619296881</v>
      </c>
      <c r="I15" s="405">
        <f t="shared" si="12"/>
        <v>4.565785572628136</v>
      </c>
      <c r="J15" s="405">
        <f t="shared" si="12"/>
        <v>4.5659729115466252</v>
      </c>
      <c r="K15" s="405">
        <f t="shared" si="12"/>
        <v>4.5658244816559668</v>
      </c>
      <c r="L15" s="603">
        <f t="shared" si="8"/>
        <v>4.4118118548885432</v>
      </c>
      <c r="M15" s="603"/>
      <c r="N15" s="406">
        <f t="shared" si="4"/>
        <v>0.51579140505064214</v>
      </c>
      <c r="O15" s="405">
        <f t="shared" si="5"/>
        <v>2.2195384830135194</v>
      </c>
      <c r="P15" s="409">
        <f t="shared" si="6"/>
        <v>35899290.405496024</v>
      </c>
    </row>
    <row r="16" spans="1:16" x14ac:dyDescent="0.3">
      <c r="A16" s="420" t="s">
        <v>115</v>
      </c>
      <c r="B16" s="421" t="s">
        <v>114</v>
      </c>
      <c r="C16" s="422">
        <f t="shared" ref="C16:K16" si="13">(C71*C$62+C120*C$111+C169*C$160)/(SUM(C$160,C$111,C$62))</f>
        <v>1.6366816127298305</v>
      </c>
      <c r="D16" s="422">
        <f t="shared" si="13"/>
        <v>1.6366437565027792</v>
      </c>
      <c r="E16" s="422">
        <f t="shared" si="13"/>
        <v>2.4763805622270452</v>
      </c>
      <c r="F16" s="422">
        <f t="shared" si="13"/>
        <v>2.4104741076305851</v>
      </c>
      <c r="G16" s="422">
        <f t="shared" si="13"/>
        <v>2.4104574401589187</v>
      </c>
      <c r="H16" s="422">
        <f t="shared" si="13"/>
        <v>2.6369880991974406</v>
      </c>
      <c r="I16" s="422">
        <f t="shared" si="13"/>
        <v>2.4104688712368811</v>
      </c>
      <c r="J16" s="422">
        <f t="shared" si="13"/>
        <v>2.4105553658502612</v>
      </c>
      <c r="K16" s="422">
        <f t="shared" si="13"/>
        <v>2.4104833076878758</v>
      </c>
      <c r="L16" s="600">
        <f t="shared" si="8"/>
        <v>2.33442754937332</v>
      </c>
      <c r="M16" s="600"/>
      <c r="N16" s="423">
        <f t="shared" si="4"/>
        <v>0.27292135414750385</v>
      </c>
      <c r="O16" s="422">
        <f t="shared" si="5"/>
        <v>1.1744271859417097</v>
      </c>
      <c r="P16" s="424">
        <f t="shared" si="6"/>
        <v>18995436.632839002</v>
      </c>
    </row>
    <row r="17" spans="1:16" x14ac:dyDescent="0.3">
      <c r="A17" s="438" t="s">
        <v>116</v>
      </c>
      <c r="B17" s="439" t="s">
        <v>117</v>
      </c>
      <c r="C17" s="440">
        <f t="shared" ref="C17:K17" si="14">(C72*C$62+C121*C$111+C170*C$160)/(SUM(C$160,C$111,C$62))</f>
        <v>0.69377787886488618</v>
      </c>
      <c r="D17" s="440">
        <f t="shared" si="14"/>
        <v>0.69376183187523266</v>
      </c>
      <c r="E17" s="440">
        <f t="shared" si="14"/>
        <v>1.0497203856641091</v>
      </c>
      <c r="F17" s="440">
        <f t="shared" si="14"/>
        <v>1.0217831009058518</v>
      </c>
      <c r="G17" s="440">
        <f t="shared" si="14"/>
        <v>1.0217760356812844</v>
      </c>
      <c r="H17" s="440">
        <f t="shared" si="14"/>
        <v>1.1178007963331007</v>
      </c>
      <c r="I17" s="440">
        <f t="shared" si="14"/>
        <v>1.0217808812352154</v>
      </c>
      <c r="J17" s="440">
        <f t="shared" si="14"/>
        <v>1.0218175456963647</v>
      </c>
      <c r="K17" s="440">
        <f t="shared" si="14"/>
        <v>1.0217870007457368</v>
      </c>
      <c r="L17" s="599">
        <f t="shared" si="8"/>
        <v>0.98954749718650459</v>
      </c>
      <c r="M17" s="599"/>
      <c r="N17" s="441">
        <f t="shared" si="4"/>
        <v>0.11568945157364784</v>
      </c>
      <c r="O17" s="440">
        <f t="shared" si="5"/>
        <v>0.49783146313038906</v>
      </c>
      <c r="P17" s="442">
        <f t="shared" si="6"/>
        <v>8052032.6206040224</v>
      </c>
    </row>
    <row r="18" spans="1:16" x14ac:dyDescent="0.3">
      <c r="A18" s="420" t="s">
        <v>8</v>
      </c>
      <c r="B18" s="421" t="s">
        <v>35</v>
      </c>
      <c r="C18" s="422">
        <f t="shared" ref="C18:K18" si="15">(C73*C$62+C122*C$111+C171*C$160)/(SUM(C$160,C$111,C$62))</f>
        <v>0.43219999999999997</v>
      </c>
      <c r="D18" s="422">
        <f t="shared" si="15"/>
        <v>0.43219999999999992</v>
      </c>
      <c r="E18" s="422">
        <f t="shared" si="15"/>
        <v>0.79973305829530794</v>
      </c>
      <c r="F18" s="422">
        <f t="shared" si="15"/>
        <v>0.77016917562044385</v>
      </c>
      <c r="G18" s="422">
        <f t="shared" si="15"/>
        <v>0.77016343139450583</v>
      </c>
      <c r="H18" s="422">
        <f t="shared" si="15"/>
        <v>0.84252936639914688</v>
      </c>
      <c r="I18" s="422">
        <f t="shared" si="15"/>
        <v>0.77016791007801966</v>
      </c>
      <c r="J18" s="422">
        <f t="shared" si="15"/>
        <v>0.7702</v>
      </c>
      <c r="K18" s="422">
        <f t="shared" si="15"/>
        <v>0.77017708661117701</v>
      </c>
      <c r="L18" s="600">
        <f t="shared" si="8"/>
        <v>0.73657732214349725</v>
      </c>
      <c r="M18" s="600"/>
      <c r="N18" s="423">
        <f t="shared" si="4"/>
        <v>8.6114336787925405E-2</v>
      </c>
      <c r="O18" s="422">
        <f t="shared" si="5"/>
        <v>0.37056469450323831</v>
      </c>
      <c r="P18" s="424">
        <f t="shared" si="6"/>
        <v>5993592.6697399998</v>
      </c>
    </row>
    <row r="19" spans="1:16" x14ac:dyDescent="0.3">
      <c r="A19" s="438" t="s">
        <v>9</v>
      </c>
      <c r="B19" s="439" t="s">
        <v>108</v>
      </c>
      <c r="C19" s="440">
        <f t="shared" ref="C19:K19" si="16">(C74*C$62+C123*C$111+C172*C$160)/(SUM(C$160,C$111,C$62))</f>
        <v>0.36710000000000004</v>
      </c>
      <c r="D19" s="440">
        <f t="shared" si="16"/>
        <v>0.36709999999999993</v>
      </c>
      <c r="E19" s="440">
        <f t="shared" si="16"/>
        <v>0.67923305829530789</v>
      </c>
      <c r="F19" s="440">
        <f t="shared" si="16"/>
        <v>0.65416917562044385</v>
      </c>
      <c r="G19" s="440">
        <f t="shared" si="16"/>
        <v>0.65416343139450583</v>
      </c>
      <c r="H19" s="440">
        <f t="shared" si="16"/>
        <v>0.71562936639914698</v>
      </c>
      <c r="I19" s="440">
        <f t="shared" si="16"/>
        <v>0.65416791007801978</v>
      </c>
      <c r="J19" s="440">
        <f t="shared" si="16"/>
        <v>0.6542</v>
      </c>
      <c r="K19" s="440">
        <f t="shared" si="16"/>
        <v>0.65417708661117702</v>
      </c>
      <c r="L19" s="599">
        <f t="shared" si="8"/>
        <v>0.6256182736160818</v>
      </c>
      <c r="M19" s="599"/>
      <c r="N19" s="441">
        <f t="shared" si="4"/>
        <v>7.3141951422121126E-2</v>
      </c>
      <c r="O19" s="440">
        <f t="shared" si="5"/>
        <v>0.31474230534757364</v>
      </c>
      <c r="P19" s="442">
        <f t="shared" si="6"/>
        <v>5090709.4015450003</v>
      </c>
    </row>
    <row r="20" spans="1:16" x14ac:dyDescent="0.3">
      <c r="A20" s="420" t="s">
        <v>10</v>
      </c>
      <c r="B20" s="421" t="s">
        <v>109</v>
      </c>
      <c r="C20" s="422">
        <f t="shared" ref="C20:K20" si="17">(C75*C$62+C124*C$111+C173*C$160)/(SUM(C$160,C$111,C$62))</f>
        <v>3.9699999999999999E-2</v>
      </c>
      <c r="D20" s="422">
        <f t="shared" si="17"/>
        <v>3.9699999999999999E-2</v>
      </c>
      <c r="E20" s="422">
        <f t="shared" si="17"/>
        <v>7.3399999999999993E-2</v>
      </c>
      <c r="F20" s="422">
        <f t="shared" si="17"/>
        <v>7.0699999999999999E-2</v>
      </c>
      <c r="G20" s="422">
        <f t="shared" si="17"/>
        <v>7.0699999999999999E-2</v>
      </c>
      <c r="H20" s="422">
        <f t="shared" si="17"/>
        <v>7.7299999999999994E-2</v>
      </c>
      <c r="I20" s="422">
        <f t="shared" si="17"/>
        <v>7.0699999999999985E-2</v>
      </c>
      <c r="J20" s="422">
        <f t="shared" si="17"/>
        <v>7.0699999999999999E-2</v>
      </c>
      <c r="K20" s="422">
        <f t="shared" si="17"/>
        <v>7.0699999999999999E-2</v>
      </c>
      <c r="L20" s="600">
        <f t="shared" si="8"/>
        <v>6.7613370860561683E-2</v>
      </c>
      <c r="M20" s="600"/>
      <c r="N20" s="423">
        <f t="shared" si="4"/>
        <v>7.9047785135570557E-3</v>
      </c>
      <c r="O20" s="422">
        <f t="shared" si="5"/>
        <v>3.4015611618839724E-2</v>
      </c>
      <c r="P20" s="424">
        <f t="shared" si="6"/>
        <v>550175.78166400013</v>
      </c>
    </row>
    <row r="21" spans="1:16" x14ac:dyDescent="0.3">
      <c r="A21" s="438" t="s">
        <v>11</v>
      </c>
      <c r="B21" s="439" t="s">
        <v>110</v>
      </c>
      <c r="C21" s="440">
        <f t="shared" ref="C21:K21" si="18">(C76*C$62+C125*C$111+C174*C$160)/(SUM(C$160,C$111,C$62))</f>
        <v>4.1000000000000003E-3</v>
      </c>
      <c r="D21" s="440">
        <f t="shared" si="18"/>
        <v>4.1000000000000003E-3</v>
      </c>
      <c r="E21" s="440">
        <f t="shared" si="18"/>
        <v>7.7000000000000002E-3</v>
      </c>
      <c r="F21" s="440">
        <f t="shared" si="18"/>
        <v>7.4000000000000003E-3</v>
      </c>
      <c r="G21" s="440">
        <f t="shared" si="18"/>
        <v>7.4000000000000003E-3</v>
      </c>
      <c r="H21" s="440">
        <f t="shared" si="18"/>
        <v>8.0999999999999996E-3</v>
      </c>
      <c r="I21" s="440">
        <f t="shared" si="18"/>
        <v>7.4000000000000003E-3</v>
      </c>
      <c r="J21" s="440">
        <f t="shared" si="18"/>
        <v>7.4000000000000012E-3</v>
      </c>
      <c r="K21" s="440">
        <f t="shared" si="18"/>
        <v>7.3999999999999995E-3</v>
      </c>
      <c r="L21" s="599">
        <f t="shared" si="8"/>
        <v>7.0761589830554469E-3</v>
      </c>
      <c r="M21" s="599"/>
      <c r="N21" s="441">
        <f t="shared" si="4"/>
        <v>8.2728414181753413E-4</v>
      </c>
      <c r="O21" s="440">
        <f t="shared" si="5"/>
        <v>3.5599449141083452E-3</v>
      </c>
      <c r="P21" s="442">
        <f t="shared" si="6"/>
        <v>57579.310868999994</v>
      </c>
    </row>
    <row r="22" spans="1:16" x14ac:dyDescent="0.3">
      <c r="A22" s="420" t="s">
        <v>132</v>
      </c>
      <c r="B22" s="421" t="s">
        <v>133</v>
      </c>
      <c r="C22" s="422">
        <f t="shared" ref="C22:K22" si="19">(C77*C$62+C126*C$111+C175*C$160)/(SUM(C$160,C$111,C$62))</f>
        <v>2.1299999999999996E-2</v>
      </c>
      <c r="D22" s="422">
        <f t="shared" si="19"/>
        <v>2.1299999999999999E-2</v>
      </c>
      <c r="E22" s="422">
        <f t="shared" si="19"/>
        <v>3.9399999999999998E-2</v>
      </c>
      <c r="F22" s="422">
        <f t="shared" si="19"/>
        <v>3.7899999999999996E-2</v>
      </c>
      <c r="G22" s="422">
        <f t="shared" si="19"/>
        <v>3.7900000000000003E-2</v>
      </c>
      <c r="H22" s="422">
        <f t="shared" si="19"/>
        <v>4.1499999999999995E-2</v>
      </c>
      <c r="I22" s="422">
        <f t="shared" si="19"/>
        <v>3.7900000000000003E-2</v>
      </c>
      <c r="J22" s="422">
        <f t="shared" si="19"/>
        <v>3.7900000000000003E-2</v>
      </c>
      <c r="K22" s="422">
        <f t="shared" si="19"/>
        <v>3.7899999999999996E-2</v>
      </c>
      <c r="L22" s="600">
        <f t="shared" si="8"/>
        <v>2.3100682753546039E-2</v>
      </c>
      <c r="M22" s="600"/>
      <c r="N22" s="423">
        <f t="shared" si="4"/>
        <v>2.7007347563740712E-3</v>
      </c>
      <c r="O22" s="422">
        <f t="shared" si="5"/>
        <v>1.1621722784612596E-2</v>
      </c>
      <c r="P22" s="424">
        <f t="shared" si="6"/>
        <v>187972.23136700003</v>
      </c>
    </row>
    <row r="23" spans="1:16" x14ac:dyDescent="0.3">
      <c r="A23" s="438" t="s">
        <v>13</v>
      </c>
      <c r="B23" s="439" t="s">
        <v>40</v>
      </c>
      <c r="C23" s="440">
        <f t="shared" ref="C23:K23" si="20">(C78*C$62+C127*C$111+C176*C$160)/(SUM(C$160,C$111,C$62))</f>
        <v>4.2200000000000001E-2</v>
      </c>
      <c r="D23" s="440">
        <f t="shared" si="20"/>
        <v>4.2199999999999994E-2</v>
      </c>
      <c r="E23" s="440">
        <f t="shared" si="20"/>
        <v>6.3700000000000007E-2</v>
      </c>
      <c r="F23" s="440">
        <f t="shared" si="20"/>
        <v>6.2E-2</v>
      </c>
      <c r="G23" s="440">
        <f t="shared" si="20"/>
        <v>6.2000000000000006E-2</v>
      </c>
      <c r="H23" s="440">
        <f t="shared" si="20"/>
        <v>6.7799999999999999E-2</v>
      </c>
      <c r="I23" s="440">
        <f t="shared" si="20"/>
        <v>6.1999999999999986E-2</v>
      </c>
      <c r="J23" s="440">
        <f t="shared" si="20"/>
        <v>6.2E-2</v>
      </c>
      <c r="K23" s="440">
        <f t="shared" si="20"/>
        <v>6.2E-2</v>
      </c>
      <c r="L23" s="599">
        <f t="shared" si="8"/>
        <v>3.841241667371291E-2</v>
      </c>
      <c r="M23" s="599"/>
      <c r="N23" s="441">
        <f t="shared" si="4"/>
        <v>4.4908520624177047E-3</v>
      </c>
      <c r="O23" s="440">
        <f t="shared" si="5"/>
        <v>1.9324903200118412E-2</v>
      </c>
      <c r="P23" s="442">
        <f t="shared" si="6"/>
        <v>312565.11988800007</v>
      </c>
    </row>
    <row r="24" spans="1:16" x14ac:dyDescent="0.3">
      <c r="A24" s="425" t="s">
        <v>14</v>
      </c>
      <c r="B24" s="421" t="s">
        <v>118</v>
      </c>
      <c r="C24" s="422">
        <f t="shared" ref="C24:K24" si="21">(C79*C$62+C128*C$111+C177*C$160)/(SUM(C$160,C$111,C$62))</f>
        <v>0.1492</v>
      </c>
      <c r="D24" s="422">
        <f t="shared" si="21"/>
        <v>0.1492</v>
      </c>
      <c r="E24" s="422">
        <f t="shared" si="21"/>
        <v>0.23599999999999999</v>
      </c>
      <c r="F24" s="422">
        <f t="shared" si="21"/>
        <v>0.22916917562044384</v>
      </c>
      <c r="G24" s="422">
        <f t="shared" si="21"/>
        <v>0.22916343139450579</v>
      </c>
      <c r="H24" s="422">
        <f t="shared" si="21"/>
        <v>0.25069999999999998</v>
      </c>
      <c r="I24" s="422">
        <f t="shared" si="21"/>
        <v>0.22916791007801982</v>
      </c>
      <c r="J24" s="422">
        <f t="shared" si="21"/>
        <v>0.22919999999999999</v>
      </c>
      <c r="K24" s="422">
        <f t="shared" si="21"/>
        <v>0.229177086611177</v>
      </c>
      <c r="L24" s="600">
        <f t="shared" si="8"/>
        <v>0.2212704304220334</v>
      </c>
      <c r="M24" s="600"/>
      <c r="N24" s="423">
        <f t="shared" si="4"/>
        <v>2.586905107412479E-2</v>
      </c>
      <c r="O24" s="422">
        <f t="shared" si="5"/>
        <v>0.11131894369667668</v>
      </c>
      <c r="P24" s="424">
        <f t="shared" si="6"/>
        <v>1800496.4176039998</v>
      </c>
    </row>
    <row r="25" spans="1:16" x14ac:dyDescent="0.3">
      <c r="A25" s="443"/>
      <c r="B25" s="439" t="s">
        <v>117</v>
      </c>
      <c r="C25" s="440">
        <f t="shared" ref="C25:K25" si="22">(C80*C$62+C129*C$111+C178*C$160)/(SUM(C$160,C$111,C$62))</f>
        <v>4.9000000000000002E-2</v>
      </c>
      <c r="D25" s="440">
        <f t="shared" si="22"/>
        <v>4.9000000000000002E-2</v>
      </c>
      <c r="E25" s="440">
        <f t="shared" si="22"/>
        <v>7.4199999999999988E-2</v>
      </c>
      <c r="F25" s="440">
        <f t="shared" si="22"/>
        <v>7.2199999999999986E-2</v>
      </c>
      <c r="G25" s="440">
        <f t="shared" si="22"/>
        <v>7.22E-2</v>
      </c>
      <c r="H25" s="440">
        <f t="shared" si="22"/>
        <v>7.9000000000000001E-2</v>
      </c>
      <c r="I25" s="440">
        <f t="shared" si="22"/>
        <v>7.22E-2</v>
      </c>
      <c r="J25" s="440">
        <f t="shared" si="22"/>
        <v>7.22E-2</v>
      </c>
      <c r="K25" s="440">
        <f t="shared" si="22"/>
        <v>7.22E-2</v>
      </c>
      <c r="L25" s="599">
        <f t="shared" si="8"/>
        <v>6.9929516155153401E-2</v>
      </c>
      <c r="M25" s="599"/>
      <c r="N25" s="441">
        <f t="shared" si="4"/>
        <v>8.1755624624408139E-3</v>
      </c>
      <c r="O25" s="440">
        <f t="shared" si="5"/>
        <v>3.5180841184987412E-2</v>
      </c>
      <c r="P25" s="442">
        <f t="shared" si="6"/>
        <v>569022.45402599999</v>
      </c>
    </row>
    <row r="26" spans="1:16" x14ac:dyDescent="0.3">
      <c r="A26" s="404">
        <v>6</v>
      </c>
      <c r="B26" s="398" t="s">
        <v>42</v>
      </c>
      <c r="C26" s="405">
        <f>SUM(C27:C29)</f>
        <v>0.32299590435461489</v>
      </c>
      <c r="D26" s="405">
        <f t="shared" ref="D26:K26" si="23">SUM(D27:D29)</f>
        <v>0.32533771864651295</v>
      </c>
      <c r="E26" s="405">
        <f t="shared" si="23"/>
        <v>0.39407653227601636</v>
      </c>
      <c r="F26" s="405">
        <f t="shared" si="23"/>
        <v>0.39023492443518215</v>
      </c>
      <c r="G26" s="405">
        <f t="shared" si="23"/>
        <v>0.39061065211021007</v>
      </c>
      <c r="H26" s="405">
        <f>SUM(H27:H29)</f>
        <v>0.76076181765630491</v>
      </c>
      <c r="I26" s="405">
        <f t="shared" si="23"/>
        <v>0.39032708883376066</v>
      </c>
      <c r="J26" s="405">
        <f t="shared" si="23"/>
        <v>0.3882678048984326</v>
      </c>
      <c r="K26" s="405">
        <f t="shared" si="23"/>
        <v>0.3897999965362493</v>
      </c>
      <c r="L26" s="603">
        <f t="shared" si="8"/>
        <v>0.39215586852323525</v>
      </c>
      <c r="M26" s="603"/>
      <c r="N26" s="406">
        <f t="shared" si="4"/>
        <v>4.5847518678822807E-2</v>
      </c>
      <c r="O26" s="405">
        <f t="shared" si="5"/>
        <v>0.19728970095641124</v>
      </c>
      <c r="P26" s="407">
        <f t="shared" si="6"/>
        <v>3191005.8432650003</v>
      </c>
    </row>
    <row r="27" spans="1:16" x14ac:dyDescent="0.3">
      <c r="A27" s="420" t="s">
        <v>15</v>
      </c>
      <c r="B27" s="421" t="s">
        <v>43</v>
      </c>
      <c r="C27" s="422">
        <f t="shared" ref="C27:K27" si="24">(C82*C$62+C131*C$111+C180*C$160)/(SUM(C$160,C$111,C$62))</f>
        <v>0.13930000000000003</v>
      </c>
      <c r="D27" s="422">
        <f t="shared" si="24"/>
        <v>0.13930000000000001</v>
      </c>
      <c r="E27" s="422">
        <f t="shared" si="24"/>
        <v>0.2099</v>
      </c>
      <c r="F27" s="422">
        <f t="shared" si="24"/>
        <v>0.20579999999999998</v>
      </c>
      <c r="G27" s="422">
        <f t="shared" si="24"/>
        <v>0.20579999999999998</v>
      </c>
      <c r="H27" s="422">
        <f t="shared" si="24"/>
        <v>0.20580000000000001</v>
      </c>
      <c r="I27" s="422">
        <f t="shared" si="24"/>
        <v>0.20580000000000001</v>
      </c>
      <c r="J27" s="422">
        <f t="shared" si="24"/>
        <v>0.20580000000000001</v>
      </c>
      <c r="K27" s="422">
        <f t="shared" si="24"/>
        <v>0.20580000000000004</v>
      </c>
      <c r="L27" s="600">
        <f t="shared" si="8"/>
        <v>0.19817236988880466</v>
      </c>
      <c r="M27" s="600"/>
      <c r="N27" s="423">
        <f t="shared" si="4"/>
        <v>2.3168622885380144E-2</v>
      </c>
      <c r="O27" s="422">
        <f t="shared" si="5"/>
        <v>9.969854012491737E-2</v>
      </c>
      <c r="P27" s="424">
        <f t="shared" si="6"/>
        <v>1612545.5234680001</v>
      </c>
    </row>
    <row r="28" spans="1:16" x14ac:dyDescent="0.3">
      <c r="A28" s="438" t="s">
        <v>16</v>
      </c>
      <c r="B28" s="439" t="s">
        <v>80</v>
      </c>
      <c r="C28" s="440">
        <f t="shared" ref="C28:K28" si="25">(C83*C$62+C132*C$111+C181*C$160)/(SUM(C$160,C$111,C$62))</f>
        <v>0.18369590435461486</v>
      </c>
      <c r="D28" s="440">
        <f t="shared" si="25"/>
        <v>0.18603771864651292</v>
      </c>
      <c r="E28" s="440">
        <f t="shared" si="25"/>
        <v>0.18417653227601632</v>
      </c>
      <c r="F28" s="440">
        <f t="shared" si="25"/>
        <v>0.1844349244351822</v>
      </c>
      <c r="G28" s="440">
        <f t="shared" si="25"/>
        <v>0.18481065211021008</v>
      </c>
      <c r="H28" s="440">
        <f t="shared" si="25"/>
        <v>0.18686181765630486</v>
      </c>
      <c r="I28" s="440">
        <f t="shared" si="25"/>
        <v>0.18452708883376065</v>
      </c>
      <c r="J28" s="440">
        <f t="shared" si="25"/>
        <v>0.18246780489843256</v>
      </c>
      <c r="K28" s="440">
        <f t="shared" si="25"/>
        <v>0.18399999653624927</v>
      </c>
      <c r="L28" s="599">
        <f t="shared" si="8"/>
        <v>0.18460836793883378</v>
      </c>
      <c r="M28" s="599"/>
      <c r="N28" s="441">
        <f t="shared" si="4"/>
        <v>2.1582835491447436E-2</v>
      </c>
      <c r="O28" s="440">
        <f t="shared" si="5"/>
        <v>9.28746262088532E-2</v>
      </c>
      <c r="P28" s="442">
        <f t="shared" si="6"/>
        <v>1502174.0794720002</v>
      </c>
    </row>
    <row r="29" spans="1:16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>
        <f>(H84*H$62+H133*H$111+H182*H$160)/(SUM(H$160,H$111,H$62))</f>
        <v>0.36809999999999998</v>
      </c>
      <c r="I29" s="422"/>
      <c r="J29" s="422"/>
      <c r="K29" s="422"/>
      <c r="L29" s="600">
        <f t="shared" si="8"/>
        <v>9.3751306955968533E-3</v>
      </c>
      <c r="M29" s="600"/>
      <c r="N29" s="423">
        <f t="shared" si="4"/>
        <v>1.0960603019952372E-3</v>
      </c>
      <c r="O29" s="422">
        <f t="shared" si="5"/>
        <v>4.7165346226407034E-3</v>
      </c>
      <c r="P29" s="424">
        <f t="shared" si="6"/>
        <v>76286.240324999992</v>
      </c>
    </row>
    <row r="30" spans="1:16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>
        <f>(H85*H$62+H134*H$111+H183*H$160)/(SUM(H$160,H$111,H$62))</f>
        <v>0.36809999999999998</v>
      </c>
      <c r="I30" s="440"/>
      <c r="J30" s="440"/>
      <c r="K30" s="440"/>
      <c r="L30" s="599">
        <f t="shared" si="8"/>
        <v>9.3751306955968533E-3</v>
      </c>
      <c r="M30" s="599"/>
      <c r="N30" s="441">
        <f t="shared" si="4"/>
        <v>1.0960603019952372E-3</v>
      </c>
      <c r="O30" s="440">
        <f t="shared" si="5"/>
        <v>4.7165346226407034E-3</v>
      </c>
      <c r="P30" s="442">
        <f t="shared" si="6"/>
        <v>76286.240324999992</v>
      </c>
    </row>
    <row r="31" spans="1:16" x14ac:dyDescent="0.3">
      <c r="A31" s="404">
        <v>7</v>
      </c>
      <c r="B31" s="398" t="s">
        <v>45</v>
      </c>
      <c r="C31" s="405">
        <f>SUM(C32:C33)</f>
        <v>0.41264665196587347</v>
      </c>
      <c r="D31" s="405">
        <f>SUM(D32:D33)</f>
        <v>0.24138967602009712</v>
      </c>
      <c r="E31" s="405">
        <f t="shared" ref="E31:K31" si="26">SUM(E32:E33)</f>
        <v>0.30038789412528855</v>
      </c>
      <c r="F31" s="405">
        <f t="shared" si="26"/>
        <v>0.27628591253649298</v>
      </c>
      <c r="G31" s="405">
        <f t="shared" si="26"/>
        <v>0.41743917557242499</v>
      </c>
      <c r="H31" s="405">
        <f t="shared" si="26"/>
        <v>0.63529999999999998</v>
      </c>
      <c r="I31" s="405">
        <f t="shared" si="26"/>
        <v>0.72667443794197406</v>
      </c>
      <c r="J31" s="405">
        <f t="shared" si="26"/>
        <v>0.80417561369696677</v>
      </c>
      <c r="K31" s="405">
        <f t="shared" si="26"/>
        <v>1.2718933520314879</v>
      </c>
      <c r="L31" s="603">
        <f t="shared" si="8"/>
        <v>0.4836872387234204</v>
      </c>
      <c r="M31" s="603"/>
      <c r="N31" s="406">
        <f t="shared" si="4"/>
        <v>5.6548585631496992E-2</v>
      </c>
      <c r="O31" s="405">
        <f t="shared" si="5"/>
        <v>0.24333821917170131</v>
      </c>
      <c r="P31" s="407">
        <f t="shared" si="6"/>
        <v>3935804.431262</v>
      </c>
    </row>
    <row r="32" spans="1:16" x14ac:dyDescent="0.3">
      <c r="A32" s="420" t="s">
        <v>17</v>
      </c>
      <c r="B32" s="421" t="s">
        <v>46</v>
      </c>
      <c r="C32" s="422">
        <f t="shared" ref="C32:K32" si="27">(C87*C$62+C136*C$111+C185*C$160)/(SUM(C$160,C$111,C$62))</f>
        <v>0.39185849383441468</v>
      </c>
      <c r="D32" s="422">
        <f t="shared" si="27"/>
        <v>0.22958763762427362</v>
      </c>
      <c r="E32" s="422">
        <f t="shared" si="27"/>
        <v>0.28481718972685727</v>
      </c>
      <c r="F32" s="422">
        <f t="shared" si="27"/>
        <v>0.26210378020966851</v>
      </c>
      <c r="G32" s="422">
        <f t="shared" si="27"/>
        <v>0.3962079864338709</v>
      </c>
      <c r="H32" s="422">
        <f t="shared" si="27"/>
        <v>0.59750000000000003</v>
      </c>
      <c r="I32" s="422">
        <f t="shared" si="27"/>
        <v>0.68941779802276049</v>
      </c>
      <c r="J32" s="422">
        <f t="shared" si="27"/>
        <v>0.76010829641316335</v>
      </c>
      <c r="K32" s="422">
        <f t="shared" si="27"/>
        <v>1.2053366229824731</v>
      </c>
      <c r="L32" s="600">
        <f t="shared" si="8"/>
        <v>0.45861108812567686</v>
      </c>
      <c r="M32" s="600"/>
      <c r="N32" s="423">
        <f t="shared" si="4"/>
        <v>5.3616896027431048E-2</v>
      </c>
      <c r="O32" s="422">
        <f t="shared" si="5"/>
        <v>0.23072265824385657</v>
      </c>
      <c r="P32" s="424">
        <f t="shared" si="6"/>
        <v>3731757.6490850002</v>
      </c>
    </row>
    <row r="33" spans="1:18" x14ac:dyDescent="0.3">
      <c r="A33" s="438" t="s">
        <v>18</v>
      </c>
      <c r="B33" s="439" t="s">
        <v>48</v>
      </c>
      <c r="C33" s="440">
        <f t="shared" ref="C33:K33" si="28">(C88*C$62+C137*C$111+C186*C$160)/(SUM(C$160,C$111,C$62))</f>
        <v>2.0788158131458762E-2</v>
      </c>
      <c r="D33" s="440">
        <f t="shared" si="28"/>
        <v>1.1802038395823512E-2</v>
      </c>
      <c r="E33" s="440">
        <f t="shared" si="28"/>
        <v>1.5570704398431296E-2</v>
      </c>
      <c r="F33" s="440">
        <f t="shared" si="28"/>
        <v>1.4182132326824472E-2</v>
      </c>
      <c r="G33" s="440">
        <f t="shared" si="28"/>
        <v>2.1231189138554079E-2</v>
      </c>
      <c r="H33" s="440">
        <f t="shared" si="28"/>
        <v>3.78E-2</v>
      </c>
      <c r="I33" s="440">
        <f t="shared" si="28"/>
        <v>3.7256639919213533E-2</v>
      </c>
      <c r="J33" s="440">
        <f t="shared" si="28"/>
        <v>4.4067317283803406E-2</v>
      </c>
      <c r="K33" s="440">
        <f t="shared" si="28"/>
        <v>6.6556729049014746E-2</v>
      </c>
      <c r="L33" s="599">
        <f t="shared" si="8"/>
        <v>2.5076150597743561E-2</v>
      </c>
      <c r="M33" s="599"/>
      <c r="N33" s="441">
        <f t="shared" si="4"/>
        <v>2.9316896040659486E-3</v>
      </c>
      <c r="O33" s="440">
        <f t="shared" si="5"/>
        <v>1.2615560927844778E-2</v>
      </c>
      <c r="P33" s="442">
        <f t="shared" si="6"/>
        <v>204046.78217699999</v>
      </c>
    </row>
    <row r="34" spans="1:18" x14ac:dyDescent="0.3">
      <c r="A34" s="404">
        <v>8</v>
      </c>
      <c r="B34" s="398" t="s">
        <v>49</v>
      </c>
      <c r="C34" s="405">
        <f>SUM(C35:C38)</f>
        <v>0.77480429475530488</v>
      </c>
      <c r="D34" s="405">
        <f>SUM(D35:D38)</f>
        <v>0.44801772166677639</v>
      </c>
      <c r="E34" s="405">
        <f t="shared" ref="E34:K34" si="29">SUM(E35:E38)</f>
        <v>0.59465505249912864</v>
      </c>
      <c r="F34" s="405">
        <f t="shared" si="29"/>
        <v>0.51027219702704629</v>
      </c>
      <c r="G34" s="405">
        <f t="shared" si="29"/>
        <v>0.7837736989519819</v>
      </c>
      <c r="H34" s="405">
        <f t="shared" si="29"/>
        <v>1.2649293663991468</v>
      </c>
      <c r="I34" s="405">
        <f t="shared" si="29"/>
        <v>1.3721955523793274</v>
      </c>
      <c r="J34" s="405">
        <f t="shared" si="29"/>
        <v>1.5200126905164</v>
      </c>
      <c r="K34" s="405">
        <f t="shared" si="29"/>
        <v>2.8921272408750109</v>
      </c>
      <c r="L34" s="603">
        <f t="shared" si="8"/>
        <v>0.97020076790958842</v>
      </c>
      <c r="M34" s="603"/>
      <c r="N34" s="406">
        <f t="shared" si="4"/>
        <v>0.11342759703290675</v>
      </c>
      <c r="O34" s="405">
        <f t="shared" si="5"/>
        <v>0.48809831684878169</v>
      </c>
      <c r="P34" s="407">
        <f t="shared" si="6"/>
        <v>7894606.6297520008</v>
      </c>
    </row>
    <row r="35" spans="1:18" x14ac:dyDescent="0.3">
      <c r="A35" s="420" t="s">
        <v>19</v>
      </c>
      <c r="B35" s="421" t="s">
        <v>46</v>
      </c>
      <c r="C35" s="422">
        <f t="shared" ref="C35:K35" si="30">(C90*C$62+C139*C$111+C188*C$160)/(SUM(C$160,C$111,C$62))</f>
        <v>0.39188706858371175</v>
      </c>
      <c r="D35" s="422">
        <f t="shared" si="30"/>
        <v>0.226584486870375</v>
      </c>
      <c r="E35" s="422">
        <f t="shared" si="30"/>
        <v>0.30076640179547282</v>
      </c>
      <c r="F35" s="422">
        <f t="shared" si="30"/>
        <v>0.25809467407261211</v>
      </c>
      <c r="G35" s="422">
        <f t="shared" si="30"/>
        <v>0.39641017751757873</v>
      </c>
      <c r="H35" s="422">
        <f t="shared" si="30"/>
        <v>0.61570000000000003</v>
      </c>
      <c r="I35" s="422">
        <f t="shared" si="30"/>
        <v>0.69402209666617487</v>
      </c>
      <c r="J35" s="422">
        <f t="shared" si="30"/>
        <v>0.76874732090532638</v>
      </c>
      <c r="K35" s="422">
        <f t="shared" si="30"/>
        <v>1.4627224103228431</v>
      </c>
      <c r="L35" s="600">
        <f t="shared" si="8"/>
        <v>0.49008523310016144</v>
      </c>
      <c r="M35" s="600"/>
      <c r="N35" s="423">
        <f t="shared" si="4"/>
        <v>5.7296584552944368E-2</v>
      </c>
      <c r="O35" s="422">
        <f t="shared" si="5"/>
        <v>0.24655698624526676</v>
      </c>
      <c r="P35" s="424">
        <f t="shared" si="6"/>
        <v>3987865.458726001</v>
      </c>
    </row>
    <row r="36" spans="1:18" x14ac:dyDescent="0.3">
      <c r="A36" s="438" t="s">
        <v>19</v>
      </c>
      <c r="B36" s="439" t="s">
        <v>47</v>
      </c>
      <c r="C36" s="440">
        <f t="shared" ref="C36:K36" si="31">(C91*C$62+C140*C$111+C189*C$160)/(SUM(C$160,C$111,C$62))</f>
        <v>0.20083507245037244</v>
      </c>
      <c r="D36" s="440">
        <f t="shared" si="31"/>
        <v>0.11613974772356386</v>
      </c>
      <c r="E36" s="440">
        <f t="shared" si="31"/>
        <v>0.15413270439244833</v>
      </c>
      <c r="F36" s="440">
        <f t="shared" si="31"/>
        <v>0.13225708117487067</v>
      </c>
      <c r="G36" s="440">
        <f t="shared" si="31"/>
        <v>0.20315755624408047</v>
      </c>
      <c r="H36" s="440">
        <f t="shared" si="31"/>
        <v>0.31542936639914687</v>
      </c>
      <c r="I36" s="440">
        <f t="shared" si="31"/>
        <v>0.35567299688197423</v>
      </c>
      <c r="J36" s="440">
        <f t="shared" si="31"/>
        <v>0.39403244099822216</v>
      </c>
      <c r="K36" s="440">
        <f t="shared" si="31"/>
        <v>0.7497514871326364</v>
      </c>
      <c r="L36" s="599">
        <f t="shared" si="8"/>
        <v>0.25117253785041632</v>
      </c>
      <c r="M36" s="599"/>
      <c r="N36" s="441">
        <f t="shared" si="4"/>
        <v>2.9364950380748898E-2</v>
      </c>
      <c r="O36" s="440">
        <f t="shared" si="5"/>
        <v>0.12636239530873031</v>
      </c>
      <c r="P36" s="442">
        <f t="shared" si="6"/>
        <v>2043812.423276</v>
      </c>
    </row>
    <row r="37" spans="1:18" x14ac:dyDescent="0.3">
      <c r="A37" s="420" t="s">
        <v>20</v>
      </c>
      <c r="B37" s="421" t="s">
        <v>50</v>
      </c>
      <c r="C37" s="422">
        <f t="shared" ref="C37:K37" si="32">(C92*C$62+C141*C$111+C190*C$160)/(SUM(C$160,C$111,C$62))</f>
        <v>0.12037634011319391</v>
      </c>
      <c r="D37" s="422">
        <f t="shared" si="32"/>
        <v>6.9613781250032439E-2</v>
      </c>
      <c r="E37" s="422">
        <f t="shared" si="32"/>
        <v>9.2406234294530556E-2</v>
      </c>
      <c r="F37" s="422">
        <f t="shared" si="32"/>
        <v>7.9278908208567325E-2</v>
      </c>
      <c r="G37" s="422">
        <f t="shared" si="32"/>
        <v>0.12180825052676926</v>
      </c>
      <c r="H37" s="422">
        <f t="shared" si="32"/>
        <v>0.22069999999999998</v>
      </c>
      <c r="I37" s="422">
        <f t="shared" si="32"/>
        <v>0.21323516488463029</v>
      </c>
      <c r="J37" s="422">
        <f t="shared" si="32"/>
        <v>0.23618804995935128</v>
      </c>
      <c r="K37" s="422">
        <f t="shared" si="32"/>
        <v>0.44933495698280618</v>
      </c>
      <c r="L37" s="600">
        <f t="shared" si="8"/>
        <v>0.1513722277402435</v>
      </c>
      <c r="M37" s="600"/>
      <c r="N37" s="423">
        <f t="shared" si="4"/>
        <v>1.769714951585542E-2</v>
      </c>
      <c r="O37" s="422">
        <f t="shared" si="5"/>
        <v>7.6153856007407844E-2</v>
      </c>
      <c r="P37" s="424">
        <f t="shared" si="6"/>
        <v>1231728.7639890001</v>
      </c>
    </row>
    <row r="38" spans="1:18" x14ac:dyDescent="0.3">
      <c r="A38" s="438" t="s">
        <v>20</v>
      </c>
      <c r="B38" s="439" t="s">
        <v>47</v>
      </c>
      <c r="C38" s="440">
        <f t="shared" ref="C38:K38" si="33">(C93*C$62+C142*C$111+C191*C$160)/(SUM(C$160,C$111,C$62))</f>
        <v>6.1705813608026898E-2</v>
      </c>
      <c r="D38" s="440">
        <f t="shared" si="33"/>
        <v>3.5679705822805122E-2</v>
      </c>
      <c r="E38" s="440">
        <f t="shared" si="33"/>
        <v>4.7349712016676891E-2</v>
      </c>
      <c r="F38" s="440">
        <f t="shared" si="33"/>
        <v>4.0641533570996195E-2</v>
      </c>
      <c r="G38" s="440">
        <f t="shared" si="33"/>
        <v>6.2397714663553434E-2</v>
      </c>
      <c r="H38" s="440">
        <f t="shared" si="33"/>
        <v>0.11310000000000001</v>
      </c>
      <c r="I38" s="440">
        <f t="shared" si="33"/>
        <v>0.10926529394654814</v>
      </c>
      <c r="J38" s="440">
        <f t="shared" si="33"/>
        <v>0.12104487865350008</v>
      </c>
      <c r="K38" s="440">
        <f t="shared" si="33"/>
        <v>0.23031838643672534</v>
      </c>
      <c r="L38" s="599">
        <f t="shared" si="8"/>
        <v>7.7570769218767197E-2</v>
      </c>
      <c r="M38" s="599"/>
      <c r="N38" s="441">
        <f t="shared" si="4"/>
        <v>9.0689125833580738E-3</v>
      </c>
      <c r="O38" s="440">
        <f t="shared" si="5"/>
        <v>3.9025079287376807E-2</v>
      </c>
      <c r="P38" s="442">
        <f t="shared" si="6"/>
        <v>631199.98376099998</v>
      </c>
    </row>
    <row r="39" spans="1:18" x14ac:dyDescent="0.3">
      <c r="A39" s="404">
        <v>9</v>
      </c>
      <c r="B39" s="398" t="s">
        <v>51</v>
      </c>
      <c r="C39" s="405">
        <f t="shared" ref="C39:K39" si="34">SUM(C42,C44)</f>
        <v>0.45716788107829492</v>
      </c>
      <c r="D39" s="405">
        <f t="shared" si="34"/>
        <v>0.44105158598536454</v>
      </c>
      <c r="E39" s="405">
        <f t="shared" si="34"/>
        <v>0.62310752609162512</v>
      </c>
      <c r="F39" s="405">
        <f t="shared" si="34"/>
        <v>0.64014909543196774</v>
      </c>
      <c r="G39" s="405">
        <f t="shared" si="34"/>
        <v>0.68591909251940608</v>
      </c>
      <c r="H39" s="405">
        <f t="shared" si="34"/>
        <v>0.82636633861853137</v>
      </c>
      <c r="I39" s="405">
        <f t="shared" si="34"/>
        <v>0.83067912245630959</v>
      </c>
      <c r="J39" s="405">
        <f t="shared" si="34"/>
        <v>0.88245992307848908</v>
      </c>
      <c r="K39" s="405">
        <f t="shared" si="34"/>
        <v>1.0790000106181556</v>
      </c>
      <c r="L39" s="603">
        <f t="shared" si="8"/>
        <v>0.66713534591328016</v>
      </c>
      <c r="M39" s="603"/>
      <c r="N39" s="406">
        <f t="shared" si="4"/>
        <v>7.7995773334320964E-2</v>
      </c>
      <c r="O39" s="405">
        <f t="shared" si="5"/>
        <v>0.33562912978537918</v>
      </c>
      <c r="P39" s="407">
        <f t="shared" si="6"/>
        <v>5428537.3697824972</v>
      </c>
    </row>
    <row r="40" spans="1:18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596">
        <f t="shared" si="8"/>
        <v>-0.29341456474674665</v>
      </c>
      <c r="M40" s="596"/>
      <c r="N40" s="429">
        <f t="shared" si="4"/>
        <v>-3.4303527800115224E-2</v>
      </c>
      <c r="O40" s="430">
        <f t="shared" si="5"/>
        <v>-0.14761393716516921</v>
      </c>
      <c r="P40" s="431">
        <f t="shared" si="6"/>
        <v>-2387539.4090920002</v>
      </c>
    </row>
    <row r="41" spans="1:18" x14ac:dyDescent="0.3">
      <c r="A41" s="432"/>
      <c r="B41" s="433" t="s">
        <v>52</v>
      </c>
      <c r="C41" s="434">
        <f t="shared" ref="C41:K41" si="35">SUM(C34,C31,C26,C15,C9)</f>
        <v>5.3741463426705103</v>
      </c>
      <c r="D41" s="434">
        <f t="shared" si="35"/>
        <v>5.1846944325170981</v>
      </c>
      <c r="E41" s="434">
        <f t="shared" si="35"/>
        <v>7.3248169240093235</v>
      </c>
      <c r="F41" s="434">
        <f t="shared" si="35"/>
        <v>7.5251457120417511</v>
      </c>
      <c r="G41" s="434">
        <f t="shared" si="35"/>
        <v>8.0631858339141171</v>
      </c>
      <c r="H41" s="434">
        <f t="shared" si="35"/>
        <v>9.7141855764627305</v>
      </c>
      <c r="I41" s="434">
        <f t="shared" si="35"/>
        <v>9.7648836513884127</v>
      </c>
      <c r="J41" s="434">
        <f t="shared" si="35"/>
        <v>10.37358258191669</v>
      </c>
      <c r="K41" s="434">
        <f t="shared" si="35"/>
        <v>12.683970595501901</v>
      </c>
      <c r="L41" s="597">
        <f t="shared" si="8"/>
        <v>7.8423772266102425</v>
      </c>
      <c r="M41" s="597"/>
      <c r="N41" s="435">
        <f t="shared" si="4"/>
        <v>0.91686384227113549</v>
      </c>
      <c r="O41" s="436">
        <f t="shared" si="5"/>
        <v>3.945421660146931</v>
      </c>
      <c r="P41" s="437">
        <f t="shared" si="6"/>
        <v>63814094.251451738</v>
      </c>
      <c r="Q41" s="277"/>
      <c r="R41" s="277"/>
    </row>
    <row r="42" spans="1:18" x14ac:dyDescent="0.3">
      <c r="A42" s="426" t="s">
        <v>21</v>
      </c>
      <c r="B42" s="416" t="s">
        <v>53</v>
      </c>
      <c r="C42" s="427">
        <f t="shared" ref="C42:K42" si="36">SUM(C43:C43)</f>
        <v>0.11195959075685473</v>
      </c>
      <c r="D42" s="427">
        <f t="shared" si="36"/>
        <v>0.10801273911262871</v>
      </c>
      <c r="E42" s="427">
        <f t="shared" si="36"/>
        <v>0.15259791097788625</v>
      </c>
      <c r="F42" s="427">
        <f t="shared" si="36"/>
        <v>0.15677136061896585</v>
      </c>
      <c r="G42" s="427">
        <f t="shared" si="36"/>
        <v>0.16798035047793278</v>
      </c>
      <c r="H42" s="427">
        <f t="shared" si="36"/>
        <v>0.20237562811444804</v>
      </c>
      <c r="I42" s="427">
        <f t="shared" si="36"/>
        <v>0.20343182110937483</v>
      </c>
      <c r="J42" s="427">
        <f t="shared" si="36"/>
        <v>0.21611284592907043</v>
      </c>
      <c r="K42" s="427">
        <f t="shared" si="36"/>
        <v>0.26424515941609111</v>
      </c>
      <c r="L42" s="598">
        <f t="shared" si="8"/>
        <v>0.16338024476197119</v>
      </c>
      <c r="M42" s="598"/>
      <c r="N42" s="428">
        <f t="shared" si="4"/>
        <v>1.9101024426034566E-2</v>
      </c>
      <c r="O42" s="427">
        <f t="shared" si="5"/>
        <v>8.2194969445841023E-2</v>
      </c>
      <c r="P42" s="424">
        <f t="shared" si="6"/>
        <v>1329439.0255404941</v>
      </c>
    </row>
    <row r="43" spans="1:18" x14ac:dyDescent="0.3">
      <c r="A43" s="438" t="s">
        <v>121</v>
      </c>
      <c r="B43" s="439" t="s">
        <v>128</v>
      </c>
      <c r="C43" s="440">
        <f t="shared" ref="C43:K43" si="37">(C98*C$62+C147*C$111+C196*C$160)/(SUM(C$160,C$111,C$62))</f>
        <v>0.11195959075685473</v>
      </c>
      <c r="D43" s="440">
        <f t="shared" si="37"/>
        <v>0.10801273911262871</v>
      </c>
      <c r="E43" s="440">
        <f t="shared" si="37"/>
        <v>0.15259791097788625</v>
      </c>
      <c r="F43" s="440">
        <f t="shared" si="37"/>
        <v>0.15677136061896585</v>
      </c>
      <c r="G43" s="440">
        <f t="shared" si="37"/>
        <v>0.16798035047793278</v>
      </c>
      <c r="H43" s="440">
        <f t="shared" si="37"/>
        <v>0.20237562811444804</v>
      </c>
      <c r="I43" s="440">
        <f t="shared" si="37"/>
        <v>0.20343182110937483</v>
      </c>
      <c r="J43" s="440">
        <f t="shared" si="37"/>
        <v>0.21611284592907043</v>
      </c>
      <c r="K43" s="440">
        <f t="shared" si="37"/>
        <v>0.26424515941609111</v>
      </c>
      <c r="L43" s="599">
        <f t="shared" si="8"/>
        <v>0.16338024476197119</v>
      </c>
      <c r="M43" s="599"/>
      <c r="N43" s="441">
        <f t="shared" si="4"/>
        <v>1.9101024426034566E-2</v>
      </c>
      <c r="O43" s="440">
        <f t="shared" si="5"/>
        <v>8.2194969445841023E-2</v>
      </c>
      <c r="P43" s="442">
        <f t="shared" si="6"/>
        <v>1329439.0255404941</v>
      </c>
    </row>
    <row r="44" spans="1:18" x14ac:dyDescent="0.3">
      <c r="A44" s="426" t="s">
        <v>24</v>
      </c>
      <c r="B44" s="416" t="s">
        <v>56</v>
      </c>
      <c r="C44" s="427">
        <f>SUM(C45,C46)</f>
        <v>0.34520829032144018</v>
      </c>
      <c r="D44" s="427">
        <f t="shared" ref="D44:K44" si="38">SUM(D45,D46)</f>
        <v>0.33303884687273583</v>
      </c>
      <c r="E44" s="427">
        <f t="shared" si="38"/>
        <v>0.4705096151137389</v>
      </c>
      <c r="F44" s="427">
        <f t="shared" si="38"/>
        <v>0.48337773481300195</v>
      </c>
      <c r="G44" s="427">
        <f t="shared" si="38"/>
        <v>0.51793874204147328</v>
      </c>
      <c r="H44" s="427">
        <f t="shared" si="38"/>
        <v>0.62399071050408339</v>
      </c>
      <c r="I44" s="427">
        <f t="shared" si="38"/>
        <v>0.62724730134693474</v>
      </c>
      <c r="J44" s="427">
        <f t="shared" si="38"/>
        <v>0.66634707714941865</v>
      </c>
      <c r="K44" s="427">
        <f t="shared" si="38"/>
        <v>0.81475485120206459</v>
      </c>
      <c r="L44" s="598">
        <f t="shared" si="8"/>
        <v>0.50375510115130895</v>
      </c>
      <c r="M44" s="598"/>
      <c r="N44" s="428">
        <f t="shared" si="4"/>
        <v>5.8894748908286394E-2</v>
      </c>
      <c r="O44" s="427">
        <f t="shared" si="5"/>
        <v>0.25343416033953814</v>
      </c>
      <c r="P44" s="424">
        <f t="shared" si="6"/>
        <v>4099098.3442420023</v>
      </c>
    </row>
    <row r="45" spans="1:18" x14ac:dyDescent="0.3">
      <c r="A45" s="438" t="s">
        <v>25</v>
      </c>
      <c r="B45" s="439" t="s">
        <v>129</v>
      </c>
      <c r="C45" s="440">
        <f t="shared" ref="C45:K45" si="39">(C100*C$62+C149*C$111+C198*C$160)/(SUM(C$160,C$111,C$62))</f>
        <v>0.11195959075685473</v>
      </c>
      <c r="D45" s="440">
        <f t="shared" si="39"/>
        <v>0.10801273911262871</v>
      </c>
      <c r="E45" s="440">
        <f t="shared" si="39"/>
        <v>0.15259791097788625</v>
      </c>
      <c r="F45" s="440">
        <f t="shared" si="39"/>
        <v>0.15677136061896585</v>
      </c>
      <c r="G45" s="440">
        <f t="shared" si="39"/>
        <v>0.16798035047793278</v>
      </c>
      <c r="H45" s="440">
        <f t="shared" si="39"/>
        <v>0.20237562811444804</v>
      </c>
      <c r="I45" s="440">
        <f t="shared" si="39"/>
        <v>0.20343182110937483</v>
      </c>
      <c r="J45" s="440">
        <f t="shared" si="39"/>
        <v>0.21611284592907043</v>
      </c>
      <c r="K45" s="440">
        <f t="shared" si="39"/>
        <v>0.26424515941609111</v>
      </c>
      <c r="L45" s="599">
        <f t="shared" si="8"/>
        <v>0.16338024476197119</v>
      </c>
      <c r="M45" s="599"/>
      <c r="N45" s="441">
        <f t="shared" si="4"/>
        <v>1.9101024426034566E-2</v>
      </c>
      <c r="O45" s="440">
        <f t="shared" si="5"/>
        <v>8.2194969445841023E-2</v>
      </c>
      <c r="P45" s="442">
        <f t="shared" si="6"/>
        <v>1329439.0255404941</v>
      </c>
    </row>
    <row r="46" spans="1:18" x14ac:dyDescent="0.3">
      <c r="A46" s="420" t="s">
        <v>26</v>
      </c>
      <c r="B46" s="421" t="s">
        <v>130</v>
      </c>
      <c r="C46" s="422">
        <f t="shared" ref="C46:K46" si="40">(C101*C$62+C150*C$111+C199*C$160)/(SUM(C$160,C$111,C$62))</f>
        <v>0.23324869956458547</v>
      </c>
      <c r="D46" s="422">
        <f t="shared" si="40"/>
        <v>0.22502610776010712</v>
      </c>
      <c r="E46" s="422">
        <f t="shared" si="40"/>
        <v>0.31791170413585268</v>
      </c>
      <c r="F46" s="422">
        <f t="shared" si="40"/>
        <v>0.3266063741940361</v>
      </c>
      <c r="G46" s="422">
        <f t="shared" si="40"/>
        <v>0.34995839156354053</v>
      </c>
      <c r="H46" s="422">
        <f t="shared" si="40"/>
        <v>0.42161508238963541</v>
      </c>
      <c r="I46" s="422">
        <f t="shared" si="40"/>
        <v>0.42381548023755994</v>
      </c>
      <c r="J46" s="422">
        <f t="shared" si="40"/>
        <v>0.45023423122034822</v>
      </c>
      <c r="K46" s="422">
        <f t="shared" si="40"/>
        <v>0.55050969178597353</v>
      </c>
      <c r="L46" s="600">
        <f t="shared" si="8"/>
        <v>0.34037485638933779</v>
      </c>
      <c r="M46" s="600"/>
      <c r="N46" s="423">
        <f t="shared" si="4"/>
        <v>3.9793724482251831E-2</v>
      </c>
      <c r="O46" s="422">
        <f t="shared" si="5"/>
        <v>0.17123919089369713</v>
      </c>
      <c r="P46" s="424">
        <f t="shared" si="6"/>
        <v>2769659.3187015085</v>
      </c>
    </row>
    <row r="47" spans="1:18" ht="28.8" x14ac:dyDescent="0.3">
      <c r="A47" s="438">
        <v>10</v>
      </c>
      <c r="B47" s="447" t="s">
        <v>134</v>
      </c>
      <c r="C47" s="446">
        <f t="shared" ref="C47:K47" si="41">(C102*C$62+C151*C$111+C200*C$160)/(SUM(C$160,C$111,C$62))</f>
        <v>2.9300000000000003E-2</v>
      </c>
      <c r="D47" s="446">
        <f t="shared" si="41"/>
        <v>2.93E-2</v>
      </c>
      <c r="E47" s="446">
        <f t="shared" si="41"/>
        <v>4.8499999999999995E-2</v>
      </c>
      <c r="F47" s="446">
        <f t="shared" si="41"/>
        <v>4.5999999999999999E-2</v>
      </c>
      <c r="G47" s="446">
        <f t="shared" si="41"/>
        <v>4.6000000000000006E-2</v>
      </c>
      <c r="H47" s="446">
        <f t="shared" si="41"/>
        <v>1.9400000000000001E-2</v>
      </c>
      <c r="I47" s="446">
        <f t="shared" si="41"/>
        <v>4.5999999999999999E-2</v>
      </c>
      <c r="J47" s="446">
        <f t="shared" si="41"/>
        <v>4.5999999999999999E-2</v>
      </c>
      <c r="K47" s="446">
        <f t="shared" si="41"/>
        <v>4.6000000000000006E-2</v>
      </c>
      <c r="L47" s="601">
        <f t="shared" si="8"/>
        <v>4.3968178974026342E-2</v>
      </c>
      <c r="M47" s="601"/>
      <c r="N47" s="448">
        <f t="shared" si="4"/>
        <v>5.1403843945435155E-3</v>
      </c>
      <c r="O47" s="446">
        <f t="shared" si="5"/>
        <v>2.2119951727484252E-2</v>
      </c>
      <c r="P47" s="449">
        <f t="shared" si="6"/>
        <v>357772.83291</v>
      </c>
    </row>
    <row r="48" spans="1:18" ht="18" x14ac:dyDescent="0.3">
      <c r="A48" s="450"/>
      <c r="B48" s="450" t="s">
        <v>60</v>
      </c>
      <c r="C48" s="410">
        <f t="shared" ref="C48:K48" si="42">SUM(C9,C15,C26,C31,C34,C39,C47)</f>
        <v>5.8606142237488053</v>
      </c>
      <c r="D48" s="410">
        <f t="shared" si="42"/>
        <v>5.6550460185024631</v>
      </c>
      <c r="E48" s="410">
        <f t="shared" si="42"/>
        <v>7.9964244501009487</v>
      </c>
      <c r="F48" s="410">
        <f t="shared" si="42"/>
        <v>8.2112948074737186</v>
      </c>
      <c r="G48" s="410">
        <f t="shared" si="42"/>
        <v>8.7951049264335222</v>
      </c>
      <c r="H48" s="410">
        <f t="shared" si="42"/>
        <v>10.55995191508126</v>
      </c>
      <c r="I48" s="410">
        <f t="shared" si="42"/>
        <v>10.641562773844724</v>
      </c>
      <c r="J48" s="410">
        <f t="shared" si="42"/>
        <v>11.302042504995178</v>
      </c>
      <c r="K48" s="410">
        <f t="shared" si="42"/>
        <v>13.808970606120058</v>
      </c>
      <c r="L48" s="602">
        <f t="shared" si="8"/>
        <v>8.5534807514975491</v>
      </c>
      <c r="M48" s="602"/>
      <c r="N48" s="411">
        <f t="shared" si="4"/>
        <v>1</v>
      </c>
      <c r="O48" s="410">
        <f t="shared" si="5"/>
        <v>4.3031707416597946</v>
      </c>
      <c r="P48" s="412">
        <f>L48*$L$7</f>
        <v>69600404.454144239</v>
      </c>
    </row>
    <row r="49" spans="1:15" x14ac:dyDescent="0.3">
      <c r="K49" t="s">
        <v>88</v>
      </c>
      <c r="M49">
        <v>8.5533999999999999</v>
      </c>
      <c r="N49" s="245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183</v>
      </c>
      <c r="L50" s="1"/>
      <c r="M50" s="300">
        <v>16174214</v>
      </c>
      <c r="N50" s="245"/>
      <c r="O50" s="246"/>
    </row>
    <row r="51" spans="1:15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32" t="s">
        <v>86</v>
      </c>
      <c r="L51" s="1"/>
      <c r="M51" s="301">
        <f>M50/L7</f>
        <v>1.9877158646506201</v>
      </c>
      <c r="N51" s="245"/>
      <c r="O51" s="246"/>
    </row>
    <row r="52" spans="1:15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34" t="s">
        <v>87</v>
      </c>
      <c r="M52" s="302">
        <v>1.9877</v>
      </c>
      <c r="N52" s="245"/>
      <c r="O52" s="246"/>
    </row>
    <row r="53" spans="1:15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32" t="s">
        <v>82</v>
      </c>
      <c r="M53" s="77">
        <f>L48/M51</f>
        <v>4.3031707416597946</v>
      </c>
      <c r="N53" s="245"/>
      <c r="O53" s="246"/>
    </row>
    <row r="54" spans="1:15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34" t="s">
        <v>84</v>
      </c>
      <c r="M54" s="90">
        <v>4.3030999999999997</v>
      </c>
      <c r="N54" s="245"/>
      <c r="O54" s="246"/>
    </row>
    <row r="55" spans="1:15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M55" s="77"/>
    </row>
    <row r="57" spans="1:15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 t="s">
        <v>93</v>
      </c>
    </row>
    <row r="58" spans="1:15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</row>
    <row r="60" spans="1:15" x14ac:dyDescent="0.3">
      <c r="A60" s="280"/>
      <c r="B60" s="1" t="s">
        <v>135</v>
      </c>
      <c r="C60" s="1">
        <v>2</v>
      </c>
      <c r="D60" s="1">
        <v>78</v>
      </c>
      <c r="E60" s="1">
        <v>140</v>
      </c>
      <c r="F60" s="1">
        <v>7</v>
      </c>
      <c r="G60" s="1">
        <v>91</v>
      </c>
      <c r="H60" s="1">
        <v>21</v>
      </c>
      <c r="I60" s="1">
        <v>60</v>
      </c>
      <c r="J60" s="1"/>
      <c r="K60" s="1">
        <v>32</v>
      </c>
      <c r="M60" s="1">
        <f>SUM(C60:K60)</f>
        <v>431</v>
      </c>
    </row>
    <row r="61" spans="1:15" x14ac:dyDescent="0.3">
      <c r="A61" s="280"/>
      <c r="B61" s="1" t="s">
        <v>142</v>
      </c>
      <c r="C61" s="1"/>
      <c r="D61" s="1"/>
      <c r="E61" s="1"/>
      <c r="F61" s="1"/>
      <c r="G61" s="1">
        <v>12</v>
      </c>
      <c r="H61" s="1"/>
      <c r="I61" s="1"/>
      <c r="J61" s="1"/>
      <c r="K61" s="1"/>
      <c r="L61" s="1"/>
      <c r="M61" s="1">
        <f>SUM(C61:K61)</f>
        <v>12</v>
      </c>
    </row>
    <row r="62" spans="1:15" x14ac:dyDescent="0.3">
      <c r="A62" s="280">
        <v>1</v>
      </c>
      <c r="B62" s="1" t="s">
        <v>166</v>
      </c>
      <c r="C62" s="342">
        <v>6684.1</v>
      </c>
      <c r="D62" s="342">
        <v>612181.26</v>
      </c>
      <c r="E62" s="342">
        <v>815130.23</v>
      </c>
      <c r="F62" s="342">
        <v>38202.089999999997</v>
      </c>
      <c r="G62" s="342">
        <v>562655.18000000005</v>
      </c>
      <c r="H62" s="343">
        <v>146383.37</v>
      </c>
      <c r="I62" s="342">
        <v>347963.86</v>
      </c>
      <c r="J62" s="342">
        <v>0</v>
      </c>
      <c r="K62" s="342">
        <v>177816.46</v>
      </c>
      <c r="L62" s="342"/>
      <c r="M62" s="344">
        <f>SUM(C62:K62)</f>
        <v>2707016.55</v>
      </c>
    </row>
    <row r="63" spans="1:15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111</v>
      </c>
      <c r="I63" s="348" t="s">
        <v>66</v>
      </c>
      <c r="J63" s="348" t="s">
        <v>67</v>
      </c>
      <c r="K63" s="348" t="s">
        <v>68</v>
      </c>
      <c r="L63" s="348"/>
      <c r="M63" s="348" t="s">
        <v>136</v>
      </c>
    </row>
    <row r="64" spans="1:15" x14ac:dyDescent="0.3">
      <c r="A64" s="349">
        <v>4</v>
      </c>
      <c r="B64" s="350" t="s">
        <v>29</v>
      </c>
      <c r="C64" s="354">
        <f>SUM(C65:C69)</f>
        <v>0.86063999999999996</v>
      </c>
      <c r="D64" s="354">
        <f t="shared" ref="D64:K64" si="43">SUM(D65:D69)</f>
        <v>1.16692</v>
      </c>
      <c r="E64" s="354">
        <f t="shared" si="43"/>
        <v>1.335896</v>
      </c>
      <c r="F64" s="354">
        <f t="shared" si="43"/>
        <v>1.782416</v>
      </c>
      <c r="G64" s="354">
        <f t="shared" si="43"/>
        <v>1.9055360000000001</v>
      </c>
      <c r="H64" s="354">
        <f t="shared" si="43"/>
        <v>2.044524</v>
      </c>
      <c r="I64" s="354">
        <f t="shared" si="43"/>
        <v>2.7097959999999994</v>
      </c>
      <c r="J64" s="354"/>
      <c r="K64" s="354">
        <f t="shared" si="43"/>
        <v>3.4891920000000001</v>
      </c>
      <c r="L64" s="351"/>
      <c r="M64" s="352">
        <f t="shared" ref="M64:M93" si="44">(C64*$C$62+D64*$D$62+E64*$E$62+F64*$F$62+G64*$G$62+H64*$H$62+I64*$I$62+J64*$J$62+K64*$K$62)/$M$62</f>
        <v>1.7775773294935928</v>
      </c>
    </row>
    <row r="65" spans="1:13" x14ac:dyDescent="0.3">
      <c r="A65" s="2" t="s">
        <v>3</v>
      </c>
      <c r="B65" t="s">
        <v>30</v>
      </c>
      <c r="C65" s="39">
        <v>0.59099999999999997</v>
      </c>
      <c r="D65" s="39">
        <v>0.80049999999999999</v>
      </c>
      <c r="E65" s="39">
        <v>0.9224</v>
      </c>
      <c r="F65" s="39">
        <v>1.3179000000000001</v>
      </c>
      <c r="G65" s="39">
        <v>1.3858999999999999</v>
      </c>
      <c r="H65" s="39">
        <v>0.99039999999999995</v>
      </c>
      <c r="I65" s="39">
        <v>1.9298999999999999</v>
      </c>
      <c r="J65" s="39"/>
      <c r="K65" s="39">
        <v>2.2698</v>
      </c>
      <c r="L65" s="34"/>
      <c r="M65" s="89">
        <f t="shared" si="44"/>
        <v>1.2176243319328803</v>
      </c>
    </row>
    <row r="66" spans="1:13" x14ac:dyDescent="0.3">
      <c r="A66" s="2" t="s">
        <v>4</v>
      </c>
      <c r="B66" t="s">
        <v>31</v>
      </c>
      <c r="C66" s="39">
        <f>C65*0.04</f>
        <v>2.3639999999999998E-2</v>
      </c>
      <c r="D66" s="39">
        <f t="shared" ref="D66:K66" si="45">D65*0.04</f>
        <v>3.202E-2</v>
      </c>
      <c r="E66" s="39">
        <f t="shared" si="45"/>
        <v>3.6895999999999998E-2</v>
      </c>
      <c r="F66" s="39">
        <f t="shared" si="45"/>
        <v>5.2716000000000006E-2</v>
      </c>
      <c r="G66" s="39">
        <f t="shared" si="45"/>
        <v>5.5435999999999999E-2</v>
      </c>
      <c r="H66" s="39">
        <f>0.06*H65</f>
        <v>5.9423999999999998E-2</v>
      </c>
      <c r="I66" s="39">
        <f t="shared" si="45"/>
        <v>7.7196000000000001E-2</v>
      </c>
      <c r="J66" s="39"/>
      <c r="K66" s="39">
        <f t="shared" si="45"/>
        <v>9.0791999999999998E-2</v>
      </c>
      <c r="L66" s="34"/>
      <c r="M66" s="89">
        <f t="shared" si="44"/>
        <v>4.9776101487802128E-2</v>
      </c>
    </row>
    <row r="67" spans="1:13" x14ac:dyDescent="0.3">
      <c r="A67" s="2" t="s">
        <v>5</v>
      </c>
      <c r="B67" t="s">
        <v>32</v>
      </c>
      <c r="C67" s="34">
        <v>7.6700000000000004E-2</v>
      </c>
      <c r="D67" s="34">
        <v>0.1128</v>
      </c>
      <c r="E67" s="34">
        <v>0.14680000000000001</v>
      </c>
      <c r="F67" s="34">
        <v>0.14680000000000001</v>
      </c>
      <c r="G67" s="34">
        <v>0.1711</v>
      </c>
      <c r="H67" s="34">
        <v>0.1711</v>
      </c>
      <c r="I67" s="34">
        <v>0.20319999999999999</v>
      </c>
      <c r="J67" s="34"/>
      <c r="K67" s="34">
        <v>0.2399</v>
      </c>
      <c r="L67" s="34"/>
      <c r="M67" s="89">
        <f t="shared" si="44"/>
        <v>0.15866797053198659</v>
      </c>
    </row>
    <row r="68" spans="1:13" x14ac:dyDescent="0.3">
      <c r="A68" s="2" t="s">
        <v>6</v>
      </c>
      <c r="B68" t="s">
        <v>33</v>
      </c>
      <c r="C68" s="34">
        <v>0.16930000000000001</v>
      </c>
      <c r="D68" s="34">
        <v>0.22159999999999999</v>
      </c>
      <c r="E68" s="34">
        <v>0.2298</v>
      </c>
      <c r="F68" s="34">
        <v>0.26500000000000001</v>
      </c>
      <c r="G68" s="34">
        <v>0.29310000000000003</v>
      </c>
      <c r="H68" s="34">
        <v>0.5736</v>
      </c>
      <c r="I68" s="34">
        <v>0.4995</v>
      </c>
      <c r="J68" s="34"/>
      <c r="K68" s="34">
        <v>0.88870000000000005</v>
      </c>
      <c r="L68" s="34"/>
      <c r="M68" s="89">
        <f t="shared" si="44"/>
        <v>0.33799004162423757</v>
      </c>
    </row>
    <row r="69" spans="1:13" x14ac:dyDescent="0.3">
      <c r="A69" s="2" t="s">
        <v>100</v>
      </c>
      <c r="B69" t="s">
        <v>101</v>
      </c>
      <c r="C69" s="34"/>
      <c r="D69" s="34"/>
      <c r="E69" s="34"/>
      <c r="F69" s="34"/>
      <c r="G69" s="34"/>
      <c r="H69" s="34">
        <v>0.25</v>
      </c>
      <c r="I69" s="34"/>
      <c r="J69" s="34"/>
      <c r="K69" s="34"/>
      <c r="L69" s="34"/>
      <c r="M69" s="89">
        <f t="shared" si="44"/>
        <v>1.3518883916686805E-2</v>
      </c>
    </row>
    <row r="70" spans="1:13" ht="28.8" x14ac:dyDescent="0.3">
      <c r="A70" s="349">
        <v>5</v>
      </c>
      <c r="B70" s="353" t="s">
        <v>71</v>
      </c>
      <c r="C70" s="354">
        <f>SUM(C71:C73,C78:C80)</f>
        <v>3.0029432837999996</v>
      </c>
      <c r="D70" s="354">
        <f t="shared" ref="D70:I70" si="46">SUM(D71:D73,D78:D80)</f>
        <v>3.0029432837999996</v>
      </c>
      <c r="E70" s="354">
        <f t="shared" si="46"/>
        <v>4.6994438466000004</v>
      </c>
      <c r="F70" s="354">
        <f t="shared" si="46"/>
        <v>4.5654092978999996</v>
      </c>
      <c r="G70" s="354">
        <f t="shared" si="46"/>
        <v>4.5654092978999996</v>
      </c>
      <c r="H70" s="354">
        <f t="shared" si="46"/>
        <v>4.9946634517000001</v>
      </c>
      <c r="I70" s="354">
        <f t="shared" si="46"/>
        <v>4.5654092978999996</v>
      </c>
      <c r="J70" s="354"/>
      <c r="K70" s="354">
        <f>SUM(K71:K73,K78:K80)</f>
        <v>4.5654092978999996</v>
      </c>
      <c r="L70" s="351"/>
      <c r="M70" s="352">
        <f t="shared" si="44"/>
        <v>4.2717779899664592</v>
      </c>
    </row>
    <row r="71" spans="1:13" x14ac:dyDescent="0.3">
      <c r="A71" s="2" t="s">
        <v>115</v>
      </c>
      <c r="B71" t="s">
        <v>114</v>
      </c>
      <c r="C71" s="39">
        <v>1.6366000000000001</v>
      </c>
      <c r="D71" s="39">
        <v>1.6366000000000001</v>
      </c>
      <c r="E71" s="39">
        <v>2.4762</v>
      </c>
      <c r="F71" s="39">
        <v>2.4102999999999999</v>
      </c>
      <c r="G71" s="39">
        <v>2.4102999999999999</v>
      </c>
      <c r="H71" s="39">
        <v>2.6368999999999998</v>
      </c>
      <c r="I71" s="39">
        <v>2.4102999999999999</v>
      </c>
      <c r="J71" s="39"/>
      <c r="K71" s="39">
        <v>2.4102999999999999</v>
      </c>
      <c r="L71" s="39"/>
      <c r="M71" s="89">
        <f t="shared" si="44"/>
        <v>2.2655175178858808</v>
      </c>
    </row>
    <row r="72" spans="1:13" x14ac:dyDescent="0.3">
      <c r="A72" s="2" t="s">
        <v>116</v>
      </c>
      <c r="B72" t="s">
        <v>117</v>
      </c>
      <c r="C72" s="39">
        <f>C71*0.423893</f>
        <v>0.69374328380000005</v>
      </c>
      <c r="D72" s="39">
        <f>D71*0.423893</f>
        <v>0.69374328380000005</v>
      </c>
      <c r="E72" s="39">
        <f t="shared" ref="E72:H72" si="47">E71*0.423893</f>
        <v>1.0496438466</v>
      </c>
      <c r="F72" s="39">
        <f t="shared" si="47"/>
        <v>1.0217092979</v>
      </c>
      <c r="G72" s="39">
        <f t="shared" ref="G72:I72" si="48">G71*0.423893</f>
        <v>1.0217092979</v>
      </c>
      <c r="H72" s="39">
        <f t="shared" si="47"/>
        <v>1.1177634516999999</v>
      </c>
      <c r="I72" s="39">
        <f t="shared" si="48"/>
        <v>1.0217092979</v>
      </c>
      <c r="J72" s="39"/>
      <c r="K72" s="39">
        <f t="shared" ref="K72" si="49">K71*0.423893</f>
        <v>1.0217092979</v>
      </c>
      <c r="L72" s="39"/>
      <c r="M72" s="89">
        <f t="shared" si="44"/>
        <v>0.96033701720919973</v>
      </c>
    </row>
    <row r="73" spans="1:13" x14ac:dyDescent="0.3">
      <c r="A73" s="280" t="s">
        <v>8</v>
      </c>
      <c r="B73" s="1" t="s">
        <v>35</v>
      </c>
      <c r="C73" s="43">
        <f>SUM(C74:C77)</f>
        <v>0.43219999999999997</v>
      </c>
      <c r="D73" s="43">
        <f>SUM(D74:D77)</f>
        <v>0.43219999999999997</v>
      </c>
      <c r="E73" s="43">
        <f>SUM(E74:E77)</f>
        <v>0.79970000000000008</v>
      </c>
      <c r="F73" s="43">
        <f t="shared" ref="F73:H73" si="50">SUM(F74:F77)</f>
        <v>0.77010000000000001</v>
      </c>
      <c r="G73" s="43">
        <f t="shared" ref="G73:I73" si="51">SUM(G74:G77)</f>
        <v>0.77010000000000001</v>
      </c>
      <c r="H73" s="43">
        <f t="shared" si="50"/>
        <v>0.84250000000000003</v>
      </c>
      <c r="I73" s="43">
        <f t="shared" si="51"/>
        <v>0.77010000000000001</v>
      </c>
      <c r="J73" s="43"/>
      <c r="K73" s="43">
        <f t="shared" ref="K73" si="52">SUM(K74:K77)</f>
        <v>0.77010000000000001</v>
      </c>
      <c r="L73" s="43"/>
      <c r="M73" s="75">
        <f t="shared" si="44"/>
        <v>0.7056790438931746</v>
      </c>
    </row>
    <row r="74" spans="1:13" x14ac:dyDescent="0.3">
      <c r="A74" s="2" t="s">
        <v>9</v>
      </c>
      <c r="B74" t="s">
        <v>108</v>
      </c>
      <c r="C74" s="39">
        <v>0.36709999999999998</v>
      </c>
      <c r="D74" s="39">
        <v>0.36709999999999998</v>
      </c>
      <c r="E74" s="39">
        <v>0.67920000000000003</v>
      </c>
      <c r="F74" s="39">
        <v>0.65410000000000001</v>
      </c>
      <c r="G74" s="39">
        <v>0.65410000000000001</v>
      </c>
      <c r="H74" s="39">
        <v>0.71560000000000001</v>
      </c>
      <c r="I74" s="39">
        <v>0.65410000000000001</v>
      </c>
      <c r="J74" s="39"/>
      <c r="K74" s="39">
        <v>0.65410000000000001</v>
      </c>
      <c r="L74" s="39"/>
      <c r="M74" s="89">
        <f t="shared" si="44"/>
        <v>0.5993711095201838</v>
      </c>
    </row>
    <row r="75" spans="1:13" x14ac:dyDescent="0.3">
      <c r="A75" s="2" t="s">
        <v>10</v>
      </c>
      <c r="B75" t="s">
        <v>109</v>
      </c>
      <c r="C75" s="39">
        <v>3.9699999999999999E-2</v>
      </c>
      <c r="D75" s="39">
        <v>3.9699999999999999E-2</v>
      </c>
      <c r="E75" s="39">
        <v>7.3400000000000007E-2</v>
      </c>
      <c r="F75" s="39">
        <v>7.0699999999999999E-2</v>
      </c>
      <c r="G75" s="39">
        <v>7.0699999999999999E-2</v>
      </c>
      <c r="H75" s="39">
        <v>7.7299999999999994E-2</v>
      </c>
      <c r="I75" s="39">
        <v>7.0699999999999999E-2</v>
      </c>
      <c r="J75" s="39"/>
      <c r="K75" s="39">
        <v>7.0699999999999999E-2</v>
      </c>
      <c r="L75" s="39"/>
      <c r="M75" s="89">
        <f t="shared" si="44"/>
        <v>6.478284212484775E-2</v>
      </c>
    </row>
    <row r="76" spans="1:13" x14ac:dyDescent="0.3">
      <c r="A76" s="2" t="s">
        <v>11</v>
      </c>
      <c r="B76" t="s">
        <v>110</v>
      </c>
      <c r="C76" s="39">
        <v>4.1000000000000003E-3</v>
      </c>
      <c r="D76" s="39">
        <v>4.1000000000000003E-3</v>
      </c>
      <c r="E76" s="39">
        <v>7.7000000000000002E-3</v>
      </c>
      <c r="F76" s="39">
        <v>7.4000000000000003E-3</v>
      </c>
      <c r="G76" s="39">
        <v>7.4000000000000003E-3</v>
      </c>
      <c r="H76" s="39">
        <v>8.0999999999999996E-3</v>
      </c>
      <c r="I76" s="39">
        <v>7.4000000000000003E-3</v>
      </c>
      <c r="J76" s="39"/>
      <c r="K76" s="39">
        <v>7.4000000000000003E-3</v>
      </c>
      <c r="L76" s="39"/>
      <c r="M76" s="89">
        <f t="shared" si="44"/>
        <v>6.7737577038455869E-3</v>
      </c>
    </row>
    <row r="77" spans="1:13" x14ac:dyDescent="0.3">
      <c r="A77" s="2" t="s">
        <v>132</v>
      </c>
      <c r="B77" t="s">
        <v>133</v>
      </c>
      <c r="C77" s="39">
        <v>2.1299999999999999E-2</v>
      </c>
      <c r="D77" s="39">
        <v>2.1299999999999999E-2</v>
      </c>
      <c r="E77" s="39">
        <v>3.9399999999999998E-2</v>
      </c>
      <c r="F77" s="39">
        <v>3.7900000000000003E-2</v>
      </c>
      <c r="G77" s="39">
        <v>3.7900000000000003E-2</v>
      </c>
      <c r="H77" s="39">
        <v>4.1500000000000002E-2</v>
      </c>
      <c r="I77" s="39">
        <v>3.7900000000000003E-2</v>
      </c>
      <c r="J77" s="39"/>
      <c r="K77" s="39">
        <v>3.7900000000000003E-2</v>
      </c>
      <c r="L77" s="39"/>
      <c r="M77" s="89">
        <f t="shared" si="44"/>
        <v>3.4751334544297484E-2</v>
      </c>
    </row>
    <row r="78" spans="1:13" x14ac:dyDescent="0.3">
      <c r="A78" s="2" t="s">
        <v>13</v>
      </c>
      <c r="B78" t="s">
        <v>40</v>
      </c>
      <c r="C78" s="39">
        <v>4.2200000000000001E-2</v>
      </c>
      <c r="D78" s="39">
        <v>4.2200000000000001E-2</v>
      </c>
      <c r="E78" s="39">
        <v>6.3700000000000007E-2</v>
      </c>
      <c r="F78" s="39">
        <v>6.2E-2</v>
      </c>
      <c r="G78" s="39">
        <v>6.2E-2</v>
      </c>
      <c r="H78" s="39">
        <v>6.7799999999999999E-2</v>
      </c>
      <c r="I78" s="39">
        <v>6.2E-2</v>
      </c>
      <c r="J78" s="39"/>
      <c r="K78" s="39">
        <v>6.2E-2</v>
      </c>
      <c r="L78" s="39"/>
      <c r="M78" s="89">
        <f t="shared" si="44"/>
        <v>5.829895532371239E-2</v>
      </c>
    </row>
    <row r="79" spans="1:13" x14ac:dyDescent="0.3">
      <c r="A79" s="595" t="s">
        <v>14</v>
      </c>
      <c r="B79" t="s">
        <v>118</v>
      </c>
      <c r="C79" s="39">
        <v>0.1492</v>
      </c>
      <c r="D79" s="39">
        <v>0.1492</v>
      </c>
      <c r="E79" s="39">
        <v>0.23599999999999999</v>
      </c>
      <c r="F79" s="39">
        <v>0.2291</v>
      </c>
      <c r="G79" s="39">
        <v>0.2291</v>
      </c>
      <c r="H79" s="39">
        <v>0.25069999999999998</v>
      </c>
      <c r="I79" s="39">
        <v>0.2291</v>
      </c>
      <c r="J79" s="39"/>
      <c r="K79" s="39">
        <v>0.2291</v>
      </c>
      <c r="L79" s="39"/>
      <c r="M79" s="89">
        <f t="shared" si="44"/>
        <v>0.2140793814947308</v>
      </c>
    </row>
    <row r="80" spans="1:13" x14ac:dyDescent="0.3">
      <c r="A80" s="595"/>
      <c r="B80" t="s">
        <v>117</v>
      </c>
      <c r="C80" s="39">
        <v>4.9000000000000002E-2</v>
      </c>
      <c r="D80" s="39">
        <v>4.9000000000000002E-2</v>
      </c>
      <c r="E80" s="39">
        <v>7.4200000000000002E-2</v>
      </c>
      <c r="F80" s="39">
        <v>7.22E-2</v>
      </c>
      <c r="G80" s="39">
        <v>7.22E-2</v>
      </c>
      <c r="H80" s="39">
        <v>7.9000000000000001E-2</v>
      </c>
      <c r="I80" s="39">
        <v>7.22E-2</v>
      </c>
      <c r="J80" s="39"/>
      <c r="K80" s="39">
        <v>7.22E-2</v>
      </c>
      <c r="L80" s="39"/>
      <c r="M80" s="89">
        <f t="shared" si="44"/>
        <v>6.7866074159760856E-2</v>
      </c>
    </row>
    <row r="81" spans="1:18" x14ac:dyDescent="0.3">
      <c r="A81" s="349">
        <v>6</v>
      </c>
      <c r="B81" s="350" t="s">
        <v>42</v>
      </c>
      <c r="C81" s="354">
        <f>SUM(C82:C84)</f>
        <v>0.3281</v>
      </c>
      <c r="D81" s="354">
        <f t="shared" ref="D81:H81" si="53">SUM(D82:D84)</f>
        <v>0.3281</v>
      </c>
      <c r="E81" s="354">
        <f t="shared" si="53"/>
        <v>0.3987</v>
      </c>
      <c r="F81" s="354">
        <f t="shared" si="53"/>
        <v>0.39460000000000001</v>
      </c>
      <c r="G81" s="354">
        <f t="shared" ref="G81:I81" si="54">SUM(G82:G84)</f>
        <v>0.39460000000000001</v>
      </c>
      <c r="H81" s="354">
        <f t="shared" si="53"/>
        <v>0.76269999999999993</v>
      </c>
      <c r="I81" s="354">
        <f t="shared" si="54"/>
        <v>0.39460000000000001</v>
      </c>
      <c r="J81" s="354"/>
      <c r="K81" s="354">
        <f t="shared" ref="K81" si="55">SUM(K82:K84)</f>
        <v>0.39460000000000001</v>
      </c>
      <c r="L81" s="354"/>
      <c r="M81" s="352">
        <f t="shared" si="44"/>
        <v>0.40053687024189044</v>
      </c>
    </row>
    <row r="82" spans="1:18" x14ac:dyDescent="0.3">
      <c r="A82" s="2" t="s">
        <v>15</v>
      </c>
      <c r="B82" t="s">
        <v>43</v>
      </c>
      <c r="C82" s="39">
        <v>0.13930000000000001</v>
      </c>
      <c r="D82" s="39">
        <v>0.13930000000000001</v>
      </c>
      <c r="E82" s="39">
        <v>0.2099</v>
      </c>
      <c r="F82" s="39">
        <v>0.20580000000000001</v>
      </c>
      <c r="G82" s="39">
        <v>0.20580000000000001</v>
      </c>
      <c r="H82" s="39">
        <v>0.20580000000000001</v>
      </c>
      <c r="I82" s="39">
        <v>0.20580000000000001</v>
      </c>
      <c r="J82" s="39"/>
      <c r="K82" s="39">
        <v>0.20580000000000001</v>
      </c>
      <c r="L82" s="39"/>
      <c r="M82" s="89">
        <f t="shared" si="44"/>
        <v>0.19183166556296086</v>
      </c>
    </row>
    <row r="83" spans="1:18" x14ac:dyDescent="0.3">
      <c r="A83" s="2" t="s">
        <v>16</v>
      </c>
      <c r="B83" t="s">
        <v>80</v>
      </c>
      <c r="C83" s="39">
        <v>0.1888</v>
      </c>
      <c r="D83" s="39">
        <v>0.1888</v>
      </c>
      <c r="E83" s="39">
        <v>0.1888</v>
      </c>
      <c r="F83" s="39">
        <v>0.1888</v>
      </c>
      <c r="G83" s="39">
        <v>0.1888</v>
      </c>
      <c r="H83" s="39">
        <v>0.1888</v>
      </c>
      <c r="I83" s="39">
        <v>0.1888</v>
      </c>
      <c r="J83" s="39"/>
      <c r="K83" s="39">
        <v>0.1888</v>
      </c>
      <c r="L83" s="39"/>
      <c r="M83" s="89">
        <f t="shared" si="44"/>
        <v>0.18880000000000002</v>
      </c>
    </row>
    <row r="84" spans="1:18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>
        <f>SUM(H85)</f>
        <v>0.36809999999999998</v>
      </c>
      <c r="I84" s="39"/>
      <c r="J84" s="39"/>
      <c r="K84" s="39"/>
      <c r="L84" s="39"/>
      <c r="M84" s="89">
        <f t="shared" si="44"/>
        <v>1.9905204678929651E-2</v>
      </c>
    </row>
    <row r="85" spans="1:18" x14ac:dyDescent="0.3">
      <c r="A85" s="2" t="s">
        <v>104</v>
      </c>
      <c r="B85" t="s">
        <v>120</v>
      </c>
      <c r="C85" s="466"/>
      <c r="D85" s="466"/>
      <c r="E85" s="466"/>
      <c r="F85" s="466"/>
      <c r="G85" s="466"/>
      <c r="H85" s="39">
        <v>0.36809999999999998</v>
      </c>
      <c r="I85" s="39"/>
      <c r="J85" s="39"/>
      <c r="K85" s="39"/>
      <c r="L85" s="39"/>
      <c r="M85" s="89">
        <f t="shared" si="44"/>
        <v>1.9905204678929651E-2</v>
      </c>
    </row>
    <row r="86" spans="1:18" x14ac:dyDescent="0.3">
      <c r="A86" s="349">
        <v>7</v>
      </c>
      <c r="B86" s="350" t="s">
        <v>45</v>
      </c>
      <c r="C86" s="354">
        <f>SUM(C87:C88)</f>
        <v>0.39900000000000002</v>
      </c>
      <c r="D86" s="354">
        <f>SUM(D87:D88)</f>
        <v>0.2397</v>
      </c>
      <c r="E86" s="354">
        <f t="shared" ref="E86:K86" si="56">SUM(E87:E88)</f>
        <v>0.32690000000000002</v>
      </c>
      <c r="F86" s="354">
        <f t="shared" si="56"/>
        <v>0.30599999999999999</v>
      </c>
      <c r="G86" s="354">
        <f t="shared" si="56"/>
        <v>0.41619999999999996</v>
      </c>
      <c r="H86" s="354">
        <f t="shared" si="56"/>
        <v>0.63529999999999998</v>
      </c>
      <c r="I86" s="354">
        <f t="shared" si="56"/>
        <v>0.74670000000000003</v>
      </c>
      <c r="J86" s="354"/>
      <c r="K86" s="354">
        <f t="shared" si="56"/>
        <v>1.2917999999999998</v>
      </c>
      <c r="L86" s="354"/>
      <c r="M86" s="352">
        <f t="shared" si="44"/>
        <v>0.45964442803868344</v>
      </c>
    </row>
    <row r="87" spans="1:18" x14ac:dyDescent="0.3">
      <c r="A87" s="2" t="s">
        <v>17</v>
      </c>
      <c r="B87" t="s">
        <v>46</v>
      </c>
      <c r="C87" s="39">
        <v>0.38080000000000003</v>
      </c>
      <c r="D87" s="39">
        <v>0.2291</v>
      </c>
      <c r="E87" s="39">
        <v>0.31240000000000001</v>
      </c>
      <c r="F87" s="39">
        <v>0.2923</v>
      </c>
      <c r="G87" s="39">
        <v>0.39789999999999998</v>
      </c>
      <c r="H87" s="39">
        <v>0.59750000000000003</v>
      </c>
      <c r="I87" s="39">
        <v>0.7137</v>
      </c>
      <c r="J87" s="39"/>
      <c r="K87" s="39">
        <v>1.2346999999999999</v>
      </c>
      <c r="L87" s="39"/>
      <c r="M87" s="89">
        <f t="shared" si="44"/>
        <v>0.43880246555788516</v>
      </c>
    </row>
    <row r="88" spans="1:18" x14ac:dyDescent="0.3">
      <c r="A88" s="2" t="s">
        <v>18</v>
      </c>
      <c r="B88" t="s">
        <v>48</v>
      </c>
      <c r="C88" s="39">
        <v>1.8200000000000001E-2</v>
      </c>
      <c r="D88" s="39">
        <v>1.06E-2</v>
      </c>
      <c r="E88" s="39">
        <v>1.4500000000000001E-2</v>
      </c>
      <c r="F88" s="39">
        <v>1.37E-2</v>
      </c>
      <c r="G88" s="39">
        <v>1.83E-2</v>
      </c>
      <c r="H88" s="39">
        <v>3.78E-2</v>
      </c>
      <c r="I88" s="39">
        <v>3.3000000000000002E-2</v>
      </c>
      <c r="J88" s="39"/>
      <c r="K88" s="39">
        <v>5.7099999999999998E-2</v>
      </c>
      <c r="L88" s="39"/>
      <c r="M88" s="89">
        <f t="shared" si="44"/>
        <v>2.0841962480798278E-2</v>
      </c>
    </row>
    <row r="89" spans="1:18" x14ac:dyDescent="0.3">
      <c r="A89" s="349">
        <v>8</v>
      </c>
      <c r="B89" s="350" t="s">
        <v>49</v>
      </c>
      <c r="C89" s="354">
        <f>SUM(C90:C93)</f>
        <v>0.74629999999999996</v>
      </c>
      <c r="D89" s="354">
        <f>SUM(D90:D93)</f>
        <v>0.44330000000000003</v>
      </c>
      <c r="E89" s="354">
        <f t="shared" ref="E89:K89" si="57">SUM(E90:E93)</f>
        <v>0.64360000000000006</v>
      </c>
      <c r="F89" s="354">
        <f t="shared" si="57"/>
        <v>0.56229999999999991</v>
      </c>
      <c r="G89" s="354">
        <f t="shared" si="57"/>
        <v>0.77789999999999992</v>
      </c>
      <c r="H89" s="354">
        <f t="shared" si="57"/>
        <v>1.2649000000000001</v>
      </c>
      <c r="I89" s="354">
        <f t="shared" si="57"/>
        <v>1.4026999999999998</v>
      </c>
      <c r="J89" s="354"/>
      <c r="K89" s="354">
        <f t="shared" si="57"/>
        <v>2.9199000000000002</v>
      </c>
      <c r="L89" s="354"/>
      <c r="M89" s="352">
        <f t="shared" si="44"/>
        <v>0.90602036579126211</v>
      </c>
    </row>
    <row r="90" spans="1:18" x14ac:dyDescent="0.3">
      <c r="A90" s="2" t="s">
        <v>19</v>
      </c>
      <c r="B90" t="s">
        <v>46</v>
      </c>
      <c r="C90" s="39">
        <v>0.3775</v>
      </c>
      <c r="D90" s="39">
        <v>0.22420000000000001</v>
      </c>
      <c r="E90" s="39">
        <v>0.3256</v>
      </c>
      <c r="F90" s="39">
        <v>0.28439999999999999</v>
      </c>
      <c r="G90" s="39">
        <v>0.39350000000000002</v>
      </c>
      <c r="H90" s="39">
        <v>0.61570000000000003</v>
      </c>
      <c r="I90" s="39">
        <v>0.70950000000000002</v>
      </c>
      <c r="J90" s="39"/>
      <c r="K90" s="39">
        <v>1.4770000000000001</v>
      </c>
      <c r="L90" s="39"/>
      <c r="M90" s="89">
        <f t="shared" si="44"/>
        <v>0.45699524365855843</v>
      </c>
    </row>
    <row r="91" spans="1:18" x14ac:dyDescent="0.3">
      <c r="A91" s="2" t="s">
        <v>19</v>
      </c>
      <c r="B91" t="s">
        <v>47</v>
      </c>
      <c r="C91" s="39">
        <v>0.19339999999999999</v>
      </c>
      <c r="D91" s="39">
        <v>0.1149</v>
      </c>
      <c r="E91" s="39">
        <v>0.1668</v>
      </c>
      <c r="F91" s="39">
        <v>0.1457</v>
      </c>
      <c r="G91" s="39">
        <v>0.2016</v>
      </c>
      <c r="H91" s="39">
        <v>0.31540000000000001</v>
      </c>
      <c r="I91" s="39">
        <v>0.36349999999999999</v>
      </c>
      <c r="J91" s="39"/>
      <c r="K91" s="39">
        <v>0.75670000000000004</v>
      </c>
      <c r="L91" s="39"/>
      <c r="M91" s="89">
        <f t="shared" si="44"/>
        <v>0.23413276737041006</v>
      </c>
    </row>
    <row r="92" spans="1:18" x14ac:dyDescent="0.3">
      <c r="A92" s="2" t="s">
        <v>20</v>
      </c>
      <c r="B92" t="s">
        <v>50</v>
      </c>
      <c r="C92" s="39">
        <v>0.11600000000000001</v>
      </c>
      <c r="D92" s="39">
        <v>6.8900000000000003E-2</v>
      </c>
      <c r="E92" s="39">
        <v>0.1</v>
      </c>
      <c r="F92" s="39">
        <v>8.7400000000000005E-2</v>
      </c>
      <c r="G92" s="39">
        <v>0.12089999999999999</v>
      </c>
      <c r="H92" s="39">
        <v>0.22070000000000001</v>
      </c>
      <c r="I92" s="39">
        <v>0.218</v>
      </c>
      <c r="J92" s="39"/>
      <c r="K92" s="39">
        <v>0.45369999999999999</v>
      </c>
      <c r="L92" s="39"/>
      <c r="M92" s="89">
        <f t="shared" si="44"/>
        <v>0.14210101540864242</v>
      </c>
    </row>
    <row r="93" spans="1:18" x14ac:dyDescent="0.3">
      <c r="A93" s="2" t="s">
        <v>20</v>
      </c>
      <c r="B93" t="s">
        <v>47</v>
      </c>
      <c r="C93" s="39">
        <v>5.9400000000000001E-2</v>
      </c>
      <c r="D93" s="39">
        <v>3.5299999999999998E-2</v>
      </c>
      <c r="E93" s="39">
        <v>5.1200000000000002E-2</v>
      </c>
      <c r="F93" s="39">
        <v>4.48E-2</v>
      </c>
      <c r="G93" s="39">
        <v>6.1899999999999997E-2</v>
      </c>
      <c r="H93" s="39">
        <v>0.11310000000000001</v>
      </c>
      <c r="I93" s="39">
        <v>0.11169999999999999</v>
      </c>
      <c r="J93" s="39"/>
      <c r="K93" s="39">
        <v>0.23250000000000001</v>
      </c>
      <c r="L93" s="39"/>
      <c r="M93" s="89">
        <f t="shared" si="44"/>
        <v>7.279133935365116E-2</v>
      </c>
    </row>
    <row r="94" spans="1:18" x14ac:dyDescent="0.3">
      <c r="A94" s="349">
        <v>9</v>
      </c>
      <c r="B94" s="350" t="s">
        <v>51</v>
      </c>
      <c r="C94" s="354">
        <f t="shared" ref="C94:I94" si="58">SUM(C97,C99)</f>
        <v>0.45400649398629839</v>
      </c>
      <c r="D94" s="354">
        <f t="shared" si="58"/>
        <v>0.44073418462629838</v>
      </c>
      <c r="E94" s="354">
        <f t="shared" si="58"/>
        <v>0.6298893956705689</v>
      </c>
      <c r="F94" s="354">
        <f t="shared" si="58"/>
        <v>0.64742917964175728</v>
      </c>
      <c r="G94" s="354">
        <f t="shared" si="58"/>
        <v>0.68561790620175733</v>
      </c>
      <c r="H94" s="354">
        <f t="shared" si="58"/>
        <v>0.82533717534121553</v>
      </c>
      <c r="I94" s="354">
        <f t="shared" si="58"/>
        <v>0.83530015628175702</v>
      </c>
      <c r="J94" s="354"/>
      <c r="K94" s="354">
        <f>SUM(K97,K99)</f>
        <v>1.0770375516097572</v>
      </c>
      <c r="L94" s="354"/>
      <c r="M94" s="354">
        <f>SUM(M97,M99)</f>
        <v>0.64544128387509059</v>
      </c>
    </row>
    <row r="95" spans="1:18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357">
        <v>-0.22819999999999999</v>
      </c>
      <c r="N95" s="276"/>
      <c r="O95" s="276"/>
      <c r="P95" s="277"/>
      <c r="Q95" s="277"/>
      <c r="R95" s="277"/>
    </row>
    <row r="96" spans="1:18" x14ac:dyDescent="0.3">
      <c r="A96" s="358"/>
      <c r="B96" s="359" t="s">
        <v>52</v>
      </c>
      <c r="C96" s="360">
        <f t="shared" ref="C96:I96" si="59">SUM(C89,C86,C81,C70,C64)</f>
        <v>5.3369832837999995</v>
      </c>
      <c r="D96" s="360">
        <f t="shared" si="59"/>
        <v>5.1809632837999997</v>
      </c>
      <c r="E96" s="360">
        <f t="shared" si="59"/>
        <v>7.4045398466000005</v>
      </c>
      <c r="F96" s="360">
        <f t="shared" si="59"/>
        <v>7.6107252979000002</v>
      </c>
      <c r="G96" s="360">
        <f t="shared" si="59"/>
        <v>8.0596452978999995</v>
      </c>
      <c r="H96" s="360">
        <f t="shared" si="59"/>
        <v>9.7020874516999989</v>
      </c>
      <c r="I96" s="360">
        <f t="shared" si="59"/>
        <v>9.8192052978999982</v>
      </c>
      <c r="J96" s="360"/>
      <c r="K96" s="360">
        <f>SUM(K89,K86,K81,K70,K64)</f>
        <v>12.660901297900001</v>
      </c>
      <c r="L96" s="361"/>
      <c r="M96" s="362">
        <f>((C96*$C$62+D96*$D$62+E96*$E$62+F96*$F$62+G96*$G$62+H96*$H$62+I96*$I$62+J96*$J$62+K96*$K$62)/$M$62)+M95</f>
        <v>7.5873569835318868</v>
      </c>
      <c r="N96" s="276"/>
      <c r="O96" s="276"/>
      <c r="P96" s="277"/>
      <c r="Q96" s="277"/>
      <c r="R96" s="277"/>
    </row>
    <row r="97" spans="1:16" x14ac:dyDescent="0.3">
      <c r="A97" s="349" t="s">
        <v>21</v>
      </c>
      <c r="B97" s="350" t="s">
        <v>53</v>
      </c>
      <c r="C97" s="354">
        <f t="shared" ref="C97:M97" si="60">SUM(C98:C98)</f>
        <v>0.1111853727514054</v>
      </c>
      <c r="D97" s="354">
        <f t="shared" si="60"/>
        <v>0.1079350080914054</v>
      </c>
      <c r="E97" s="354">
        <f t="shared" si="60"/>
        <v>0.15425877862421783</v>
      </c>
      <c r="F97" s="354">
        <f t="shared" si="60"/>
        <v>0.15855424013115071</v>
      </c>
      <c r="G97" s="354">
        <f t="shared" si="60"/>
        <v>0.1679065904911507</v>
      </c>
      <c r="H97" s="354">
        <f t="shared" si="60"/>
        <v>0.20212358788126608</v>
      </c>
      <c r="I97" s="354">
        <f t="shared" si="60"/>
        <v>0.20456350397115067</v>
      </c>
      <c r="J97" s="354"/>
      <c r="K97" s="354">
        <f t="shared" si="60"/>
        <v>0.26376455673915072</v>
      </c>
      <c r="L97" s="354"/>
      <c r="M97" s="352">
        <f t="shared" si="60"/>
        <v>0.1580674080379198</v>
      </c>
    </row>
    <row r="98" spans="1:16" x14ac:dyDescent="0.3">
      <c r="A98" s="2" t="s">
        <v>121</v>
      </c>
      <c r="B98" t="s">
        <v>128</v>
      </c>
      <c r="C98" s="39">
        <f>0.020833*C96</f>
        <v>0.1111853727514054</v>
      </c>
      <c r="D98" s="39">
        <f t="shared" ref="D98:G98" si="61">0.020833*D96</f>
        <v>0.1079350080914054</v>
      </c>
      <c r="E98" s="39">
        <f t="shared" si="61"/>
        <v>0.15425877862421783</v>
      </c>
      <c r="F98" s="346">
        <f t="shared" si="61"/>
        <v>0.15855424013115071</v>
      </c>
      <c r="G98" s="39">
        <f t="shared" si="61"/>
        <v>0.1679065904911507</v>
      </c>
      <c r="H98" s="39">
        <f t="shared" ref="H98" si="62">0.020833*H96</f>
        <v>0.20212358788126608</v>
      </c>
      <c r="I98" s="39">
        <f t="shared" ref="I98:K98" si="63">0.020833*I96</f>
        <v>0.20456350397115067</v>
      </c>
      <c r="J98" s="39"/>
      <c r="K98" s="39">
        <f t="shared" si="63"/>
        <v>0.26376455673915072</v>
      </c>
      <c r="L98" s="39"/>
      <c r="M98" s="246">
        <f t="shared" ref="M98" si="64">0.020833*M96</f>
        <v>0.1580674080379198</v>
      </c>
    </row>
    <row r="99" spans="1:16" x14ac:dyDescent="0.3">
      <c r="A99" s="349" t="s">
        <v>24</v>
      </c>
      <c r="B99" s="350" t="s">
        <v>56</v>
      </c>
      <c r="C99" s="354">
        <f>SUM(C100,C101)</f>
        <v>0.342821121234893</v>
      </c>
      <c r="D99" s="354">
        <f t="shared" ref="D99" si="65">SUM(D100,D101)</f>
        <v>0.33279917653489299</v>
      </c>
      <c r="E99" s="354">
        <f t="shared" ref="E99" si="66">SUM(E100,E101)</f>
        <v>0.47563061704635107</v>
      </c>
      <c r="F99" s="354">
        <f t="shared" ref="F99" si="67">SUM(F100,F101)</f>
        <v>0.48887493951060657</v>
      </c>
      <c r="G99" s="354">
        <f t="shared" ref="G99:H99" si="68">SUM(G100,G101)</f>
        <v>0.51771131571060658</v>
      </c>
      <c r="H99" s="354">
        <f t="shared" si="68"/>
        <v>0.62321358745994948</v>
      </c>
      <c r="I99" s="354">
        <f t="shared" ref="I99" si="69">SUM(I100,I101)</f>
        <v>0.63073665231060638</v>
      </c>
      <c r="J99" s="354"/>
      <c r="K99" s="354">
        <f t="shared" ref="K99" si="70">SUM(K100,K101)</f>
        <v>0.81327299487060656</v>
      </c>
      <c r="L99" s="354"/>
      <c r="M99" s="352">
        <f t="shared" ref="M99" si="71">SUM(M100,M101)</f>
        <v>0.48737387583717079</v>
      </c>
      <c r="N99" s="246"/>
    </row>
    <row r="100" spans="1:16" x14ac:dyDescent="0.3">
      <c r="A100" s="2" t="s">
        <v>25</v>
      </c>
      <c r="B100" t="s">
        <v>129</v>
      </c>
      <c r="C100" s="39">
        <f>C98</f>
        <v>0.1111853727514054</v>
      </c>
      <c r="D100" s="39">
        <f t="shared" ref="D100:G100" si="72">D98</f>
        <v>0.1079350080914054</v>
      </c>
      <c r="E100" s="39">
        <f t="shared" si="72"/>
        <v>0.15425877862421783</v>
      </c>
      <c r="F100" s="39">
        <f t="shared" si="72"/>
        <v>0.15855424013115071</v>
      </c>
      <c r="G100" s="39">
        <f t="shared" si="72"/>
        <v>0.1679065904911507</v>
      </c>
      <c r="H100" s="39">
        <f t="shared" ref="H100" si="73">H98</f>
        <v>0.20212358788126608</v>
      </c>
      <c r="I100" s="39">
        <f t="shared" ref="I100:K100" si="74">I98</f>
        <v>0.20456350397115067</v>
      </c>
      <c r="J100" s="39"/>
      <c r="K100" s="39">
        <f t="shared" si="74"/>
        <v>0.26376455673915072</v>
      </c>
      <c r="L100" s="39"/>
      <c r="M100" s="246">
        <f t="shared" ref="M100" si="75">M98</f>
        <v>0.1580674080379198</v>
      </c>
    </row>
    <row r="101" spans="1:16" x14ac:dyDescent="0.3">
      <c r="A101" s="2" t="s">
        <v>26</v>
      </c>
      <c r="B101" t="s">
        <v>130</v>
      </c>
      <c r="C101" s="39">
        <f>0.043402*C96</f>
        <v>0.23163574848348759</v>
      </c>
      <c r="D101" s="39">
        <f t="shared" ref="D101:G101" si="76">0.043402*D96</f>
        <v>0.22486416844348761</v>
      </c>
      <c r="E101" s="39">
        <f t="shared" si="76"/>
        <v>0.32137183842213324</v>
      </c>
      <c r="F101" s="39">
        <f t="shared" si="76"/>
        <v>0.33032069937945585</v>
      </c>
      <c r="G101" s="39">
        <f t="shared" si="76"/>
        <v>0.34980472521945583</v>
      </c>
      <c r="H101" s="39">
        <f t="shared" ref="H101" si="77">0.043402*H96</f>
        <v>0.42108999957868337</v>
      </c>
      <c r="I101" s="39">
        <f t="shared" ref="I101:K101" si="78">0.043402*I96</f>
        <v>0.42617314833945574</v>
      </c>
      <c r="J101" s="39"/>
      <c r="K101" s="39">
        <f t="shared" si="78"/>
        <v>0.54950843813145589</v>
      </c>
      <c r="L101" s="39"/>
      <c r="M101" s="246">
        <f t="shared" ref="M101" si="79">0.043402*M96</f>
        <v>0.32930646779925099</v>
      </c>
    </row>
    <row r="102" spans="1:16" ht="28.8" x14ac:dyDescent="0.3">
      <c r="A102" s="364">
        <v>10</v>
      </c>
      <c r="B102" s="365" t="s">
        <v>134</v>
      </c>
      <c r="C102" s="366">
        <v>2.93E-2</v>
      </c>
      <c r="D102" s="366">
        <v>2.93E-2</v>
      </c>
      <c r="E102" s="366">
        <v>4.8500000000000001E-2</v>
      </c>
      <c r="F102" s="366">
        <v>4.5999999999999999E-2</v>
      </c>
      <c r="G102" s="366">
        <v>4.5999999999999999E-2</v>
      </c>
      <c r="H102" s="366">
        <v>1.9400000000000001E-2</v>
      </c>
      <c r="I102" s="366">
        <v>4.5999999999999999E-2</v>
      </c>
      <c r="J102" s="366"/>
      <c r="K102" s="366">
        <v>4.5999999999999999E-2</v>
      </c>
      <c r="L102" s="367"/>
      <c r="M102" s="368">
        <f>(C102*$C$62+D102*$D$62+E102*$E$62+F102*$F$62+G102*$G$62+H102*$H$62+I102*$I$62+J102*$J$62+K102*$K$62)/$M$62</f>
        <v>4.1496509402943992E-2</v>
      </c>
    </row>
    <row r="103" spans="1:16" ht="18" x14ac:dyDescent="0.3">
      <c r="A103" s="579" t="s">
        <v>60</v>
      </c>
      <c r="B103" s="579"/>
      <c r="C103" s="340">
        <f t="shared" ref="C103:I103" si="80">SUM(C64,C70,C81,C86,C89,C94,C102)</f>
        <v>5.8202897777862983</v>
      </c>
      <c r="D103" s="340">
        <f t="shared" si="80"/>
        <v>5.650997468426298</v>
      </c>
      <c r="E103" s="340">
        <f t="shared" si="80"/>
        <v>8.0829292422705699</v>
      </c>
      <c r="F103" s="340">
        <f t="shared" si="80"/>
        <v>8.304154477541756</v>
      </c>
      <c r="G103" s="340">
        <f t="shared" si="80"/>
        <v>8.7912632041017567</v>
      </c>
      <c r="H103" s="340">
        <f t="shared" si="80"/>
        <v>10.546824627041216</v>
      </c>
      <c r="I103" s="340">
        <f t="shared" si="80"/>
        <v>10.700505454181755</v>
      </c>
      <c r="J103" s="340"/>
      <c r="K103" s="340">
        <f>SUM(K64,K70,K81,K86,K89,K94,K102)</f>
        <v>13.783938849509758</v>
      </c>
      <c r="L103" s="356"/>
      <c r="M103" s="467">
        <f>M96+M97+M99+M102</f>
        <v>8.2742947768099206</v>
      </c>
      <c r="N103" s="335" t="s">
        <v>187</v>
      </c>
      <c r="O103" s="39"/>
      <c r="P103" s="89"/>
    </row>
    <row r="104" spans="1:16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336" t="s">
        <v>149</v>
      </c>
      <c r="M104" s="337">
        <f>M103/SUM($M$103,$M$152,$M$201)</f>
        <v>0.3223599829456823</v>
      </c>
      <c r="N104" s="246"/>
    </row>
    <row r="106" spans="1:16" ht="18.600000000000001" thickBot="1" x14ac:dyDescent="0.4">
      <c r="A106" s="338" t="s">
        <v>0</v>
      </c>
      <c r="B106" s="339"/>
      <c r="C106" s="534"/>
      <c r="D106" s="534"/>
      <c r="E106" s="534"/>
      <c r="F106" s="534"/>
      <c r="G106" s="534"/>
      <c r="H106" s="534"/>
      <c r="I106" s="534"/>
      <c r="J106" s="534"/>
      <c r="K106" s="534"/>
      <c r="L106" s="339"/>
      <c r="M106" s="339" t="s">
        <v>94</v>
      </c>
    </row>
    <row r="107" spans="1:16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</row>
    <row r="109" spans="1:16" x14ac:dyDescent="0.3">
      <c r="B109" s="1" t="s">
        <v>135</v>
      </c>
      <c r="C109" s="1">
        <v>2</v>
      </c>
      <c r="D109" s="1">
        <v>33</v>
      </c>
      <c r="E109" s="1">
        <v>152</v>
      </c>
      <c r="F109" s="1">
        <v>10</v>
      </c>
      <c r="G109" s="1">
        <v>79</v>
      </c>
      <c r="H109" s="1">
        <v>9</v>
      </c>
      <c r="I109" s="1">
        <v>73</v>
      </c>
      <c r="J109" s="1">
        <v>17</v>
      </c>
      <c r="K109" s="1">
        <v>44</v>
      </c>
      <c r="M109" s="1">
        <f>SUM(C109:K109)</f>
        <v>419</v>
      </c>
    </row>
    <row r="110" spans="1:16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M110" s="1">
        <f>SUM(C110:K110)</f>
        <v>0</v>
      </c>
    </row>
    <row r="111" spans="1:16" x14ac:dyDescent="0.3">
      <c r="A111" s="280">
        <v>1</v>
      </c>
      <c r="B111" s="1" t="s">
        <v>166</v>
      </c>
      <c r="C111" s="342">
        <v>12561.47</v>
      </c>
      <c r="D111" s="342">
        <v>248331.58</v>
      </c>
      <c r="E111" s="342">
        <v>1026622.25</v>
      </c>
      <c r="F111" s="342">
        <v>44314.559999999998</v>
      </c>
      <c r="G111" s="342">
        <v>470472.29</v>
      </c>
      <c r="H111" s="343">
        <v>60859.88</v>
      </c>
      <c r="I111" s="342">
        <v>358386.09</v>
      </c>
      <c r="J111" s="342">
        <v>97782.06</v>
      </c>
      <c r="K111" s="342">
        <v>226094.34</v>
      </c>
      <c r="L111" s="342"/>
      <c r="M111" s="344">
        <f>SUM(C111:K111)</f>
        <v>2545424.52</v>
      </c>
    </row>
    <row r="112" spans="1:16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111</v>
      </c>
      <c r="I112" s="348" t="s">
        <v>66</v>
      </c>
      <c r="J112" s="348" t="s">
        <v>67</v>
      </c>
      <c r="K112" s="348" t="s">
        <v>68</v>
      </c>
      <c r="L112" s="348"/>
      <c r="M112" s="348" t="s">
        <v>136</v>
      </c>
    </row>
    <row r="113" spans="1:13" x14ac:dyDescent="0.3">
      <c r="A113" s="349">
        <v>4</v>
      </c>
      <c r="B113" s="350" t="s">
        <v>29</v>
      </c>
      <c r="C113" s="354">
        <f>SUM(C114:C118)</f>
        <v>0.86063999999999996</v>
      </c>
      <c r="D113" s="354">
        <f t="shared" ref="D113:K113" si="81">SUM(D114:D118)</f>
        <v>1.1670240000000001</v>
      </c>
      <c r="E113" s="354">
        <f t="shared" si="81"/>
        <v>1.3361000000000001</v>
      </c>
      <c r="F113" s="354">
        <f t="shared" si="81"/>
        <v>1.7826200000000001</v>
      </c>
      <c r="G113" s="354">
        <f t="shared" si="81"/>
        <v>1.90564</v>
      </c>
      <c r="H113" s="354">
        <f t="shared" si="81"/>
        <v>2.0916939999999999</v>
      </c>
      <c r="I113" s="354">
        <f t="shared" si="81"/>
        <v>2.7100039999999996</v>
      </c>
      <c r="J113" s="354">
        <f t="shared" si="81"/>
        <v>3.09144</v>
      </c>
      <c r="K113" s="354">
        <f t="shared" si="81"/>
        <v>3.5666679999999999</v>
      </c>
      <c r="L113" s="351"/>
      <c r="M113" s="352">
        <f>(C113*$C$111+D113*$D$111+E113*$E$111+F113*$F$111+G113*$G$111+H113*$H$111+I113*$I$111+J113*$J$111+K113*$K$111)/$M$111</f>
        <v>1.9073657087082354</v>
      </c>
    </row>
    <row r="114" spans="1:13" x14ac:dyDescent="0.3">
      <c r="A114" s="2" t="s">
        <v>3</v>
      </c>
      <c r="B114" t="s">
        <v>30</v>
      </c>
      <c r="C114" s="453">
        <v>0.59099999999999997</v>
      </c>
      <c r="D114" s="34">
        <v>0.80059999999999998</v>
      </c>
      <c r="E114" s="34">
        <v>0.92249999999999999</v>
      </c>
      <c r="F114" s="34">
        <v>1.3180000000000001</v>
      </c>
      <c r="G114" s="34">
        <v>1.3859999999999999</v>
      </c>
      <c r="H114" s="34">
        <v>1.0348999999999999</v>
      </c>
      <c r="I114" s="34">
        <v>1.9300999999999999</v>
      </c>
      <c r="J114" s="34">
        <v>2.2385000000000002</v>
      </c>
      <c r="K114" s="34">
        <v>2.3441999999999998</v>
      </c>
      <c r="L114" s="34"/>
      <c r="M114" s="89">
        <f>(C114*$C$111+D114*$D$111+E114*$E$111+F114*$F$111+G114*$G$111+H114*$H$111+I114*$I$111+J114*$J$111+K114*$K$111)/$M$111</f>
        <v>1.3229143705357249</v>
      </c>
    </row>
    <row r="115" spans="1:13" x14ac:dyDescent="0.3">
      <c r="A115" s="2" t="s">
        <v>4</v>
      </c>
      <c r="B115" t="s">
        <v>31</v>
      </c>
      <c r="C115" s="39">
        <f>C114*0.04</f>
        <v>2.3639999999999998E-2</v>
      </c>
      <c r="D115" s="39">
        <f t="shared" ref="D115:K115" si="82">D114*0.04</f>
        <v>3.2023999999999997E-2</v>
      </c>
      <c r="E115" s="39">
        <f t="shared" si="82"/>
        <v>3.6900000000000002E-2</v>
      </c>
      <c r="F115" s="39">
        <f t="shared" si="82"/>
        <v>5.2720000000000003E-2</v>
      </c>
      <c r="G115" s="39">
        <f t="shared" si="82"/>
        <v>5.5439999999999996E-2</v>
      </c>
      <c r="H115" s="39">
        <f>H114*0.06</f>
        <v>6.2093999999999996E-2</v>
      </c>
      <c r="I115" s="39">
        <f t="shared" si="82"/>
        <v>7.7203999999999995E-2</v>
      </c>
      <c r="J115" s="39">
        <f t="shared" si="82"/>
        <v>8.9540000000000008E-2</v>
      </c>
      <c r="K115" s="39">
        <f t="shared" si="82"/>
        <v>9.376799999999999E-2</v>
      </c>
      <c r="L115" s="34"/>
      <c r="M115" s="89">
        <f t="shared" ref="M115:M151" si="83">(C115*$C$111+D115*$D$111+E115*$E$111+F115*$F$111+G115*$G$111+H115*$H$111+I115*$I$111+J115*$J$111+K115*$K$111)/$M$111</f>
        <v>5.3411454078834755E-2</v>
      </c>
    </row>
    <row r="116" spans="1:13" x14ac:dyDescent="0.3">
      <c r="A116" s="2" t="s">
        <v>5</v>
      </c>
      <c r="B116" t="s">
        <v>32</v>
      </c>
      <c r="C116" s="34">
        <v>7.6700000000000004E-2</v>
      </c>
      <c r="D116" s="34">
        <v>0.1128</v>
      </c>
      <c r="E116" s="34">
        <v>0.14680000000000001</v>
      </c>
      <c r="F116" s="34">
        <v>0.14680000000000001</v>
      </c>
      <c r="G116" s="34">
        <v>0.1711</v>
      </c>
      <c r="H116" s="34">
        <v>0.1711</v>
      </c>
      <c r="I116" s="34">
        <v>0.20319999999999999</v>
      </c>
      <c r="J116" s="34">
        <v>0.20319999999999999</v>
      </c>
      <c r="K116" s="34">
        <v>0.2399</v>
      </c>
      <c r="L116" s="34"/>
      <c r="M116" s="89">
        <f t="shared" si="83"/>
        <v>0.16658640705401864</v>
      </c>
    </row>
    <row r="117" spans="1:13" x14ac:dyDescent="0.3">
      <c r="A117" s="2" t="s">
        <v>6</v>
      </c>
      <c r="B117" t="s">
        <v>33</v>
      </c>
      <c r="C117" s="34">
        <v>0.16930000000000001</v>
      </c>
      <c r="D117" s="34">
        <v>0.22159999999999999</v>
      </c>
      <c r="E117" s="34">
        <v>0.22989999999999999</v>
      </c>
      <c r="F117" s="34">
        <v>0.2651</v>
      </c>
      <c r="G117" s="34">
        <v>0.29310000000000003</v>
      </c>
      <c r="H117" s="34">
        <v>0.5736</v>
      </c>
      <c r="I117" s="34">
        <v>0.4995</v>
      </c>
      <c r="J117" s="34">
        <v>0.56020000000000003</v>
      </c>
      <c r="K117" s="34">
        <v>0.88880000000000003</v>
      </c>
      <c r="L117" s="34"/>
      <c r="M117" s="89">
        <f t="shared" si="83"/>
        <v>0.35847609688933152</v>
      </c>
    </row>
    <row r="118" spans="1:13" x14ac:dyDescent="0.3">
      <c r="A118" s="2" t="s">
        <v>100</v>
      </c>
      <c r="B118" t="s">
        <v>101</v>
      </c>
      <c r="C118" s="34"/>
      <c r="D118" s="34"/>
      <c r="E118" s="34"/>
      <c r="F118" s="34"/>
      <c r="G118" s="34"/>
      <c r="H118" s="34">
        <v>0.25</v>
      </c>
      <c r="I118" s="34"/>
      <c r="J118" s="34"/>
      <c r="K118" s="34"/>
      <c r="L118" s="34"/>
      <c r="M118" s="89">
        <f t="shared" si="83"/>
        <v>5.9773801503255732E-3</v>
      </c>
    </row>
    <row r="119" spans="1:13" ht="28.8" x14ac:dyDescent="0.3">
      <c r="A119" s="349">
        <v>5</v>
      </c>
      <c r="B119" s="353" t="s">
        <v>71</v>
      </c>
      <c r="C119" s="354">
        <f t="shared" ref="C119:K119" si="84">SUM(C120:C122,C127:C129)</f>
        <v>3.0030856730999997</v>
      </c>
      <c r="D119" s="354">
        <f t="shared" si="84"/>
        <v>3.0030856730999997</v>
      </c>
      <c r="E119" s="354">
        <f t="shared" si="84"/>
        <v>4.6999710145</v>
      </c>
      <c r="F119" s="354">
        <f t="shared" si="84"/>
        <v>4.5660364657999999</v>
      </c>
      <c r="G119" s="354">
        <f t="shared" si="84"/>
        <v>4.5660364657999999</v>
      </c>
      <c r="H119" s="354">
        <f t="shared" si="84"/>
        <v>4.9951906195999998</v>
      </c>
      <c r="I119" s="354">
        <f t="shared" si="84"/>
        <v>4.5660364657999999</v>
      </c>
      <c r="J119" s="354">
        <f t="shared" si="84"/>
        <v>4.5660364657999999</v>
      </c>
      <c r="K119" s="354">
        <f t="shared" si="84"/>
        <v>4.5660364657999999</v>
      </c>
      <c r="L119" s="351"/>
      <c r="M119" s="352">
        <f t="shared" si="83"/>
        <v>4.4701214074872428</v>
      </c>
    </row>
    <row r="120" spans="1:13" x14ac:dyDescent="0.3">
      <c r="A120" s="2" t="s">
        <v>115</v>
      </c>
      <c r="B120" t="s">
        <v>114</v>
      </c>
      <c r="C120" s="39">
        <v>1.6367</v>
      </c>
      <c r="D120" s="39">
        <v>1.6367</v>
      </c>
      <c r="E120" s="39">
        <v>2.4765000000000001</v>
      </c>
      <c r="F120" s="39">
        <v>2.4106000000000001</v>
      </c>
      <c r="G120" s="39">
        <v>2.4106000000000001</v>
      </c>
      <c r="H120" s="39">
        <v>2.6372</v>
      </c>
      <c r="I120" s="39">
        <v>2.4106000000000001</v>
      </c>
      <c r="J120" s="39">
        <v>2.4106000000000001</v>
      </c>
      <c r="K120" s="39">
        <v>2.4106000000000001</v>
      </c>
      <c r="L120" s="39"/>
      <c r="M120" s="89">
        <f t="shared" si="83"/>
        <v>2.3632759189418042</v>
      </c>
    </row>
    <row r="121" spans="1:13" x14ac:dyDescent="0.3">
      <c r="A121" s="2" t="s">
        <v>116</v>
      </c>
      <c r="B121" t="s">
        <v>117</v>
      </c>
      <c r="C121" s="39">
        <f>C120*0.423893</f>
        <v>0.69378567310000006</v>
      </c>
      <c r="D121" s="39">
        <f>D120*0.423893</f>
        <v>0.69378567310000006</v>
      </c>
      <c r="E121" s="39">
        <f t="shared" ref="E121:H121" si="85">E120*0.423893</f>
        <v>1.0497710145000001</v>
      </c>
      <c r="F121" s="39">
        <f t="shared" si="85"/>
        <v>1.0218364658000001</v>
      </c>
      <c r="G121" s="39">
        <f t="shared" si="85"/>
        <v>1.0218364658000001</v>
      </c>
      <c r="H121" s="39">
        <f t="shared" si="85"/>
        <v>1.1178906196</v>
      </c>
      <c r="I121" s="39">
        <f t="shared" ref="I121:J121" si="86">I120*0.423893</f>
        <v>1.0218364658000001</v>
      </c>
      <c r="J121" s="39">
        <f t="shared" si="86"/>
        <v>1.0218364658000001</v>
      </c>
      <c r="K121" s="39">
        <f t="shared" ref="K121" si="87">K120*0.423893</f>
        <v>1.0218364658000001</v>
      </c>
      <c r="L121" s="39"/>
      <c r="M121" s="89">
        <f t="shared" si="83"/>
        <v>1.0017761191079981</v>
      </c>
    </row>
    <row r="122" spans="1:13" x14ac:dyDescent="0.3">
      <c r="A122" s="280" t="s">
        <v>8</v>
      </c>
      <c r="B122" s="1" t="s">
        <v>35</v>
      </c>
      <c r="C122" s="43">
        <f>SUM(C123:C126)</f>
        <v>0.43219999999999997</v>
      </c>
      <c r="D122" s="43">
        <f>SUM(D123:D126)</f>
        <v>0.43219999999999997</v>
      </c>
      <c r="E122" s="43">
        <f>SUM(E123:E126)</f>
        <v>0.79980000000000007</v>
      </c>
      <c r="F122" s="43">
        <f t="shared" ref="F122:H122" si="88">SUM(F123:F126)</f>
        <v>0.7702</v>
      </c>
      <c r="G122" s="43">
        <f t="shared" si="88"/>
        <v>0.7702</v>
      </c>
      <c r="H122" s="43">
        <f t="shared" si="88"/>
        <v>0.84260000000000002</v>
      </c>
      <c r="I122" s="43">
        <f t="shared" ref="I122:J122" si="89">SUM(I123:I126)</f>
        <v>0.7702</v>
      </c>
      <c r="J122" s="43">
        <f t="shared" si="89"/>
        <v>0.7702</v>
      </c>
      <c r="K122" s="43">
        <f t="shared" ref="K122" si="90">SUM(K123:K126)</f>
        <v>0.7702</v>
      </c>
      <c r="L122" s="43"/>
      <c r="M122" s="75">
        <f t="shared" si="83"/>
        <v>0.74922606163784422</v>
      </c>
    </row>
    <row r="123" spans="1:13" x14ac:dyDescent="0.3">
      <c r="A123" s="2" t="s">
        <v>9</v>
      </c>
      <c r="B123" t="s">
        <v>108</v>
      </c>
      <c r="C123" s="39">
        <v>0.36709999999999998</v>
      </c>
      <c r="D123" s="39">
        <v>0.36709999999999998</v>
      </c>
      <c r="E123" s="39">
        <v>0.67930000000000001</v>
      </c>
      <c r="F123" s="39">
        <v>0.6542</v>
      </c>
      <c r="G123" s="39">
        <v>0.6542</v>
      </c>
      <c r="H123" s="39">
        <v>0.7157</v>
      </c>
      <c r="I123" s="39">
        <v>0.6542</v>
      </c>
      <c r="J123" s="39">
        <v>0.6542</v>
      </c>
      <c r="K123" s="39">
        <v>0.6542</v>
      </c>
      <c r="L123" s="39"/>
      <c r="M123" s="89">
        <f t="shared" si="83"/>
        <v>0.6363674957543034</v>
      </c>
    </row>
    <row r="124" spans="1:13" x14ac:dyDescent="0.3">
      <c r="A124" s="2" t="s">
        <v>10</v>
      </c>
      <c r="B124" t="s">
        <v>109</v>
      </c>
      <c r="C124" s="39">
        <v>3.9699999999999999E-2</v>
      </c>
      <c r="D124" s="39">
        <v>3.9699999999999999E-2</v>
      </c>
      <c r="E124" s="39">
        <v>7.3400000000000007E-2</v>
      </c>
      <c r="F124" s="39">
        <v>7.0699999999999999E-2</v>
      </c>
      <c r="G124" s="39">
        <v>7.0699999999999999E-2</v>
      </c>
      <c r="H124" s="39">
        <v>7.7299999999999994E-2</v>
      </c>
      <c r="I124" s="39">
        <v>7.0699999999999999E-2</v>
      </c>
      <c r="J124" s="39">
        <v>7.0699999999999999E-2</v>
      </c>
      <c r="K124" s="39">
        <v>7.0699999999999999E-2</v>
      </c>
      <c r="L124" s="39"/>
      <c r="M124" s="89">
        <f t="shared" si="83"/>
        <v>6.8769426444041645E-2</v>
      </c>
    </row>
    <row r="125" spans="1:13" x14ac:dyDescent="0.3">
      <c r="A125" s="2" t="s">
        <v>11</v>
      </c>
      <c r="B125" t="s">
        <v>110</v>
      </c>
      <c r="C125" s="39">
        <v>4.1000000000000003E-3</v>
      </c>
      <c r="D125" s="39">
        <v>4.1000000000000003E-3</v>
      </c>
      <c r="E125" s="39">
        <v>7.7000000000000002E-3</v>
      </c>
      <c r="F125" s="39">
        <v>7.4000000000000003E-3</v>
      </c>
      <c r="G125" s="39">
        <v>7.4000000000000003E-3</v>
      </c>
      <c r="H125" s="39">
        <v>8.0999999999999996E-3</v>
      </c>
      <c r="I125" s="39">
        <v>7.4000000000000003E-3</v>
      </c>
      <c r="J125" s="39">
        <v>7.4000000000000003E-3</v>
      </c>
      <c r="K125" s="39">
        <v>7.4000000000000003E-3</v>
      </c>
      <c r="L125" s="39"/>
      <c r="M125" s="89">
        <f t="shared" si="83"/>
        <v>7.1994996630267384E-3</v>
      </c>
    </row>
    <row r="126" spans="1:13" x14ac:dyDescent="0.3">
      <c r="A126" s="2" t="s">
        <v>132</v>
      </c>
      <c r="B126" t="s">
        <v>133</v>
      </c>
      <c r="C126" s="39">
        <v>2.1299999999999999E-2</v>
      </c>
      <c r="D126" s="39">
        <v>2.1299999999999999E-2</v>
      </c>
      <c r="E126" s="39">
        <v>3.9399999999999998E-2</v>
      </c>
      <c r="F126" s="39">
        <v>3.7900000000000003E-2</v>
      </c>
      <c r="G126" s="39">
        <v>3.7900000000000003E-2</v>
      </c>
      <c r="H126" s="39">
        <v>4.1500000000000002E-2</v>
      </c>
      <c r="I126" s="39">
        <v>3.7900000000000003E-2</v>
      </c>
      <c r="J126" s="39">
        <v>3.7900000000000003E-2</v>
      </c>
      <c r="K126" s="39">
        <v>3.7900000000000003E-2</v>
      </c>
      <c r="L126" s="39"/>
      <c r="M126" s="89">
        <f t="shared" si="83"/>
        <v>3.688963977647234E-2</v>
      </c>
    </row>
    <row r="127" spans="1:13" x14ac:dyDescent="0.3">
      <c r="A127" s="2" t="s">
        <v>13</v>
      </c>
      <c r="B127" t="s">
        <v>40</v>
      </c>
      <c r="C127" s="39">
        <v>4.2200000000000001E-2</v>
      </c>
      <c r="D127" s="39">
        <v>4.2200000000000001E-2</v>
      </c>
      <c r="E127" s="39">
        <v>6.3700000000000007E-2</v>
      </c>
      <c r="F127" s="39">
        <v>6.2E-2</v>
      </c>
      <c r="G127" s="39">
        <v>6.2E-2</v>
      </c>
      <c r="H127" s="39">
        <v>6.7799999999999999E-2</v>
      </c>
      <c r="I127" s="39">
        <v>6.2E-2</v>
      </c>
      <c r="J127" s="39">
        <v>6.2E-2</v>
      </c>
      <c r="K127" s="39">
        <v>6.2E-2</v>
      </c>
      <c r="L127" s="39"/>
      <c r="M127" s="89">
        <f t="shared" si="83"/>
        <v>6.0794921146984177E-2</v>
      </c>
    </row>
    <row r="128" spans="1:13" x14ac:dyDescent="0.3">
      <c r="A128" s="595" t="s">
        <v>14</v>
      </c>
      <c r="B128" t="s">
        <v>118</v>
      </c>
      <c r="C128" s="39">
        <v>0.1492</v>
      </c>
      <c r="D128" s="39">
        <v>0.1492</v>
      </c>
      <c r="E128" s="39">
        <v>0.23599999999999999</v>
      </c>
      <c r="F128" s="39">
        <v>0.22919999999999999</v>
      </c>
      <c r="G128" s="39">
        <v>0.22919999999999999</v>
      </c>
      <c r="H128" s="39">
        <v>0.25069999999999998</v>
      </c>
      <c r="I128" s="39">
        <v>0.22919999999999999</v>
      </c>
      <c r="J128" s="39">
        <v>0.22919999999999999</v>
      </c>
      <c r="K128" s="39">
        <v>0.22919999999999999</v>
      </c>
      <c r="L128" s="39"/>
      <c r="M128" s="89">
        <f t="shared" si="83"/>
        <v>0.22425704247714243</v>
      </c>
    </row>
    <row r="129" spans="1:18" x14ac:dyDescent="0.3">
      <c r="A129" s="595"/>
      <c r="B129" t="s">
        <v>117</v>
      </c>
      <c r="C129" s="39">
        <v>4.9000000000000002E-2</v>
      </c>
      <c r="D129" s="39">
        <v>4.9000000000000002E-2</v>
      </c>
      <c r="E129" s="39">
        <v>7.4200000000000002E-2</v>
      </c>
      <c r="F129" s="39">
        <v>7.22E-2</v>
      </c>
      <c r="G129" s="39">
        <v>7.22E-2</v>
      </c>
      <c r="H129" s="39">
        <v>7.9000000000000001E-2</v>
      </c>
      <c r="I129" s="39">
        <v>7.22E-2</v>
      </c>
      <c r="J129" s="39">
        <v>7.22E-2</v>
      </c>
      <c r="K129" s="39">
        <v>7.22E-2</v>
      </c>
      <c r="L129" s="39"/>
      <c r="M129" s="89">
        <f t="shared" si="83"/>
        <v>7.0791344175469798E-2</v>
      </c>
    </row>
    <row r="130" spans="1:18" x14ac:dyDescent="0.3">
      <c r="A130" s="349">
        <v>6</v>
      </c>
      <c r="B130" s="350" t="s">
        <v>42</v>
      </c>
      <c r="C130" s="354">
        <f>SUM(C131:C133)</f>
        <v>0.32150000000000001</v>
      </c>
      <c r="D130" s="354">
        <f>SUM(D131:D133)</f>
        <v>0.32150000000000001</v>
      </c>
      <c r="E130" s="354">
        <f t="shared" ref="E130:G130" si="91">SUM(E131:E133)</f>
        <v>0.3921</v>
      </c>
      <c r="F130" s="354">
        <f t="shared" si="91"/>
        <v>0.38800000000000001</v>
      </c>
      <c r="G130" s="354">
        <f t="shared" si="91"/>
        <v>0.38800000000000001</v>
      </c>
      <c r="H130" s="354">
        <f>SUM(H131:H133)</f>
        <v>0.75609999999999999</v>
      </c>
      <c r="I130" s="354">
        <f t="shared" ref="I130:J130" si="92">SUM(I131:I133)</f>
        <v>0.38800000000000001</v>
      </c>
      <c r="J130" s="354">
        <f t="shared" si="92"/>
        <v>0.38800000000000001</v>
      </c>
      <c r="K130" s="354">
        <f t="shared" ref="K130" si="93">SUM(K131:K133)</f>
        <v>0.38800000000000001</v>
      </c>
      <c r="L130" s="354"/>
      <c r="M130" s="352">
        <f t="shared" si="83"/>
        <v>0.39163879783321964</v>
      </c>
    </row>
    <row r="131" spans="1:18" x14ac:dyDescent="0.3">
      <c r="A131" s="2" t="s">
        <v>15</v>
      </c>
      <c r="B131" t="s">
        <v>43</v>
      </c>
      <c r="C131" s="39">
        <v>0.13930000000000001</v>
      </c>
      <c r="D131" s="39">
        <v>0.13930000000000001</v>
      </c>
      <c r="E131" s="39">
        <v>0.2099</v>
      </c>
      <c r="F131" s="39">
        <v>0.20580000000000001</v>
      </c>
      <c r="G131" s="39">
        <v>0.20580000000000001</v>
      </c>
      <c r="H131" s="39">
        <v>0.20580000000000001</v>
      </c>
      <c r="I131" s="39">
        <v>0.20580000000000001</v>
      </c>
      <c r="J131" s="39">
        <v>0.20580000000000001</v>
      </c>
      <c r="K131" s="39">
        <v>0.20580000000000001</v>
      </c>
      <c r="L131" s="39"/>
      <c r="M131" s="89">
        <f t="shared" si="83"/>
        <v>0.2006377032998802</v>
      </c>
    </row>
    <row r="132" spans="1:18" x14ac:dyDescent="0.3">
      <c r="A132" s="2" t="s">
        <v>16</v>
      </c>
      <c r="B132" t="s">
        <v>80</v>
      </c>
      <c r="C132" s="39">
        <v>0.1822</v>
      </c>
      <c r="D132" s="39">
        <v>0.1822</v>
      </c>
      <c r="E132" s="39">
        <v>0.1822</v>
      </c>
      <c r="F132" s="39">
        <v>0.1822</v>
      </c>
      <c r="G132" s="39">
        <v>0.1822</v>
      </c>
      <c r="H132" s="39">
        <v>0.1822</v>
      </c>
      <c r="I132" s="39">
        <v>0.1822</v>
      </c>
      <c r="J132" s="39">
        <v>0.1822</v>
      </c>
      <c r="K132" s="39">
        <v>0.1822</v>
      </c>
      <c r="L132" s="39"/>
      <c r="M132" s="89">
        <f t="shared" si="83"/>
        <v>0.1822</v>
      </c>
    </row>
    <row r="133" spans="1:18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>
        <f>SUM(H134:H134)</f>
        <v>0.36809999999999998</v>
      </c>
      <c r="I133" s="39"/>
      <c r="J133" s="39"/>
      <c r="K133" s="39"/>
      <c r="L133" s="39"/>
      <c r="M133" s="89">
        <f t="shared" si="83"/>
        <v>8.8010945333393733E-3</v>
      </c>
    </row>
    <row r="134" spans="1:18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>
        <v>0.36809999999999998</v>
      </c>
      <c r="I134" s="39"/>
      <c r="J134" s="39"/>
      <c r="K134" s="39"/>
      <c r="L134" s="39"/>
      <c r="M134" s="89">
        <f t="shared" si="83"/>
        <v>8.8010945333393733E-3</v>
      </c>
    </row>
    <row r="135" spans="1:18" x14ac:dyDescent="0.3">
      <c r="A135" s="349">
        <v>7</v>
      </c>
      <c r="B135" s="350" t="s">
        <v>45</v>
      </c>
      <c r="C135" s="354">
        <f>SUM(C136:C137)</f>
        <v>0.39900000000000002</v>
      </c>
      <c r="D135" s="354">
        <f>SUM(D136:D137)</f>
        <v>0.26169999999999999</v>
      </c>
      <c r="E135" s="354">
        <f t="shared" ref="E135:K135" si="94">SUM(E136:E137)</f>
        <v>0.28240000000000004</v>
      </c>
      <c r="F135" s="354">
        <f t="shared" si="94"/>
        <v>0.3387</v>
      </c>
      <c r="G135" s="354">
        <f t="shared" si="94"/>
        <v>0.45989999999999998</v>
      </c>
      <c r="H135" s="354">
        <f t="shared" si="94"/>
        <v>0.63529999999999998</v>
      </c>
      <c r="I135" s="354">
        <f t="shared" si="94"/>
        <v>0.7399</v>
      </c>
      <c r="J135" s="354">
        <f t="shared" si="94"/>
        <v>0.75239999999999996</v>
      </c>
      <c r="K135" s="354">
        <f t="shared" si="94"/>
        <v>1.3349</v>
      </c>
      <c r="L135" s="354"/>
      <c r="M135" s="352">
        <f t="shared" si="83"/>
        <v>0.49913747912823586</v>
      </c>
    </row>
    <row r="136" spans="1:18" x14ac:dyDescent="0.3">
      <c r="A136" s="2" t="s">
        <v>17</v>
      </c>
      <c r="B136" t="s">
        <v>46</v>
      </c>
      <c r="C136" s="39">
        <v>0.38080000000000003</v>
      </c>
      <c r="D136" s="39">
        <v>0.24729999999999999</v>
      </c>
      <c r="E136" s="39">
        <v>0.26700000000000002</v>
      </c>
      <c r="F136" s="39">
        <v>0.3201</v>
      </c>
      <c r="G136" s="39">
        <v>0.43469999999999998</v>
      </c>
      <c r="H136" s="39">
        <v>0.59750000000000003</v>
      </c>
      <c r="I136" s="39">
        <v>0.69940000000000002</v>
      </c>
      <c r="J136" s="39">
        <v>0.71109999999999995</v>
      </c>
      <c r="K136" s="39">
        <v>1.2618</v>
      </c>
      <c r="L136" s="39"/>
      <c r="M136" s="89">
        <f t="shared" si="83"/>
        <v>0.47176453462583917</v>
      </c>
    </row>
    <row r="137" spans="1:18" x14ac:dyDescent="0.3">
      <c r="A137" s="2" t="s">
        <v>18</v>
      </c>
      <c r="B137" t="s">
        <v>48</v>
      </c>
      <c r="C137" s="39">
        <v>1.8200000000000001E-2</v>
      </c>
      <c r="D137" s="39">
        <v>1.44E-2</v>
      </c>
      <c r="E137" s="39">
        <v>1.54E-2</v>
      </c>
      <c r="F137" s="39">
        <v>1.8599999999999998E-2</v>
      </c>
      <c r="G137" s="39">
        <v>2.52E-2</v>
      </c>
      <c r="H137" s="39">
        <v>3.78E-2</v>
      </c>
      <c r="I137" s="39">
        <v>4.0500000000000001E-2</v>
      </c>
      <c r="J137" s="39">
        <v>4.1300000000000003E-2</v>
      </c>
      <c r="K137" s="39">
        <v>7.3099999999999998E-2</v>
      </c>
      <c r="L137" s="39"/>
      <c r="M137" s="89">
        <f t="shared" si="83"/>
        <v>2.7372944502396794E-2</v>
      </c>
    </row>
    <row r="138" spans="1:18" x14ac:dyDescent="0.3">
      <c r="A138" s="349">
        <v>8</v>
      </c>
      <c r="B138" s="350" t="s">
        <v>49</v>
      </c>
      <c r="C138" s="354">
        <f>SUM(C139:C142)</f>
        <v>0.74639999999999995</v>
      </c>
      <c r="D138" s="354">
        <f>SUM(D139:D142)</f>
        <v>0.48720000000000002</v>
      </c>
      <c r="E138" s="354">
        <f t="shared" ref="E138:K138" si="95">SUM(E139:E142)</f>
        <v>0.55979999999999996</v>
      </c>
      <c r="F138" s="354">
        <f t="shared" si="95"/>
        <v>0.62690000000000001</v>
      </c>
      <c r="G138" s="354">
        <f t="shared" si="95"/>
        <v>0.8647999999999999</v>
      </c>
      <c r="H138" s="354">
        <f t="shared" si="95"/>
        <v>1.2649999999999999</v>
      </c>
      <c r="I138" s="354">
        <f t="shared" si="95"/>
        <v>1.399</v>
      </c>
      <c r="J138" s="354">
        <f t="shared" si="95"/>
        <v>1.4202999999999999</v>
      </c>
      <c r="K138" s="354">
        <f t="shared" si="95"/>
        <v>3.0364</v>
      </c>
      <c r="L138" s="354"/>
      <c r="M138" s="352">
        <f t="shared" si="83"/>
        <v>0.99923371465518851</v>
      </c>
    </row>
    <row r="139" spans="1:18" x14ac:dyDescent="0.3">
      <c r="A139" s="2" t="s">
        <v>19</v>
      </c>
      <c r="B139" t="s">
        <v>46</v>
      </c>
      <c r="C139" s="39">
        <v>0.37759999999999999</v>
      </c>
      <c r="D139" s="39">
        <v>0.24640000000000001</v>
      </c>
      <c r="E139" s="39">
        <v>0.28310000000000002</v>
      </c>
      <c r="F139" s="39">
        <v>0.31709999999999999</v>
      </c>
      <c r="G139" s="39">
        <v>0.43740000000000001</v>
      </c>
      <c r="H139" s="39">
        <v>0.61570000000000003</v>
      </c>
      <c r="I139" s="39">
        <v>0.70760000000000001</v>
      </c>
      <c r="J139" s="39">
        <v>0.71840000000000004</v>
      </c>
      <c r="K139" s="39">
        <v>1.5358000000000001</v>
      </c>
      <c r="L139" s="39"/>
      <c r="M139" s="89">
        <f t="shared" si="83"/>
        <v>0.50480905348432803</v>
      </c>
    </row>
    <row r="140" spans="1:18" x14ac:dyDescent="0.3">
      <c r="A140" s="2" t="s">
        <v>19</v>
      </c>
      <c r="B140" t="s">
        <v>47</v>
      </c>
      <c r="C140" s="39">
        <v>0.19339999999999999</v>
      </c>
      <c r="D140" s="39">
        <v>0.1263</v>
      </c>
      <c r="E140" s="39">
        <v>0.14510000000000001</v>
      </c>
      <c r="F140" s="39">
        <v>0.16250000000000001</v>
      </c>
      <c r="G140" s="39">
        <v>0.22409999999999999</v>
      </c>
      <c r="H140" s="39">
        <v>0.3155</v>
      </c>
      <c r="I140" s="39">
        <v>0.36259999999999998</v>
      </c>
      <c r="J140" s="39">
        <v>0.36809999999999998</v>
      </c>
      <c r="K140" s="39">
        <v>0.78700000000000003</v>
      </c>
      <c r="L140" s="39"/>
      <c r="M140" s="89">
        <f t="shared" si="83"/>
        <v>0.25868864567863908</v>
      </c>
    </row>
    <row r="141" spans="1:18" x14ac:dyDescent="0.3">
      <c r="A141" s="2" t="s">
        <v>20</v>
      </c>
      <c r="B141" t="s">
        <v>50</v>
      </c>
      <c r="C141" s="39">
        <v>0.11600000000000001</v>
      </c>
      <c r="D141" s="39">
        <v>7.5700000000000003E-2</v>
      </c>
      <c r="E141" s="39">
        <v>8.6999999999999994E-2</v>
      </c>
      <c r="F141" s="39">
        <v>9.74E-2</v>
      </c>
      <c r="G141" s="39">
        <v>0.13439999999999999</v>
      </c>
      <c r="H141" s="39">
        <v>0.22070000000000001</v>
      </c>
      <c r="I141" s="39">
        <v>0.21740000000000001</v>
      </c>
      <c r="J141" s="39">
        <v>0.22070000000000001</v>
      </c>
      <c r="K141" s="39">
        <v>0.4718</v>
      </c>
      <c r="L141" s="39"/>
      <c r="M141" s="89">
        <f t="shared" si="83"/>
        <v>0.15585471084092489</v>
      </c>
    </row>
    <row r="142" spans="1:18" x14ac:dyDescent="0.3">
      <c r="A142" s="2" t="s">
        <v>20</v>
      </c>
      <c r="B142" t="s">
        <v>47</v>
      </c>
      <c r="C142" s="39">
        <v>5.9400000000000001E-2</v>
      </c>
      <c r="D142" s="39">
        <v>3.8800000000000001E-2</v>
      </c>
      <c r="E142" s="39">
        <v>4.4600000000000001E-2</v>
      </c>
      <c r="F142" s="39">
        <v>4.99E-2</v>
      </c>
      <c r="G142" s="39">
        <v>6.8900000000000003E-2</v>
      </c>
      <c r="H142" s="39">
        <v>0.11310000000000001</v>
      </c>
      <c r="I142" s="39">
        <v>0.1114</v>
      </c>
      <c r="J142" s="39">
        <v>0.11310000000000001</v>
      </c>
      <c r="K142" s="39">
        <v>0.24179999999999999</v>
      </c>
      <c r="L142" s="39"/>
      <c r="M142" s="89">
        <f t="shared" si="83"/>
        <v>7.9881304651296434E-2</v>
      </c>
    </row>
    <row r="143" spans="1:18" x14ac:dyDescent="0.3">
      <c r="A143" s="349">
        <v>9</v>
      </c>
      <c r="B143" s="350" t="s">
        <v>51</v>
      </c>
      <c r="C143" s="354">
        <f t="shared" ref="C143:M143" si="96">SUM(C146,C148)</f>
        <v>0.45346566475927086</v>
      </c>
      <c r="D143" s="354">
        <f t="shared" si="96"/>
        <v>0.44579967687127087</v>
      </c>
      <c r="E143" s="354">
        <f t="shared" si="96"/>
        <v>0.61847592146148611</v>
      </c>
      <c r="F143" s="354">
        <f t="shared" si="96"/>
        <v>0.65521555303267442</v>
      </c>
      <c r="G143" s="354">
        <f t="shared" si="96"/>
        <v>0.69622853719267441</v>
      </c>
      <c r="H143" s="354">
        <f t="shared" si="96"/>
        <v>0.82884173602013278</v>
      </c>
      <c r="I143" s="354">
        <f t="shared" si="96"/>
        <v>0.83391653954467437</v>
      </c>
      <c r="J143" s="354">
        <f t="shared" si="96"/>
        <v>0.86923983559267437</v>
      </c>
      <c r="K143" s="354">
        <f t="shared" si="96"/>
        <v>1.0966970358966743</v>
      </c>
      <c r="L143" s="354"/>
      <c r="M143" s="354">
        <f t="shared" si="96"/>
        <v>0.68349561356736177</v>
      </c>
    </row>
    <row r="144" spans="1:18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357">
        <v>-0.23280000000000001</v>
      </c>
      <c r="N144" s="276"/>
      <c r="O144" s="276"/>
      <c r="P144" s="277"/>
      <c r="Q144" s="277"/>
      <c r="R144" s="277"/>
    </row>
    <row r="145" spans="1:18" x14ac:dyDescent="0.3">
      <c r="A145" s="358"/>
      <c r="B145" s="359" t="s">
        <v>52</v>
      </c>
      <c r="C145" s="360">
        <f t="shared" ref="C145:K145" si="97">SUM(C138,C135,C130,C119,C113)</f>
        <v>5.3306256731000001</v>
      </c>
      <c r="D145" s="360">
        <f t="shared" si="97"/>
        <v>5.2405096731</v>
      </c>
      <c r="E145" s="360">
        <f t="shared" si="97"/>
        <v>7.2703710145000002</v>
      </c>
      <c r="F145" s="360">
        <f t="shared" si="97"/>
        <v>7.7022564657999997</v>
      </c>
      <c r="G145" s="360">
        <f t="shared" si="97"/>
        <v>8.1843764657999998</v>
      </c>
      <c r="H145" s="360">
        <f t="shared" si="97"/>
        <v>9.7432846195999989</v>
      </c>
      <c r="I145" s="360">
        <f t="shared" si="97"/>
        <v>9.802940465799999</v>
      </c>
      <c r="J145" s="360">
        <f t="shared" si="97"/>
        <v>10.218176465799999</v>
      </c>
      <c r="K145" s="360">
        <f t="shared" si="97"/>
        <v>12.892004465799999</v>
      </c>
      <c r="L145" s="361"/>
      <c r="M145" s="362">
        <f>((C145*$C$111+D145*$D$111+E145*$E$111+F145*$F$111+G145*$G$111+H145*$H$111+I145*$I$111+J145*$J$111+K145*$K$111)/$M$111)+M144</f>
        <v>8.0346971078121232</v>
      </c>
      <c r="N145" s="396"/>
      <c r="O145" s="276"/>
      <c r="P145" s="277"/>
      <c r="Q145" s="277"/>
      <c r="R145" s="277"/>
    </row>
    <row r="146" spans="1:18" x14ac:dyDescent="0.3">
      <c r="A146" s="349" t="s">
        <v>21</v>
      </c>
      <c r="B146" s="350" t="s">
        <v>53</v>
      </c>
      <c r="C146" s="354">
        <f t="shared" ref="C146:M146" si="98">SUM(C147:C147)</f>
        <v>0.11105292464769231</v>
      </c>
      <c r="D146" s="354">
        <f t="shared" si="98"/>
        <v>0.10917553801969231</v>
      </c>
      <c r="E146" s="354">
        <f t="shared" si="98"/>
        <v>0.1514636393450785</v>
      </c>
      <c r="F146" s="354">
        <f t="shared" si="98"/>
        <v>0.16046110895201141</v>
      </c>
      <c r="G146" s="354">
        <f t="shared" si="98"/>
        <v>0.1705051149120114</v>
      </c>
      <c r="H146" s="354">
        <f t="shared" si="98"/>
        <v>0.20298184848012679</v>
      </c>
      <c r="I146" s="354">
        <f t="shared" si="98"/>
        <v>0.20422465872401138</v>
      </c>
      <c r="J146" s="354">
        <f t="shared" si="98"/>
        <v>0.21287527031201139</v>
      </c>
      <c r="K146" s="354">
        <f t="shared" si="98"/>
        <v>0.26857912903601139</v>
      </c>
      <c r="L146" s="354"/>
      <c r="M146" s="352">
        <f t="shared" si="98"/>
        <v>0.16738684484704996</v>
      </c>
    </row>
    <row r="147" spans="1:18" x14ac:dyDescent="0.3">
      <c r="A147" s="2" t="s">
        <v>121</v>
      </c>
      <c r="B147" t="s">
        <v>128</v>
      </c>
      <c r="C147" s="39">
        <f>0.020833*C145</f>
        <v>0.11105292464769231</v>
      </c>
      <c r="D147" s="39">
        <f t="shared" ref="D147:G147" si="99">0.020833*D145</f>
        <v>0.10917553801969231</v>
      </c>
      <c r="E147" s="39">
        <f t="shared" si="99"/>
        <v>0.1514636393450785</v>
      </c>
      <c r="F147" s="346">
        <f t="shared" si="99"/>
        <v>0.16046110895201141</v>
      </c>
      <c r="G147" s="39">
        <f t="shared" si="99"/>
        <v>0.1705051149120114</v>
      </c>
      <c r="H147" s="39">
        <f t="shared" ref="H147" si="100">0.020833*H145</f>
        <v>0.20298184848012679</v>
      </c>
      <c r="I147" s="39">
        <f t="shared" ref="I147:K147" si="101">0.020833*I145</f>
        <v>0.20422465872401138</v>
      </c>
      <c r="J147" s="39">
        <f t="shared" si="101"/>
        <v>0.21287527031201139</v>
      </c>
      <c r="K147" s="39">
        <f t="shared" si="101"/>
        <v>0.26857912903601139</v>
      </c>
      <c r="L147" s="39"/>
      <c r="M147" s="246">
        <f t="shared" ref="M147" si="102">0.020833*M145</f>
        <v>0.16738684484704996</v>
      </c>
    </row>
    <row r="148" spans="1:18" x14ac:dyDescent="0.3">
      <c r="A148" s="349" t="s">
        <v>24</v>
      </c>
      <c r="B148" s="350" t="s">
        <v>56</v>
      </c>
      <c r="C148" s="354">
        <f>SUM(C149,C150)</f>
        <v>0.34241274011157852</v>
      </c>
      <c r="D148" s="354">
        <f t="shared" ref="D148" si="103">SUM(D149,D150)</f>
        <v>0.33662413885157855</v>
      </c>
      <c r="E148" s="354">
        <f t="shared" ref="E148" si="104">SUM(E149,E150)</f>
        <v>0.46701228211640755</v>
      </c>
      <c r="F148" s="354">
        <f t="shared" ref="F148" si="105">SUM(F149,F150)</f>
        <v>0.49475444408066305</v>
      </c>
      <c r="G148" s="354">
        <f t="shared" ref="G148:H148" si="106">SUM(G149,G150)</f>
        <v>0.52572342228066304</v>
      </c>
      <c r="H148" s="354">
        <f t="shared" si="106"/>
        <v>0.62585988754000599</v>
      </c>
      <c r="I148" s="354">
        <f t="shared" ref="I148" si="107">SUM(I149,I150)</f>
        <v>0.62969188082066296</v>
      </c>
      <c r="J148" s="354">
        <f t="shared" ref="J148" si="108">SUM(J149,J150)</f>
        <v>0.656364565280663</v>
      </c>
      <c r="K148" s="354">
        <f t="shared" ref="K148" si="109">SUM(K149,K150)</f>
        <v>0.828117906860663</v>
      </c>
      <c r="L148" s="354"/>
      <c r="M148" s="352">
        <f t="shared" ref="M148" si="110">SUM(M149,M150)</f>
        <v>0.51610876872031175</v>
      </c>
    </row>
    <row r="149" spans="1:18" x14ac:dyDescent="0.3">
      <c r="A149" s="2" t="s">
        <v>25</v>
      </c>
      <c r="B149" t="s">
        <v>129</v>
      </c>
      <c r="C149" s="39">
        <f>C147</f>
        <v>0.11105292464769231</v>
      </c>
      <c r="D149" s="39">
        <f t="shared" ref="D149:G149" si="111">D147</f>
        <v>0.10917553801969231</v>
      </c>
      <c r="E149" s="39">
        <f t="shared" si="111"/>
        <v>0.1514636393450785</v>
      </c>
      <c r="F149" s="39">
        <f t="shared" si="111"/>
        <v>0.16046110895201141</v>
      </c>
      <c r="G149" s="39">
        <f t="shared" si="111"/>
        <v>0.1705051149120114</v>
      </c>
      <c r="H149" s="39">
        <f t="shared" ref="H149" si="112">H147</f>
        <v>0.20298184848012679</v>
      </c>
      <c r="I149" s="39">
        <f t="shared" ref="I149:K149" si="113">I147</f>
        <v>0.20422465872401138</v>
      </c>
      <c r="J149" s="39">
        <f t="shared" si="113"/>
        <v>0.21287527031201139</v>
      </c>
      <c r="K149" s="39">
        <f t="shared" si="113"/>
        <v>0.26857912903601139</v>
      </c>
      <c r="L149" s="39"/>
      <c r="M149" s="246">
        <f t="shared" ref="M149" si="114">M147</f>
        <v>0.16738684484704996</v>
      </c>
    </row>
    <row r="150" spans="1:18" x14ac:dyDescent="0.3">
      <c r="A150" s="2" t="s">
        <v>26</v>
      </c>
      <c r="B150" t="s">
        <v>130</v>
      </c>
      <c r="C150" s="39">
        <f>0.043402*C145</f>
        <v>0.23135981546388623</v>
      </c>
      <c r="D150" s="39">
        <f t="shared" ref="D150:G150" si="115">0.043402*D145</f>
        <v>0.22744860083188623</v>
      </c>
      <c r="E150" s="39">
        <f t="shared" si="115"/>
        <v>0.31554864277132905</v>
      </c>
      <c r="F150" s="39">
        <f t="shared" si="115"/>
        <v>0.33429333512865161</v>
      </c>
      <c r="G150" s="39">
        <f t="shared" si="115"/>
        <v>0.35521830736865162</v>
      </c>
      <c r="H150" s="39">
        <f t="shared" ref="H150" si="116">0.043402*H145</f>
        <v>0.4228780390598792</v>
      </c>
      <c r="I150" s="39">
        <f t="shared" ref="I150:K150" si="117">0.043402*I145</f>
        <v>0.42546722209665161</v>
      </c>
      <c r="J150" s="39">
        <f t="shared" si="117"/>
        <v>0.44348929496865158</v>
      </c>
      <c r="K150" s="39">
        <f t="shared" si="117"/>
        <v>0.55953877782465167</v>
      </c>
      <c r="L150" s="39"/>
      <c r="M150" s="246">
        <f t="shared" ref="M150" si="118">0.043402*M145</f>
        <v>0.34872192387326179</v>
      </c>
    </row>
    <row r="151" spans="1:18" ht="28.8" x14ac:dyDescent="0.3">
      <c r="A151" s="364">
        <v>10</v>
      </c>
      <c r="B151" s="365" t="s">
        <v>134</v>
      </c>
      <c r="C151" s="366">
        <v>2.93E-2</v>
      </c>
      <c r="D151" s="366">
        <v>2.93E-2</v>
      </c>
      <c r="E151" s="366">
        <v>4.8500000000000001E-2</v>
      </c>
      <c r="F151" s="366">
        <v>4.5999999999999999E-2</v>
      </c>
      <c r="G151" s="366">
        <v>4.5999999999999999E-2</v>
      </c>
      <c r="H151" s="366">
        <v>1.9400000000000001E-2</v>
      </c>
      <c r="I151" s="366">
        <v>4.5999999999999999E-2</v>
      </c>
      <c r="J151" s="366">
        <v>4.5999999999999999E-2</v>
      </c>
      <c r="K151" s="366">
        <v>4.5999999999999999E-2</v>
      </c>
      <c r="L151" s="367"/>
      <c r="M151" s="368">
        <f t="shared" si="83"/>
        <v>4.4660643404975137E-2</v>
      </c>
    </row>
    <row r="152" spans="1:18" ht="18" x14ac:dyDescent="0.3">
      <c r="A152" s="579" t="s">
        <v>60</v>
      </c>
      <c r="B152" s="579"/>
      <c r="C152" s="340">
        <f t="shared" ref="C152:K152" si="119">SUM(C113,C119,C130,C135,C138,C143,C151)</f>
        <v>5.8133913378592714</v>
      </c>
      <c r="D152" s="340">
        <f t="shared" si="119"/>
        <v>5.7156093499712712</v>
      </c>
      <c r="E152" s="340">
        <f t="shared" si="119"/>
        <v>7.9373469359614859</v>
      </c>
      <c r="F152" s="340">
        <f t="shared" si="119"/>
        <v>8.403472018832673</v>
      </c>
      <c r="G152" s="340">
        <f t="shared" si="119"/>
        <v>8.9266050029926731</v>
      </c>
      <c r="H152" s="340">
        <f t="shared" si="119"/>
        <v>10.591526355620132</v>
      </c>
      <c r="I152" s="340">
        <f t="shared" si="119"/>
        <v>10.682857005344673</v>
      </c>
      <c r="J152" s="340">
        <f t="shared" si="119"/>
        <v>11.133416301392673</v>
      </c>
      <c r="K152" s="340">
        <f t="shared" si="119"/>
        <v>14.034701501696674</v>
      </c>
      <c r="L152" s="369"/>
      <c r="M152" s="467">
        <f>M145+M146+M148+M151</f>
        <v>8.7628533647844602</v>
      </c>
      <c r="N152" t="s">
        <v>188</v>
      </c>
      <c r="O152"/>
    </row>
    <row r="153" spans="1:18" ht="15.6" x14ac:dyDescent="0.3">
      <c r="K153" s="336" t="s">
        <v>151</v>
      </c>
      <c r="M153" s="337">
        <f>M152/SUM($M$103,$M$152,$M$201)</f>
        <v>0.34139383928457367</v>
      </c>
    </row>
    <row r="154" spans="1:18" x14ac:dyDescent="0.3">
      <c r="G154" s="78"/>
      <c r="H154" s="201"/>
      <c r="I154" s="78"/>
      <c r="J154" s="78"/>
      <c r="M154" s="90"/>
    </row>
    <row r="155" spans="1:18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 t="s">
        <v>95</v>
      </c>
    </row>
    <row r="156" spans="1:18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</row>
    <row r="157" spans="1:18" x14ac:dyDescent="0.3">
      <c r="I157" s="78"/>
      <c r="J157" s="78"/>
      <c r="K157" s="78"/>
    </row>
    <row r="158" spans="1:18" x14ac:dyDescent="0.3">
      <c r="A158" s="280"/>
      <c r="B158" s="1" t="s">
        <v>135</v>
      </c>
      <c r="C158" s="1">
        <v>4</v>
      </c>
      <c r="D158" s="1">
        <v>28</v>
      </c>
      <c r="E158" s="1">
        <v>195</v>
      </c>
      <c r="F158" s="1">
        <v>8</v>
      </c>
      <c r="G158" s="1">
        <v>85</v>
      </c>
      <c r="H158" s="1"/>
      <c r="I158" s="1">
        <v>82</v>
      </c>
      <c r="J158" s="1">
        <v>15</v>
      </c>
      <c r="K158" s="1">
        <v>70</v>
      </c>
      <c r="M158" s="1">
        <f>SUM(C158:K158)</f>
        <v>487</v>
      </c>
    </row>
    <row r="159" spans="1:18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M159" s="1">
        <f>SUM(C159:K159)</f>
        <v>0</v>
      </c>
    </row>
    <row r="160" spans="1:18" x14ac:dyDescent="0.3">
      <c r="A160" s="2">
        <v>1</v>
      </c>
      <c r="B160" s="1" t="s">
        <v>166</v>
      </c>
      <c r="C160" s="343">
        <v>17106.21</v>
      </c>
      <c r="D160" s="342">
        <v>227935.23</v>
      </c>
      <c r="E160" s="342">
        <v>1263738.1100000001</v>
      </c>
      <c r="F160" s="342">
        <v>41418.01</v>
      </c>
      <c r="G160" s="342">
        <v>505501.56</v>
      </c>
      <c r="H160" s="343">
        <v>0</v>
      </c>
      <c r="I160" s="342">
        <v>377990.05</v>
      </c>
      <c r="J160" s="342">
        <v>78828.72</v>
      </c>
      <c r="K160" s="342">
        <v>372126.57</v>
      </c>
      <c r="L160" s="342"/>
      <c r="M160" s="344">
        <f>SUM(C160:K160)</f>
        <v>2884644.46</v>
      </c>
    </row>
    <row r="161" spans="1:13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111</v>
      </c>
      <c r="I161" s="348" t="s">
        <v>66</v>
      </c>
      <c r="J161" s="348" t="s">
        <v>67</v>
      </c>
      <c r="K161" s="348" t="s">
        <v>68</v>
      </c>
      <c r="L161" s="348"/>
      <c r="M161" s="348" t="s">
        <v>136</v>
      </c>
    </row>
    <row r="162" spans="1:13" x14ac:dyDescent="0.3">
      <c r="A162" s="349">
        <v>4</v>
      </c>
      <c r="B162" s="350" t="s">
        <v>29</v>
      </c>
      <c r="C162" s="354">
        <f>SUM(C163:C166)</f>
        <v>0.86063999999999996</v>
      </c>
      <c r="D162" s="354">
        <f>SUM(D163:D166)</f>
        <v>1.16692</v>
      </c>
      <c r="E162" s="354">
        <f t="shared" ref="E162:G162" si="120">SUM(E163:E166)</f>
        <v>1.335896</v>
      </c>
      <c r="F162" s="354">
        <f t="shared" si="120"/>
        <v>1.7826200000000001</v>
      </c>
      <c r="G162" s="354">
        <f t="shared" si="120"/>
        <v>1.90564</v>
      </c>
      <c r="H162" s="354"/>
      <c r="I162" s="354">
        <f>SUM(I163:I166)</f>
        <v>2.7098999999999998</v>
      </c>
      <c r="J162" s="354">
        <f>SUM(J163:J166)</f>
        <v>3.0997599999999998</v>
      </c>
      <c r="K162" s="354">
        <f t="shared" ref="K162" si="121">SUM(K163:K166)</f>
        <v>3.5988040000000003</v>
      </c>
      <c r="L162" s="354"/>
      <c r="M162" s="352">
        <f t="shared" ref="M162:M174" si="122">(C162*$C$160+D162*$D$160+E162*$E$160+F162*$F$160+G162*$G$160+H162*$H$160+I162*$I$160+J162*$J$160+K162*$K$160)/$M$160</f>
        <v>1.9461461317737716</v>
      </c>
    </row>
    <row r="163" spans="1:13" x14ac:dyDescent="0.3">
      <c r="A163" s="2" t="s">
        <v>3</v>
      </c>
      <c r="B163" t="s">
        <v>30</v>
      </c>
      <c r="C163" s="34">
        <v>0.59099999999999997</v>
      </c>
      <c r="D163" s="34">
        <v>0.80049999999999999</v>
      </c>
      <c r="E163" s="34">
        <v>0.9224</v>
      </c>
      <c r="F163" s="34">
        <v>1.3180000000000001</v>
      </c>
      <c r="G163" s="34">
        <v>1.3859999999999999</v>
      </c>
      <c r="H163" s="34"/>
      <c r="I163" s="34">
        <v>1.93</v>
      </c>
      <c r="J163" s="34">
        <v>2.2465000000000002</v>
      </c>
      <c r="K163" s="34">
        <v>2.3751000000000002</v>
      </c>
      <c r="L163" s="34"/>
      <c r="M163" s="89">
        <f t="shared" si="122"/>
        <v>1.3533402262391809</v>
      </c>
    </row>
    <row r="164" spans="1:13" x14ac:dyDescent="0.3">
      <c r="A164" s="2" t="s">
        <v>4</v>
      </c>
      <c r="B164" t="s">
        <v>31</v>
      </c>
      <c r="C164" s="39">
        <f>C163*0.04</f>
        <v>2.3639999999999998E-2</v>
      </c>
      <c r="D164" s="39">
        <f t="shared" ref="D164:K164" si="123">D163*0.04</f>
        <v>3.202E-2</v>
      </c>
      <c r="E164" s="39">
        <f>E163*0.04</f>
        <v>3.6895999999999998E-2</v>
      </c>
      <c r="F164" s="39">
        <f t="shared" si="123"/>
        <v>5.2720000000000003E-2</v>
      </c>
      <c r="G164" s="39">
        <f t="shared" si="123"/>
        <v>5.5439999999999996E-2</v>
      </c>
      <c r="H164" s="39"/>
      <c r="I164" s="39">
        <f t="shared" si="123"/>
        <v>7.7200000000000005E-2</v>
      </c>
      <c r="J164" s="39">
        <f t="shared" si="123"/>
        <v>8.9860000000000009E-2</v>
      </c>
      <c r="K164" s="39">
        <f t="shared" si="123"/>
        <v>9.5004000000000005E-2</v>
      </c>
      <c r="L164" s="34"/>
      <c r="M164" s="89">
        <f t="shared" si="122"/>
        <v>5.4133609049567245E-2</v>
      </c>
    </row>
    <row r="165" spans="1:13" x14ac:dyDescent="0.3">
      <c r="A165" s="2" t="s">
        <v>5</v>
      </c>
      <c r="B165" t="s">
        <v>32</v>
      </c>
      <c r="C165" s="34">
        <v>7.6700000000000004E-2</v>
      </c>
      <c r="D165" s="34">
        <v>0.1128</v>
      </c>
      <c r="E165" s="34">
        <v>0.14680000000000001</v>
      </c>
      <c r="F165" s="34">
        <v>0.14680000000000001</v>
      </c>
      <c r="G165" s="34">
        <v>0.1711</v>
      </c>
      <c r="H165" s="34"/>
      <c r="I165" s="34">
        <v>0.20319999999999999</v>
      </c>
      <c r="J165" s="34">
        <v>0.20319999999999999</v>
      </c>
      <c r="K165" s="34">
        <v>0.2399</v>
      </c>
      <c r="L165" s="34"/>
      <c r="M165" s="89">
        <f t="shared" si="122"/>
        <v>0.16889780371408405</v>
      </c>
    </row>
    <row r="166" spans="1:13" x14ac:dyDescent="0.3">
      <c r="A166" s="2" t="s">
        <v>6</v>
      </c>
      <c r="B166" t="s">
        <v>33</v>
      </c>
      <c r="C166" s="34">
        <v>0.16930000000000001</v>
      </c>
      <c r="D166" s="34">
        <v>0.22159999999999999</v>
      </c>
      <c r="E166" s="34">
        <v>0.2298</v>
      </c>
      <c r="F166" s="34">
        <v>0.2651</v>
      </c>
      <c r="G166" s="34">
        <v>0.29310000000000003</v>
      </c>
      <c r="H166" s="34"/>
      <c r="I166" s="34">
        <v>0.4995</v>
      </c>
      <c r="J166" s="34">
        <v>0.56020000000000003</v>
      </c>
      <c r="K166" s="34">
        <v>0.88880000000000003</v>
      </c>
      <c r="L166" s="34"/>
      <c r="M166" s="89">
        <f t="shared" si="122"/>
        <v>0.36977449277093927</v>
      </c>
    </row>
    <row r="167" spans="1:13" x14ac:dyDescent="0.3">
      <c r="A167" s="2" t="s">
        <v>100</v>
      </c>
      <c r="B167" t="s">
        <v>101</v>
      </c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89">
        <f t="shared" si="122"/>
        <v>0</v>
      </c>
    </row>
    <row r="168" spans="1:13" ht="28.8" x14ac:dyDescent="0.3">
      <c r="A168" s="349">
        <v>5</v>
      </c>
      <c r="B168" s="353" t="s">
        <v>71</v>
      </c>
      <c r="C168" s="354">
        <f>SUM(C169:C171,C176:C178)</f>
        <v>3.0030856730999997</v>
      </c>
      <c r="D168" s="354">
        <f>SUM(D169:D171,D176:D178)</f>
        <v>3.0030856730999997</v>
      </c>
      <c r="E168" s="354">
        <f>SUM(E169:E171,E176:E178)</f>
        <v>4.6997286251999997</v>
      </c>
      <c r="F168" s="354">
        <f>SUM(F169:F171,F176:F178)</f>
        <v>4.5658940764999993</v>
      </c>
      <c r="G168" s="354">
        <f>SUM(G169:G171,G176:G178)</f>
        <v>4.5658940764999993</v>
      </c>
      <c r="H168" s="354"/>
      <c r="I168" s="354">
        <f>SUM(I169:I171,I176:I178)</f>
        <v>4.5658940764999993</v>
      </c>
      <c r="J168" s="354">
        <f>SUM(J169:J171,J176:J178)</f>
        <v>4.5658940764999993</v>
      </c>
      <c r="K168" s="354">
        <f>SUM(K169:K171,K176:K178)</f>
        <v>4.5658940764999993</v>
      </c>
      <c r="L168" s="351"/>
      <c r="M168" s="352">
        <f t="shared" si="122"/>
        <v>4.4917702096070951</v>
      </c>
    </row>
    <row r="169" spans="1:13" x14ac:dyDescent="0.3">
      <c r="A169" s="2" t="s">
        <v>115</v>
      </c>
      <c r="B169" t="s">
        <v>114</v>
      </c>
      <c r="C169" s="39">
        <v>1.6367</v>
      </c>
      <c r="D169" s="39">
        <v>1.6367</v>
      </c>
      <c r="E169" s="39">
        <v>2.4763999999999999</v>
      </c>
      <c r="F169" s="39">
        <v>2.4104999999999999</v>
      </c>
      <c r="G169" s="39">
        <v>2.4104999999999999</v>
      </c>
      <c r="H169" s="39"/>
      <c r="I169" s="39">
        <v>2.4104999999999999</v>
      </c>
      <c r="J169" s="39">
        <v>2.4104999999999999</v>
      </c>
      <c r="K169" s="39">
        <v>2.4104999999999999</v>
      </c>
      <c r="L169" s="39"/>
      <c r="M169" s="89">
        <f t="shared" si="122"/>
        <v>2.3736383602736959</v>
      </c>
    </row>
    <row r="170" spans="1:13" x14ac:dyDescent="0.3">
      <c r="A170" s="2" t="s">
        <v>116</v>
      </c>
      <c r="B170" t="s">
        <v>117</v>
      </c>
      <c r="C170" s="39">
        <f>C169*0.423893</f>
        <v>0.69378567310000006</v>
      </c>
      <c r="D170" s="39">
        <f>D169*0.423893</f>
        <v>0.69378567310000006</v>
      </c>
      <c r="E170" s="39">
        <f t="shared" ref="E170:F170" si="124">E169*0.423893</f>
        <v>1.0497286252</v>
      </c>
      <c r="F170" s="39">
        <f t="shared" si="124"/>
        <v>1.0217940765</v>
      </c>
      <c r="G170" s="39">
        <f t="shared" ref="G170:I170" si="125">G169*0.423893</f>
        <v>1.0217940765</v>
      </c>
      <c r="H170" s="39"/>
      <c r="I170" s="39">
        <f t="shared" si="125"/>
        <v>1.0217940765</v>
      </c>
      <c r="J170" s="39">
        <f t="shared" ref="J170:K170" si="126">J169*0.423893</f>
        <v>1.0217940765</v>
      </c>
      <c r="K170" s="39">
        <f t="shared" si="126"/>
        <v>1.0217940765</v>
      </c>
      <c r="L170" s="39"/>
      <c r="M170" s="89">
        <f t="shared" si="122"/>
        <v>1.0061686854514977</v>
      </c>
    </row>
    <row r="171" spans="1:13" x14ac:dyDescent="0.3">
      <c r="A171" s="280" t="s">
        <v>8</v>
      </c>
      <c r="B171" s="1" t="s">
        <v>35</v>
      </c>
      <c r="C171" s="43">
        <f>SUM(C172:C175)</f>
        <v>0.43219999999999997</v>
      </c>
      <c r="D171" s="43">
        <f>SUM(D172:D175)</f>
        <v>0.43219999999999997</v>
      </c>
      <c r="E171" s="43">
        <f t="shared" ref="E171:F171" si="127">SUM(E172:E175)</f>
        <v>0.79970000000000008</v>
      </c>
      <c r="F171" s="43">
        <f t="shared" si="127"/>
        <v>0.7702</v>
      </c>
      <c r="G171" s="43">
        <f t="shared" ref="G171:I171" si="128">SUM(G172:G175)</f>
        <v>0.7702</v>
      </c>
      <c r="H171" s="43"/>
      <c r="I171" s="43">
        <f t="shared" si="128"/>
        <v>0.7702</v>
      </c>
      <c r="J171" s="43">
        <f t="shared" ref="J171:K171" si="129">SUM(J172:J175)</f>
        <v>0.7702</v>
      </c>
      <c r="K171" s="43">
        <f t="shared" si="129"/>
        <v>0.7702</v>
      </c>
      <c r="L171" s="43"/>
      <c r="M171" s="75">
        <f t="shared" si="122"/>
        <v>0.75441166521332759</v>
      </c>
    </row>
    <row r="172" spans="1:13" x14ac:dyDescent="0.3">
      <c r="A172" s="2" t="s">
        <v>9</v>
      </c>
      <c r="B172" t="s">
        <v>108</v>
      </c>
      <c r="C172" s="39">
        <v>0.36709999999999998</v>
      </c>
      <c r="D172" s="39">
        <v>0.36709999999999998</v>
      </c>
      <c r="E172" s="39">
        <v>0.67920000000000003</v>
      </c>
      <c r="F172" s="39">
        <v>0.6542</v>
      </c>
      <c r="G172" s="39">
        <v>0.6542</v>
      </c>
      <c r="H172" s="39"/>
      <c r="I172" s="39">
        <v>0.6542</v>
      </c>
      <c r="J172" s="39">
        <v>0.6542</v>
      </c>
      <c r="K172" s="39">
        <v>0.6542</v>
      </c>
      <c r="L172" s="39"/>
      <c r="M172" s="89">
        <f t="shared" si="122"/>
        <v>0.64076404794024433</v>
      </c>
    </row>
    <row r="173" spans="1:13" x14ac:dyDescent="0.3">
      <c r="A173" s="2" t="s">
        <v>10</v>
      </c>
      <c r="B173" t="s">
        <v>109</v>
      </c>
      <c r="C173" s="39">
        <v>3.9699999999999999E-2</v>
      </c>
      <c r="D173" s="39">
        <v>3.9699999999999999E-2</v>
      </c>
      <c r="E173" s="39">
        <v>7.3400000000000007E-2</v>
      </c>
      <c r="F173" s="39">
        <v>7.0699999999999999E-2</v>
      </c>
      <c r="G173" s="39">
        <v>7.0699999999999999E-2</v>
      </c>
      <c r="H173" s="39"/>
      <c r="I173" s="39">
        <v>7.0699999999999999E-2</v>
      </c>
      <c r="J173" s="39">
        <v>7.0699999999999999E-2</v>
      </c>
      <c r="K173" s="39">
        <v>7.0699999999999999E-2</v>
      </c>
      <c r="L173" s="39"/>
      <c r="M173" s="89">
        <f t="shared" si="122"/>
        <v>6.9249494816078658E-2</v>
      </c>
    </row>
    <row r="174" spans="1:13" x14ac:dyDescent="0.3">
      <c r="A174" s="2" t="s">
        <v>11</v>
      </c>
      <c r="B174" t="s">
        <v>110</v>
      </c>
      <c r="C174" s="39">
        <v>4.1000000000000003E-3</v>
      </c>
      <c r="D174" s="39">
        <v>4.1000000000000003E-3</v>
      </c>
      <c r="E174" s="39">
        <v>7.7000000000000002E-3</v>
      </c>
      <c r="F174" s="39">
        <v>7.4000000000000003E-3</v>
      </c>
      <c r="G174" s="39">
        <v>7.4000000000000003E-3</v>
      </c>
      <c r="H174" s="39"/>
      <c r="I174" s="39">
        <v>7.4000000000000003E-3</v>
      </c>
      <c r="J174" s="39">
        <v>7.4000000000000003E-3</v>
      </c>
      <c r="K174" s="39">
        <v>7.4000000000000003E-3</v>
      </c>
      <c r="L174" s="39"/>
      <c r="M174" s="89">
        <f t="shared" si="122"/>
        <v>7.2511028568837902E-3</v>
      </c>
    </row>
    <row r="175" spans="1:13" x14ac:dyDescent="0.3">
      <c r="A175" s="2" t="s">
        <v>132</v>
      </c>
      <c r="B175" t="s">
        <v>133</v>
      </c>
      <c r="C175" s="39">
        <v>2.1299999999999999E-2</v>
      </c>
      <c r="D175" s="39">
        <v>2.1299999999999999E-2</v>
      </c>
      <c r="E175" s="39">
        <v>3.9399999999999998E-2</v>
      </c>
      <c r="F175" s="39">
        <v>3.7900000000000003E-2</v>
      </c>
      <c r="G175" s="39">
        <v>3.7900000000000003E-2</v>
      </c>
      <c r="H175" s="39"/>
      <c r="I175" s="39">
        <v>3.7900000000000003E-2</v>
      </c>
      <c r="J175" s="39">
        <v>3.7900000000000003E-2</v>
      </c>
      <c r="K175" s="39">
        <v>3.7900000000000003E-2</v>
      </c>
      <c r="L175" s="39"/>
      <c r="M175" s="89"/>
    </row>
    <row r="176" spans="1:13" x14ac:dyDescent="0.3">
      <c r="A176" s="2" t="s">
        <v>13</v>
      </c>
      <c r="B176" t="s">
        <v>40</v>
      </c>
      <c r="C176" s="39">
        <v>4.2200000000000001E-2</v>
      </c>
      <c r="D176" s="39">
        <v>4.2200000000000001E-2</v>
      </c>
      <c r="E176" s="39">
        <v>6.3700000000000007E-2</v>
      </c>
      <c r="F176" s="39">
        <v>6.2E-2</v>
      </c>
      <c r="G176" s="39">
        <v>6.2E-2</v>
      </c>
      <c r="H176" s="39"/>
      <c r="I176" s="39">
        <v>6.2E-2</v>
      </c>
      <c r="J176" s="39">
        <v>6.2E-2</v>
      </c>
      <c r="K176" s="39">
        <v>6.2E-2</v>
      </c>
      <c r="L176" s="39"/>
      <c r="M176" s="89"/>
    </row>
    <row r="177" spans="1:14" x14ac:dyDescent="0.3">
      <c r="A177" s="595" t="s">
        <v>14</v>
      </c>
      <c r="B177" t="s">
        <v>118</v>
      </c>
      <c r="C177" s="39">
        <v>0.1492</v>
      </c>
      <c r="D177" s="39">
        <v>0.1492</v>
      </c>
      <c r="E177" s="39">
        <v>0.23599999999999999</v>
      </c>
      <c r="F177" s="39">
        <v>0.22919999999999999</v>
      </c>
      <c r="G177" s="39">
        <v>0.22919999999999999</v>
      </c>
      <c r="H177" s="39"/>
      <c r="I177" s="39">
        <v>0.22919999999999999</v>
      </c>
      <c r="J177" s="39">
        <v>0.22919999999999999</v>
      </c>
      <c r="K177" s="39">
        <v>0.22919999999999999</v>
      </c>
      <c r="L177" s="39"/>
      <c r="M177" s="89">
        <f t="shared" ref="M177:M191" si="130">(C177*$C$160+D177*$D$160+E177*$E$160+F177*$F$160+G177*$G$160+H177*$H$160+I177*$I$160+J177*$J$160+K177*$K$160)/$M$160</f>
        <v>0.22538327450586407</v>
      </c>
    </row>
    <row r="178" spans="1:14" x14ac:dyDescent="0.3">
      <c r="A178" s="595"/>
      <c r="B178" t="s">
        <v>117</v>
      </c>
      <c r="C178" s="39">
        <v>4.9000000000000002E-2</v>
      </c>
      <c r="D178" s="39">
        <v>4.9000000000000002E-2</v>
      </c>
      <c r="E178" s="39">
        <v>7.4200000000000002E-2</v>
      </c>
      <c r="F178" s="39">
        <v>7.22E-2</v>
      </c>
      <c r="G178" s="39">
        <v>7.22E-2</v>
      </c>
      <c r="H178" s="39"/>
      <c r="I178" s="39">
        <v>7.22E-2</v>
      </c>
      <c r="J178" s="39">
        <v>7.22E-2</v>
      </c>
      <c r="K178" s="39">
        <v>7.22E-2</v>
      </c>
      <c r="L178" s="39"/>
      <c r="M178" s="89">
        <f t="shared" si="130"/>
        <v>7.1105416167647928E-2</v>
      </c>
    </row>
    <row r="179" spans="1:14" x14ac:dyDescent="0.3">
      <c r="A179" s="349">
        <v>6</v>
      </c>
      <c r="B179" s="350" t="s">
        <v>42</v>
      </c>
      <c r="C179" s="354">
        <f>SUM(C180:C181)</f>
        <v>0.3221</v>
      </c>
      <c r="D179" s="354">
        <f>SUM(D180:D181)</f>
        <v>0.3221</v>
      </c>
      <c r="E179" s="354">
        <f t="shared" ref="E179:F179" si="131">SUM(E180:E181)</f>
        <v>0.39269999999999999</v>
      </c>
      <c r="F179" s="354">
        <f t="shared" si="131"/>
        <v>0.3886</v>
      </c>
      <c r="G179" s="354">
        <f t="shared" ref="G179:I179" si="132">SUM(G180:G181)</f>
        <v>0.3886</v>
      </c>
      <c r="H179" s="354"/>
      <c r="I179" s="354">
        <f t="shared" si="132"/>
        <v>0.3886</v>
      </c>
      <c r="J179" s="354">
        <f t="shared" ref="J179:K179" si="133">SUM(J180:J181)</f>
        <v>0.3886</v>
      </c>
      <c r="K179" s="354">
        <f t="shared" si="133"/>
        <v>0.3886</v>
      </c>
      <c r="L179" s="354"/>
      <c r="M179" s="352">
        <f t="shared" si="130"/>
        <v>0.38474720993761574</v>
      </c>
    </row>
    <row r="180" spans="1:14" x14ac:dyDescent="0.3">
      <c r="A180" s="2" t="s">
        <v>15</v>
      </c>
      <c r="B180" t="s">
        <v>43</v>
      </c>
      <c r="C180" s="39">
        <v>0.13930000000000001</v>
      </c>
      <c r="D180" s="39">
        <v>0.13930000000000001</v>
      </c>
      <c r="E180" s="39">
        <v>0.2099</v>
      </c>
      <c r="F180" s="39">
        <v>0.20580000000000001</v>
      </c>
      <c r="G180" s="39">
        <v>0.20580000000000001</v>
      </c>
      <c r="H180" s="39"/>
      <c r="I180" s="39">
        <v>0.20580000000000001</v>
      </c>
      <c r="J180" s="39">
        <v>0.20580000000000001</v>
      </c>
      <c r="K180" s="39">
        <v>0.20580000000000001</v>
      </c>
      <c r="L180" s="39"/>
      <c r="M180" s="89">
        <f t="shared" si="130"/>
        <v>0.2019472099376157</v>
      </c>
    </row>
    <row r="181" spans="1:14" x14ac:dyDescent="0.3">
      <c r="A181" s="2" t="s">
        <v>16</v>
      </c>
      <c r="B181" t="s">
        <v>44</v>
      </c>
      <c r="C181" s="39">
        <v>0.18279999999999999</v>
      </c>
      <c r="D181" s="39">
        <v>0.18279999999999999</v>
      </c>
      <c r="E181" s="39">
        <v>0.18279999999999999</v>
      </c>
      <c r="F181" s="39">
        <v>0.18279999999999999</v>
      </c>
      <c r="G181" s="39">
        <v>0.18279999999999999</v>
      </c>
      <c r="H181" s="39"/>
      <c r="I181" s="39">
        <v>0.18279999999999999</v>
      </c>
      <c r="J181" s="39">
        <v>0.18279999999999999</v>
      </c>
      <c r="K181" s="39">
        <v>0.18279999999999999</v>
      </c>
      <c r="L181" s="39"/>
      <c r="M181" s="89">
        <f t="shared" si="130"/>
        <v>0.18280000000000002</v>
      </c>
    </row>
    <row r="182" spans="1:14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89">
        <f t="shared" si="130"/>
        <v>0</v>
      </c>
    </row>
    <row r="183" spans="1:14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89">
        <f t="shared" si="130"/>
        <v>0</v>
      </c>
    </row>
    <row r="184" spans="1:14" x14ac:dyDescent="0.3">
      <c r="A184" s="349">
        <v>7</v>
      </c>
      <c r="B184" s="350" t="s">
        <v>45</v>
      </c>
      <c r="C184" s="354">
        <f>SUM(C185:C186)</f>
        <v>0.42799999999999999</v>
      </c>
      <c r="D184" s="354">
        <f>SUM(D185:D186)</f>
        <v>0.2238</v>
      </c>
      <c r="E184" s="354">
        <f t="shared" ref="E184:K184" si="134">SUM(E185:E186)</f>
        <v>0.2979</v>
      </c>
      <c r="F184" s="354">
        <f t="shared" si="134"/>
        <v>0.18209999999999998</v>
      </c>
      <c r="G184" s="354">
        <f t="shared" si="134"/>
        <v>0.37929999999999997</v>
      </c>
      <c r="H184" s="354"/>
      <c r="I184" s="354">
        <f t="shared" si="134"/>
        <v>0.69569999999999999</v>
      </c>
      <c r="J184" s="354">
        <f t="shared" si="134"/>
        <v>0.86839999999999995</v>
      </c>
      <c r="K184" s="354">
        <f t="shared" si="134"/>
        <v>1.2241</v>
      </c>
      <c r="L184" s="354"/>
      <c r="M184" s="352">
        <f t="shared" si="130"/>
        <v>0.49261619548843821</v>
      </c>
    </row>
    <row r="185" spans="1:14" x14ac:dyDescent="0.3">
      <c r="A185" s="2" t="s">
        <v>17</v>
      </c>
      <c r="B185" t="s">
        <v>46</v>
      </c>
      <c r="C185" s="39">
        <v>0.40429999999999999</v>
      </c>
      <c r="D185" s="39">
        <v>0.21160000000000001</v>
      </c>
      <c r="E185" s="39">
        <v>0.28149999999999997</v>
      </c>
      <c r="F185" s="39">
        <v>0.17219999999999999</v>
      </c>
      <c r="G185" s="39">
        <v>0.35849999999999999</v>
      </c>
      <c r="H185" s="39"/>
      <c r="I185" s="39">
        <v>0.65759999999999996</v>
      </c>
      <c r="J185" s="39">
        <v>0.82089999999999996</v>
      </c>
      <c r="K185" s="39">
        <v>1.157</v>
      </c>
      <c r="L185" s="39"/>
      <c r="M185" s="89">
        <f t="shared" si="130"/>
        <v>0.46559328789378773</v>
      </c>
    </row>
    <row r="186" spans="1:14" x14ac:dyDescent="0.3">
      <c r="A186" s="2" t="s">
        <v>18</v>
      </c>
      <c r="B186" t="s">
        <v>48</v>
      </c>
      <c r="C186" s="39">
        <v>2.3699999999999999E-2</v>
      </c>
      <c r="D186" s="39">
        <v>1.2200000000000001E-2</v>
      </c>
      <c r="E186" s="39">
        <v>1.6400000000000001E-2</v>
      </c>
      <c r="F186" s="39">
        <v>9.9000000000000008E-3</v>
      </c>
      <c r="G186" s="39">
        <v>2.0799999999999999E-2</v>
      </c>
      <c r="H186" s="39"/>
      <c r="I186" s="39">
        <v>3.8100000000000002E-2</v>
      </c>
      <c r="J186" s="39">
        <v>4.7500000000000001E-2</v>
      </c>
      <c r="K186" s="39">
        <v>6.7100000000000007E-2</v>
      </c>
      <c r="L186" s="39"/>
      <c r="M186" s="89">
        <f t="shared" si="130"/>
        <v>2.7022907594650328E-2</v>
      </c>
    </row>
    <row r="187" spans="1:14" x14ac:dyDescent="0.3">
      <c r="A187" s="349">
        <v>8</v>
      </c>
      <c r="B187" s="350" t="s">
        <v>49</v>
      </c>
      <c r="C187" s="354">
        <f>SUM(C188:C191)</f>
        <v>0.80679999999999996</v>
      </c>
      <c r="D187" s="354">
        <f>SUM(D188:D191)</f>
        <v>0.41799999999999998</v>
      </c>
      <c r="E187" s="354">
        <f t="shared" ref="E187:K187" si="135">SUM(E188:E191)</f>
        <v>0.59140000000000004</v>
      </c>
      <c r="F187" s="354">
        <f t="shared" si="135"/>
        <v>0.33749999999999997</v>
      </c>
      <c r="G187" s="354">
        <f t="shared" si="135"/>
        <v>0.71489999999999987</v>
      </c>
      <c r="H187" s="354"/>
      <c r="I187" s="354">
        <f t="shared" si="135"/>
        <v>1.3187</v>
      </c>
      <c r="J187" s="354">
        <f t="shared" si="135"/>
        <v>1.6437000000000002</v>
      </c>
      <c r="K187" s="354">
        <f t="shared" si="135"/>
        <v>2.7912000000000003</v>
      </c>
      <c r="L187" s="354"/>
      <c r="M187" s="352">
        <f t="shared" si="130"/>
        <v>1.0048103142749176</v>
      </c>
    </row>
    <row r="188" spans="1:14" x14ac:dyDescent="0.3">
      <c r="A188" s="2" t="s">
        <v>19</v>
      </c>
      <c r="B188" t="s">
        <v>46</v>
      </c>
      <c r="C188" s="39">
        <v>0.40799999999999997</v>
      </c>
      <c r="D188" s="39">
        <v>0.2114</v>
      </c>
      <c r="E188" s="39">
        <v>0.29909999999999998</v>
      </c>
      <c r="F188" s="39">
        <v>0.17069999999999999</v>
      </c>
      <c r="G188" s="39">
        <v>0.36149999999999999</v>
      </c>
      <c r="H188" s="39"/>
      <c r="I188" s="39">
        <v>0.66690000000000005</v>
      </c>
      <c r="J188" s="39">
        <v>0.83120000000000005</v>
      </c>
      <c r="K188" s="39">
        <v>1.4115</v>
      </c>
      <c r="L188" s="39"/>
      <c r="M188" s="89">
        <f t="shared" si="130"/>
        <v>0.50814526661424342</v>
      </c>
    </row>
    <row r="189" spans="1:14" x14ac:dyDescent="0.3">
      <c r="A189" s="2" t="s">
        <v>19</v>
      </c>
      <c r="B189" t="s">
        <v>47</v>
      </c>
      <c r="C189" s="39">
        <v>0.2092</v>
      </c>
      <c r="D189" s="39">
        <v>0.1084</v>
      </c>
      <c r="E189" s="39">
        <v>0.15329999999999999</v>
      </c>
      <c r="F189" s="39">
        <v>8.7499999999999994E-2</v>
      </c>
      <c r="G189" s="39">
        <v>0.18540000000000001</v>
      </c>
      <c r="H189" s="39"/>
      <c r="I189" s="39">
        <v>0.34189999999999998</v>
      </c>
      <c r="J189" s="39">
        <v>0.42620000000000002</v>
      </c>
      <c r="K189" s="39">
        <v>0.7238</v>
      </c>
      <c r="L189" s="39"/>
      <c r="M189" s="89">
        <f t="shared" si="130"/>
        <v>0.26053079877684476</v>
      </c>
    </row>
    <row r="190" spans="1:14" x14ac:dyDescent="0.3">
      <c r="A190" s="2" t="s">
        <v>20</v>
      </c>
      <c r="B190" t="s">
        <v>50</v>
      </c>
      <c r="C190" s="39">
        <v>0.12529999999999999</v>
      </c>
      <c r="D190" s="39">
        <v>6.4899999999999999E-2</v>
      </c>
      <c r="E190" s="39">
        <v>9.1899999999999996E-2</v>
      </c>
      <c r="F190" s="39">
        <v>5.2400000000000002E-2</v>
      </c>
      <c r="G190" s="39">
        <v>0.1111</v>
      </c>
      <c r="H190" s="39"/>
      <c r="I190" s="39">
        <v>0.2049</v>
      </c>
      <c r="J190" s="39">
        <v>0.25540000000000002</v>
      </c>
      <c r="K190" s="39">
        <v>0.43359999999999999</v>
      </c>
      <c r="L190" s="39"/>
      <c r="M190" s="89">
        <f t="shared" si="130"/>
        <v>0.15611718089306578</v>
      </c>
    </row>
    <row r="191" spans="1:14" x14ac:dyDescent="0.3">
      <c r="A191" s="2" t="s">
        <v>20</v>
      </c>
      <c r="B191" t="s">
        <v>47</v>
      </c>
      <c r="C191" s="39">
        <v>6.4299999999999996E-2</v>
      </c>
      <c r="D191" s="39">
        <v>3.3300000000000003E-2</v>
      </c>
      <c r="E191" s="39">
        <v>4.7100000000000003E-2</v>
      </c>
      <c r="F191" s="39">
        <v>2.69E-2</v>
      </c>
      <c r="G191" s="39">
        <v>5.6899999999999999E-2</v>
      </c>
      <c r="H191" s="39"/>
      <c r="I191" s="39">
        <v>0.105</v>
      </c>
      <c r="J191" s="39">
        <v>0.13089999999999999</v>
      </c>
      <c r="K191" s="39">
        <v>0.2223</v>
      </c>
      <c r="L191" s="39"/>
      <c r="M191" s="89">
        <f t="shared" si="130"/>
        <v>8.001706799076376E-2</v>
      </c>
    </row>
    <row r="192" spans="1:14" x14ac:dyDescent="0.3">
      <c r="A192" s="349">
        <v>9</v>
      </c>
      <c r="B192" s="350" t="s">
        <v>51</v>
      </c>
      <c r="C192" s="354">
        <f>SUM(C195,C197)</f>
        <v>0.46112178475927085</v>
      </c>
      <c r="D192" s="354">
        <f>SUM(D195,D197)</f>
        <v>0.43673108779927083</v>
      </c>
      <c r="E192" s="354">
        <f>SUM(E195,E197)</f>
        <v>0.62249569161651364</v>
      </c>
      <c r="F192" s="354">
        <f>SUM(F195,F197)</f>
        <v>0.61731415305970194</v>
      </c>
      <c r="G192" s="354">
        <f>SUM(G195,G197)</f>
        <v>0.67665929121970203</v>
      </c>
      <c r="H192" s="354"/>
      <c r="I192" s="354">
        <f>SUM(I195,I197)</f>
        <v>0.82335565449970205</v>
      </c>
      <c r="J192" s="354">
        <f>SUM(J195,J197)</f>
        <v>0.89885860857970201</v>
      </c>
      <c r="K192" s="354">
        <f>SUM(K195,K197)</f>
        <v>1.069185501171702</v>
      </c>
      <c r="L192" s="354"/>
      <c r="M192" s="354">
        <f>SUM(M195,M197)</f>
        <v>0.6730571705161098</v>
      </c>
      <c r="N192" s="39"/>
    </row>
    <row r="193" spans="1:15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357">
        <v>-0.40810000000000002</v>
      </c>
      <c r="N193" s="247"/>
      <c r="O193" s="247"/>
    </row>
    <row r="194" spans="1:15" x14ac:dyDescent="0.3">
      <c r="A194" s="358"/>
      <c r="B194" s="359" t="s">
        <v>52</v>
      </c>
      <c r="C194" s="360">
        <f>SUM(C187,C184,C179,C168,C162)</f>
        <v>5.4206256731</v>
      </c>
      <c r="D194" s="360">
        <f>SUM(D187,D184,D179,D168,D162)</f>
        <v>5.1339056731000001</v>
      </c>
      <c r="E194" s="360">
        <f>SUM(E187,E184,E179,E168,E162)</f>
        <v>7.3176246251999997</v>
      </c>
      <c r="F194" s="360">
        <f>SUM(F187,F184,F179,F168,F162)</f>
        <v>7.2567140764999998</v>
      </c>
      <c r="G194" s="360">
        <f>SUM(G187,G184,G179,G168,G162)</f>
        <v>7.9543340764999995</v>
      </c>
      <c r="H194" s="360"/>
      <c r="I194" s="360">
        <f>SUM(I187,I184,I179,I168,I162)</f>
        <v>9.6787940764999991</v>
      </c>
      <c r="J194" s="360">
        <f>SUM(J187,J184,J179,J168,J162)</f>
        <v>10.5663540765</v>
      </c>
      <c r="K194" s="360">
        <f>SUM(K187,K184,K179,K168,K162)</f>
        <v>12.568598076499999</v>
      </c>
      <c r="L194" s="361"/>
      <c r="M194" s="362">
        <f>((C194*$C$160+D194*$D$160+E194*$E$160+F194*$F$160+G194*$G$160+H194*$H$160+I194*$I$160+J194*$J$160+K194*$K$160)/$M$160)+M193</f>
        <v>7.9119900610818368</v>
      </c>
      <c r="N194" s="247"/>
      <c r="O194" s="247"/>
    </row>
    <row r="195" spans="1:15" x14ac:dyDescent="0.3">
      <c r="A195" s="349" t="s">
        <v>21</v>
      </c>
      <c r="B195" s="350" t="s">
        <v>53</v>
      </c>
      <c r="C195" s="354">
        <f t="shared" ref="C195:M195" si="136">SUM(C196:C196)</f>
        <v>0.1129278946476923</v>
      </c>
      <c r="D195" s="354">
        <f t="shared" si="136"/>
        <v>0.1069546568876923</v>
      </c>
      <c r="E195" s="354">
        <f t="shared" si="136"/>
        <v>0.1524480738167916</v>
      </c>
      <c r="F195" s="354">
        <f t="shared" si="136"/>
        <v>0.1511791243557245</v>
      </c>
      <c r="G195" s="354">
        <f t="shared" si="136"/>
        <v>0.16571264181572448</v>
      </c>
      <c r="H195" s="354"/>
      <c r="I195" s="354">
        <f t="shared" si="136"/>
        <v>0.20163831699572449</v>
      </c>
      <c r="J195" s="354">
        <f t="shared" si="136"/>
        <v>0.2201288544757245</v>
      </c>
      <c r="K195" s="354">
        <f t="shared" si="136"/>
        <v>0.26184160372772447</v>
      </c>
      <c r="L195" s="354"/>
      <c r="M195" s="352">
        <f t="shared" si="136"/>
        <v>0.16483048894251792</v>
      </c>
    </row>
    <row r="196" spans="1:15" x14ac:dyDescent="0.3">
      <c r="A196" s="2" t="s">
        <v>121</v>
      </c>
      <c r="B196" t="s">
        <v>128</v>
      </c>
      <c r="C196" s="39">
        <f>0.020833*C194</f>
        <v>0.1129278946476923</v>
      </c>
      <c r="D196" s="39">
        <f t="shared" ref="D196:M196" si="137">0.020833*D194</f>
        <v>0.1069546568876923</v>
      </c>
      <c r="E196" s="39">
        <f t="shared" si="137"/>
        <v>0.1524480738167916</v>
      </c>
      <c r="F196" s="346">
        <f t="shared" si="137"/>
        <v>0.1511791243557245</v>
      </c>
      <c r="G196" s="39">
        <f t="shared" si="137"/>
        <v>0.16571264181572448</v>
      </c>
      <c r="H196" s="39"/>
      <c r="I196" s="39">
        <f t="shared" si="137"/>
        <v>0.20163831699572449</v>
      </c>
      <c r="J196" s="39">
        <f t="shared" si="137"/>
        <v>0.2201288544757245</v>
      </c>
      <c r="K196" s="39">
        <f t="shared" si="137"/>
        <v>0.26184160372772447</v>
      </c>
      <c r="L196" s="39"/>
      <c r="M196" s="246">
        <f t="shared" si="137"/>
        <v>0.16483048894251792</v>
      </c>
      <c r="N196" s="39"/>
    </row>
    <row r="197" spans="1:15" x14ac:dyDescent="0.3">
      <c r="A197" s="349" t="s">
        <v>24</v>
      </c>
      <c r="B197" s="350" t="s">
        <v>56</v>
      </c>
      <c r="C197" s="354">
        <f>SUM(C198,C199)</f>
        <v>0.34819389011157853</v>
      </c>
      <c r="D197" s="354">
        <f t="shared" ref="D197:M197" si="138">SUM(D198,D199)</f>
        <v>0.32977643091157854</v>
      </c>
      <c r="E197" s="354">
        <f t="shared" si="138"/>
        <v>0.47004761779972198</v>
      </c>
      <c r="F197" s="354">
        <f t="shared" si="138"/>
        <v>0.46613502870397749</v>
      </c>
      <c r="G197" s="354">
        <f t="shared" si="138"/>
        <v>0.51094664940397749</v>
      </c>
      <c r="H197" s="354"/>
      <c r="I197" s="354">
        <f t="shared" si="138"/>
        <v>0.62171733750397751</v>
      </c>
      <c r="J197" s="354">
        <f t="shared" si="138"/>
        <v>0.67872975410397751</v>
      </c>
      <c r="K197" s="354">
        <f t="shared" si="138"/>
        <v>0.8073438974439775</v>
      </c>
      <c r="L197" s="354"/>
      <c r="M197" s="352">
        <f t="shared" si="138"/>
        <v>0.50822668157359185</v>
      </c>
    </row>
    <row r="198" spans="1:15" x14ac:dyDescent="0.3">
      <c r="A198" s="2" t="s">
        <v>25</v>
      </c>
      <c r="B198" t="s">
        <v>129</v>
      </c>
      <c r="C198" s="39">
        <f>C196</f>
        <v>0.1129278946476923</v>
      </c>
      <c r="D198" s="39">
        <f t="shared" ref="D198:M198" si="139">D196</f>
        <v>0.1069546568876923</v>
      </c>
      <c r="E198" s="39">
        <f t="shared" si="139"/>
        <v>0.1524480738167916</v>
      </c>
      <c r="F198" s="39">
        <f t="shared" si="139"/>
        <v>0.1511791243557245</v>
      </c>
      <c r="G198" s="39">
        <f t="shared" si="139"/>
        <v>0.16571264181572448</v>
      </c>
      <c r="H198" s="39"/>
      <c r="I198" s="39">
        <f t="shared" si="139"/>
        <v>0.20163831699572449</v>
      </c>
      <c r="J198" s="39">
        <f t="shared" si="139"/>
        <v>0.2201288544757245</v>
      </c>
      <c r="K198" s="39">
        <f t="shared" si="139"/>
        <v>0.26184160372772447</v>
      </c>
      <c r="L198" s="39"/>
      <c r="M198" s="246">
        <f t="shared" si="139"/>
        <v>0.16483048894251792</v>
      </c>
    </row>
    <row r="199" spans="1:15" x14ac:dyDescent="0.3">
      <c r="A199" s="2" t="s">
        <v>26</v>
      </c>
      <c r="B199" t="s">
        <v>130</v>
      </c>
      <c r="C199" s="39">
        <f>0.043402*C194</f>
        <v>0.23526599546388621</v>
      </c>
      <c r="D199" s="39">
        <f t="shared" ref="D199:M199" si="140">0.043402*D194</f>
        <v>0.22282177402388623</v>
      </c>
      <c r="E199" s="39">
        <f t="shared" si="140"/>
        <v>0.31759954398293039</v>
      </c>
      <c r="F199" s="39">
        <f t="shared" si="140"/>
        <v>0.31495590434825299</v>
      </c>
      <c r="G199" s="39">
        <f t="shared" si="140"/>
        <v>0.34523400758825301</v>
      </c>
      <c r="H199" s="39"/>
      <c r="I199" s="39">
        <f t="shared" si="140"/>
        <v>0.42007902050825296</v>
      </c>
      <c r="J199" s="39">
        <f t="shared" si="140"/>
        <v>0.45860089962825301</v>
      </c>
      <c r="K199" s="39">
        <f t="shared" si="140"/>
        <v>0.54550229371625303</v>
      </c>
      <c r="L199" s="39"/>
      <c r="M199" s="246">
        <f t="shared" si="140"/>
        <v>0.3433961926310739</v>
      </c>
    </row>
    <row r="200" spans="1:15" ht="28.8" x14ac:dyDescent="0.3">
      <c r="A200" s="370">
        <v>10</v>
      </c>
      <c r="B200" s="371" t="s">
        <v>134</v>
      </c>
      <c r="C200" s="372">
        <v>2.93E-2</v>
      </c>
      <c r="D200" s="372">
        <v>2.93E-2</v>
      </c>
      <c r="E200" s="372">
        <v>4.8500000000000001E-2</v>
      </c>
      <c r="F200" s="372">
        <v>4.5999999999999999E-2</v>
      </c>
      <c r="G200" s="372">
        <v>4.5999999999999999E-2</v>
      </c>
      <c r="H200" s="372"/>
      <c r="I200" s="372">
        <v>4.5999999999999999E-2</v>
      </c>
      <c r="J200" s="372">
        <v>4.5999999999999999E-2</v>
      </c>
      <c r="K200" s="372">
        <v>4.5999999999999999E-2</v>
      </c>
      <c r="L200" s="373"/>
      <c r="M200" s="374">
        <f t="shared" ref="M200" si="141">(C200*$C$160+D200*$D$160+E200*$E$160+F200*$F$160+G200*$G$160+H200*$H$160+I200*$I$160+J200*$J$160+K200*$K$160)/$M$160</f>
        <v>4.5676616378227779E-2</v>
      </c>
      <c r="N200" s="246"/>
    </row>
    <row r="201" spans="1:15" ht="18" x14ac:dyDescent="0.3">
      <c r="A201" s="579" t="s">
        <v>60</v>
      </c>
      <c r="B201" s="579"/>
      <c r="C201" s="340">
        <f>SUM(C162,C168,C179,C184,C187,C192,C200)</f>
        <v>5.9110474578592713</v>
      </c>
      <c r="D201" s="340">
        <f>SUM(D162,D168,D179,D184,D187,D192,D200)</f>
        <v>5.5999367608992703</v>
      </c>
      <c r="E201" s="340">
        <f>SUM(E162,E168,E179,E184,E187,E192,E200)</f>
        <v>7.9886203168165126</v>
      </c>
      <c r="F201" s="340">
        <f>SUM(F162,F168,F179,F184,F187,F192,F200)</f>
        <v>7.9200282295597022</v>
      </c>
      <c r="G201" s="340">
        <f>SUM(G162,G168,G179,G184,G187,G192,G200)</f>
        <v>8.6769933677197013</v>
      </c>
      <c r="H201" s="340"/>
      <c r="I201" s="340">
        <f>SUM(I162,I168,I179,I184,I187,I192,I200)</f>
        <v>10.5481497309997</v>
      </c>
      <c r="J201" s="340">
        <f>SUM(J162,J168,J179,J184,J187,J192,J200)</f>
        <v>11.511212685079702</v>
      </c>
      <c r="K201" s="340">
        <f>SUM(K162,K168,K179,K184,K187,K192,K200)</f>
        <v>13.683783577671701</v>
      </c>
      <c r="L201" s="356"/>
      <c r="M201" s="467">
        <f>M194+M195+M197+M200</f>
        <v>8.6307238479761743</v>
      </c>
      <c r="N201" t="s">
        <v>189</v>
      </c>
      <c r="O201"/>
    </row>
    <row r="202" spans="1:15" ht="15.6" x14ac:dyDescent="0.3">
      <c r="K202" s="336" t="s">
        <v>150</v>
      </c>
      <c r="M202" s="337">
        <f>M201/SUM($M$103,$M$152,$M$201)</f>
        <v>0.33624617776974408</v>
      </c>
      <c r="N202" s="245"/>
    </row>
    <row r="207" spans="1:15" x14ac:dyDescent="0.3">
      <c r="J207" s="38"/>
    </row>
    <row r="208" spans="1:15" x14ac:dyDescent="0.3">
      <c r="J208" s="41"/>
    </row>
  </sheetData>
  <mergeCells count="54">
    <mergeCell ref="A201:B201"/>
    <mergeCell ref="A103:B103"/>
    <mergeCell ref="A107:M107"/>
    <mergeCell ref="A128:A129"/>
    <mergeCell ref="A152:B152"/>
    <mergeCell ref="A156:M156"/>
    <mergeCell ref="A177:A178"/>
    <mergeCell ref="A79:A80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A58:M58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E72F-435C-433A-A9E3-DAFD8ACCCA34}">
  <dimension ref="A1:S208"/>
  <sheetViews>
    <sheetView topLeftCell="A62" zoomScale="80" zoomScaleNormal="80" workbookViewId="0">
      <selection activeCell="C80" sqref="C80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9.109375" bestFit="1" customWidth="1"/>
  </cols>
  <sheetData>
    <row r="1" spans="1:17" ht="18" x14ac:dyDescent="0.3">
      <c r="A1" s="535" t="s">
        <v>190</v>
      </c>
      <c r="B1" s="535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5" si="0">SUM(C60,C109,C158)</f>
        <v>8</v>
      </c>
      <c r="D5" s="417">
        <f t="shared" si="0"/>
        <v>134</v>
      </c>
      <c r="E5" s="417">
        <f t="shared" si="0"/>
        <v>475</v>
      </c>
      <c r="F5" s="417">
        <f t="shared" si="0"/>
        <v>23</v>
      </c>
      <c r="G5" s="417">
        <f t="shared" si="0"/>
        <v>228</v>
      </c>
      <c r="H5" s="456">
        <f t="shared" si="0"/>
        <v>6</v>
      </c>
      <c r="I5" s="417">
        <f t="shared" si="0"/>
        <v>30</v>
      </c>
      <c r="J5" s="417">
        <f t="shared" si="0"/>
        <v>206</v>
      </c>
      <c r="K5" s="417">
        <f t="shared" si="0"/>
        <v>31</v>
      </c>
      <c r="L5" s="417">
        <f t="shared" si="0"/>
        <v>141</v>
      </c>
      <c r="M5" s="604">
        <f>SUM(C5:L5)</f>
        <v>1282</v>
      </c>
      <c r="N5" s="604"/>
      <c r="O5" s="418"/>
      <c r="P5" s="418"/>
      <c r="Q5" s="419">
        <f>M7/M5</f>
        <v>6221.6527223088933</v>
      </c>
    </row>
    <row r="6" spans="1:17" ht="15.6" x14ac:dyDescent="0.3">
      <c r="A6" s="444"/>
      <c r="B6" s="445" t="s">
        <v>142</v>
      </c>
      <c r="C6" s="451">
        <f t="shared" ref="C6:L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7">
        <f t="shared" si="1"/>
        <v>12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605">
        <f>SUM(C6:L6)</f>
        <v>12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ref="C7:L7" si="2">SUM(C62,C111,C160)</f>
        <v>35604.83</v>
      </c>
      <c r="D7" s="401">
        <f t="shared" si="2"/>
        <v>1103412.1499999999</v>
      </c>
      <c r="E7" s="401">
        <f t="shared" si="2"/>
        <v>3066878.91</v>
      </c>
      <c r="F7" s="401">
        <f t="shared" si="2"/>
        <v>109337.03</v>
      </c>
      <c r="G7" s="401">
        <f t="shared" si="2"/>
        <v>1402443.3900000001</v>
      </c>
      <c r="H7" s="401">
        <f t="shared" si="2"/>
        <v>39104.79</v>
      </c>
      <c r="I7" s="401">
        <f t="shared" si="2"/>
        <v>219298.85</v>
      </c>
      <c r="J7" s="401">
        <f t="shared" si="2"/>
        <v>1039994.69</v>
      </c>
      <c r="K7" s="401">
        <f t="shared" si="2"/>
        <v>173704.72999999998</v>
      </c>
      <c r="L7" s="401">
        <f t="shared" si="2"/>
        <v>786379.41999999993</v>
      </c>
      <c r="M7" s="606">
        <f>SUM(C7:L7)</f>
        <v>7976158.790000001</v>
      </c>
      <c r="N7" s="606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0.91606681168481907</v>
      </c>
      <c r="D9" s="405">
        <f t="shared" ref="D9:L9" si="3">SUM(D10:D15)</f>
        <v>1.1215191775578328</v>
      </c>
      <c r="E9" s="405">
        <f t="shared" si="3"/>
        <v>1.4306585006184285</v>
      </c>
      <c r="F9" s="405">
        <f t="shared" si="3"/>
        <v>2.0371554225974493</v>
      </c>
      <c r="G9" s="405">
        <f t="shared" si="3"/>
        <v>1.9433505000483762</v>
      </c>
      <c r="H9" s="405">
        <f t="shared" ref="H9" si="4">SUM(H10:H15)</f>
        <v>2.9941760000000004</v>
      </c>
      <c r="I9" s="405">
        <f t="shared" si="3"/>
        <v>2.3810957877638668</v>
      </c>
      <c r="J9" s="405">
        <f t="shared" si="3"/>
        <v>3.0999525039500733</v>
      </c>
      <c r="K9" s="405">
        <f t="shared" si="3"/>
        <v>3.3565198675881769</v>
      </c>
      <c r="L9" s="405">
        <f t="shared" si="3"/>
        <v>4.1945741790151629</v>
      </c>
      <c r="M9" s="603">
        <f>(N64*$N$62+N113*$N$111+N162*$N$160)/$M$7</f>
        <v>2.0499477521402074</v>
      </c>
      <c r="N9" s="603"/>
      <c r="O9" s="406">
        <f t="shared" ref="O9:O48" si="5">M9/$M$48</f>
        <v>0.22548477370237807</v>
      </c>
      <c r="P9" s="405">
        <f t="shared" ref="P9:P48" si="6">O9*$N$53</f>
        <v>1.0885884710278486</v>
      </c>
      <c r="Q9" s="407">
        <f t="shared" ref="Q9:Q47" si="7">M9*$M$7</f>
        <v>16350708.782273859</v>
      </c>
    </row>
    <row r="10" spans="1:17" x14ac:dyDescent="0.3">
      <c r="A10" s="420" t="s">
        <v>3</v>
      </c>
      <c r="B10" s="421" t="s">
        <v>30</v>
      </c>
      <c r="C10" s="422">
        <f t="shared" ref="C10:L10" si="8">(C65*C$62+C114*C$111+C163*C$160)/(SUM(C$160,C$111,C$62))</f>
        <v>0.5807821183811297</v>
      </c>
      <c r="D10" s="422">
        <f t="shared" si="8"/>
        <v>0.78664363706526164</v>
      </c>
      <c r="E10" s="422">
        <f t="shared" si="8"/>
        <v>0.90643255940352729</v>
      </c>
      <c r="F10" s="422">
        <f t="shared" si="8"/>
        <v>1.2951299697366938</v>
      </c>
      <c r="G10" s="422">
        <f t="shared" si="8"/>
        <v>1.3619653401489524</v>
      </c>
      <c r="H10" s="422">
        <f t="shared" si="8"/>
        <v>1.3619000000000001</v>
      </c>
      <c r="I10" s="422">
        <f t="shared" si="8"/>
        <v>0.98752854035030291</v>
      </c>
      <c r="J10" s="422">
        <f t="shared" si="8"/>
        <v>1.8965384555780762</v>
      </c>
      <c r="K10" s="422">
        <f t="shared" si="8"/>
        <v>2.2090579990308843</v>
      </c>
      <c r="L10" s="422">
        <f t="shared" si="8"/>
        <v>2.3084442871711977</v>
      </c>
      <c r="M10" s="600">
        <f t="shared" ref="M10:M48" si="9">(N65*$N$62+N114*$N$111+N163*$N$160)/$M$7</f>
        <v>1.2739869439241691</v>
      </c>
      <c r="N10" s="600"/>
      <c r="O10" s="423">
        <f t="shared" si="5"/>
        <v>0.14013267286964387</v>
      </c>
      <c r="P10" s="422">
        <f t="shared" si="6"/>
        <v>0.67652821782796269</v>
      </c>
      <c r="Q10" s="424">
        <f t="shared" si="7"/>
        <v>10161522.161125999</v>
      </c>
    </row>
    <row r="11" spans="1:17" x14ac:dyDescent="0.3">
      <c r="A11" s="438" t="s">
        <v>4</v>
      </c>
      <c r="B11" s="439" t="s">
        <v>31</v>
      </c>
      <c r="C11" s="440">
        <f t="shared" ref="C11:L11" si="10">(C66*C$62+C115*C$111+C164*C$160)/(SUM(C$160,C$111,C$62))</f>
        <v>2.3231284735245189E-2</v>
      </c>
      <c r="D11" s="440">
        <f t="shared" si="10"/>
        <v>3.1465745482610469E-2</v>
      </c>
      <c r="E11" s="440">
        <f t="shared" si="10"/>
        <v>3.6257302376141089E-2</v>
      </c>
      <c r="F11" s="440">
        <f t="shared" si="10"/>
        <v>5.1805198789467759E-2</v>
      </c>
      <c r="G11" s="440">
        <f t="shared" si="10"/>
        <v>5.4478613605958091E-2</v>
      </c>
      <c r="H11" s="440">
        <f t="shared" si="10"/>
        <v>5.4475999999999997E-2</v>
      </c>
      <c r="I11" s="440">
        <f t="shared" si="10"/>
        <v>5.9251712421018163E-2</v>
      </c>
      <c r="J11" s="440">
        <f t="shared" si="10"/>
        <v>7.586153822312304E-2</v>
      </c>
      <c r="K11" s="440">
        <f t="shared" si="10"/>
        <v>8.8362319961235378E-2</v>
      </c>
      <c r="L11" s="440">
        <f t="shared" si="10"/>
        <v>9.2337771486847922E-2</v>
      </c>
      <c r="M11" s="599">
        <f t="shared" si="9"/>
        <v>5.1502505745608405E-2</v>
      </c>
      <c r="N11" s="599"/>
      <c r="O11" s="441">
        <f t="shared" si="5"/>
        <v>5.6650374825551438E-3</v>
      </c>
      <c r="P11" s="440">
        <f t="shared" si="6"/>
        <v>2.73494941152433E-2</v>
      </c>
      <c r="Q11" s="442">
        <f t="shared" si="7"/>
        <v>410792.16390986001</v>
      </c>
    </row>
    <row r="12" spans="1:17" x14ac:dyDescent="0.3">
      <c r="A12" s="438" t="s">
        <v>192</v>
      </c>
      <c r="B12" s="439" t="s">
        <v>195</v>
      </c>
      <c r="C12" s="440"/>
      <c r="D12" s="440"/>
      <c r="E12" s="440">
        <f>(E67*E$62+E116*E$111+E165*E$160)/(SUM(E$160,E$111,E$62))</f>
        <v>1.2830678287197195E-3</v>
      </c>
      <c r="F12" s="440"/>
      <c r="G12" s="440"/>
      <c r="H12" s="440"/>
      <c r="I12" s="440">
        <f t="shared" ref="I12:J14" si="11">(I67*I$62+I116*I$111+I165*I$160)/(SUM(I$160,I$111,I$62))</f>
        <v>4.9271997618774571E-2</v>
      </c>
      <c r="J12" s="440">
        <f t="shared" si="11"/>
        <v>2.3049477916084363E-3</v>
      </c>
      <c r="K12" s="440"/>
      <c r="L12" s="440">
        <f>(L67*L$62+L116*L$111+L165*L$160)/(SUM(L$160,L$111,L$62))</f>
        <v>2.1042923253256046E-2</v>
      </c>
      <c r="M12" s="599">
        <f t="shared" si="9"/>
        <v>4.2232310329920093E-3</v>
      </c>
      <c r="N12" s="599"/>
      <c r="O12" s="441">
        <f t="shared" si="5"/>
        <v>4.6453588525505608E-4</v>
      </c>
      <c r="P12" s="440">
        <f t="shared" si="6"/>
        <v>2.242672091619091E-3</v>
      </c>
      <c r="Q12" s="442">
        <f t="shared" ref="Q12" si="12">M12*$M$7</f>
        <v>33685.161326000001</v>
      </c>
    </row>
    <row r="13" spans="1:17" x14ac:dyDescent="0.3">
      <c r="A13" s="420" t="s">
        <v>5</v>
      </c>
      <c r="B13" s="421" t="s">
        <v>32</v>
      </c>
      <c r="C13" s="422">
        <f>(C68*C$62+C117*C$111+C166*C$160)/(SUM(C$160,C$111,C$62))</f>
        <v>7.85E-2</v>
      </c>
      <c r="D13" s="422">
        <f>(D68*D$62+D117*D$111+D166*D$160)/(SUM(D$160,D$111,D$62))</f>
        <v>0.11539999999999999</v>
      </c>
      <c r="E13" s="422">
        <f>(E68*E$62+E117*E$111+E166*E$160)/(SUM(E$160,E$111,E$62))</f>
        <v>0.15017387670059659</v>
      </c>
      <c r="F13" s="422">
        <f t="shared" ref="F13:H14" si="13">(F68*F$62+F117*F$111+F166*F$160)/(SUM(F$160,F$111,F$62))</f>
        <v>0.15016582614325633</v>
      </c>
      <c r="G13" s="422">
        <f t="shared" si="13"/>
        <v>0.17499999999999999</v>
      </c>
      <c r="H13" s="422">
        <f t="shared" si="13"/>
        <v>0.17499999999999999</v>
      </c>
      <c r="I13" s="422">
        <f t="shared" si="11"/>
        <v>0.17500000000000002</v>
      </c>
      <c r="J13" s="422">
        <f t="shared" si="11"/>
        <v>0.2079</v>
      </c>
      <c r="K13" s="422">
        <f>(K68*K$62+K117*K$111+K166*K$160)/(SUM(K$160,K$111,K$62))</f>
        <v>0.2079</v>
      </c>
      <c r="L13" s="422">
        <f>(L68*L$62+L117*L$111+L166*L$160)/(SUM(L$160,L$111,L$62))</f>
        <v>0.24540000000000003</v>
      </c>
      <c r="M13" s="600">
        <f t="shared" si="9"/>
        <v>0.16838510951021318</v>
      </c>
      <c r="N13" s="600"/>
      <c r="O13" s="423">
        <f t="shared" si="5"/>
        <v>1.8521583427246153E-2</v>
      </c>
      <c r="P13" s="422">
        <f t="shared" si="6"/>
        <v>8.941793209812636E-2</v>
      </c>
      <c r="Q13" s="424">
        <f t="shared" si="7"/>
        <v>1343066.3713249997</v>
      </c>
    </row>
    <row r="14" spans="1:17" x14ac:dyDescent="0.3">
      <c r="A14" s="438" t="s">
        <v>6</v>
      </c>
      <c r="B14" s="439" t="s">
        <v>181</v>
      </c>
      <c r="C14" s="440">
        <f>(C69*C$62+C118*C$111+C167*C$160)/(SUM(C$160,C$111,C$62))</f>
        <v>0.23355340856844423</v>
      </c>
      <c r="D14" s="440">
        <f>(D69*D$62+D118*D$111+D167*D$160)/(SUM(D$160,D$111,D$62))</f>
        <v>0.18800979500996068</v>
      </c>
      <c r="E14" s="440">
        <f>(E69*E$62+E118*E$111+E167*E$160)/(SUM(E$160,E$111,E$62))</f>
        <v>0.33651169430944372</v>
      </c>
      <c r="F14" s="440">
        <f t="shared" si="13"/>
        <v>0.54005442792803138</v>
      </c>
      <c r="G14" s="440">
        <f t="shared" si="13"/>
        <v>0.35190654629346568</v>
      </c>
      <c r="H14" s="440">
        <f t="shared" si="13"/>
        <v>1.4028</v>
      </c>
      <c r="I14" s="440">
        <f t="shared" si="11"/>
        <v>0.76734353737377103</v>
      </c>
      <c r="J14" s="440">
        <f t="shared" si="11"/>
        <v>0.91734756235726556</v>
      </c>
      <c r="K14" s="440">
        <f>(K69*K$62+K118*K$111+K167*K$160)/(SUM(K$160,K$111,K$62))</f>
        <v>0.85119954859605729</v>
      </c>
      <c r="L14" s="440">
        <f>(L69*L$62+L118*L$111+L167*L$160)/(SUM(L$160,L$111,L$62))</f>
        <v>1.5273491971038611</v>
      </c>
      <c r="M14" s="599">
        <f t="shared" si="9"/>
        <v>0.54242766757806726</v>
      </c>
      <c r="N14" s="599"/>
      <c r="O14" s="441">
        <f t="shared" si="5"/>
        <v>5.9664535228302659E-2</v>
      </c>
      <c r="P14" s="440">
        <f t="shared" si="6"/>
        <v>0.28804661224927847</v>
      </c>
      <c r="Q14" s="442">
        <f t="shared" si="7"/>
        <v>4326489.2086919993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>
        <f>(I70*I$62+I119*I$111+I168*I$160)/(SUM(I$160,I$111,I$62))</f>
        <v>0.3427</v>
      </c>
      <c r="J15" s="422"/>
      <c r="K15" s="422"/>
      <c r="L15" s="422"/>
      <c r="M15" s="600">
        <f t="shared" si="9"/>
        <v>9.4222943491575079E-3</v>
      </c>
      <c r="N15" s="600"/>
      <c r="O15" s="423">
        <f t="shared" si="5"/>
        <v>1.0364088093751883E-3</v>
      </c>
      <c r="P15" s="422">
        <f t="shared" si="6"/>
        <v>5.0035426456186936E-3</v>
      </c>
      <c r="Q15" s="424">
        <f t="shared" si="7"/>
        <v>75153.715895000001</v>
      </c>
    </row>
    <row r="16" spans="1:17" ht="28.8" x14ac:dyDescent="0.3">
      <c r="A16" s="404">
        <v>5</v>
      </c>
      <c r="B16" s="408" t="s">
        <v>71</v>
      </c>
      <c r="C16" s="405">
        <f t="shared" ref="C16:L16" si="14">SUM(C17:C19,C23:C25)</f>
        <v>3.0413389436425367</v>
      </c>
      <c r="D16" s="405">
        <f t="shared" si="14"/>
        <v>3.0558903711120418</v>
      </c>
      <c r="E16" s="405">
        <f t="shared" si="14"/>
        <v>4.7770446700212155</v>
      </c>
      <c r="F16" s="405">
        <f t="shared" si="14"/>
        <v>4.6386275644964909</v>
      </c>
      <c r="G16" s="405">
        <f t="shared" si="14"/>
        <v>4.6359221920679614</v>
      </c>
      <c r="H16" s="405">
        <f t="shared" si="14"/>
        <v>4.6372461527999986</v>
      </c>
      <c r="I16" s="405">
        <f t="shared" si="14"/>
        <v>5.0407911037871855</v>
      </c>
      <c r="J16" s="405">
        <f t="shared" si="14"/>
        <v>4.6339076585312009</v>
      </c>
      <c r="K16" s="405">
        <f t="shared" si="14"/>
        <v>4.6265090213450639</v>
      </c>
      <c r="L16" s="405">
        <f t="shared" si="14"/>
        <v>4.6468119425459076</v>
      </c>
      <c r="M16" s="603">
        <f t="shared" si="9"/>
        <v>4.4762679600325139</v>
      </c>
      <c r="N16" s="603"/>
      <c r="O16" s="406">
        <f t="shared" si="5"/>
        <v>0.49236877717754785</v>
      </c>
      <c r="P16" s="405">
        <f t="shared" si="6"/>
        <v>2.3770428731343891</v>
      </c>
      <c r="Q16" s="409">
        <f t="shared" si="7"/>
        <v>35703424.035808712</v>
      </c>
    </row>
    <row r="17" spans="1:17" x14ac:dyDescent="0.3">
      <c r="A17" s="420" t="s">
        <v>115</v>
      </c>
      <c r="B17" s="421" t="s">
        <v>114</v>
      </c>
      <c r="C17" s="422">
        <f t="shared" ref="C17:L17" si="15">(C72*C$62+C121*C$111+C170*C$160)/(SUM(C$160,C$111,C$62))</f>
        <v>1.666304717253249</v>
      </c>
      <c r="D17" s="422">
        <f t="shared" si="15"/>
        <v>1.6765049511200327</v>
      </c>
      <c r="E17" s="422">
        <f t="shared" si="15"/>
        <v>2.532680505657134</v>
      </c>
      <c r="F17" s="422">
        <f t="shared" si="15"/>
        <v>2.4647828366565285</v>
      </c>
      <c r="G17" s="422">
        <f t="shared" si="15"/>
        <v>2.4634125282247572</v>
      </c>
      <c r="H17" s="422">
        <f t="shared" si="15"/>
        <v>2.4695999999999998</v>
      </c>
      <c r="I17" s="422">
        <f t="shared" si="15"/>
        <v>2.6870852616737393</v>
      </c>
      <c r="J17" s="422">
        <f t="shared" si="15"/>
        <v>2.4620346396201311</v>
      </c>
      <c r="K17" s="422">
        <f t="shared" si="15"/>
        <v>2.4555865471423837</v>
      </c>
      <c r="L17" s="422">
        <f t="shared" si="15"/>
        <v>2.4682474586745924</v>
      </c>
      <c r="M17" s="600">
        <f t="shared" si="9"/>
        <v>2.3839538381878174</v>
      </c>
      <c r="N17" s="600"/>
      <c r="O17" s="423">
        <f t="shared" si="5"/>
        <v>0.26222389871131208</v>
      </c>
      <c r="P17" s="422">
        <f t="shared" si="6"/>
        <v>1.2659564913322487</v>
      </c>
      <c r="Q17" s="424">
        <f t="shared" si="7"/>
        <v>19014794.361416001</v>
      </c>
    </row>
    <row r="18" spans="1:17" x14ac:dyDescent="0.3">
      <c r="A18" s="438" t="s">
        <v>116</v>
      </c>
      <c r="B18" s="439" t="s">
        <v>117</v>
      </c>
      <c r="C18" s="440">
        <f t="shared" ref="C18:L18" si="16">(C73*C$62+C122*C$111+C171*C$160)/(SUM(C$160,C$111,C$62))</f>
        <v>0.70633490551063161</v>
      </c>
      <c r="D18" s="440">
        <f t="shared" si="16"/>
        <v>0.71065871324512409</v>
      </c>
      <c r="E18" s="440">
        <f t="shared" si="16"/>
        <v>1.0735855375845196</v>
      </c>
      <c r="F18" s="440">
        <f t="shared" si="16"/>
        <v>1.0448041909788459</v>
      </c>
      <c r="G18" s="440">
        <f t="shared" si="16"/>
        <v>1.0442233268267771</v>
      </c>
      <c r="H18" s="440">
        <f t="shared" si="16"/>
        <v>1.0468461527999999</v>
      </c>
      <c r="I18" s="440">
        <f t="shared" si="16"/>
        <v>1.1390366328266663</v>
      </c>
      <c r="J18" s="440">
        <f t="shared" si="16"/>
        <v>1.0436392494924962</v>
      </c>
      <c r="K18" s="440">
        <f t="shared" si="16"/>
        <v>1.0409059482278264</v>
      </c>
      <c r="L18" s="440">
        <f t="shared" si="16"/>
        <v>1.0462728199999491</v>
      </c>
      <c r="M18" s="599">
        <f t="shared" si="9"/>
        <v>1.0105413443309486</v>
      </c>
      <c r="N18" s="599"/>
      <c r="O18" s="441">
        <f t="shared" si="5"/>
        <v>0.11115487509643422</v>
      </c>
      <c r="P18" s="440">
        <f t="shared" si="6"/>
        <v>0.53663009498030101</v>
      </c>
      <c r="Q18" s="442">
        <f t="shared" si="7"/>
        <v>8060238.2262437129</v>
      </c>
    </row>
    <row r="19" spans="1:17" x14ac:dyDescent="0.3">
      <c r="A19" s="420" t="s">
        <v>8</v>
      </c>
      <c r="B19" s="421" t="s">
        <v>35</v>
      </c>
      <c r="C19" s="422">
        <f t="shared" ref="C19:L19" si="17">(C74*C$62+C123*C$111+C172*C$160)/(SUM(C$160,C$111,C$62))</f>
        <v>0.42542339056246026</v>
      </c>
      <c r="D19" s="422">
        <f t="shared" si="17"/>
        <v>0.42422500193785256</v>
      </c>
      <c r="E19" s="422">
        <f t="shared" si="17"/>
        <v>0.79081074185351508</v>
      </c>
      <c r="F19" s="422">
        <f t="shared" si="17"/>
        <v>0.7599400140647683</v>
      </c>
      <c r="G19" s="422">
        <f t="shared" si="17"/>
        <v>0.75940033829315556</v>
      </c>
      <c r="H19" s="422">
        <f t="shared" si="17"/>
        <v>0.75169999999999992</v>
      </c>
      <c r="I19" s="422">
        <f t="shared" si="17"/>
        <v>0.81345680142873533</v>
      </c>
      <c r="J19" s="422">
        <f t="shared" si="17"/>
        <v>0.75951457873308947</v>
      </c>
      <c r="K19" s="422">
        <f t="shared" si="17"/>
        <v>0.76193737981688814</v>
      </c>
      <c r="L19" s="422">
        <f t="shared" si="17"/>
        <v>0.76255561069617006</v>
      </c>
      <c r="M19" s="600">
        <f t="shared" si="9"/>
        <v>0.72545634590582164</v>
      </c>
      <c r="N19" s="600"/>
      <c r="O19" s="423">
        <f t="shared" si="5"/>
        <v>7.9796843513082957E-2</v>
      </c>
      <c r="P19" s="422">
        <f t="shared" si="6"/>
        <v>0.38524075238628563</v>
      </c>
      <c r="Q19" s="424">
        <f t="shared" si="7"/>
        <v>5786355.0101580005</v>
      </c>
    </row>
    <row r="20" spans="1:17" x14ac:dyDescent="0.3">
      <c r="A20" s="438" t="s">
        <v>9</v>
      </c>
      <c r="B20" s="439" t="s">
        <v>108</v>
      </c>
      <c r="C20" s="440">
        <f t="shared" ref="C20:L20" si="18">(C75*C$62+C124*C$111+C173*C$160)/(SUM(C$160,C$111,C$62))</f>
        <v>0.38103271539282735</v>
      </c>
      <c r="D20" s="440">
        <f t="shared" si="18"/>
        <v>0.37994319997563925</v>
      </c>
      <c r="E20" s="440">
        <f t="shared" si="18"/>
        <v>0.70820938256280863</v>
      </c>
      <c r="F20" s="440">
        <f t="shared" si="18"/>
        <v>0.68057357363740345</v>
      </c>
      <c r="G20" s="440">
        <f t="shared" si="18"/>
        <v>0.68009009412921828</v>
      </c>
      <c r="H20" s="440">
        <f t="shared" si="18"/>
        <v>0.67320000000000002</v>
      </c>
      <c r="I20" s="440">
        <f t="shared" si="18"/>
        <v>0.73188540130967394</v>
      </c>
      <c r="J20" s="440">
        <f t="shared" si="18"/>
        <v>0.68019189374322664</v>
      </c>
      <c r="K20" s="440">
        <f t="shared" si="18"/>
        <v>0.68235829231593181</v>
      </c>
      <c r="L20" s="440">
        <f t="shared" si="18"/>
        <v>0.68291577104344869</v>
      </c>
      <c r="M20" s="599">
        <f t="shared" si="9"/>
        <v>0.64978337998107982</v>
      </c>
      <c r="N20" s="599"/>
      <c r="O20" s="441">
        <f t="shared" si="5"/>
        <v>7.1473167175911054E-2</v>
      </c>
      <c r="P20" s="440">
        <f t="shared" si="6"/>
        <v>0.34505596319438869</v>
      </c>
      <c r="Q20" s="442">
        <f t="shared" si="7"/>
        <v>5182775.4178320002</v>
      </c>
    </row>
    <row r="21" spans="1:17" x14ac:dyDescent="0.3">
      <c r="A21" s="420" t="s">
        <v>10</v>
      </c>
      <c r="B21" s="421" t="s">
        <v>109</v>
      </c>
      <c r="C21" s="422">
        <f t="shared" ref="C21:L21" si="19">(C76*C$62+C125*C$111+C174*C$160)/(SUM(C$160,C$111,C$62))</f>
        <v>4.0224178096061693E-2</v>
      </c>
      <c r="D21" s="422">
        <f t="shared" si="19"/>
        <v>4.0105136997992993E-2</v>
      </c>
      <c r="E21" s="422">
        <f t="shared" si="19"/>
        <v>7.4799037501288232E-2</v>
      </c>
      <c r="F21" s="422">
        <f t="shared" si="19"/>
        <v>7.1858871207677769E-2</v>
      </c>
      <c r="G21" s="422">
        <f t="shared" si="19"/>
        <v>7.1809215204757748E-2</v>
      </c>
      <c r="H21" s="422">
        <f t="shared" si="19"/>
        <v>7.1099999999999997E-2</v>
      </c>
      <c r="I21" s="422">
        <f t="shared" si="19"/>
        <v>7.3871400119061265E-2</v>
      </c>
      <c r="J21" s="422">
        <f t="shared" si="19"/>
        <v>7.1819771976912694E-2</v>
      </c>
      <c r="K21" s="422">
        <f t="shared" si="19"/>
        <v>7.2043038943153712E-2</v>
      </c>
      <c r="L21" s="422">
        <f t="shared" si="19"/>
        <v>7.2099620862407607E-2</v>
      </c>
      <c r="M21" s="600">
        <f t="shared" si="9"/>
        <v>6.8520924675196923E-2</v>
      </c>
      <c r="N21" s="600"/>
      <c r="O21" s="423">
        <f t="shared" si="5"/>
        <v>7.5369848710211077E-3</v>
      </c>
      <c r="P21" s="422">
        <f t="shared" si="6"/>
        <v>3.6386824272819467E-2</v>
      </c>
      <c r="Q21" s="424">
        <f t="shared" si="7"/>
        <v>546533.77564699994</v>
      </c>
    </row>
    <row r="22" spans="1:17" x14ac:dyDescent="0.3">
      <c r="A22" s="438" t="s">
        <v>11</v>
      </c>
      <c r="B22" s="439" t="s">
        <v>110</v>
      </c>
      <c r="C22" s="440">
        <f t="shared" ref="C22:L22" si="20">(C77*C$62+C126*C$111+C175*C$160)/(SUM(C$160,C$111,C$62))</f>
        <v>4.1664970735711977E-3</v>
      </c>
      <c r="D22" s="440">
        <f t="shared" si="20"/>
        <v>4.1766649642203061E-3</v>
      </c>
      <c r="E22" s="440">
        <f t="shared" si="20"/>
        <v>7.8023217894181559E-3</v>
      </c>
      <c r="F22" s="440">
        <f t="shared" si="20"/>
        <v>7.5075692196870537E-3</v>
      </c>
      <c r="G22" s="440">
        <f t="shared" si="20"/>
        <v>7.5010289591795915E-3</v>
      </c>
      <c r="H22" s="440">
        <f t="shared" si="20"/>
        <v>7.4000000000000003E-3</v>
      </c>
      <c r="I22" s="440">
        <f t="shared" si="20"/>
        <v>7.7000000000000002E-3</v>
      </c>
      <c r="J22" s="440">
        <f t="shared" si="20"/>
        <v>7.5029130129500949E-3</v>
      </c>
      <c r="K22" s="440">
        <f t="shared" si="20"/>
        <v>7.5360485578026583E-3</v>
      </c>
      <c r="L22" s="440">
        <f t="shared" si="20"/>
        <v>7.5402187903137142E-3</v>
      </c>
      <c r="M22" s="599">
        <f t="shared" si="9"/>
        <v>7.1520412495448818E-3</v>
      </c>
      <c r="N22" s="599"/>
      <c r="O22" s="441">
        <f t="shared" si="5"/>
        <v>7.866914661507924E-4</v>
      </c>
      <c r="P22" s="440">
        <f t="shared" si="6"/>
        <v>3.7979649190774418E-3</v>
      </c>
      <c r="Q22" s="442">
        <f t="shared" si="7"/>
        <v>57045.816678999996</v>
      </c>
    </row>
    <row r="23" spans="1:17" x14ac:dyDescent="0.3">
      <c r="A23" s="438" t="s">
        <v>13</v>
      </c>
      <c r="B23" s="439" t="s">
        <v>40</v>
      </c>
      <c r="C23" s="440">
        <f t="shared" ref="C23:L23" si="21">(C78*C$62+C127*C$111+C176*C$160)/(SUM(C$160,C$111,C$62))</f>
        <v>4.2536497211192972E-2</v>
      </c>
      <c r="D23" s="440">
        <f t="shared" si="21"/>
        <v>4.2792101381156633E-2</v>
      </c>
      <c r="E23" s="440">
        <f t="shared" si="21"/>
        <v>6.4688186320013524E-2</v>
      </c>
      <c r="F23" s="440">
        <f t="shared" si="21"/>
        <v>6.2891358005608897E-2</v>
      </c>
      <c r="G23" s="440">
        <f t="shared" si="21"/>
        <v>6.2855768287374505E-2</v>
      </c>
      <c r="H23" s="440">
        <f t="shared" si="21"/>
        <v>6.3E-2</v>
      </c>
      <c r="I23" s="440">
        <f t="shared" si="21"/>
        <v>6.8528201547796541E-2</v>
      </c>
      <c r="J23" s="440">
        <f t="shared" si="21"/>
        <v>6.2821048946894137E-2</v>
      </c>
      <c r="K23" s="440">
        <f t="shared" si="21"/>
        <v>6.2661640866083501E-2</v>
      </c>
      <c r="L23" s="440">
        <f t="shared" si="21"/>
        <v>6.2983373978683241E-2</v>
      </c>
      <c r="M23" s="599">
        <f t="shared" si="9"/>
        <v>6.0855037483525311E-2</v>
      </c>
      <c r="N23" s="599"/>
      <c r="O23" s="441">
        <f t="shared" si="5"/>
        <v>6.6937727272787205E-3</v>
      </c>
      <c r="P23" s="440">
        <f t="shared" si="6"/>
        <v>3.2315990560915664E-2</v>
      </c>
      <c r="Q23" s="442">
        <f t="shared" si="7"/>
        <v>485389.44213999994</v>
      </c>
    </row>
    <row r="24" spans="1:17" x14ac:dyDescent="0.3">
      <c r="A24" s="425" t="s">
        <v>14</v>
      </c>
      <c r="B24" s="421" t="s">
        <v>118</v>
      </c>
      <c r="C24" s="422">
        <f t="shared" ref="C24:L24" si="22">(C79*C$62+C128*C$111+C177*C$160)/(SUM(C$160,C$111,C$62))</f>
        <v>0.15085206012779726</v>
      </c>
      <c r="D24" s="422">
        <f t="shared" si="22"/>
        <v>0.15150780918354034</v>
      </c>
      <c r="E24" s="422">
        <f t="shared" si="22"/>
        <v>0.23942174990012891</v>
      </c>
      <c r="F24" s="422">
        <f t="shared" si="22"/>
        <v>0.23234188985195589</v>
      </c>
      <c r="G24" s="422">
        <f t="shared" si="22"/>
        <v>0.2322041134872474</v>
      </c>
      <c r="H24" s="422">
        <f t="shared" si="22"/>
        <v>0.2321</v>
      </c>
      <c r="I24" s="422">
        <f t="shared" si="22"/>
        <v>0.25221320452432838</v>
      </c>
      <c r="J24" s="422">
        <f t="shared" si="22"/>
        <v>0.23211263535682086</v>
      </c>
      <c r="K24" s="422">
        <f t="shared" si="22"/>
        <v>0.23181981586799624</v>
      </c>
      <c r="L24" s="422">
        <f t="shared" si="22"/>
        <v>0.23277986615417787</v>
      </c>
      <c r="M24" s="600">
        <f t="shared" si="9"/>
        <v>0.22404074047302155</v>
      </c>
      <c r="N24" s="600"/>
      <c r="O24" s="423">
        <f t="shared" si="5"/>
        <v>2.4643445479491072E-2</v>
      </c>
      <c r="P24" s="422">
        <f t="shared" si="6"/>
        <v>0.11897286985233986</v>
      </c>
      <c r="Q24" s="424">
        <f t="shared" si="7"/>
        <v>1786984.5214419998</v>
      </c>
    </row>
    <row r="25" spans="1:17" x14ac:dyDescent="0.3">
      <c r="A25" s="443"/>
      <c r="B25" s="439" t="s">
        <v>117</v>
      </c>
      <c r="C25" s="440">
        <f t="shared" ref="C25:L25" si="23">(C80*C$62+C129*C$111+C178*C$160)/(SUM(C$160,C$111,C$62))</f>
        <v>4.9887372977205628E-2</v>
      </c>
      <c r="D25" s="440">
        <f t="shared" si="23"/>
        <v>5.0201794244335636E-2</v>
      </c>
      <c r="E25" s="440">
        <f t="shared" si="23"/>
        <v>7.5857948705904399E-2</v>
      </c>
      <c r="F25" s="440">
        <f t="shared" si="23"/>
        <v>7.3867274938783326E-2</v>
      </c>
      <c r="G25" s="440">
        <f t="shared" si="23"/>
        <v>7.3826116948649156E-2</v>
      </c>
      <c r="H25" s="440">
        <f t="shared" si="23"/>
        <v>7.3999999999999996E-2</v>
      </c>
      <c r="I25" s="440">
        <f t="shared" si="23"/>
        <v>8.047100178591908E-2</v>
      </c>
      <c r="J25" s="440">
        <f t="shared" si="23"/>
        <v>7.3785506381768159E-2</v>
      </c>
      <c r="K25" s="440">
        <f t="shared" si="23"/>
        <v>7.3597689423886156E-2</v>
      </c>
      <c r="L25" s="440">
        <f t="shared" si="23"/>
        <v>7.3972813042335217E-2</v>
      </c>
      <c r="M25" s="599">
        <f t="shared" si="9"/>
        <v>7.1420653651379964E-2</v>
      </c>
      <c r="N25" s="599"/>
      <c r="O25" s="441">
        <f t="shared" si="5"/>
        <v>7.8559416499488777E-3</v>
      </c>
      <c r="P25" s="440">
        <f t="shared" si="6"/>
        <v>3.7926674022298518E-2</v>
      </c>
      <c r="Q25" s="442">
        <f t="shared" si="7"/>
        <v>569662.47440900002</v>
      </c>
    </row>
    <row r="26" spans="1:17" x14ac:dyDescent="0.3">
      <c r="A26" s="404">
        <v>6</v>
      </c>
      <c r="B26" s="398" t="s">
        <v>42</v>
      </c>
      <c r="C26" s="405">
        <f>SUM(C27:C29)</f>
        <v>0.37169043677501057</v>
      </c>
      <c r="D26" s="405">
        <f t="shared" ref="D26:L26" si="24">SUM(D27:D29)</f>
        <v>0.37472624001738608</v>
      </c>
      <c r="E26" s="405">
        <f t="shared" si="24"/>
        <v>0.47066587561848017</v>
      </c>
      <c r="F26" s="405">
        <f t="shared" si="24"/>
        <v>0.46329178486922495</v>
      </c>
      <c r="G26" s="405">
        <f t="shared" si="24"/>
        <v>0.46316210317337658</v>
      </c>
      <c r="H26" s="405">
        <f t="shared" ref="H26" si="25">SUM(H27:H29)</f>
        <v>0.46699999999999997</v>
      </c>
      <c r="I26" s="405">
        <f>SUM(I27:I29)</f>
        <v>0.99066841262049499</v>
      </c>
      <c r="J26" s="405">
        <f t="shared" si="24"/>
        <v>0.46282094899446069</v>
      </c>
      <c r="K26" s="405">
        <f t="shared" si="24"/>
        <v>0.46061866057993933</v>
      </c>
      <c r="L26" s="405">
        <f t="shared" si="24"/>
        <v>0.46321827073882477</v>
      </c>
      <c r="M26" s="603">
        <f t="shared" si="9"/>
        <v>0.46783458676717232</v>
      </c>
      <c r="N26" s="603"/>
      <c r="O26" s="406">
        <f t="shared" si="5"/>
        <v>5.1459641260225827E-2</v>
      </c>
      <c r="P26" s="405">
        <f t="shared" si="6"/>
        <v>0.24843527693382353</v>
      </c>
      <c r="Q26" s="407">
        <f t="shared" si="7"/>
        <v>3731522.9515089998</v>
      </c>
    </row>
    <row r="27" spans="1:17" x14ac:dyDescent="0.3">
      <c r="A27" s="420" t="s">
        <v>15</v>
      </c>
      <c r="B27" s="421" t="s">
        <v>43</v>
      </c>
      <c r="C27" s="422">
        <f t="shared" ref="C27:L27" si="26">(C82*C$62+C131*C$111+C180*C$160)/(SUM(C$160,C$111,C$62))</f>
        <v>0.17273819035226398</v>
      </c>
      <c r="D27" s="422">
        <f t="shared" si="26"/>
        <v>0.17356022280885705</v>
      </c>
      <c r="E27" s="422">
        <f t="shared" si="26"/>
        <v>0.27124196635953912</v>
      </c>
      <c r="F27" s="422">
        <f t="shared" si="26"/>
        <v>0.26340381450822287</v>
      </c>
      <c r="G27" s="422">
        <f t="shared" si="26"/>
        <v>0.26324981932211894</v>
      </c>
      <c r="H27" s="422">
        <f t="shared" si="26"/>
        <v>0.26329999999999998</v>
      </c>
      <c r="I27" s="422">
        <f t="shared" si="26"/>
        <v>0.28625580559587982</v>
      </c>
      <c r="J27" s="422">
        <f t="shared" si="26"/>
        <v>0.26313677987240491</v>
      </c>
      <c r="K27" s="422">
        <f t="shared" si="26"/>
        <v>0.26272796154140421</v>
      </c>
      <c r="L27" s="422">
        <f t="shared" si="26"/>
        <v>0.26387279348180298</v>
      </c>
      <c r="M27" s="600">
        <f t="shared" si="9"/>
        <v>0.2541814662572684</v>
      </c>
      <c r="N27" s="600"/>
      <c r="O27" s="423">
        <f t="shared" si="5"/>
        <v>2.7958785943944769E-2</v>
      </c>
      <c r="P27" s="422">
        <f t="shared" si="6"/>
        <v>0.13497856880875833</v>
      </c>
      <c r="Q27" s="424">
        <f t="shared" si="7"/>
        <v>2027391.7363429999</v>
      </c>
    </row>
    <row r="28" spans="1:17" x14ac:dyDescent="0.3">
      <c r="A28" s="438" t="s">
        <v>16</v>
      </c>
      <c r="B28" s="439" t="s">
        <v>80</v>
      </c>
      <c r="C28" s="440">
        <f t="shared" ref="C28:L28" si="27">(C83*C$62+C132*C$111+C181*C$160)/(SUM(C$160,C$111,C$62))</f>
        <v>0.19895224642274659</v>
      </c>
      <c r="D28" s="440">
        <f t="shared" si="27"/>
        <v>0.20116601720852903</v>
      </c>
      <c r="E28" s="440">
        <f t="shared" si="27"/>
        <v>0.19942390925894102</v>
      </c>
      <c r="F28" s="440">
        <f t="shared" si="27"/>
        <v>0.19988797036100212</v>
      </c>
      <c r="G28" s="440">
        <f t="shared" si="27"/>
        <v>0.19991228385125762</v>
      </c>
      <c r="H28" s="440">
        <f t="shared" si="27"/>
        <v>0.20369999999999999</v>
      </c>
      <c r="I28" s="440">
        <f t="shared" si="27"/>
        <v>0.20201260702461504</v>
      </c>
      <c r="J28" s="440">
        <f t="shared" si="27"/>
        <v>0.19968416912205578</v>
      </c>
      <c r="K28" s="440">
        <f t="shared" si="27"/>
        <v>0.19789069903853512</v>
      </c>
      <c r="L28" s="440">
        <f t="shared" si="27"/>
        <v>0.19934547725702179</v>
      </c>
      <c r="M28" s="599">
        <f t="shared" si="9"/>
        <v>0.19983998750431095</v>
      </c>
      <c r="N28" s="599"/>
      <c r="O28" s="441">
        <f t="shared" si="5"/>
        <v>2.1981474558095786E-2</v>
      </c>
      <c r="P28" s="440">
        <f t="shared" si="6"/>
        <v>0.10612148832594402</v>
      </c>
      <c r="Q28" s="442">
        <f t="shared" si="7"/>
        <v>1593955.4729260001</v>
      </c>
    </row>
    <row r="29" spans="1:17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>
        <f>(I84*I$62+I133*I$111+I182*I$160)/(SUM(I$160,I$111,I$62))</f>
        <v>0.50240000000000007</v>
      </c>
      <c r="J29" s="422"/>
      <c r="K29" s="422"/>
      <c r="L29" s="422"/>
      <c r="M29" s="600">
        <f t="shared" si="9"/>
        <v>1.3813133005593033E-2</v>
      </c>
      <c r="N29" s="600"/>
      <c r="O29" s="423">
        <f t="shared" si="5"/>
        <v>1.5193807581852779E-3</v>
      </c>
      <c r="P29" s="422">
        <f t="shared" si="6"/>
        <v>7.3352197991211916E-3</v>
      </c>
      <c r="Q29" s="424">
        <f t="shared" si="7"/>
        <v>110175.74224000001</v>
      </c>
    </row>
    <row r="30" spans="1:17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>
        <f>(I85*I$62+I134*I$111+I183*I$160)/(SUM(I$160,I$111,I$62))</f>
        <v>0.50240000000000007</v>
      </c>
      <c r="J30" s="440"/>
      <c r="K30" s="440"/>
      <c r="L30" s="440"/>
      <c r="M30" s="599">
        <f t="shared" si="9"/>
        <v>1.3813133005593033E-2</v>
      </c>
      <c r="N30" s="599"/>
      <c r="O30" s="441">
        <f t="shared" si="5"/>
        <v>1.5193807581852779E-3</v>
      </c>
      <c r="P30" s="440">
        <f t="shared" si="6"/>
        <v>7.3352197991211916E-3</v>
      </c>
      <c r="Q30" s="442">
        <f t="shared" si="7"/>
        <v>110175.74224000001</v>
      </c>
    </row>
    <row r="31" spans="1:17" x14ac:dyDescent="0.3">
      <c r="A31" s="404">
        <v>7</v>
      </c>
      <c r="B31" s="398" t="s">
        <v>45</v>
      </c>
      <c r="C31" s="405">
        <f>SUM(C32:C33)</f>
        <v>0.26110147151383672</v>
      </c>
      <c r="D31" s="405">
        <f>SUM(D32:D33)</f>
        <v>0.22690218048804339</v>
      </c>
      <c r="E31" s="405">
        <f t="shared" ref="E31:L31" si="28">SUM(E32:E33)</f>
        <v>0.40093377427053356</v>
      </c>
      <c r="F31" s="405">
        <f t="shared" si="28"/>
        <v>0.66553010554612646</v>
      </c>
      <c r="G31" s="405">
        <f t="shared" si="28"/>
        <v>0.45956701656314269</v>
      </c>
      <c r="H31" s="405">
        <f t="shared" ref="H31" si="29">SUM(H32:H33)</f>
        <v>1.5373999999999999</v>
      </c>
      <c r="I31" s="405">
        <f t="shared" si="28"/>
        <v>0.85007373058727853</v>
      </c>
      <c r="J31" s="405">
        <f t="shared" si="28"/>
        <v>1.0001870288260799</v>
      </c>
      <c r="K31" s="405">
        <f t="shared" si="28"/>
        <v>0.9262286654255184</v>
      </c>
      <c r="L31" s="405">
        <f t="shared" si="28"/>
        <v>1.7567520976807862</v>
      </c>
      <c r="M31" s="603">
        <f t="shared" si="9"/>
        <v>0.6313384005812902</v>
      </c>
      <c r="N31" s="603"/>
      <c r="O31" s="406">
        <f t="shared" si="5"/>
        <v>6.9444304732190529E-2</v>
      </c>
      <c r="P31" s="405">
        <f t="shared" si="6"/>
        <v>0.33526108334830773</v>
      </c>
      <c r="Q31" s="407">
        <f t="shared" si="7"/>
        <v>5035655.333261</v>
      </c>
    </row>
    <row r="32" spans="1:17" x14ac:dyDescent="0.3">
      <c r="A32" s="420" t="s">
        <v>17</v>
      </c>
      <c r="B32" s="421" t="s">
        <v>46</v>
      </c>
      <c r="C32" s="422">
        <f t="shared" ref="C32:L32" si="30">(C87*C$62+C136*C$111+C185*C$160)/(SUM(C$160,C$111,C$62))</f>
        <v>0.24696528221030684</v>
      </c>
      <c r="D32" s="422">
        <f t="shared" si="30"/>
        <v>0.21582852287968735</v>
      </c>
      <c r="E32" s="422">
        <f t="shared" si="30"/>
        <v>0.38021005088101112</v>
      </c>
      <c r="F32" s="422">
        <f t="shared" si="30"/>
        <v>0.63119012860510293</v>
      </c>
      <c r="G32" s="422">
        <f t="shared" si="30"/>
        <v>0.43610197617816143</v>
      </c>
      <c r="H32" s="422">
        <f t="shared" si="30"/>
        <v>1.4698</v>
      </c>
      <c r="I32" s="422">
        <f t="shared" si="30"/>
        <v>0.79947273475442304</v>
      </c>
      <c r="J32" s="422">
        <f t="shared" si="30"/>
        <v>0.94839823996793671</v>
      </c>
      <c r="K32" s="422">
        <f t="shared" si="30"/>
        <v>0.87545304378873279</v>
      </c>
      <c r="L32" s="422">
        <f t="shared" si="30"/>
        <v>1.6647185028799456</v>
      </c>
      <c r="M32" s="600">
        <f t="shared" si="9"/>
        <v>0.59852362295573092</v>
      </c>
      <c r="N32" s="600"/>
      <c r="O32" s="423">
        <f t="shared" si="5"/>
        <v>6.5834830930105531E-2</v>
      </c>
      <c r="P32" s="422">
        <f t="shared" si="6"/>
        <v>0.31783537649054422</v>
      </c>
      <c r="Q32" s="424">
        <f t="shared" si="7"/>
        <v>4773919.4562609997</v>
      </c>
    </row>
    <row r="33" spans="1:19" x14ac:dyDescent="0.3">
      <c r="A33" s="438" t="s">
        <v>18</v>
      </c>
      <c r="B33" s="439" t="s">
        <v>48</v>
      </c>
      <c r="C33" s="440">
        <f t="shared" ref="C33:L33" si="31">(C88*C$62+C137*C$111+C186*C$160)/(SUM(C$160,C$111,C$62))</f>
        <v>1.4136189303529886E-2</v>
      </c>
      <c r="D33" s="440">
        <f t="shared" si="31"/>
        <v>1.1073657608356043E-2</v>
      </c>
      <c r="E33" s="440">
        <f t="shared" si="31"/>
        <v>2.0723723389522414E-2</v>
      </c>
      <c r="F33" s="440">
        <f t="shared" si="31"/>
        <v>3.4339976941023545E-2</v>
      </c>
      <c r="G33" s="440">
        <f t="shared" si="31"/>
        <v>2.3465040384981237E-2</v>
      </c>
      <c r="H33" s="440">
        <f t="shared" si="31"/>
        <v>6.7599999999999993E-2</v>
      </c>
      <c r="I33" s="440">
        <f t="shared" si="31"/>
        <v>5.0600995832855482E-2</v>
      </c>
      <c r="J33" s="440">
        <f t="shared" si="31"/>
        <v>5.1788788858143114E-2</v>
      </c>
      <c r="K33" s="440">
        <f t="shared" si="31"/>
        <v>5.0775621636785596E-2</v>
      </c>
      <c r="L33" s="440">
        <f t="shared" si="31"/>
        <v>9.2033594800840557E-2</v>
      </c>
      <c r="M33" s="599">
        <f t="shared" si="9"/>
        <v>3.2814777625559281E-2</v>
      </c>
      <c r="N33" s="599"/>
      <c r="O33" s="441">
        <f t="shared" si="5"/>
        <v>3.6094738020849902E-3</v>
      </c>
      <c r="P33" s="440">
        <f t="shared" si="6"/>
        <v>1.7425706857763474E-2</v>
      </c>
      <c r="Q33" s="442">
        <f t="shared" si="7"/>
        <v>261735.87700000001</v>
      </c>
    </row>
    <row r="34" spans="1:19" x14ac:dyDescent="0.3">
      <c r="A34" s="404">
        <v>8</v>
      </c>
      <c r="B34" s="398" t="s">
        <v>49</v>
      </c>
      <c r="C34" s="405">
        <f>SUM(C35:C38)</f>
        <v>0.56255258775284134</v>
      </c>
      <c r="D34" s="405">
        <f>SUM(D35:D38)</f>
        <v>0.43023527239934783</v>
      </c>
      <c r="E34" s="405">
        <f t="shared" ref="E34:L34" si="32">SUM(E35:E38)</f>
        <v>0.6022308783459599</v>
      </c>
      <c r="F34" s="405">
        <f t="shared" si="32"/>
        <v>0.91997446172627884</v>
      </c>
      <c r="G34" s="405">
        <f t="shared" si="32"/>
        <v>0.90233293154242744</v>
      </c>
      <c r="H34" s="405">
        <f t="shared" ref="H34" si="33">SUM(H35:H38)</f>
        <v>1.6019999999999999</v>
      </c>
      <c r="I34" s="405">
        <f t="shared" si="32"/>
        <v>1.1417795064178407</v>
      </c>
      <c r="J34" s="405">
        <f t="shared" si="32"/>
        <v>1.5992522173675712</v>
      </c>
      <c r="K34" s="405">
        <f t="shared" si="32"/>
        <v>1.4838721736247482</v>
      </c>
      <c r="L34" s="405">
        <f t="shared" si="32"/>
        <v>2.8502703794295634</v>
      </c>
      <c r="M34" s="603">
        <f t="shared" si="9"/>
        <v>1.0259554938080664</v>
      </c>
      <c r="N34" s="603"/>
      <c r="O34" s="406">
        <f t="shared" si="5"/>
        <v>0.11285036026332876</v>
      </c>
      <c r="P34" s="405">
        <f t="shared" si="6"/>
        <v>0.54481550623967179</v>
      </c>
      <c r="Q34" s="407">
        <f t="shared" si="7"/>
        <v>8183183.9300859999</v>
      </c>
    </row>
    <row r="35" spans="1:19" x14ac:dyDescent="0.3">
      <c r="A35" s="420" t="s">
        <v>19</v>
      </c>
      <c r="B35" s="421" t="s">
        <v>46</v>
      </c>
      <c r="C35" s="422">
        <f t="shared" ref="C35:L35" si="34">(C90*C$62+C139*C$111+C188*C$160)/(SUM(C$160,C$111,C$62))</f>
        <v>0.28449073151030357</v>
      </c>
      <c r="D35" s="422">
        <f t="shared" si="34"/>
        <v>0.21761915270282278</v>
      </c>
      <c r="E35" s="422">
        <f t="shared" si="34"/>
        <v>0.30458524061910219</v>
      </c>
      <c r="F35" s="422">
        <f t="shared" si="34"/>
        <v>0.46530818483911623</v>
      </c>
      <c r="G35" s="422">
        <f t="shared" si="34"/>
        <v>0.45636496776030294</v>
      </c>
      <c r="H35" s="422">
        <f t="shared" si="34"/>
        <v>0.81040000000000001</v>
      </c>
      <c r="I35" s="422">
        <f t="shared" si="34"/>
        <v>0.57755415273267519</v>
      </c>
      <c r="J35" s="422">
        <f t="shared" si="34"/>
        <v>0.80880498481102814</v>
      </c>
      <c r="K35" s="422">
        <f t="shared" si="34"/>
        <v>0.75037620820688078</v>
      </c>
      <c r="L35" s="422">
        <f t="shared" si="34"/>
        <v>1.4414364710650744</v>
      </c>
      <c r="M35" s="600">
        <f t="shared" si="9"/>
        <v>0.51887640579143979</v>
      </c>
      <c r="N35" s="600"/>
      <c r="O35" s="423">
        <f t="shared" si="5"/>
        <v>5.7074005333665641E-2</v>
      </c>
      <c r="P35" s="422">
        <f t="shared" si="6"/>
        <v>0.27554013151955503</v>
      </c>
      <c r="Q35" s="424">
        <f t="shared" si="7"/>
        <v>4138640.604977</v>
      </c>
    </row>
    <row r="36" spans="1:19" x14ac:dyDescent="0.3">
      <c r="A36" s="438" t="s">
        <v>19</v>
      </c>
      <c r="B36" s="439" t="s">
        <v>47</v>
      </c>
      <c r="C36" s="440">
        <f t="shared" ref="C36:L36" si="35">(C91*C$62+C140*C$111+C189*C$160)/(SUM(C$160,C$111,C$62))</f>
        <v>0.14586572071822837</v>
      </c>
      <c r="D36" s="440">
        <f t="shared" si="35"/>
        <v>0.11151184792826507</v>
      </c>
      <c r="E36" s="440">
        <f t="shared" si="35"/>
        <v>0.15614505634981199</v>
      </c>
      <c r="F36" s="440">
        <f t="shared" si="35"/>
        <v>0.23847841149517232</v>
      </c>
      <c r="G36" s="440">
        <f t="shared" si="35"/>
        <v>0.23393051681750948</v>
      </c>
      <c r="H36" s="440">
        <f t="shared" si="35"/>
        <v>0.41520000000000001</v>
      </c>
      <c r="I36" s="440">
        <f t="shared" si="35"/>
        <v>0.29593437571150055</v>
      </c>
      <c r="J36" s="440">
        <f t="shared" si="35"/>
        <v>0.41461026403125195</v>
      </c>
      <c r="K36" s="440">
        <f t="shared" si="35"/>
        <v>0.38474102165208746</v>
      </c>
      <c r="L36" s="440">
        <f t="shared" si="35"/>
        <v>0.7389716664940188</v>
      </c>
      <c r="M36" s="599">
        <f t="shared" si="9"/>
        <v>0.26598444342317312</v>
      </c>
      <c r="N36" s="599"/>
      <c r="O36" s="441">
        <f t="shared" si="5"/>
        <v>2.9257058854798127E-2</v>
      </c>
      <c r="P36" s="440">
        <f t="shared" si="6"/>
        <v>0.14124633092766822</v>
      </c>
      <c r="Q36" s="442">
        <f t="shared" si="7"/>
        <v>2121534.1564130001</v>
      </c>
    </row>
    <row r="37" spans="1:19" x14ac:dyDescent="0.3">
      <c r="A37" s="420" t="s">
        <v>20</v>
      </c>
      <c r="B37" s="421" t="s">
        <v>50</v>
      </c>
      <c r="C37" s="422">
        <f t="shared" ref="C37:L37" si="36">(C92*C$62+C141*C$111+C190*C$160)/(SUM(C$160,C$111,C$62))</f>
        <v>8.7400540067176277E-2</v>
      </c>
      <c r="D37" s="422">
        <f t="shared" si="36"/>
        <v>6.6843959524099869E-2</v>
      </c>
      <c r="E37" s="422">
        <f t="shared" si="36"/>
        <v>9.3560491852937216E-2</v>
      </c>
      <c r="F37" s="422">
        <f t="shared" si="36"/>
        <v>0.14294206157785702</v>
      </c>
      <c r="G37" s="422">
        <f t="shared" si="36"/>
        <v>0.14019195915351707</v>
      </c>
      <c r="H37" s="422">
        <f t="shared" si="36"/>
        <v>0.24890000000000001</v>
      </c>
      <c r="I37" s="422">
        <f t="shared" si="36"/>
        <v>0.17738918547452484</v>
      </c>
      <c r="J37" s="422">
        <f t="shared" si="36"/>
        <v>0.24846158490963063</v>
      </c>
      <c r="K37" s="422">
        <f t="shared" si="36"/>
        <v>0.23053391395271736</v>
      </c>
      <c r="L37" s="422">
        <f t="shared" si="36"/>
        <v>0.44283672188928852</v>
      </c>
      <c r="M37" s="600">
        <f t="shared" si="9"/>
        <v>0.15939537683577132</v>
      </c>
      <c r="N37" s="600"/>
      <c r="O37" s="423">
        <f t="shared" si="5"/>
        <v>1.753275440190875E-2</v>
      </c>
      <c r="P37" s="422">
        <f t="shared" si="6"/>
        <v>8.4644093673804183E-2</v>
      </c>
      <c r="Q37" s="424">
        <f t="shared" si="7"/>
        <v>1271362.8360339999</v>
      </c>
    </row>
    <row r="38" spans="1:19" x14ac:dyDescent="0.3">
      <c r="A38" s="438" t="s">
        <v>20</v>
      </c>
      <c r="B38" s="439" t="s">
        <v>47</v>
      </c>
      <c r="C38" s="440">
        <f t="shared" ref="C38:L38" si="37">(C93*C$62+C142*C$111+C191*C$160)/(SUM(C$160,C$111,C$62))</f>
        <v>4.4795595457133207E-2</v>
      </c>
      <c r="D38" s="440">
        <f t="shared" si="37"/>
        <v>3.4260312244160082E-2</v>
      </c>
      <c r="E38" s="440">
        <f t="shared" si="37"/>
        <v>4.7940089524108401E-2</v>
      </c>
      <c r="F38" s="440">
        <f t="shared" si="37"/>
        <v>7.3245803814133245E-2</v>
      </c>
      <c r="G38" s="440">
        <f t="shared" si="37"/>
        <v>7.1845487811098022E-2</v>
      </c>
      <c r="H38" s="440">
        <f t="shared" si="37"/>
        <v>0.1275</v>
      </c>
      <c r="I38" s="440">
        <f t="shared" si="37"/>
        <v>9.0901792499139877E-2</v>
      </c>
      <c r="J38" s="440">
        <f t="shared" si="37"/>
        <v>0.12737538361566059</v>
      </c>
      <c r="K38" s="440">
        <f t="shared" si="37"/>
        <v>0.11822102981306266</v>
      </c>
      <c r="L38" s="440">
        <f t="shared" si="37"/>
        <v>0.22702551998118164</v>
      </c>
      <c r="M38" s="599">
        <f t="shared" si="9"/>
        <v>8.1699267757682145E-2</v>
      </c>
      <c r="N38" s="599"/>
      <c r="O38" s="441">
        <f t="shared" si="5"/>
        <v>8.9865416729562435E-3</v>
      </c>
      <c r="P38" s="440">
        <f t="shared" si="6"/>
        <v>4.338495011864435E-2</v>
      </c>
      <c r="Q38" s="442">
        <f t="shared" si="7"/>
        <v>651646.33266200009</v>
      </c>
    </row>
    <row r="39" spans="1:19" x14ac:dyDescent="0.3">
      <c r="A39" s="404">
        <v>9</v>
      </c>
      <c r="B39" s="398" t="s">
        <v>51</v>
      </c>
      <c r="C39" s="405">
        <f t="shared" ref="C39:L39" si="38">SUM(C42,C44)</f>
        <v>0.43833415838346185</v>
      </c>
      <c r="D39" s="405">
        <f t="shared" si="38"/>
        <v>0.44314245611427244</v>
      </c>
      <c r="E39" s="405">
        <f t="shared" si="38"/>
        <v>0.65345270869586602</v>
      </c>
      <c r="F39" s="405">
        <f t="shared" si="38"/>
        <v>0.7421825152300916</v>
      </c>
      <c r="G39" s="405">
        <f t="shared" si="38"/>
        <v>0.71493994795115001</v>
      </c>
      <c r="H39" s="405">
        <f t="shared" ref="H39" si="39">SUM(H42,H44)</f>
        <v>0.95597905489439039</v>
      </c>
      <c r="I39" s="405">
        <f t="shared" si="38"/>
        <v>0.88508222578081652</v>
      </c>
      <c r="J39" s="405">
        <f t="shared" si="38"/>
        <v>0.91840436658621927</v>
      </c>
      <c r="K39" s="405">
        <f t="shared" si="38"/>
        <v>0.92330666791831539</v>
      </c>
      <c r="L39" s="405">
        <f t="shared" si="38"/>
        <v>1.1834342745269908</v>
      </c>
      <c r="M39" s="603">
        <f t="shared" si="9"/>
        <v>0.71208950536782445</v>
      </c>
      <c r="N39" s="603"/>
      <c r="O39" s="406">
        <f t="shared" si="5"/>
        <v>7.8326552862660603E-2</v>
      </c>
      <c r="P39" s="405">
        <f t="shared" si="6"/>
        <v>0.37814252830299383</v>
      </c>
      <c r="Q39" s="407">
        <f t="shared" si="7"/>
        <v>5679738.9675063258</v>
      </c>
    </row>
    <row r="40" spans="1:19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596">
        <f t="shared" si="9"/>
        <v>-0.28051726231142393</v>
      </c>
      <c r="N40" s="596"/>
      <c r="O40" s="429">
        <f t="shared" si="5"/>
        <v>-3.0855601732222036E-2</v>
      </c>
      <c r="P40" s="430">
        <f t="shared" si="6"/>
        <v>-0.14896372717680129</v>
      </c>
      <c r="Q40" s="431">
        <f t="shared" si="7"/>
        <v>-2237450.2275319998</v>
      </c>
    </row>
    <row r="41" spans="1:19" x14ac:dyDescent="0.3">
      <c r="A41" s="432"/>
      <c r="B41" s="433" t="s">
        <v>52</v>
      </c>
      <c r="C41" s="434">
        <f t="shared" ref="C41:L41" si="40">SUM(C34,C31,C26,C16,C9)</f>
        <v>5.152750251369044</v>
      </c>
      <c r="D41" s="434">
        <f t="shared" si="40"/>
        <v>5.2092732415746514</v>
      </c>
      <c r="E41" s="434">
        <f t="shared" si="40"/>
        <v>7.6815336988746177</v>
      </c>
      <c r="F41" s="434">
        <f t="shared" si="40"/>
        <v>8.7245793392355697</v>
      </c>
      <c r="G41" s="434">
        <f t="shared" si="40"/>
        <v>8.4043347433952853</v>
      </c>
      <c r="H41" s="434">
        <f t="shared" si="40"/>
        <v>11.2378221528</v>
      </c>
      <c r="I41" s="434">
        <f t="shared" si="40"/>
        <v>10.404408541176666</v>
      </c>
      <c r="J41" s="434">
        <f t="shared" si="40"/>
        <v>10.796120357669386</v>
      </c>
      <c r="K41" s="434">
        <f t="shared" si="40"/>
        <v>10.853748388563446</v>
      </c>
      <c r="L41" s="434">
        <f t="shared" si="40"/>
        <v>13.911626869410245</v>
      </c>
      <c r="M41" s="597">
        <f t="shared" si="9"/>
        <v>8.3708269310178274</v>
      </c>
      <c r="N41" s="597"/>
      <c r="O41" s="435">
        <f t="shared" si="5"/>
        <v>0.92075225540344907</v>
      </c>
      <c r="P41" s="436">
        <f t="shared" si="6"/>
        <v>4.44517948350724</v>
      </c>
      <c r="Q41" s="437">
        <f t="shared" si="7"/>
        <v>66767044.805406578</v>
      </c>
      <c r="R41" s="277"/>
      <c r="S41" s="277"/>
    </row>
    <row r="42" spans="1:19" x14ac:dyDescent="0.3">
      <c r="A42" s="426" t="s">
        <v>21</v>
      </c>
      <c r="B42" s="416" t="s">
        <v>53</v>
      </c>
      <c r="C42" s="427">
        <f t="shared" ref="C42:L42" si="41">SUM(C43:C43)</f>
        <v>0.1073472459867713</v>
      </c>
      <c r="D42" s="427">
        <f t="shared" si="41"/>
        <v>0.10852478944172471</v>
      </c>
      <c r="E42" s="427">
        <f t="shared" si="41"/>
        <v>0.16002939154865492</v>
      </c>
      <c r="F42" s="427">
        <f t="shared" si="41"/>
        <v>0.18175916137429465</v>
      </c>
      <c r="G42" s="427">
        <f t="shared" si="41"/>
        <v>0.17508750570915393</v>
      </c>
      <c r="H42" s="427">
        <f t="shared" si="41"/>
        <v>0.23411754890928241</v>
      </c>
      <c r="I42" s="427">
        <f t="shared" si="41"/>
        <v>0.21675504313833349</v>
      </c>
      <c r="J42" s="427">
        <f t="shared" si="41"/>
        <v>0.22491557541132631</v>
      </c>
      <c r="K42" s="427">
        <f t="shared" si="41"/>
        <v>0.2261161401789423</v>
      </c>
      <c r="L42" s="427">
        <f t="shared" si="41"/>
        <v>0.28982092257042363</v>
      </c>
      <c r="M42" s="598">
        <f t="shared" si="9"/>
        <v>0.17438943745389437</v>
      </c>
      <c r="N42" s="598"/>
      <c r="O42" s="428">
        <f t="shared" si="5"/>
        <v>1.9182031736820052E-2</v>
      </c>
      <c r="P42" s="427">
        <f t="shared" si="6"/>
        <v>9.2606424179906305E-2</v>
      </c>
      <c r="Q42" s="424">
        <f t="shared" si="7"/>
        <v>1390957.844431035</v>
      </c>
    </row>
    <row r="43" spans="1:19" x14ac:dyDescent="0.3">
      <c r="A43" s="438" t="s">
        <v>121</v>
      </c>
      <c r="B43" s="439" t="s">
        <v>128</v>
      </c>
      <c r="C43" s="440">
        <f t="shared" ref="C43:L43" si="42">(C98*C$62+C147*C$111+C196*C$160)/(SUM(C$160,C$111,C$62))</f>
        <v>0.1073472459867713</v>
      </c>
      <c r="D43" s="440">
        <f t="shared" si="42"/>
        <v>0.10852478944172471</v>
      </c>
      <c r="E43" s="440">
        <f t="shared" si="42"/>
        <v>0.16002939154865492</v>
      </c>
      <c r="F43" s="440">
        <f t="shared" si="42"/>
        <v>0.18175916137429465</v>
      </c>
      <c r="G43" s="440">
        <f t="shared" si="42"/>
        <v>0.17508750570915393</v>
      </c>
      <c r="H43" s="440">
        <f t="shared" si="42"/>
        <v>0.23411754890928241</v>
      </c>
      <c r="I43" s="440">
        <f t="shared" si="42"/>
        <v>0.21675504313833349</v>
      </c>
      <c r="J43" s="440">
        <f t="shared" si="42"/>
        <v>0.22491557541132631</v>
      </c>
      <c r="K43" s="440">
        <f t="shared" si="42"/>
        <v>0.2261161401789423</v>
      </c>
      <c r="L43" s="440">
        <f t="shared" si="42"/>
        <v>0.28982092257042363</v>
      </c>
      <c r="M43" s="599">
        <f t="shared" si="9"/>
        <v>0.17438943745389437</v>
      </c>
      <c r="N43" s="599"/>
      <c r="O43" s="441">
        <f t="shared" si="5"/>
        <v>1.9182031736820052E-2</v>
      </c>
      <c r="P43" s="440">
        <f t="shared" si="6"/>
        <v>9.2606424179906305E-2</v>
      </c>
      <c r="Q43" s="442">
        <f t="shared" si="7"/>
        <v>1390957.844431035</v>
      </c>
    </row>
    <row r="44" spans="1:19" x14ac:dyDescent="0.3">
      <c r="A44" s="426" t="s">
        <v>24</v>
      </c>
      <c r="B44" s="416" t="s">
        <v>56</v>
      </c>
      <c r="C44" s="427">
        <f>SUM(C45,C46)</f>
        <v>0.33098691239669054</v>
      </c>
      <c r="D44" s="427">
        <f t="shared" ref="D44:L44" si="43">SUM(D45,D46)</f>
        <v>0.33461766667254772</v>
      </c>
      <c r="E44" s="427">
        <f t="shared" si="43"/>
        <v>0.4934233171472111</v>
      </c>
      <c r="F44" s="427">
        <f t="shared" si="43"/>
        <v>0.56042335385579689</v>
      </c>
      <c r="G44" s="427">
        <f t="shared" si="43"/>
        <v>0.53985244224199602</v>
      </c>
      <c r="H44" s="427">
        <f t="shared" ref="H44" si="44">SUM(H45,H46)</f>
        <v>0.72186150598510801</v>
      </c>
      <c r="I44" s="427">
        <f t="shared" si="43"/>
        <v>0.66832718264248303</v>
      </c>
      <c r="J44" s="427">
        <f t="shared" si="43"/>
        <v>0.69348879117489293</v>
      </c>
      <c r="K44" s="427">
        <f t="shared" si="43"/>
        <v>0.69719052773937307</v>
      </c>
      <c r="L44" s="427">
        <f t="shared" si="43"/>
        <v>0.89361335195656721</v>
      </c>
      <c r="M44" s="598">
        <f t="shared" si="9"/>
        <v>0.53770006791393021</v>
      </c>
      <c r="N44" s="598"/>
      <c r="O44" s="428">
        <f t="shared" si="5"/>
        <v>5.9144521125840559E-2</v>
      </c>
      <c r="P44" s="427">
        <f t="shared" si="6"/>
        <v>0.28553610412308755</v>
      </c>
      <c r="Q44" s="424">
        <f t="shared" si="7"/>
        <v>4288781.1230752915</v>
      </c>
    </row>
    <row r="45" spans="1:19" x14ac:dyDescent="0.3">
      <c r="A45" s="438" t="s">
        <v>25</v>
      </c>
      <c r="B45" s="439" t="s">
        <v>129</v>
      </c>
      <c r="C45" s="440">
        <f t="shared" ref="C45:L45" si="45">(C100*C$62+C149*C$111+C198*C$160)/(SUM(C$160,C$111,C$62))</f>
        <v>0.1073472459867713</v>
      </c>
      <c r="D45" s="440">
        <f t="shared" si="45"/>
        <v>0.10852478944172471</v>
      </c>
      <c r="E45" s="440">
        <f t="shared" si="45"/>
        <v>0.16002939154865492</v>
      </c>
      <c r="F45" s="440">
        <f t="shared" si="45"/>
        <v>0.18175916137429465</v>
      </c>
      <c r="G45" s="440">
        <f t="shared" si="45"/>
        <v>0.17508750570915393</v>
      </c>
      <c r="H45" s="440">
        <f t="shared" si="45"/>
        <v>0.23411754890928241</v>
      </c>
      <c r="I45" s="440">
        <f t="shared" si="45"/>
        <v>0.21675504313833349</v>
      </c>
      <c r="J45" s="440">
        <f t="shared" si="45"/>
        <v>0.22491557541132631</v>
      </c>
      <c r="K45" s="440">
        <f t="shared" si="45"/>
        <v>0.2261161401789423</v>
      </c>
      <c r="L45" s="440">
        <f t="shared" si="45"/>
        <v>0.28982092257042363</v>
      </c>
      <c r="M45" s="599">
        <f t="shared" si="9"/>
        <v>0.17438943745389437</v>
      </c>
      <c r="N45" s="599"/>
      <c r="O45" s="441">
        <f t="shared" si="5"/>
        <v>1.9182031736820052E-2</v>
      </c>
      <c r="P45" s="440">
        <f t="shared" si="6"/>
        <v>9.2606424179906305E-2</v>
      </c>
      <c r="Q45" s="442">
        <f t="shared" si="7"/>
        <v>1390957.844431035</v>
      </c>
    </row>
    <row r="46" spans="1:19" x14ac:dyDescent="0.3">
      <c r="A46" s="420" t="s">
        <v>26</v>
      </c>
      <c r="B46" s="421" t="s">
        <v>130</v>
      </c>
      <c r="C46" s="422">
        <f t="shared" ref="C46:L46" si="46">(C101*C$62+C150*C$111+C199*C$160)/(SUM(C$160,C$111,C$62))</f>
        <v>0.22363966640991925</v>
      </c>
      <c r="D46" s="422">
        <f t="shared" si="46"/>
        <v>0.22609287723082303</v>
      </c>
      <c r="E46" s="422">
        <f t="shared" si="46"/>
        <v>0.33339392559855618</v>
      </c>
      <c r="F46" s="422">
        <f t="shared" si="46"/>
        <v>0.37866419248150224</v>
      </c>
      <c r="G46" s="422">
        <f t="shared" si="46"/>
        <v>0.36476493653284209</v>
      </c>
      <c r="H46" s="422">
        <f t="shared" si="46"/>
        <v>0.48774395707582563</v>
      </c>
      <c r="I46" s="422">
        <f t="shared" si="46"/>
        <v>0.45157213950414959</v>
      </c>
      <c r="J46" s="422">
        <f t="shared" si="46"/>
        <v>0.46857321576356659</v>
      </c>
      <c r="K46" s="422">
        <f t="shared" si="46"/>
        <v>0.4710743875604308</v>
      </c>
      <c r="L46" s="422">
        <f t="shared" si="46"/>
        <v>0.60379242938614353</v>
      </c>
      <c r="M46" s="600">
        <f t="shared" si="9"/>
        <v>0.36331063046003576</v>
      </c>
      <c r="N46" s="600"/>
      <c r="O46" s="423">
        <f t="shared" si="5"/>
        <v>3.99624893890205E-2</v>
      </c>
      <c r="P46" s="422">
        <f t="shared" si="6"/>
        <v>0.19292967994318122</v>
      </c>
      <c r="Q46" s="424">
        <f t="shared" si="7"/>
        <v>2897823.2786442563</v>
      </c>
    </row>
    <row r="47" spans="1:19" ht="28.8" x14ac:dyDescent="0.3">
      <c r="A47" s="438">
        <v>10</v>
      </c>
      <c r="B47" s="447" t="s">
        <v>134</v>
      </c>
      <c r="C47" s="446">
        <f t="shared" ref="C47:L47" si="47">(C102*C$62+C151*C$111+C200*C$160)/(SUM(C$160,C$111,C$62))</f>
        <v>8.4586985810632988E-3</v>
      </c>
      <c r="D47" s="446">
        <f t="shared" si="47"/>
        <v>8.2684822484508612E-3</v>
      </c>
      <c r="E47" s="446">
        <f t="shared" si="47"/>
        <v>8.4130225894702825E-3</v>
      </c>
      <c r="F47" s="446">
        <f t="shared" si="47"/>
        <v>8.3750779127620342E-3</v>
      </c>
      <c r="G47" s="446">
        <f t="shared" si="47"/>
        <v>8.3653855768110515E-3</v>
      </c>
      <c r="H47" s="446">
        <f t="shared" si="47"/>
        <v>8.0999999999999996E-3</v>
      </c>
      <c r="I47" s="446">
        <f t="shared" si="47"/>
        <v>8.1571997618774574E-3</v>
      </c>
      <c r="J47" s="446">
        <f t="shared" si="47"/>
        <v>8.3756729286762026E-3</v>
      </c>
      <c r="K47" s="446">
        <f t="shared" si="47"/>
        <v>8.481398077070209E-3</v>
      </c>
      <c r="L47" s="446">
        <f t="shared" si="47"/>
        <v>8.4377381137466703E-3</v>
      </c>
      <c r="M47" s="601">
        <f t="shared" si="9"/>
        <v>8.3748223579435521E-3</v>
      </c>
      <c r="N47" s="601"/>
      <c r="O47" s="448">
        <f t="shared" si="5"/>
        <v>9.211917338902793E-4</v>
      </c>
      <c r="P47" s="446">
        <f t="shared" si="6"/>
        <v>4.4473011842596803E-3</v>
      </c>
      <c r="Q47" s="449">
        <f t="shared" si="7"/>
        <v>66798.912964999996</v>
      </c>
    </row>
    <row r="48" spans="1:19" ht="18" x14ac:dyDescent="0.3">
      <c r="A48" s="450"/>
      <c r="B48" s="450" t="s">
        <v>60</v>
      </c>
      <c r="C48" s="410">
        <f t="shared" ref="C48:L48" si="48">SUM(C9,C16,C26,C31,C34,C39,C47)</f>
        <v>5.5995431083335703</v>
      </c>
      <c r="D48" s="410">
        <f t="shared" si="48"/>
        <v>5.6606841799373759</v>
      </c>
      <c r="E48" s="410">
        <f t="shared" si="48"/>
        <v>8.3433994301599537</v>
      </c>
      <c r="F48" s="410">
        <f t="shared" si="48"/>
        <v>9.4751369323784225</v>
      </c>
      <c r="G48" s="410">
        <f t="shared" si="48"/>
        <v>9.1276400769232442</v>
      </c>
      <c r="H48" s="410">
        <f t="shared" si="48"/>
        <v>12.201901207694391</v>
      </c>
      <c r="I48" s="410">
        <f t="shared" si="48"/>
        <v>11.29764796671936</v>
      </c>
      <c r="J48" s="410">
        <f t="shared" si="48"/>
        <v>11.722900397184281</v>
      </c>
      <c r="K48" s="410">
        <f t="shared" si="48"/>
        <v>11.785536454558832</v>
      </c>
      <c r="L48" s="410">
        <f t="shared" si="48"/>
        <v>15.103498882050983</v>
      </c>
      <c r="M48" s="602">
        <f t="shared" si="9"/>
        <v>9.0912912587435954</v>
      </c>
      <c r="N48" s="602"/>
      <c r="O48" s="411">
        <f t="shared" si="5"/>
        <v>1</v>
      </c>
      <c r="P48" s="410">
        <f t="shared" si="6"/>
        <v>4.8277693129944934</v>
      </c>
      <c r="Q48" s="412">
        <f>M48*$M$7</f>
        <v>72513582.685877904</v>
      </c>
    </row>
    <row r="49" spans="1:16" x14ac:dyDescent="0.3">
      <c r="L49" t="s">
        <v>88</v>
      </c>
      <c r="N49">
        <v>9.0913000000000004</v>
      </c>
      <c r="O49" s="245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205</v>
      </c>
      <c r="M50" s="1"/>
      <c r="N50" s="300">
        <v>15020101</v>
      </c>
      <c r="O50" s="245"/>
      <c r="P50" s="246"/>
    </row>
    <row r="51" spans="1:16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32" t="s">
        <v>86</v>
      </c>
      <c r="M51" s="1"/>
      <c r="N51" s="301">
        <f>N50/M7</f>
        <v>1.883124621193756</v>
      </c>
      <c r="O51" s="245"/>
      <c r="P51" s="246"/>
    </row>
    <row r="52" spans="1:16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34" t="s">
        <v>87</v>
      </c>
      <c r="N52" s="302">
        <v>1.8831</v>
      </c>
      <c r="O52" s="245"/>
      <c r="P52" s="246"/>
    </row>
    <row r="53" spans="1:16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32" t="s">
        <v>82</v>
      </c>
      <c r="N53" s="77">
        <f>M48/N51</f>
        <v>4.8277693129944934</v>
      </c>
      <c r="O53" s="245"/>
      <c r="P53" s="246"/>
    </row>
    <row r="54" spans="1:16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34" t="s">
        <v>84</v>
      </c>
      <c r="N54" s="90">
        <v>4.8277999999999999</v>
      </c>
      <c r="O54" s="245"/>
      <c r="P54" s="246"/>
    </row>
    <row r="55" spans="1:16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N55" s="77"/>
    </row>
    <row r="57" spans="1:16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 t="s">
        <v>93</v>
      </c>
    </row>
    <row r="58" spans="1:16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</row>
    <row r="60" spans="1:16" x14ac:dyDescent="0.3">
      <c r="A60" s="280"/>
      <c r="B60" s="1" t="s">
        <v>135</v>
      </c>
      <c r="C60" s="1">
        <v>2</v>
      </c>
      <c r="D60" s="1">
        <v>75</v>
      </c>
      <c r="E60" s="1">
        <v>139</v>
      </c>
      <c r="F60" s="1">
        <v>7</v>
      </c>
      <c r="G60" s="1">
        <v>78</v>
      </c>
      <c r="H60" s="1">
        <v>6</v>
      </c>
      <c r="I60" s="1">
        <v>21</v>
      </c>
      <c r="J60" s="1">
        <v>57</v>
      </c>
      <c r="K60" s="1"/>
      <c r="L60" s="1">
        <v>31</v>
      </c>
      <c r="N60" s="1">
        <f>SUM(C60:L60)</f>
        <v>416</v>
      </c>
    </row>
    <row r="61" spans="1:16" x14ac:dyDescent="0.3">
      <c r="A61" s="280"/>
      <c r="B61" s="1" t="s">
        <v>142</v>
      </c>
      <c r="C61" s="1"/>
      <c r="D61" s="1"/>
      <c r="E61" s="1"/>
      <c r="F61" s="1"/>
      <c r="G61" s="1"/>
      <c r="H61" s="1">
        <v>12</v>
      </c>
      <c r="I61" s="1"/>
      <c r="J61" s="1"/>
      <c r="K61" s="1"/>
      <c r="L61" s="1"/>
      <c r="M61" s="1"/>
      <c r="N61" s="1">
        <f>SUM(C61:L61)</f>
        <v>12</v>
      </c>
    </row>
    <row r="62" spans="1:16" x14ac:dyDescent="0.3">
      <c r="A62" s="280">
        <v>1</v>
      </c>
      <c r="B62" s="1" t="s">
        <v>166</v>
      </c>
      <c r="C62" s="342">
        <v>6366.72</v>
      </c>
      <c r="D62" s="342">
        <v>621915.47</v>
      </c>
      <c r="E62" s="342">
        <v>801169.96</v>
      </c>
      <c r="F62" s="342">
        <v>37364.68</v>
      </c>
      <c r="G62" s="342">
        <v>486084.79</v>
      </c>
      <c r="H62" s="342">
        <v>39104.79</v>
      </c>
      <c r="I62" s="343">
        <v>156579.64000000001</v>
      </c>
      <c r="J62" s="342">
        <v>320029.36</v>
      </c>
      <c r="K62" s="342">
        <v>0</v>
      </c>
      <c r="L62" s="342">
        <v>193529.05</v>
      </c>
      <c r="M62" s="342"/>
      <c r="N62" s="344">
        <f>SUM(C62:L62)</f>
        <v>2662144.4599999995</v>
      </c>
    </row>
    <row r="63" spans="1:16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193</v>
      </c>
      <c r="I63" s="348" t="s">
        <v>111</v>
      </c>
      <c r="J63" s="348" t="s">
        <v>66</v>
      </c>
      <c r="K63" s="348" t="s">
        <v>67</v>
      </c>
      <c r="L63" s="348" t="s">
        <v>68</v>
      </c>
      <c r="M63" s="348"/>
      <c r="N63" s="348" t="s">
        <v>136</v>
      </c>
    </row>
    <row r="64" spans="1:16" x14ac:dyDescent="0.3">
      <c r="A64" s="349">
        <v>4</v>
      </c>
      <c r="B64" s="350" t="s">
        <v>29</v>
      </c>
      <c r="C64" s="354">
        <f>SUM(C65:C70)</f>
        <v>1.008928</v>
      </c>
      <c r="D64" s="354">
        <f t="shared" ref="D64:L64" si="49">SUM(D65:D70)</f>
        <v>1.1201640000000002</v>
      </c>
      <c r="E64" s="354">
        <f t="shared" si="49"/>
        <v>1.4699559999999998</v>
      </c>
      <c r="F64" s="354">
        <f t="shared" si="49"/>
        <v>1.9779040000000001</v>
      </c>
      <c r="G64" s="354">
        <f t="shared" si="49"/>
        <v>1.9386760000000001</v>
      </c>
      <c r="H64" s="354">
        <f t="shared" si="49"/>
        <v>2.9941760000000004</v>
      </c>
      <c r="I64" s="354">
        <f t="shared" si="49"/>
        <v>2.3502919999999996</v>
      </c>
      <c r="J64" s="354">
        <f t="shared" si="49"/>
        <v>3.004956</v>
      </c>
      <c r="K64" s="354"/>
      <c r="L64" s="354">
        <f t="shared" si="49"/>
        <v>3.9834160000000001</v>
      </c>
      <c r="M64" s="351"/>
      <c r="N64" s="352">
        <f>(C64*$C$62+D64*$D$62+E64*$E$62+F64*$F$62+G64*$G$62+H64*$H$62+I64*$I$62+J64*$J$62+K64*$K$62+L64*$L$62)/$N$62</f>
        <v>1.9212689522508637</v>
      </c>
    </row>
    <row r="65" spans="1:14" x14ac:dyDescent="0.3">
      <c r="A65" s="2" t="s">
        <v>3</v>
      </c>
      <c r="B65" t="s">
        <v>30</v>
      </c>
      <c r="C65" s="39">
        <v>0.58069999999999999</v>
      </c>
      <c r="D65" s="39">
        <v>0.78659999999999997</v>
      </c>
      <c r="E65" s="39">
        <v>0.90639999999999998</v>
      </c>
      <c r="F65" s="39">
        <v>1.2950999999999999</v>
      </c>
      <c r="G65" s="39">
        <v>1.3619000000000001</v>
      </c>
      <c r="H65" s="39">
        <v>1.3619000000000001</v>
      </c>
      <c r="I65" s="39">
        <v>0.97319999999999995</v>
      </c>
      <c r="J65" s="39">
        <v>1.8964000000000001</v>
      </c>
      <c r="K65" s="39"/>
      <c r="L65" s="39">
        <v>2.2303999999999999</v>
      </c>
      <c r="M65" s="34"/>
      <c r="N65" s="89">
        <f>(C65*$C$62+D65*$D$62+E65*$E$62+F65*$F$62+G65*$G$62+H65*$H$62+I65*$I$62+J65*$J$62+K65*$K$62+L65*$L$62)/$N$62</f>
        <v>1.1921431107806975</v>
      </c>
    </row>
    <row r="66" spans="1:14" x14ac:dyDescent="0.3">
      <c r="A66" s="2" t="s">
        <v>4</v>
      </c>
      <c r="B66" t="s">
        <v>31</v>
      </c>
      <c r="C66" s="39">
        <f>C65*0.04</f>
        <v>2.3227999999999999E-2</v>
      </c>
      <c r="D66" s="39">
        <f t="shared" ref="D66:L66" si="50">D65*0.04</f>
        <v>3.1463999999999999E-2</v>
      </c>
      <c r="E66" s="39">
        <f t="shared" si="50"/>
        <v>3.6256000000000004E-2</v>
      </c>
      <c r="F66" s="39">
        <f t="shared" si="50"/>
        <v>5.1803999999999996E-2</v>
      </c>
      <c r="G66" s="39">
        <f t="shared" si="50"/>
        <v>5.4476000000000004E-2</v>
      </c>
      <c r="H66" s="39">
        <f t="shared" si="50"/>
        <v>5.4476000000000004E-2</v>
      </c>
      <c r="I66" s="39">
        <f>0.06*I65</f>
        <v>5.8391999999999993E-2</v>
      </c>
      <c r="J66" s="39">
        <f t="shared" si="50"/>
        <v>7.5856000000000007E-2</v>
      </c>
      <c r="K66" s="39"/>
      <c r="L66" s="39">
        <f t="shared" si="50"/>
        <v>8.9216000000000004E-2</v>
      </c>
      <c r="M66" s="34"/>
      <c r="N66" s="89">
        <f t="shared" ref="N66:N93" si="51">(C66*$C$62+D66*$D$62+E66*$E$62+F66*$F$62+G66*$G$62+H66*$H$62+I66*$I$62+J66*$J$62+K66*$K$62+L66*$L$62)/$N$62</f>
        <v>4.8830540634387666E-2</v>
      </c>
    </row>
    <row r="67" spans="1:14" x14ac:dyDescent="0.3">
      <c r="A67" s="2" t="s">
        <v>192</v>
      </c>
      <c r="B67" t="s">
        <v>195</v>
      </c>
      <c r="C67" s="39"/>
      <c r="D67" s="39"/>
      <c r="E67" s="39">
        <v>2.9999999999999997E-4</v>
      </c>
      <c r="F67" s="39"/>
      <c r="G67" s="39"/>
      <c r="H67" s="39"/>
      <c r="I67" s="39">
        <v>4.87E-2</v>
      </c>
      <c r="J67" s="39"/>
      <c r="K67" s="39"/>
      <c r="L67" s="39">
        <v>5.3999999999999999E-2</v>
      </c>
      <c r="M67" s="34"/>
      <c r="N67" s="89">
        <f t="shared" si="51"/>
        <v>6.8802983576631309E-3</v>
      </c>
    </row>
    <row r="68" spans="1:14" x14ac:dyDescent="0.3">
      <c r="A68" s="2" t="s">
        <v>5</v>
      </c>
      <c r="B68" t="s">
        <v>32</v>
      </c>
      <c r="C68" s="34">
        <v>7.85E-2</v>
      </c>
      <c r="D68" s="34">
        <v>0.1154</v>
      </c>
      <c r="E68" s="34">
        <v>0.15010000000000001</v>
      </c>
      <c r="F68" s="34">
        <v>0.15010000000000001</v>
      </c>
      <c r="G68" s="34">
        <v>0.17499999999999999</v>
      </c>
      <c r="H68" s="34">
        <v>0.17499999999999999</v>
      </c>
      <c r="I68" s="34">
        <v>0.17499999999999999</v>
      </c>
      <c r="J68" s="34">
        <v>0.2079</v>
      </c>
      <c r="K68" s="34"/>
      <c r="L68" s="34">
        <v>0.24540000000000001</v>
      </c>
      <c r="M68" s="34"/>
      <c r="N68" s="89">
        <f t="shared" si="51"/>
        <v>0.16207558794010751</v>
      </c>
    </row>
    <row r="69" spans="1:14" ht="28.8" x14ac:dyDescent="0.3">
      <c r="A69" s="2" t="s">
        <v>6</v>
      </c>
      <c r="B69" s="454" t="s">
        <v>191</v>
      </c>
      <c r="C69" s="34">
        <v>0.32650000000000001</v>
      </c>
      <c r="D69" s="34">
        <v>0.1867</v>
      </c>
      <c r="E69" s="34">
        <v>0.37690000000000001</v>
      </c>
      <c r="F69" s="34">
        <v>0.48089999999999999</v>
      </c>
      <c r="G69" s="34">
        <v>0.3473</v>
      </c>
      <c r="H69" s="34">
        <v>1.4028</v>
      </c>
      <c r="I69" s="34">
        <v>0.75229999999999997</v>
      </c>
      <c r="J69" s="34">
        <v>0.82479999999999998</v>
      </c>
      <c r="K69" s="34"/>
      <c r="L69" s="34">
        <v>1.3644000000000001</v>
      </c>
      <c r="M69" s="34"/>
      <c r="N69" s="89">
        <f t="shared" si="51"/>
        <v>0.49118279139667731</v>
      </c>
    </row>
    <row r="70" spans="1:14" x14ac:dyDescent="0.3">
      <c r="A70" s="2" t="s">
        <v>100</v>
      </c>
      <c r="B70" t="s">
        <v>101</v>
      </c>
      <c r="C70" s="34"/>
      <c r="D70" s="34"/>
      <c r="E70" s="34"/>
      <c r="F70" s="34"/>
      <c r="G70" s="34"/>
      <c r="H70" s="34"/>
      <c r="I70" s="34">
        <v>0.3427</v>
      </c>
      <c r="J70" s="34"/>
      <c r="K70" s="34"/>
      <c r="L70" s="34"/>
      <c r="M70" s="34"/>
      <c r="N70" s="89">
        <f t="shared" si="51"/>
        <v>2.015662314133021E-2</v>
      </c>
    </row>
    <row r="71" spans="1:14" ht="28.8" x14ac:dyDescent="0.3">
      <c r="A71" s="349">
        <v>5</v>
      </c>
      <c r="B71" s="353" t="s">
        <v>71</v>
      </c>
      <c r="C71" s="354">
        <f t="shared" ref="C71:J71" si="52">SUM(C72:C74,C78:C80)</f>
        <v>3.0813084596999998</v>
      </c>
      <c r="D71" s="354">
        <f t="shared" si="52"/>
        <v>3.0813084596999998</v>
      </c>
      <c r="E71" s="354">
        <f t="shared" si="52"/>
        <v>4.8429984601999996</v>
      </c>
      <c r="F71" s="354">
        <f t="shared" si="52"/>
        <v>4.6372461527999986</v>
      </c>
      <c r="G71" s="354">
        <f t="shared" si="52"/>
        <v>4.6372461527999986</v>
      </c>
      <c r="H71" s="354">
        <f t="shared" si="52"/>
        <v>4.6372461527999986</v>
      </c>
      <c r="I71" s="354">
        <f t="shared" si="52"/>
        <v>5.0641164967000005</v>
      </c>
      <c r="J71" s="354">
        <f t="shared" si="52"/>
        <v>4.6372461527999986</v>
      </c>
      <c r="K71" s="354"/>
      <c r="L71" s="354">
        <f>SUM(L72:L74,L78:L80)</f>
        <v>4.6372461527999986</v>
      </c>
      <c r="M71" s="351"/>
      <c r="N71" s="352">
        <f t="shared" si="51"/>
        <v>4.3570636984412641</v>
      </c>
    </row>
    <row r="72" spans="1:14" x14ac:dyDescent="0.3">
      <c r="A72" s="2" t="s">
        <v>115</v>
      </c>
      <c r="B72" t="s">
        <v>114</v>
      </c>
      <c r="C72" s="39">
        <v>1.6929000000000001</v>
      </c>
      <c r="D72" s="39">
        <v>1.6929000000000001</v>
      </c>
      <c r="E72" s="39">
        <v>2.5714000000000001</v>
      </c>
      <c r="F72" s="39">
        <v>2.4695999999999998</v>
      </c>
      <c r="G72" s="39">
        <v>2.4695999999999998</v>
      </c>
      <c r="H72" s="39">
        <v>2.4695999999999998</v>
      </c>
      <c r="I72" s="39">
        <v>2.7019000000000002</v>
      </c>
      <c r="J72" s="39">
        <v>2.4695999999999998</v>
      </c>
      <c r="K72" s="39"/>
      <c r="L72" s="39">
        <v>2.4695999999999998</v>
      </c>
      <c r="M72" s="39"/>
      <c r="N72" s="89">
        <f t="shared" si="51"/>
        <v>2.3305939354406791</v>
      </c>
    </row>
    <row r="73" spans="1:14" x14ac:dyDescent="0.3">
      <c r="A73" s="2" t="s">
        <v>116</v>
      </c>
      <c r="B73" t="s">
        <v>117</v>
      </c>
      <c r="C73" s="39">
        <f>C72*0.423893</f>
        <v>0.71760845970000009</v>
      </c>
      <c r="D73" s="39">
        <f>D72*0.423893</f>
        <v>0.71760845970000009</v>
      </c>
      <c r="E73" s="39">
        <f t="shared" ref="E73:J73" si="53">E72*0.423893</f>
        <v>1.0899984602000001</v>
      </c>
      <c r="F73" s="39">
        <f t="shared" si="53"/>
        <v>1.0468461527999999</v>
      </c>
      <c r="G73" s="39">
        <f t="shared" si="53"/>
        <v>1.0468461527999999</v>
      </c>
      <c r="H73" s="39">
        <f t="shared" ref="H73" si="54">H72*0.423893</f>
        <v>1.0468461527999999</v>
      </c>
      <c r="I73" s="39">
        <f t="shared" si="53"/>
        <v>1.1453164967000002</v>
      </c>
      <c r="J73" s="39">
        <f t="shared" si="53"/>
        <v>1.0468461527999999</v>
      </c>
      <c r="K73" s="39"/>
      <c r="L73" s="39">
        <f t="shared" ref="L73" si="55">L72*0.423893</f>
        <v>1.0468461527999999</v>
      </c>
      <c r="M73" s="39"/>
      <c r="N73" s="89">
        <f t="shared" si="51"/>
        <v>0.98792245507575571</v>
      </c>
    </row>
    <row r="74" spans="1:14" x14ac:dyDescent="0.3">
      <c r="A74" s="280" t="s">
        <v>8</v>
      </c>
      <c r="B74" s="1" t="s">
        <v>35</v>
      </c>
      <c r="C74" s="43">
        <f t="shared" ref="C74:J74" si="56">SUM(C75:C77)</f>
        <v>0.42420000000000002</v>
      </c>
      <c r="D74" s="43">
        <f t="shared" si="56"/>
        <v>0.42420000000000002</v>
      </c>
      <c r="E74" s="43">
        <f t="shared" si="56"/>
        <v>0.79630000000000001</v>
      </c>
      <c r="F74" s="43">
        <f t="shared" si="56"/>
        <v>0.75169999999999992</v>
      </c>
      <c r="G74" s="43">
        <f t="shared" si="56"/>
        <v>0.75169999999999992</v>
      </c>
      <c r="H74" s="43">
        <f t="shared" si="56"/>
        <v>0.75169999999999992</v>
      </c>
      <c r="I74" s="43">
        <f t="shared" si="56"/>
        <v>0.81379999999999997</v>
      </c>
      <c r="J74" s="43">
        <f t="shared" si="56"/>
        <v>0.75169999999999992</v>
      </c>
      <c r="K74" s="43"/>
      <c r="L74" s="43">
        <f>SUM(L75:L77)</f>
        <v>0.75169999999999992</v>
      </c>
      <c r="M74" s="43"/>
      <c r="N74" s="75">
        <f t="shared" si="51"/>
        <v>0.69148289165983146</v>
      </c>
    </row>
    <row r="75" spans="1:14" x14ac:dyDescent="0.3">
      <c r="A75" s="2" t="s">
        <v>9</v>
      </c>
      <c r="B75" t="s">
        <v>108</v>
      </c>
      <c r="C75" s="39">
        <v>0.37990000000000002</v>
      </c>
      <c r="D75" s="39">
        <v>0.37990000000000002</v>
      </c>
      <c r="E75" s="39">
        <v>0.71309999999999996</v>
      </c>
      <c r="F75" s="39">
        <v>0.67320000000000002</v>
      </c>
      <c r="G75" s="39">
        <v>0.67320000000000002</v>
      </c>
      <c r="H75" s="39">
        <v>0.67320000000000002</v>
      </c>
      <c r="I75" s="39">
        <v>0.73219999999999996</v>
      </c>
      <c r="J75" s="39">
        <v>0.67320000000000002</v>
      </c>
      <c r="K75" s="39"/>
      <c r="L75" s="39">
        <v>0.67320000000000002</v>
      </c>
      <c r="M75" s="39"/>
      <c r="N75" s="89">
        <f t="shared" si="51"/>
        <v>0.61945750468740546</v>
      </c>
    </row>
    <row r="76" spans="1:14" x14ac:dyDescent="0.3">
      <c r="A76" s="2" t="s">
        <v>10</v>
      </c>
      <c r="B76" t="s">
        <v>109</v>
      </c>
      <c r="C76" s="39">
        <v>4.0099999999999997E-2</v>
      </c>
      <c r="D76" s="39">
        <v>4.0099999999999997E-2</v>
      </c>
      <c r="E76" s="39">
        <v>7.5300000000000006E-2</v>
      </c>
      <c r="F76" s="39">
        <v>7.1099999999999997E-2</v>
      </c>
      <c r="G76" s="39">
        <v>7.1099999999999997E-2</v>
      </c>
      <c r="H76" s="39">
        <v>7.1099999999999997E-2</v>
      </c>
      <c r="I76" s="39">
        <v>7.3899999999999993E-2</v>
      </c>
      <c r="J76" s="39">
        <v>7.1099999999999997E-2</v>
      </c>
      <c r="K76" s="39"/>
      <c r="L76" s="39">
        <v>7.1099999999999997E-2</v>
      </c>
      <c r="M76" s="39"/>
      <c r="N76" s="89">
        <f t="shared" si="51"/>
        <v>6.521248664319293E-2</v>
      </c>
    </row>
    <row r="77" spans="1:14" x14ac:dyDescent="0.3">
      <c r="A77" s="2" t="s">
        <v>11</v>
      </c>
      <c r="B77" t="s">
        <v>110</v>
      </c>
      <c r="C77" s="39">
        <v>4.1999999999999997E-3</v>
      </c>
      <c r="D77" s="39">
        <v>4.1999999999999997E-3</v>
      </c>
      <c r="E77" s="39">
        <v>7.9000000000000008E-3</v>
      </c>
      <c r="F77" s="39">
        <v>7.4000000000000003E-3</v>
      </c>
      <c r="G77" s="39">
        <v>7.4000000000000003E-3</v>
      </c>
      <c r="H77" s="39">
        <v>7.4000000000000003E-3</v>
      </c>
      <c r="I77" s="39">
        <v>7.7000000000000002E-3</v>
      </c>
      <c r="J77" s="39">
        <v>7.4000000000000003E-3</v>
      </c>
      <c r="K77" s="39"/>
      <c r="L77" s="39">
        <v>7.4000000000000003E-3</v>
      </c>
      <c r="M77" s="39"/>
      <c r="N77" s="89">
        <f t="shared" si="51"/>
        <v>6.8129003292330733E-3</v>
      </c>
    </row>
    <row r="78" spans="1:14" x14ac:dyDescent="0.3">
      <c r="A78" s="2" t="s">
        <v>13</v>
      </c>
      <c r="B78" t="s">
        <v>40</v>
      </c>
      <c r="C78" s="39">
        <v>4.3200000000000002E-2</v>
      </c>
      <c r="D78" s="39">
        <v>4.3200000000000002E-2</v>
      </c>
      <c r="E78" s="39">
        <v>6.5699999999999995E-2</v>
      </c>
      <c r="F78" s="39">
        <v>6.3E-2</v>
      </c>
      <c r="G78" s="39">
        <v>6.3E-2</v>
      </c>
      <c r="H78" s="39">
        <v>6.3E-2</v>
      </c>
      <c r="I78" s="39">
        <v>6.8900000000000003E-2</v>
      </c>
      <c r="J78" s="39">
        <v>6.3E-2</v>
      </c>
      <c r="K78" s="39"/>
      <c r="L78" s="39">
        <v>6.3E-2</v>
      </c>
      <c r="M78" s="39"/>
      <c r="N78" s="89">
        <f>(C78*$C$62+D78*$D$62+E78*$E$62+F78*$F$62+G78*$G$62+H78*$H$62+I78*$I$62+J78*$J$62+K78*$K$62+L78*$L$62)/$N$62</f>
        <v>5.9486663765046022E-2</v>
      </c>
    </row>
    <row r="79" spans="1:14" x14ac:dyDescent="0.3">
      <c r="A79" s="595" t="s">
        <v>14</v>
      </c>
      <c r="B79" t="s">
        <v>118</v>
      </c>
      <c r="C79" s="39">
        <v>0.1527</v>
      </c>
      <c r="D79" s="39">
        <v>0.1527</v>
      </c>
      <c r="E79" s="39">
        <v>0.24260000000000001</v>
      </c>
      <c r="F79" s="39">
        <v>0.2321</v>
      </c>
      <c r="G79" s="39">
        <v>0.2321</v>
      </c>
      <c r="H79" s="39">
        <v>0.2321</v>
      </c>
      <c r="I79" s="39">
        <v>0.25330000000000003</v>
      </c>
      <c r="J79" s="39">
        <v>0.2321</v>
      </c>
      <c r="K79" s="39"/>
      <c r="L79" s="39">
        <v>0.2321</v>
      </c>
      <c r="M79" s="39"/>
      <c r="N79" s="89">
        <f t="shared" si="51"/>
        <v>0.2177680080621921</v>
      </c>
    </row>
    <row r="80" spans="1:14" x14ac:dyDescent="0.3">
      <c r="A80" s="595"/>
      <c r="B80" t="s">
        <v>117</v>
      </c>
      <c r="C80" s="39">
        <v>5.0700000000000002E-2</v>
      </c>
      <c r="D80" s="39">
        <v>5.0700000000000002E-2</v>
      </c>
      <c r="E80" s="39">
        <v>7.6999999999999999E-2</v>
      </c>
      <c r="F80" s="39">
        <v>7.3999999999999996E-2</v>
      </c>
      <c r="G80" s="39">
        <v>7.3999999999999996E-2</v>
      </c>
      <c r="H80" s="39">
        <v>7.3999999999999996E-2</v>
      </c>
      <c r="I80" s="39">
        <v>8.09E-2</v>
      </c>
      <c r="J80" s="39">
        <v>7.3999999999999996E-2</v>
      </c>
      <c r="K80" s="39"/>
      <c r="L80" s="39">
        <v>7.3999999999999996E-2</v>
      </c>
      <c r="M80" s="39"/>
      <c r="N80" s="89">
        <f t="shared" si="51"/>
        <v>6.9809744437760529E-2</v>
      </c>
    </row>
    <row r="81" spans="1:19" x14ac:dyDescent="0.3">
      <c r="A81" s="349">
        <v>6</v>
      </c>
      <c r="B81" s="350" t="s">
        <v>42</v>
      </c>
      <c r="C81" s="354">
        <f>SUM(C82:C84)</f>
        <v>0.37869999999999998</v>
      </c>
      <c r="D81" s="354">
        <f>SUM(D82:D84)</f>
        <v>0.37869999999999998</v>
      </c>
      <c r="E81" s="354">
        <f t="shared" ref="E81:J81" si="57">SUM(E82:E84)</f>
        <v>0.47870000000000001</v>
      </c>
      <c r="F81" s="354">
        <f t="shared" si="57"/>
        <v>0.46699999999999997</v>
      </c>
      <c r="G81" s="354">
        <f t="shared" ref="G81:H81" si="58">SUM(G82:G84)</f>
        <v>0.46699999999999997</v>
      </c>
      <c r="H81" s="354">
        <f t="shared" si="58"/>
        <v>0.46699999999999997</v>
      </c>
      <c r="I81" s="354">
        <f t="shared" si="57"/>
        <v>0.99370000000000003</v>
      </c>
      <c r="J81" s="354">
        <f t="shared" si="57"/>
        <v>0.46699999999999997</v>
      </c>
      <c r="K81" s="354"/>
      <c r="L81" s="354">
        <f t="shared" ref="L81" si="59">SUM(L82:L84)</f>
        <v>0.46699999999999997</v>
      </c>
      <c r="M81" s="354"/>
      <c r="N81" s="352">
        <f t="shared" si="51"/>
        <v>0.48066074158988353</v>
      </c>
    </row>
    <row r="82" spans="1:19" x14ac:dyDescent="0.3">
      <c r="A82" s="2" t="s">
        <v>15</v>
      </c>
      <c r="B82" t="s">
        <v>43</v>
      </c>
      <c r="C82" s="39">
        <v>0.17499999999999999</v>
      </c>
      <c r="D82" s="39">
        <v>0.17499999999999999</v>
      </c>
      <c r="E82" s="39">
        <v>0.27500000000000002</v>
      </c>
      <c r="F82" s="39">
        <v>0.26329999999999998</v>
      </c>
      <c r="G82" s="39">
        <v>0.26329999999999998</v>
      </c>
      <c r="H82" s="39">
        <v>0.26329999999999998</v>
      </c>
      <c r="I82" s="39">
        <v>0.28760000000000002</v>
      </c>
      <c r="J82" s="39">
        <v>0.26329999999999998</v>
      </c>
      <c r="K82" s="39"/>
      <c r="L82" s="39">
        <v>0.26329999999999998</v>
      </c>
      <c r="M82" s="39"/>
      <c r="N82" s="89">
        <f t="shared" si="51"/>
        <v>0.2474110261938979</v>
      </c>
    </row>
    <row r="83" spans="1:19" x14ac:dyDescent="0.3">
      <c r="A83" s="2" t="s">
        <v>16</v>
      </c>
      <c r="B83" t="s">
        <v>80</v>
      </c>
      <c r="C83" s="39">
        <v>0.20369999999999999</v>
      </c>
      <c r="D83" s="39">
        <v>0.20369999999999999</v>
      </c>
      <c r="E83" s="39">
        <v>0.20369999999999999</v>
      </c>
      <c r="F83" s="39">
        <v>0.20369999999999999</v>
      </c>
      <c r="G83" s="39">
        <v>0.20369999999999999</v>
      </c>
      <c r="H83" s="39">
        <v>0.20369999999999999</v>
      </c>
      <c r="I83" s="39">
        <v>0.20369999999999999</v>
      </c>
      <c r="J83" s="39">
        <v>0.20369999999999999</v>
      </c>
      <c r="K83" s="39"/>
      <c r="L83" s="39">
        <v>0.20369999999999999</v>
      </c>
      <c r="M83" s="39"/>
      <c r="N83" s="89">
        <f t="shared" si="51"/>
        <v>0.20370000000000002</v>
      </c>
    </row>
    <row r="84" spans="1:19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>
        <f>SUM(I85)</f>
        <v>0.50239999999999996</v>
      </c>
      <c r="J84" s="39"/>
      <c r="K84" s="39"/>
      <c r="L84" s="39"/>
      <c r="M84" s="39"/>
      <c r="N84" s="89">
        <f t="shared" si="51"/>
        <v>2.9549715395985693E-2</v>
      </c>
    </row>
    <row r="85" spans="1:19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>
        <v>0.50239999999999996</v>
      </c>
      <c r="J85" s="39"/>
      <c r="K85" s="39"/>
      <c r="L85" s="39"/>
      <c r="M85" s="39"/>
      <c r="N85" s="89">
        <f t="shared" si="51"/>
        <v>2.9549715395985693E-2</v>
      </c>
    </row>
    <row r="86" spans="1:19" x14ac:dyDescent="0.3">
      <c r="A86" s="349">
        <v>7</v>
      </c>
      <c r="B86" s="350" t="s">
        <v>45</v>
      </c>
      <c r="C86" s="354">
        <f>SUM(C87:C88)</f>
        <v>0.35830000000000001</v>
      </c>
      <c r="D86" s="354">
        <f>SUM(D87:D88)</f>
        <v>0.2266</v>
      </c>
      <c r="E86" s="354">
        <f t="shared" ref="E86:L86" si="60">SUM(E87:E88)</f>
        <v>0.45180000000000003</v>
      </c>
      <c r="F86" s="354">
        <f t="shared" si="60"/>
        <v>0.60260000000000002</v>
      </c>
      <c r="G86" s="354">
        <f t="shared" si="60"/>
        <v>0.45390000000000003</v>
      </c>
      <c r="H86" s="354">
        <f t="shared" si="60"/>
        <v>1.5373999999999999</v>
      </c>
      <c r="I86" s="354">
        <f t="shared" si="60"/>
        <v>0.83340000000000003</v>
      </c>
      <c r="J86" s="354">
        <f t="shared" si="60"/>
        <v>0.90439999999999998</v>
      </c>
      <c r="K86" s="354"/>
      <c r="L86" s="354">
        <f t="shared" si="60"/>
        <v>1.5788000000000002</v>
      </c>
      <c r="M86" s="354"/>
      <c r="N86" s="352">
        <f t="shared" si="51"/>
        <v>0.57619602844580431</v>
      </c>
    </row>
    <row r="87" spans="1:19" x14ac:dyDescent="0.3">
      <c r="A87" s="2" t="s">
        <v>17</v>
      </c>
      <c r="B87" t="s">
        <v>46</v>
      </c>
      <c r="C87" s="39">
        <v>0.34189999999999998</v>
      </c>
      <c r="D87" s="39">
        <v>0.21659999999999999</v>
      </c>
      <c r="E87" s="39">
        <v>0.43180000000000002</v>
      </c>
      <c r="F87" s="39">
        <v>0.57569999999999999</v>
      </c>
      <c r="G87" s="39">
        <v>0.43390000000000001</v>
      </c>
      <c r="H87" s="39">
        <v>1.4698</v>
      </c>
      <c r="I87" s="39">
        <v>0.78380000000000005</v>
      </c>
      <c r="J87" s="39">
        <v>0.86439999999999995</v>
      </c>
      <c r="K87" s="39"/>
      <c r="L87" s="39">
        <v>1.5091000000000001</v>
      </c>
      <c r="M87" s="39"/>
      <c r="N87" s="89">
        <f t="shared" si="51"/>
        <v>0.54998642262561515</v>
      </c>
    </row>
    <row r="88" spans="1:19" x14ac:dyDescent="0.3">
      <c r="A88" s="2" t="s">
        <v>18</v>
      </c>
      <c r="B88" t="s">
        <v>48</v>
      </c>
      <c r="C88" s="39">
        <v>1.6400000000000001E-2</v>
      </c>
      <c r="D88" s="39">
        <v>0.01</v>
      </c>
      <c r="E88" s="39">
        <v>0.02</v>
      </c>
      <c r="F88" s="39">
        <v>2.69E-2</v>
      </c>
      <c r="G88" s="39">
        <v>0.02</v>
      </c>
      <c r="H88" s="39">
        <v>6.7599999999999993E-2</v>
      </c>
      <c r="I88" s="39">
        <v>4.9599999999999998E-2</v>
      </c>
      <c r="J88" s="39">
        <v>0.04</v>
      </c>
      <c r="K88" s="39"/>
      <c r="L88" s="39">
        <v>6.9699999999999998E-2</v>
      </c>
      <c r="M88" s="39"/>
      <c r="N88" s="89">
        <f t="shared" si="51"/>
        <v>2.6209605820189046E-2</v>
      </c>
    </row>
    <row r="89" spans="1:19" x14ac:dyDescent="0.3">
      <c r="A89" s="349">
        <v>8</v>
      </c>
      <c r="B89" s="350" t="s">
        <v>49</v>
      </c>
      <c r="C89" s="354">
        <f>SUM(C90:C93)</f>
        <v>0.7863</v>
      </c>
      <c r="D89" s="354">
        <f>SUM(D90:D93)</f>
        <v>0.42800000000000005</v>
      </c>
      <c r="E89" s="354">
        <f t="shared" ref="E89:L89" si="61">SUM(E90:E93)</f>
        <v>0.67509999999999992</v>
      </c>
      <c r="F89" s="354">
        <f t="shared" si="61"/>
        <v>0.82809999999999995</v>
      </c>
      <c r="G89" s="354">
        <f t="shared" si="61"/>
        <v>0.88670000000000004</v>
      </c>
      <c r="H89" s="354">
        <f t="shared" si="61"/>
        <v>1.6019999999999999</v>
      </c>
      <c r="I89" s="354">
        <f t="shared" si="61"/>
        <v>1.1193</v>
      </c>
      <c r="J89" s="354">
        <f t="shared" si="61"/>
        <v>1.4377</v>
      </c>
      <c r="K89" s="354"/>
      <c r="L89" s="354">
        <f t="shared" si="61"/>
        <v>2.5457000000000001</v>
      </c>
      <c r="M89" s="354"/>
      <c r="N89" s="352">
        <f t="shared" si="51"/>
        <v>0.92582784406147511</v>
      </c>
    </row>
    <row r="90" spans="1:19" x14ac:dyDescent="0.3">
      <c r="A90" s="2" t="s">
        <v>19</v>
      </c>
      <c r="B90" t="s">
        <v>46</v>
      </c>
      <c r="C90" s="39">
        <v>0.3977</v>
      </c>
      <c r="D90" s="39">
        <v>0.2165</v>
      </c>
      <c r="E90" s="39">
        <v>0.34150000000000003</v>
      </c>
      <c r="F90" s="39">
        <v>0.41889999999999999</v>
      </c>
      <c r="G90" s="39">
        <v>0.44850000000000001</v>
      </c>
      <c r="H90" s="39">
        <v>0.81040000000000001</v>
      </c>
      <c r="I90" s="39">
        <v>0.56620000000000004</v>
      </c>
      <c r="J90" s="39">
        <v>0.72719999999999996</v>
      </c>
      <c r="K90" s="39"/>
      <c r="L90" s="39">
        <v>1.2877000000000001</v>
      </c>
      <c r="M90" s="39"/>
      <c r="N90" s="89">
        <f t="shared" si="51"/>
        <v>0.46831267757986361</v>
      </c>
    </row>
    <row r="91" spans="1:19" x14ac:dyDescent="0.3">
      <c r="A91" s="2" t="s">
        <v>19</v>
      </c>
      <c r="B91" t="s">
        <v>47</v>
      </c>
      <c r="C91" s="39">
        <v>0.20380000000000001</v>
      </c>
      <c r="D91" s="39">
        <v>0.1109</v>
      </c>
      <c r="E91" s="39">
        <v>0.17499999999999999</v>
      </c>
      <c r="F91" s="39">
        <v>0.21460000000000001</v>
      </c>
      <c r="G91" s="39">
        <v>0.2298</v>
      </c>
      <c r="H91" s="39">
        <v>0.41520000000000001</v>
      </c>
      <c r="I91" s="39">
        <v>0.29010000000000002</v>
      </c>
      <c r="J91" s="39">
        <v>0.37259999999999999</v>
      </c>
      <c r="K91" s="39"/>
      <c r="L91" s="39">
        <v>0.65969999999999995</v>
      </c>
      <c r="M91" s="39"/>
      <c r="N91" s="89">
        <f t="shared" si="51"/>
        <v>0.23994474267636104</v>
      </c>
    </row>
    <row r="92" spans="1:19" x14ac:dyDescent="0.3">
      <c r="A92" s="2" t="s">
        <v>20</v>
      </c>
      <c r="B92" t="s">
        <v>50</v>
      </c>
      <c r="C92" s="39">
        <v>0.1222</v>
      </c>
      <c r="D92" s="39">
        <v>6.6500000000000004E-2</v>
      </c>
      <c r="E92" s="39">
        <v>0.10489999999999999</v>
      </c>
      <c r="F92" s="39">
        <v>0.12870000000000001</v>
      </c>
      <c r="G92" s="39">
        <v>0.13780000000000001</v>
      </c>
      <c r="H92" s="39">
        <v>0.24890000000000001</v>
      </c>
      <c r="I92" s="39">
        <v>0.1739</v>
      </c>
      <c r="J92" s="39">
        <v>0.22339999999999999</v>
      </c>
      <c r="K92" s="39"/>
      <c r="L92" s="39">
        <v>0.39560000000000001</v>
      </c>
      <c r="M92" s="39"/>
      <c r="N92" s="89">
        <f t="shared" si="51"/>
        <v>0.14386389533196109</v>
      </c>
    </row>
    <row r="93" spans="1:19" x14ac:dyDescent="0.3">
      <c r="A93" s="2" t="s">
        <v>20</v>
      </c>
      <c r="B93" t="s">
        <v>47</v>
      </c>
      <c r="C93" s="39">
        <v>6.2600000000000003E-2</v>
      </c>
      <c r="D93" s="39">
        <v>3.4099999999999998E-2</v>
      </c>
      <c r="E93" s="39">
        <v>5.3699999999999998E-2</v>
      </c>
      <c r="F93" s="39">
        <v>6.59E-2</v>
      </c>
      <c r="G93" s="39">
        <v>7.0599999999999996E-2</v>
      </c>
      <c r="H93" s="39">
        <v>0.1275</v>
      </c>
      <c r="I93" s="39">
        <v>8.9099999999999999E-2</v>
      </c>
      <c r="J93" s="39">
        <v>0.1145</v>
      </c>
      <c r="K93" s="39"/>
      <c r="L93" s="39">
        <v>0.20269999999999999</v>
      </c>
      <c r="M93" s="39"/>
      <c r="N93" s="89">
        <f t="shared" si="51"/>
        <v>7.3706528473289554E-2</v>
      </c>
    </row>
    <row r="94" spans="1:19" x14ac:dyDescent="0.3">
      <c r="A94" s="349">
        <v>9</v>
      </c>
      <c r="B94" s="350" t="s">
        <v>51</v>
      </c>
      <c r="C94" s="354">
        <f t="shared" ref="C94:J94" si="62">SUM(C97,C99)</f>
        <v>0.47753231955375958</v>
      </c>
      <c r="D94" s="354">
        <f t="shared" si="62"/>
        <v>0.44531162360175958</v>
      </c>
      <c r="E94" s="354">
        <f t="shared" si="62"/>
        <v>0.67361559082029354</v>
      </c>
      <c r="F94" s="354">
        <f t="shared" si="62"/>
        <v>0.72417113679839029</v>
      </c>
      <c r="G94" s="354">
        <f t="shared" si="62"/>
        <v>0.71316946249439028</v>
      </c>
      <c r="H94" s="354">
        <f t="shared" si="62"/>
        <v>0.95597905489439039</v>
      </c>
      <c r="I94" s="354">
        <f t="shared" si="62"/>
        <v>0.88137325719727577</v>
      </c>
      <c r="J94" s="354">
        <f t="shared" si="62"/>
        <v>0.88907137153439031</v>
      </c>
      <c r="K94" s="354"/>
      <c r="L94" s="354">
        <f>SUM(L97,L99)</f>
        <v>1.1239322100143903</v>
      </c>
      <c r="M94" s="354"/>
      <c r="N94" s="354">
        <f>SUM(N97,N99)</f>
        <v>0.68920539108109535</v>
      </c>
    </row>
    <row r="95" spans="1:19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357">
        <v>-0.15920000000000001</v>
      </c>
      <c r="O95" s="276"/>
      <c r="P95" s="276"/>
      <c r="Q95" s="277"/>
      <c r="R95" s="277"/>
      <c r="S95" s="277"/>
    </row>
    <row r="96" spans="1:19" x14ac:dyDescent="0.3">
      <c r="A96" s="358"/>
      <c r="B96" s="359" t="s">
        <v>52</v>
      </c>
      <c r="C96" s="360">
        <f t="shared" ref="C96:J96" si="63">SUM(C89,C86,C81,C71,C64)</f>
        <v>5.6135364596999997</v>
      </c>
      <c r="D96" s="360">
        <f t="shared" si="63"/>
        <v>5.2347724596999994</v>
      </c>
      <c r="E96" s="360">
        <f t="shared" si="63"/>
        <v>7.9185544601999993</v>
      </c>
      <c r="F96" s="360">
        <f t="shared" si="63"/>
        <v>8.5128501527999987</v>
      </c>
      <c r="G96" s="360">
        <f t="shared" si="63"/>
        <v>8.3835221527999977</v>
      </c>
      <c r="H96" s="360">
        <f t="shared" si="63"/>
        <v>11.2378221528</v>
      </c>
      <c r="I96" s="360">
        <f t="shared" si="63"/>
        <v>10.360808496700001</v>
      </c>
      <c r="J96" s="360">
        <f t="shared" si="63"/>
        <v>10.451302152799999</v>
      </c>
      <c r="K96" s="360"/>
      <c r="L96" s="360">
        <f>SUM(L89,L86,L81,L71,L64)</f>
        <v>13.2121621528</v>
      </c>
      <c r="M96" s="361"/>
      <c r="N96" s="455">
        <f>((C96*$C$62+D96*$D$62+E96*$E$62+F96*$F$62+G96*$G$62+H96*$H$62+I96*$I$62+J96*$J$62+K96*$K$62+L96*$L$62)/$N$62)+N95</f>
        <v>8.1018172647892897</v>
      </c>
      <c r="O96" s="276"/>
      <c r="P96" s="276"/>
      <c r="Q96" s="277"/>
      <c r="R96" s="277"/>
      <c r="S96" s="277"/>
    </row>
    <row r="97" spans="1:17" x14ac:dyDescent="0.3">
      <c r="A97" s="349" t="s">
        <v>21</v>
      </c>
      <c r="B97" s="350" t="s">
        <v>53</v>
      </c>
      <c r="C97" s="354">
        <f t="shared" ref="C97:L97" si="64">SUM(C98:C98)</f>
        <v>0.1169468050649301</v>
      </c>
      <c r="D97" s="354">
        <f t="shared" si="64"/>
        <v>0.10905601465293009</v>
      </c>
      <c r="E97" s="354">
        <f t="shared" si="64"/>
        <v>0.1649672450693466</v>
      </c>
      <c r="F97" s="354">
        <f t="shared" si="64"/>
        <v>0.17734820723328237</v>
      </c>
      <c r="G97" s="354">
        <f t="shared" si="64"/>
        <v>0.17465391700928237</v>
      </c>
      <c r="H97" s="354">
        <f t="shared" si="64"/>
        <v>0.23411754890928241</v>
      </c>
      <c r="I97" s="354">
        <f t="shared" si="64"/>
        <v>0.21584672341175112</v>
      </c>
      <c r="J97" s="354">
        <f t="shared" si="64"/>
        <v>0.21773197774928238</v>
      </c>
      <c r="K97" s="354"/>
      <c r="L97" s="354">
        <f t="shared" si="64"/>
        <v>0.2752489741292824</v>
      </c>
      <c r="M97" s="354"/>
      <c r="N97" s="352">
        <f>SUM(N98)</f>
        <v>0.16878515907735528</v>
      </c>
    </row>
    <row r="98" spans="1:17" x14ac:dyDescent="0.3">
      <c r="A98" s="2" t="s">
        <v>121</v>
      </c>
      <c r="B98" t="s">
        <v>128</v>
      </c>
      <c r="C98" s="39">
        <f>0.020833*C96</f>
        <v>0.1169468050649301</v>
      </c>
      <c r="D98" s="39">
        <f t="shared" ref="D98:J98" si="65">0.020833*D96</f>
        <v>0.10905601465293009</v>
      </c>
      <c r="E98" s="39">
        <f t="shared" si="65"/>
        <v>0.1649672450693466</v>
      </c>
      <c r="F98" s="346">
        <f t="shared" si="65"/>
        <v>0.17734820723328237</v>
      </c>
      <c r="G98" s="39">
        <f t="shared" si="65"/>
        <v>0.17465391700928237</v>
      </c>
      <c r="H98" s="39">
        <f t="shared" si="65"/>
        <v>0.23411754890928241</v>
      </c>
      <c r="I98" s="39">
        <f t="shared" si="65"/>
        <v>0.21584672341175112</v>
      </c>
      <c r="J98" s="39">
        <f t="shared" si="65"/>
        <v>0.21773197774928238</v>
      </c>
      <c r="K98" s="39"/>
      <c r="L98" s="39">
        <f t="shared" ref="L98" si="66">0.020833*L96</f>
        <v>0.2752489741292824</v>
      </c>
      <c r="M98" s="39"/>
      <c r="N98" s="246">
        <f>0.020833*N96</f>
        <v>0.16878515907735528</v>
      </c>
    </row>
    <row r="99" spans="1:17" x14ac:dyDescent="0.3">
      <c r="A99" s="349" t="s">
        <v>24</v>
      </c>
      <c r="B99" s="350" t="s">
        <v>56</v>
      </c>
      <c r="C99" s="354">
        <f>SUM(C100,C101)</f>
        <v>0.36058551448882947</v>
      </c>
      <c r="D99" s="354">
        <f t="shared" ref="D99:J99" si="67">SUM(D100,D101)</f>
        <v>0.3362556089488295</v>
      </c>
      <c r="E99" s="354">
        <f t="shared" si="67"/>
        <v>0.50864834575094697</v>
      </c>
      <c r="F99" s="354">
        <f t="shared" si="67"/>
        <v>0.54682292956510792</v>
      </c>
      <c r="G99" s="354">
        <f t="shared" si="67"/>
        <v>0.53851554548510794</v>
      </c>
      <c r="H99" s="354">
        <f t="shared" si="67"/>
        <v>0.72186150598510801</v>
      </c>
      <c r="I99" s="354">
        <f t="shared" si="67"/>
        <v>0.66552653378552462</v>
      </c>
      <c r="J99" s="354">
        <f t="shared" si="67"/>
        <v>0.67133939378510799</v>
      </c>
      <c r="K99" s="354"/>
      <c r="L99" s="354">
        <f t="shared" ref="L99" si="68">SUM(L100,L101)</f>
        <v>0.84868323588510797</v>
      </c>
      <c r="M99" s="354"/>
      <c r="N99" s="352">
        <f>SUM(N100:N101)</f>
        <v>0.5204202320037401</v>
      </c>
      <c r="O99" s="246"/>
    </row>
    <row r="100" spans="1:17" x14ac:dyDescent="0.3">
      <c r="A100" s="2" t="s">
        <v>25</v>
      </c>
      <c r="B100" t="s">
        <v>129</v>
      </c>
      <c r="C100" s="39">
        <f>C98</f>
        <v>0.1169468050649301</v>
      </c>
      <c r="D100" s="39">
        <f t="shared" ref="D100:J100" si="69">D98</f>
        <v>0.10905601465293009</v>
      </c>
      <c r="E100" s="39">
        <f t="shared" si="69"/>
        <v>0.1649672450693466</v>
      </c>
      <c r="F100" s="39">
        <f t="shared" si="69"/>
        <v>0.17734820723328237</v>
      </c>
      <c r="G100" s="39">
        <f t="shared" si="69"/>
        <v>0.17465391700928237</v>
      </c>
      <c r="H100" s="39">
        <f t="shared" si="69"/>
        <v>0.23411754890928241</v>
      </c>
      <c r="I100" s="39">
        <f t="shared" si="69"/>
        <v>0.21584672341175112</v>
      </c>
      <c r="J100" s="39">
        <f t="shared" si="69"/>
        <v>0.21773197774928238</v>
      </c>
      <c r="K100" s="39"/>
      <c r="L100" s="39">
        <f t="shared" ref="L100" si="70">L98</f>
        <v>0.2752489741292824</v>
      </c>
      <c r="M100" s="39"/>
      <c r="N100" s="246">
        <f>N98</f>
        <v>0.16878515907735528</v>
      </c>
    </row>
    <row r="101" spans="1:17" x14ac:dyDescent="0.3">
      <c r="A101" s="2" t="s">
        <v>26</v>
      </c>
      <c r="B101" t="s">
        <v>130</v>
      </c>
      <c r="C101" s="39">
        <f>0.043402*C96</f>
        <v>0.2436387094238994</v>
      </c>
      <c r="D101" s="39">
        <f t="shared" ref="D101:J101" si="71">0.043402*D96</f>
        <v>0.22719959429589939</v>
      </c>
      <c r="E101" s="39">
        <f t="shared" si="71"/>
        <v>0.3436811006816004</v>
      </c>
      <c r="F101" s="39">
        <f t="shared" si="71"/>
        <v>0.36947472233182554</v>
      </c>
      <c r="G101" s="39">
        <f t="shared" si="71"/>
        <v>0.36386162847582554</v>
      </c>
      <c r="H101" s="39">
        <f t="shared" si="71"/>
        <v>0.48774395707582563</v>
      </c>
      <c r="I101" s="39">
        <f t="shared" si="71"/>
        <v>0.44967981037377347</v>
      </c>
      <c r="J101" s="39">
        <f t="shared" si="71"/>
        <v>0.45360741603582555</v>
      </c>
      <c r="K101" s="39"/>
      <c r="L101" s="39">
        <f t="shared" ref="L101" si="72">0.043402*L96</f>
        <v>0.57343426175582557</v>
      </c>
      <c r="M101" s="39"/>
      <c r="N101" s="246">
        <f>0.043402*N96</f>
        <v>0.3516350729263848</v>
      </c>
    </row>
    <row r="102" spans="1:17" ht="28.8" x14ac:dyDescent="0.3">
      <c r="A102" s="364">
        <v>10</v>
      </c>
      <c r="B102" s="365" t="s">
        <v>134</v>
      </c>
      <c r="C102" s="366">
        <v>8.0999999999999996E-3</v>
      </c>
      <c r="D102" s="366">
        <v>8.0999999999999996E-3</v>
      </c>
      <c r="E102" s="366">
        <v>8.0999999999999996E-3</v>
      </c>
      <c r="F102" s="366">
        <v>8.0999999999999996E-3</v>
      </c>
      <c r="G102" s="366">
        <v>8.0999999999999996E-3</v>
      </c>
      <c r="H102" s="366">
        <v>8.0999999999999996E-3</v>
      </c>
      <c r="I102" s="366">
        <v>8.0999999999999996E-3</v>
      </c>
      <c r="J102" s="366">
        <v>8.0999999999999996E-3</v>
      </c>
      <c r="K102" s="366"/>
      <c r="L102" s="366">
        <v>8.0999999999999996E-3</v>
      </c>
      <c r="M102" s="367"/>
      <c r="N102" s="368">
        <f t="shared" ref="N102" si="73">(C102*$C$62+D102*$D$62+E102*$E$62+F102*$F$62+G102*$G$62+H102*$H$62+I102*$I$62+J102*$J$62+K102*$K$62+L102*$L$62)/$N$62</f>
        <v>8.1000000000000013E-3</v>
      </c>
    </row>
    <row r="103" spans="1:17" ht="18" x14ac:dyDescent="0.3">
      <c r="A103" s="579" t="s">
        <v>60</v>
      </c>
      <c r="B103" s="579"/>
      <c r="C103" s="340">
        <f t="shared" ref="C103:J103" si="74">SUM(C64,C71,C81,C86,C89,C94,C102)</f>
        <v>6.099168779253759</v>
      </c>
      <c r="D103" s="340">
        <f t="shared" si="74"/>
        <v>5.6881840833017598</v>
      </c>
      <c r="E103" s="340">
        <f t="shared" si="74"/>
        <v>8.6002700510202938</v>
      </c>
      <c r="F103" s="340">
        <f t="shared" si="74"/>
        <v>9.2451212895983872</v>
      </c>
      <c r="G103" s="340">
        <f t="shared" si="74"/>
        <v>9.1047916152943884</v>
      </c>
      <c r="H103" s="340">
        <f t="shared" si="74"/>
        <v>12.201901207694391</v>
      </c>
      <c r="I103" s="340">
        <f t="shared" si="74"/>
        <v>11.250281753897275</v>
      </c>
      <c r="J103" s="340">
        <f t="shared" si="74"/>
        <v>11.348473524334389</v>
      </c>
      <c r="K103" s="340"/>
      <c r="L103" s="340">
        <f>SUM(L64,L71,L81,L86,L89,L94,L102)</f>
        <v>14.344194362814388</v>
      </c>
      <c r="M103" s="356"/>
      <c r="N103" s="467">
        <f>N96+N97+N99+N102</f>
        <v>8.7991226558703861</v>
      </c>
      <c r="O103" s="335" t="s">
        <v>194</v>
      </c>
      <c r="P103" s="39"/>
      <c r="Q103" s="89"/>
    </row>
    <row r="104" spans="1:17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336" t="s">
        <v>149</v>
      </c>
      <c r="N104" s="337">
        <f>N103/SUM($N$103,$N$152,$N$201)</f>
        <v>0.32262699187371008</v>
      </c>
      <c r="O104" s="246"/>
    </row>
    <row r="106" spans="1:17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 t="s">
        <v>94</v>
      </c>
    </row>
    <row r="107" spans="1:17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</row>
    <row r="109" spans="1:17" x14ac:dyDescent="0.3">
      <c r="B109" s="1" t="s">
        <v>135</v>
      </c>
      <c r="C109" s="1">
        <v>2</v>
      </c>
      <c r="D109" s="1">
        <v>32</v>
      </c>
      <c r="E109" s="1">
        <v>146</v>
      </c>
      <c r="F109" s="1">
        <v>9</v>
      </c>
      <c r="G109" s="1">
        <v>72</v>
      </c>
      <c r="H109" s="1"/>
      <c r="I109" s="1">
        <v>9</v>
      </c>
      <c r="J109" s="1">
        <v>72</v>
      </c>
      <c r="K109" s="1">
        <v>16</v>
      </c>
      <c r="L109" s="1">
        <v>43</v>
      </c>
      <c r="N109" s="1">
        <f>SUM(C109:L109)</f>
        <v>401</v>
      </c>
    </row>
    <row r="110" spans="1:17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>
        <f>SUM(C110:L110)</f>
        <v>0</v>
      </c>
    </row>
    <row r="111" spans="1:17" x14ac:dyDescent="0.3">
      <c r="A111" s="280">
        <v>1</v>
      </c>
      <c r="B111" s="1" t="s">
        <v>166</v>
      </c>
      <c r="C111" s="343">
        <v>11928.66</v>
      </c>
      <c r="D111" s="342">
        <v>257481.62</v>
      </c>
      <c r="E111" s="342">
        <v>998557.48</v>
      </c>
      <c r="F111" s="342">
        <v>32768.019999999997</v>
      </c>
      <c r="G111" s="342">
        <v>444067.28</v>
      </c>
      <c r="H111" s="342">
        <v>0</v>
      </c>
      <c r="I111" s="343">
        <v>62719.21</v>
      </c>
      <c r="J111" s="342">
        <v>363202.04</v>
      </c>
      <c r="K111" s="342">
        <v>94930.47</v>
      </c>
      <c r="L111" s="342">
        <v>225299.8</v>
      </c>
      <c r="M111" s="342"/>
      <c r="N111" s="344">
        <f>SUM(C111:L111)</f>
        <v>2490954.58</v>
      </c>
    </row>
    <row r="112" spans="1:17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193</v>
      </c>
      <c r="I112" s="348" t="s">
        <v>111</v>
      </c>
      <c r="J112" s="348" t="s">
        <v>66</v>
      </c>
      <c r="K112" s="348" t="s">
        <v>67</v>
      </c>
      <c r="L112" s="348" t="s">
        <v>68</v>
      </c>
      <c r="M112" s="348"/>
      <c r="N112" s="348" t="s">
        <v>136</v>
      </c>
    </row>
    <row r="113" spans="1:14" x14ac:dyDescent="0.3">
      <c r="A113" s="349">
        <v>4</v>
      </c>
      <c r="B113" s="350" t="s">
        <v>29</v>
      </c>
      <c r="C113" s="354">
        <f>SUM(C114:C119)</f>
        <v>0.85683200000000004</v>
      </c>
      <c r="D113" s="354">
        <f t="shared" ref="D113:L113" si="75">SUM(D114:D119)</f>
        <v>1.1259679999999999</v>
      </c>
      <c r="E113" s="354">
        <f t="shared" si="75"/>
        <v>1.4143599999999998</v>
      </c>
      <c r="F113" s="354">
        <f t="shared" si="75"/>
        <v>2.2024080000000001</v>
      </c>
      <c r="G113" s="354">
        <f t="shared" si="75"/>
        <v>1.9424800000000002</v>
      </c>
      <c r="H113" s="354"/>
      <c r="I113" s="354">
        <f t="shared" si="75"/>
        <v>2.4579979999999999</v>
      </c>
      <c r="J113" s="354">
        <f t="shared" si="75"/>
        <v>3.105064</v>
      </c>
      <c r="K113" s="354">
        <f t="shared" si="75"/>
        <v>3.3189359999999999</v>
      </c>
      <c r="L113" s="354">
        <f t="shared" si="75"/>
        <v>4.2946119999999999</v>
      </c>
      <c r="M113" s="351"/>
      <c r="N113" s="352">
        <f t="shared" ref="N113:N142" si="76">(C113*$C$111+D113*$D$111+E113*$E$111+F113*$F$111+G113*$G$111+H113*$H$111+I113*$I$111+J113*$J$111+K113*$K$111+L113*$L$111)/$N$111</f>
        <v>2.0922861187225257</v>
      </c>
    </row>
    <row r="114" spans="1:14" x14ac:dyDescent="0.3">
      <c r="A114" s="2" t="s">
        <v>3</v>
      </c>
      <c r="B114" t="s">
        <v>30</v>
      </c>
      <c r="C114" s="453">
        <v>0.58079999999999998</v>
      </c>
      <c r="D114" s="34">
        <v>0.78669999999999995</v>
      </c>
      <c r="E114" s="34">
        <v>0.90649999999999997</v>
      </c>
      <c r="F114" s="34">
        <v>1.2951999999999999</v>
      </c>
      <c r="G114" s="34">
        <v>1.3620000000000001</v>
      </c>
      <c r="H114" s="34"/>
      <c r="I114" s="34">
        <v>1.0233000000000001</v>
      </c>
      <c r="J114" s="34">
        <v>1.8966000000000001</v>
      </c>
      <c r="K114" s="34">
        <v>2.2183999999999999</v>
      </c>
      <c r="L114" s="34">
        <v>2.3102999999999998</v>
      </c>
      <c r="M114" s="34"/>
      <c r="N114" s="89">
        <f t="shared" si="76"/>
        <v>1.3031452086577187</v>
      </c>
    </row>
    <row r="115" spans="1:14" x14ac:dyDescent="0.3">
      <c r="A115" s="2" t="s">
        <v>4</v>
      </c>
      <c r="B115" t="s">
        <v>31</v>
      </c>
      <c r="C115" s="39">
        <f t="shared" ref="C115:L115" si="77">C114*0.04</f>
        <v>2.3231999999999999E-2</v>
      </c>
      <c r="D115" s="39">
        <f t="shared" si="77"/>
        <v>3.1467999999999996E-2</v>
      </c>
      <c r="E115" s="39">
        <f t="shared" si="77"/>
        <v>3.6260000000000001E-2</v>
      </c>
      <c r="F115" s="39">
        <f t="shared" si="77"/>
        <v>5.1808E-2</v>
      </c>
      <c r="G115" s="39">
        <f t="shared" si="77"/>
        <v>5.4480000000000008E-2</v>
      </c>
      <c r="H115" s="39"/>
      <c r="I115" s="39">
        <f>I114*0.06</f>
        <v>6.1398000000000001E-2</v>
      </c>
      <c r="J115" s="39">
        <f t="shared" si="77"/>
        <v>7.5864000000000001E-2</v>
      </c>
      <c r="K115" s="39">
        <f t="shared" si="77"/>
        <v>8.8735999999999995E-2</v>
      </c>
      <c r="L115" s="39">
        <f t="shared" si="77"/>
        <v>9.2411999999999994E-2</v>
      </c>
      <c r="M115" s="34"/>
      <c r="N115" s="89">
        <f t="shared" si="76"/>
        <v>5.2641117361642134E-2</v>
      </c>
    </row>
    <row r="116" spans="1:14" x14ac:dyDescent="0.3">
      <c r="A116" s="2" t="s">
        <v>192</v>
      </c>
      <c r="B116" t="s">
        <v>195</v>
      </c>
      <c r="C116" s="39"/>
      <c r="D116" s="39"/>
      <c r="E116" s="39">
        <v>3.7000000000000002E-3</v>
      </c>
      <c r="F116" s="39"/>
      <c r="G116" s="39"/>
      <c r="H116" s="39"/>
      <c r="I116" s="39">
        <v>5.0700000000000002E-2</v>
      </c>
      <c r="J116" s="39">
        <v>6.6E-3</v>
      </c>
      <c r="K116" s="39"/>
      <c r="L116" s="39">
        <v>2.07E-2</v>
      </c>
      <c r="M116" s="34"/>
      <c r="N116" s="89">
        <f t="shared" si="76"/>
        <v>5.5943878137673627E-3</v>
      </c>
    </row>
    <row r="117" spans="1:14" x14ac:dyDescent="0.3">
      <c r="A117" s="2" t="s">
        <v>5</v>
      </c>
      <c r="B117" t="s">
        <v>32</v>
      </c>
      <c r="C117" s="34">
        <v>7.85E-2</v>
      </c>
      <c r="D117" s="34">
        <v>0.1154</v>
      </c>
      <c r="E117" s="34">
        <v>0.1502</v>
      </c>
      <c r="F117" s="34">
        <v>0.1502</v>
      </c>
      <c r="G117" s="34">
        <v>0.17499999999999999</v>
      </c>
      <c r="H117" s="34"/>
      <c r="I117" s="34">
        <v>0.17499999999999999</v>
      </c>
      <c r="J117" s="34">
        <v>0.2079</v>
      </c>
      <c r="K117" s="34">
        <v>0.2079</v>
      </c>
      <c r="L117" s="34">
        <v>0.24540000000000001</v>
      </c>
      <c r="M117" s="34"/>
      <c r="N117" s="89">
        <f t="shared" si="76"/>
        <v>0.17052772771031416</v>
      </c>
    </row>
    <row r="118" spans="1:14" x14ac:dyDescent="0.3">
      <c r="A118" s="2" t="s">
        <v>6</v>
      </c>
      <c r="B118" t="s">
        <v>33</v>
      </c>
      <c r="C118" s="34">
        <v>0.17430000000000001</v>
      </c>
      <c r="D118" s="34">
        <v>0.19239999999999999</v>
      </c>
      <c r="E118" s="34">
        <v>0.31769999999999998</v>
      </c>
      <c r="F118" s="34">
        <v>0.70520000000000005</v>
      </c>
      <c r="G118" s="34">
        <v>0.35099999999999998</v>
      </c>
      <c r="H118" s="34"/>
      <c r="I118" s="34">
        <v>0.80489999999999995</v>
      </c>
      <c r="J118" s="34">
        <v>0.91810000000000003</v>
      </c>
      <c r="K118" s="34">
        <v>0.80389999999999995</v>
      </c>
      <c r="L118" s="34">
        <v>1.6257999999999999</v>
      </c>
      <c r="M118" s="34"/>
      <c r="N118" s="89">
        <f t="shared" si="76"/>
        <v>0.55174890753407468</v>
      </c>
    </row>
    <row r="119" spans="1:14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>
        <v>0.3427</v>
      </c>
      <c r="J119" s="34"/>
      <c r="K119" s="34"/>
      <c r="L119" s="34"/>
      <c r="M119" s="34"/>
      <c r="N119" s="89">
        <f t="shared" si="76"/>
        <v>8.6287696450089418E-3</v>
      </c>
    </row>
    <row r="120" spans="1:14" ht="28.8" x14ac:dyDescent="0.3">
      <c r="A120" s="349">
        <v>5</v>
      </c>
      <c r="B120" s="353" t="s">
        <v>71</v>
      </c>
      <c r="C120" s="354">
        <f>SUM(C121:C123,C127:C129)</f>
        <v>2.9879161159000001</v>
      </c>
      <c r="D120" s="354">
        <f>SUM(D121:D123,D127:D129)</f>
        <v>2.9879161159000001</v>
      </c>
      <c r="E120" s="354">
        <f>SUM(E121:E123,E127:E129)</f>
        <v>4.6601276565000003</v>
      </c>
      <c r="F120" s="354">
        <f>SUM(F121:F123,F127:F129)</f>
        <v>4.5626960139000001</v>
      </c>
      <c r="G120" s="354">
        <f>SUM(G121:G123,G127:G129)</f>
        <v>4.5626960139000001</v>
      </c>
      <c r="H120" s="354"/>
      <c r="I120" s="354">
        <f>SUM(I121:I123,I127:I129)</f>
        <v>4.9825588392999993</v>
      </c>
      <c r="J120" s="354">
        <f>SUM(J121:J123,J127:J129)</f>
        <v>4.5626960139000001</v>
      </c>
      <c r="K120" s="354">
        <f>SUM(K121:K123,K127:K129)</f>
        <v>4.5626960139000001</v>
      </c>
      <c r="L120" s="354">
        <f>SUM(L121:L123,L127:L129)</f>
        <v>4.5626960139000001</v>
      </c>
      <c r="M120" s="351"/>
      <c r="N120" s="352">
        <f t="shared" si="76"/>
        <v>4.4420043981443325</v>
      </c>
    </row>
    <row r="121" spans="1:14" x14ac:dyDescent="0.3">
      <c r="A121" s="2" t="s">
        <v>115</v>
      </c>
      <c r="B121" t="s">
        <v>114</v>
      </c>
      <c r="C121" s="39">
        <v>1.6363000000000001</v>
      </c>
      <c r="D121" s="39">
        <v>1.6363000000000001</v>
      </c>
      <c r="E121" s="39">
        <v>2.4704999999999999</v>
      </c>
      <c r="F121" s="39">
        <v>2.4222999999999999</v>
      </c>
      <c r="G121" s="39">
        <v>2.4222999999999999</v>
      </c>
      <c r="H121" s="39"/>
      <c r="I121" s="39">
        <v>2.6501000000000001</v>
      </c>
      <c r="J121" s="39">
        <v>2.4222999999999999</v>
      </c>
      <c r="K121" s="39">
        <v>2.4222999999999999</v>
      </c>
      <c r="L121" s="39">
        <v>2.4222999999999999</v>
      </c>
      <c r="M121" s="39"/>
      <c r="N121" s="89">
        <f t="shared" si="76"/>
        <v>2.3623476529339205</v>
      </c>
    </row>
    <row r="122" spans="1:14" x14ac:dyDescent="0.3">
      <c r="A122" s="2" t="s">
        <v>116</v>
      </c>
      <c r="B122" t="s">
        <v>117</v>
      </c>
      <c r="C122" s="39">
        <f>C121*0.423893</f>
        <v>0.69361611590000005</v>
      </c>
      <c r="D122" s="39">
        <f>D121*0.423893</f>
        <v>0.69361611590000005</v>
      </c>
      <c r="E122" s="39">
        <f t="shared" ref="E122:J122" si="78">E121*0.423893</f>
        <v>1.0472276565</v>
      </c>
      <c r="F122" s="39">
        <f t="shared" si="78"/>
        <v>1.0267960139000001</v>
      </c>
      <c r="G122" s="39">
        <f t="shared" ref="G122" si="79">G121*0.423893</f>
        <v>1.0267960139000001</v>
      </c>
      <c r="H122" s="39"/>
      <c r="I122" s="39">
        <f t="shared" si="78"/>
        <v>1.1233588393</v>
      </c>
      <c r="J122" s="39">
        <f t="shared" si="78"/>
        <v>1.0267960139000001</v>
      </c>
      <c r="K122" s="39">
        <f t="shared" ref="K122:L122" si="80">K121*0.423893</f>
        <v>1.0267960139000001</v>
      </c>
      <c r="L122" s="39">
        <f t="shared" si="80"/>
        <v>1.0267960139000001</v>
      </c>
      <c r="M122" s="39"/>
      <c r="N122" s="89">
        <f t="shared" si="76"/>
        <v>1.0013826336451186</v>
      </c>
    </row>
    <row r="123" spans="1:14" x14ac:dyDescent="0.3">
      <c r="A123" s="280" t="s">
        <v>8</v>
      </c>
      <c r="B123" s="1" t="s">
        <v>35</v>
      </c>
      <c r="C123" s="43">
        <f>SUM(C124:C126)</f>
        <v>0.41900000000000004</v>
      </c>
      <c r="D123" s="43">
        <f>SUM(D124:D126)</f>
        <v>0.41900000000000004</v>
      </c>
      <c r="E123" s="43">
        <f>SUM(E124:E126)</f>
        <v>0.77170000000000005</v>
      </c>
      <c r="F123" s="43">
        <f>SUM(F124:F126)</f>
        <v>0.75059999999999993</v>
      </c>
      <c r="G123" s="43">
        <f>SUM(G124:G126)</f>
        <v>0.75059999999999993</v>
      </c>
      <c r="H123" s="43"/>
      <c r="I123" s="43">
        <f>SUM(I124:I126)</f>
        <v>0.81259999999999999</v>
      </c>
      <c r="J123" s="43">
        <f>SUM(J124:J126)</f>
        <v>0.75059999999999993</v>
      </c>
      <c r="K123" s="43">
        <f>SUM(K124:K126)</f>
        <v>0.75059999999999993</v>
      </c>
      <c r="L123" s="43">
        <f>SUM(L124:L126)</f>
        <v>0.75059999999999993</v>
      </c>
      <c r="M123" s="43"/>
      <c r="N123" s="75">
        <f t="shared" si="76"/>
        <v>0.72475517106698906</v>
      </c>
    </row>
    <row r="124" spans="1:14" x14ac:dyDescent="0.3">
      <c r="A124" s="2" t="s">
        <v>9</v>
      </c>
      <c r="B124" t="s">
        <v>108</v>
      </c>
      <c r="C124" s="39">
        <v>0.37530000000000002</v>
      </c>
      <c r="D124" s="39">
        <v>0.37530000000000002</v>
      </c>
      <c r="E124" s="39">
        <v>0.69110000000000005</v>
      </c>
      <c r="F124" s="39">
        <v>0.67220000000000002</v>
      </c>
      <c r="G124" s="39">
        <v>0.67220000000000002</v>
      </c>
      <c r="H124" s="39"/>
      <c r="I124" s="39">
        <v>0.73109999999999997</v>
      </c>
      <c r="J124" s="39">
        <v>0.67220000000000002</v>
      </c>
      <c r="K124" s="39">
        <v>0.67220000000000002</v>
      </c>
      <c r="L124" s="39">
        <v>0.67220000000000002</v>
      </c>
      <c r="M124" s="39"/>
      <c r="N124" s="89">
        <f t="shared" si="76"/>
        <v>0.64914818895854776</v>
      </c>
    </row>
    <row r="125" spans="1:14" x14ac:dyDescent="0.3">
      <c r="A125" s="2" t="s">
        <v>10</v>
      </c>
      <c r="B125" t="s">
        <v>109</v>
      </c>
      <c r="C125" s="39">
        <v>3.9600000000000003E-2</v>
      </c>
      <c r="D125" s="39">
        <v>3.9600000000000003E-2</v>
      </c>
      <c r="E125" s="39">
        <v>7.2999999999999995E-2</v>
      </c>
      <c r="F125" s="39">
        <v>7.0999999999999994E-2</v>
      </c>
      <c r="G125" s="39">
        <v>7.0999999999999994E-2</v>
      </c>
      <c r="H125" s="39"/>
      <c r="I125" s="39">
        <v>7.3800000000000004E-2</v>
      </c>
      <c r="J125" s="39">
        <v>7.0999999999999994E-2</v>
      </c>
      <c r="K125" s="39">
        <v>7.0999999999999994E-2</v>
      </c>
      <c r="L125" s="39">
        <v>7.0999999999999994E-2</v>
      </c>
      <c r="M125" s="39"/>
      <c r="N125" s="89">
        <f t="shared" si="76"/>
        <v>6.8476166729623783E-2</v>
      </c>
    </row>
    <row r="126" spans="1:14" x14ac:dyDescent="0.3">
      <c r="A126" s="2" t="s">
        <v>11</v>
      </c>
      <c r="B126" t="s">
        <v>110</v>
      </c>
      <c r="C126" s="39">
        <v>4.1000000000000003E-3</v>
      </c>
      <c r="D126" s="39">
        <v>4.1000000000000003E-3</v>
      </c>
      <c r="E126" s="39">
        <v>7.6E-3</v>
      </c>
      <c r="F126" s="39">
        <v>7.4000000000000003E-3</v>
      </c>
      <c r="G126" s="39">
        <v>7.4000000000000003E-3</v>
      </c>
      <c r="H126" s="39"/>
      <c r="I126" s="39">
        <v>7.7000000000000002E-3</v>
      </c>
      <c r="J126" s="39">
        <v>7.4000000000000003E-3</v>
      </c>
      <c r="K126" s="39">
        <v>7.4000000000000003E-3</v>
      </c>
      <c r="L126" s="39">
        <v>7.4000000000000003E-3</v>
      </c>
      <c r="M126" s="39"/>
      <c r="N126" s="89">
        <f t="shared" si="76"/>
        <v>7.1308153788175437E-3</v>
      </c>
    </row>
    <row r="127" spans="1:14" x14ac:dyDescent="0.3">
      <c r="A127" s="2" t="s">
        <v>13</v>
      </c>
      <c r="B127" t="s">
        <v>40</v>
      </c>
      <c r="C127" s="39">
        <v>4.1799999999999997E-2</v>
      </c>
      <c r="D127" s="39">
        <v>4.1799999999999997E-2</v>
      </c>
      <c r="E127" s="39">
        <v>6.3100000000000003E-2</v>
      </c>
      <c r="F127" s="39">
        <v>6.1800000000000001E-2</v>
      </c>
      <c r="G127" s="39">
        <v>6.1800000000000001E-2</v>
      </c>
      <c r="H127" s="39"/>
      <c r="I127" s="39">
        <v>6.7599999999999993E-2</v>
      </c>
      <c r="J127" s="39">
        <v>6.1800000000000001E-2</v>
      </c>
      <c r="K127" s="39">
        <v>6.1800000000000001E-2</v>
      </c>
      <c r="L127" s="39">
        <v>6.1800000000000001E-2</v>
      </c>
      <c r="M127" s="39"/>
      <c r="N127" s="89">
        <f t="shared" si="76"/>
        <v>6.0304063667832912E-2</v>
      </c>
    </row>
    <row r="128" spans="1:14" x14ac:dyDescent="0.3">
      <c r="A128" s="595" t="s">
        <v>14</v>
      </c>
      <c r="B128" t="s">
        <v>118</v>
      </c>
      <c r="C128" s="39">
        <v>0.1482</v>
      </c>
      <c r="D128" s="39">
        <v>0.1482</v>
      </c>
      <c r="E128" s="39">
        <v>0.2336</v>
      </c>
      <c r="F128" s="39">
        <v>0.2286</v>
      </c>
      <c r="G128" s="39">
        <v>0.2286</v>
      </c>
      <c r="H128" s="39"/>
      <c r="I128" s="39">
        <v>0.2495</v>
      </c>
      <c r="J128" s="39">
        <v>0.2286</v>
      </c>
      <c r="K128" s="39">
        <v>0.2286</v>
      </c>
      <c r="L128" s="39">
        <v>0.2286</v>
      </c>
      <c r="M128" s="39"/>
      <c r="N128" s="89">
        <f t="shared" si="76"/>
        <v>0.22243490660716903</v>
      </c>
    </row>
    <row r="129" spans="1:19" x14ac:dyDescent="0.3">
      <c r="A129" s="595"/>
      <c r="B129" t="s">
        <v>117</v>
      </c>
      <c r="C129" s="39">
        <v>4.9000000000000002E-2</v>
      </c>
      <c r="D129" s="39">
        <v>4.9000000000000002E-2</v>
      </c>
      <c r="E129" s="39">
        <v>7.3999999999999996E-2</v>
      </c>
      <c r="F129" s="39">
        <v>7.2599999999999998E-2</v>
      </c>
      <c r="G129" s="39">
        <v>7.2599999999999998E-2</v>
      </c>
      <c r="H129" s="39"/>
      <c r="I129" s="39">
        <v>7.9399999999999998E-2</v>
      </c>
      <c r="J129" s="39">
        <v>7.2599999999999998E-2</v>
      </c>
      <c r="K129" s="39">
        <v>7.2599999999999998E-2</v>
      </c>
      <c r="L129" s="39">
        <v>7.2599999999999998E-2</v>
      </c>
      <c r="M129" s="39"/>
      <c r="N129" s="89">
        <f t="shared" si="76"/>
        <v>7.0779970223302902E-2</v>
      </c>
    </row>
    <row r="130" spans="1:19" x14ac:dyDescent="0.3">
      <c r="A130" s="349">
        <v>6</v>
      </c>
      <c r="B130" s="350" t="s">
        <v>42</v>
      </c>
      <c r="C130" s="354">
        <f>SUM(C131:C133)</f>
        <v>0.36749999999999999</v>
      </c>
      <c r="D130" s="354">
        <f>SUM(D131:D133)</f>
        <v>0.36749999999999999</v>
      </c>
      <c r="E130" s="354">
        <f t="shared" ref="E130:F130" si="81">SUM(E131:E133)</f>
        <v>0.46240000000000003</v>
      </c>
      <c r="F130" s="354">
        <f t="shared" si="81"/>
        <v>0.45689999999999997</v>
      </c>
      <c r="G130" s="354">
        <f t="shared" ref="G130" si="82">SUM(G131:G133)</f>
        <v>0.45689999999999997</v>
      </c>
      <c r="H130" s="354"/>
      <c r="I130" s="354">
        <f>SUM(I131:I133)</f>
        <v>0.98309999999999997</v>
      </c>
      <c r="J130" s="354">
        <f t="shared" ref="J130" si="83">SUM(J131:J133)</f>
        <v>0.45689999999999997</v>
      </c>
      <c r="K130" s="354">
        <f t="shared" ref="K130:L130" si="84">SUM(K131:K133)</f>
        <v>0.45689999999999997</v>
      </c>
      <c r="L130" s="354">
        <f t="shared" si="84"/>
        <v>0.45689999999999997</v>
      </c>
      <c r="M130" s="354"/>
      <c r="N130" s="352">
        <f t="shared" si="76"/>
        <v>0.4626847844861145</v>
      </c>
    </row>
    <row r="131" spans="1:19" x14ac:dyDescent="0.3">
      <c r="A131" s="2" t="s">
        <v>15</v>
      </c>
      <c r="B131" t="s">
        <v>43</v>
      </c>
      <c r="C131" s="39">
        <v>0.16969999999999999</v>
      </c>
      <c r="D131" s="39">
        <v>0.16969999999999999</v>
      </c>
      <c r="E131" s="39">
        <v>0.2646</v>
      </c>
      <c r="F131" s="39">
        <v>0.2591</v>
      </c>
      <c r="G131" s="39">
        <v>0.2591</v>
      </c>
      <c r="H131" s="39"/>
      <c r="I131" s="39">
        <v>0.28289999999999998</v>
      </c>
      <c r="J131" s="39">
        <v>0.2591</v>
      </c>
      <c r="K131" s="39">
        <v>0.2591</v>
      </c>
      <c r="L131" s="39">
        <v>0.2591</v>
      </c>
      <c r="M131" s="39"/>
      <c r="N131" s="89">
        <f t="shared" si="76"/>
        <v>0.25223496286471836</v>
      </c>
    </row>
    <row r="132" spans="1:19" x14ac:dyDescent="0.3">
      <c r="A132" s="2" t="s">
        <v>16</v>
      </c>
      <c r="B132" t="s">
        <v>80</v>
      </c>
      <c r="C132" s="39">
        <v>0.1978</v>
      </c>
      <c r="D132" s="39">
        <v>0.1978</v>
      </c>
      <c r="E132" s="39">
        <v>0.1978</v>
      </c>
      <c r="F132" s="39">
        <v>0.1978</v>
      </c>
      <c r="G132" s="39">
        <v>0.1978</v>
      </c>
      <c r="H132" s="39"/>
      <c r="I132" s="39">
        <v>0.1978</v>
      </c>
      <c r="J132" s="39">
        <v>0.1978</v>
      </c>
      <c r="K132" s="39">
        <v>0.1978</v>
      </c>
      <c r="L132" s="39">
        <v>0.1978</v>
      </c>
      <c r="M132" s="39"/>
      <c r="N132" s="89">
        <f t="shared" si="76"/>
        <v>0.19780000000000003</v>
      </c>
    </row>
    <row r="133" spans="1:19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>
        <f>SUM(I134:I134)</f>
        <v>0.50239999999999996</v>
      </c>
      <c r="J133" s="39"/>
      <c r="K133" s="39"/>
      <c r="L133" s="39"/>
      <c r="M133" s="39"/>
      <c r="N133" s="89">
        <f t="shared" si="76"/>
        <v>1.2649821621396242E-2</v>
      </c>
    </row>
    <row r="134" spans="1:19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>
        <v>0.50239999999999996</v>
      </c>
      <c r="J134" s="39"/>
      <c r="K134" s="39"/>
      <c r="L134" s="39"/>
      <c r="M134" s="39"/>
      <c r="N134" s="89">
        <f t="shared" si="76"/>
        <v>1.2649821621396242E-2</v>
      </c>
    </row>
    <row r="135" spans="1:19" x14ac:dyDescent="0.3">
      <c r="A135" s="349">
        <v>7</v>
      </c>
      <c r="B135" s="350" t="s">
        <v>45</v>
      </c>
      <c r="C135" s="354">
        <f>SUM(C136:C137)</f>
        <v>0.20849999999999999</v>
      </c>
      <c r="D135" s="354">
        <f>SUM(D136:D137)</f>
        <v>0.22919999999999999</v>
      </c>
      <c r="E135" s="354">
        <f t="shared" ref="E135:L135" si="85">SUM(E136:E137)</f>
        <v>0.37919999999999998</v>
      </c>
      <c r="F135" s="354">
        <f t="shared" si="85"/>
        <v>0.85229999999999995</v>
      </c>
      <c r="G135" s="354">
        <f t="shared" si="85"/>
        <v>0.46179999999999999</v>
      </c>
      <c r="H135" s="354"/>
      <c r="I135" s="354">
        <f t="shared" si="85"/>
        <v>0.89170000000000005</v>
      </c>
      <c r="J135" s="354">
        <f t="shared" si="85"/>
        <v>1.0001</v>
      </c>
      <c r="K135" s="354">
        <f t="shared" si="85"/>
        <v>0.87580000000000002</v>
      </c>
      <c r="L135" s="354">
        <f t="shared" si="85"/>
        <v>1.8694</v>
      </c>
      <c r="M135" s="354"/>
      <c r="N135" s="352">
        <f t="shared" si="76"/>
        <v>0.64097274474872201</v>
      </c>
    </row>
    <row r="136" spans="1:19" x14ac:dyDescent="0.3">
      <c r="A136" s="2" t="s">
        <v>17</v>
      </c>
      <c r="B136" t="s">
        <v>46</v>
      </c>
      <c r="C136" s="39">
        <v>0.1961</v>
      </c>
      <c r="D136" s="39">
        <v>0.21659999999999999</v>
      </c>
      <c r="E136" s="39">
        <v>0.35849999999999999</v>
      </c>
      <c r="F136" s="39">
        <v>0.80559999999999998</v>
      </c>
      <c r="G136" s="39">
        <v>0.43659999999999999</v>
      </c>
      <c r="H136" s="39"/>
      <c r="I136" s="39">
        <v>0.83860000000000001</v>
      </c>
      <c r="J136" s="39">
        <v>0.94540000000000002</v>
      </c>
      <c r="K136" s="39">
        <v>0.82769999999999999</v>
      </c>
      <c r="L136" s="39">
        <v>1.7670999999999999</v>
      </c>
      <c r="M136" s="39"/>
      <c r="N136" s="89">
        <f t="shared" si="76"/>
        <v>0.60580753013127997</v>
      </c>
    </row>
    <row r="137" spans="1:19" x14ac:dyDescent="0.3">
      <c r="A137" s="2" t="s">
        <v>18</v>
      </c>
      <c r="B137" t="s">
        <v>48</v>
      </c>
      <c r="C137" s="39">
        <v>1.24E-2</v>
      </c>
      <c r="D137" s="39">
        <v>1.26E-2</v>
      </c>
      <c r="E137" s="39">
        <v>2.07E-2</v>
      </c>
      <c r="F137" s="39">
        <v>4.6699999999999998E-2</v>
      </c>
      <c r="G137" s="39">
        <v>2.52E-2</v>
      </c>
      <c r="H137" s="39"/>
      <c r="I137" s="39">
        <v>5.3100000000000001E-2</v>
      </c>
      <c r="J137" s="39">
        <v>5.4699999999999999E-2</v>
      </c>
      <c r="K137" s="39">
        <v>4.8099999999999997E-2</v>
      </c>
      <c r="L137" s="39">
        <v>0.1023</v>
      </c>
      <c r="M137" s="39"/>
      <c r="N137" s="89">
        <f t="shared" si="76"/>
        <v>3.5165214617441959E-2</v>
      </c>
    </row>
    <row r="138" spans="1:19" x14ac:dyDescent="0.3">
      <c r="A138" s="349">
        <v>8</v>
      </c>
      <c r="B138" s="350" t="s">
        <v>49</v>
      </c>
      <c r="C138" s="354">
        <f>SUM(C139:C142)</f>
        <v>0.41969999999999996</v>
      </c>
      <c r="D138" s="354">
        <f>SUM(D139:D142)</f>
        <v>0.43609999999999999</v>
      </c>
      <c r="E138" s="354">
        <f t="shared" ref="E138:L138" si="86">SUM(E139:E142)</f>
        <v>0.57019999999999993</v>
      </c>
      <c r="F138" s="354">
        <f t="shared" si="86"/>
        <v>1.1806000000000001</v>
      </c>
      <c r="G138" s="354">
        <f t="shared" si="86"/>
        <v>0.90810000000000002</v>
      </c>
      <c r="H138" s="354"/>
      <c r="I138" s="354">
        <f t="shared" si="86"/>
        <v>1.1979</v>
      </c>
      <c r="J138" s="354">
        <f t="shared" si="86"/>
        <v>1.6004999999999998</v>
      </c>
      <c r="K138" s="354">
        <f t="shared" si="86"/>
        <v>1.4012</v>
      </c>
      <c r="L138" s="354">
        <f t="shared" si="86"/>
        <v>3.0337000000000001</v>
      </c>
      <c r="M138" s="354"/>
      <c r="N138" s="352">
        <f t="shared" si="76"/>
        <v>1.0444027743223645</v>
      </c>
    </row>
    <row r="139" spans="1:19" x14ac:dyDescent="0.3">
      <c r="A139" s="2" t="s">
        <v>19</v>
      </c>
      <c r="B139" t="s">
        <v>46</v>
      </c>
      <c r="C139" s="39">
        <v>0.21229999999999999</v>
      </c>
      <c r="D139" s="39">
        <v>0.22059999999999999</v>
      </c>
      <c r="E139" s="39">
        <v>0.28839999999999999</v>
      </c>
      <c r="F139" s="39">
        <v>0.59719999999999995</v>
      </c>
      <c r="G139" s="39">
        <v>0.45929999999999999</v>
      </c>
      <c r="H139" s="39"/>
      <c r="I139" s="39">
        <v>0.60589999999999999</v>
      </c>
      <c r="J139" s="39">
        <v>0.8095</v>
      </c>
      <c r="K139" s="39">
        <v>0.7087</v>
      </c>
      <c r="L139" s="39">
        <v>1.5344</v>
      </c>
      <c r="M139" s="39"/>
      <c r="N139" s="89">
        <f t="shared" si="76"/>
        <v>0.52824604224537886</v>
      </c>
    </row>
    <row r="140" spans="1:19" x14ac:dyDescent="0.3">
      <c r="A140" s="2" t="s">
        <v>19</v>
      </c>
      <c r="B140" t="s">
        <v>47</v>
      </c>
      <c r="C140" s="39">
        <v>0.10879999999999999</v>
      </c>
      <c r="D140" s="39">
        <v>0.113</v>
      </c>
      <c r="E140" s="39">
        <v>0.14779999999999999</v>
      </c>
      <c r="F140" s="39">
        <v>0.30599999999999999</v>
      </c>
      <c r="G140" s="39">
        <v>0.2354</v>
      </c>
      <c r="H140" s="39"/>
      <c r="I140" s="39">
        <v>0.3105</v>
      </c>
      <c r="J140" s="39">
        <v>0.41489999999999999</v>
      </c>
      <c r="K140" s="39">
        <v>0.36320000000000002</v>
      </c>
      <c r="L140" s="39">
        <v>0.7863</v>
      </c>
      <c r="M140" s="39"/>
      <c r="N140" s="89">
        <f t="shared" si="76"/>
        <v>0.27071522483922605</v>
      </c>
    </row>
    <row r="141" spans="1:19" x14ac:dyDescent="0.3">
      <c r="A141" s="2" t="s">
        <v>20</v>
      </c>
      <c r="B141" t="s">
        <v>50</v>
      </c>
      <c r="C141" s="39">
        <v>6.5199999999999994E-2</v>
      </c>
      <c r="D141" s="39">
        <v>6.7799999999999999E-2</v>
      </c>
      <c r="E141" s="39">
        <v>8.8599999999999998E-2</v>
      </c>
      <c r="F141" s="39">
        <v>0.18340000000000001</v>
      </c>
      <c r="G141" s="39">
        <v>0.1411</v>
      </c>
      <c r="H141" s="39"/>
      <c r="I141" s="39">
        <v>0.18609999999999999</v>
      </c>
      <c r="J141" s="39">
        <v>0.2487</v>
      </c>
      <c r="K141" s="39">
        <v>0.2177</v>
      </c>
      <c r="L141" s="39">
        <v>0.47139999999999999</v>
      </c>
      <c r="M141" s="39"/>
      <c r="N141" s="89">
        <f t="shared" si="76"/>
        <v>0.16228630898601129</v>
      </c>
    </row>
    <row r="142" spans="1:19" x14ac:dyDescent="0.3">
      <c r="A142" s="2" t="s">
        <v>20</v>
      </c>
      <c r="B142" t="s">
        <v>47</v>
      </c>
      <c r="C142" s="39">
        <v>3.3399999999999999E-2</v>
      </c>
      <c r="D142" s="39">
        <v>3.4700000000000002E-2</v>
      </c>
      <c r="E142" s="39">
        <v>4.5400000000000003E-2</v>
      </c>
      <c r="F142" s="39">
        <v>9.4E-2</v>
      </c>
      <c r="G142" s="39">
        <v>7.2300000000000003E-2</v>
      </c>
      <c r="H142" s="39"/>
      <c r="I142" s="39">
        <v>9.5399999999999999E-2</v>
      </c>
      <c r="J142" s="39">
        <v>0.12740000000000001</v>
      </c>
      <c r="K142" s="39">
        <v>0.1116</v>
      </c>
      <c r="L142" s="39">
        <v>0.24160000000000001</v>
      </c>
      <c r="M142" s="39"/>
      <c r="N142" s="89">
        <f t="shared" si="76"/>
        <v>8.3155198251748136E-2</v>
      </c>
    </row>
    <row r="143" spans="1:19" x14ac:dyDescent="0.3">
      <c r="A143" s="349">
        <v>9</v>
      </c>
      <c r="B143" s="350" t="s">
        <v>51</v>
      </c>
      <c r="C143" s="354">
        <f t="shared" ref="C143:N143" si="87">SUM(C146,C148)</f>
        <v>0.41176724032338125</v>
      </c>
      <c r="D143" s="354">
        <f t="shared" si="87"/>
        <v>0.43781812437138118</v>
      </c>
      <c r="E143" s="354">
        <f t="shared" si="87"/>
        <v>0.63684351836314201</v>
      </c>
      <c r="F143" s="354">
        <f t="shared" si="87"/>
        <v>0.78729617465444535</v>
      </c>
      <c r="G143" s="354">
        <f t="shared" si="87"/>
        <v>0.70878453555044518</v>
      </c>
      <c r="H143" s="354"/>
      <c r="I143" s="354">
        <f t="shared" si="87"/>
        <v>0.89434173280557228</v>
      </c>
      <c r="J143" s="354">
        <f t="shared" si="87"/>
        <v>0.91237641886244525</v>
      </c>
      <c r="K143" s="354">
        <f t="shared" si="87"/>
        <v>0.90304207735844533</v>
      </c>
      <c r="L143" s="354">
        <f t="shared" si="87"/>
        <v>1.2094379581264454</v>
      </c>
      <c r="M143" s="354"/>
      <c r="N143" s="354">
        <f t="shared" si="87"/>
        <v>0.72285263959183399</v>
      </c>
    </row>
    <row r="144" spans="1:19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357">
        <v>-0.185</v>
      </c>
      <c r="O144" s="276"/>
      <c r="P144" s="276"/>
      <c r="Q144" s="277"/>
      <c r="R144" s="277"/>
      <c r="S144" s="277"/>
    </row>
    <row r="145" spans="1:19" x14ac:dyDescent="0.3">
      <c r="A145" s="358"/>
      <c r="B145" s="359" t="s">
        <v>52</v>
      </c>
      <c r="C145" s="360">
        <f>SUM(C138,C135,C130,C120,C113)</f>
        <v>4.8404481159000001</v>
      </c>
      <c r="D145" s="360">
        <f>SUM(D138,D135,D130,D120,D113)</f>
        <v>5.1466841158999994</v>
      </c>
      <c r="E145" s="360">
        <f>SUM(E138,E135,E130,E120,E113)</f>
        <v>7.4862876565000001</v>
      </c>
      <c r="F145" s="360">
        <f>SUM(F138,F135,F130,F120,F113)</f>
        <v>9.2549040139000009</v>
      </c>
      <c r="G145" s="360">
        <f>SUM(G138,G135,G130,G120,G113)</f>
        <v>8.3319760139000003</v>
      </c>
      <c r="H145" s="360"/>
      <c r="I145" s="360">
        <f>SUM(I138,I135,I130,I120,I113)</f>
        <v>10.513256839299999</v>
      </c>
      <c r="J145" s="360">
        <f>SUM(J138,J135,J130,J120,J113)</f>
        <v>10.7252600139</v>
      </c>
      <c r="K145" s="360">
        <f>SUM(K138,K135,K130,K120,K113)</f>
        <v>10.615532013900001</v>
      </c>
      <c r="L145" s="360">
        <f>SUM(L138,L135,L130,L120,L113)</f>
        <v>14.217308013900002</v>
      </c>
      <c r="M145" s="361"/>
      <c r="N145" s="362">
        <f>((C145*$C$111+D145*$D$111+E145*$E$111+F145*$F$111+G145*$G$111+H145*$H$111+I145*$I$111+J145*$J$111+K145*$K$111+L145*$L$111)/$N$111)+N144</f>
        <v>8.4973508204240602</v>
      </c>
      <c r="O145" s="396"/>
      <c r="P145" s="276"/>
      <c r="Q145" s="277"/>
      <c r="R145" s="277"/>
      <c r="S145" s="277"/>
    </row>
    <row r="146" spans="1:19" x14ac:dyDescent="0.3">
      <c r="A146" s="349" t="s">
        <v>21</v>
      </c>
      <c r="B146" s="350" t="s">
        <v>53</v>
      </c>
      <c r="C146" s="354">
        <f t="shared" ref="C146:L146" si="88">SUM(C147:C147)</f>
        <v>0.10084105559854471</v>
      </c>
      <c r="D146" s="354">
        <f t="shared" si="88"/>
        <v>0.10722087018654469</v>
      </c>
      <c r="E146" s="354">
        <f t="shared" si="88"/>
        <v>0.15596183074786452</v>
      </c>
      <c r="F146" s="354">
        <f t="shared" si="88"/>
        <v>0.19280741532157872</v>
      </c>
      <c r="G146" s="354">
        <f t="shared" si="88"/>
        <v>0.17358005629757872</v>
      </c>
      <c r="H146" s="354"/>
      <c r="I146" s="354">
        <f t="shared" si="88"/>
        <v>0.21902267973313688</v>
      </c>
      <c r="J146" s="354">
        <f t="shared" si="88"/>
        <v>0.2234393418695787</v>
      </c>
      <c r="K146" s="354">
        <f t="shared" si="88"/>
        <v>0.22115337844557872</v>
      </c>
      <c r="L146" s="354">
        <f t="shared" si="88"/>
        <v>0.29618917785357873</v>
      </c>
      <c r="M146" s="354"/>
      <c r="N146" s="352">
        <f>SUM(N147)</f>
        <v>0.17702530964189445</v>
      </c>
    </row>
    <row r="147" spans="1:19" x14ac:dyDescent="0.3">
      <c r="A147" s="2" t="s">
        <v>121</v>
      </c>
      <c r="B147" t="s">
        <v>128</v>
      </c>
      <c r="C147" s="39">
        <f>0.020833*C145</f>
        <v>0.10084105559854471</v>
      </c>
      <c r="D147" s="39">
        <f t="shared" ref="D147:G147" si="89">0.020833*D145</f>
        <v>0.10722087018654469</v>
      </c>
      <c r="E147" s="39">
        <f t="shared" si="89"/>
        <v>0.15596183074786452</v>
      </c>
      <c r="F147" s="346">
        <f t="shared" si="89"/>
        <v>0.19280741532157872</v>
      </c>
      <c r="G147" s="39">
        <f t="shared" si="89"/>
        <v>0.17358005629757872</v>
      </c>
      <c r="H147" s="39"/>
      <c r="I147" s="39">
        <f t="shared" ref="I147:L147" si="90">0.020833*I145</f>
        <v>0.21902267973313688</v>
      </c>
      <c r="J147" s="39">
        <f t="shared" si="90"/>
        <v>0.2234393418695787</v>
      </c>
      <c r="K147" s="39">
        <f t="shared" si="90"/>
        <v>0.22115337844557872</v>
      </c>
      <c r="L147" s="39">
        <f t="shared" si="90"/>
        <v>0.29618917785357873</v>
      </c>
      <c r="M147" s="39"/>
      <c r="N147" s="246">
        <f>0.020833*N145</f>
        <v>0.17702530964189445</v>
      </c>
    </row>
    <row r="148" spans="1:19" x14ac:dyDescent="0.3">
      <c r="A148" s="349" t="s">
        <v>24</v>
      </c>
      <c r="B148" s="350" t="s">
        <v>56</v>
      </c>
      <c r="C148" s="354">
        <f>SUM(C149,C150)</f>
        <v>0.31092618472483652</v>
      </c>
      <c r="D148" s="354">
        <f t="shared" ref="D148:G148" si="91">SUM(D149,D150)</f>
        <v>0.33059725418483649</v>
      </c>
      <c r="E148" s="354">
        <f t="shared" si="91"/>
        <v>0.48088168761527755</v>
      </c>
      <c r="F148" s="354">
        <f t="shared" si="91"/>
        <v>0.5944887593328666</v>
      </c>
      <c r="G148" s="354">
        <f t="shared" si="91"/>
        <v>0.53520447925286652</v>
      </c>
      <c r="H148" s="354"/>
      <c r="I148" s="354">
        <f t="shared" ref="I148:L148" si="92">SUM(I149,I150)</f>
        <v>0.67531905307243545</v>
      </c>
      <c r="J148" s="354">
        <f t="shared" si="92"/>
        <v>0.68893707699286655</v>
      </c>
      <c r="K148" s="354">
        <f t="shared" si="92"/>
        <v>0.68188869891286663</v>
      </c>
      <c r="L148" s="354">
        <f t="shared" si="92"/>
        <v>0.9132487802728666</v>
      </c>
      <c r="M148" s="354"/>
      <c r="N148" s="352">
        <f>SUM(N149:N150)</f>
        <v>0.54582732994993954</v>
      </c>
    </row>
    <row r="149" spans="1:19" x14ac:dyDescent="0.3">
      <c r="A149" s="2" t="s">
        <v>25</v>
      </c>
      <c r="B149" t="s">
        <v>129</v>
      </c>
      <c r="C149" s="39">
        <f>C147</f>
        <v>0.10084105559854471</v>
      </c>
      <c r="D149" s="39">
        <f t="shared" ref="D149:G149" si="93">D147</f>
        <v>0.10722087018654469</v>
      </c>
      <c r="E149" s="39">
        <f t="shared" si="93"/>
        <v>0.15596183074786452</v>
      </c>
      <c r="F149" s="39">
        <f t="shared" si="93"/>
        <v>0.19280741532157872</v>
      </c>
      <c r="G149" s="39">
        <f t="shared" si="93"/>
        <v>0.17358005629757872</v>
      </c>
      <c r="H149" s="39"/>
      <c r="I149" s="39">
        <f t="shared" ref="I149:L149" si="94">I147</f>
        <v>0.21902267973313688</v>
      </c>
      <c r="J149" s="39">
        <f t="shared" si="94"/>
        <v>0.2234393418695787</v>
      </c>
      <c r="K149" s="39">
        <f t="shared" si="94"/>
        <v>0.22115337844557872</v>
      </c>
      <c r="L149" s="39">
        <f t="shared" si="94"/>
        <v>0.29618917785357873</v>
      </c>
      <c r="M149" s="39"/>
      <c r="N149" s="246">
        <f>N147</f>
        <v>0.17702530964189445</v>
      </c>
    </row>
    <row r="150" spans="1:19" x14ac:dyDescent="0.3">
      <c r="A150" s="2" t="s">
        <v>26</v>
      </c>
      <c r="B150" t="s">
        <v>130</v>
      </c>
      <c r="C150" s="39">
        <f>0.043402*C145</f>
        <v>0.21008512912629182</v>
      </c>
      <c r="D150" s="39">
        <f t="shared" ref="D150:G150" si="95">0.043402*D145</f>
        <v>0.22337638399829179</v>
      </c>
      <c r="E150" s="39">
        <f t="shared" si="95"/>
        <v>0.32491985686741304</v>
      </c>
      <c r="F150" s="39">
        <f t="shared" si="95"/>
        <v>0.40168134401128786</v>
      </c>
      <c r="G150" s="39">
        <f t="shared" si="95"/>
        <v>0.36162442295528785</v>
      </c>
      <c r="H150" s="39"/>
      <c r="I150" s="39">
        <f t="shared" ref="I150:L150" si="96">0.043402*I145</f>
        <v>0.45629637333929857</v>
      </c>
      <c r="J150" s="39">
        <f t="shared" si="96"/>
        <v>0.46549773512328785</v>
      </c>
      <c r="K150" s="39">
        <f t="shared" si="96"/>
        <v>0.46073532046728788</v>
      </c>
      <c r="L150" s="39">
        <f t="shared" si="96"/>
        <v>0.61705960241928792</v>
      </c>
      <c r="M150" s="39"/>
      <c r="N150" s="246">
        <f>0.043402*N145</f>
        <v>0.3688020203080451</v>
      </c>
    </row>
    <row r="151" spans="1:19" ht="28.8" x14ac:dyDescent="0.3">
      <c r="A151" s="364">
        <v>10</v>
      </c>
      <c r="B151" s="365" t="s">
        <v>134</v>
      </c>
      <c r="C151" s="366">
        <v>8.3000000000000001E-3</v>
      </c>
      <c r="D151" s="366">
        <v>8.3000000000000001E-3</v>
      </c>
      <c r="E151" s="366">
        <v>8.3000000000000001E-3</v>
      </c>
      <c r="F151" s="366">
        <v>8.3000000000000001E-3</v>
      </c>
      <c r="G151" s="366">
        <v>8.3000000000000001E-3</v>
      </c>
      <c r="H151" s="366"/>
      <c r="I151" s="366">
        <v>8.3000000000000001E-3</v>
      </c>
      <c r="J151" s="366">
        <v>8.3000000000000001E-3</v>
      </c>
      <c r="K151" s="366">
        <v>8.3000000000000001E-3</v>
      </c>
      <c r="L151" s="366">
        <v>8.3000000000000001E-3</v>
      </c>
      <c r="M151" s="367"/>
      <c r="N151" s="368">
        <f>(C151*$C$111+D151*$D$111+E151*$E$111+F151*$F$111+G151*$G$111+H151*$H$111+I151*$I$111+J151*$J$111+K151*$K$111+L151*$L$111)/$N$111</f>
        <v>8.3000000000000001E-3</v>
      </c>
    </row>
    <row r="152" spans="1:19" ht="18" x14ac:dyDescent="0.3">
      <c r="A152" s="579" t="s">
        <v>60</v>
      </c>
      <c r="B152" s="579"/>
      <c r="C152" s="340">
        <f>SUM(C113,C120,C130,C135,C138,C143,C151)</f>
        <v>5.2605153562233804</v>
      </c>
      <c r="D152" s="340">
        <f>SUM(D113,D120,D130,D135,D138,D143,D151)</f>
        <v>5.5928022402713795</v>
      </c>
      <c r="E152" s="340">
        <f>SUM(E113,E120,E130,E135,E138,E143,E151)</f>
        <v>8.1314311748631418</v>
      </c>
      <c r="F152" s="340">
        <f>SUM(F113,F120,F130,F135,F138,F143,F151)</f>
        <v>10.050500188554446</v>
      </c>
      <c r="G152" s="340">
        <f>SUM(G113,G120,G130,G135,G138,G143,G151)</f>
        <v>9.049060549450445</v>
      </c>
      <c r="H152" s="340"/>
      <c r="I152" s="340">
        <f>SUM(I113,I120,I130,I135,I138,I143,I151)</f>
        <v>11.415898572105572</v>
      </c>
      <c r="J152" s="340">
        <f>SUM(J113,J120,J130,J135,J138,J143,J151)</f>
        <v>11.645936432762445</v>
      </c>
      <c r="K152" s="340">
        <f>SUM(K113,K120,K130,K135,K138,K143,K151)</f>
        <v>11.526874091258446</v>
      </c>
      <c r="L152" s="340">
        <f>SUM(L113,L120,L130,L135,L138,L143,L151)</f>
        <v>15.435045972026444</v>
      </c>
      <c r="M152" s="369"/>
      <c r="N152" s="467">
        <f>N145+N146+N148+N151</f>
        <v>9.2285034600158955</v>
      </c>
      <c r="O152" t="s">
        <v>196</v>
      </c>
      <c r="P152"/>
    </row>
    <row r="153" spans="1:19" ht="15.6" x14ac:dyDescent="0.3">
      <c r="L153" s="336" t="s">
        <v>151</v>
      </c>
      <c r="N153" s="337">
        <f>N152/SUM($N$103,$N$152,$N$201)</f>
        <v>0.33837058843755152</v>
      </c>
    </row>
    <row r="154" spans="1:19" x14ac:dyDescent="0.3">
      <c r="G154" s="78"/>
      <c r="H154" s="78"/>
      <c r="I154" s="201"/>
      <c r="J154" s="78"/>
      <c r="K154" s="78"/>
      <c r="N154" s="90"/>
    </row>
    <row r="155" spans="1:19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 t="s">
        <v>95</v>
      </c>
    </row>
    <row r="156" spans="1:19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</row>
    <row r="157" spans="1:19" x14ac:dyDescent="0.3">
      <c r="J157" s="78"/>
      <c r="K157" s="78"/>
      <c r="L157" s="78"/>
    </row>
    <row r="158" spans="1:19" x14ac:dyDescent="0.3">
      <c r="A158" s="280"/>
      <c r="B158" s="1" t="s">
        <v>135</v>
      </c>
      <c r="C158" s="1">
        <v>4</v>
      </c>
      <c r="D158" s="1">
        <v>27</v>
      </c>
      <c r="E158" s="1">
        <v>190</v>
      </c>
      <c r="F158" s="1">
        <v>7</v>
      </c>
      <c r="G158" s="1">
        <v>78</v>
      </c>
      <c r="H158" s="1"/>
      <c r="I158" s="1"/>
      <c r="J158" s="1">
        <v>77</v>
      </c>
      <c r="K158" s="1">
        <v>15</v>
      </c>
      <c r="L158" s="1">
        <v>67</v>
      </c>
      <c r="N158" s="1">
        <f>SUM(C158:L158)</f>
        <v>465</v>
      </c>
    </row>
    <row r="159" spans="1:19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L159" s="1"/>
      <c r="N159" s="1">
        <f>SUM(C159:L159)</f>
        <v>0</v>
      </c>
    </row>
    <row r="160" spans="1:19" x14ac:dyDescent="0.3">
      <c r="A160" s="2">
        <v>1</v>
      </c>
      <c r="B160" s="1" t="s">
        <v>166</v>
      </c>
      <c r="C160" s="343">
        <v>17309.45</v>
      </c>
      <c r="D160" s="342">
        <v>224015.06</v>
      </c>
      <c r="E160" s="342">
        <v>1267151.47</v>
      </c>
      <c r="F160" s="342">
        <v>39204.33</v>
      </c>
      <c r="G160" s="342">
        <v>472291.32</v>
      </c>
      <c r="H160" s="342">
        <v>0</v>
      </c>
      <c r="I160" s="343">
        <v>0</v>
      </c>
      <c r="J160" s="342">
        <v>356763.29</v>
      </c>
      <c r="K160" s="342">
        <v>78774.259999999995</v>
      </c>
      <c r="L160" s="342">
        <v>367550.57</v>
      </c>
      <c r="M160" s="342"/>
      <c r="N160" s="344">
        <f>SUM(C160:L160)</f>
        <v>2823059.7499999995</v>
      </c>
    </row>
    <row r="161" spans="1:14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193</v>
      </c>
      <c r="I161" s="348" t="s">
        <v>111</v>
      </c>
      <c r="J161" s="348" t="s">
        <v>66</v>
      </c>
      <c r="K161" s="348" t="s">
        <v>67</v>
      </c>
      <c r="L161" s="348" t="s">
        <v>68</v>
      </c>
      <c r="M161" s="348"/>
      <c r="N161" s="348" t="s">
        <v>136</v>
      </c>
    </row>
    <row r="162" spans="1:14" x14ac:dyDescent="0.3">
      <c r="A162" s="349">
        <v>4</v>
      </c>
      <c r="B162" s="350" t="s">
        <v>29</v>
      </c>
      <c r="C162" s="354">
        <f>SUM(C163:C167)</f>
        <v>0.922732</v>
      </c>
      <c r="D162" s="354">
        <f>SUM(D163:D167)</f>
        <v>1.1201680000000001</v>
      </c>
      <c r="E162" s="354">
        <f t="shared" ref="E162:G162" si="97">SUM(E163:E167)</f>
        <v>1.4186559999999999</v>
      </c>
      <c r="F162" s="354">
        <f t="shared" si="97"/>
        <v>1.9555039999999997</v>
      </c>
      <c r="G162" s="354">
        <f t="shared" si="97"/>
        <v>1.9489800000000002</v>
      </c>
      <c r="H162" s="354"/>
      <c r="I162" s="354"/>
      <c r="J162" s="354">
        <f>SUM(J163:J167)</f>
        <v>3.179964</v>
      </c>
      <c r="K162" s="354">
        <f>SUM(K163:K167)</f>
        <v>3.4018120000000001</v>
      </c>
      <c r="L162" s="354">
        <f t="shared" ref="L162" si="98">SUM(L163:L167)</f>
        <v>4.2444359999999994</v>
      </c>
      <c r="M162" s="354"/>
      <c r="N162" s="352">
        <f t="shared" ref="N162:N191" si="99">(C162*$C$160+D162*$D$160+E162*$E$160+F162*$F$160+G162*$G$160+H162*$H$160+I162*$I$160+J162*$J$160+K162*$K$160+L162*$L$160)/$N$160</f>
        <v>2.1339341453070273</v>
      </c>
    </row>
    <row r="163" spans="1:14" x14ac:dyDescent="0.3">
      <c r="A163" s="2" t="s">
        <v>3</v>
      </c>
      <c r="B163" t="s">
        <v>30</v>
      </c>
      <c r="C163" s="34">
        <v>0.58079999999999998</v>
      </c>
      <c r="D163" s="34">
        <v>0.78669999999999995</v>
      </c>
      <c r="E163" s="34">
        <v>0.90639999999999998</v>
      </c>
      <c r="F163" s="34">
        <v>1.2950999999999999</v>
      </c>
      <c r="G163" s="34">
        <v>1.3620000000000001</v>
      </c>
      <c r="H163" s="34"/>
      <c r="I163" s="34"/>
      <c r="J163" s="34">
        <v>1.8966000000000001</v>
      </c>
      <c r="K163" s="34">
        <v>2.1978</v>
      </c>
      <c r="L163" s="34">
        <v>2.3483999999999998</v>
      </c>
      <c r="M163" s="34"/>
      <c r="N163" s="89">
        <f t="shared" si="99"/>
        <v>1.3254375708211632</v>
      </c>
    </row>
    <row r="164" spans="1:14" x14ac:dyDescent="0.3">
      <c r="A164" s="2" t="s">
        <v>4</v>
      </c>
      <c r="B164" t="s">
        <v>31</v>
      </c>
      <c r="C164" s="39">
        <f>C163*0.04</f>
        <v>2.3231999999999999E-2</v>
      </c>
      <c r="D164" s="39">
        <f t="shared" ref="D164:L164" si="100">D163*0.04</f>
        <v>3.1467999999999996E-2</v>
      </c>
      <c r="E164" s="39">
        <f t="shared" si="100"/>
        <v>3.6256000000000004E-2</v>
      </c>
      <c r="F164" s="39">
        <f t="shared" si="100"/>
        <v>5.1803999999999996E-2</v>
      </c>
      <c r="G164" s="39">
        <f t="shared" si="100"/>
        <v>5.4480000000000008E-2</v>
      </c>
      <c r="H164" s="39"/>
      <c r="I164" s="39"/>
      <c r="J164" s="39">
        <f t="shared" si="100"/>
        <v>7.5864000000000001E-2</v>
      </c>
      <c r="K164" s="39">
        <f t="shared" si="100"/>
        <v>8.7912000000000004E-2</v>
      </c>
      <c r="L164" s="39">
        <f t="shared" si="100"/>
        <v>9.3935999999999992E-2</v>
      </c>
      <c r="M164" s="34"/>
      <c r="N164" s="89">
        <f t="shared" si="99"/>
        <v>5.3017502832846543E-2</v>
      </c>
    </row>
    <row r="165" spans="1:14" x14ac:dyDescent="0.3">
      <c r="A165" s="2" t="s">
        <v>192</v>
      </c>
      <c r="B165" t="s">
        <v>195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>
        <v>3.8999999999999998E-3</v>
      </c>
      <c r="M165" s="34"/>
      <c r="N165" s="89">
        <f t="shared" si="99"/>
        <v>5.0776368548345466E-4</v>
      </c>
    </row>
    <row r="166" spans="1:14" x14ac:dyDescent="0.3">
      <c r="A166" s="2" t="s">
        <v>5</v>
      </c>
      <c r="B166" t="s">
        <v>32</v>
      </c>
      <c r="C166" s="34">
        <v>7.85E-2</v>
      </c>
      <c r="D166" s="34">
        <v>0.1154</v>
      </c>
      <c r="E166" s="34">
        <v>0.1502</v>
      </c>
      <c r="F166" s="34">
        <v>0.1502</v>
      </c>
      <c r="G166" s="34">
        <v>0.17499999999999999</v>
      </c>
      <c r="H166" s="34"/>
      <c r="I166" s="34"/>
      <c r="J166" s="34">
        <v>0.2079</v>
      </c>
      <c r="K166" s="34">
        <v>0.2079</v>
      </c>
      <c r="L166" s="34">
        <v>0.24540000000000001</v>
      </c>
      <c r="M166" s="34"/>
      <c r="N166" s="89">
        <f t="shared" si="99"/>
        <v>0.17244442609902255</v>
      </c>
    </row>
    <row r="167" spans="1:14" x14ac:dyDescent="0.3">
      <c r="A167" s="2" t="s">
        <v>6</v>
      </c>
      <c r="B167" t="s">
        <v>33</v>
      </c>
      <c r="C167" s="34">
        <v>0.2402</v>
      </c>
      <c r="D167" s="34">
        <v>0.18659999999999999</v>
      </c>
      <c r="E167" s="34">
        <v>0.32579999999999998</v>
      </c>
      <c r="F167" s="34">
        <v>0.45839999999999997</v>
      </c>
      <c r="G167" s="34">
        <v>0.35749999999999998</v>
      </c>
      <c r="H167" s="34"/>
      <c r="I167" s="34"/>
      <c r="J167" s="34">
        <v>0.99960000000000004</v>
      </c>
      <c r="K167" s="34">
        <v>0.90820000000000001</v>
      </c>
      <c r="L167" s="34">
        <v>1.5528</v>
      </c>
      <c r="M167" s="34"/>
      <c r="N167" s="89">
        <f t="shared" si="99"/>
        <v>0.58252688186851165</v>
      </c>
    </row>
    <row r="168" spans="1:14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89">
        <f t="shared" si="99"/>
        <v>0</v>
      </c>
    </row>
    <row r="169" spans="1:14" ht="28.8" x14ac:dyDescent="0.3">
      <c r="A169" s="349">
        <v>5</v>
      </c>
      <c r="B169" s="353" t="s">
        <v>71</v>
      </c>
      <c r="C169" s="354">
        <f>SUM(C170:C172,C176:C178)</f>
        <v>3.0634533396000001</v>
      </c>
      <c r="D169" s="354">
        <f>SUM(D170:D172,D176:D178)</f>
        <v>3.0634533396000001</v>
      </c>
      <c r="E169" s="354">
        <f>SUM(E170:E172,E176:E178)</f>
        <v>4.8274791796000001</v>
      </c>
      <c r="F169" s="354">
        <f>SUM(F170:F172,F176:F178)</f>
        <v>4.7034097600999987</v>
      </c>
      <c r="G169" s="354">
        <f>SUM(G170:G172,G176:G178)</f>
        <v>4.7034097600999987</v>
      </c>
      <c r="H169" s="354"/>
      <c r="I169" s="354"/>
      <c r="J169" s="354">
        <f>SUM(J170:J172,J176:J178)</f>
        <v>4.7034097600999987</v>
      </c>
      <c r="K169" s="354">
        <f>SUM(K170:K172,K176:K178)</f>
        <v>4.7034097600999987</v>
      </c>
      <c r="L169" s="354">
        <f>SUM(L170:L172,L176:L178)</f>
        <v>4.7034097600999987</v>
      </c>
      <c r="M169" s="351"/>
      <c r="N169" s="352">
        <f t="shared" si="99"/>
        <v>4.618910332733277</v>
      </c>
    </row>
    <row r="170" spans="1:14" x14ac:dyDescent="0.3">
      <c r="A170" s="2" t="s">
        <v>115</v>
      </c>
      <c r="B170" t="s">
        <v>114</v>
      </c>
      <c r="C170" s="39">
        <v>1.6772</v>
      </c>
      <c r="D170" s="39">
        <v>1.6772</v>
      </c>
      <c r="E170" s="39">
        <v>2.5571999999999999</v>
      </c>
      <c r="F170" s="39">
        <v>2.4956999999999998</v>
      </c>
      <c r="G170" s="39">
        <v>2.4956999999999998</v>
      </c>
      <c r="H170" s="39"/>
      <c r="I170" s="39"/>
      <c r="J170" s="39">
        <v>2.4956999999999998</v>
      </c>
      <c r="K170" s="39">
        <v>2.4956999999999998</v>
      </c>
      <c r="L170" s="39">
        <v>2.4956999999999998</v>
      </c>
      <c r="M170" s="39"/>
      <c r="N170" s="89">
        <f t="shared" si="99"/>
        <v>2.4533366401632133</v>
      </c>
    </row>
    <row r="171" spans="1:14" x14ac:dyDescent="0.3">
      <c r="A171" s="2" t="s">
        <v>116</v>
      </c>
      <c r="B171" t="s">
        <v>117</v>
      </c>
      <c r="C171" s="39">
        <f>C170*0.423893</f>
        <v>0.71095333960000007</v>
      </c>
      <c r="D171" s="39">
        <f>D170*0.423893</f>
        <v>0.71095333960000007</v>
      </c>
      <c r="E171" s="39">
        <f t="shared" ref="E171:J171" si="101">E170*0.423893</f>
        <v>1.0839791796</v>
      </c>
      <c r="F171" s="39">
        <f t="shared" si="101"/>
        <v>1.0579097601</v>
      </c>
      <c r="G171" s="39">
        <f t="shared" si="101"/>
        <v>1.0579097601</v>
      </c>
      <c r="H171" s="39"/>
      <c r="I171" s="39"/>
      <c r="J171" s="39">
        <f t="shared" si="101"/>
        <v>1.0579097601</v>
      </c>
      <c r="K171" s="39">
        <f t="shared" ref="K171:L171" si="102">K170*0.423893</f>
        <v>1.0579097601</v>
      </c>
      <c r="L171" s="39">
        <f t="shared" si="102"/>
        <v>1.0579097601</v>
      </c>
      <c r="M171" s="39"/>
      <c r="N171" s="89">
        <f t="shared" si="99"/>
        <v>1.039952228408705</v>
      </c>
    </row>
    <row r="172" spans="1:14" x14ac:dyDescent="0.3">
      <c r="A172" s="280" t="s">
        <v>8</v>
      </c>
      <c r="B172" s="1" t="s">
        <v>35</v>
      </c>
      <c r="C172" s="43">
        <f>SUM(C173:C175)</f>
        <v>0.43030000000000002</v>
      </c>
      <c r="D172" s="43">
        <f>SUM(D173:D175)</f>
        <v>0.43030000000000002</v>
      </c>
      <c r="E172" s="43">
        <f>SUM(E173:E175)</f>
        <v>0.8024</v>
      </c>
      <c r="F172" s="43">
        <f>SUM(F173:F175)</f>
        <v>0.77560000000000007</v>
      </c>
      <c r="G172" s="43">
        <f>SUM(G173:G175)</f>
        <v>0.77560000000000007</v>
      </c>
      <c r="H172" s="43"/>
      <c r="I172" s="43"/>
      <c r="J172" s="43">
        <f>SUM(J173:J175)</f>
        <v>0.77560000000000007</v>
      </c>
      <c r="K172" s="43">
        <f>SUM(K173:K175)</f>
        <v>0.77560000000000007</v>
      </c>
      <c r="L172" s="43">
        <f>SUM(L173:L175)</f>
        <v>0.77560000000000007</v>
      </c>
      <c r="M172" s="43"/>
      <c r="N172" s="75">
        <f t="shared" si="99"/>
        <v>0.75811199114471473</v>
      </c>
    </row>
    <row r="173" spans="1:14" x14ac:dyDescent="0.3">
      <c r="A173" s="2" t="s">
        <v>9</v>
      </c>
      <c r="B173" t="s">
        <v>108</v>
      </c>
      <c r="C173" s="39">
        <v>0.38540000000000002</v>
      </c>
      <c r="D173" s="39">
        <v>0.38540000000000002</v>
      </c>
      <c r="E173" s="39">
        <v>0.71860000000000002</v>
      </c>
      <c r="F173" s="39">
        <v>0.6946</v>
      </c>
      <c r="G173" s="39">
        <v>0.6946</v>
      </c>
      <c r="H173" s="39"/>
      <c r="I173" s="39"/>
      <c r="J173" s="39">
        <v>0.6946</v>
      </c>
      <c r="K173" s="39">
        <v>0.6946</v>
      </c>
      <c r="L173" s="39">
        <v>0.6946</v>
      </c>
      <c r="M173" s="39"/>
      <c r="N173" s="89">
        <f t="shared" si="99"/>
        <v>0.67894113794013766</v>
      </c>
    </row>
    <row r="174" spans="1:14" x14ac:dyDescent="0.3">
      <c r="A174" s="2" t="s">
        <v>10</v>
      </c>
      <c r="B174" t="s">
        <v>109</v>
      </c>
      <c r="C174" s="39">
        <v>4.07E-2</v>
      </c>
      <c r="D174" s="39">
        <v>4.07E-2</v>
      </c>
      <c r="E174" s="39">
        <v>7.5899999999999995E-2</v>
      </c>
      <c r="F174" s="39">
        <v>7.3300000000000004E-2</v>
      </c>
      <c r="G174" s="39">
        <v>7.3300000000000004E-2</v>
      </c>
      <c r="H174" s="39"/>
      <c r="I174" s="39"/>
      <c r="J174" s="39">
        <v>7.3300000000000004E-2</v>
      </c>
      <c r="K174" s="39">
        <v>7.3300000000000004E-2</v>
      </c>
      <c r="L174" s="39">
        <v>7.3300000000000004E-2</v>
      </c>
      <c r="M174" s="39"/>
      <c r="N174" s="89">
        <f t="shared" si="99"/>
        <v>7.1680273317275708E-2</v>
      </c>
    </row>
    <row r="175" spans="1:14" x14ac:dyDescent="0.3">
      <c r="A175" s="2" t="s">
        <v>11</v>
      </c>
      <c r="B175" t="s">
        <v>110</v>
      </c>
      <c r="C175" s="39">
        <v>4.1999999999999997E-3</v>
      </c>
      <c r="D175" s="39">
        <v>4.1999999999999997E-3</v>
      </c>
      <c r="E175" s="39">
        <v>7.9000000000000008E-3</v>
      </c>
      <c r="F175" s="39">
        <v>7.7000000000000002E-3</v>
      </c>
      <c r="G175" s="39">
        <v>7.7000000000000002E-3</v>
      </c>
      <c r="H175" s="39"/>
      <c r="I175" s="39"/>
      <c r="J175" s="39">
        <v>7.7000000000000002E-3</v>
      </c>
      <c r="K175" s="39">
        <v>7.7000000000000002E-3</v>
      </c>
      <c r="L175" s="39">
        <v>7.7000000000000002E-3</v>
      </c>
      <c r="M175" s="39"/>
      <c r="N175" s="89">
        <f t="shared" si="99"/>
        <v>7.4905798873013607E-3</v>
      </c>
    </row>
    <row r="176" spans="1:14" x14ac:dyDescent="0.3">
      <c r="A176" s="2" t="s">
        <v>13</v>
      </c>
      <c r="B176" t="s">
        <v>40</v>
      </c>
      <c r="C176" s="39">
        <v>4.2799999999999998E-2</v>
      </c>
      <c r="D176" s="39">
        <v>4.2799999999999998E-2</v>
      </c>
      <c r="E176" s="39">
        <v>6.5299999999999997E-2</v>
      </c>
      <c r="F176" s="39">
        <v>6.3700000000000007E-2</v>
      </c>
      <c r="G176" s="39">
        <v>6.3700000000000007E-2</v>
      </c>
      <c r="H176" s="39"/>
      <c r="I176" s="39"/>
      <c r="J176" s="39">
        <v>6.3700000000000007E-2</v>
      </c>
      <c r="K176" s="39">
        <v>6.3700000000000007E-2</v>
      </c>
      <c r="L176" s="39">
        <v>6.3700000000000007E-2</v>
      </c>
      <c r="M176" s="39"/>
      <c r="N176" s="89">
        <f t="shared" si="99"/>
        <v>6.2631570645290111E-2</v>
      </c>
    </row>
    <row r="177" spans="1:15" x14ac:dyDescent="0.3">
      <c r="A177" s="595" t="s">
        <v>14</v>
      </c>
      <c r="B177" t="s">
        <v>118</v>
      </c>
      <c r="C177" s="39">
        <v>0.152</v>
      </c>
      <c r="D177" s="39">
        <v>0.152</v>
      </c>
      <c r="E177" s="39">
        <v>0.24199999999999999</v>
      </c>
      <c r="F177" s="39">
        <v>0.23569999999999999</v>
      </c>
      <c r="G177" s="39">
        <v>0.23569999999999999</v>
      </c>
      <c r="H177" s="39"/>
      <c r="I177" s="39"/>
      <c r="J177" s="39">
        <v>0.23569999999999999</v>
      </c>
      <c r="K177" s="39">
        <v>0.23569999999999999</v>
      </c>
      <c r="L177" s="39">
        <v>0.23569999999999999</v>
      </c>
      <c r="M177" s="39"/>
      <c r="N177" s="89">
        <f t="shared" si="99"/>
        <v>0.23137284850205533</v>
      </c>
    </row>
    <row r="178" spans="1:15" x14ac:dyDescent="0.3">
      <c r="A178" s="595"/>
      <c r="B178" t="s">
        <v>117</v>
      </c>
      <c r="C178" s="39">
        <v>5.0200000000000002E-2</v>
      </c>
      <c r="D178" s="39">
        <v>5.0200000000000002E-2</v>
      </c>
      <c r="E178" s="39">
        <v>7.6600000000000001E-2</v>
      </c>
      <c r="F178" s="39">
        <v>7.4800000000000005E-2</v>
      </c>
      <c r="G178" s="39">
        <v>7.4800000000000005E-2</v>
      </c>
      <c r="H178" s="39"/>
      <c r="I178" s="39"/>
      <c r="J178" s="39">
        <v>7.4800000000000005E-2</v>
      </c>
      <c r="K178" s="39">
        <v>7.4800000000000005E-2</v>
      </c>
      <c r="L178" s="39">
        <v>7.4800000000000005E-2</v>
      </c>
      <c r="M178" s="39"/>
      <c r="N178" s="89">
        <f t="shared" si="99"/>
        <v>7.3505053869299092E-2</v>
      </c>
    </row>
    <row r="179" spans="1:15" x14ac:dyDescent="0.3">
      <c r="A179" s="349">
        <v>6</v>
      </c>
      <c r="B179" s="350" t="s">
        <v>42</v>
      </c>
      <c r="C179" s="354">
        <f>SUM(C180:C181)</f>
        <v>0.372</v>
      </c>
      <c r="D179" s="354">
        <f>SUM(D180:D181)</f>
        <v>0.372</v>
      </c>
      <c r="E179" s="354">
        <f t="shared" ref="E179:J179" si="103">SUM(E180:E181)</f>
        <v>0.47210000000000002</v>
      </c>
      <c r="F179" s="354">
        <f t="shared" si="103"/>
        <v>0.46510000000000001</v>
      </c>
      <c r="G179" s="354">
        <f t="shared" si="103"/>
        <v>0.46510000000000001</v>
      </c>
      <c r="H179" s="354"/>
      <c r="I179" s="354"/>
      <c r="J179" s="354">
        <f t="shared" si="103"/>
        <v>0.46510000000000001</v>
      </c>
      <c r="K179" s="354">
        <f t="shared" ref="K179:L179" si="104">SUM(K180:K181)</f>
        <v>0.46510000000000001</v>
      </c>
      <c r="L179" s="354">
        <f t="shared" si="104"/>
        <v>0.46510000000000001</v>
      </c>
      <c r="M179" s="354"/>
      <c r="N179" s="352">
        <f t="shared" si="99"/>
        <v>0.46028350555952641</v>
      </c>
    </row>
    <row r="180" spans="1:15" x14ac:dyDescent="0.3">
      <c r="A180" s="2" t="s">
        <v>15</v>
      </c>
      <c r="B180" t="s">
        <v>43</v>
      </c>
      <c r="C180" s="39">
        <v>0.17399999999999999</v>
      </c>
      <c r="D180" s="39">
        <v>0.17399999999999999</v>
      </c>
      <c r="E180" s="39">
        <v>0.27410000000000001</v>
      </c>
      <c r="F180" s="39">
        <v>0.2671</v>
      </c>
      <c r="G180" s="39">
        <v>0.2671</v>
      </c>
      <c r="H180" s="39"/>
      <c r="I180" s="39"/>
      <c r="J180" s="39">
        <v>0.2671</v>
      </c>
      <c r="K180" s="39">
        <v>0.2671</v>
      </c>
      <c r="L180" s="39">
        <v>0.2671</v>
      </c>
      <c r="M180" s="39"/>
      <c r="N180" s="89">
        <f t="shared" si="99"/>
        <v>0.2622835055595264</v>
      </c>
    </row>
    <row r="181" spans="1:15" x14ac:dyDescent="0.3">
      <c r="A181" s="2" t="s">
        <v>16</v>
      </c>
      <c r="B181" t="s">
        <v>44</v>
      </c>
      <c r="C181" s="39">
        <v>0.19800000000000001</v>
      </c>
      <c r="D181" s="39">
        <v>0.19800000000000001</v>
      </c>
      <c r="E181" s="39">
        <v>0.19800000000000001</v>
      </c>
      <c r="F181" s="39">
        <v>0.19800000000000001</v>
      </c>
      <c r="G181" s="39">
        <v>0.19800000000000001</v>
      </c>
      <c r="H181" s="39"/>
      <c r="I181" s="39"/>
      <c r="J181" s="39">
        <v>0.19800000000000001</v>
      </c>
      <c r="K181" s="39">
        <v>0.19800000000000001</v>
      </c>
      <c r="L181" s="39">
        <v>0.19800000000000001</v>
      </c>
      <c r="M181" s="39"/>
      <c r="N181" s="89">
        <f t="shared" si="99"/>
        <v>0.19800000000000004</v>
      </c>
    </row>
    <row r="182" spans="1:15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89">
        <f t="shared" si="99"/>
        <v>0</v>
      </c>
    </row>
    <row r="183" spans="1:15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89">
        <f t="shared" si="99"/>
        <v>0</v>
      </c>
    </row>
    <row r="184" spans="1:15" x14ac:dyDescent="0.3">
      <c r="A184" s="349">
        <v>7</v>
      </c>
      <c r="B184" s="350" t="s">
        <v>45</v>
      </c>
      <c r="C184" s="354">
        <f>SUM(C185:C186)</f>
        <v>0.2616</v>
      </c>
      <c r="D184" s="354">
        <f>SUM(D185:D186)</f>
        <v>0.22509999999999999</v>
      </c>
      <c r="E184" s="354">
        <f t="shared" ref="E184:L184" si="105">SUM(E185:E186)</f>
        <v>0.38590000000000002</v>
      </c>
      <c r="F184" s="354">
        <f t="shared" si="105"/>
        <v>0.56940000000000002</v>
      </c>
      <c r="G184" s="354">
        <f t="shared" si="105"/>
        <v>0.46329999999999999</v>
      </c>
      <c r="H184" s="354"/>
      <c r="I184" s="354"/>
      <c r="J184" s="354">
        <f t="shared" si="105"/>
        <v>1.0861999999999998</v>
      </c>
      <c r="K184" s="354">
        <f t="shared" si="105"/>
        <v>0.9870000000000001</v>
      </c>
      <c r="L184" s="354">
        <f t="shared" si="105"/>
        <v>1.7813999999999999</v>
      </c>
      <c r="M184" s="354"/>
      <c r="N184" s="352">
        <f t="shared" si="99"/>
        <v>0.67483668175035982</v>
      </c>
    </row>
    <row r="185" spans="1:15" x14ac:dyDescent="0.3">
      <c r="A185" s="2" t="s">
        <v>17</v>
      </c>
      <c r="B185" t="s">
        <v>46</v>
      </c>
      <c r="C185" s="39">
        <v>0.24709999999999999</v>
      </c>
      <c r="D185" s="39">
        <v>0.21279999999999999</v>
      </c>
      <c r="E185" s="39">
        <v>0.36470000000000002</v>
      </c>
      <c r="F185" s="39">
        <v>0.5383</v>
      </c>
      <c r="G185" s="39">
        <v>0.43790000000000001</v>
      </c>
      <c r="H185" s="39"/>
      <c r="I185" s="39"/>
      <c r="J185" s="39">
        <v>1.0267999999999999</v>
      </c>
      <c r="K185" s="39">
        <v>0.93300000000000005</v>
      </c>
      <c r="L185" s="39">
        <v>1.6839</v>
      </c>
      <c r="M185" s="39"/>
      <c r="N185" s="89">
        <f t="shared" si="99"/>
        <v>0.63786716041486557</v>
      </c>
    </row>
    <row r="186" spans="1:15" x14ac:dyDescent="0.3">
      <c r="A186" s="2" t="s">
        <v>18</v>
      </c>
      <c r="B186" t="s">
        <v>48</v>
      </c>
      <c r="C186" s="39">
        <v>1.4500000000000001E-2</v>
      </c>
      <c r="D186" s="39">
        <v>1.23E-2</v>
      </c>
      <c r="E186" s="39">
        <v>2.12E-2</v>
      </c>
      <c r="F186" s="39">
        <v>3.1099999999999999E-2</v>
      </c>
      <c r="G186" s="39">
        <v>2.5399999999999999E-2</v>
      </c>
      <c r="H186" s="39"/>
      <c r="I186" s="39"/>
      <c r="J186" s="39">
        <v>5.9400000000000001E-2</v>
      </c>
      <c r="K186" s="39">
        <v>5.3999999999999999E-2</v>
      </c>
      <c r="L186" s="39">
        <v>9.7500000000000003E-2</v>
      </c>
      <c r="M186" s="39"/>
      <c r="N186" s="89">
        <f t="shared" si="99"/>
        <v>3.6969521335494235E-2</v>
      </c>
    </row>
    <row r="187" spans="1:15" x14ac:dyDescent="0.3">
      <c r="A187" s="349">
        <v>8</v>
      </c>
      <c r="B187" s="350" t="s">
        <v>49</v>
      </c>
      <c r="C187" s="354">
        <f>SUM(C188:C191)</f>
        <v>0.5787000000000001</v>
      </c>
      <c r="D187" s="354">
        <f>SUM(D188:D191)</f>
        <v>0.42969999999999997</v>
      </c>
      <c r="E187" s="354">
        <f t="shared" ref="E187:L187" si="106">SUM(E188:E191)</f>
        <v>0.58140000000000003</v>
      </c>
      <c r="F187" s="354">
        <f t="shared" si="106"/>
        <v>0.78969999999999996</v>
      </c>
      <c r="G187" s="354">
        <f t="shared" si="106"/>
        <v>0.91300000000000003</v>
      </c>
      <c r="H187" s="354"/>
      <c r="I187" s="354"/>
      <c r="J187" s="354">
        <f t="shared" si="106"/>
        <v>1.7428999999999999</v>
      </c>
      <c r="K187" s="354">
        <f t="shared" si="106"/>
        <v>1.5835000000000001</v>
      </c>
      <c r="L187" s="354">
        <f t="shared" si="106"/>
        <v>2.8982000000000006</v>
      </c>
      <c r="M187" s="354"/>
      <c r="N187" s="352">
        <f t="shared" si="99"/>
        <v>1.1040986964732153</v>
      </c>
    </row>
    <row r="188" spans="1:15" x14ac:dyDescent="0.3">
      <c r="A188" s="2" t="s">
        <v>19</v>
      </c>
      <c r="B188" t="s">
        <v>46</v>
      </c>
      <c r="C188" s="39">
        <v>0.29260000000000003</v>
      </c>
      <c r="D188" s="39">
        <v>0.21729999999999999</v>
      </c>
      <c r="E188" s="39">
        <v>0.29399999999999998</v>
      </c>
      <c r="F188" s="39">
        <v>0.39929999999999999</v>
      </c>
      <c r="G188" s="39">
        <v>0.4617</v>
      </c>
      <c r="H188" s="39"/>
      <c r="I188" s="39"/>
      <c r="J188" s="39">
        <v>0.88129999999999997</v>
      </c>
      <c r="K188" s="39">
        <v>0.80059999999999998</v>
      </c>
      <c r="L188" s="39">
        <v>1.4654</v>
      </c>
      <c r="M188" s="39"/>
      <c r="N188" s="89">
        <f t="shared" si="99"/>
        <v>0.55829059463300423</v>
      </c>
    </row>
    <row r="189" spans="1:15" x14ac:dyDescent="0.3">
      <c r="A189" s="2" t="s">
        <v>19</v>
      </c>
      <c r="B189" t="s">
        <v>47</v>
      </c>
      <c r="C189" s="39">
        <v>0.15010000000000001</v>
      </c>
      <c r="D189" s="39">
        <v>0.1115</v>
      </c>
      <c r="E189" s="39">
        <v>0.15079999999999999</v>
      </c>
      <c r="F189" s="39">
        <v>0.20480000000000001</v>
      </c>
      <c r="G189" s="39">
        <v>0.23680000000000001</v>
      </c>
      <c r="H189" s="39"/>
      <c r="I189" s="39"/>
      <c r="J189" s="39">
        <v>0.45200000000000001</v>
      </c>
      <c r="K189" s="39">
        <v>0.41070000000000001</v>
      </c>
      <c r="L189" s="39">
        <v>0.75170000000000003</v>
      </c>
      <c r="M189" s="39"/>
      <c r="N189" s="89">
        <f t="shared" si="99"/>
        <v>0.28636562148640321</v>
      </c>
    </row>
    <row r="190" spans="1:15" x14ac:dyDescent="0.3">
      <c r="A190" s="2" t="s">
        <v>20</v>
      </c>
      <c r="B190" t="s">
        <v>50</v>
      </c>
      <c r="C190" s="39">
        <v>8.9899999999999994E-2</v>
      </c>
      <c r="D190" s="39">
        <v>6.6699999999999995E-2</v>
      </c>
      <c r="E190" s="39">
        <v>9.0300000000000005E-2</v>
      </c>
      <c r="F190" s="39">
        <v>0.1227</v>
      </c>
      <c r="G190" s="39">
        <v>0.14180000000000001</v>
      </c>
      <c r="H190" s="39"/>
      <c r="I190" s="39"/>
      <c r="J190" s="39">
        <v>0.2707</v>
      </c>
      <c r="K190" s="39">
        <v>0.246</v>
      </c>
      <c r="L190" s="39">
        <v>0.45019999999999999</v>
      </c>
      <c r="M190" s="39"/>
      <c r="N190" s="89">
        <f t="shared" si="99"/>
        <v>0.17149071656807832</v>
      </c>
    </row>
    <row r="191" spans="1:15" x14ac:dyDescent="0.3">
      <c r="A191" s="2" t="s">
        <v>20</v>
      </c>
      <c r="B191" t="s">
        <v>47</v>
      </c>
      <c r="C191" s="39">
        <v>4.6100000000000002E-2</v>
      </c>
      <c r="D191" s="39">
        <v>3.4200000000000001E-2</v>
      </c>
      <c r="E191" s="39">
        <v>4.6300000000000001E-2</v>
      </c>
      <c r="F191" s="39">
        <v>6.2899999999999998E-2</v>
      </c>
      <c r="G191" s="39">
        <v>7.2700000000000001E-2</v>
      </c>
      <c r="H191" s="39"/>
      <c r="I191" s="39"/>
      <c r="J191" s="39">
        <v>0.1389</v>
      </c>
      <c r="K191" s="39">
        <v>0.12620000000000001</v>
      </c>
      <c r="L191" s="39">
        <v>0.23089999999999999</v>
      </c>
      <c r="M191" s="39"/>
      <c r="N191" s="89">
        <f t="shared" si="99"/>
        <v>8.7951763785729303E-2</v>
      </c>
    </row>
    <row r="192" spans="1:15" x14ac:dyDescent="0.3">
      <c r="A192" s="349">
        <v>9</v>
      </c>
      <c r="B192" s="350" t="s">
        <v>51</v>
      </c>
      <c r="C192" s="354">
        <f>SUM(C195,C197)</f>
        <v>0.44222475086909274</v>
      </c>
      <c r="D192" s="354">
        <f>SUM(D195,D197)</f>
        <v>0.44324012251709288</v>
      </c>
      <c r="E192" s="354">
        <f>SUM(E195,E197)</f>
        <v>0.65379310665821289</v>
      </c>
      <c r="F192" s="354">
        <f>SUM(F195,F197)</f>
        <v>0.72164152134418669</v>
      </c>
      <c r="G192" s="354">
        <f>SUM(G195,G197)</f>
        <v>0.72254970731218671</v>
      </c>
      <c r="H192" s="354"/>
      <c r="I192" s="354"/>
      <c r="J192" s="354">
        <f>SUM(J195,J197)</f>
        <v>0.95085384462418654</v>
      </c>
      <c r="K192" s="354">
        <f>SUM(K195,K197)</f>
        <v>0.94772742548818667</v>
      </c>
      <c r="L192" s="354">
        <f>SUM(L195,L197)</f>
        <v>1.1988246827201867</v>
      </c>
      <c r="M192" s="354"/>
      <c r="N192" s="354">
        <f>SUM(N195,N197)</f>
        <v>0.7241722604635934</v>
      </c>
      <c r="O192" s="39"/>
    </row>
    <row r="193" spans="1:16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357">
        <v>-0.47920000000000001</v>
      </c>
      <c r="O193" s="247"/>
      <c r="P193" s="247"/>
    </row>
    <row r="194" spans="1:16" x14ac:dyDescent="0.3">
      <c r="A194" s="358"/>
      <c r="B194" s="359" t="s">
        <v>52</v>
      </c>
      <c r="C194" s="360">
        <f>SUM(C187,C184,C179,C169,C162)</f>
        <v>5.1984853395999995</v>
      </c>
      <c r="D194" s="360">
        <f>SUM(D187,D184,D179,D169,D162)</f>
        <v>5.2104213395999999</v>
      </c>
      <c r="E194" s="360">
        <f>SUM(E187,E184,E179,E169,E162)</f>
        <v>7.6855351796000004</v>
      </c>
      <c r="F194" s="360">
        <f>SUM(F187,F184,F179,F169,F162)</f>
        <v>8.4831137600999984</v>
      </c>
      <c r="G194" s="360">
        <f>SUM(G187,G184,G179,G169,G162)</f>
        <v>8.4937897600999985</v>
      </c>
      <c r="H194" s="360"/>
      <c r="I194" s="360"/>
      <c r="J194" s="360">
        <f>SUM(J187,J184,J179,J169,J162)</f>
        <v>11.177573760099998</v>
      </c>
      <c r="K194" s="360">
        <f>SUM(K187,K184,K179,K169,K162)</f>
        <v>11.140821760099998</v>
      </c>
      <c r="L194" s="360">
        <f>SUM(L187,L184,L179,L169,L162)</f>
        <v>14.092545760099998</v>
      </c>
      <c r="M194" s="361"/>
      <c r="N194" s="362">
        <f>((C194*$C$160+D194*$D$160+E194*$E$160+F194*$F$160+G194*$G$160+H194*$H$160+I194*$I$160+J194*$J$160+K194*$K$160+L194*$L$160)/$N$160)+N193</f>
        <v>8.5128633618234062</v>
      </c>
      <c r="O194" s="247"/>
      <c r="P194" s="247"/>
    </row>
    <row r="195" spans="1:16" x14ac:dyDescent="0.3">
      <c r="A195" s="349" t="s">
        <v>21</v>
      </c>
      <c r="B195" s="350" t="s">
        <v>53</v>
      </c>
      <c r="C195" s="354">
        <f t="shared" ref="C195:L195" si="107">SUM(C196:C196)</f>
        <v>0.10830004507988679</v>
      </c>
      <c r="D195" s="354">
        <f t="shared" si="107"/>
        <v>0.1085487077678868</v>
      </c>
      <c r="E195" s="354">
        <f t="shared" si="107"/>
        <v>0.16011275439660683</v>
      </c>
      <c r="F195" s="354">
        <f t="shared" si="107"/>
        <v>0.17672870896416326</v>
      </c>
      <c r="G195" s="354">
        <f t="shared" si="107"/>
        <v>0.17695112207216326</v>
      </c>
      <c r="H195" s="354"/>
      <c r="I195" s="354"/>
      <c r="J195" s="354">
        <f t="shared" si="107"/>
        <v>0.23286239414416326</v>
      </c>
      <c r="K195" s="354">
        <f t="shared" si="107"/>
        <v>0.23209673972816328</v>
      </c>
      <c r="L195" s="354">
        <f t="shared" si="107"/>
        <v>0.29359000582016326</v>
      </c>
      <c r="M195" s="354"/>
      <c r="N195" s="352">
        <f>SUM(N196)</f>
        <v>0.17734848241686701</v>
      </c>
    </row>
    <row r="196" spans="1:16" x14ac:dyDescent="0.3">
      <c r="A196" s="2" t="s">
        <v>121</v>
      </c>
      <c r="B196" t="s">
        <v>128</v>
      </c>
      <c r="C196" s="39">
        <f>0.020833*C194</f>
        <v>0.10830004507988679</v>
      </c>
      <c r="D196" s="39">
        <f t="shared" ref="D196:L196" si="108">0.020833*D194</f>
        <v>0.1085487077678868</v>
      </c>
      <c r="E196" s="39">
        <f t="shared" si="108"/>
        <v>0.16011275439660683</v>
      </c>
      <c r="F196" s="346">
        <f t="shared" si="108"/>
        <v>0.17672870896416326</v>
      </c>
      <c r="G196" s="39">
        <f t="shared" si="108"/>
        <v>0.17695112207216326</v>
      </c>
      <c r="H196" s="39"/>
      <c r="I196" s="39"/>
      <c r="J196" s="39">
        <f t="shared" ref="J196" si="109">0.020833*J194</f>
        <v>0.23286239414416326</v>
      </c>
      <c r="K196" s="39">
        <f t="shared" si="108"/>
        <v>0.23209673972816328</v>
      </c>
      <c r="L196" s="39">
        <f t="shared" si="108"/>
        <v>0.29359000582016326</v>
      </c>
      <c r="M196" s="39"/>
      <c r="N196" s="246">
        <f>0.020833*N194</f>
        <v>0.17734848241686701</v>
      </c>
      <c r="O196" s="39"/>
    </row>
    <row r="197" spans="1:16" x14ac:dyDescent="0.3">
      <c r="A197" s="349" t="s">
        <v>24</v>
      </c>
      <c r="B197" s="350" t="s">
        <v>56</v>
      </c>
      <c r="C197" s="354">
        <f>SUM(C198,C199)</f>
        <v>0.33392470578920597</v>
      </c>
      <c r="D197" s="354">
        <f t="shared" ref="D197:L197" si="110">SUM(D198,D199)</f>
        <v>0.33469141474920605</v>
      </c>
      <c r="E197" s="354">
        <f t="shared" si="110"/>
        <v>0.49368035226160606</v>
      </c>
      <c r="F197" s="354">
        <f t="shared" si="110"/>
        <v>0.54491281238002343</v>
      </c>
      <c r="G197" s="354">
        <f t="shared" si="110"/>
        <v>0.54559858524002347</v>
      </c>
      <c r="H197" s="354"/>
      <c r="I197" s="354"/>
      <c r="J197" s="354">
        <f t="shared" ref="J197" si="111">SUM(J198,J199)</f>
        <v>0.71799145048002333</v>
      </c>
      <c r="K197" s="354">
        <f t="shared" si="110"/>
        <v>0.71563068576002342</v>
      </c>
      <c r="L197" s="354">
        <f t="shared" si="110"/>
        <v>0.90523467690002346</v>
      </c>
      <c r="M197" s="354"/>
      <c r="N197" s="352">
        <f>SUM(N198:N199)</f>
        <v>0.54682377804672644</v>
      </c>
    </row>
    <row r="198" spans="1:16" x14ac:dyDescent="0.3">
      <c r="A198" s="2" t="s">
        <v>25</v>
      </c>
      <c r="B198" t="s">
        <v>129</v>
      </c>
      <c r="C198" s="39">
        <f>C196</f>
        <v>0.10830004507988679</v>
      </c>
      <c r="D198" s="39">
        <f t="shared" ref="D198:L198" si="112">D196</f>
        <v>0.1085487077678868</v>
      </c>
      <c r="E198" s="39">
        <f t="shared" si="112"/>
        <v>0.16011275439660683</v>
      </c>
      <c r="F198" s="39">
        <f t="shared" si="112"/>
        <v>0.17672870896416326</v>
      </c>
      <c r="G198" s="39">
        <f t="shared" si="112"/>
        <v>0.17695112207216326</v>
      </c>
      <c r="H198" s="39"/>
      <c r="I198" s="39"/>
      <c r="J198" s="39">
        <f t="shared" ref="J198" si="113">J196</f>
        <v>0.23286239414416326</v>
      </c>
      <c r="K198" s="39">
        <f t="shared" si="112"/>
        <v>0.23209673972816328</v>
      </c>
      <c r="L198" s="39">
        <f t="shared" si="112"/>
        <v>0.29359000582016326</v>
      </c>
      <c r="M198" s="39"/>
      <c r="N198" s="246">
        <f>N196</f>
        <v>0.17734848241686701</v>
      </c>
    </row>
    <row r="199" spans="1:16" x14ac:dyDescent="0.3">
      <c r="A199" s="2" t="s">
        <v>26</v>
      </c>
      <c r="B199" t="s">
        <v>130</v>
      </c>
      <c r="C199" s="39">
        <f>0.043402*C194</f>
        <v>0.22562466070931919</v>
      </c>
      <c r="D199" s="39">
        <f t="shared" ref="D199:L199" si="114">0.043402*D194</f>
        <v>0.22614270698131922</v>
      </c>
      <c r="E199" s="39">
        <f t="shared" si="114"/>
        <v>0.33356759786499923</v>
      </c>
      <c r="F199" s="39">
        <f t="shared" si="114"/>
        <v>0.36818410341586016</v>
      </c>
      <c r="G199" s="39">
        <f t="shared" si="114"/>
        <v>0.36864746316786018</v>
      </c>
      <c r="H199" s="39"/>
      <c r="I199" s="39"/>
      <c r="J199" s="39">
        <f t="shared" ref="J199" si="115">0.043402*J194</f>
        <v>0.48512905633586012</v>
      </c>
      <c r="K199" s="39">
        <f t="shared" si="114"/>
        <v>0.48353394603186012</v>
      </c>
      <c r="L199" s="39">
        <f t="shared" si="114"/>
        <v>0.6116446710798602</v>
      </c>
      <c r="M199" s="39"/>
      <c r="N199" s="246">
        <f>0.043402*N194</f>
        <v>0.36947529562985948</v>
      </c>
    </row>
    <row r="200" spans="1:16" ht="28.8" x14ac:dyDescent="0.3">
      <c r="A200" s="370">
        <v>10</v>
      </c>
      <c r="B200" s="371" t="s">
        <v>134</v>
      </c>
      <c r="C200" s="372">
        <v>8.6999999999999994E-3</v>
      </c>
      <c r="D200" s="372">
        <v>8.6999999999999994E-3</v>
      </c>
      <c r="E200" s="372">
        <v>8.6999999999999994E-3</v>
      </c>
      <c r="F200" s="372">
        <v>8.6999999999999994E-3</v>
      </c>
      <c r="G200" s="372">
        <v>8.6999999999999994E-3</v>
      </c>
      <c r="H200" s="372"/>
      <c r="I200" s="372"/>
      <c r="J200" s="372">
        <v>8.6999999999999994E-3</v>
      </c>
      <c r="K200" s="372">
        <v>8.6999999999999994E-3</v>
      </c>
      <c r="L200" s="372">
        <v>8.6999999999999994E-3</v>
      </c>
      <c r="M200" s="373"/>
      <c r="N200" s="374">
        <f>(C200*$C$160+D200*$D$160+E200*$E$160+F200*$F$160+G200*$G$160+H200*$H$160+I200*$I$160+J200*$J$160+K200*$K$160+L200*$L$160)/$N$160</f>
        <v>8.7000000000000011E-3</v>
      </c>
      <c r="O200" s="246"/>
    </row>
    <row r="201" spans="1:16" ht="18" x14ac:dyDescent="0.3">
      <c r="A201" s="579" t="s">
        <v>60</v>
      </c>
      <c r="B201" s="579"/>
      <c r="C201" s="340">
        <f>SUM(C162,C169,C179,C184,C187,C192,C200)</f>
        <v>5.6494100904690931</v>
      </c>
      <c r="D201" s="340">
        <f>SUM(D162,D169,D179,D184,D187,D192,D200)</f>
        <v>5.6623614621170928</v>
      </c>
      <c r="E201" s="340">
        <f>SUM(E162,E169,E179,E184,E187,E192,E200)</f>
        <v>8.3480282862582129</v>
      </c>
      <c r="F201" s="340">
        <f>SUM(F162,F169,F179,F184,F187,F192,F200)</f>
        <v>9.213455281444185</v>
      </c>
      <c r="G201" s="340">
        <f>SUM(G162,G169,G179,G184,G187,G192,G200)</f>
        <v>9.2250394674121843</v>
      </c>
      <c r="H201" s="340"/>
      <c r="I201" s="340"/>
      <c r="J201" s="340">
        <f>SUM(J162,J169,J179,J184,J187,J192,J200)</f>
        <v>12.137127604724185</v>
      </c>
      <c r="K201" s="340">
        <f>SUM(K162,K169,K179,K184,K187,K192,K200)</f>
        <v>12.097249185588186</v>
      </c>
      <c r="L201" s="340">
        <f>SUM(L162,L169,L179,L184,L187,L192,L200)</f>
        <v>15.300070442820184</v>
      </c>
      <c r="M201" s="356"/>
      <c r="N201" s="467">
        <f>N194+N195+N197+N200</f>
        <v>9.2457356222869986</v>
      </c>
      <c r="O201" t="s">
        <v>197</v>
      </c>
      <c r="P201"/>
    </row>
    <row r="202" spans="1:16" ht="15.6" x14ac:dyDescent="0.3">
      <c r="L202" s="336" t="s">
        <v>150</v>
      </c>
      <c r="N202" s="337">
        <f>N201/SUM($N$103,$N$152,$N$201)</f>
        <v>0.33900241968873845</v>
      </c>
      <c r="O202" s="245"/>
    </row>
    <row r="207" spans="1:16" x14ac:dyDescent="0.3">
      <c r="K207" s="38"/>
    </row>
    <row r="208" spans="1:16" x14ac:dyDescent="0.3">
      <c r="K208" s="41"/>
    </row>
  </sheetData>
  <mergeCells count="54">
    <mergeCell ref="M16:N16"/>
    <mergeCell ref="A1:B1"/>
    <mergeCell ref="M5:N5"/>
    <mergeCell ref="M6:N6"/>
    <mergeCell ref="M7:N7"/>
    <mergeCell ref="M8:N8"/>
    <mergeCell ref="M9:N9"/>
    <mergeCell ref="M10:N10"/>
    <mergeCell ref="M11:N11"/>
    <mergeCell ref="M13:N13"/>
    <mergeCell ref="M14:N14"/>
    <mergeCell ref="M15:N15"/>
    <mergeCell ref="M12:N12"/>
    <mergeCell ref="M27:N27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79:A80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A58:N58"/>
    <mergeCell ref="A201:B201"/>
    <mergeCell ref="A103:B103"/>
    <mergeCell ref="A107:N107"/>
    <mergeCell ref="A128:A129"/>
    <mergeCell ref="A152:B152"/>
    <mergeCell ref="A156:N156"/>
    <mergeCell ref="A177:A178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D8E65-A8CD-4CE1-B2A8-380A84176F58}">
  <dimension ref="A1:S208"/>
  <sheetViews>
    <sheetView topLeftCell="B1" zoomScale="80" zoomScaleNormal="80" workbookViewId="0">
      <selection activeCell="M39" sqref="M39:N3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9.109375" bestFit="1" customWidth="1"/>
  </cols>
  <sheetData>
    <row r="1" spans="1:17" ht="18" x14ac:dyDescent="0.3">
      <c r="A1" s="535" t="s">
        <v>198</v>
      </c>
      <c r="B1" s="535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5" si="0">SUM(C60,C109,C158)</f>
        <v>8</v>
      </c>
      <c r="D5" s="417">
        <f t="shared" si="0"/>
        <v>134</v>
      </c>
      <c r="E5" s="417">
        <f t="shared" si="0"/>
        <v>475</v>
      </c>
      <c r="F5" s="417">
        <f t="shared" si="0"/>
        <v>23</v>
      </c>
      <c r="G5" s="417">
        <f t="shared" si="0"/>
        <v>228</v>
      </c>
      <c r="H5" s="456">
        <f t="shared" si="0"/>
        <v>6</v>
      </c>
      <c r="I5" s="417">
        <f t="shared" si="0"/>
        <v>30</v>
      </c>
      <c r="J5" s="417">
        <f t="shared" si="0"/>
        <v>206</v>
      </c>
      <c r="K5" s="417">
        <f t="shared" si="0"/>
        <v>31</v>
      </c>
      <c r="L5" s="417">
        <f t="shared" si="0"/>
        <v>141</v>
      </c>
      <c r="M5" s="604">
        <f>SUM(C5:L5)</f>
        <v>1282</v>
      </c>
      <c r="N5" s="604"/>
      <c r="O5" s="418"/>
      <c r="P5" s="418"/>
      <c r="Q5" s="419">
        <f>M7/M5</f>
        <v>6221.6527223088933</v>
      </c>
    </row>
    <row r="6" spans="1:17" ht="15.6" x14ac:dyDescent="0.3">
      <c r="A6" s="444"/>
      <c r="B6" s="445" t="s">
        <v>142</v>
      </c>
      <c r="C6" s="451">
        <f t="shared" ref="C6:L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7">
        <f t="shared" si="1"/>
        <v>12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605">
        <f>SUM(C6:L6)</f>
        <v>12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ref="C7:L7" si="2">SUM(C62,C111,C160)</f>
        <v>35604.83</v>
      </c>
      <c r="D7" s="401">
        <f t="shared" si="2"/>
        <v>1103412.1499999999</v>
      </c>
      <c r="E7" s="401">
        <f t="shared" si="2"/>
        <v>3066878.91</v>
      </c>
      <c r="F7" s="401">
        <f t="shared" si="2"/>
        <v>109337.03</v>
      </c>
      <c r="G7" s="401">
        <f t="shared" si="2"/>
        <v>1402443.3900000001</v>
      </c>
      <c r="H7" s="401">
        <f t="shared" si="2"/>
        <v>39104.79</v>
      </c>
      <c r="I7" s="401">
        <f t="shared" si="2"/>
        <v>219298.85</v>
      </c>
      <c r="J7" s="401">
        <f t="shared" si="2"/>
        <v>1039994.69</v>
      </c>
      <c r="K7" s="401">
        <f t="shared" si="2"/>
        <v>173704.72999999998</v>
      </c>
      <c r="L7" s="401">
        <f t="shared" si="2"/>
        <v>786379.41999999993</v>
      </c>
      <c r="M7" s="606">
        <f>SUM(C7:L7)</f>
        <v>7976158.790000001</v>
      </c>
      <c r="N7" s="606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0.81894940856844411</v>
      </c>
      <c r="D9" s="405">
        <f t="shared" ref="D9:L9" si="3">SUM(D10:D15)</f>
        <v>0.98995917755783269</v>
      </c>
      <c r="E9" s="405">
        <f t="shared" si="3"/>
        <v>1.2788741141862165</v>
      </c>
      <c r="F9" s="405">
        <f t="shared" si="3"/>
        <v>1.8205607132602744</v>
      </c>
      <c r="G9" s="405">
        <f t="shared" si="3"/>
        <v>1.7155905000483762</v>
      </c>
      <c r="H9" s="405">
        <f t="shared" si="3"/>
        <v>2.7664160000000004</v>
      </c>
      <c r="I9" s="405">
        <f t="shared" si="3"/>
        <v>2.2210686224692013</v>
      </c>
      <c r="J9" s="405">
        <f t="shared" si="3"/>
        <v>2.7824366694736491</v>
      </c>
      <c r="K9" s="405">
        <f t="shared" si="3"/>
        <v>3.1246384375812912</v>
      </c>
      <c r="L9" s="405">
        <f t="shared" si="3"/>
        <v>3.8893493033363464</v>
      </c>
      <c r="M9" s="603">
        <f>(N64*$N$62+N113*$N$111+N162*$N$160)/$M$7</f>
        <v>1.8478773094742587</v>
      </c>
      <c r="N9" s="603"/>
      <c r="O9" s="406">
        <f t="shared" ref="O9:O48" si="4">M9/$M$48</f>
        <v>0.20828120316713647</v>
      </c>
      <c r="P9" s="405">
        <f t="shared" ref="P9:P48" si="5">O9*$N$53</f>
        <v>0.9812825389659271</v>
      </c>
      <c r="Q9" s="407">
        <f t="shared" ref="Q9:Q47" si="6">M9*$M$7</f>
        <v>14738962.844804659</v>
      </c>
    </row>
    <row r="10" spans="1:17" x14ac:dyDescent="0.3">
      <c r="A10" s="420" t="s">
        <v>3</v>
      </c>
      <c r="B10" s="421" t="s">
        <v>30</v>
      </c>
      <c r="C10" s="422">
        <f t="shared" ref="C10:L10" si="7">(C65*C$62+C114*C$111+C163*C$160)/(SUM(C$160,C$111,C$62))</f>
        <v>0.48739999999999994</v>
      </c>
      <c r="D10" s="422">
        <f t="shared" si="7"/>
        <v>0.66014363706526158</v>
      </c>
      <c r="E10" s="422">
        <f t="shared" si="7"/>
        <v>0.7606738767005965</v>
      </c>
      <c r="F10" s="422">
        <f t="shared" si="7"/>
        <v>1.0868658261432562</v>
      </c>
      <c r="G10" s="422">
        <f t="shared" si="7"/>
        <v>1.1429653401489523</v>
      </c>
      <c r="H10" s="422">
        <f t="shared" si="7"/>
        <v>1.1429</v>
      </c>
      <c r="I10" s="422">
        <f t="shared" si="7"/>
        <v>0.84352668832052702</v>
      </c>
      <c r="J10" s="422">
        <f t="shared" si="7"/>
        <v>1.591604151240426</v>
      </c>
      <c r="K10" s="422">
        <f t="shared" si="7"/>
        <v>1.9860950855627251</v>
      </c>
      <c r="L10" s="422">
        <f t="shared" si="7"/>
        <v>2.0179266573710692</v>
      </c>
      <c r="M10" s="600">
        <f t="shared" ref="M10:M48" si="8">(N65*$N$62+N114*$N$111+N163*$N$160)/$M$7</f>
        <v>1.0803728130981702</v>
      </c>
      <c r="N10" s="600"/>
      <c r="O10" s="423">
        <f t="shared" si="4"/>
        <v>0.1217728840694363</v>
      </c>
      <c r="P10" s="422">
        <f t="shared" si="5"/>
        <v>0.57371286049740944</v>
      </c>
      <c r="Q10" s="424">
        <f t="shared" si="6"/>
        <v>8617225.1096699983</v>
      </c>
    </row>
    <row r="11" spans="1:17" x14ac:dyDescent="0.3">
      <c r="A11" s="438" t="s">
        <v>4</v>
      </c>
      <c r="B11" s="439" t="s">
        <v>31</v>
      </c>
      <c r="C11" s="440">
        <f t="shared" ref="C11:L11" si="9">(C66*C$62+C115*C$111+C164*C$160)/(SUM(C$160,C$111,C$62))</f>
        <v>1.9495999999999996E-2</v>
      </c>
      <c r="D11" s="440">
        <f t="shared" si="9"/>
        <v>2.6405745482610467E-2</v>
      </c>
      <c r="E11" s="440">
        <f t="shared" si="9"/>
        <v>3.0426955068023866E-2</v>
      </c>
      <c r="F11" s="440">
        <f t="shared" si="9"/>
        <v>4.3474633045730252E-2</v>
      </c>
      <c r="G11" s="440">
        <f t="shared" si="9"/>
        <v>4.5718613605958101E-2</v>
      </c>
      <c r="H11" s="440">
        <f t="shared" si="9"/>
        <v>4.5716E-2</v>
      </c>
      <c r="I11" s="440">
        <f t="shared" si="9"/>
        <v>5.0611601299231618E-2</v>
      </c>
      <c r="J11" s="440">
        <f t="shared" si="9"/>
        <v>6.3664166049617055E-2</v>
      </c>
      <c r="K11" s="440">
        <f t="shared" si="9"/>
        <v>7.9443803422509007E-2</v>
      </c>
      <c r="L11" s="440">
        <f t="shared" si="9"/>
        <v>8.0717066294842765E-2</v>
      </c>
      <c r="M11" s="599">
        <f t="shared" si="8"/>
        <v>4.3678755929163232E-2</v>
      </c>
      <c r="N11" s="599"/>
      <c r="O11" s="441">
        <f t="shared" si="4"/>
        <v>4.9231968979359039E-3</v>
      </c>
      <c r="P11" s="440">
        <f t="shared" si="5"/>
        <v>2.3194830250519622E-2</v>
      </c>
      <c r="Q11" s="442">
        <f t="shared" si="6"/>
        <v>348388.69304066</v>
      </c>
    </row>
    <row r="12" spans="1:17" x14ac:dyDescent="0.3">
      <c r="A12" s="438" t="s">
        <v>192</v>
      </c>
      <c r="B12" s="439" t="s">
        <v>195</v>
      </c>
      <c r="C12" s="440"/>
      <c r="D12" s="440"/>
      <c r="E12" s="440">
        <f>(E67*E$62+E116*E$111+E165*E$160)/(SUM(E$160,E$111,E$62))</f>
        <v>1.087711407556029E-3</v>
      </c>
      <c r="F12" s="440"/>
      <c r="G12" s="440"/>
      <c r="H12" s="440"/>
      <c r="I12" s="440">
        <f t="shared" ref="I12:J14" si="10">(I67*I$62+I116*I$111+I165*I$160)/(SUM(I$160,I$111,I$62))</f>
        <v>4.1886795475671666E-2</v>
      </c>
      <c r="J12" s="440">
        <f t="shared" si="10"/>
        <v>1.9207898263403633E-3</v>
      </c>
      <c r="K12" s="440"/>
      <c r="L12" s="440">
        <f>(L67*L$62+L116*L$111+L165*L$160)/(SUM(L$160,L$111,L$62))</f>
        <v>1.7956382566573271E-2</v>
      </c>
      <c r="M12" s="599">
        <f t="shared" si="8"/>
        <v>3.5906690094869584E-3</v>
      </c>
      <c r="N12" s="599"/>
      <c r="O12" s="441">
        <f t="shared" si="4"/>
        <v>4.0471781196537923E-4</v>
      </c>
      <c r="P12" s="440">
        <f t="shared" si="5"/>
        <v>1.9067612249744528E-3</v>
      </c>
      <c r="Q12" s="442">
        <f t="shared" si="6"/>
        <v>28639.746181999999</v>
      </c>
    </row>
    <row r="13" spans="1:17" x14ac:dyDescent="0.3">
      <c r="A13" s="420" t="s">
        <v>5</v>
      </c>
      <c r="B13" s="421" t="s">
        <v>32</v>
      </c>
      <c r="C13" s="422">
        <f>(C68*C$62+C117*C$111+C166*C$160)/(SUM(C$160,C$111,C$62))</f>
        <v>7.85E-2</v>
      </c>
      <c r="D13" s="422">
        <f>(D68*D$62+D117*D$111+D166*D$160)/(SUM(D$160,D$111,D$62))</f>
        <v>0.11539999999999999</v>
      </c>
      <c r="E13" s="422">
        <f>(E68*E$62+E117*E$111+E166*E$160)/(SUM(E$160,E$111,E$62))</f>
        <v>0.15017387670059659</v>
      </c>
      <c r="F13" s="422">
        <f t="shared" ref="F13:H14" si="11">(F68*F$62+F117*F$111+F166*F$160)/(SUM(F$160,F$111,F$62))</f>
        <v>0.15016582614325633</v>
      </c>
      <c r="G13" s="422">
        <f t="shared" si="11"/>
        <v>0.17499999999999999</v>
      </c>
      <c r="H13" s="422">
        <f t="shared" si="11"/>
        <v>0.17499999999999999</v>
      </c>
      <c r="I13" s="422">
        <f t="shared" si="10"/>
        <v>0.17500000000000002</v>
      </c>
      <c r="J13" s="422">
        <f t="shared" si="10"/>
        <v>0.2079</v>
      </c>
      <c r="K13" s="422">
        <f>(K68*K$62+K117*K$111+K166*K$160)/(SUM(K$160,K$111,K$62))</f>
        <v>0.2079</v>
      </c>
      <c r="L13" s="422">
        <f>(L68*L$62+L117*L$111+L166*L$160)/(SUM(L$160,L$111,L$62))</f>
        <v>0.24540000000000003</v>
      </c>
      <c r="M13" s="600">
        <f t="shared" si="8"/>
        <v>0.16838510951021318</v>
      </c>
      <c r="N13" s="600"/>
      <c r="O13" s="423">
        <f t="shared" si="4"/>
        <v>1.8979319148734745E-2</v>
      </c>
      <c r="P13" s="422">
        <f t="shared" si="5"/>
        <v>8.941793209812636E-2</v>
      </c>
      <c r="Q13" s="424">
        <f t="shared" si="6"/>
        <v>1343066.3713249997</v>
      </c>
    </row>
    <row r="14" spans="1:17" x14ac:dyDescent="0.3">
      <c r="A14" s="438" t="s">
        <v>6</v>
      </c>
      <c r="B14" s="439" t="s">
        <v>181</v>
      </c>
      <c r="C14" s="440">
        <f>(C69*C$62+C118*C$111+C167*C$160)/(SUM(C$160,C$111,C$62))</f>
        <v>0.23355340856844423</v>
      </c>
      <c r="D14" s="440">
        <f>(D69*D$62+D118*D$111+D167*D$160)/(SUM(D$160,D$111,D$62))</f>
        <v>0.18800979500996068</v>
      </c>
      <c r="E14" s="440">
        <f>(E69*E$62+E118*E$111+E167*E$160)/(SUM(E$160,E$111,E$62))</f>
        <v>0.33651169430944372</v>
      </c>
      <c r="F14" s="440">
        <f t="shared" si="11"/>
        <v>0.54005442792803138</v>
      </c>
      <c r="G14" s="440">
        <f t="shared" si="11"/>
        <v>0.35190654629346568</v>
      </c>
      <c r="H14" s="440">
        <f t="shared" si="11"/>
        <v>1.4028</v>
      </c>
      <c r="I14" s="440">
        <f t="shared" si="10"/>
        <v>0.76734353737377103</v>
      </c>
      <c r="J14" s="440">
        <f t="shared" si="10"/>
        <v>0.91734756235726556</v>
      </c>
      <c r="K14" s="440">
        <f>(K69*K$62+K118*K$111+K167*K$160)/(SUM(K$160,K$111,K$62))</f>
        <v>0.85119954859605729</v>
      </c>
      <c r="L14" s="440">
        <f>(L69*L$62+L118*L$111+L167*L$160)/(SUM(L$160,L$111,L$62))</f>
        <v>1.5273491971038611</v>
      </c>
      <c r="M14" s="599">
        <f t="shared" si="8"/>
        <v>0.54242766757806726</v>
      </c>
      <c r="N14" s="599"/>
      <c r="O14" s="441">
        <f t="shared" si="4"/>
        <v>6.1139062996799678E-2</v>
      </c>
      <c r="P14" s="440">
        <f t="shared" si="5"/>
        <v>0.28804661224927852</v>
      </c>
      <c r="Q14" s="442">
        <f t="shared" si="6"/>
        <v>4326489.2086919993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>
        <f>(I70*I$62+I119*I$111+I168*I$160)/(SUM(I$160,I$111,I$62))</f>
        <v>0.3427</v>
      </c>
      <c r="J15" s="422"/>
      <c r="K15" s="422"/>
      <c r="L15" s="422"/>
      <c r="M15" s="600">
        <f t="shared" si="8"/>
        <v>9.4222943491575079E-3</v>
      </c>
      <c r="N15" s="600"/>
      <c r="O15" s="423">
        <f t="shared" si="4"/>
        <v>1.0620222422644424E-3</v>
      </c>
      <c r="P15" s="422">
        <f t="shared" si="5"/>
        <v>5.0035426456186954E-3</v>
      </c>
      <c r="Q15" s="424">
        <f t="shared" si="6"/>
        <v>75153.715895000001</v>
      </c>
    </row>
    <row r="16" spans="1:17" ht="28.8" x14ac:dyDescent="0.3">
      <c r="A16" s="404">
        <v>5</v>
      </c>
      <c r="B16" s="408" t="s">
        <v>71</v>
      </c>
      <c r="C16" s="405">
        <f t="shared" ref="C16:L16" si="12">SUM(C17:C19,C23:C25)</f>
        <v>3.0413389436425367</v>
      </c>
      <c r="D16" s="405">
        <f t="shared" si="12"/>
        <v>3.0558903711120418</v>
      </c>
      <c r="E16" s="405">
        <f t="shared" si="12"/>
        <v>4.7770446700212155</v>
      </c>
      <c r="F16" s="405">
        <f t="shared" si="12"/>
        <v>4.6386275644964909</v>
      </c>
      <c r="G16" s="405">
        <f t="shared" si="12"/>
        <v>4.6359221920679614</v>
      </c>
      <c r="H16" s="405">
        <f t="shared" si="12"/>
        <v>4.6372461527999986</v>
      </c>
      <c r="I16" s="405">
        <f t="shared" si="12"/>
        <v>5.0407911037871855</v>
      </c>
      <c r="J16" s="405">
        <f t="shared" si="12"/>
        <v>4.6339076585312009</v>
      </c>
      <c r="K16" s="405">
        <f t="shared" si="12"/>
        <v>4.6265090213450639</v>
      </c>
      <c r="L16" s="405">
        <f t="shared" si="12"/>
        <v>4.6468119425459076</v>
      </c>
      <c r="M16" s="603">
        <f t="shared" si="8"/>
        <v>4.4762679600325139</v>
      </c>
      <c r="N16" s="603"/>
      <c r="O16" s="406">
        <f t="shared" si="4"/>
        <v>0.50453700125758438</v>
      </c>
      <c r="P16" s="405">
        <f t="shared" si="5"/>
        <v>2.3770428731343896</v>
      </c>
      <c r="Q16" s="409">
        <f t="shared" si="6"/>
        <v>35703424.035808712</v>
      </c>
    </row>
    <row r="17" spans="1:17" x14ac:dyDescent="0.3">
      <c r="A17" s="420" t="s">
        <v>115</v>
      </c>
      <c r="B17" s="421" t="s">
        <v>114</v>
      </c>
      <c r="C17" s="422">
        <f t="shared" ref="C17:L17" si="13">(C72*C$62+C121*C$111+C170*C$160)/(SUM(C$160,C$111,C$62))</f>
        <v>1.666304717253249</v>
      </c>
      <c r="D17" s="422">
        <f t="shared" si="13"/>
        <v>1.6765049511200327</v>
      </c>
      <c r="E17" s="422">
        <f t="shared" si="13"/>
        <v>2.532680505657134</v>
      </c>
      <c r="F17" s="422">
        <f t="shared" si="13"/>
        <v>2.4647828366565285</v>
      </c>
      <c r="G17" s="422">
        <f t="shared" si="13"/>
        <v>2.4634125282247572</v>
      </c>
      <c r="H17" s="422">
        <f t="shared" si="13"/>
        <v>2.4695999999999998</v>
      </c>
      <c r="I17" s="422">
        <f t="shared" si="13"/>
        <v>2.6870852616737393</v>
      </c>
      <c r="J17" s="422">
        <f t="shared" si="13"/>
        <v>2.4620346396201311</v>
      </c>
      <c r="K17" s="422">
        <f t="shared" si="13"/>
        <v>2.4555865471423837</v>
      </c>
      <c r="L17" s="422">
        <f t="shared" si="13"/>
        <v>2.4682474586745924</v>
      </c>
      <c r="M17" s="600">
        <f t="shared" si="8"/>
        <v>2.3839538381878174</v>
      </c>
      <c r="N17" s="600"/>
      <c r="O17" s="423">
        <f t="shared" si="4"/>
        <v>0.26870440540987034</v>
      </c>
      <c r="P17" s="422">
        <f t="shared" si="5"/>
        <v>1.265956491332249</v>
      </c>
      <c r="Q17" s="424">
        <f t="shared" si="6"/>
        <v>19014794.361416001</v>
      </c>
    </row>
    <row r="18" spans="1:17" x14ac:dyDescent="0.3">
      <c r="A18" s="438" t="s">
        <v>116</v>
      </c>
      <c r="B18" s="439" t="s">
        <v>117</v>
      </c>
      <c r="C18" s="440">
        <f t="shared" ref="C18:L18" si="14">(C73*C$62+C122*C$111+C171*C$160)/(SUM(C$160,C$111,C$62))</f>
        <v>0.70633490551063161</v>
      </c>
      <c r="D18" s="440">
        <f t="shared" si="14"/>
        <v>0.71065871324512409</v>
      </c>
      <c r="E18" s="440">
        <f t="shared" si="14"/>
        <v>1.0735855375845196</v>
      </c>
      <c r="F18" s="440">
        <f t="shared" si="14"/>
        <v>1.0448041909788459</v>
      </c>
      <c r="G18" s="440">
        <f t="shared" si="14"/>
        <v>1.0442233268267771</v>
      </c>
      <c r="H18" s="440">
        <f t="shared" si="14"/>
        <v>1.0468461527999999</v>
      </c>
      <c r="I18" s="440">
        <f t="shared" si="14"/>
        <v>1.1390366328266663</v>
      </c>
      <c r="J18" s="440">
        <f t="shared" si="14"/>
        <v>1.0436392494924962</v>
      </c>
      <c r="K18" s="440">
        <f t="shared" si="14"/>
        <v>1.0409059482278264</v>
      </c>
      <c r="L18" s="440">
        <f t="shared" si="14"/>
        <v>1.0462728199999491</v>
      </c>
      <c r="M18" s="599">
        <f t="shared" si="8"/>
        <v>1.0105413443309486</v>
      </c>
      <c r="N18" s="599"/>
      <c r="O18" s="441">
        <f t="shared" si="4"/>
        <v>0.11390191652240617</v>
      </c>
      <c r="P18" s="440">
        <f t="shared" si="5"/>
        <v>0.53663009498030101</v>
      </c>
      <c r="Q18" s="442">
        <f t="shared" si="6"/>
        <v>8060238.2262437129</v>
      </c>
    </row>
    <row r="19" spans="1:17" x14ac:dyDescent="0.3">
      <c r="A19" s="420" t="s">
        <v>8</v>
      </c>
      <c r="B19" s="421" t="s">
        <v>35</v>
      </c>
      <c r="C19" s="422">
        <f t="shared" ref="C19:L19" si="15">(C74*C$62+C123*C$111+C172*C$160)/(SUM(C$160,C$111,C$62))</f>
        <v>0.42542339056246026</v>
      </c>
      <c r="D19" s="422">
        <f t="shared" si="15"/>
        <v>0.42422500193785256</v>
      </c>
      <c r="E19" s="422">
        <f t="shared" si="15"/>
        <v>0.79081074185351508</v>
      </c>
      <c r="F19" s="422">
        <f t="shared" si="15"/>
        <v>0.7599400140647683</v>
      </c>
      <c r="G19" s="422">
        <f t="shared" si="15"/>
        <v>0.75940033829315556</v>
      </c>
      <c r="H19" s="422">
        <f t="shared" si="15"/>
        <v>0.75169999999999992</v>
      </c>
      <c r="I19" s="422">
        <f t="shared" si="15"/>
        <v>0.81345680142873533</v>
      </c>
      <c r="J19" s="422">
        <f t="shared" si="15"/>
        <v>0.75951457873308947</v>
      </c>
      <c r="K19" s="422">
        <f t="shared" si="15"/>
        <v>0.76193737981688814</v>
      </c>
      <c r="L19" s="422">
        <f t="shared" si="15"/>
        <v>0.76255561069617006</v>
      </c>
      <c r="M19" s="600">
        <f t="shared" si="8"/>
        <v>0.72545634590582164</v>
      </c>
      <c r="N19" s="600"/>
      <c r="O19" s="423">
        <f t="shared" si="4"/>
        <v>8.1768913875287633E-2</v>
      </c>
      <c r="P19" s="422">
        <f t="shared" si="5"/>
        <v>0.38524075238628569</v>
      </c>
      <c r="Q19" s="424">
        <f t="shared" si="6"/>
        <v>5786355.0101580005</v>
      </c>
    </row>
    <row r="20" spans="1:17" x14ac:dyDescent="0.3">
      <c r="A20" s="438" t="s">
        <v>9</v>
      </c>
      <c r="B20" s="439" t="s">
        <v>108</v>
      </c>
      <c r="C20" s="440">
        <f t="shared" ref="C20:L20" si="16">(C75*C$62+C124*C$111+C173*C$160)/(SUM(C$160,C$111,C$62))</f>
        <v>0.38103271539282735</v>
      </c>
      <c r="D20" s="440">
        <f t="shared" si="16"/>
        <v>0.37994319997563925</v>
      </c>
      <c r="E20" s="440">
        <f t="shared" si="16"/>
        <v>0.70820938256280863</v>
      </c>
      <c r="F20" s="440">
        <f t="shared" si="16"/>
        <v>0.68057357363740345</v>
      </c>
      <c r="G20" s="440">
        <f t="shared" si="16"/>
        <v>0.68009009412921828</v>
      </c>
      <c r="H20" s="440">
        <f t="shared" si="16"/>
        <v>0.67320000000000002</v>
      </c>
      <c r="I20" s="440">
        <f t="shared" si="16"/>
        <v>0.73188540130967394</v>
      </c>
      <c r="J20" s="440">
        <f t="shared" si="16"/>
        <v>0.68019189374322664</v>
      </c>
      <c r="K20" s="440">
        <f t="shared" si="16"/>
        <v>0.68235829231593181</v>
      </c>
      <c r="L20" s="440">
        <f t="shared" si="16"/>
        <v>0.68291577104344869</v>
      </c>
      <c r="M20" s="599">
        <f t="shared" si="8"/>
        <v>0.64978337998107982</v>
      </c>
      <c r="N20" s="599"/>
      <c r="O20" s="441">
        <f t="shared" si="4"/>
        <v>7.3239529208231346E-2</v>
      </c>
      <c r="P20" s="440">
        <f t="shared" si="5"/>
        <v>0.34505596319438869</v>
      </c>
      <c r="Q20" s="442">
        <f t="shared" si="6"/>
        <v>5182775.4178320002</v>
      </c>
    </row>
    <row r="21" spans="1:17" x14ac:dyDescent="0.3">
      <c r="A21" s="420" t="s">
        <v>10</v>
      </c>
      <c r="B21" s="421" t="s">
        <v>109</v>
      </c>
      <c r="C21" s="422">
        <f t="shared" ref="C21:L21" si="17">(C76*C$62+C125*C$111+C174*C$160)/(SUM(C$160,C$111,C$62))</f>
        <v>4.0224178096061693E-2</v>
      </c>
      <c r="D21" s="422">
        <f t="shared" si="17"/>
        <v>4.0105136997992993E-2</v>
      </c>
      <c r="E21" s="422">
        <f t="shared" si="17"/>
        <v>7.4799037501288232E-2</v>
      </c>
      <c r="F21" s="422">
        <f t="shared" si="17"/>
        <v>7.1858871207677769E-2</v>
      </c>
      <c r="G21" s="422">
        <f t="shared" si="17"/>
        <v>7.1809215204757748E-2</v>
      </c>
      <c r="H21" s="422">
        <f t="shared" si="17"/>
        <v>7.1099999999999997E-2</v>
      </c>
      <c r="I21" s="422">
        <f t="shared" si="17"/>
        <v>7.3871400119061265E-2</v>
      </c>
      <c r="J21" s="422">
        <f t="shared" si="17"/>
        <v>7.1819771976912694E-2</v>
      </c>
      <c r="K21" s="422">
        <f t="shared" si="17"/>
        <v>7.2043038943153712E-2</v>
      </c>
      <c r="L21" s="422">
        <f t="shared" si="17"/>
        <v>7.2099620862407607E-2</v>
      </c>
      <c r="M21" s="600">
        <f t="shared" si="8"/>
        <v>6.8520924675196923E-2</v>
      </c>
      <c r="N21" s="600"/>
      <c r="O21" s="423">
        <f t="shared" si="4"/>
        <v>7.7232511922207528E-3</v>
      </c>
      <c r="P21" s="422">
        <f t="shared" si="5"/>
        <v>3.6386824272819467E-2</v>
      </c>
      <c r="Q21" s="424">
        <f t="shared" si="6"/>
        <v>546533.77564699994</v>
      </c>
    </row>
    <row r="22" spans="1:17" x14ac:dyDescent="0.3">
      <c r="A22" s="438" t="s">
        <v>11</v>
      </c>
      <c r="B22" s="439" t="s">
        <v>110</v>
      </c>
      <c r="C22" s="440">
        <f t="shared" ref="C22:L22" si="18">(C77*C$62+C126*C$111+C175*C$160)/(SUM(C$160,C$111,C$62))</f>
        <v>4.1664970735711977E-3</v>
      </c>
      <c r="D22" s="440">
        <f t="shared" si="18"/>
        <v>4.1766649642203061E-3</v>
      </c>
      <c r="E22" s="440">
        <f t="shared" si="18"/>
        <v>7.8023217894181559E-3</v>
      </c>
      <c r="F22" s="440">
        <f t="shared" si="18"/>
        <v>7.5075692196870537E-3</v>
      </c>
      <c r="G22" s="440">
        <f t="shared" si="18"/>
        <v>7.5010289591795915E-3</v>
      </c>
      <c r="H22" s="440">
        <f t="shared" si="18"/>
        <v>7.4000000000000003E-3</v>
      </c>
      <c r="I22" s="440">
        <f t="shared" si="18"/>
        <v>7.7000000000000002E-3</v>
      </c>
      <c r="J22" s="440">
        <f t="shared" si="18"/>
        <v>7.5029130129500949E-3</v>
      </c>
      <c r="K22" s="440">
        <f t="shared" si="18"/>
        <v>7.5360485578026583E-3</v>
      </c>
      <c r="L22" s="440">
        <f t="shared" si="18"/>
        <v>7.5402187903137142E-3</v>
      </c>
      <c r="M22" s="599">
        <f t="shared" si="8"/>
        <v>7.1520412495448818E-3</v>
      </c>
      <c r="N22" s="599"/>
      <c r="O22" s="441">
        <f t="shared" si="4"/>
        <v>8.0613347483552138E-4</v>
      </c>
      <c r="P22" s="440">
        <f t="shared" si="5"/>
        <v>3.7979649190774422E-3</v>
      </c>
      <c r="Q22" s="442">
        <f t="shared" si="6"/>
        <v>57045.816678999996</v>
      </c>
    </row>
    <row r="23" spans="1:17" x14ac:dyDescent="0.3">
      <c r="A23" s="438" t="s">
        <v>13</v>
      </c>
      <c r="B23" s="439" t="s">
        <v>40</v>
      </c>
      <c r="C23" s="440">
        <f t="shared" ref="C23:L23" si="19">(C78*C$62+C127*C$111+C176*C$160)/(SUM(C$160,C$111,C$62))</f>
        <v>4.2536497211192972E-2</v>
      </c>
      <c r="D23" s="440">
        <f t="shared" si="19"/>
        <v>4.2792101381156633E-2</v>
      </c>
      <c r="E23" s="440">
        <f t="shared" si="19"/>
        <v>6.4688186320013524E-2</v>
      </c>
      <c r="F23" s="440">
        <f t="shared" si="19"/>
        <v>6.2891358005608897E-2</v>
      </c>
      <c r="G23" s="440">
        <f t="shared" si="19"/>
        <v>6.2855768287374505E-2</v>
      </c>
      <c r="H23" s="440">
        <f t="shared" si="19"/>
        <v>6.3E-2</v>
      </c>
      <c r="I23" s="440">
        <f t="shared" si="19"/>
        <v>6.8528201547796541E-2</v>
      </c>
      <c r="J23" s="440">
        <f t="shared" si="19"/>
        <v>6.2821048946894137E-2</v>
      </c>
      <c r="K23" s="440">
        <f t="shared" si="19"/>
        <v>6.2661640866083501E-2</v>
      </c>
      <c r="L23" s="440">
        <f t="shared" si="19"/>
        <v>6.2983373978683241E-2</v>
      </c>
      <c r="M23" s="599">
        <f t="shared" si="8"/>
        <v>6.0855037483525311E-2</v>
      </c>
      <c r="N23" s="599"/>
      <c r="O23" s="441">
        <f t="shared" si="4"/>
        <v>6.8592002081869852E-3</v>
      </c>
      <c r="P23" s="440">
        <f t="shared" si="5"/>
        <v>3.2315990560915671E-2</v>
      </c>
      <c r="Q23" s="442">
        <f t="shared" si="6"/>
        <v>485389.44213999994</v>
      </c>
    </row>
    <row r="24" spans="1:17" x14ac:dyDescent="0.3">
      <c r="A24" s="425" t="s">
        <v>14</v>
      </c>
      <c r="B24" s="421" t="s">
        <v>118</v>
      </c>
      <c r="C24" s="422">
        <f t="shared" ref="C24:L24" si="20">(C79*C$62+C128*C$111+C177*C$160)/(SUM(C$160,C$111,C$62))</f>
        <v>0.15085206012779726</v>
      </c>
      <c r="D24" s="422">
        <f t="shared" si="20"/>
        <v>0.15150780918354034</v>
      </c>
      <c r="E24" s="422">
        <f t="shared" si="20"/>
        <v>0.23942174990012891</v>
      </c>
      <c r="F24" s="422">
        <f t="shared" si="20"/>
        <v>0.23234188985195589</v>
      </c>
      <c r="G24" s="422">
        <f t="shared" si="20"/>
        <v>0.2322041134872474</v>
      </c>
      <c r="H24" s="422">
        <f t="shared" si="20"/>
        <v>0.2321</v>
      </c>
      <c r="I24" s="422">
        <f t="shared" si="20"/>
        <v>0.25221320452432838</v>
      </c>
      <c r="J24" s="422">
        <f t="shared" si="20"/>
        <v>0.23211263535682086</v>
      </c>
      <c r="K24" s="422">
        <f t="shared" si="20"/>
        <v>0.23181981586799624</v>
      </c>
      <c r="L24" s="422">
        <f t="shared" si="20"/>
        <v>0.23277986615417787</v>
      </c>
      <c r="M24" s="600">
        <f t="shared" si="8"/>
        <v>0.22404074047302155</v>
      </c>
      <c r="N24" s="600"/>
      <c r="O24" s="423">
        <f t="shared" si="4"/>
        <v>2.5252474688080548E-2</v>
      </c>
      <c r="P24" s="422">
        <f t="shared" si="5"/>
        <v>0.11897286985233989</v>
      </c>
      <c r="Q24" s="424">
        <f t="shared" si="6"/>
        <v>1786984.5214419998</v>
      </c>
    </row>
    <row r="25" spans="1:17" x14ac:dyDescent="0.3">
      <c r="A25" s="443"/>
      <c r="B25" s="439" t="s">
        <v>117</v>
      </c>
      <c r="C25" s="440">
        <f t="shared" ref="C25:L25" si="21">(C80*C$62+C129*C$111+C178*C$160)/(SUM(C$160,C$111,C$62))</f>
        <v>4.9887372977205628E-2</v>
      </c>
      <c r="D25" s="440">
        <f t="shared" si="21"/>
        <v>5.0201794244335636E-2</v>
      </c>
      <c r="E25" s="440">
        <f t="shared" si="21"/>
        <v>7.5857948705904399E-2</v>
      </c>
      <c r="F25" s="440">
        <f t="shared" si="21"/>
        <v>7.3867274938783326E-2</v>
      </c>
      <c r="G25" s="440">
        <f t="shared" si="21"/>
        <v>7.3826116948649156E-2</v>
      </c>
      <c r="H25" s="440">
        <f t="shared" si="21"/>
        <v>7.3999999999999996E-2</v>
      </c>
      <c r="I25" s="440">
        <f t="shared" si="21"/>
        <v>8.047100178591908E-2</v>
      </c>
      <c r="J25" s="440">
        <f t="shared" si="21"/>
        <v>7.3785506381768159E-2</v>
      </c>
      <c r="K25" s="440">
        <f t="shared" si="21"/>
        <v>7.3597689423886156E-2</v>
      </c>
      <c r="L25" s="440">
        <f t="shared" si="21"/>
        <v>7.3972813042335217E-2</v>
      </c>
      <c r="M25" s="599">
        <f t="shared" si="8"/>
        <v>7.1420653651379964E-2</v>
      </c>
      <c r="N25" s="599"/>
      <c r="O25" s="441">
        <f t="shared" si="4"/>
        <v>8.0500905537527409E-3</v>
      </c>
      <c r="P25" s="440">
        <f t="shared" si="5"/>
        <v>3.7926674022298525E-2</v>
      </c>
      <c r="Q25" s="442">
        <f t="shared" si="6"/>
        <v>569662.47440900002</v>
      </c>
    </row>
    <row r="26" spans="1:17" x14ac:dyDescent="0.3">
      <c r="A26" s="404">
        <v>6</v>
      </c>
      <c r="B26" s="398" t="s">
        <v>42</v>
      </c>
      <c r="C26" s="405">
        <f>SUM(C27:C29)</f>
        <v>0.37169043677501057</v>
      </c>
      <c r="D26" s="405">
        <f t="shared" ref="D26:L26" si="22">SUM(D27:D29)</f>
        <v>0.37472624001738608</v>
      </c>
      <c r="E26" s="405">
        <f t="shared" si="22"/>
        <v>0.47066587561848017</v>
      </c>
      <c r="F26" s="405">
        <f t="shared" si="22"/>
        <v>0.46329178486922495</v>
      </c>
      <c r="G26" s="405">
        <f t="shared" si="22"/>
        <v>0.46316210317337658</v>
      </c>
      <c r="H26" s="405">
        <f t="shared" si="22"/>
        <v>0.46699999999999997</v>
      </c>
      <c r="I26" s="405">
        <f>SUM(I27:I29)</f>
        <v>0.99066841262049499</v>
      </c>
      <c r="J26" s="405">
        <f t="shared" si="22"/>
        <v>0.46282094899446069</v>
      </c>
      <c r="K26" s="405">
        <f t="shared" si="22"/>
        <v>0.46061866057993933</v>
      </c>
      <c r="L26" s="405">
        <f t="shared" si="22"/>
        <v>0.46321827073882477</v>
      </c>
      <c r="M26" s="603">
        <f t="shared" si="8"/>
        <v>0.46783458676717232</v>
      </c>
      <c r="N26" s="603"/>
      <c r="O26" s="406">
        <f t="shared" si="4"/>
        <v>5.2731396243395526E-2</v>
      </c>
      <c r="P26" s="405">
        <f t="shared" si="5"/>
        <v>0.24843527693382356</v>
      </c>
      <c r="Q26" s="407">
        <f t="shared" si="6"/>
        <v>3731522.9515089998</v>
      </c>
    </row>
    <row r="27" spans="1:17" x14ac:dyDescent="0.3">
      <c r="A27" s="420" t="s">
        <v>15</v>
      </c>
      <c r="B27" s="421" t="s">
        <v>43</v>
      </c>
      <c r="C27" s="422">
        <f t="shared" ref="C27:L27" si="23">(C82*C$62+C131*C$111+C180*C$160)/(SUM(C$160,C$111,C$62))</f>
        <v>0.17273819035226398</v>
      </c>
      <c r="D27" s="422">
        <f t="shared" si="23"/>
        <v>0.17356022280885705</v>
      </c>
      <c r="E27" s="422">
        <f t="shared" si="23"/>
        <v>0.27124196635953912</v>
      </c>
      <c r="F27" s="422">
        <f t="shared" si="23"/>
        <v>0.26340381450822287</v>
      </c>
      <c r="G27" s="422">
        <f t="shared" si="23"/>
        <v>0.26324981932211894</v>
      </c>
      <c r="H27" s="422">
        <f t="shared" si="23"/>
        <v>0.26329999999999998</v>
      </c>
      <c r="I27" s="422">
        <f t="shared" si="23"/>
        <v>0.28625580559587982</v>
      </c>
      <c r="J27" s="422">
        <f t="shared" si="23"/>
        <v>0.26313677987240491</v>
      </c>
      <c r="K27" s="422">
        <f t="shared" si="23"/>
        <v>0.26272796154140421</v>
      </c>
      <c r="L27" s="422">
        <f t="shared" si="23"/>
        <v>0.26387279348180298</v>
      </c>
      <c r="M27" s="600">
        <f t="shared" si="8"/>
        <v>0.2541814662572684</v>
      </c>
      <c r="N27" s="600"/>
      <c r="O27" s="423">
        <f t="shared" si="4"/>
        <v>2.864974927903256E-2</v>
      </c>
      <c r="P27" s="422">
        <f t="shared" si="5"/>
        <v>0.13497856880875836</v>
      </c>
      <c r="Q27" s="424">
        <f t="shared" si="6"/>
        <v>2027391.7363429999</v>
      </c>
    </row>
    <row r="28" spans="1:17" x14ac:dyDescent="0.3">
      <c r="A28" s="438" t="s">
        <v>16</v>
      </c>
      <c r="B28" s="439" t="s">
        <v>80</v>
      </c>
      <c r="C28" s="440">
        <f t="shared" ref="C28:L28" si="24">(C83*C$62+C132*C$111+C181*C$160)/(SUM(C$160,C$111,C$62))</f>
        <v>0.19895224642274659</v>
      </c>
      <c r="D28" s="440">
        <f t="shared" si="24"/>
        <v>0.20116601720852903</v>
      </c>
      <c r="E28" s="440">
        <f t="shared" si="24"/>
        <v>0.19942390925894102</v>
      </c>
      <c r="F28" s="440">
        <f t="shared" si="24"/>
        <v>0.19988797036100212</v>
      </c>
      <c r="G28" s="440">
        <f t="shared" si="24"/>
        <v>0.19991228385125762</v>
      </c>
      <c r="H28" s="440">
        <f t="shared" si="24"/>
        <v>0.20369999999999999</v>
      </c>
      <c r="I28" s="440">
        <f t="shared" si="24"/>
        <v>0.20201260702461504</v>
      </c>
      <c r="J28" s="440">
        <f t="shared" si="24"/>
        <v>0.19968416912205578</v>
      </c>
      <c r="K28" s="440">
        <f t="shared" si="24"/>
        <v>0.19789069903853512</v>
      </c>
      <c r="L28" s="440">
        <f t="shared" si="24"/>
        <v>0.19934547725702179</v>
      </c>
      <c r="M28" s="599">
        <f t="shared" si="8"/>
        <v>0.19983998750431095</v>
      </c>
      <c r="N28" s="599"/>
      <c r="O28" s="441">
        <f t="shared" si="4"/>
        <v>2.2524716779029869E-2</v>
      </c>
      <c r="P28" s="440">
        <f t="shared" si="5"/>
        <v>0.10612148832594404</v>
      </c>
      <c r="Q28" s="442">
        <f t="shared" si="6"/>
        <v>1593955.4729260001</v>
      </c>
    </row>
    <row r="29" spans="1:17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>
        <f>(I84*I$62+I133*I$111+I182*I$160)/(SUM(I$160,I$111,I$62))</f>
        <v>0.50240000000000007</v>
      </c>
      <c r="J29" s="422"/>
      <c r="K29" s="422"/>
      <c r="L29" s="422"/>
      <c r="M29" s="600">
        <f t="shared" si="8"/>
        <v>1.3813133005593033E-2</v>
      </c>
      <c r="N29" s="600"/>
      <c r="O29" s="423">
        <f t="shared" si="4"/>
        <v>1.5569301853331071E-3</v>
      </c>
      <c r="P29" s="422">
        <f t="shared" si="5"/>
        <v>7.3352197991211916E-3</v>
      </c>
      <c r="Q29" s="424">
        <f t="shared" si="6"/>
        <v>110175.74224000001</v>
      </c>
    </row>
    <row r="30" spans="1:17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>
        <f>(I85*I$62+I134*I$111+I183*I$160)/(SUM(I$160,I$111,I$62))</f>
        <v>0.50240000000000007</v>
      </c>
      <c r="J30" s="440"/>
      <c r="K30" s="440"/>
      <c r="L30" s="440"/>
      <c r="M30" s="599">
        <f t="shared" si="8"/>
        <v>1.3813133005593033E-2</v>
      </c>
      <c r="N30" s="599"/>
      <c r="O30" s="441">
        <f t="shared" si="4"/>
        <v>1.5569301853331071E-3</v>
      </c>
      <c r="P30" s="440">
        <f t="shared" si="5"/>
        <v>7.3352197991211916E-3</v>
      </c>
      <c r="Q30" s="442">
        <f t="shared" si="6"/>
        <v>110175.74224000001</v>
      </c>
    </row>
    <row r="31" spans="1:17" x14ac:dyDescent="0.3">
      <c r="A31" s="404">
        <v>7</v>
      </c>
      <c r="B31" s="398" t="s">
        <v>45</v>
      </c>
      <c r="C31" s="405">
        <f>SUM(C32:C33)</f>
        <v>0.26110147151383672</v>
      </c>
      <c r="D31" s="405">
        <f>SUM(D32:D33)</f>
        <v>0.22690218048804339</v>
      </c>
      <c r="E31" s="405">
        <f t="shared" ref="E31:L31" si="25">SUM(E32:E33)</f>
        <v>0.40093377427053356</v>
      </c>
      <c r="F31" s="405">
        <f t="shared" si="25"/>
        <v>0.66553010554612646</v>
      </c>
      <c r="G31" s="405">
        <f t="shared" si="25"/>
        <v>0.45956701656314269</v>
      </c>
      <c r="H31" s="405">
        <f t="shared" si="25"/>
        <v>1.5373999999999999</v>
      </c>
      <c r="I31" s="405">
        <f t="shared" si="25"/>
        <v>0.85007373058727853</v>
      </c>
      <c r="J31" s="405">
        <f t="shared" si="25"/>
        <v>1.0001870288260799</v>
      </c>
      <c r="K31" s="405">
        <f t="shared" si="25"/>
        <v>0.9262286654255184</v>
      </c>
      <c r="L31" s="405">
        <f t="shared" si="25"/>
        <v>1.7567520976807862</v>
      </c>
      <c r="M31" s="603">
        <f t="shared" si="8"/>
        <v>0.6313384005812902</v>
      </c>
      <c r="N31" s="603"/>
      <c r="O31" s="406">
        <f t="shared" si="4"/>
        <v>7.1160526191048221E-2</v>
      </c>
      <c r="P31" s="405">
        <f t="shared" si="5"/>
        <v>0.33526108334830773</v>
      </c>
      <c r="Q31" s="407">
        <f t="shared" si="6"/>
        <v>5035655.333261</v>
      </c>
    </row>
    <row r="32" spans="1:17" x14ac:dyDescent="0.3">
      <c r="A32" s="420" t="s">
        <v>17</v>
      </c>
      <c r="B32" s="421" t="s">
        <v>46</v>
      </c>
      <c r="C32" s="422">
        <f t="shared" ref="C32:L32" si="26">(C87*C$62+C136*C$111+C185*C$160)/(SUM(C$160,C$111,C$62))</f>
        <v>0.24696528221030684</v>
      </c>
      <c r="D32" s="422">
        <f t="shared" si="26"/>
        <v>0.21582852287968735</v>
      </c>
      <c r="E32" s="422">
        <f t="shared" si="26"/>
        <v>0.38021005088101112</v>
      </c>
      <c r="F32" s="422">
        <f t="shared" si="26"/>
        <v>0.63119012860510293</v>
      </c>
      <c r="G32" s="422">
        <f t="shared" si="26"/>
        <v>0.43610197617816143</v>
      </c>
      <c r="H32" s="422">
        <f t="shared" si="26"/>
        <v>1.4698</v>
      </c>
      <c r="I32" s="422">
        <f t="shared" si="26"/>
        <v>0.79947273475442304</v>
      </c>
      <c r="J32" s="422">
        <f t="shared" si="26"/>
        <v>0.94839823996793671</v>
      </c>
      <c r="K32" s="422">
        <f t="shared" si="26"/>
        <v>0.87545304378873279</v>
      </c>
      <c r="L32" s="422">
        <f t="shared" si="26"/>
        <v>1.6647185028799456</v>
      </c>
      <c r="M32" s="600">
        <f t="shared" si="8"/>
        <v>0.59852362295573092</v>
      </c>
      <c r="N32" s="600"/>
      <c r="O32" s="423">
        <f t="shared" si="4"/>
        <v>6.7461849157420886E-2</v>
      </c>
      <c r="P32" s="422">
        <f t="shared" si="5"/>
        <v>0.31783537649054427</v>
      </c>
      <c r="Q32" s="424">
        <f t="shared" si="6"/>
        <v>4773919.4562609997</v>
      </c>
    </row>
    <row r="33" spans="1:19" x14ac:dyDescent="0.3">
      <c r="A33" s="438" t="s">
        <v>18</v>
      </c>
      <c r="B33" s="439" t="s">
        <v>48</v>
      </c>
      <c r="C33" s="440">
        <f t="shared" ref="C33:L33" si="27">(C88*C$62+C137*C$111+C186*C$160)/(SUM(C$160,C$111,C$62))</f>
        <v>1.4136189303529886E-2</v>
      </c>
      <c r="D33" s="440">
        <f t="shared" si="27"/>
        <v>1.1073657608356043E-2</v>
      </c>
      <c r="E33" s="440">
        <f t="shared" si="27"/>
        <v>2.0723723389522414E-2</v>
      </c>
      <c r="F33" s="440">
        <f t="shared" si="27"/>
        <v>3.4339976941023545E-2</v>
      </c>
      <c r="G33" s="440">
        <f t="shared" si="27"/>
        <v>2.3465040384981237E-2</v>
      </c>
      <c r="H33" s="440">
        <f t="shared" si="27"/>
        <v>6.7599999999999993E-2</v>
      </c>
      <c r="I33" s="440">
        <f t="shared" si="27"/>
        <v>5.0600995832855482E-2</v>
      </c>
      <c r="J33" s="440">
        <f t="shared" si="27"/>
        <v>5.1788788858143114E-2</v>
      </c>
      <c r="K33" s="440">
        <f t="shared" si="27"/>
        <v>5.0775621636785596E-2</v>
      </c>
      <c r="L33" s="440">
        <f t="shared" si="27"/>
        <v>9.2033594800840557E-2</v>
      </c>
      <c r="M33" s="599">
        <f t="shared" si="8"/>
        <v>3.2814777625559281E-2</v>
      </c>
      <c r="N33" s="599"/>
      <c r="O33" s="441">
        <f t="shared" si="4"/>
        <v>3.6986770336273379E-3</v>
      </c>
      <c r="P33" s="440">
        <f t="shared" si="5"/>
        <v>1.7425706857763477E-2</v>
      </c>
      <c r="Q33" s="442">
        <f t="shared" si="6"/>
        <v>261735.87700000001</v>
      </c>
    </row>
    <row r="34" spans="1:19" x14ac:dyDescent="0.3">
      <c r="A34" s="404">
        <v>8</v>
      </c>
      <c r="B34" s="398" t="s">
        <v>49</v>
      </c>
      <c r="C34" s="405">
        <f>SUM(C35:C38)</f>
        <v>0.56255258775284134</v>
      </c>
      <c r="D34" s="405">
        <f>SUM(D35:D38)</f>
        <v>0.43023527239934783</v>
      </c>
      <c r="E34" s="405">
        <f t="shared" ref="E34:L34" si="28">SUM(E35:E38)</f>
        <v>0.6022308783459599</v>
      </c>
      <c r="F34" s="405">
        <f t="shared" si="28"/>
        <v>0.91997446172627884</v>
      </c>
      <c r="G34" s="405">
        <f t="shared" si="28"/>
        <v>0.90233293154242744</v>
      </c>
      <c r="H34" s="405">
        <f t="shared" si="28"/>
        <v>1.6019999999999999</v>
      </c>
      <c r="I34" s="405">
        <f t="shared" si="28"/>
        <v>1.1417795064178407</v>
      </c>
      <c r="J34" s="405">
        <f t="shared" si="28"/>
        <v>1.5992522173675712</v>
      </c>
      <c r="K34" s="405">
        <f t="shared" si="28"/>
        <v>1.4838721736247482</v>
      </c>
      <c r="L34" s="405">
        <f t="shared" si="28"/>
        <v>2.8502703794295634</v>
      </c>
      <c r="M34" s="603">
        <f t="shared" si="8"/>
        <v>1.0259554938080664</v>
      </c>
      <c r="N34" s="603"/>
      <c r="O34" s="406">
        <f t="shared" si="4"/>
        <v>0.11563930329718376</v>
      </c>
      <c r="P34" s="405">
        <f t="shared" si="5"/>
        <v>0.54481550623967179</v>
      </c>
      <c r="Q34" s="407">
        <f t="shared" si="6"/>
        <v>8183183.9300859999</v>
      </c>
    </row>
    <row r="35" spans="1:19" x14ac:dyDescent="0.3">
      <c r="A35" s="420" t="s">
        <v>19</v>
      </c>
      <c r="B35" s="421" t="s">
        <v>46</v>
      </c>
      <c r="C35" s="422">
        <f t="shared" ref="C35:L35" si="29">(C90*C$62+C139*C$111+C188*C$160)/(SUM(C$160,C$111,C$62))</f>
        <v>0.28449073151030357</v>
      </c>
      <c r="D35" s="422">
        <f t="shared" si="29"/>
        <v>0.21761915270282278</v>
      </c>
      <c r="E35" s="422">
        <f t="shared" si="29"/>
        <v>0.30458524061910219</v>
      </c>
      <c r="F35" s="422">
        <f t="shared" si="29"/>
        <v>0.46530818483911623</v>
      </c>
      <c r="G35" s="422">
        <f t="shared" si="29"/>
        <v>0.45636496776030294</v>
      </c>
      <c r="H35" s="422">
        <f t="shared" si="29"/>
        <v>0.81040000000000001</v>
      </c>
      <c r="I35" s="422">
        <f t="shared" si="29"/>
        <v>0.57755415273267519</v>
      </c>
      <c r="J35" s="422">
        <f t="shared" si="29"/>
        <v>0.80880498481102814</v>
      </c>
      <c r="K35" s="422">
        <f t="shared" si="29"/>
        <v>0.75037620820688078</v>
      </c>
      <c r="L35" s="422">
        <f t="shared" si="29"/>
        <v>1.4414364710650744</v>
      </c>
      <c r="M35" s="600">
        <f t="shared" si="8"/>
        <v>0.51887640579143979</v>
      </c>
      <c r="N35" s="600"/>
      <c r="O35" s="423">
        <f t="shared" si="4"/>
        <v>5.8484511682232926E-2</v>
      </c>
      <c r="P35" s="422">
        <f t="shared" si="5"/>
        <v>0.27554013151955509</v>
      </c>
      <c r="Q35" s="424">
        <f t="shared" si="6"/>
        <v>4138640.604977</v>
      </c>
    </row>
    <row r="36" spans="1:19" x14ac:dyDescent="0.3">
      <c r="A36" s="438" t="s">
        <v>19</v>
      </c>
      <c r="B36" s="439" t="s">
        <v>47</v>
      </c>
      <c r="C36" s="440">
        <f t="shared" ref="C36:L36" si="30">(C91*C$62+C140*C$111+C189*C$160)/(SUM(C$160,C$111,C$62))</f>
        <v>0.14586572071822837</v>
      </c>
      <c r="D36" s="440">
        <f t="shared" si="30"/>
        <v>0.11151184792826507</v>
      </c>
      <c r="E36" s="440">
        <f t="shared" si="30"/>
        <v>0.15614505634981199</v>
      </c>
      <c r="F36" s="440">
        <f t="shared" si="30"/>
        <v>0.23847841149517232</v>
      </c>
      <c r="G36" s="440">
        <f t="shared" si="30"/>
        <v>0.23393051681750948</v>
      </c>
      <c r="H36" s="440">
        <f t="shared" si="30"/>
        <v>0.41520000000000001</v>
      </c>
      <c r="I36" s="440">
        <f t="shared" si="30"/>
        <v>0.29593437571150055</v>
      </c>
      <c r="J36" s="440">
        <f t="shared" si="30"/>
        <v>0.41461026403125195</v>
      </c>
      <c r="K36" s="440">
        <f t="shared" si="30"/>
        <v>0.38474102165208746</v>
      </c>
      <c r="L36" s="440">
        <f t="shared" si="30"/>
        <v>0.7389716664940188</v>
      </c>
      <c r="M36" s="599">
        <f t="shared" si="8"/>
        <v>0.26598444342317312</v>
      </c>
      <c r="N36" s="599"/>
      <c r="O36" s="441">
        <f t="shared" si="4"/>
        <v>2.9980107237574893E-2</v>
      </c>
      <c r="P36" s="440">
        <f t="shared" si="5"/>
        <v>0.14124633092766822</v>
      </c>
      <c r="Q36" s="442">
        <f t="shared" si="6"/>
        <v>2121534.1564130001</v>
      </c>
    </row>
    <row r="37" spans="1:19" x14ac:dyDescent="0.3">
      <c r="A37" s="420" t="s">
        <v>20</v>
      </c>
      <c r="B37" s="421" t="s">
        <v>50</v>
      </c>
      <c r="C37" s="422">
        <f t="shared" ref="C37:L37" si="31">(C92*C$62+C141*C$111+C190*C$160)/(SUM(C$160,C$111,C$62))</f>
        <v>8.7400540067176277E-2</v>
      </c>
      <c r="D37" s="422">
        <f t="shared" si="31"/>
        <v>6.6843959524099869E-2</v>
      </c>
      <c r="E37" s="422">
        <f t="shared" si="31"/>
        <v>9.3560491852937216E-2</v>
      </c>
      <c r="F37" s="422">
        <f t="shared" si="31"/>
        <v>0.14294206157785702</v>
      </c>
      <c r="G37" s="422">
        <f t="shared" si="31"/>
        <v>0.14019195915351707</v>
      </c>
      <c r="H37" s="422">
        <f t="shared" si="31"/>
        <v>0.24890000000000001</v>
      </c>
      <c r="I37" s="422">
        <f t="shared" si="31"/>
        <v>0.17738918547452484</v>
      </c>
      <c r="J37" s="422">
        <f t="shared" si="31"/>
        <v>0.24846158490963063</v>
      </c>
      <c r="K37" s="422">
        <f t="shared" si="31"/>
        <v>0.23053391395271736</v>
      </c>
      <c r="L37" s="422">
        <f t="shared" si="31"/>
        <v>0.44283672188928852</v>
      </c>
      <c r="M37" s="600">
        <f t="shared" si="8"/>
        <v>0.15939537683577132</v>
      </c>
      <c r="N37" s="600"/>
      <c r="O37" s="423">
        <f t="shared" si="4"/>
        <v>1.7966052560101548E-2</v>
      </c>
      <c r="P37" s="422">
        <f t="shared" si="5"/>
        <v>8.4644093673804197E-2</v>
      </c>
      <c r="Q37" s="424">
        <f t="shared" si="6"/>
        <v>1271362.8360339999</v>
      </c>
    </row>
    <row r="38" spans="1:19" x14ac:dyDescent="0.3">
      <c r="A38" s="438" t="s">
        <v>20</v>
      </c>
      <c r="B38" s="439" t="s">
        <v>47</v>
      </c>
      <c r="C38" s="440">
        <f t="shared" ref="C38:L38" si="32">(C93*C$62+C142*C$111+C191*C$160)/(SUM(C$160,C$111,C$62))</f>
        <v>4.4795595457133207E-2</v>
      </c>
      <c r="D38" s="440">
        <f t="shared" si="32"/>
        <v>3.4260312244160082E-2</v>
      </c>
      <c r="E38" s="440">
        <f t="shared" si="32"/>
        <v>4.7940089524108401E-2</v>
      </c>
      <c r="F38" s="440">
        <f t="shared" si="32"/>
        <v>7.3245803814133245E-2</v>
      </c>
      <c r="G38" s="440">
        <f t="shared" si="32"/>
        <v>7.1845487811098022E-2</v>
      </c>
      <c r="H38" s="440">
        <f t="shared" si="32"/>
        <v>0.1275</v>
      </c>
      <c r="I38" s="440">
        <f t="shared" si="32"/>
        <v>9.0901792499139877E-2</v>
      </c>
      <c r="J38" s="440">
        <f t="shared" si="32"/>
        <v>0.12737538361566059</v>
      </c>
      <c r="K38" s="440">
        <f t="shared" si="32"/>
        <v>0.11822102981306266</v>
      </c>
      <c r="L38" s="440">
        <f t="shared" si="32"/>
        <v>0.22702551998118164</v>
      </c>
      <c r="M38" s="599">
        <f t="shared" si="8"/>
        <v>8.1699267757682145E-2</v>
      </c>
      <c r="N38" s="599"/>
      <c r="O38" s="441">
        <f t="shared" si="4"/>
        <v>9.2086318172744028E-3</v>
      </c>
      <c r="P38" s="440">
        <f t="shared" si="5"/>
        <v>4.338495011864435E-2</v>
      </c>
      <c r="Q38" s="442">
        <f t="shared" si="6"/>
        <v>651646.33266200009</v>
      </c>
    </row>
    <row r="39" spans="1:19" x14ac:dyDescent="0.3">
      <c r="A39" s="404">
        <v>9</v>
      </c>
      <c r="B39" s="398" t="s">
        <v>51</v>
      </c>
      <c r="C39" s="405">
        <f t="shared" ref="C39:L39" si="33">SUM(C42,C44)</f>
        <v>0.43007257513515806</v>
      </c>
      <c r="D39" s="405">
        <f t="shared" si="33"/>
        <v>0.43195091003427244</v>
      </c>
      <c r="E39" s="405">
        <f t="shared" si="33"/>
        <v>0.64054071451085071</v>
      </c>
      <c r="F39" s="405">
        <f t="shared" si="33"/>
        <v>0.72375723649619661</v>
      </c>
      <c r="G39" s="405">
        <f t="shared" si="33"/>
        <v>0.69556486027114994</v>
      </c>
      <c r="H39" s="405">
        <f t="shared" si="33"/>
        <v>0.93660396721439054</v>
      </c>
      <c r="I39" s="405">
        <f t="shared" si="33"/>
        <v>0.87146903488353011</v>
      </c>
      <c r="J39" s="405">
        <f t="shared" si="33"/>
        <v>0.89139392957897878</v>
      </c>
      <c r="K39" s="405">
        <f t="shared" si="33"/>
        <v>0.90358097843048957</v>
      </c>
      <c r="L39" s="405">
        <f t="shared" si="33"/>
        <v>1.1574694048027454</v>
      </c>
      <c r="M39" s="603">
        <f t="shared" si="8"/>
        <v>0.69489977695111749</v>
      </c>
      <c r="N39" s="603"/>
      <c r="O39" s="406">
        <f t="shared" si="4"/>
        <v>7.8324768036213452E-2</v>
      </c>
      <c r="P39" s="405">
        <f t="shared" si="5"/>
        <v>0.36901422727435035</v>
      </c>
      <c r="Q39" s="407">
        <f t="shared" si="6"/>
        <v>5542630.9640976954</v>
      </c>
    </row>
    <row r="40" spans="1:19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596">
        <f t="shared" si="8"/>
        <v>-0.28051726231142393</v>
      </c>
      <c r="N40" s="596"/>
      <c r="O40" s="429">
        <f t="shared" si="4"/>
        <v>-3.1618155926162426E-2</v>
      </c>
      <c r="P40" s="430">
        <f t="shared" si="5"/>
        <v>-0.14896372717680131</v>
      </c>
      <c r="Q40" s="431">
        <f t="shared" si="6"/>
        <v>-2237450.2275319998</v>
      </c>
    </row>
    <row r="41" spans="1:19" x14ac:dyDescent="0.3">
      <c r="A41" s="432"/>
      <c r="B41" s="433" t="s">
        <v>52</v>
      </c>
      <c r="C41" s="434">
        <f t="shared" ref="C41:L41" si="34">SUM(C34,C31,C26,C16,C9)</f>
        <v>5.0556328482526691</v>
      </c>
      <c r="D41" s="434">
        <f t="shared" si="34"/>
        <v>5.0777132415746511</v>
      </c>
      <c r="E41" s="434">
        <f t="shared" si="34"/>
        <v>7.5297493124424051</v>
      </c>
      <c r="F41" s="434">
        <f t="shared" si="34"/>
        <v>8.5079846298983952</v>
      </c>
      <c r="G41" s="434">
        <f t="shared" si="34"/>
        <v>8.1765747433952853</v>
      </c>
      <c r="H41" s="434">
        <f t="shared" si="34"/>
        <v>11.0100621528</v>
      </c>
      <c r="I41" s="434">
        <f t="shared" si="34"/>
        <v>10.244381375882</v>
      </c>
      <c r="J41" s="434">
        <f t="shared" si="34"/>
        <v>10.478604523192962</v>
      </c>
      <c r="K41" s="434">
        <f t="shared" si="34"/>
        <v>10.621866958556561</v>
      </c>
      <c r="L41" s="434">
        <f t="shared" si="34"/>
        <v>13.606401993731428</v>
      </c>
      <c r="M41" s="597">
        <f t="shared" si="8"/>
        <v>8.1687564883518764</v>
      </c>
      <c r="N41" s="597"/>
      <c r="O41" s="435">
        <f t="shared" si="4"/>
        <v>0.92073127423018575</v>
      </c>
      <c r="P41" s="436">
        <f t="shared" si="5"/>
        <v>4.3378735514453179</v>
      </c>
      <c r="Q41" s="437">
        <f t="shared" si="6"/>
        <v>65155298.867937356</v>
      </c>
      <c r="R41" s="277"/>
      <c r="S41" s="277"/>
    </row>
    <row r="42" spans="1:19" x14ac:dyDescent="0.3">
      <c r="A42" s="426" t="s">
        <v>21</v>
      </c>
      <c r="B42" s="416" t="s">
        <v>53</v>
      </c>
      <c r="C42" s="427">
        <f t="shared" ref="C42:L42" si="35">SUM(C43:C43)</f>
        <v>0.10532399912764785</v>
      </c>
      <c r="D42" s="427">
        <f t="shared" si="35"/>
        <v>0.10578399996172472</v>
      </c>
      <c r="E42" s="427">
        <f t="shared" si="35"/>
        <v>0.15686726742611265</v>
      </c>
      <c r="F42" s="427">
        <f t="shared" si="35"/>
        <v>0.17724684379467326</v>
      </c>
      <c r="G42" s="427">
        <f t="shared" si="35"/>
        <v>0.17034258162915394</v>
      </c>
      <c r="H42" s="427">
        <f t="shared" si="35"/>
        <v>0.22937262482928242</v>
      </c>
      <c r="I42" s="427">
        <f t="shared" si="35"/>
        <v>0.21342119720374972</v>
      </c>
      <c r="J42" s="427">
        <f t="shared" si="35"/>
        <v>0.21830076803167897</v>
      </c>
      <c r="K42" s="427">
        <f t="shared" si="35"/>
        <v>0.22128535434760885</v>
      </c>
      <c r="L42" s="427">
        <f t="shared" si="35"/>
        <v>0.28346217273540686</v>
      </c>
      <c r="M42" s="598">
        <f t="shared" si="8"/>
        <v>0.17017970392183465</v>
      </c>
      <c r="N42" s="598"/>
      <c r="O42" s="428">
        <f t="shared" si="4"/>
        <v>1.9181594636037462E-2</v>
      </c>
      <c r="P42" s="427">
        <f t="shared" si="5"/>
        <v>9.0370919697260313E-2</v>
      </c>
      <c r="Q42" s="424">
        <f t="shared" si="6"/>
        <v>1357380.3413157391</v>
      </c>
    </row>
    <row r="43" spans="1:19" x14ac:dyDescent="0.3">
      <c r="A43" s="438" t="s">
        <v>121</v>
      </c>
      <c r="B43" s="439" t="s">
        <v>128</v>
      </c>
      <c r="C43" s="440">
        <f t="shared" ref="C43:L43" si="36">(C98*C$62+C147*C$111+C196*C$160)/(SUM(C$160,C$111,C$62))</f>
        <v>0.10532399912764785</v>
      </c>
      <c r="D43" s="440">
        <f t="shared" si="36"/>
        <v>0.10578399996172472</v>
      </c>
      <c r="E43" s="440">
        <f t="shared" si="36"/>
        <v>0.15686726742611265</v>
      </c>
      <c r="F43" s="440">
        <f t="shared" si="36"/>
        <v>0.17724684379467326</v>
      </c>
      <c r="G43" s="440">
        <f t="shared" si="36"/>
        <v>0.17034258162915394</v>
      </c>
      <c r="H43" s="440">
        <f t="shared" si="36"/>
        <v>0.22937262482928242</v>
      </c>
      <c r="I43" s="440">
        <f t="shared" si="36"/>
        <v>0.21342119720374972</v>
      </c>
      <c r="J43" s="440">
        <f t="shared" si="36"/>
        <v>0.21830076803167897</v>
      </c>
      <c r="K43" s="440">
        <f t="shared" si="36"/>
        <v>0.22128535434760885</v>
      </c>
      <c r="L43" s="440">
        <f t="shared" si="36"/>
        <v>0.28346217273540686</v>
      </c>
      <c r="M43" s="599">
        <f t="shared" si="8"/>
        <v>0.17017970392183465</v>
      </c>
      <c r="N43" s="599"/>
      <c r="O43" s="441">
        <f t="shared" si="4"/>
        <v>1.9181594636037462E-2</v>
      </c>
      <c r="P43" s="440">
        <f t="shared" si="5"/>
        <v>9.0370919697260313E-2</v>
      </c>
      <c r="Q43" s="442">
        <f t="shared" si="6"/>
        <v>1357380.3413157391</v>
      </c>
    </row>
    <row r="44" spans="1:19" x14ac:dyDescent="0.3">
      <c r="A44" s="426" t="s">
        <v>24</v>
      </c>
      <c r="B44" s="416" t="s">
        <v>56</v>
      </c>
      <c r="C44" s="427">
        <f>SUM(C45,C46)</f>
        <v>0.32474857600751023</v>
      </c>
      <c r="D44" s="427">
        <f t="shared" ref="D44:L44" si="37">SUM(D45,D46)</f>
        <v>0.32616691007254772</v>
      </c>
      <c r="E44" s="427">
        <f t="shared" si="37"/>
        <v>0.48367344708473803</v>
      </c>
      <c r="F44" s="427">
        <f t="shared" si="37"/>
        <v>0.54651039270152335</v>
      </c>
      <c r="G44" s="427">
        <f t="shared" si="37"/>
        <v>0.525222278641996</v>
      </c>
      <c r="H44" s="427">
        <f t="shared" si="37"/>
        <v>0.7072313423851081</v>
      </c>
      <c r="I44" s="427">
        <f t="shared" si="37"/>
        <v>0.65804783767978037</v>
      </c>
      <c r="J44" s="427">
        <f t="shared" si="37"/>
        <v>0.67309316154729981</v>
      </c>
      <c r="K44" s="427">
        <f t="shared" si="37"/>
        <v>0.68229562408288069</v>
      </c>
      <c r="L44" s="427">
        <f t="shared" si="37"/>
        <v>0.87400723206733844</v>
      </c>
      <c r="M44" s="598">
        <f t="shared" si="8"/>
        <v>0.52472007302928281</v>
      </c>
      <c r="N44" s="598"/>
      <c r="O44" s="428">
        <f t="shared" si="4"/>
        <v>5.914317340017599E-2</v>
      </c>
      <c r="P44" s="427">
        <f t="shared" si="5"/>
        <v>0.27864330757708999</v>
      </c>
      <c r="Q44" s="424">
        <f t="shared" si="6"/>
        <v>4185250.6227819566</v>
      </c>
    </row>
    <row r="45" spans="1:19" x14ac:dyDescent="0.3">
      <c r="A45" s="438" t="s">
        <v>25</v>
      </c>
      <c r="B45" s="439" t="s">
        <v>129</v>
      </c>
      <c r="C45" s="440">
        <f t="shared" ref="C45:L45" si="38">(C100*C$62+C149*C$111+C198*C$160)/(SUM(C$160,C$111,C$62))</f>
        <v>0.10532399912764785</v>
      </c>
      <c r="D45" s="440">
        <f t="shared" si="38"/>
        <v>0.10578399996172472</v>
      </c>
      <c r="E45" s="440">
        <f t="shared" si="38"/>
        <v>0.15686726742611265</v>
      </c>
      <c r="F45" s="440">
        <f t="shared" si="38"/>
        <v>0.17724684379467326</v>
      </c>
      <c r="G45" s="440">
        <f t="shared" si="38"/>
        <v>0.17034258162915394</v>
      </c>
      <c r="H45" s="440">
        <f t="shared" si="38"/>
        <v>0.22937262482928242</v>
      </c>
      <c r="I45" s="440">
        <f t="shared" si="38"/>
        <v>0.21342119720374972</v>
      </c>
      <c r="J45" s="440">
        <f t="shared" si="38"/>
        <v>0.21830076803167897</v>
      </c>
      <c r="K45" s="440">
        <f t="shared" si="38"/>
        <v>0.22128535434760885</v>
      </c>
      <c r="L45" s="440">
        <f t="shared" si="38"/>
        <v>0.28346217273540686</v>
      </c>
      <c r="M45" s="599">
        <f t="shared" si="8"/>
        <v>0.17017970392183465</v>
      </c>
      <c r="N45" s="599"/>
      <c r="O45" s="441">
        <f t="shared" si="4"/>
        <v>1.9181594636037462E-2</v>
      </c>
      <c r="P45" s="440">
        <f t="shared" si="5"/>
        <v>9.0370919697260313E-2</v>
      </c>
      <c r="Q45" s="442">
        <f t="shared" si="6"/>
        <v>1357380.3413157391</v>
      </c>
    </row>
    <row r="46" spans="1:19" x14ac:dyDescent="0.3">
      <c r="A46" s="420" t="s">
        <v>26</v>
      </c>
      <c r="B46" s="421" t="s">
        <v>130</v>
      </c>
      <c r="C46" s="422">
        <f t="shared" ref="C46:L46" si="39">(C101*C$62+C150*C$111+C199*C$160)/(SUM(C$160,C$111,C$62))</f>
        <v>0.21942457687986239</v>
      </c>
      <c r="D46" s="422">
        <f t="shared" si="39"/>
        <v>0.22038291011082303</v>
      </c>
      <c r="E46" s="422">
        <f t="shared" si="39"/>
        <v>0.32680617965862535</v>
      </c>
      <c r="F46" s="422">
        <f t="shared" si="39"/>
        <v>0.36926354890685015</v>
      </c>
      <c r="G46" s="422">
        <f t="shared" si="39"/>
        <v>0.35487969701284205</v>
      </c>
      <c r="H46" s="422">
        <f t="shared" si="39"/>
        <v>0.47785871755582571</v>
      </c>
      <c r="I46" s="422">
        <f t="shared" si="39"/>
        <v>0.44462664047603062</v>
      </c>
      <c r="J46" s="422">
        <f t="shared" si="39"/>
        <v>0.45479239351562084</v>
      </c>
      <c r="K46" s="422">
        <f t="shared" si="39"/>
        <v>0.46101026973527187</v>
      </c>
      <c r="L46" s="422">
        <f t="shared" si="39"/>
        <v>0.59054505933193158</v>
      </c>
      <c r="M46" s="600">
        <f t="shared" si="8"/>
        <v>0.35454036910744818</v>
      </c>
      <c r="N46" s="600"/>
      <c r="O46" s="423">
        <f t="shared" si="4"/>
        <v>3.9961578764138528E-2</v>
      </c>
      <c r="P46" s="422">
        <f t="shared" si="5"/>
        <v>0.18827238787982969</v>
      </c>
      <c r="Q46" s="424">
        <f t="shared" si="6"/>
        <v>2827870.2814662177</v>
      </c>
    </row>
    <row r="47" spans="1:19" ht="28.8" x14ac:dyDescent="0.3">
      <c r="A47" s="438">
        <v>10</v>
      </c>
      <c r="B47" s="447" t="s">
        <v>134</v>
      </c>
      <c r="C47" s="446">
        <f t="shared" ref="C47:L47" si="40">(C102*C$62+C151*C$111+C200*C$160)/(SUM(C$160,C$111,C$62))</f>
        <v>8.4586985810632988E-3</v>
      </c>
      <c r="D47" s="446">
        <f t="shared" si="40"/>
        <v>8.2684822484508612E-3</v>
      </c>
      <c r="E47" s="446">
        <f t="shared" si="40"/>
        <v>8.4130225894702825E-3</v>
      </c>
      <c r="F47" s="446">
        <f t="shared" si="40"/>
        <v>8.3750779127620342E-3</v>
      </c>
      <c r="G47" s="446">
        <f t="shared" si="40"/>
        <v>8.3653855768110515E-3</v>
      </c>
      <c r="H47" s="446">
        <f t="shared" si="40"/>
        <v>8.0999999999999996E-3</v>
      </c>
      <c r="I47" s="446">
        <f t="shared" si="40"/>
        <v>8.1571997618774574E-3</v>
      </c>
      <c r="J47" s="446">
        <f t="shared" si="40"/>
        <v>8.3756729286762026E-3</v>
      </c>
      <c r="K47" s="446">
        <f t="shared" si="40"/>
        <v>8.481398077070209E-3</v>
      </c>
      <c r="L47" s="446">
        <f t="shared" si="40"/>
        <v>8.4377381137466703E-3</v>
      </c>
      <c r="M47" s="601">
        <f t="shared" si="8"/>
        <v>8.3748223579435521E-3</v>
      </c>
      <c r="N47" s="601"/>
      <c r="O47" s="448">
        <f t="shared" si="4"/>
        <v>9.4395773360072025E-4</v>
      </c>
      <c r="P47" s="446">
        <f t="shared" si="5"/>
        <v>4.4473011842596803E-3</v>
      </c>
      <c r="Q47" s="449">
        <f t="shared" si="6"/>
        <v>66798.912964999996</v>
      </c>
    </row>
    <row r="48" spans="1:19" ht="18" x14ac:dyDescent="0.3">
      <c r="A48" s="450"/>
      <c r="B48" s="450" t="s">
        <v>60</v>
      </c>
      <c r="C48" s="410">
        <f t="shared" ref="C48:L48" si="41">SUM(C9,C16,C26,C31,C34,C39,C47)</f>
        <v>5.4941641219688915</v>
      </c>
      <c r="D48" s="410">
        <f t="shared" si="41"/>
        <v>5.5179326338573755</v>
      </c>
      <c r="E48" s="410">
        <f t="shared" si="41"/>
        <v>8.178703049542726</v>
      </c>
      <c r="F48" s="410">
        <f t="shared" si="41"/>
        <v>9.2401169443073528</v>
      </c>
      <c r="G48" s="410">
        <f t="shared" si="41"/>
        <v>8.8805049892432439</v>
      </c>
      <c r="H48" s="410">
        <f t="shared" si="41"/>
        <v>11.954766120014391</v>
      </c>
      <c r="I48" s="410">
        <f t="shared" si="41"/>
        <v>11.124007610527407</v>
      </c>
      <c r="J48" s="410">
        <f t="shared" si="41"/>
        <v>11.378374125700615</v>
      </c>
      <c r="K48" s="410">
        <f t="shared" si="41"/>
        <v>11.533929335064121</v>
      </c>
      <c r="L48" s="410">
        <f t="shared" si="41"/>
        <v>14.772309136647921</v>
      </c>
      <c r="M48" s="602">
        <f t="shared" si="8"/>
        <v>8.8720310876609378</v>
      </c>
      <c r="N48" s="602"/>
      <c r="O48" s="411">
        <f t="shared" si="4"/>
        <v>1</v>
      </c>
      <c r="P48" s="410">
        <f t="shared" si="5"/>
        <v>4.711335079903928</v>
      </c>
      <c r="Q48" s="412">
        <f>M48*$M$7</f>
        <v>70764728.745000064</v>
      </c>
    </row>
    <row r="49" spans="1:16" x14ac:dyDescent="0.3">
      <c r="L49" t="s">
        <v>88</v>
      </c>
      <c r="N49">
        <v>8.8720999999999997</v>
      </c>
      <c r="O49" s="245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205</v>
      </c>
      <c r="M50" s="1"/>
      <c r="N50" s="300">
        <v>15020101</v>
      </c>
      <c r="O50" s="245"/>
      <c r="P50" s="246"/>
    </row>
    <row r="51" spans="1:16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32" t="s">
        <v>86</v>
      </c>
      <c r="M51" s="1"/>
      <c r="N51" s="301">
        <f>N50/M7</f>
        <v>1.883124621193756</v>
      </c>
      <c r="O51" s="245"/>
      <c r="P51" s="246"/>
    </row>
    <row r="52" spans="1:16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34" t="s">
        <v>87</v>
      </c>
      <c r="N52" s="302">
        <v>1.8831</v>
      </c>
      <c r="O52" s="245"/>
      <c r="P52" s="246"/>
    </row>
    <row r="53" spans="1:16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32" t="s">
        <v>82</v>
      </c>
      <c r="N53" s="77">
        <f>M48/N51</f>
        <v>4.711335079903928</v>
      </c>
      <c r="O53" s="245"/>
      <c r="P53" s="246"/>
    </row>
    <row r="54" spans="1:16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34" t="s">
        <v>84</v>
      </c>
      <c r="N54" s="90">
        <v>4.7114000000000003</v>
      </c>
      <c r="O54" s="245"/>
      <c r="P54" s="246"/>
    </row>
    <row r="55" spans="1:16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N55" s="77"/>
    </row>
    <row r="57" spans="1:16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 t="s">
        <v>93</v>
      </c>
    </row>
    <row r="58" spans="1:16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</row>
    <row r="60" spans="1:16" x14ac:dyDescent="0.3">
      <c r="A60" s="280"/>
      <c r="B60" s="1" t="s">
        <v>135</v>
      </c>
      <c r="C60" s="1">
        <v>2</v>
      </c>
      <c r="D60" s="1">
        <v>75</v>
      </c>
      <c r="E60" s="1">
        <v>139</v>
      </c>
      <c r="F60" s="1">
        <v>7</v>
      </c>
      <c r="G60" s="1">
        <v>78</v>
      </c>
      <c r="H60" s="1">
        <v>6</v>
      </c>
      <c r="I60" s="1">
        <v>21</v>
      </c>
      <c r="J60" s="1">
        <v>57</v>
      </c>
      <c r="K60" s="1"/>
      <c r="L60" s="1">
        <v>31</v>
      </c>
      <c r="N60" s="1">
        <f>SUM(C60:L60)</f>
        <v>416</v>
      </c>
    </row>
    <row r="61" spans="1:16" x14ac:dyDescent="0.3">
      <c r="A61" s="280"/>
      <c r="B61" s="1" t="s">
        <v>142</v>
      </c>
      <c r="C61" s="1"/>
      <c r="D61" s="1"/>
      <c r="E61" s="1"/>
      <c r="F61" s="1"/>
      <c r="G61" s="1"/>
      <c r="H61" s="1">
        <v>12</v>
      </c>
      <c r="I61" s="1"/>
      <c r="J61" s="1"/>
      <c r="K61" s="1"/>
      <c r="L61" s="1"/>
      <c r="M61" s="1"/>
      <c r="N61" s="1">
        <f>SUM(C61:L61)</f>
        <v>12</v>
      </c>
    </row>
    <row r="62" spans="1:16" x14ac:dyDescent="0.3">
      <c r="A62" s="280">
        <v>1</v>
      </c>
      <c r="B62" s="1" t="s">
        <v>166</v>
      </c>
      <c r="C62" s="342">
        <v>6366.72</v>
      </c>
      <c r="D62" s="342">
        <v>621915.47</v>
      </c>
      <c r="E62" s="342">
        <v>801169.96</v>
      </c>
      <c r="F62" s="342">
        <v>37364.68</v>
      </c>
      <c r="G62" s="342">
        <v>486084.79</v>
      </c>
      <c r="H62" s="342">
        <v>39104.79</v>
      </c>
      <c r="I62" s="343">
        <v>156579.64000000001</v>
      </c>
      <c r="J62" s="342">
        <v>320029.36</v>
      </c>
      <c r="K62" s="342">
        <v>0</v>
      </c>
      <c r="L62" s="342">
        <v>193529.05</v>
      </c>
      <c r="M62" s="342"/>
      <c r="N62" s="344">
        <f>SUM(C62:L62)</f>
        <v>2662144.4599999995</v>
      </c>
    </row>
    <row r="63" spans="1:16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193</v>
      </c>
      <c r="I63" s="348" t="s">
        <v>111</v>
      </c>
      <c r="J63" s="348" t="s">
        <v>66</v>
      </c>
      <c r="K63" s="348" t="s">
        <v>67</v>
      </c>
      <c r="L63" s="348" t="s">
        <v>68</v>
      </c>
      <c r="M63" s="348"/>
      <c r="N63" s="348" t="s">
        <v>136</v>
      </c>
    </row>
    <row r="64" spans="1:16" x14ac:dyDescent="0.3">
      <c r="A64" s="349">
        <v>4</v>
      </c>
      <c r="B64" s="350" t="s">
        <v>29</v>
      </c>
      <c r="C64" s="354">
        <f>SUM(C65:C70)</f>
        <v>0.91189600000000004</v>
      </c>
      <c r="D64" s="354">
        <f t="shared" ref="D64:L64" si="42">SUM(D65:D70)</f>
        <v>0.98860399999999993</v>
      </c>
      <c r="E64" s="354">
        <f t="shared" si="42"/>
        <v>1.3183240000000001</v>
      </c>
      <c r="F64" s="354">
        <f t="shared" si="42"/>
        <v>1.7612719999999999</v>
      </c>
      <c r="G64" s="354">
        <f t="shared" si="42"/>
        <v>1.7109160000000001</v>
      </c>
      <c r="H64" s="354">
        <f t="shared" si="42"/>
        <v>2.7664160000000004</v>
      </c>
      <c r="I64" s="354">
        <f t="shared" si="42"/>
        <v>2.1765020000000002</v>
      </c>
      <c r="J64" s="354">
        <f t="shared" si="42"/>
        <v>2.6878599999999997</v>
      </c>
      <c r="K64" s="354"/>
      <c r="L64" s="354">
        <f t="shared" si="42"/>
        <v>3.6017719999999995</v>
      </c>
      <c r="M64" s="351"/>
      <c r="N64" s="352">
        <f>(C64*$C$62+D64*$D$62+E64*$E$62+F64*$F$62+G64*$G$62+H64*$H$62+I64*$I$62+J64*$J$62+K64*$K$62+L64*$L$62)/$N$62</f>
        <v>1.7206101387866684</v>
      </c>
    </row>
    <row r="65" spans="1:14" x14ac:dyDescent="0.3">
      <c r="A65" s="2" t="s">
        <v>3</v>
      </c>
      <c r="B65" t="s">
        <v>30</v>
      </c>
      <c r="C65" s="39">
        <v>0.4874</v>
      </c>
      <c r="D65" s="39">
        <v>0.66010000000000002</v>
      </c>
      <c r="E65" s="39">
        <v>0.76060000000000005</v>
      </c>
      <c r="F65" s="39">
        <v>1.0868</v>
      </c>
      <c r="G65" s="39">
        <v>1.1429</v>
      </c>
      <c r="H65" s="39">
        <v>1.1429</v>
      </c>
      <c r="I65" s="39">
        <v>0.81669999999999998</v>
      </c>
      <c r="J65" s="39">
        <v>1.5914999999999999</v>
      </c>
      <c r="K65" s="39"/>
      <c r="L65" s="39">
        <v>1.8717999999999999</v>
      </c>
      <c r="M65" s="34"/>
      <c r="N65" s="89">
        <f>(C65*$C$62+D65*$D$62+E65*$E$62+F65*$F$62+G65*$G$62+H65*$H$62+I65*$I$62+J65*$J$62+K65*$K$62+L65*$L$62)/$N$62</f>
        <v>1.0004338803142938</v>
      </c>
    </row>
    <row r="66" spans="1:14" x14ac:dyDescent="0.3">
      <c r="A66" s="2" t="s">
        <v>4</v>
      </c>
      <c r="B66" t="s">
        <v>31</v>
      </c>
      <c r="C66" s="39">
        <f>C65*0.04</f>
        <v>1.9495999999999999E-2</v>
      </c>
      <c r="D66" s="39">
        <f t="shared" ref="D66:L66" si="43">D65*0.04</f>
        <v>2.6404E-2</v>
      </c>
      <c r="E66" s="39">
        <f t="shared" si="43"/>
        <v>3.0424000000000003E-2</v>
      </c>
      <c r="F66" s="39">
        <f t="shared" si="43"/>
        <v>4.3472000000000004E-2</v>
      </c>
      <c r="G66" s="39">
        <f t="shared" si="43"/>
        <v>4.5716E-2</v>
      </c>
      <c r="H66" s="39">
        <f t="shared" si="43"/>
        <v>4.5716E-2</v>
      </c>
      <c r="I66" s="39">
        <f>0.06*I65</f>
        <v>4.9001999999999997E-2</v>
      </c>
      <c r="J66" s="39">
        <f t="shared" si="43"/>
        <v>6.3659999999999994E-2</v>
      </c>
      <c r="K66" s="39"/>
      <c r="L66" s="39">
        <f t="shared" si="43"/>
        <v>7.4871999999999994E-2</v>
      </c>
      <c r="M66" s="34"/>
      <c r="N66" s="89">
        <f>(C66*$C$62+D66*$D$62+E66*$E$62+F66*$F$62+G66*$G$62+H66*$H$62+I66*$I$62+J66*$J$62+K66*$K$62+L66*$L$62)/$N$62</f>
        <v>4.0978073865593316E-2</v>
      </c>
    </row>
    <row r="67" spans="1:14" x14ac:dyDescent="0.3">
      <c r="A67" s="2" t="s">
        <v>192</v>
      </c>
      <c r="B67" t="s">
        <v>195</v>
      </c>
      <c r="C67" s="39"/>
      <c r="D67" s="39"/>
      <c r="E67" s="39">
        <v>2.9999999999999997E-4</v>
      </c>
      <c r="F67" s="39"/>
      <c r="G67" s="39"/>
      <c r="H67" s="39"/>
      <c r="I67" s="39">
        <v>4.0800000000000003E-2</v>
      </c>
      <c r="J67" s="39"/>
      <c r="K67" s="39"/>
      <c r="L67" s="39">
        <v>4.53E-2</v>
      </c>
      <c r="M67" s="34"/>
      <c r="N67" s="89">
        <f t="shared" ref="N67:N93" si="44">(C67*$C$62+D67*$D$62+E67*$E$62+F67*$F$62+G67*$G$62+H67*$H$62+I67*$I$62+J67*$J$62+K67*$K$62+L67*$L$62)/$N$62</f>
        <v>5.783182128666302E-3</v>
      </c>
    </row>
    <row r="68" spans="1:14" x14ac:dyDescent="0.3">
      <c r="A68" s="2" t="s">
        <v>5</v>
      </c>
      <c r="B68" t="s">
        <v>32</v>
      </c>
      <c r="C68" s="34">
        <v>7.85E-2</v>
      </c>
      <c r="D68" s="34">
        <v>0.1154</v>
      </c>
      <c r="E68" s="34">
        <v>0.15010000000000001</v>
      </c>
      <c r="F68" s="34">
        <v>0.15010000000000001</v>
      </c>
      <c r="G68" s="34">
        <v>0.17499999999999999</v>
      </c>
      <c r="H68" s="34">
        <v>0.17499999999999999</v>
      </c>
      <c r="I68" s="34">
        <v>0.17499999999999999</v>
      </c>
      <c r="J68" s="34">
        <v>0.2079</v>
      </c>
      <c r="K68" s="34"/>
      <c r="L68" s="34">
        <v>0.24540000000000001</v>
      </c>
      <c r="M68" s="34"/>
      <c r="N68" s="89">
        <f t="shared" si="44"/>
        <v>0.16207558794010751</v>
      </c>
    </row>
    <row r="69" spans="1:14" ht="28.8" x14ac:dyDescent="0.3">
      <c r="A69" s="2" t="s">
        <v>6</v>
      </c>
      <c r="B69" s="454" t="s">
        <v>191</v>
      </c>
      <c r="C69" s="34">
        <v>0.32650000000000001</v>
      </c>
      <c r="D69" s="34">
        <v>0.1867</v>
      </c>
      <c r="E69" s="34">
        <v>0.37690000000000001</v>
      </c>
      <c r="F69" s="34">
        <v>0.48089999999999999</v>
      </c>
      <c r="G69" s="34">
        <v>0.3473</v>
      </c>
      <c r="H69" s="34">
        <v>1.4028</v>
      </c>
      <c r="I69" s="34">
        <v>0.75229999999999997</v>
      </c>
      <c r="J69" s="34">
        <v>0.82479999999999998</v>
      </c>
      <c r="K69" s="34"/>
      <c r="L69" s="34">
        <v>1.3644000000000001</v>
      </c>
      <c r="M69" s="34"/>
      <c r="N69" s="89">
        <f t="shared" si="44"/>
        <v>0.49118279139667731</v>
      </c>
    </row>
    <row r="70" spans="1:14" x14ac:dyDescent="0.3">
      <c r="A70" s="2" t="s">
        <v>100</v>
      </c>
      <c r="B70" t="s">
        <v>101</v>
      </c>
      <c r="C70" s="34"/>
      <c r="D70" s="34"/>
      <c r="E70" s="34"/>
      <c r="F70" s="34"/>
      <c r="G70" s="34"/>
      <c r="H70" s="34"/>
      <c r="I70" s="34">
        <v>0.3427</v>
      </c>
      <c r="J70" s="34"/>
      <c r="K70" s="34"/>
      <c r="L70" s="34"/>
      <c r="M70" s="34"/>
      <c r="N70" s="89">
        <f t="shared" si="44"/>
        <v>2.015662314133021E-2</v>
      </c>
    </row>
    <row r="71" spans="1:14" ht="28.8" x14ac:dyDescent="0.3">
      <c r="A71" s="349">
        <v>5</v>
      </c>
      <c r="B71" s="353" t="s">
        <v>71</v>
      </c>
      <c r="C71" s="354">
        <f t="shared" ref="C71:J71" si="45">SUM(C72:C74,C78:C80)</f>
        <v>3.0813084596999998</v>
      </c>
      <c r="D71" s="354">
        <f t="shared" si="45"/>
        <v>3.0813084596999998</v>
      </c>
      <c r="E71" s="354">
        <f t="shared" si="45"/>
        <v>4.8429984601999996</v>
      </c>
      <c r="F71" s="354">
        <f t="shared" si="45"/>
        <v>4.6372461527999986</v>
      </c>
      <c r="G71" s="354">
        <f t="shared" si="45"/>
        <v>4.6372461527999986</v>
      </c>
      <c r="H71" s="354">
        <f t="shared" si="45"/>
        <v>4.6372461527999986</v>
      </c>
      <c r="I71" s="354">
        <f t="shared" si="45"/>
        <v>5.0641164967000005</v>
      </c>
      <c r="J71" s="354">
        <f t="shared" si="45"/>
        <v>4.6372461527999986</v>
      </c>
      <c r="K71" s="354"/>
      <c r="L71" s="354">
        <f>SUM(L72:L74,L78:L80)</f>
        <v>4.6372461527999986</v>
      </c>
      <c r="M71" s="351"/>
      <c r="N71" s="352">
        <f t="shared" si="44"/>
        <v>4.3570636984412641</v>
      </c>
    </row>
    <row r="72" spans="1:14" x14ac:dyDescent="0.3">
      <c r="A72" s="2" t="s">
        <v>115</v>
      </c>
      <c r="B72" t="s">
        <v>114</v>
      </c>
      <c r="C72" s="39">
        <v>1.6929000000000001</v>
      </c>
      <c r="D72" s="39">
        <v>1.6929000000000001</v>
      </c>
      <c r="E72" s="39">
        <v>2.5714000000000001</v>
      </c>
      <c r="F72" s="39">
        <v>2.4695999999999998</v>
      </c>
      <c r="G72" s="39">
        <v>2.4695999999999998</v>
      </c>
      <c r="H72" s="39">
        <v>2.4695999999999998</v>
      </c>
      <c r="I72" s="39">
        <v>2.7019000000000002</v>
      </c>
      <c r="J72" s="39">
        <v>2.4695999999999998</v>
      </c>
      <c r="K72" s="39"/>
      <c r="L72" s="39">
        <v>2.4695999999999998</v>
      </c>
      <c r="M72" s="39"/>
      <c r="N72" s="89">
        <f t="shared" si="44"/>
        <v>2.3305939354406791</v>
      </c>
    </row>
    <row r="73" spans="1:14" x14ac:dyDescent="0.3">
      <c r="A73" s="2" t="s">
        <v>116</v>
      </c>
      <c r="B73" t="s">
        <v>117</v>
      </c>
      <c r="C73" s="39">
        <f>C72*0.423893</f>
        <v>0.71760845970000009</v>
      </c>
      <c r="D73" s="39">
        <f>D72*0.423893</f>
        <v>0.71760845970000009</v>
      </c>
      <c r="E73" s="39">
        <f t="shared" ref="E73:J73" si="46">E72*0.423893</f>
        <v>1.0899984602000001</v>
      </c>
      <c r="F73" s="39">
        <f t="shared" si="46"/>
        <v>1.0468461527999999</v>
      </c>
      <c r="G73" s="39">
        <f t="shared" si="46"/>
        <v>1.0468461527999999</v>
      </c>
      <c r="H73" s="39">
        <f t="shared" si="46"/>
        <v>1.0468461527999999</v>
      </c>
      <c r="I73" s="39">
        <f t="shared" si="46"/>
        <v>1.1453164967000002</v>
      </c>
      <c r="J73" s="39">
        <f t="shared" si="46"/>
        <v>1.0468461527999999</v>
      </c>
      <c r="K73" s="39"/>
      <c r="L73" s="39">
        <f t="shared" ref="L73" si="47">L72*0.423893</f>
        <v>1.0468461527999999</v>
      </c>
      <c r="M73" s="39"/>
      <c r="N73" s="89">
        <f t="shared" si="44"/>
        <v>0.98792245507575571</v>
      </c>
    </row>
    <row r="74" spans="1:14" x14ac:dyDescent="0.3">
      <c r="A74" s="280" t="s">
        <v>8</v>
      </c>
      <c r="B74" s="1" t="s">
        <v>35</v>
      </c>
      <c r="C74" s="43">
        <f t="shared" ref="C74:J74" si="48">SUM(C75:C77)</f>
        <v>0.42420000000000002</v>
      </c>
      <c r="D74" s="43">
        <f t="shared" si="48"/>
        <v>0.42420000000000002</v>
      </c>
      <c r="E74" s="43">
        <f t="shared" si="48"/>
        <v>0.79630000000000001</v>
      </c>
      <c r="F74" s="43">
        <f t="shared" si="48"/>
        <v>0.75169999999999992</v>
      </c>
      <c r="G74" s="43">
        <f t="shared" si="48"/>
        <v>0.75169999999999992</v>
      </c>
      <c r="H74" s="43">
        <f t="shared" si="48"/>
        <v>0.75169999999999992</v>
      </c>
      <c r="I74" s="43">
        <f t="shared" si="48"/>
        <v>0.81379999999999997</v>
      </c>
      <c r="J74" s="43">
        <f t="shared" si="48"/>
        <v>0.75169999999999992</v>
      </c>
      <c r="K74" s="43"/>
      <c r="L74" s="43">
        <f>SUM(L75:L77)</f>
        <v>0.75169999999999992</v>
      </c>
      <c r="M74" s="43"/>
      <c r="N74" s="75">
        <f t="shared" si="44"/>
        <v>0.69148289165983146</v>
      </c>
    </row>
    <row r="75" spans="1:14" x14ac:dyDescent="0.3">
      <c r="A75" s="2" t="s">
        <v>9</v>
      </c>
      <c r="B75" t="s">
        <v>108</v>
      </c>
      <c r="C75" s="39">
        <v>0.37990000000000002</v>
      </c>
      <c r="D75" s="39">
        <v>0.37990000000000002</v>
      </c>
      <c r="E75" s="39">
        <v>0.71309999999999996</v>
      </c>
      <c r="F75" s="39">
        <v>0.67320000000000002</v>
      </c>
      <c r="G75" s="39">
        <v>0.67320000000000002</v>
      </c>
      <c r="H75" s="39">
        <v>0.67320000000000002</v>
      </c>
      <c r="I75" s="39">
        <v>0.73219999999999996</v>
      </c>
      <c r="J75" s="39">
        <v>0.67320000000000002</v>
      </c>
      <c r="K75" s="39"/>
      <c r="L75" s="39">
        <v>0.67320000000000002</v>
      </c>
      <c r="M75" s="39"/>
      <c r="N75" s="89">
        <f t="shared" si="44"/>
        <v>0.61945750468740546</v>
      </c>
    </row>
    <row r="76" spans="1:14" x14ac:dyDescent="0.3">
      <c r="A76" s="2" t="s">
        <v>10</v>
      </c>
      <c r="B76" t="s">
        <v>109</v>
      </c>
      <c r="C76" s="39">
        <v>4.0099999999999997E-2</v>
      </c>
      <c r="D76" s="39">
        <v>4.0099999999999997E-2</v>
      </c>
      <c r="E76" s="39">
        <v>7.5300000000000006E-2</v>
      </c>
      <c r="F76" s="39">
        <v>7.1099999999999997E-2</v>
      </c>
      <c r="G76" s="39">
        <v>7.1099999999999997E-2</v>
      </c>
      <c r="H76" s="39">
        <v>7.1099999999999997E-2</v>
      </c>
      <c r="I76" s="39">
        <v>7.3899999999999993E-2</v>
      </c>
      <c r="J76" s="39">
        <v>7.1099999999999997E-2</v>
      </c>
      <c r="K76" s="39"/>
      <c r="L76" s="39">
        <v>7.1099999999999997E-2</v>
      </c>
      <c r="M76" s="39"/>
      <c r="N76" s="89">
        <f t="shared" si="44"/>
        <v>6.521248664319293E-2</v>
      </c>
    </row>
    <row r="77" spans="1:14" x14ac:dyDescent="0.3">
      <c r="A77" s="2" t="s">
        <v>11</v>
      </c>
      <c r="B77" t="s">
        <v>110</v>
      </c>
      <c r="C77" s="39">
        <v>4.1999999999999997E-3</v>
      </c>
      <c r="D77" s="39">
        <v>4.1999999999999997E-3</v>
      </c>
      <c r="E77" s="39">
        <v>7.9000000000000008E-3</v>
      </c>
      <c r="F77" s="39">
        <v>7.4000000000000003E-3</v>
      </c>
      <c r="G77" s="39">
        <v>7.4000000000000003E-3</v>
      </c>
      <c r="H77" s="39">
        <v>7.4000000000000003E-3</v>
      </c>
      <c r="I77" s="39">
        <v>7.7000000000000002E-3</v>
      </c>
      <c r="J77" s="39">
        <v>7.4000000000000003E-3</v>
      </c>
      <c r="K77" s="39"/>
      <c r="L77" s="39">
        <v>7.4000000000000003E-3</v>
      </c>
      <c r="M77" s="39"/>
      <c r="N77" s="89">
        <f t="shared" si="44"/>
        <v>6.8129003292330733E-3</v>
      </c>
    </row>
    <row r="78" spans="1:14" x14ac:dyDescent="0.3">
      <c r="A78" s="2" t="s">
        <v>13</v>
      </c>
      <c r="B78" t="s">
        <v>40</v>
      </c>
      <c r="C78" s="39">
        <v>4.3200000000000002E-2</v>
      </c>
      <c r="D78" s="39">
        <v>4.3200000000000002E-2</v>
      </c>
      <c r="E78" s="39">
        <v>6.5699999999999995E-2</v>
      </c>
      <c r="F78" s="39">
        <v>6.3E-2</v>
      </c>
      <c r="G78" s="39">
        <v>6.3E-2</v>
      </c>
      <c r="H78" s="39">
        <v>6.3E-2</v>
      </c>
      <c r="I78" s="39">
        <v>6.8900000000000003E-2</v>
      </c>
      <c r="J78" s="39">
        <v>6.3E-2</v>
      </c>
      <c r="K78" s="39"/>
      <c r="L78" s="39">
        <v>6.3E-2</v>
      </c>
      <c r="M78" s="39"/>
      <c r="N78" s="89">
        <f>(C78*$C$62+D78*$D$62+E78*$E$62+F78*$F$62+G78*$G$62+H78*$H$62+I78*$I$62+J78*$J$62+K78*$K$62+L78*$L$62)/$N$62</f>
        <v>5.9486663765046022E-2</v>
      </c>
    </row>
    <row r="79" spans="1:14" x14ac:dyDescent="0.3">
      <c r="A79" s="595" t="s">
        <v>14</v>
      </c>
      <c r="B79" t="s">
        <v>118</v>
      </c>
      <c r="C79" s="39">
        <v>0.1527</v>
      </c>
      <c r="D79" s="39">
        <v>0.1527</v>
      </c>
      <c r="E79" s="39">
        <v>0.24260000000000001</v>
      </c>
      <c r="F79" s="39">
        <v>0.2321</v>
      </c>
      <c r="G79" s="39">
        <v>0.2321</v>
      </c>
      <c r="H79" s="39">
        <v>0.2321</v>
      </c>
      <c r="I79" s="39">
        <v>0.25330000000000003</v>
      </c>
      <c r="J79" s="39">
        <v>0.2321</v>
      </c>
      <c r="K79" s="39"/>
      <c r="L79" s="39">
        <v>0.2321</v>
      </c>
      <c r="M79" s="39"/>
      <c r="N79" s="89">
        <f t="shared" si="44"/>
        <v>0.2177680080621921</v>
      </c>
    </row>
    <row r="80" spans="1:14" x14ac:dyDescent="0.3">
      <c r="A80" s="595"/>
      <c r="B80" t="s">
        <v>117</v>
      </c>
      <c r="C80" s="39">
        <v>5.0700000000000002E-2</v>
      </c>
      <c r="D80" s="39">
        <v>5.0700000000000002E-2</v>
      </c>
      <c r="E80" s="39">
        <v>7.6999999999999999E-2</v>
      </c>
      <c r="F80" s="39">
        <v>7.3999999999999996E-2</v>
      </c>
      <c r="G80" s="39">
        <v>7.3999999999999996E-2</v>
      </c>
      <c r="H80" s="39">
        <v>7.3999999999999996E-2</v>
      </c>
      <c r="I80" s="39">
        <v>8.09E-2</v>
      </c>
      <c r="J80" s="39">
        <v>7.3999999999999996E-2</v>
      </c>
      <c r="K80" s="39"/>
      <c r="L80" s="39">
        <v>7.3999999999999996E-2</v>
      </c>
      <c r="M80" s="39"/>
      <c r="N80" s="89">
        <f t="shared" si="44"/>
        <v>6.9809744437760529E-2</v>
      </c>
    </row>
    <row r="81" spans="1:19" x14ac:dyDescent="0.3">
      <c r="A81" s="349">
        <v>6</v>
      </c>
      <c r="B81" s="350" t="s">
        <v>42</v>
      </c>
      <c r="C81" s="354">
        <f>SUM(C82:C84)</f>
        <v>0.37869999999999998</v>
      </c>
      <c r="D81" s="354">
        <f>SUM(D82:D84)</f>
        <v>0.37869999999999998</v>
      </c>
      <c r="E81" s="354">
        <f t="shared" ref="E81:J81" si="49">SUM(E82:E84)</f>
        <v>0.47870000000000001</v>
      </c>
      <c r="F81" s="354">
        <f t="shared" si="49"/>
        <v>0.46699999999999997</v>
      </c>
      <c r="G81" s="354">
        <f t="shared" si="49"/>
        <v>0.46699999999999997</v>
      </c>
      <c r="H81" s="354">
        <f t="shared" si="49"/>
        <v>0.46699999999999997</v>
      </c>
      <c r="I81" s="354">
        <f t="shared" si="49"/>
        <v>0.99370000000000003</v>
      </c>
      <c r="J81" s="354">
        <f t="shared" si="49"/>
        <v>0.46699999999999997</v>
      </c>
      <c r="K81" s="354"/>
      <c r="L81" s="354">
        <f t="shared" ref="L81" si="50">SUM(L82:L84)</f>
        <v>0.46699999999999997</v>
      </c>
      <c r="M81" s="354"/>
      <c r="N81" s="352">
        <f t="shared" si="44"/>
        <v>0.48066074158988353</v>
      </c>
    </row>
    <row r="82" spans="1:19" x14ac:dyDescent="0.3">
      <c r="A82" s="2" t="s">
        <v>15</v>
      </c>
      <c r="B82" t="s">
        <v>43</v>
      </c>
      <c r="C82" s="39">
        <v>0.17499999999999999</v>
      </c>
      <c r="D82" s="39">
        <v>0.17499999999999999</v>
      </c>
      <c r="E82" s="39">
        <v>0.27500000000000002</v>
      </c>
      <c r="F82" s="39">
        <v>0.26329999999999998</v>
      </c>
      <c r="G82" s="39">
        <v>0.26329999999999998</v>
      </c>
      <c r="H82" s="39">
        <v>0.26329999999999998</v>
      </c>
      <c r="I82" s="39">
        <v>0.28760000000000002</v>
      </c>
      <c r="J82" s="39">
        <v>0.26329999999999998</v>
      </c>
      <c r="K82" s="39"/>
      <c r="L82" s="39">
        <v>0.26329999999999998</v>
      </c>
      <c r="M82" s="39"/>
      <c r="N82" s="89">
        <f t="shared" si="44"/>
        <v>0.2474110261938979</v>
      </c>
    </row>
    <row r="83" spans="1:19" x14ac:dyDescent="0.3">
      <c r="A83" s="2" t="s">
        <v>16</v>
      </c>
      <c r="B83" t="s">
        <v>80</v>
      </c>
      <c r="C83" s="39">
        <v>0.20369999999999999</v>
      </c>
      <c r="D83" s="39">
        <v>0.20369999999999999</v>
      </c>
      <c r="E83" s="39">
        <v>0.20369999999999999</v>
      </c>
      <c r="F83" s="39">
        <v>0.20369999999999999</v>
      </c>
      <c r="G83" s="39">
        <v>0.20369999999999999</v>
      </c>
      <c r="H83" s="39">
        <v>0.20369999999999999</v>
      </c>
      <c r="I83" s="39">
        <v>0.20369999999999999</v>
      </c>
      <c r="J83" s="39">
        <v>0.20369999999999999</v>
      </c>
      <c r="K83" s="39"/>
      <c r="L83" s="39">
        <v>0.20369999999999999</v>
      </c>
      <c r="M83" s="39"/>
      <c r="N83" s="89">
        <f t="shared" si="44"/>
        <v>0.20370000000000002</v>
      </c>
    </row>
    <row r="84" spans="1:19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>
        <f>SUM(I85)</f>
        <v>0.50239999999999996</v>
      </c>
      <c r="J84" s="39"/>
      <c r="K84" s="39"/>
      <c r="L84" s="39"/>
      <c r="M84" s="39"/>
      <c r="N84" s="89">
        <f t="shared" si="44"/>
        <v>2.9549715395985693E-2</v>
      </c>
    </row>
    <row r="85" spans="1:19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>
        <v>0.50239999999999996</v>
      </c>
      <c r="J85" s="39"/>
      <c r="K85" s="39"/>
      <c r="L85" s="39"/>
      <c r="M85" s="39"/>
      <c r="N85" s="89">
        <f t="shared" si="44"/>
        <v>2.9549715395985693E-2</v>
      </c>
    </row>
    <row r="86" spans="1:19" x14ac:dyDescent="0.3">
      <c r="A86" s="349">
        <v>7</v>
      </c>
      <c r="B86" s="350" t="s">
        <v>45</v>
      </c>
      <c r="C86" s="354">
        <f>SUM(C87:C88)</f>
        <v>0.35830000000000001</v>
      </c>
      <c r="D86" s="354">
        <f>SUM(D87:D88)</f>
        <v>0.2266</v>
      </c>
      <c r="E86" s="354">
        <f t="shared" ref="E86:L86" si="51">SUM(E87:E88)</f>
        <v>0.45180000000000003</v>
      </c>
      <c r="F86" s="354">
        <f t="shared" si="51"/>
        <v>0.60260000000000002</v>
      </c>
      <c r="G86" s="354">
        <f t="shared" si="51"/>
        <v>0.45390000000000003</v>
      </c>
      <c r="H86" s="354">
        <f t="shared" si="51"/>
        <v>1.5373999999999999</v>
      </c>
      <c r="I86" s="354">
        <f t="shared" si="51"/>
        <v>0.83340000000000003</v>
      </c>
      <c r="J86" s="354">
        <f t="shared" si="51"/>
        <v>0.90439999999999998</v>
      </c>
      <c r="K86" s="354"/>
      <c r="L86" s="354">
        <f t="shared" si="51"/>
        <v>1.5788000000000002</v>
      </c>
      <c r="M86" s="354"/>
      <c r="N86" s="352">
        <f t="shared" si="44"/>
        <v>0.57619602844580431</v>
      </c>
    </row>
    <row r="87" spans="1:19" x14ac:dyDescent="0.3">
      <c r="A87" s="2" t="s">
        <v>17</v>
      </c>
      <c r="B87" t="s">
        <v>46</v>
      </c>
      <c r="C87" s="39">
        <v>0.34189999999999998</v>
      </c>
      <c r="D87" s="39">
        <v>0.21659999999999999</v>
      </c>
      <c r="E87" s="39">
        <v>0.43180000000000002</v>
      </c>
      <c r="F87" s="39">
        <v>0.57569999999999999</v>
      </c>
      <c r="G87" s="39">
        <v>0.43390000000000001</v>
      </c>
      <c r="H87" s="39">
        <v>1.4698</v>
      </c>
      <c r="I87" s="39">
        <v>0.78380000000000005</v>
      </c>
      <c r="J87" s="39">
        <v>0.86439999999999995</v>
      </c>
      <c r="K87" s="39"/>
      <c r="L87" s="39">
        <v>1.5091000000000001</v>
      </c>
      <c r="M87" s="39"/>
      <c r="N87" s="89">
        <f t="shared" si="44"/>
        <v>0.54998642262561515</v>
      </c>
    </row>
    <row r="88" spans="1:19" x14ac:dyDescent="0.3">
      <c r="A88" s="2" t="s">
        <v>18</v>
      </c>
      <c r="B88" t="s">
        <v>48</v>
      </c>
      <c r="C88" s="39">
        <v>1.6400000000000001E-2</v>
      </c>
      <c r="D88" s="39">
        <v>0.01</v>
      </c>
      <c r="E88" s="39">
        <v>0.02</v>
      </c>
      <c r="F88" s="39">
        <v>2.69E-2</v>
      </c>
      <c r="G88" s="39">
        <v>0.02</v>
      </c>
      <c r="H88" s="39">
        <v>6.7599999999999993E-2</v>
      </c>
      <c r="I88" s="39">
        <v>4.9599999999999998E-2</v>
      </c>
      <c r="J88" s="39">
        <v>0.04</v>
      </c>
      <c r="K88" s="39"/>
      <c r="L88" s="39">
        <v>6.9699999999999998E-2</v>
      </c>
      <c r="M88" s="39"/>
      <c r="N88" s="89">
        <f t="shared" si="44"/>
        <v>2.6209605820189046E-2</v>
      </c>
    </row>
    <row r="89" spans="1:19" x14ac:dyDescent="0.3">
      <c r="A89" s="349">
        <v>8</v>
      </c>
      <c r="B89" s="350" t="s">
        <v>49</v>
      </c>
      <c r="C89" s="354">
        <f>SUM(C90:C93)</f>
        <v>0.7863</v>
      </c>
      <c r="D89" s="354">
        <f>SUM(D90:D93)</f>
        <v>0.42800000000000005</v>
      </c>
      <c r="E89" s="354">
        <f t="shared" ref="E89:L89" si="52">SUM(E90:E93)</f>
        <v>0.67509999999999992</v>
      </c>
      <c r="F89" s="354">
        <f t="shared" si="52"/>
        <v>0.82809999999999995</v>
      </c>
      <c r="G89" s="354">
        <f t="shared" si="52"/>
        <v>0.88670000000000004</v>
      </c>
      <c r="H89" s="354">
        <f t="shared" si="52"/>
        <v>1.6019999999999999</v>
      </c>
      <c r="I89" s="354">
        <f t="shared" si="52"/>
        <v>1.1193</v>
      </c>
      <c r="J89" s="354">
        <f t="shared" si="52"/>
        <v>1.4377</v>
      </c>
      <c r="K89" s="354"/>
      <c r="L89" s="354">
        <f t="shared" si="52"/>
        <v>2.5457000000000001</v>
      </c>
      <c r="M89" s="354"/>
      <c r="N89" s="352">
        <f t="shared" si="44"/>
        <v>0.92582784406147511</v>
      </c>
    </row>
    <row r="90" spans="1:19" x14ac:dyDescent="0.3">
      <c r="A90" s="2" t="s">
        <v>19</v>
      </c>
      <c r="B90" t="s">
        <v>46</v>
      </c>
      <c r="C90" s="39">
        <v>0.3977</v>
      </c>
      <c r="D90" s="39">
        <v>0.2165</v>
      </c>
      <c r="E90" s="39">
        <v>0.34150000000000003</v>
      </c>
      <c r="F90" s="39">
        <v>0.41889999999999999</v>
      </c>
      <c r="G90" s="39">
        <v>0.44850000000000001</v>
      </c>
      <c r="H90" s="39">
        <v>0.81040000000000001</v>
      </c>
      <c r="I90" s="39">
        <v>0.56620000000000004</v>
      </c>
      <c r="J90" s="39">
        <v>0.72719999999999996</v>
      </c>
      <c r="K90" s="39"/>
      <c r="L90" s="39">
        <v>1.2877000000000001</v>
      </c>
      <c r="M90" s="39"/>
      <c r="N90" s="89">
        <f t="shared" si="44"/>
        <v>0.46831267757986361</v>
      </c>
    </row>
    <row r="91" spans="1:19" x14ac:dyDescent="0.3">
      <c r="A91" s="2" t="s">
        <v>19</v>
      </c>
      <c r="B91" t="s">
        <v>47</v>
      </c>
      <c r="C91" s="39">
        <v>0.20380000000000001</v>
      </c>
      <c r="D91" s="39">
        <v>0.1109</v>
      </c>
      <c r="E91" s="39">
        <v>0.17499999999999999</v>
      </c>
      <c r="F91" s="39">
        <v>0.21460000000000001</v>
      </c>
      <c r="G91" s="39">
        <v>0.2298</v>
      </c>
      <c r="H91" s="39">
        <v>0.41520000000000001</v>
      </c>
      <c r="I91" s="39">
        <v>0.29010000000000002</v>
      </c>
      <c r="J91" s="39">
        <v>0.37259999999999999</v>
      </c>
      <c r="K91" s="39"/>
      <c r="L91" s="39">
        <v>0.65969999999999995</v>
      </c>
      <c r="M91" s="39"/>
      <c r="N91" s="89">
        <f t="shared" si="44"/>
        <v>0.23994474267636104</v>
      </c>
    </row>
    <row r="92" spans="1:19" x14ac:dyDescent="0.3">
      <c r="A92" s="2" t="s">
        <v>20</v>
      </c>
      <c r="B92" t="s">
        <v>50</v>
      </c>
      <c r="C92" s="39">
        <v>0.1222</v>
      </c>
      <c r="D92" s="39">
        <v>6.6500000000000004E-2</v>
      </c>
      <c r="E92" s="39">
        <v>0.10489999999999999</v>
      </c>
      <c r="F92" s="39">
        <v>0.12870000000000001</v>
      </c>
      <c r="G92" s="39">
        <v>0.13780000000000001</v>
      </c>
      <c r="H92" s="39">
        <v>0.24890000000000001</v>
      </c>
      <c r="I92" s="39">
        <v>0.1739</v>
      </c>
      <c r="J92" s="39">
        <v>0.22339999999999999</v>
      </c>
      <c r="K92" s="39"/>
      <c r="L92" s="39">
        <v>0.39560000000000001</v>
      </c>
      <c r="M92" s="39"/>
      <c r="N92" s="89">
        <f t="shared" si="44"/>
        <v>0.14386389533196109</v>
      </c>
    </row>
    <row r="93" spans="1:19" x14ac:dyDescent="0.3">
      <c r="A93" s="2" t="s">
        <v>20</v>
      </c>
      <c r="B93" t="s">
        <v>47</v>
      </c>
      <c r="C93" s="39">
        <v>6.2600000000000003E-2</v>
      </c>
      <c r="D93" s="39">
        <v>3.4099999999999998E-2</v>
      </c>
      <c r="E93" s="39">
        <v>5.3699999999999998E-2</v>
      </c>
      <c r="F93" s="39">
        <v>6.59E-2</v>
      </c>
      <c r="G93" s="39">
        <v>7.0599999999999996E-2</v>
      </c>
      <c r="H93" s="39">
        <v>0.1275</v>
      </c>
      <c r="I93" s="39">
        <v>8.9099999999999999E-2</v>
      </c>
      <c r="J93" s="39">
        <v>0.1145</v>
      </c>
      <c r="K93" s="39"/>
      <c r="L93" s="39">
        <v>0.20269999999999999</v>
      </c>
      <c r="M93" s="39"/>
      <c r="N93" s="89">
        <f t="shared" si="44"/>
        <v>7.3706528473289554E-2</v>
      </c>
    </row>
    <row r="94" spans="1:19" x14ac:dyDescent="0.3">
      <c r="A94" s="349">
        <v>9</v>
      </c>
      <c r="B94" s="350" t="s">
        <v>51</v>
      </c>
      <c r="C94" s="354">
        <f t="shared" ref="C94:J94" si="53">SUM(C97,C99)</f>
        <v>0.46927800137775966</v>
      </c>
      <c r="D94" s="354">
        <f t="shared" si="53"/>
        <v>0.43412007752175952</v>
      </c>
      <c r="E94" s="354">
        <f t="shared" si="53"/>
        <v>0.66071655984429367</v>
      </c>
      <c r="F94" s="354">
        <f t="shared" si="53"/>
        <v>0.70574268582239019</v>
      </c>
      <c r="G94" s="354">
        <f t="shared" si="53"/>
        <v>0.69379437481439021</v>
      </c>
      <c r="H94" s="354">
        <f t="shared" si="53"/>
        <v>0.93660396721439054</v>
      </c>
      <c r="I94" s="354">
        <f t="shared" si="53"/>
        <v>0.86658928947727576</v>
      </c>
      <c r="J94" s="354">
        <f t="shared" si="53"/>
        <v>0.86209664900639027</v>
      </c>
      <c r="K94" s="354"/>
      <c r="L94" s="354">
        <f>SUM(L97,L99)</f>
        <v>1.0914665182223904</v>
      </c>
      <c r="M94" s="354"/>
      <c r="N94" s="354">
        <f>SUM(N97,N99)</f>
        <v>0.67213574713732305</v>
      </c>
    </row>
    <row r="95" spans="1:19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357">
        <v>-0.15920000000000001</v>
      </c>
      <c r="O95" s="276"/>
      <c r="P95" s="276"/>
      <c r="Q95" s="277"/>
      <c r="R95" s="277"/>
      <c r="S95" s="277"/>
    </row>
    <row r="96" spans="1:19" x14ac:dyDescent="0.3">
      <c r="A96" s="358"/>
      <c r="B96" s="359" t="s">
        <v>52</v>
      </c>
      <c r="C96" s="360">
        <f t="shared" ref="C96:J96" si="54">SUM(C89,C86,C81,C71,C64)</f>
        <v>5.5165044597000001</v>
      </c>
      <c r="D96" s="360">
        <f t="shared" si="54"/>
        <v>5.103212459699999</v>
      </c>
      <c r="E96" s="360">
        <f t="shared" si="54"/>
        <v>7.7669224602</v>
      </c>
      <c r="F96" s="360">
        <f t="shared" si="54"/>
        <v>8.2962181527999981</v>
      </c>
      <c r="G96" s="360">
        <f t="shared" si="54"/>
        <v>8.1557621527999977</v>
      </c>
      <c r="H96" s="360">
        <f t="shared" si="54"/>
        <v>11.0100621528</v>
      </c>
      <c r="I96" s="360">
        <f t="shared" si="54"/>
        <v>10.187018496700002</v>
      </c>
      <c r="J96" s="360">
        <f t="shared" si="54"/>
        <v>10.134206152799997</v>
      </c>
      <c r="K96" s="360"/>
      <c r="L96" s="360">
        <f>SUM(L89,L86,L81,L71,L64)</f>
        <v>12.8305181528</v>
      </c>
      <c r="M96" s="361"/>
      <c r="N96" s="455">
        <f>((C96*$C$62+D96*$D$62+E96*$E$62+F96*$F$62+G96*$G$62+H96*$H$62+I96*$I$62+J96*$J$62+K96*$K$62+L96*$L$62)/$N$62)+N95</f>
        <v>7.9011584513250934</v>
      </c>
      <c r="O96" s="276"/>
      <c r="P96" s="276"/>
      <c r="Q96" s="277"/>
      <c r="R96" s="277"/>
      <c r="S96" s="277"/>
    </row>
    <row r="97" spans="1:17" x14ac:dyDescent="0.3">
      <c r="A97" s="349" t="s">
        <v>21</v>
      </c>
      <c r="B97" s="350" t="s">
        <v>53</v>
      </c>
      <c r="C97" s="354">
        <f t="shared" ref="C97:L97" si="55">SUM(C98:C98)</f>
        <v>0.1149253374089301</v>
      </c>
      <c r="D97" s="354">
        <f t="shared" si="55"/>
        <v>0.10631522517293009</v>
      </c>
      <c r="E97" s="354">
        <f t="shared" si="55"/>
        <v>0.16180829561334661</v>
      </c>
      <c r="F97" s="354">
        <f t="shared" si="55"/>
        <v>0.17283511277728236</v>
      </c>
      <c r="G97" s="354">
        <f t="shared" si="55"/>
        <v>0.16990899292928235</v>
      </c>
      <c r="H97" s="354">
        <f t="shared" si="55"/>
        <v>0.22937262482928242</v>
      </c>
      <c r="I97" s="354">
        <f t="shared" si="55"/>
        <v>0.21222615634175115</v>
      </c>
      <c r="J97" s="354">
        <f t="shared" si="55"/>
        <v>0.21112591678128234</v>
      </c>
      <c r="K97" s="354"/>
      <c r="L97" s="354">
        <f t="shared" si="55"/>
        <v>0.26729818467728239</v>
      </c>
      <c r="M97" s="354"/>
      <c r="N97" s="352">
        <f>SUM(N98)</f>
        <v>0.16460483401645568</v>
      </c>
    </row>
    <row r="98" spans="1:17" x14ac:dyDescent="0.3">
      <c r="A98" s="2" t="s">
        <v>121</v>
      </c>
      <c r="B98" t="s">
        <v>128</v>
      </c>
      <c r="C98" s="39">
        <f>0.020833*C96</f>
        <v>0.1149253374089301</v>
      </c>
      <c r="D98" s="39">
        <f t="shared" ref="D98:J98" si="56">0.020833*D96</f>
        <v>0.10631522517293009</v>
      </c>
      <c r="E98" s="39">
        <f t="shared" si="56"/>
        <v>0.16180829561334661</v>
      </c>
      <c r="F98" s="346">
        <f t="shared" si="56"/>
        <v>0.17283511277728236</v>
      </c>
      <c r="G98" s="39">
        <f t="shared" si="56"/>
        <v>0.16990899292928235</v>
      </c>
      <c r="H98" s="39">
        <f t="shared" si="56"/>
        <v>0.22937262482928242</v>
      </c>
      <c r="I98" s="39">
        <f t="shared" si="56"/>
        <v>0.21222615634175115</v>
      </c>
      <c r="J98" s="39">
        <f t="shared" si="56"/>
        <v>0.21112591678128234</v>
      </c>
      <c r="K98" s="39"/>
      <c r="L98" s="39">
        <f t="shared" ref="L98" si="57">0.020833*L96</f>
        <v>0.26729818467728239</v>
      </c>
      <c r="M98" s="39"/>
      <c r="N98" s="246">
        <f>0.020833*N96</f>
        <v>0.16460483401645568</v>
      </c>
    </row>
    <row r="99" spans="1:17" x14ac:dyDescent="0.3">
      <c r="A99" s="349" t="s">
        <v>24</v>
      </c>
      <c r="B99" s="350" t="s">
        <v>56</v>
      </c>
      <c r="C99" s="354">
        <f>SUM(C100,C101)</f>
        <v>0.35435266396882953</v>
      </c>
      <c r="D99" s="354">
        <f t="shared" ref="D99:J99" si="58">SUM(D100,D101)</f>
        <v>0.32780485234882945</v>
      </c>
      <c r="E99" s="354">
        <f t="shared" si="58"/>
        <v>0.49890826423094703</v>
      </c>
      <c r="F99" s="354">
        <f t="shared" si="58"/>
        <v>0.53290757304510783</v>
      </c>
      <c r="G99" s="354">
        <f t="shared" si="58"/>
        <v>0.52388538188510791</v>
      </c>
      <c r="H99" s="354">
        <f t="shared" si="58"/>
        <v>0.7072313423851081</v>
      </c>
      <c r="I99" s="354">
        <f t="shared" si="58"/>
        <v>0.65436313313552463</v>
      </c>
      <c r="J99" s="354">
        <f t="shared" si="58"/>
        <v>0.65097073222510793</v>
      </c>
      <c r="K99" s="354"/>
      <c r="L99" s="354">
        <f t="shared" ref="L99" si="59">SUM(L100,L101)</f>
        <v>0.82416833354510799</v>
      </c>
      <c r="M99" s="354"/>
      <c r="N99" s="352">
        <f>SUM(N100:N101)</f>
        <v>0.5075309131208674</v>
      </c>
      <c r="O99" s="246"/>
    </row>
    <row r="100" spans="1:17" x14ac:dyDescent="0.3">
      <c r="A100" s="2" t="s">
        <v>25</v>
      </c>
      <c r="B100" t="s">
        <v>129</v>
      </c>
      <c r="C100" s="39">
        <f>C98</f>
        <v>0.1149253374089301</v>
      </c>
      <c r="D100" s="39">
        <f t="shared" ref="D100:J100" si="60">D98</f>
        <v>0.10631522517293009</v>
      </c>
      <c r="E100" s="39">
        <f t="shared" si="60"/>
        <v>0.16180829561334661</v>
      </c>
      <c r="F100" s="39">
        <f t="shared" si="60"/>
        <v>0.17283511277728236</v>
      </c>
      <c r="G100" s="39">
        <f t="shared" si="60"/>
        <v>0.16990899292928235</v>
      </c>
      <c r="H100" s="39">
        <f t="shared" si="60"/>
        <v>0.22937262482928242</v>
      </c>
      <c r="I100" s="39">
        <f t="shared" si="60"/>
        <v>0.21222615634175115</v>
      </c>
      <c r="J100" s="39">
        <f t="shared" si="60"/>
        <v>0.21112591678128234</v>
      </c>
      <c r="K100" s="39"/>
      <c r="L100" s="39">
        <f t="shared" ref="L100" si="61">L98</f>
        <v>0.26729818467728239</v>
      </c>
      <c r="M100" s="39"/>
      <c r="N100" s="246">
        <f>N98</f>
        <v>0.16460483401645568</v>
      </c>
    </row>
    <row r="101" spans="1:17" x14ac:dyDescent="0.3">
      <c r="A101" s="2" t="s">
        <v>26</v>
      </c>
      <c r="B101" t="s">
        <v>130</v>
      </c>
      <c r="C101" s="39">
        <f>0.043402*C96</f>
        <v>0.23942732655989943</v>
      </c>
      <c r="D101" s="39">
        <f t="shared" ref="D101:J101" si="62">0.043402*D96</f>
        <v>0.22148962717589937</v>
      </c>
      <c r="E101" s="39">
        <f t="shared" si="62"/>
        <v>0.33709996861760044</v>
      </c>
      <c r="F101" s="39">
        <f t="shared" si="62"/>
        <v>0.36007246026782552</v>
      </c>
      <c r="G101" s="39">
        <f t="shared" si="62"/>
        <v>0.35397638895582551</v>
      </c>
      <c r="H101" s="39">
        <f t="shared" si="62"/>
        <v>0.47785871755582565</v>
      </c>
      <c r="I101" s="39">
        <f t="shared" si="62"/>
        <v>0.44213697679377351</v>
      </c>
      <c r="J101" s="39">
        <f t="shared" si="62"/>
        <v>0.43984481544382553</v>
      </c>
      <c r="K101" s="39"/>
      <c r="L101" s="39">
        <f t="shared" ref="L101" si="63">0.043402*L96</f>
        <v>0.5568701488678256</v>
      </c>
      <c r="M101" s="39"/>
      <c r="N101" s="246">
        <f>0.043402*N96</f>
        <v>0.34292607910441175</v>
      </c>
    </row>
    <row r="102" spans="1:17" ht="28.8" x14ac:dyDescent="0.3">
      <c r="A102" s="364">
        <v>10</v>
      </c>
      <c r="B102" s="365" t="s">
        <v>134</v>
      </c>
      <c r="C102" s="366">
        <v>8.0999999999999996E-3</v>
      </c>
      <c r="D102" s="366">
        <v>8.0999999999999996E-3</v>
      </c>
      <c r="E102" s="366">
        <v>8.0999999999999996E-3</v>
      </c>
      <c r="F102" s="366">
        <v>8.0999999999999996E-3</v>
      </c>
      <c r="G102" s="366">
        <v>8.0999999999999996E-3</v>
      </c>
      <c r="H102" s="366">
        <v>8.0999999999999996E-3</v>
      </c>
      <c r="I102" s="366">
        <v>8.0999999999999996E-3</v>
      </c>
      <c r="J102" s="366">
        <v>8.0999999999999996E-3</v>
      </c>
      <c r="K102" s="366"/>
      <c r="L102" s="366">
        <v>8.0999999999999996E-3</v>
      </c>
      <c r="M102" s="367"/>
      <c r="N102" s="368">
        <f t="shared" ref="N102" si="64">(C102*$C$62+D102*$D$62+E102*$E$62+F102*$F$62+G102*$G$62+H102*$H$62+I102*$I$62+J102*$J$62+K102*$K$62+L102*$L$62)/$N$62</f>
        <v>8.1000000000000013E-3</v>
      </c>
    </row>
    <row r="103" spans="1:17" ht="18" x14ac:dyDescent="0.3">
      <c r="A103" s="579" t="s">
        <v>60</v>
      </c>
      <c r="B103" s="579"/>
      <c r="C103" s="340">
        <f t="shared" ref="C103:J103" si="65">SUM(C64,C71,C81,C86,C89,C94,C102)</f>
        <v>5.9938824610777584</v>
      </c>
      <c r="D103" s="340">
        <f t="shared" si="65"/>
        <v>5.5454325372217594</v>
      </c>
      <c r="E103" s="340">
        <f t="shared" si="65"/>
        <v>8.4357390200442932</v>
      </c>
      <c r="F103" s="340">
        <f t="shared" si="65"/>
        <v>9.0100608386223886</v>
      </c>
      <c r="G103" s="340">
        <f t="shared" si="65"/>
        <v>8.8576565276143882</v>
      </c>
      <c r="H103" s="340">
        <f t="shared" si="65"/>
        <v>11.954766120014391</v>
      </c>
      <c r="I103" s="340">
        <f t="shared" si="65"/>
        <v>11.061707786177275</v>
      </c>
      <c r="J103" s="340">
        <f t="shared" si="65"/>
        <v>11.004402801806389</v>
      </c>
      <c r="K103" s="340"/>
      <c r="L103" s="340">
        <f>SUM(L64,L71,L81,L86,L89,L94,L102)</f>
        <v>13.93008467102239</v>
      </c>
      <c r="M103" s="356"/>
      <c r="N103" s="467">
        <f>N96+N97+N99+N102</f>
        <v>8.5813941984624176</v>
      </c>
      <c r="O103" s="335" t="s">
        <v>199</v>
      </c>
      <c r="P103" s="39"/>
      <c r="Q103" s="89"/>
    </row>
    <row r="104" spans="1:17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336" t="s">
        <v>149</v>
      </c>
      <c r="N104" s="337">
        <f>N103/SUM($N$103,$N$152,$N$201)</f>
        <v>0.32242202338857423</v>
      </c>
      <c r="O104" s="246"/>
    </row>
    <row r="106" spans="1:17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 t="s">
        <v>94</v>
      </c>
    </row>
    <row r="107" spans="1:17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</row>
    <row r="109" spans="1:17" x14ac:dyDescent="0.3">
      <c r="B109" s="1" t="s">
        <v>135</v>
      </c>
      <c r="C109" s="1">
        <v>2</v>
      </c>
      <c r="D109" s="1">
        <v>32</v>
      </c>
      <c r="E109" s="1">
        <v>146</v>
      </c>
      <c r="F109" s="1">
        <v>9</v>
      </c>
      <c r="G109" s="1">
        <v>72</v>
      </c>
      <c r="H109" s="1"/>
      <c r="I109" s="1">
        <v>9</v>
      </c>
      <c r="J109" s="1">
        <v>72</v>
      </c>
      <c r="K109" s="1">
        <v>16</v>
      </c>
      <c r="L109" s="1">
        <v>43</v>
      </c>
      <c r="N109" s="1">
        <f>SUM(C109:L109)</f>
        <v>401</v>
      </c>
    </row>
    <row r="110" spans="1:17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>
        <f>SUM(C110:L110)</f>
        <v>0</v>
      </c>
    </row>
    <row r="111" spans="1:17" x14ac:dyDescent="0.3">
      <c r="A111" s="280">
        <v>1</v>
      </c>
      <c r="B111" s="1" t="s">
        <v>166</v>
      </c>
      <c r="C111" s="343">
        <v>11928.66</v>
      </c>
      <c r="D111" s="342">
        <v>257481.62</v>
      </c>
      <c r="E111" s="342">
        <v>998557.48</v>
      </c>
      <c r="F111" s="342">
        <v>32768.019999999997</v>
      </c>
      <c r="G111" s="342">
        <v>444067.28</v>
      </c>
      <c r="H111" s="342">
        <v>0</v>
      </c>
      <c r="I111" s="343">
        <v>62719.21</v>
      </c>
      <c r="J111" s="342">
        <v>363202.04</v>
      </c>
      <c r="K111" s="342">
        <v>94930.47</v>
      </c>
      <c r="L111" s="342">
        <v>225299.8</v>
      </c>
      <c r="M111" s="342"/>
      <c r="N111" s="344">
        <f>SUM(C111:L111)</f>
        <v>2490954.58</v>
      </c>
    </row>
    <row r="112" spans="1:17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193</v>
      </c>
      <c r="I112" s="348" t="s">
        <v>111</v>
      </c>
      <c r="J112" s="348" t="s">
        <v>66</v>
      </c>
      <c r="K112" s="348" t="s">
        <v>67</v>
      </c>
      <c r="L112" s="348" t="s">
        <v>68</v>
      </c>
      <c r="M112" s="348"/>
      <c r="N112" s="348" t="s">
        <v>136</v>
      </c>
    </row>
    <row r="113" spans="1:14" x14ac:dyDescent="0.3">
      <c r="A113" s="349">
        <v>4</v>
      </c>
      <c r="B113" s="350" t="s">
        <v>29</v>
      </c>
      <c r="C113" s="354">
        <f>SUM(C114:C119)</f>
        <v>0.75969600000000004</v>
      </c>
      <c r="D113" s="354">
        <f t="shared" ref="D113:L113" si="66">SUM(D114:D119)</f>
        <v>0.99440800000000007</v>
      </c>
      <c r="E113" s="354">
        <f t="shared" si="66"/>
        <v>1.2621280000000001</v>
      </c>
      <c r="F113" s="354">
        <f t="shared" si="66"/>
        <v>1.985776</v>
      </c>
      <c r="G113" s="354">
        <f t="shared" si="66"/>
        <v>1.71472</v>
      </c>
      <c r="H113" s="354"/>
      <c r="I113" s="354">
        <f t="shared" si="66"/>
        <v>2.3323299999999998</v>
      </c>
      <c r="J113" s="354">
        <f t="shared" si="66"/>
        <v>2.7868680000000001</v>
      </c>
      <c r="K113" s="354">
        <f t="shared" si="66"/>
        <v>3.0955440000000003</v>
      </c>
      <c r="L113" s="354">
        <f t="shared" si="66"/>
        <v>3.9907520000000001</v>
      </c>
      <c r="M113" s="351"/>
      <c r="N113" s="352">
        <f t="shared" ref="N113:N142" si="67">(C113*$C$111+D113*$D$111+E113*$E$111+F113*$F$111+G113*$G$111+H113*$H$111+I113*$I$111+J113*$J$111+K113*$K$111+L113*$L$111)/$N$111</f>
        <v>1.8881867365787857</v>
      </c>
    </row>
    <row r="114" spans="1:14" x14ac:dyDescent="0.3">
      <c r="A114" s="2" t="s">
        <v>3</v>
      </c>
      <c r="B114" t="s">
        <v>30</v>
      </c>
      <c r="C114" s="453">
        <v>0.4874</v>
      </c>
      <c r="D114" s="34">
        <v>0.66020000000000001</v>
      </c>
      <c r="E114" s="34">
        <v>0.76070000000000004</v>
      </c>
      <c r="F114" s="34">
        <v>1.0869</v>
      </c>
      <c r="G114" s="34">
        <v>1.143</v>
      </c>
      <c r="H114" s="34"/>
      <c r="I114" s="34">
        <v>0.91049999999999998</v>
      </c>
      <c r="J114" s="34">
        <v>1.5916999999999999</v>
      </c>
      <c r="K114" s="34">
        <v>2.0036</v>
      </c>
      <c r="L114" s="34">
        <v>2.0213000000000001</v>
      </c>
      <c r="M114" s="34"/>
      <c r="N114" s="89">
        <f t="shared" si="67"/>
        <v>1.1077705939652258</v>
      </c>
    </row>
    <row r="115" spans="1:14" x14ac:dyDescent="0.3">
      <c r="A115" s="2" t="s">
        <v>4</v>
      </c>
      <c r="B115" t="s">
        <v>31</v>
      </c>
      <c r="C115" s="39">
        <f t="shared" ref="C115:L115" si="68">C114*0.04</f>
        <v>1.9495999999999999E-2</v>
      </c>
      <c r="D115" s="39">
        <f t="shared" si="68"/>
        <v>2.6408000000000001E-2</v>
      </c>
      <c r="E115" s="39">
        <f t="shared" si="68"/>
        <v>3.0428000000000004E-2</v>
      </c>
      <c r="F115" s="39">
        <f t="shared" si="68"/>
        <v>4.3476000000000001E-2</v>
      </c>
      <c r="G115" s="39">
        <f t="shared" si="68"/>
        <v>4.5720000000000004E-2</v>
      </c>
      <c r="H115" s="39"/>
      <c r="I115" s="39">
        <f>I114*0.06</f>
        <v>5.4629999999999998E-2</v>
      </c>
      <c r="J115" s="39">
        <f t="shared" si="68"/>
        <v>6.3668000000000002E-2</v>
      </c>
      <c r="K115" s="39">
        <f t="shared" si="68"/>
        <v>8.0144000000000007E-2</v>
      </c>
      <c r="L115" s="39">
        <f t="shared" si="68"/>
        <v>8.0852000000000007E-2</v>
      </c>
      <c r="M115" s="34"/>
      <c r="N115" s="89">
        <f t="shared" si="67"/>
        <v>4.4769329434814507E-2</v>
      </c>
    </row>
    <row r="116" spans="1:14" x14ac:dyDescent="0.3">
      <c r="A116" s="2" t="s">
        <v>192</v>
      </c>
      <c r="B116" t="s">
        <v>195</v>
      </c>
      <c r="C116" s="39"/>
      <c r="D116" s="39"/>
      <c r="E116" s="39">
        <v>3.0999999999999999E-3</v>
      </c>
      <c r="F116" s="39"/>
      <c r="G116" s="39"/>
      <c r="H116" s="39"/>
      <c r="I116" s="39">
        <v>4.4600000000000001E-2</v>
      </c>
      <c r="J116" s="39">
        <v>5.4999999999999997E-3</v>
      </c>
      <c r="K116" s="39"/>
      <c r="L116" s="39">
        <v>1.7399999999999999E-2</v>
      </c>
      <c r="M116" s="34"/>
      <c r="N116" s="89">
        <f t="shared" si="67"/>
        <v>4.7414082893474504E-3</v>
      </c>
    </row>
    <row r="117" spans="1:14" x14ac:dyDescent="0.3">
      <c r="A117" s="2" t="s">
        <v>5</v>
      </c>
      <c r="B117" t="s">
        <v>32</v>
      </c>
      <c r="C117" s="34">
        <v>7.85E-2</v>
      </c>
      <c r="D117" s="34">
        <v>0.1154</v>
      </c>
      <c r="E117" s="34">
        <v>0.1502</v>
      </c>
      <c r="F117" s="34">
        <v>0.1502</v>
      </c>
      <c r="G117" s="34">
        <v>0.17499999999999999</v>
      </c>
      <c r="H117" s="34"/>
      <c r="I117" s="34">
        <v>0.17499999999999999</v>
      </c>
      <c r="J117" s="34">
        <v>0.2079</v>
      </c>
      <c r="K117" s="34">
        <v>0.2079</v>
      </c>
      <c r="L117" s="34">
        <v>0.24540000000000001</v>
      </c>
      <c r="M117" s="34"/>
      <c r="N117" s="89">
        <f t="shared" si="67"/>
        <v>0.17052772771031416</v>
      </c>
    </row>
    <row r="118" spans="1:14" x14ac:dyDescent="0.3">
      <c r="A118" s="2" t="s">
        <v>6</v>
      </c>
      <c r="B118" t="s">
        <v>33</v>
      </c>
      <c r="C118" s="34">
        <v>0.17430000000000001</v>
      </c>
      <c r="D118" s="34">
        <v>0.19239999999999999</v>
      </c>
      <c r="E118" s="34">
        <v>0.31769999999999998</v>
      </c>
      <c r="F118" s="34">
        <v>0.70520000000000005</v>
      </c>
      <c r="G118" s="34">
        <v>0.35099999999999998</v>
      </c>
      <c r="H118" s="34"/>
      <c r="I118" s="34">
        <v>0.80489999999999995</v>
      </c>
      <c r="J118" s="34">
        <v>0.91810000000000003</v>
      </c>
      <c r="K118" s="34">
        <v>0.80389999999999995</v>
      </c>
      <c r="L118" s="34">
        <v>1.6257999999999999</v>
      </c>
      <c r="M118" s="34"/>
      <c r="N118" s="89">
        <f t="shared" si="67"/>
        <v>0.55174890753407468</v>
      </c>
    </row>
    <row r="119" spans="1:14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>
        <v>0.3427</v>
      </c>
      <c r="J119" s="34"/>
      <c r="K119" s="34"/>
      <c r="L119" s="34"/>
      <c r="M119" s="34"/>
      <c r="N119" s="89">
        <f t="shared" si="67"/>
        <v>8.6287696450089418E-3</v>
      </c>
    </row>
    <row r="120" spans="1:14" ht="28.8" x14ac:dyDescent="0.3">
      <c r="A120" s="349">
        <v>5</v>
      </c>
      <c r="B120" s="353" t="s">
        <v>71</v>
      </c>
      <c r="C120" s="354">
        <f>SUM(C121:C123,C127:C129)</f>
        <v>2.9879161159000001</v>
      </c>
      <c r="D120" s="354">
        <f>SUM(D121:D123,D127:D129)</f>
        <v>2.9879161159000001</v>
      </c>
      <c r="E120" s="354">
        <f>SUM(E121:E123,E127:E129)</f>
        <v>4.6601276565000003</v>
      </c>
      <c r="F120" s="354">
        <f>SUM(F121:F123,F127:F129)</f>
        <v>4.5626960139000001</v>
      </c>
      <c r="G120" s="354">
        <f>SUM(G121:G123,G127:G129)</f>
        <v>4.5626960139000001</v>
      </c>
      <c r="H120" s="354"/>
      <c r="I120" s="354">
        <f>SUM(I121:I123,I127:I129)</f>
        <v>4.9825588392999993</v>
      </c>
      <c r="J120" s="354">
        <f>SUM(J121:J123,J127:J129)</f>
        <v>4.5626960139000001</v>
      </c>
      <c r="K120" s="354">
        <f>SUM(K121:K123,K127:K129)</f>
        <v>4.5626960139000001</v>
      </c>
      <c r="L120" s="354">
        <f>SUM(L121:L123,L127:L129)</f>
        <v>4.5626960139000001</v>
      </c>
      <c r="M120" s="351"/>
      <c r="N120" s="352">
        <f t="shared" si="67"/>
        <v>4.4420043981443325</v>
      </c>
    </row>
    <row r="121" spans="1:14" x14ac:dyDescent="0.3">
      <c r="A121" s="2" t="s">
        <v>115</v>
      </c>
      <c r="B121" t="s">
        <v>114</v>
      </c>
      <c r="C121" s="39">
        <v>1.6363000000000001</v>
      </c>
      <c r="D121" s="39">
        <v>1.6363000000000001</v>
      </c>
      <c r="E121" s="39">
        <v>2.4704999999999999</v>
      </c>
      <c r="F121" s="39">
        <v>2.4222999999999999</v>
      </c>
      <c r="G121" s="39">
        <v>2.4222999999999999</v>
      </c>
      <c r="H121" s="39"/>
      <c r="I121" s="39">
        <v>2.6501000000000001</v>
      </c>
      <c r="J121" s="39">
        <v>2.4222999999999999</v>
      </c>
      <c r="K121" s="39">
        <v>2.4222999999999999</v>
      </c>
      <c r="L121" s="39">
        <v>2.4222999999999999</v>
      </c>
      <c r="M121" s="39"/>
      <c r="N121" s="89">
        <f t="shared" si="67"/>
        <v>2.3623476529339205</v>
      </c>
    </row>
    <row r="122" spans="1:14" x14ac:dyDescent="0.3">
      <c r="A122" s="2" t="s">
        <v>116</v>
      </c>
      <c r="B122" t="s">
        <v>117</v>
      </c>
      <c r="C122" s="39">
        <f>C121*0.423893</f>
        <v>0.69361611590000005</v>
      </c>
      <c r="D122" s="39">
        <f>D121*0.423893</f>
        <v>0.69361611590000005</v>
      </c>
      <c r="E122" s="39">
        <f t="shared" ref="E122:L122" si="69">E121*0.423893</f>
        <v>1.0472276565</v>
      </c>
      <c r="F122" s="39">
        <f t="shared" si="69"/>
        <v>1.0267960139000001</v>
      </c>
      <c r="G122" s="39">
        <f t="shared" si="69"/>
        <v>1.0267960139000001</v>
      </c>
      <c r="H122" s="39"/>
      <c r="I122" s="39">
        <f t="shared" si="69"/>
        <v>1.1233588393</v>
      </c>
      <c r="J122" s="39">
        <f t="shared" si="69"/>
        <v>1.0267960139000001</v>
      </c>
      <c r="K122" s="39">
        <f t="shared" si="69"/>
        <v>1.0267960139000001</v>
      </c>
      <c r="L122" s="39">
        <f t="shared" si="69"/>
        <v>1.0267960139000001</v>
      </c>
      <c r="M122" s="39"/>
      <c r="N122" s="89">
        <f t="shared" si="67"/>
        <v>1.0013826336451186</v>
      </c>
    </row>
    <row r="123" spans="1:14" x14ac:dyDescent="0.3">
      <c r="A123" s="280" t="s">
        <v>8</v>
      </c>
      <c r="B123" s="1" t="s">
        <v>35</v>
      </c>
      <c r="C123" s="43">
        <f>SUM(C124:C126)</f>
        <v>0.41900000000000004</v>
      </c>
      <c r="D123" s="43">
        <f>SUM(D124:D126)</f>
        <v>0.41900000000000004</v>
      </c>
      <c r="E123" s="43">
        <f>SUM(E124:E126)</f>
        <v>0.77170000000000005</v>
      </c>
      <c r="F123" s="43">
        <f>SUM(F124:F126)</f>
        <v>0.75059999999999993</v>
      </c>
      <c r="G123" s="43">
        <f>SUM(G124:G126)</f>
        <v>0.75059999999999993</v>
      </c>
      <c r="H123" s="43"/>
      <c r="I123" s="43">
        <f>SUM(I124:I126)</f>
        <v>0.81259999999999999</v>
      </c>
      <c r="J123" s="43">
        <f>SUM(J124:J126)</f>
        <v>0.75059999999999993</v>
      </c>
      <c r="K123" s="43">
        <f>SUM(K124:K126)</f>
        <v>0.75059999999999993</v>
      </c>
      <c r="L123" s="43">
        <f>SUM(L124:L126)</f>
        <v>0.75059999999999993</v>
      </c>
      <c r="M123" s="43"/>
      <c r="N123" s="75">
        <f t="shared" si="67"/>
        <v>0.72475517106698906</v>
      </c>
    </row>
    <row r="124" spans="1:14" x14ac:dyDescent="0.3">
      <c r="A124" s="2" t="s">
        <v>9</v>
      </c>
      <c r="B124" t="s">
        <v>108</v>
      </c>
      <c r="C124" s="39">
        <v>0.37530000000000002</v>
      </c>
      <c r="D124" s="39">
        <v>0.37530000000000002</v>
      </c>
      <c r="E124" s="39">
        <v>0.69110000000000005</v>
      </c>
      <c r="F124" s="39">
        <v>0.67220000000000002</v>
      </c>
      <c r="G124" s="39">
        <v>0.67220000000000002</v>
      </c>
      <c r="H124" s="39"/>
      <c r="I124" s="39">
        <v>0.73109999999999997</v>
      </c>
      <c r="J124" s="39">
        <v>0.67220000000000002</v>
      </c>
      <c r="K124" s="39">
        <v>0.67220000000000002</v>
      </c>
      <c r="L124" s="39">
        <v>0.67220000000000002</v>
      </c>
      <c r="M124" s="39"/>
      <c r="N124" s="89">
        <f t="shared" si="67"/>
        <v>0.64914818895854776</v>
      </c>
    </row>
    <row r="125" spans="1:14" x14ac:dyDescent="0.3">
      <c r="A125" s="2" t="s">
        <v>10</v>
      </c>
      <c r="B125" t="s">
        <v>109</v>
      </c>
      <c r="C125" s="39">
        <v>3.9600000000000003E-2</v>
      </c>
      <c r="D125" s="39">
        <v>3.9600000000000003E-2</v>
      </c>
      <c r="E125" s="39">
        <v>7.2999999999999995E-2</v>
      </c>
      <c r="F125" s="39">
        <v>7.0999999999999994E-2</v>
      </c>
      <c r="G125" s="39">
        <v>7.0999999999999994E-2</v>
      </c>
      <c r="H125" s="39"/>
      <c r="I125" s="39">
        <v>7.3800000000000004E-2</v>
      </c>
      <c r="J125" s="39">
        <v>7.0999999999999994E-2</v>
      </c>
      <c r="K125" s="39">
        <v>7.0999999999999994E-2</v>
      </c>
      <c r="L125" s="39">
        <v>7.0999999999999994E-2</v>
      </c>
      <c r="M125" s="39"/>
      <c r="N125" s="89">
        <f t="shared" si="67"/>
        <v>6.8476166729623783E-2</v>
      </c>
    </row>
    <row r="126" spans="1:14" x14ac:dyDescent="0.3">
      <c r="A126" s="2" t="s">
        <v>11</v>
      </c>
      <c r="B126" t="s">
        <v>110</v>
      </c>
      <c r="C126" s="39">
        <v>4.1000000000000003E-3</v>
      </c>
      <c r="D126" s="39">
        <v>4.1000000000000003E-3</v>
      </c>
      <c r="E126" s="39">
        <v>7.6E-3</v>
      </c>
      <c r="F126" s="39">
        <v>7.4000000000000003E-3</v>
      </c>
      <c r="G126" s="39">
        <v>7.4000000000000003E-3</v>
      </c>
      <c r="H126" s="39"/>
      <c r="I126" s="39">
        <v>7.7000000000000002E-3</v>
      </c>
      <c r="J126" s="39">
        <v>7.4000000000000003E-3</v>
      </c>
      <c r="K126" s="39">
        <v>7.4000000000000003E-3</v>
      </c>
      <c r="L126" s="39">
        <v>7.4000000000000003E-3</v>
      </c>
      <c r="M126" s="39"/>
      <c r="N126" s="89">
        <f t="shared" si="67"/>
        <v>7.1308153788175437E-3</v>
      </c>
    </row>
    <row r="127" spans="1:14" x14ac:dyDescent="0.3">
      <c r="A127" s="2" t="s">
        <v>13</v>
      </c>
      <c r="B127" t="s">
        <v>40</v>
      </c>
      <c r="C127" s="39">
        <v>4.1799999999999997E-2</v>
      </c>
      <c r="D127" s="39">
        <v>4.1799999999999997E-2</v>
      </c>
      <c r="E127" s="39">
        <v>6.3100000000000003E-2</v>
      </c>
      <c r="F127" s="39">
        <v>6.1800000000000001E-2</v>
      </c>
      <c r="G127" s="39">
        <v>6.1800000000000001E-2</v>
      </c>
      <c r="H127" s="39"/>
      <c r="I127" s="39">
        <v>6.7599999999999993E-2</v>
      </c>
      <c r="J127" s="39">
        <v>6.1800000000000001E-2</v>
      </c>
      <c r="K127" s="39">
        <v>6.1800000000000001E-2</v>
      </c>
      <c r="L127" s="39">
        <v>6.1800000000000001E-2</v>
      </c>
      <c r="M127" s="39"/>
      <c r="N127" s="89">
        <f t="shared" si="67"/>
        <v>6.0304063667832912E-2</v>
      </c>
    </row>
    <row r="128" spans="1:14" x14ac:dyDescent="0.3">
      <c r="A128" s="595" t="s">
        <v>14</v>
      </c>
      <c r="B128" t="s">
        <v>118</v>
      </c>
      <c r="C128" s="39">
        <v>0.1482</v>
      </c>
      <c r="D128" s="39">
        <v>0.1482</v>
      </c>
      <c r="E128" s="39">
        <v>0.2336</v>
      </c>
      <c r="F128" s="39">
        <v>0.2286</v>
      </c>
      <c r="G128" s="39">
        <v>0.2286</v>
      </c>
      <c r="H128" s="39"/>
      <c r="I128" s="39">
        <v>0.2495</v>
      </c>
      <c r="J128" s="39">
        <v>0.2286</v>
      </c>
      <c r="K128" s="39">
        <v>0.2286</v>
      </c>
      <c r="L128" s="39">
        <v>0.2286</v>
      </c>
      <c r="M128" s="39"/>
      <c r="N128" s="89">
        <f t="shared" si="67"/>
        <v>0.22243490660716903</v>
      </c>
    </row>
    <row r="129" spans="1:19" x14ac:dyDescent="0.3">
      <c r="A129" s="595"/>
      <c r="B129" t="s">
        <v>117</v>
      </c>
      <c r="C129" s="39">
        <v>4.9000000000000002E-2</v>
      </c>
      <c r="D129" s="39">
        <v>4.9000000000000002E-2</v>
      </c>
      <c r="E129" s="39">
        <v>7.3999999999999996E-2</v>
      </c>
      <c r="F129" s="39">
        <v>7.2599999999999998E-2</v>
      </c>
      <c r="G129" s="39">
        <v>7.2599999999999998E-2</v>
      </c>
      <c r="H129" s="39"/>
      <c r="I129" s="39">
        <v>7.9399999999999998E-2</v>
      </c>
      <c r="J129" s="39">
        <v>7.2599999999999998E-2</v>
      </c>
      <c r="K129" s="39">
        <v>7.2599999999999998E-2</v>
      </c>
      <c r="L129" s="39">
        <v>7.2599999999999998E-2</v>
      </c>
      <c r="M129" s="39"/>
      <c r="N129" s="89">
        <f t="shared" si="67"/>
        <v>7.0779970223302902E-2</v>
      </c>
    </row>
    <row r="130" spans="1:19" x14ac:dyDescent="0.3">
      <c r="A130" s="349">
        <v>6</v>
      </c>
      <c r="B130" s="350" t="s">
        <v>42</v>
      </c>
      <c r="C130" s="354">
        <f>SUM(C131:C133)</f>
        <v>0.36749999999999999</v>
      </c>
      <c r="D130" s="354">
        <f>SUM(D131:D133)</f>
        <v>0.36749999999999999</v>
      </c>
      <c r="E130" s="354">
        <f t="shared" ref="E130:G130" si="70">SUM(E131:E133)</f>
        <v>0.46240000000000003</v>
      </c>
      <c r="F130" s="354">
        <f t="shared" si="70"/>
        <v>0.45689999999999997</v>
      </c>
      <c r="G130" s="354">
        <f t="shared" si="70"/>
        <v>0.45689999999999997</v>
      </c>
      <c r="H130" s="354"/>
      <c r="I130" s="354">
        <f>SUM(I131:I133)</f>
        <v>0.98309999999999997</v>
      </c>
      <c r="J130" s="354">
        <f t="shared" ref="J130:L130" si="71">SUM(J131:J133)</f>
        <v>0.45689999999999997</v>
      </c>
      <c r="K130" s="354">
        <f t="shared" si="71"/>
        <v>0.45689999999999997</v>
      </c>
      <c r="L130" s="354">
        <f t="shared" si="71"/>
        <v>0.45689999999999997</v>
      </c>
      <c r="M130" s="354"/>
      <c r="N130" s="352">
        <f t="shared" si="67"/>
        <v>0.4626847844861145</v>
      </c>
    </row>
    <row r="131" spans="1:19" x14ac:dyDescent="0.3">
      <c r="A131" s="2" t="s">
        <v>15</v>
      </c>
      <c r="B131" t="s">
        <v>43</v>
      </c>
      <c r="C131" s="39">
        <v>0.16969999999999999</v>
      </c>
      <c r="D131" s="39">
        <v>0.16969999999999999</v>
      </c>
      <c r="E131" s="39">
        <v>0.2646</v>
      </c>
      <c r="F131" s="39">
        <v>0.2591</v>
      </c>
      <c r="G131" s="39">
        <v>0.2591</v>
      </c>
      <c r="H131" s="39"/>
      <c r="I131" s="39">
        <v>0.28289999999999998</v>
      </c>
      <c r="J131" s="39">
        <v>0.2591</v>
      </c>
      <c r="K131" s="39">
        <v>0.2591</v>
      </c>
      <c r="L131" s="39">
        <v>0.2591</v>
      </c>
      <c r="M131" s="39"/>
      <c r="N131" s="89">
        <f t="shared" si="67"/>
        <v>0.25223496286471836</v>
      </c>
    </row>
    <row r="132" spans="1:19" x14ac:dyDescent="0.3">
      <c r="A132" s="2" t="s">
        <v>16</v>
      </c>
      <c r="B132" t="s">
        <v>80</v>
      </c>
      <c r="C132" s="39">
        <v>0.1978</v>
      </c>
      <c r="D132" s="39">
        <v>0.1978</v>
      </c>
      <c r="E132" s="39">
        <v>0.1978</v>
      </c>
      <c r="F132" s="39">
        <v>0.1978</v>
      </c>
      <c r="G132" s="39">
        <v>0.1978</v>
      </c>
      <c r="H132" s="39"/>
      <c r="I132" s="39">
        <v>0.1978</v>
      </c>
      <c r="J132" s="39">
        <v>0.1978</v>
      </c>
      <c r="K132" s="39">
        <v>0.1978</v>
      </c>
      <c r="L132" s="39">
        <v>0.1978</v>
      </c>
      <c r="M132" s="39"/>
      <c r="N132" s="89">
        <f t="shared" si="67"/>
        <v>0.19780000000000003</v>
      </c>
    </row>
    <row r="133" spans="1:19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>
        <f>SUM(I134:I134)</f>
        <v>0.50239999999999996</v>
      </c>
      <c r="J133" s="39"/>
      <c r="K133" s="39"/>
      <c r="L133" s="39"/>
      <c r="M133" s="39"/>
      <c r="N133" s="89">
        <f t="shared" si="67"/>
        <v>1.2649821621396242E-2</v>
      </c>
    </row>
    <row r="134" spans="1:19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>
        <v>0.50239999999999996</v>
      </c>
      <c r="J134" s="39"/>
      <c r="K134" s="39"/>
      <c r="L134" s="39"/>
      <c r="M134" s="39"/>
      <c r="N134" s="89">
        <f t="shared" si="67"/>
        <v>1.2649821621396242E-2</v>
      </c>
    </row>
    <row r="135" spans="1:19" x14ac:dyDescent="0.3">
      <c r="A135" s="349">
        <v>7</v>
      </c>
      <c r="B135" s="350" t="s">
        <v>45</v>
      </c>
      <c r="C135" s="354">
        <f>SUM(C136:C137)</f>
        <v>0.20849999999999999</v>
      </c>
      <c r="D135" s="354">
        <f>SUM(D136:D137)</f>
        <v>0.22919999999999999</v>
      </c>
      <c r="E135" s="354">
        <f t="shared" ref="E135:L135" si="72">SUM(E136:E137)</f>
        <v>0.37919999999999998</v>
      </c>
      <c r="F135" s="354">
        <f t="shared" si="72"/>
        <v>0.85229999999999995</v>
      </c>
      <c r="G135" s="354">
        <f t="shared" si="72"/>
        <v>0.46179999999999999</v>
      </c>
      <c r="H135" s="354"/>
      <c r="I135" s="354">
        <f t="shared" si="72"/>
        <v>0.89170000000000005</v>
      </c>
      <c r="J135" s="354">
        <f t="shared" si="72"/>
        <v>1.0001</v>
      </c>
      <c r="K135" s="354">
        <f t="shared" si="72"/>
        <v>0.87580000000000002</v>
      </c>
      <c r="L135" s="354">
        <f t="shared" si="72"/>
        <v>1.8694</v>
      </c>
      <c r="M135" s="354"/>
      <c r="N135" s="352">
        <f t="shared" si="67"/>
        <v>0.64097274474872201</v>
      </c>
    </row>
    <row r="136" spans="1:19" x14ac:dyDescent="0.3">
      <c r="A136" s="2" t="s">
        <v>17</v>
      </c>
      <c r="B136" t="s">
        <v>46</v>
      </c>
      <c r="C136" s="39">
        <v>0.1961</v>
      </c>
      <c r="D136" s="39">
        <v>0.21659999999999999</v>
      </c>
      <c r="E136" s="39">
        <v>0.35849999999999999</v>
      </c>
      <c r="F136" s="39">
        <v>0.80559999999999998</v>
      </c>
      <c r="G136" s="39">
        <v>0.43659999999999999</v>
      </c>
      <c r="H136" s="39"/>
      <c r="I136" s="39">
        <v>0.83860000000000001</v>
      </c>
      <c r="J136" s="39">
        <v>0.94540000000000002</v>
      </c>
      <c r="K136" s="39">
        <v>0.82769999999999999</v>
      </c>
      <c r="L136" s="39">
        <v>1.7670999999999999</v>
      </c>
      <c r="M136" s="39"/>
      <c r="N136" s="89">
        <f t="shared" si="67"/>
        <v>0.60580753013127997</v>
      </c>
    </row>
    <row r="137" spans="1:19" x14ac:dyDescent="0.3">
      <c r="A137" s="2" t="s">
        <v>18</v>
      </c>
      <c r="B137" t="s">
        <v>48</v>
      </c>
      <c r="C137" s="39">
        <v>1.24E-2</v>
      </c>
      <c r="D137" s="39">
        <v>1.26E-2</v>
      </c>
      <c r="E137" s="39">
        <v>2.07E-2</v>
      </c>
      <c r="F137" s="39">
        <v>4.6699999999999998E-2</v>
      </c>
      <c r="G137" s="39">
        <v>2.52E-2</v>
      </c>
      <c r="H137" s="39"/>
      <c r="I137" s="39">
        <v>5.3100000000000001E-2</v>
      </c>
      <c r="J137" s="39">
        <v>5.4699999999999999E-2</v>
      </c>
      <c r="K137" s="39">
        <v>4.8099999999999997E-2</v>
      </c>
      <c r="L137" s="39">
        <v>0.1023</v>
      </c>
      <c r="M137" s="39"/>
      <c r="N137" s="89">
        <f t="shared" si="67"/>
        <v>3.5165214617441959E-2</v>
      </c>
    </row>
    <row r="138" spans="1:19" x14ac:dyDescent="0.3">
      <c r="A138" s="349">
        <v>8</v>
      </c>
      <c r="B138" s="350" t="s">
        <v>49</v>
      </c>
      <c r="C138" s="354">
        <f>SUM(C139:C142)</f>
        <v>0.41969999999999996</v>
      </c>
      <c r="D138" s="354">
        <f>SUM(D139:D142)</f>
        <v>0.43609999999999999</v>
      </c>
      <c r="E138" s="354">
        <f t="shared" ref="E138:L138" si="73">SUM(E139:E142)</f>
        <v>0.57019999999999993</v>
      </c>
      <c r="F138" s="354">
        <f t="shared" si="73"/>
        <v>1.1806000000000001</v>
      </c>
      <c r="G138" s="354">
        <f t="shared" si="73"/>
        <v>0.90810000000000002</v>
      </c>
      <c r="H138" s="354"/>
      <c r="I138" s="354">
        <f t="shared" si="73"/>
        <v>1.1979</v>
      </c>
      <c r="J138" s="354">
        <f t="shared" si="73"/>
        <v>1.6004999999999998</v>
      </c>
      <c r="K138" s="354">
        <f t="shared" si="73"/>
        <v>1.4012</v>
      </c>
      <c r="L138" s="354">
        <f t="shared" si="73"/>
        <v>3.0337000000000001</v>
      </c>
      <c r="M138" s="354"/>
      <c r="N138" s="352">
        <f t="shared" si="67"/>
        <v>1.0444027743223645</v>
      </c>
    </row>
    <row r="139" spans="1:19" x14ac:dyDescent="0.3">
      <c r="A139" s="2" t="s">
        <v>19</v>
      </c>
      <c r="B139" t="s">
        <v>46</v>
      </c>
      <c r="C139" s="39">
        <v>0.21229999999999999</v>
      </c>
      <c r="D139" s="39">
        <v>0.22059999999999999</v>
      </c>
      <c r="E139" s="39">
        <v>0.28839999999999999</v>
      </c>
      <c r="F139" s="39">
        <v>0.59719999999999995</v>
      </c>
      <c r="G139" s="39">
        <v>0.45929999999999999</v>
      </c>
      <c r="H139" s="39"/>
      <c r="I139" s="39">
        <v>0.60589999999999999</v>
      </c>
      <c r="J139" s="39">
        <v>0.8095</v>
      </c>
      <c r="K139" s="39">
        <v>0.7087</v>
      </c>
      <c r="L139" s="39">
        <v>1.5344</v>
      </c>
      <c r="M139" s="39"/>
      <c r="N139" s="89">
        <f t="shared" si="67"/>
        <v>0.52824604224537886</v>
      </c>
    </row>
    <row r="140" spans="1:19" x14ac:dyDescent="0.3">
      <c r="A140" s="2" t="s">
        <v>19</v>
      </c>
      <c r="B140" t="s">
        <v>47</v>
      </c>
      <c r="C140" s="39">
        <v>0.10879999999999999</v>
      </c>
      <c r="D140" s="39">
        <v>0.113</v>
      </c>
      <c r="E140" s="39">
        <v>0.14779999999999999</v>
      </c>
      <c r="F140" s="39">
        <v>0.30599999999999999</v>
      </c>
      <c r="G140" s="39">
        <v>0.2354</v>
      </c>
      <c r="H140" s="39"/>
      <c r="I140" s="39">
        <v>0.3105</v>
      </c>
      <c r="J140" s="39">
        <v>0.41489999999999999</v>
      </c>
      <c r="K140" s="39">
        <v>0.36320000000000002</v>
      </c>
      <c r="L140" s="39">
        <v>0.7863</v>
      </c>
      <c r="M140" s="39"/>
      <c r="N140" s="89">
        <f t="shared" si="67"/>
        <v>0.27071522483922605</v>
      </c>
    </row>
    <row r="141" spans="1:19" x14ac:dyDescent="0.3">
      <c r="A141" s="2" t="s">
        <v>20</v>
      </c>
      <c r="B141" t="s">
        <v>50</v>
      </c>
      <c r="C141" s="39">
        <v>6.5199999999999994E-2</v>
      </c>
      <c r="D141" s="39">
        <v>6.7799999999999999E-2</v>
      </c>
      <c r="E141" s="39">
        <v>8.8599999999999998E-2</v>
      </c>
      <c r="F141" s="39">
        <v>0.18340000000000001</v>
      </c>
      <c r="G141" s="39">
        <v>0.1411</v>
      </c>
      <c r="H141" s="39"/>
      <c r="I141" s="39">
        <v>0.18609999999999999</v>
      </c>
      <c r="J141" s="39">
        <v>0.2487</v>
      </c>
      <c r="K141" s="39">
        <v>0.2177</v>
      </c>
      <c r="L141" s="39">
        <v>0.47139999999999999</v>
      </c>
      <c r="M141" s="39"/>
      <c r="N141" s="89">
        <f t="shared" si="67"/>
        <v>0.16228630898601129</v>
      </c>
    </row>
    <row r="142" spans="1:19" x14ac:dyDescent="0.3">
      <c r="A142" s="2" t="s">
        <v>20</v>
      </c>
      <c r="B142" t="s">
        <v>47</v>
      </c>
      <c r="C142" s="39">
        <v>3.3399999999999999E-2</v>
      </c>
      <c r="D142" s="39">
        <v>3.4700000000000002E-2</v>
      </c>
      <c r="E142" s="39">
        <v>4.5400000000000003E-2</v>
      </c>
      <c r="F142" s="39">
        <v>9.4E-2</v>
      </c>
      <c r="G142" s="39">
        <v>7.2300000000000003E-2</v>
      </c>
      <c r="H142" s="39"/>
      <c r="I142" s="39">
        <v>9.5399999999999999E-2</v>
      </c>
      <c r="J142" s="39">
        <v>0.12740000000000001</v>
      </c>
      <c r="K142" s="39">
        <v>0.1116</v>
      </c>
      <c r="L142" s="39">
        <v>0.24160000000000001</v>
      </c>
      <c r="M142" s="39"/>
      <c r="N142" s="89">
        <f t="shared" si="67"/>
        <v>8.3155198251748136E-2</v>
      </c>
    </row>
    <row r="143" spans="1:19" x14ac:dyDescent="0.3">
      <c r="A143" s="349">
        <v>9</v>
      </c>
      <c r="B143" s="350" t="s">
        <v>51</v>
      </c>
      <c r="C143" s="354">
        <f t="shared" ref="C143:N143" si="74">SUM(C146,C148)</f>
        <v>0.40350407507538122</v>
      </c>
      <c r="D143" s="354">
        <f t="shared" si="74"/>
        <v>0.42662657829138118</v>
      </c>
      <c r="E143" s="354">
        <f t="shared" si="74"/>
        <v>0.62389344658714208</v>
      </c>
      <c r="F143" s="354">
        <f t="shared" si="74"/>
        <v>0.76886772367844525</v>
      </c>
      <c r="G143" s="354">
        <f t="shared" si="74"/>
        <v>0.68940944787044522</v>
      </c>
      <c r="H143" s="354"/>
      <c r="I143" s="354">
        <f t="shared" si="74"/>
        <v>0.88365140738157222</v>
      </c>
      <c r="J143" s="354">
        <f t="shared" si="74"/>
        <v>0.88530812153444538</v>
      </c>
      <c r="K143" s="354">
        <f t="shared" si="74"/>
        <v>0.88403856670244529</v>
      </c>
      <c r="L143" s="354">
        <f t="shared" si="74"/>
        <v>1.1835891956464453</v>
      </c>
      <c r="M143" s="354"/>
      <c r="N143" s="354">
        <f t="shared" si="74"/>
        <v>0.70549031335163026</v>
      </c>
    </row>
    <row r="144" spans="1:19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357">
        <v>-0.185</v>
      </c>
      <c r="O144" s="276"/>
      <c r="P144" s="276"/>
      <c r="Q144" s="277"/>
      <c r="R144" s="277"/>
      <c r="S144" s="277"/>
    </row>
    <row r="145" spans="1:19" x14ac:dyDescent="0.3">
      <c r="A145" s="358"/>
      <c r="B145" s="359" t="s">
        <v>52</v>
      </c>
      <c r="C145" s="360">
        <f>SUM(C138,C135,C130,C120,C113)</f>
        <v>4.7433121159000002</v>
      </c>
      <c r="D145" s="360">
        <f>SUM(D138,D135,D130,D120,D113)</f>
        <v>5.0151241159</v>
      </c>
      <c r="E145" s="360">
        <f>SUM(E138,E135,E130,E120,E113)</f>
        <v>7.3340556565000004</v>
      </c>
      <c r="F145" s="360">
        <f>SUM(F138,F135,F130,F120,F113)</f>
        <v>9.0382720139000003</v>
      </c>
      <c r="G145" s="360">
        <f>SUM(G138,G135,G130,G120,G113)</f>
        <v>8.1042160139000003</v>
      </c>
      <c r="H145" s="360"/>
      <c r="I145" s="360">
        <f>SUM(I138,I135,I130,I120,I113)</f>
        <v>10.387588839299998</v>
      </c>
      <c r="J145" s="360">
        <f>SUM(J138,J135,J130,J120,J113)</f>
        <v>10.407064013900001</v>
      </c>
      <c r="K145" s="360">
        <f>SUM(K138,K135,K130,K120,K113)</f>
        <v>10.392140013900001</v>
      </c>
      <c r="L145" s="360">
        <f>SUM(L138,L135,L130,L120,L113)</f>
        <v>13.913448013900002</v>
      </c>
      <c r="M145" s="361"/>
      <c r="N145" s="362">
        <f>((C145*$C$111+D145*$D$111+E145*$E$111+F145*$F$111+G145*$G$111+H145*$H$111+I145*$I$111+J145*$J$111+K145*$K$111+L145*$L$111)/$N$111)+N144</f>
        <v>8.2932514382803202</v>
      </c>
      <c r="O145" s="396"/>
      <c r="P145" s="276"/>
      <c r="Q145" s="277"/>
      <c r="R145" s="277"/>
      <c r="S145" s="277"/>
    </row>
    <row r="146" spans="1:19" x14ac:dyDescent="0.3">
      <c r="A146" s="349" t="s">
        <v>21</v>
      </c>
      <c r="B146" s="350" t="s">
        <v>53</v>
      </c>
      <c r="C146" s="354">
        <f t="shared" ref="C146:L146" si="75">SUM(C147:C147)</f>
        <v>9.8817421310544704E-2</v>
      </c>
      <c r="D146" s="354">
        <f t="shared" si="75"/>
        <v>0.1044800807065447</v>
      </c>
      <c r="E146" s="354">
        <f t="shared" si="75"/>
        <v>0.15279038149186452</v>
      </c>
      <c r="F146" s="354">
        <f t="shared" si="75"/>
        <v>0.18829432086557871</v>
      </c>
      <c r="G146" s="354">
        <f t="shared" si="75"/>
        <v>0.1688351322175787</v>
      </c>
      <c r="H146" s="354"/>
      <c r="I146" s="354">
        <f t="shared" si="75"/>
        <v>0.21640463828913686</v>
      </c>
      <c r="J146" s="354">
        <f t="shared" si="75"/>
        <v>0.21681036460157874</v>
      </c>
      <c r="K146" s="354">
        <f t="shared" si="75"/>
        <v>0.21649945290957873</v>
      </c>
      <c r="L146" s="354">
        <f t="shared" si="75"/>
        <v>0.28985886247357873</v>
      </c>
      <c r="M146" s="354"/>
      <c r="N146" s="352">
        <f>SUM(N147)</f>
        <v>0.17277330721369391</v>
      </c>
    </row>
    <row r="147" spans="1:19" x14ac:dyDescent="0.3">
      <c r="A147" s="2" t="s">
        <v>121</v>
      </c>
      <c r="B147" t="s">
        <v>128</v>
      </c>
      <c r="C147" s="39">
        <f>0.020833*C145</f>
        <v>9.8817421310544704E-2</v>
      </c>
      <c r="D147" s="39">
        <f t="shared" ref="D147:G147" si="76">0.020833*D145</f>
        <v>0.1044800807065447</v>
      </c>
      <c r="E147" s="39">
        <f t="shared" si="76"/>
        <v>0.15279038149186452</v>
      </c>
      <c r="F147" s="346">
        <f t="shared" si="76"/>
        <v>0.18829432086557871</v>
      </c>
      <c r="G147" s="39">
        <f t="shared" si="76"/>
        <v>0.1688351322175787</v>
      </c>
      <c r="H147" s="39"/>
      <c r="I147" s="39">
        <f t="shared" ref="I147:L147" si="77">0.020833*I145</f>
        <v>0.21640463828913686</v>
      </c>
      <c r="J147" s="39">
        <f t="shared" si="77"/>
        <v>0.21681036460157874</v>
      </c>
      <c r="K147" s="39">
        <f t="shared" si="77"/>
        <v>0.21649945290957873</v>
      </c>
      <c r="L147" s="39">
        <f t="shared" si="77"/>
        <v>0.28985886247357873</v>
      </c>
      <c r="M147" s="39"/>
      <c r="N147" s="246">
        <f>0.020833*N145</f>
        <v>0.17277330721369391</v>
      </c>
    </row>
    <row r="148" spans="1:19" x14ac:dyDescent="0.3">
      <c r="A148" s="349" t="s">
        <v>24</v>
      </c>
      <c r="B148" s="350" t="s">
        <v>56</v>
      </c>
      <c r="C148" s="354">
        <f>SUM(C149,C150)</f>
        <v>0.3046866537648365</v>
      </c>
      <c r="D148" s="354">
        <f t="shared" ref="D148:G148" si="78">SUM(D149,D150)</f>
        <v>0.32214649758483649</v>
      </c>
      <c r="E148" s="354">
        <f t="shared" si="78"/>
        <v>0.47110306509527755</v>
      </c>
      <c r="F148" s="354">
        <f t="shared" si="78"/>
        <v>0.58057340281286651</v>
      </c>
      <c r="G148" s="354">
        <f t="shared" si="78"/>
        <v>0.52057431565286649</v>
      </c>
      <c r="H148" s="354"/>
      <c r="I148" s="354">
        <f t="shared" ref="I148:L148" si="79">SUM(I149,I150)</f>
        <v>0.66724676909243541</v>
      </c>
      <c r="J148" s="354">
        <f t="shared" si="79"/>
        <v>0.66849775693286662</v>
      </c>
      <c r="K148" s="354">
        <f t="shared" si="79"/>
        <v>0.66753911379286657</v>
      </c>
      <c r="L148" s="354">
        <f t="shared" si="79"/>
        <v>0.89373033317286665</v>
      </c>
      <c r="M148" s="354"/>
      <c r="N148" s="352">
        <f>SUM(N149:N150)</f>
        <v>0.53271700613793638</v>
      </c>
    </row>
    <row r="149" spans="1:19" x14ac:dyDescent="0.3">
      <c r="A149" s="2" t="s">
        <v>25</v>
      </c>
      <c r="B149" t="s">
        <v>129</v>
      </c>
      <c r="C149" s="39">
        <f>C147</f>
        <v>9.8817421310544704E-2</v>
      </c>
      <c r="D149" s="39">
        <f t="shared" ref="D149:G149" si="80">D147</f>
        <v>0.1044800807065447</v>
      </c>
      <c r="E149" s="39">
        <f t="shared" si="80"/>
        <v>0.15279038149186452</v>
      </c>
      <c r="F149" s="39">
        <f t="shared" si="80"/>
        <v>0.18829432086557871</v>
      </c>
      <c r="G149" s="39">
        <f t="shared" si="80"/>
        <v>0.1688351322175787</v>
      </c>
      <c r="H149" s="39"/>
      <c r="I149" s="39">
        <f t="shared" ref="I149:L149" si="81">I147</f>
        <v>0.21640463828913686</v>
      </c>
      <c r="J149" s="39">
        <f t="shared" si="81"/>
        <v>0.21681036460157874</v>
      </c>
      <c r="K149" s="39">
        <f t="shared" si="81"/>
        <v>0.21649945290957873</v>
      </c>
      <c r="L149" s="39">
        <f t="shared" si="81"/>
        <v>0.28985886247357873</v>
      </c>
      <c r="M149" s="39"/>
      <c r="N149" s="246">
        <f>N147</f>
        <v>0.17277330721369391</v>
      </c>
    </row>
    <row r="150" spans="1:19" x14ac:dyDescent="0.3">
      <c r="A150" s="2" t="s">
        <v>26</v>
      </c>
      <c r="B150" t="s">
        <v>130</v>
      </c>
      <c r="C150" s="39">
        <f>0.043402*C145</f>
        <v>0.20586923245429181</v>
      </c>
      <c r="D150" s="39">
        <f t="shared" ref="D150:G150" si="82">0.043402*D145</f>
        <v>0.2176664168782918</v>
      </c>
      <c r="E150" s="39">
        <f t="shared" si="82"/>
        <v>0.31831268360341303</v>
      </c>
      <c r="F150" s="39">
        <f t="shared" si="82"/>
        <v>0.39227908194728783</v>
      </c>
      <c r="G150" s="39">
        <f t="shared" si="82"/>
        <v>0.35173918343528782</v>
      </c>
      <c r="H150" s="39"/>
      <c r="I150" s="39">
        <f t="shared" ref="I150:L150" si="83">0.043402*I145</f>
        <v>0.45084213080329855</v>
      </c>
      <c r="J150" s="39">
        <f t="shared" si="83"/>
        <v>0.45168739233128791</v>
      </c>
      <c r="K150" s="39">
        <f t="shared" si="83"/>
        <v>0.45103966088328784</v>
      </c>
      <c r="L150" s="39">
        <f t="shared" si="83"/>
        <v>0.60387147069928793</v>
      </c>
      <c r="M150" s="39"/>
      <c r="N150" s="246">
        <f>0.043402*N145</f>
        <v>0.35994369892424249</v>
      </c>
    </row>
    <row r="151" spans="1:19" ht="28.8" x14ac:dyDescent="0.3">
      <c r="A151" s="364">
        <v>10</v>
      </c>
      <c r="B151" s="365" t="s">
        <v>134</v>
      </c>
      <c r="C151" s="366">
        <v>8.3000000000000001E-3</v>
      </c>
      <c r="D151" s="366">
        <v>8.3000000000000001E-3</v>
      </c>
      <c r="E151" s="366">
        <v>8.3000000000000001E-3</v>
      </c>
      <c r="F151" s="366">
        <v>8.3000000000000001E-3</v>
      </c>
      <c r="G151" s="366">
        <v>8.3000000000000001E-3</v>
      </c>
      <c r="H151" s="366"/>
      <c r="I151" s="366">
        <v>8.3000000000000001E-3</v>
      </c>
      <c r="J151" s="366">
        <v>8.3000000000000001E-3</v>
      </c>
      <c r="K151" s="366">
        <v>8.3000000000000001E-3</v>
      </c>
      <c r="L151" s="366">
        <v>8.3000000000000001E-3</v>
      </c>
      <c r="M151" s="367"/>
      <c r="N151" s="368">
        <f>(C151*$C$111+D151*$D$111+E151*$E$111+F151*$F$111+G151*$G$111+H151*$H$111+I151*$I$111+J151*$J$111+K151*$K$111+L151*$L$111)/$N$111</f>
        <v>8.3000000000000001E-3</v>
      </c>
    </row>
    <row r="152" spans="1:19" ht="18" x14ac:dyDescent="0.3">
      <c r="A152" s="579" t="s">
        <v>60</v>
      </c>
      <c r="B152" s="579"/>
      <c r="C152" s="340">
        <f>SUM(C113,C120,C130,C135,C138,C143,C151)</f>
        <v>5.1551161909753809</v>
      </c>
      <c r="D152" s="340">
        <f>SUM(D113,D120,D130,D135,D138,D143,D151)</f>
        <v>5.4500506941913809</v>
      </c>
      <c r="E152" s="340">
        <f>SUM(E113,E120,E130,E135,E138,E143,E151)</f>
        <v>7.9662491030871427</v>
      </c>
      <c r="F152" s="340">
        <f>SUM(F113,F120,F130,F135,F138,F143,F151)</f>
        <v>9.8154397375784441</v>
      </c>
      <c r="G152" s="340">
        <f>SUM(G113,G120,G130,G135,G138,G143,G151)</f>
        <v>8.8019254617704465</v>
      </c>
      <c r="H152" s="340"/>
      <c r="I152" s="340">
        <f>SUM(I113,I120,I130,I135,I138,I143,I151)</f>
        <v>11.279540246681572</v>
      </c>
      <c r="J152" s="340">
        <f>SUM(J113,J120,J130,J135,J138,J143,J151)</f>
        <v>11.300672135434446</v>
      </c>
      <c r="K152" s="340">
        <f>SUM(K113,K120,K130,K135,K138,K143,K151)</f>
        <v>11.284478580602444</v>
      </c>
      <c r="L152" s="340">
        <f>SUM(L113,L120,L130,L135,L138,L143,L151)</f>
        <v>15.105337209546446</v>
      </c>
      <c r="M152" s="369"/>
      <c r="N152" s="467">
        <f>N145+N146+N148+N151</f>
        <v>9.0070417516319505</v>
      </c>
      <c r="O152" t="s">
        <v>200</v>
      </c>
      <c r="P152"/>
    </row>
    <row r="153" spans="1:19" ht="15.6" x14ac:dyDescent="0.3">
      <c r="L153" s="336" t="s">
        <v>151</v>
      </c>
      <c r="N153" s="337">
        <f>N152/SUM($N$103,$N$152,$N$201)</f>
        <v>0.33841454653451086</v>
      </c>
    </row>
    <row r="154" spans="1:19" x14ac:dyDescent="0.3">
      <c r="G154" s="78"/>
      <c r="H154" s="78"/>
      <c r="I154" s="201"/>
      <c r="J154" s="78"/>
      <c r="K154" s="78"/>
      <c r="N154" s="90"/>
    </row>
    <row r="155" spans="1:19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 t="s">
        <v>95</v>
      </c>
    </row>
    <row r="156" spans="1:19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</row>
    <row r="157" spans="1:19" x14ac:dyDescent="0.3">
      <c r="J157" s="78"/>
      <c r="K157" s="78"/>
      <c r="L157" s="78"/>
    </row>
    <row r="158" spans="1:19" x14ac:dyDescent="0.3">
      <c r="A158" s="280"/>
      <c r="B158" s="1" t="s">
        <v>135</v>
      </c>
      <c r="C158" s="1">
        <v>4</v>
      </c>
      <c r="D158" s="1">
        <v>27</v>
      </c>
      <c r="E158" s="1">
        <v>190</v>
      </c>
      <c r="F158" s="1">
        <v>7</v>
      </c>
      <c r="G158" s="1">
        <v>78</v>
      </c>
      <c r="H158" s="1"/>
      <c r="I158" s="1"/>
      <c r="J158" s="1">
        <v>77</v>
      </c>
      <c r="K158" s="1">
        <v>15</v>
      </c>
      <c r="L158" s="1">
        <v>67</v>
      </c>
      <c r="N158" s="1">
        <f>SUM(C158:L158)</f>
        <v>465</v>
      </c>
    </row>
    <row r="159" spans="1:19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L159" s="1"/>
      <c r="N159" s="1">
        <f>SUM(C159:L159)</f>
        <v>0</v>
      </c>
    </row>
    <row r="160" spans="1:19" x14ac:dyDescent="0.3">
      <c r="A160" s="2">
        <v>1</v>
      </c>
      <c r="B160" s="1" t="s">
        <v>166</v>
      </c>
      <c r="C160" s="343">
        <v>17309.45</v>
      </c>
      <c r="D160" s="342">
        <v>224015.06</v>
      </c>
      <c r="E160" s="342">
        <v>1267151.47</v>
      </c>
      <c r="F160" s="342">
        <v>39204.33</v>
      </c>
      <c r="G160" s="342">
        <v>472291.32</v>
      </c>
      <c r="H160" s="342">
        <v>0</v>
      </c>
      <c r="I160" s="343">
        <v>0</v>
      </c>
      <c r="J160" s="342">
        <v>356763.29</v>
      </c>
      <c r="K160" s="342">
        <v>78774.259999999995</v>
      </c>
      <c r="L160" s="342">
        <v>367550.57</v>
      </c>
      <c r="M160" s="342"/>
      <c r="N160" s="344">
        <f>SUM(C160:L160)</f>
        <v>2823059.7499999995</v>
      </c>
    </row>
    <row r="161" spans="1:14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193</v>
      </c>
      <c r="I161" s="348" t="s">
        <v>111</v>
      </c>
      <c r="J161" s="348" t="s">
        <v>66</v>
      </c>
      <c r="K161" s="348" t="s">
        <v>67</v>
      </c>
      <c r="L161" s="348" t="s">
        <v>68</v>
      </c>
      <c r="M161" s="348"/>
      <c r="N161" s="348" t="s">
        <v>136</v>
      </c>
    </row>
    <row r="162" spans="1:14" x14ac:dyDescent="0.3">
      <c r="A162" s="349">
        <v>4</v>
      </c>
      <c r="B162" s="350" t="s">
        <v>29</v>
      </c>
      <c r="C162" s="354">
        <f>SUM(C163:C167)</f>
        <v>0.825596</v>
      </c>
      <c r="D162" s="354">
        <f>SUM(D163:D167)</f>
        <v>0.98860800000000004</v>
      </c>
      <c r="E162" s="354">
        <f t="shared" ref="E162:G162" si="84">SUM(E163:E167)</f>
        <v>1.267128</v>
      </c>
      <c r="F162" s="354">
        <f t="shared" si="84"/>
        <v>1.7389759999999999</v>
      </c>
      <c r="G162" s="354">
        <f t="shared" si="84"/>
        <v>1.72122</v>
      </c>
      <c r="H162" s="354"/>
      <c r="I162" s="354"/>
      <c r="J162" s="354">
        <f>SUM(J163:J167)</f>
        <v>2.8627639999999999</v>
      </c>
      <c r="K162" s="354">
        <f>SUM(K163:K167)</f>
        <v>3.1597</v>
      </c>
      <c r="L162" s="354">
        <f t="shared" ref="L162" si="85">SUM(L163:L167)</f>
        <v>3.9786119999999996</v>
      </c>
      <c r="M162" s="354"/>
      <c r="N162" s="352">
        <f t="shared" ref="N162:N191" si="86">(C162*$C$160+D162*$D$160+E162*$E$160+F162*$F$160+G162*$G$160+H162*$H$160+I162*$I$160+J162*$J$160+K162*$K$160+L162*$L$160)/$N$160</f>
        <v>1.9323227914810237</v>
      </c>
    </row>
    <row r="163" spans="1:14" x14ac:dyDescent="0.3">
      <c r="A163" s="2" t="s">
        <v>3</v>
      </c>
      <c r="B163" t="s">
        <v>30</v>
      </c>
      <c r="C163" s="34">
        <v>0.4874</v>
      </c>
      <c r="D163" s="34">
        <v>0.66020000000000001</v>
      </c>
      <c r="E163" s="34">
        <v>0.76070000000000004</v>
      </c>
      <c r="F163" s="34">
        <v>1.0869</v>
      </c>
      <c r="G163" s="34">
        <v>1.143</v>
      </c>
      <c r="H163" s="34"/>
      <c r="I163" s="34"/>
      <c r="J163" s="34">
        <v>1.5915999999999999</v>
      </c>
      <c r="K163" s="34">
        <v>1.9650000000000001</v>
      </c>
      <c r="L163" s="34">
        <v>2.0928</v>
      </c>
      <c r="M163" s="34"/>
      <c r="N163" s="89">
        <f t="shared" si="86"/>
        <v>1.1315804998346211</v>
      </c>
    </row>
    <row r="164" spans="1:14" x14ac:dyDescent="0.3">
      <c r="A164" s="2" t="s">
        <v>4</v>
      </c>
      <c r="B164" t="s">
        <v>31</v>
      </c>
      <c r="C164" s="39">
        <f>C163*0.04</f>
        <v>1.9495999999999999E-2</v>
      </c>
      <c r="D164" s="39">
        <f t="shared" ref="D164:L164" si="87">D163*0.04</f>
        <v>2.6408000000000001E-2</v>
      </c>
      <c r="E164" s="39">
        <f t="shared" si="87"/>
        <v>3.0428000000000004E-2</v>
      </c>
      <c r="F164" s="39">
        <f t="shared" si="87"/>
        <v>4.3476000000000001E-2</v>
      </c>
      <c r="G164" s="39">
        <f t="shared" si="87"/>
        <v>4.5720000000000004E-2</v>
      </c>
      <c r="H164" s="39"/>
      <c r="I164" s="39"/>
      <c r="J164" s="39">
        <f t="shared" si="87"/>
        <v>6.3663999999999998E-2</v>
      </c>
      <c r="K164" s="39">
        <f t="shared" si="87"/>
        <v>7.8600000000000003E-2</v>
      </c>
      <c r="L164" s="39">
        <f t="shared" si="87"/>
        <v>8.3711999999999995E-2</v>
      </c>
      <c r="M164" s="34"/>
      <c r="N164" s="89">
        <f t="shared" si="86"/>
        <v>4.5263219993384854E-2</v>
      </c>
    </row>
    <row r="165" spans="1:14" x14ac:dyDescent="0.3">
      <c r="A165" s="2" t="s">
        <v>192</v>
      </c>
      <c r="B165" t="s">
        <v>195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>
        <v>3.8999999999999998E-3</v>
      </c>
      <c r="M165" s="34"/>
      <c r="N165" s="89">
        <f t="shared" si="86"/>
        <v>5.0776368548345466E-4</v>
      </c>
    </row>
    <row r="166" spans="1:14" x14ac:dyDescent="0.3">
      <c r="A166" s="2" t="s">
        <v>5</v>
      </c>
      <c r="B166" t="s">
        <v>32</v>
      </c>
      <c r="C166" s="34">
        <v>7.85E-2</v>
      </c>
      <c r="D166" s="34">
        <v>0.1154</v>
      </c>
      <c r="E166" s="34">
        <v>0.1502</v>
      </c>
      <c r="F166" s="34">
        <v>0.1502</v>
      </c>
      <c r="G166" s="34">
        <v>0.17499999999999999</v>
      </c>
      <c r="H166" s="34"/>
      <c r="I166" s="34"/>
      <c r="J166" s="34">
        <v>0.2079</v>
      </c>
      <c r="K166" s="34">
        <v>0.2079</v>
      </c>
      <c r="L166" s="34">
        <v>0.24540000000000001</v>
      </c>
      <c r="M166" s="34"/>
      <c r="N166" s="89">
        <f t="shared" si="86"/>
        <v>0.17244442609902255</v>
      </c>
    </row>
    <row r="167" spans="1:14" x14ac:dyDescent="0.3">
      <c r="A167" s="2" t="s">
        <v>6</v>
      </c>
      <c r="B167" t="s">
        <v>33</v>
      </c>
      <c r="C167" s="34">
        <v>0.2402</v>
      </c>
      <c r="D167" s="34">
        <v>0.18659999999999999</v>
      </c>
      <c r="E167" s="34">
        <v>0.32579999999999998</v>
      </c>
      <c r="F167" s="34">
        <v>0.45839999999999997</v>
      </c>
      <c r="G167" s="34">
        <v>0.35749999999999998</v>
      </c>
      <c r="H167" s="34"/>
      <c r="I167" s="34"/>
      <c r="J167" s="34">
        <v>0.99960000000000004</v>
      </c>
      <c r="K167" s="34">
        <v>0.90820000000000001</v>
      </c>
      <c r="L167" s="34">
        <v>1.5528</v>
      </c>
      <c r="M167" s="34"/>
      <c r="N167" s="89">
        <f t="shared" si="86"/>
        <v>0.58252688186851165</v>
      </c>
    </row>
    <row r="168" spans="1:14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89">
        <f t="shared" si="86"/>
        <v>0</v>
      </c>
    </row>
    <row r="169" spans="1:14" ht="28.8" x14ac:dyDescent="0.3">
      <c r="A169" s="349">
        <v>5</v>
      </c>
      <c r="B169" s="353" t="s">
        <v>71</v>
      </c>
      <c r="C169" s="354">
        <f>SUM(C170:C172,C176:C178)</f>
        <v>3.0634533396000001</v>
      </c>
      <c r="D169" s="354">
        <f>SUM(D170:D172,D176:D178)</f>
        <v>3.0634533396000001</v>
      </c>
      <c r="E169" s="354">
        <f>SUM(E170:E172,E176:E178)</f>
        <v>4.8274791796000001</v>
      </c>
      <c r="F169" s="354">
        <f>SUM(F170:F172,F176:F178)</f>
        <v>4.7034097600999987</v>
      </c>
      <c r="G169" s="354">
        <f>SUM(G170:G172,G176:G178)</f>
        <v>4.7034097600999987</v>
      </c>
      <c r="H169" s="354"/>
      <c r="I169" s="354"/>
      <c r="J169" s="354">
        <f>SUM(J170:J172,J176:J178)</f>
        <v>4.7034097600999987</v>
      </c>
      <c r="K169" s="354">
        <f>SUM(K170:K172,K176:K178)</f>
        <v>4.7034097600999987</v>
      </c>
      <c r="L169" s="354">
        <f>SUM(L170:L172,L176:L178)</f>
        <v>4.7034097600999987</v>
      </c>
      <c r="M169" s="351"/>
      <c r="N169" s="352">
        <f t="shared" si="86"/>
        <v>4.618910332733277</v>
      </c>
    </row>
    <row r="170" spans="1:14" x14ac:dyDescent="0.3">
      <c r="A170" s="2" t="s">
        <v>115</v>
      </c>
      <c r="B170" t="s">
        <v>114</v>
      </c>
      <c r="C170" s="39">
        <v>1.6772</v>
      </c>
      <c r="D170" s="39">
        <v>1.6772</v>
      </c>
      <c r="E170" s="39">
        <v>2.5571999999999999</v>
      </c>
      <c r="F170" s="39">
        <v>2.4956999999999998</v>
      </c>
      <c r="G170" s="39">
        <v>2.4956999999999998</v>
      </c>
      <c r="H170" s="39"/>
      <c r="I170" s="39"/>
      <c r="J170" s="39">
        <v>2.4956999999999998</v>
      </c>
      <c r="K170" s="39">
        <v>2.4956999999999998</v>
      </c>
      <c r="L170" s="39">
        <v>2.4956999999999998</v>
      </c>
      <c r="M170" s="39"/>
      <c r="N170" s="89">
        <f t="shared" si="86"/>
        <v>2.4533366401632133</v>
      </c>
    </row>
    <row r="171" spans="1:14" x14ac:dyDescent="0.3">
      <c r="A171" s="2" t="s">
        <v>116</v>
      </c>
      <c r="B171" t="s">
        <v>117</v>
      </c>
      <c r="C171" s="39">
        <f>C170*0.423893</f>
        <v>0.71095333960000007</v>
      </c>
      <c r="D171" s="39">
        <f>D170*0.423893</f>
        <v>0.71095333960000007</v>
      </c>
      <c r="E171" s="39">
        <f t="shared" ref="E171:L171" si="88">E170*0.423893</f>
        <v>1.0839791796</v>
      </c>
      <c r="F171" s="39">
        <f t="shared" si="88"/>
        <v>1.0579097601</v>
      </c>
      <c r="G171" s="39">
        <f t="shared" si="88"/>
        <v>1.0579097601</v>
      </c>
      <c r="H171" s="39"/>
      <c r="I171" s="39"/>
      <c r="J171" s="39">
        <f t="shared" si="88"/>
        <v>1.0579097601</v>
      </c>
      <c r="K171" s="39">
        <f t="shared" si="88"/>
        <v>1.0579097601</v>
      </c>
      <c r="L171" s="39">
        <f t="shared" si="88"/>
        <v>1.0579097601</v>
      </c>
      <c r="M171" s="39"/>
      <c r="N171" s="89">
        <f t="shared" si="86"/>
        <v>1.039952228408705</v>
      </c>
    </row>
    <row r="172" spans="1:14" x14ac:dyDescent="0.3">
      <c r="A172" s="280" t="s">
        <v>8</v>
      </c>
      <c r="B172" s="1" t="s">
        <v>35</v>
      </c>
      <c r="C172" s="43">
        <f>SUM(C173:C175)</f>
        <v>0.43030000000000002</v>
      </c>
      <c r="D172" s="43">
        <f>SUM(D173:D175)</f>
        <v>0.43030000000000002</v>
      </c>
      <c r="E172" s="43">
        <f>SUM(E173:E175)</f>
        <v>0.8024</v>
      </c>
      <c r="F172" s="43">
        <f>SUM(F173:F175)</f>
        <v>0.77560000000000007</v>
      </c>
      <c r="G172" s="43">
        <f>SUM(G173:G175)</f>
        <v>0.77560000000000007</v>
      </c>
      <c r="H172" s="43"/>
      <c r="I172" s="43"/>
      <c r="J172" s="43">
        <f>SUM(J173:J175)</f>
        <v>0.77560000000000007</v>
      </c>
      <c r="K172" s="43">
        <f>SUM(K173:K175)</f>
        <v>0.77560000000000007</v>
      </c>
      <c r="L172" s="43">
        <f>SUM(L173:L175)</f>
        <v>0.77560000000000007</v>
      </c>
      <c r="M172" s="43"/>
      <c r="N172" s="75">
        <f t="shared" si="86"/>
        <v>0.75811199114471473</v>
      </c>
    </row>
    <row r="173" spans="1:14" x14ac:dyDescent="0.3">
      <c r="A173" s="2" t="s">
        <v>9</v>
      </c>
      <c r="B173" t="s">
        <v>108</v>
      </c>
      <c r="C173" s="39">
        <v>0.38540000000000002</v>
      </c>
      <c r="D173" s="39">
        <v>0.38540000000000002</v>
      </c>
      <c r="E173" s="39">
        <v>0.71860000000000002</v>
      </c>
      <c r="F173" s="39">
        <v>0.6946</v>
      </c>
      <c r="G173" s="39">
        <v>0.6946</v>
      </c>
      <c r="H173" s="39"/>
      <c r="I173" s="39"/>
      <c r="J173" s="39">
        <v>0.6946</v>
      </c>
      <c r="K173" s="39">
        <v>0.6946</v>
      </c>
      <c r="L173" s="39">
        <v>0.6946</v>
      </c>
      <c r="M173" s="39"/>
      <c r="N173" s="89">
        <f t="shared" si="86"/>
        <v>0.67894113794013766</v>
      </c>
    </row>
    <row r="174" spans="1:14" x14ac:dyDescent="0.3">
      <c r="A174" s="2" t="s">
        <v>10</v>
      </c>
      <c r="B174" t="s">
        <v>109</v>
      </c>
      <c r="C174" s="39">
        <v>4.07E-2</v>
      </c>
      <c r="D174" s="39">
        <v>4.07E-2</v>
      </c>
      <c r="E174" s="39">
        <v>7.5899999999999995E-2</v>
      </c>
      <c r="F174" s="39">
        <v>7.3300000000000004E-2</v>
      </c>
      <c r="G174" s="39">
        <v>7.3300000000000004E-2</v>
      </c>
      <c r="H174" s="39"/>
      <c r="I174" s="39"/>
      <c r="J174" s="39">
        <v>7.3300000000000004E-2</v>
      </c>
      <c r="K174" s="39">
        <v>7.3300000000000004E-2</v>
      </c>
      <c r="L174" s="39">
        <v>7.3300000000000004E-2</v>
      </c>
      <c r="M174" s="39"/>
      <c r="N174" s="89">
        <f t="shared" si="86"/>
        <v>7.1680273317275708E-2</v>
      </c>
    </row>
    <row r="175" spans="1:14" x14ac:dyDescent="0.3">
      <c r="A175" s="2" t="s">
        <v>11</v>
      </c>
      <c r="B175" t="s">
        <v>110</v>
      </c>
      <c r="C175" s="39">
        <v>4.1999999999999997E-3</v>
      </c>
      <c r="D175" s="39">
        <v>4.1999999999999997E-3</v>
      </c>
      <c r="E175" s="39">
        <v>7.9000000000000008E-3</v>
      </c>
      <c r="F175" s="39">
        <v>7.7000000000000002E-3</v>
      </c>
      <c r="G175" s="39">
        <v>7.7000000000000002E-3</v>
      </c>
      <c r="H175" s="39"/>
      <c r="I175" s="39"/>
      <c r="J175" s="39">
        <v>7.7000000000000002E-3</v>
      </c>
      <c r="K175" s="39">
        <v>7.7000000000000002E-3</v>
      </c>
      <c r="L175" s="39">
        <v>7.7000000000000002E-3</v>
      </c>
      <c r="M175" s="39"/>
      <c r="N175" s="89">
        <f t="shared" si="86"/>
        <v>7.4905798873013607E-3</v>
      </c>
    </row>
    <row r="176" spans="1:14" x14ac:dyDescent="0.3">
      <c r="A176" s="2" t="s">
        <v>13</v>
      </c>
      <c r="B176" t="s">
        <v>40</v>
      </c>
      <c r="C176" s="39">
        <v>4.2799999999999998E-2</v>
      </c>
      <c r="D176" s="39">
        <v>4.2799999999999998E-2</v>
      </c>
      <c r="E176" s="39">
        <v>6.5299999999999997E-2</v>
      </c>
      <c r="F176" s="39">
        <v>6.3700000000000007E-2</v>
      </c>
      <c r="G176" s="39">
        <v>6.3700000000000007E-2</v>
      </c>
      <c r="H176" s="39"/>
      <c r="I176" s="39"/>
      <c r="J176" s="39">
        <v>6.3700000000000007E-2</v>
      </c>
      <c r="K176" s="39">
        <v>6.3700000000000007E-2</v>
      </c>
      <c r="L176" s="39">
        <v>6.3700000000000007E-2</v>
      </c>
      <c r="M176" s="39"/>
      <c r="N176" s="89">
        <f t="shared" si="86"/>
        <v>6.2631570645290111E-2</v>
      </c>
    </row>
    <row r="177" spans="1:15" x14ac:dyDescent="0.3">
      <c r="A177" s="595" t="s">
        <v>14</v>
      </c>
      <c r="B177" t="s">
        <v>118</v>
      </c>
      <c r="C177" s="39">
        <v>0.152</v>
      </c>
      <c r="D177" s="39">
        <v>0.152</v>
      </c>
      <c r="E177" s="39">
        <v>0.24199999999999999</v>
      </c>
      <c r="F177" s="39">
        <v>0.23569999999999999</v>
      </c>
      <c r="G177" s="39">
        <v>0.23569999999999999</v>
      </c>
      <c r="H177" s="39"/>
      <c r="I177" s="39"/>
      <c r="J177" s="39">
        <v>0.23569999999999999</v>
      </c>
      <c r="K177" s="39">
        <v>0.23569999999999999</v>
      </c>
      <c r="L177" s="39">
        <v>0.23569999999999999</v>
      </c>
      <c r="M177" s="39"/>
      <c r="N177" s="89">
        <f t="shared" si="86"/>
        <v>0.23137284850205533</v>
      </c>
    </row>
    <row r="178" spans="1:15" x14ac:dyDescent="0.3">
      <c r="A178" s="595"/>
      <c r="B178" t="s">
        <v>117</v>
      </c>
      <c r="C178" s="39">
        <v>5.0200000000000002E-2</v>
      </c>
      <c r="D178" s="39">
        <v>5.0200000000000002E-2</v>
      </c>
      <c r="E178" s="39">
        <v>7.6600000000000001E-2</v>
      </c>
      <c r="F178" s="39">
        <v>7.4800000000000005E-2</v>
      </c>
      <c r="G178" s="39">
        <v>7.4800000000000005E-2</v>
      </c>
      <c r="H178" s="39"/>
      <c r="I178" s="39"/>
      <c r="J178" s="39">
        <v>7.4800000000000005E-2</v>
      </c>
      <c r="K178" s="39">
        <v>7.4800000000000005E-2</v>
      </c>
      <c r="L178" s="39">
        <v>7.4800000000000005E-2</v>
      </c>
      <c r="M178" s="39"/>
      <c r="N178" s="89">
        <f t="shared" si="86"/>
        <v>7.3505053869299092E-2</v>
      </c>
    </row>
    <row r="179" spans="1:15" x14ac:dyDescent="0.3">
      <c r="A179" s="349">
        <v>6</v>
      </c>
      <c r="B179" s="350" t="s">
        <v>42</v>
      </c>
      <c r="C179" s="354">
        <f>SUM(C180:C181)</f>
        <v>0.372</v>
      </c>
      <c r="D179" s="354">
        <f>SUM(D180:D181)</f>
        <v>0.372</v>
      </c>
      <c r="E179" s="354">
        <f t="shared" ref="E179:L179" si="89">SUM(E180:E181)</f>
        <v>0.47210000000000002</v>
      </c>
      <c r="F179" s="354">
        <f t="shared" si="89"/>
        <v>0.46510000000000001</v>
      </c>
      <c r="G179" s="354">
        <f t="shared" si="89"/>
        <v>0.46510000000000001</v>
      </c>
      <c r="H179" s="354"/>
      <c r="I179" s="354"/>
      <c r="J179" s="354">
        <f t="shared" si="89"/>
        <v>0.46510000000000001</v>
      </c>
      <c r="K179" s="354">
        <f t="shared" si="89"/>
        <v>0.46510000000000001</v>
      </c>
      <c r="L179" s="354">
        <f t="shared" si="89"/>
        <v>0.46510000000000001</v>
      </c>
      <c r="M179" s="354"/>
      <c r="N179" s="352">
        <f t="shared" si="86"/>
        <v>0.46028350555952641</v>
      </c>
    </row>
    <row r="180" spans="1:15" x14ac:dyDescent="0.3">
      <c r="A180" s="2" t="s">
        <v>15</v>
      </c>
      <c r="B180" t="s">
        <v>43</v>
      </c>
      <c r="C180" s="39">
        <v>0.17399999999999999</v>
      </c>
      <c r="D180" s="39">
        <v>0.17399999999999999</v>
      </c>
      <c r="E180" s="39">
        <v>0.27410000000000001</v>
      </c>
      <c r="F180" s="39">
        <v>0.2671</v>
      </c>
      <c r="G180" s="39">
        <v>0.2671</v>
      </c>
      <c r="H180" s="39"/>
      <c r="I180" s="39"/>
      <c r="J180" s="39">
        <v>0.2671</v>
      </c>
      <c r="K180" s="39">
        <v>0.2671</v>
      </c>
      <c r="L180" s="39">
        <v>0.2671</v>
      </c>
      <c r="M180" s="39"/>
      <c r="N180" s="89">
        <f t="shared" si="86"/>
        <v>0.2622835055595264</v>
      </c>
    </row>
    <row r="181" spans="1:15" x14ac:dyDescent="0.3">
      <c r="A181" s="2" t="s">
        <v>16</v>
      </c>
      <c r="B181" t="s">
        <v>44</v>
      </c>
      <c r="C181" s="39">
        <v>0.19800000000000001</v>
      </c>
      <c r="D181" s="39">
        <v>0.19800000000000001</v>
      </c>
      <c r="E181" s="39">
        <v>0.19800000000000001</v>
      </c>
      <c r="F181" s="39">
        <v>0.19800000000000001</v>
      </c>
      <c r="G181" s="39">
        <v>0.19800000000000001</v>
      </c>
      <c r="H181" s="39"/>
      <c r="I181" s="39"/>
      <c r="J181" s="39">
        <v>0.19800000000000001</v>
      </c>
      <c r="K181" s="39">
        <v>0.19800000000000001</v>
      </c>
      <c r="L181" s="39">
        <v>0.19800000000000001</v>
      </c>
      <c r="M181" s="39"/>
      <c r="N181" s="89">
        <f t="shared" si="86"/>
        <v>0.19800000000000004</v>
      </c>
    </row>
    <row r="182" spans="1:15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89">
        <f t="shared" si="86"/>
        <v>0</v>
      </c>
    </row>
    <row r="183" spans="1:15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89">
        <f t="shared" si="86"/>
        <v>0</v>
      </c>
    </row>
    <row r="184" spans="1:15" x14ac:dyDescent="0.3">
      <c r="A184" s="349">
        <v>7</v>
      </c>
      <c r="B184" s="350" t="s">
        <v>45</v>
      </c>
      <c r="C184" s="354">
        <f>SUM(C185:C186)</f>
        <v>0.2616</v>
      </c>
      <c r="D184" s="354">
        <f>SUM(D185:D186)</f>
        <v>0.22509999999999999</v>
      </c>
      <c r="E184" s="354">
        <f t="shared" ref="E184:L184" si="90">SUM(E185:E186)</f>
        <v>0.38590000000000002</v>
      </c>
      <c r="F184" s="354">
        <f t="shared" si="90"/>
        <v>0.56940000000000002</v>
      </c>
      <c r="G184" s="354">
        <f t="shared" si="90"/>
        <v>0.46329999999999999</v>
      </c>
      <c r="H184" s="354"/>
      <c r="I184" s="354"/>
      <c r="J184" s="354">
        <f t="shared" si="90"/>
        <v>1.0861999999999998</v>
      </c>
      <c r="K184" s="354">
        <f t="shared" si="90"/>
        <v>0.9870000000000001</v>
      </c>
      <c r="L184" s="354">
        <f t="shared" si="90"/>
        <v>1.7813999999999999</v>
      </c>
      <c r="M184" s="354"/>
      <c r="N184" s="352">
        <f t="shared" si="86"/>
        <v>0.67483668175035982</v>
      </c>
    </row>
    <row r="185" spans="1:15" x14ac:dyDescent="0.3">
      <c r="A185" s="2" t="s">
        <v>17</v>
      </c>
      <c r="B185" t="s">
        <v>46</v>
      </c>
      <c r="C185" s="39">
        <v>0.24709999999999999</v>
      </c>
      <c r="D185" s="39">
        <v>0.21279999999999999</v>
      </c>
      <c r="E185" s="39">
        <v>0.36470000000000002</v>
      </c>
      <c r="F185" s="39">
        <v>0.5383</v>
      </c>
      <c r="G185" s="39">
        <v>0.43790000000000001</v>
      </c>
      <c r="H185" s="39"/>
      <c r="I185" s="39"/>
      <c r="J185" s="39">
        <v>1.0267999999999999</v>
      </c>
      <c r="K185" s="39">
        <v>0.93300000000000005</v>
      </c>
      <c r="L185" s="39">
        <v>1.6839</v>
      </c>
      <c r="M185" s="39"/>
      <c r="N185" s="89">
        <f t="shared" si="86"/>
        <v>0.63786716041486557</v>
      </c>
    </row>
    <row r="186" spans="1:15" x14ac:dyDescent="0.3">
      <c r="A186" s="2" t="s">
        <v>18</v>
      </c>
      <c r="B186" t="s">
        <v>48</v>
      </c>
      <c r="C186" s="39">
        <v>1.4500000000000001E-2</v>
      </c>
      <c r="D186" s="39">
        <v>1.23E-2</v>
      </c>
      <c r="E186" s="39">
        <v>2.12E-2</v>
      </c>
      <c r="F186" s="39">
        <v>3.1099999999999999E-2</v>
      </c>
      <c r="G186" s="39">
        <v>2.5399999999999999E-2</v>
      </c>
      <c r="H186" s="39"/>
      <c r="I186" s="39"/>
      <c r="J186" s="39">
        <v>5.9400000000000001E-2</v>
      </c>
      <c r="K186" s="39">
        <v>5.3999999999999999E-2</v>
      </c>
      <c r="L186" s="39">
        <v>9.7500000000000003E-2</v>
      </c>
      <c r="M186" s="39"/>
      <c r="N186" s="89">
        <f t="shared" si="86"/>
        <v>3.6969521335494235E-2</v>
      </c>
    </row>
    <row r="187" spans="1:15" x14ac:dyDescent="0.3">
      <c r="A187" s="349">
        <v>8</v>
      </c>
      <c r="B187" s="350" t="s">
        <v>49</v>
      </c>
      <c r="C187" s="354">
        <f>SUM(C188:C191)</f>
        <v>0.5787000000000001</v>
      </c>
      <c r="D187" s="354">
        <f>SUM(D188:D191)</f>
        <v>0.42969999999999997</v>
      </c>
      <c r="E187" s="354">
        <f t="shared" ref="E187:L187" si="91">SUM(E188:E191)</f>
        <v>0.58140000000000003</v>
      </c>
      <c r="F187" s="354">
        <f t="shared" si="91"/>
        <v>0.78969999999999996</v>
      </c>
      <c r="G187" s="354">
        <f t="shared" si="91"/>
        <v>0.91300000000000003</v>
      </c>
      <c r="H187" s="354"/>
      <c r="I187" s="354"/>
      <c r="J187" s="354">
        <f t="shared" si="91"/>
        <v>1.7428999999999999</v>
      </c>
      <c r="K187" s="354">
        <f t="shared" si="91"/>
        <v>1.5835000000000001</v>
      </c>
      <c r="L187" s="354">
        <f t="shared" si="91"/>
        <v>2.8982000000000006</v>
      </c>
      <c r="M187" s="354"/>
      <c r="N187" s="352">
        <f t="shared" si="86"/>
        <v>1.1040986964732153</v>
      </c>
    </row>
    <row r="188" spans="1:15" x14ac:dyDescent="0.3">
      <c r="A188" s="2" t="s">
        <v>19</v>
      </c>
      <c r="B188" t="s">
        <v>46</v>
      </c>
      <c r="C188" s="39">
        <v>0.29260000000000003</v>
      </c>
      <c r="D188" s="39">
        <v>0.21729999999999999</v>
      </c>
      <c r="E188" s="39">
        <v>0.29399999999999998</v>
      </c>
      <c r="F188" s="39">
        <v>0.39929999999999999</v>
      </c>
      <c r="G188" s="39">
        <v>0.4617</v>
      </c>
      <c r="H188" s="39"/>
      <c r="I188" s="39"/>
      <c r="J188" s="39">
        <v>0.88129999999999997</v>
      </c>
      <c r="K188" s="39">
        <v>0.80059999999999998</v>
      </c>
      <c r="L188" s="39">
        <v>1.4654</v>
      </c>
      <c r="M188" s="39"/>
      <c r="N188" s="89">
        <f t="shared" si="86"/>
        <v>0.55829059463300423</v>
      </c>
    </row>
    <row r="189" spans="1:15" x14ac:dyDescent="0.3">
      <c r="A189" s="2" t="s">
        <v>19</v>
      </c>
      <c r="B189" t="s">
        <v>47</v>
      </c>
      <c r="C189" s="39">
        <v>0.15010000000000001</v>
      </c>
      <c r="D189" s="39">
        <v>0.1115</v>
      </c>
      <c r="E189" s="39">
        <v>0.15079999999999999</v>
      </c>
      <c r="F189" s="39">
        <v>0.20480000000000001</v>
      </c>
      <c r="G189" s="39">
        <v>0.23680000000000001</v>
      </c>
      <c r="H189" s="39"/>
      <c r="I189" s="39"/>
      <c r="J189" s="39">
        <v>0.45200000000000001</v>
      </c>
      <c r="K189" s="39">
        <v>0.41070000000000001</v>
      </c>
      <c r="L189" s="39">
        <v>0.75170000000000003</v>
      </c>
      <c r="M189" s="39"/>
      <c r="N189" s="89">
        <f t="shared" si="86"/>
        <v>0.28636562148640321</v>
      </c>
    </row>
    <row r="190" spans="1:15" x14ac:dyDescent="0.3">
      <c r="A190" s="2" t="s">
        <v>20</v>
      </c>
      <c r="B190" t="s">
        <v>50</v>
      </c>
      <c r="C190" s="39">
        <v>8.9899999999999994E-2</v>
      </c>
      <c r="D190" s="39">
        <v>6.6699999999999995E-2</v>
      </c>
      <c r="E190" s="39">
        <v>9.0300000000000005E-2</v>
      </c>
      <c r="F190" s="39">
        <v>0.1227</v>
      </c>
      <c r="G190" s="39">
        <v>0.14180000000000001</v>
      </c>
      <c r="H190" s="39"/>
      <c r="I190" s="39"/>
      <c r="J190" s="39">
        <v>0.2707</v>
      </c>
      <c r="K190" s="39">
        <v>0.246</v>
      </c>
      <c r="L190" s="39">
        <v>0.45019999999999999</v>
      </c>
      <c r="M190" s="39"/>
      <c r="N190" s="89">
        <f t="shared" si="86"/>
        <v>0.17149071656807832</v>
      </c>
    </row>
    <row r="191" spans="1:15" x14ac:dyDescent="0.3">
      <c r="A191" s="2" t="s">
        <v>20</v>
      </c>
      <c r="B191" t="s">
        <v>47</v>
      </c>
      <c r="C191" s="39">
        <v>4.6100000000000002E-2</v>
      </c>
      <c r="D191" s="39">
        <v>3.4200000000000001E-2</v>
      </c>
      <c r="E191" s="39">
        <v>4.6300000000000001E-2</v>
      </c>
      <c r="F191" s="39">
        <v>6.2899999999999998E-2</v>
      </c>
      <c r="G191" s="39">
        <v>7.2700000000000001E-2</v>
      </c>
      <c r="H191" s="39"/>
      <c r="I191" s="39"/>
      <c r="J191" s="39">
        <v>0.1389</v>
      </c>
      <c r="K191" s="39">
        <v>0.12620000000000001</v>
      </c>
      <c r="L191" s="39">
        <v>0.23089999999999999</v>
      </c>
      <c r="M191" s="39"/>
      <c r="N191" s="89">
        <f t="shared" si="86"/>
        <v>8.7951763785729303E-2</v>
      </c>
    </row>
    <row r="192" spans="1:15" x14ac:dyDescent="0.3">
      <c r="A192" s="349">
        <v>9</v>
      </c>
      <c r="B192" s="350" t="s">
        <v>51</v>
      </c>
      <c r="C192" s="354">
        <f>SUM(C195,C197)</f>
        <v>0.43396158562109277</v>
      </c>
      <c r="D192" s="354">
        <f>SUM(D195,D197)</f>
        <v>0.43204857643709288</v>
      </c>
      <c r="E192" s="354">
        <f>SUM(E195,E197)</f>
        <v>0.64090292275421279</v>
      </c>
      <c r="F192" s="354">
        <f>SUM(F195,F197)</f>
        <v>0.70322191744018669</v>
      </c>
      <c r="G192" s="354">
        <f>SUM(G195,G197)</f>
        <v>0.70317461963218675</v>
      </c>
      <c r="H192" s="354"/>
      <c r="I192" s="354"/>
      <c r="J192" s="354">
        <f>SUM(J195,J197)</f>
        <v>0.92387027502418673</v>
      </c>
      <c r="K192" s="354">
        <f>SUM(K195,K197)</f>
        <v>0.92713144187218666</v>
      </c>
      <c r="L192" s="354">
        <f>SUM(L195,L197)</f>
        <v>1.1762115666881867</v>
      </c>
      <c r="M192" s="354"/>
      <c r="N192" s="354">
        <f>SUM(N195,N197)</f>
        <v>0.70702158581632291</v>
      </c>
      <c r="O192" s="39"/>
    </row>
    <row r="193" spans="1:16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357">
        <v>-0.47920000000000001</v>
      </c>
      <c r="O193" s="247"/>
      <c r="P193" s="247"/>
    </row>
    <row r="194" spans="1:16" x14ac:dyDescent="0.3">
      <c r="A194" s="358"/>
      <c r="B194" s="359" t="s">
        <v>52</v>
      </c>
      <c r="C194" s="360">
        <f>SUM(C187,C184,C179,C169,C162)</f>
        <v>5.1013493395999996</v>
      </c>
      <c r="D194" s="360">
        <f>SUM(D187,D184,D179,D169,D162)</f>
        <v>5.0788613396000004</v>
      </c>
      <c r="E194" s="360">
        <f>SUM(E187,E184,E179,E169,E162)</f>
        <v>7.5340071795999997</v>
      </c>
      <c r="F194" s="360">
        <f>SUM(F187,F184,F179,F169,F162)</f>
        <v>8.2665857600999981</v>
      </c>
      <c r="G194" s="360">
        <f>SUM(G187,G184,G179,G169,G162)</f>
        <v>8.2660297600999986</v>
      </c>
      <c r="H194" s="360"/>
      <c r="I194" s="360"/>
      <c r="J194" s="360">
        <f>SUM(J187,J184,J179,J169,J162)</f>
        <v>10.860373760099998</v>
      </c>
      <c r="K194" s="360">
        <f>SUM(K187,K184,K179,K169,K162)</f>
        <v>10.898709760099997</v>
      </c>
      <c r="L194" s="360">
        <f>SUM(L187,L184,L179,L169,L162)</f>
        <v>13.826721760099998</v>
      </c>
      <c r="M194" s="361"/>
      <c r="N194" s="362">
        <f>((C194*$C$160+D194*$D$160+E194*$E$160+F194*$F$160+G194*$G$160+H194*$H$160+I194*$I$160+J194*$J$160+K194*$K$160+L194*$L$160)/$N$160)+N193</f>
        <v>8.3112520079974015</v>
      </c>
      <c r="O194" s="247"/>
      <c r="P194" s="247"/>
    </row>
    <row r="195" spans="1:16" x14ac:dyDescent="0.3">
      <c r="A195" s="349" t="s">
        <v>21</v>
      </c>
      <c r="B195" s="350" t="s">
        <v>53</v>
      </c>
      <c r="C195" s="354">
        <f t="shared" ref="C195:L195" si="92">SUM(C196:C196)</f>
        <v>0.10627641079188679</v>
      </c>
      <c r="D195" s="354">
        <f t="shared" si="92"/>
        <v>0.10580791828788681</v>
      </c>
      <c r="E195" s="354">
        <f t="shared" si="92"/>
        <v>0.15695597157260679</v>
      </c>
      <c r="F195" s="354">
        <f t="shared" si="92"/>
        <v>0.17221778114016326</v>
      </c>
      <c r="G195" s="354">
        <f t="shared" si="92"/>
        <v>0.17220619799216327</v>
      </c>
      <c r="H195" s="354"/>
      <c r="I195" s="354"/>
      <c r="J195" s="354">
        <f t="shared" si="92"/>
        <v>0.22625416654416328</v>
      </c>
      <c r="K195" s="354">
        <f t="shared" si="92"/>
        <v>0.22705282043216327</v>
      </c>
      <c r="L195" s="354">
        <f t="shared" si="92"/>
        <v>0.28805209442816326</v>
      </c>
      <c r="M195" s="354"/>
      <c r="N195" s="352">
        <f>SUM(N196)</f>
        <v>0.17314831308260986</v>
      </c>
    </row>
    <row r="196" spans="1:16" x14ac:dyDescent="0.3">
      <c r="A196" s="2" t="s">
        <v>121</v>
      </c>
      <c r="B196" t="s">
        <v>128</v>
      </c>
      <c r="C196" s="39">
        <f>0.020833*C194</f>
        <v>0.10627641079188679</v>
      </c>
      <c r="D196" s="39">
        <f t="shared" ref="D196:L196" si="93">0.020833*D194</f>
        <v>0.10580791828788681</v>
      </c>
      <c r="E196" s="39">
        <f t="shared" si="93"/>
        <v>0.15695597157260679</v>
      </c>
      <c r="F196" s="346">
        <f t="shared" si="93"/>
        <v>0.17221778114016326</v>
      </c>
      <c r="G196" s="39">
        <f t="shared" si="93"/>
        <v>0.17220619799216327</v>
      </c>
      <c r="H196" s="39"/>
      <c r="I196" s="39"/>
      <c r="J196" s="39">
        <f t="shared" ref="J196" si="94">0.020833*J194</f>
        <v>0.22625416654416328</v>
      </c>
      <c r="K196" s="39">
        <f t="shared" si="93"/>
        <v>0.22705282043216327</v>
      </c>
      <c r="L196" s="39">
        <f t="shared" si="93"/>
        <v>0.28805209442816326</v>
      </c>
      <c r="M196" s="39"/>
      <c r="N196" s="246">
        <f>0.020833*N194</f>
        <v>0.17314831308260986</v>
      </c>
      <c r="O196" s="39"/>
    </row>
    <row r="197" spans="1:16" x14ac:dyDescent="0.3">
      <c r="A197" s="349" t="s">
        <v>24</v>
      </c>
      <c r="B197" s="350" t="s">
        <v>56</v>
      </c>
      <c r="C197" s="354">
        <f>SUM(C198,C199)</f>
        <v>0.32768517482920601</v>
      </c>
      <c r="D197" s="354">
        <f t="shared" ref="D197:L197" si="95">SUM(D198,D199)</f>
        <v>0.32624065814920605</v>
      </c>
      <c r="E197" s="354">
        <f t="shared" si="95"/>
        <v>0.48394695118160602</v>
      </c>
      <c r="F197" s="354">
        <f t="shared" si="95"/>
        <v>0.53100413630002341</v>
      </c>
      <c r="G197" s="354">
        <f t="shared" si="95"/>
        <v>0.53096842164002345</v>
      </c>
      <c r="H197" s="354"/>
      <c r="I197" s="354"/>
      <c r="J197" s="354">
        <f t="shared" ref="J197" si="96">SUM(J198,J199)</f>
        <v>0.69761610848002342</v>
      </c>
      <c r="K197" s="354">
        <f t="shared" si="95"/>
        <v>0.70007862144002342</v>
      </c>
      <c r="L197" s="354">
        <f t="shared" si="95"/>
        <v>0.88815947226002345</v>
      </c>
      <c r="M197" s="354"/>
      <c r="N197" s="352">
        <f>SUM(N198:N199)</f>
        <v>0.5338732727337131</v>
      </c>
    </row>
    <row r="198" spans="1:16" x14ac:dyDescent="0.3">
      <c r="A198" s="2" t="s">
        <v>25</v>
      </c>
      <c r="B198" t="s">
        <v>129</v>
      </c>
      <c r="C198" s="39">
        <f>C196</f>
        <v>0.10627641079188679</v>
      </c>
      <c r="D198" s="39">
        <f t="shared" ref="D198:L198" si="97">D196</f>
        <v>0.10580791828788681</v>
      </c>
      <c r="E198" s="39">
        <f t="shared" si="97"/>
        <v>0.15695597157260679</v>
      </c>
      <c r="F198" s="39">
        <f t="shared" si="97"/>
        <v>0.17221778114016326</v>
      </c>
      <c r="G198" s="39">
        <f t="shared" si="97"/>
        <v>0.17220619799216327</v>
      </c>
      <c r="H198" s="39"/>
      <c r="I198" s="39"/>
      <c r="J198" s="39">
        <f t="shared" ref="J198" si="98">J196</f>
        <v>0.22625416654416328</v>
      </c>
      <c r="K198" s="39">
        <f t="shared" si="97"/>
        <v>0.22705282043216327</v>
      </c>
      <c r="L198" s="39">
        <f t="shared" si="97"/>
        <v>0.28805209442816326</v>
      </c>
      <c r="M198" s="39"/>
      <c r="N198" s="246">
        <f>N196</f>
        <v>0.17314831308260986</v>
      </c>
    </row>
    <row r="199" spans="1:16" x14ac:dyDescent="0.3">
      <c r="A199" s="2" t="s">
        <v>26</v>
      </c>
      <c r="B199" t="s">
        <v>130</v>
      </c>
      <c r="C199" s="39">
        <f>0.043402*C194</f>
        <v>0.22140876403731921</v>
      </c>
      <c r="D199" s="39">
        <f t="shared" ref="D199:L199" si="99">0.043402*D194</f>
        <v>0.22043273986131923</v>
      </c>
      <c r="E199" s="39">
        <f t="shared" si="99"/>
        <v>0.3269909796089992</v>
      </c>
      <c r="F199" s="39">
        <f t="shared" si="99"/>
        <v>0.35878635515986013</v>
      </c>
      <c r="G199" s="39">
        <f t="shared" si="99"/>
        <v>0.35876222364786015</v>
      </c>
      <c r="H199" s="39"/>
      <c r="I199" s="39"/>
      <c r="J199" s="39">
        <f t="shared" ref="J199" si="100">0.043402*J194</f>
        <v>0.47136194193586017</v>
      </c>
      <c r="K199" s="39">
        <f t="shared" si="99"/>
        <v>0.47302580100786012</v>
      </c>
      <c r="L199" s="39">
        <f t="shared" si="99"/>
        <v>0.60010737783186019</v>
      </c>
      <c r="M199" s="39"/>
      <c r="N199" s="246">
        <f>0.043402*N194</f>
        <v>0.36072495965110324</v>
      </c>
    </row>
    <row r="200" spans="1:16" ht="28.8" x14ac:dyDescent="0.3">
      <c r="A200" s="370">
        <v>10</v>
      </c>
      <c r="B200" s="371" t="s">
        <v>134</v>
      </c>
      <c r="C200" s="372">
        <v>8.6999999999999994E-3</v>
      </c>
      <c r="D200" s="372">
        <v>8.6999999999999994E-3</v>
      </c>
      <c r="E200" s="372">
        <v>8.6999999999999994E-3</v>
      </c>
      <c r="F200" s="372">
        <v>8.6999999999999994E-3</v>
      </c>
      <c r="G200" s="372">
        <v>8.6999999999999994E-3</v>
      </c>
      <c r="H200" s="372"/>
      <c r="I200" s="372"/>
      <c r="J200" s="372">
        <v>8.6999999999999994E-3</v>
      </c>
      <c r="K200" s="372">
        <v>8.6999999999999994E-3</v>
      </c>
      <c r="L200" s="372">
        <v>8.6999999999999994E-3</v>
      </c>
      <c r="M200" s="373"/>
      <c r="N200" s="374">
        <f>(C200*$C$160+D200*$D$160+E200*$E$160+F200*$F$160+G200*$G$160+H200*$H$160+I200*$I$160+J200*$J$160+K200*$K$160+L200*$L$160)/$N$160</f>
        <v>8.7000000000000011E-3</v>
      </c>
      <c r="O200" s="246"/>
    </row>
    <row r="201" spans="1:16" ht="18" x14ac:dyDescent="0.3">
      <c r="A201" s="579" t="s">
        <v>60</v>
      </c>
      <c r="B201" s="579"/>
      <c r="C201" s="340">
        <f>SUM(C162,C169,C179,C184,C187,C192,C200)</f>
        <v>5.5440109252210936</v>
      </c>
      <c r="D201" s="340">
        <f>SUM(D162,D169,D179,D184,D187,D192,D200)</f>
        <v>5.5196099160370924</v>
      </c>
      <c r="E201" s="340">
        <f>SUM(E162,E169,E179,E184,E187,E192,E200)</f>
        <v>8.1836101023542138</v>
      </c>
      <c r="F201" s="340">
        <f>SUM(F162,F169,F179,F184,F187,F192,F200)</f>
        <v>8.9785076775401844</v>
      </c>
      <c r="G201" s="340">
        <f>SUM(G162,G169,G179,G184,G187,G192,G200)</f>
        <v>8.977904379732184</v>
      </c>
      <c r="H201" s="340"/>
      <c r="I201" s="340"/>
      <c r="J201" s="340">
        <f>SUM(J162,J169,J179,J184,J187,J192,J200)</f>
        <v>11.792944035124185</v>
      </c>
      <c r="K201" s="340">
        <f>SUM(K162,K169,K179,K184,K187,K192,K200)</f>
        <v>11.834541201972185</v>
      </c>
      <c r="L201" s="340">
        <f>SUM(L162,L169,L179,L184,L187,L192,L200)</f>
        <v>15.011633326788184</v>
      </c>
      <c r="M201" s="356"/>
      <c r="N201" s="467">
        <f>N194+N195+N197+N200</f>
        <v>9.0269735938137234</v>
      </c>
      <c r="O201" t="s">
        <v>201</v>
      </c>
      <c r="P201"/>
    </row>
    <row r="202" spans="1:16" ht="15.6" x14ac:dyDescent="0.3">
      <c r="L202" s="336" t="s">
        <v>150</v>
      </c>
      <c r="N202" s="337">
        <f>N201/SUM($N$103,$N$152,$N$201)</f>
        <v>0.3391634300769148</v>
      </c>
      <c r="O202" s="245"/>
    </row>
    <row r="207" spans="1:16" x14ac:dyDescent="0.3">
      <c r="K207" s="38"/>
    </row>
    <row r="208" spans="1:16" x14ac:dyDescent="0.3">
      <c r="K208" s="41"/>
    </row>
  </sheetData>
  <mergeCells count="54">
    <mergeCell ref="M9:N9"/>
    <mergeCell ref="A1:B1"/>
    <mergeCell ref="M5:N5"/>
    <mergeCell ref="M6:N6"/>
    <mergeCell ref="M7:N7"/>
    <mergeCell ref="M8:N8"/>
    <mergeCell ref="M21:N21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33:N33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45:N45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A201:B201"/>
    <mergeCell ref="M46:N46"/>
    <mergeCell ref="M47:N47"/>
    <mergeCell ref="M48:N48"/>
    <mergeCell ref="A58:N58"/>
    <mergeCell ref="A79:A80"/>
    <mergeCell ref="A103:B103"/>
    <mergeCell ref="A107:N107"/>
    <mergeCell ref="A128:A129"/>
    <mergeCell ref="A152:B152"/>
    <mergeCell ref="A156:N156"/>
    <mergeCell ref="A177:A178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C4C0-3127-4B9E-AFCE-64FE897196C4}">
  <dimension ref="A1:S208"/>
  <sheetViews>
    <sheetView topLeftCell="A55" zoomScale="80" zoomScaleNormal="80" workbookViewId="0">
      <selection activeCell="A62" sqref="A62:XFD6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style="482" bestFit="1" customWidth="1"/>
    <col min="15" max="15" width="10.77734375" style="34" bestFit="1" customWidth="1"/>
    <col min="16" max="16" width="11.33203125" style="34" customWidth="1"/>
    <col min="17" max="17" width="19.109375" bestFit="1" customWidth="1"/>
  </cols>
  <sheetData>
    <row r="1" spans="1:17" ht="18" x14ac:dyDescent="0.3">
      <c r="A1" s="535" t="s">
        <v>202</v>
      </c>
      <c r="B1" s="535"/>
    </row>
    <row r="3" spans="1:17" ht="18" x14ac:dyDescent="0.35">
      <c r="A3" s="293" t="s">
        <v>0</v>
      </c>
      <c r="N3" s="484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485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5" si="0">SUM(C60,C109,C158)</f>
        <v>8</v>
      </c>
      <c r="D5" s="417">
        <f t="shared" si="0"/>
        <v>134</v>
      </c>
      <c r="E5" s="417">
        <f t="shared" si="0"/>
        <v>475</v>
      </c>
      <c r="F5" s="417">
        <f t="shared" si="0"/>
        <v>23</v>
      </c>
      <c r="G5" s="417">
        <f t="shared" si="0"/>
        <v>228</v>
      </c>
      <c r="H5" s="456">
        <f t="shared" si="0"/>
        <v>6</v>
      </c>
      <c r="I5" s="417">
        <f t="shared" si="0"/>
        <v>30</v>
      </c>
      <c r="J5" s="417">
        <f t="shared" si="0"/>
        <v>206</v>
      </c>
      <c r="K5" s="417">
        <f t="shared" si="0"/>
        <v>31</v>
      </c>
      <c r="L5" s="417">
        <f t="shared" si="0"/>
        <v>141</v>
      </c>
      <c r="M5" s="604">
        <f>SUM(C5:L5)</f>
        <v>1282</v>
      </c>
      <c r="N5" s="604"/>
      <c r="O5" s="418"/>
      <c r="P5" s="418"/>
      <c r="Q5" s="419">
        <f>M7/M5</f>
        <v>6221.6527223088933</v>
      </c>
    </row>
    <row r="6" spans="1:17" ht="15.6" x14ac:dyDescent="0.3">
      <c r="A6" s="444"/>
      <c r="B6" s="445" t="s">
        <v>142</v>
      </c>
      <c r="C6" s="451">
        <f t="shared" ref="C6:L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7">
        <f t="shared" si="1"/>
        <v>12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605">
        <f>SUM(C6:L6)</f>
        <v>12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ref="C7:L7" si="2">SUM(C62,C111,C160)</f>
        <v>35604.83</v>
      </c>
      <c r="D7" s="401">
        <f t="shared" si="2"/>
        <v>1103412.1499999999</v>
      </c>
      <c r="E7" s="401">
        <f t="shared" si="2"/>
        <v>3066878.91</v>
      </c>
      <c r="F7" s="401">
        <f t="shared" si="2"/>
        <v>109337.03</v>
      </c>
      <c r="G7" s="401">
        <f t="shared" si="2"/>
        <v>1402443.3900000001</v>
      </c>
      <c r="H7" s="401">
        <f t="shared" si="2"/>
        <v>39104.79</v>
      </c>
      <c r="I7" s="401">
        <f t="shared" si="2"/>
        <v>219298.85</v>
      </c>
      <c r="J7" s="401">
        <f t="shared" si="2"/>
        <v>1039994.69</v>
      </c>
      <c r="K7" s="401">
        <f t="shared" si="2"/>
        <v>173704.72999999998</v>
      </c>
      <c r="L7" s="401">
        <f t="shared" si="2"/>
        <v>786379.41999999993</v>
      </c>
      <c r="M7" s="609">
        <f>SUM(C7:L7)</f>
        <v>7976158.790000001</v>
      </c>
      <c r="N7" s="609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0.88804025161193012</v>
      </c>
      <c r="D9" s="405">
        <f t="shared" ref="D9:L9" si="3">SUM(D10:D15)</f>
        <v>1.0836177950099608</v>
      </c>
      <c r="E9" s="405">
        <f t="shared" si="3"/>
        <v>1.3869120794352325</v>
      </c>
      <c r="F9" s="405">
        <f t="shared" si="3"/>
        <v>1.9747554225974495</v>
      </c>
      <c r="G9" s="405">
        <f t="shared" si="3"/>
        <v>1.8776914766758606</v>
      </c>
      <c r="H9" s="405">
        <f t="shared" si="3"/>
        <v>2.9285519999999998</v>
      </c>
      <c r="I9" s="405">
        <f t="shared" si="3"/>
        <v>2.3349525872667369</v>
      </c>
      <c r="J9" s="405">
        <f t="shared" si="3"/>
        <v>3.0084637366953095</v>
      </c>
      <c r="K9" s="405">
        <f t="shared" si="3"/>
        <v>3.2896913655861879</v>
      </c>
      <c r="L9" s="405">
        <f t="shared" si="3"/>
        <v>4.106591051571721</v>
      </c>
      <c r="M9" s="608">
        <f>(N64*$N$62+N113*$N$111+N162*$N$160)/$M$7</f>
        <v>1.9917093001535238</v>
      </c>
      <c r="N9" s="608"/>
      <c r="O9" s="406">
        <f t="shared" ref="O9:O48" si="4">M9/$M$48</f>
        <v>0.2206122676794636</v>
      </c>
      <c r="P9" s="405">
        <f t="shared" ref="P9:P48" si="5">O9*$N$53</f>
        <v>1.0576619718831639</v>
      </c>
      <c r="Q9" s="407">
        <f t="shared" ref="Q9:Q47" si="6">M9*$M$7</f>
        <v>15886189.641544279</v>
      </c>
    </row>
    <row r="10" spans="1:17" x14ac:dyDescent="0.3">
      <c r="A10" s="420" t="s">
        <v>3</v>
      </c>
      <c r="B10" s="421" t="s">
        <v>30</v>
      </c>
      <c r="C10" s="422">
        <f t="shared" ref="C10:L10" si="7">(C65*C$62+C114*C$111+C163*C$160)/(SUM(C$160,C$111,C$62))</f>
        <v>0.55383350292642874</v>
      </c>
      <c r="D10" s="422">
        <f t="shared" si="7"/>
        <v>0.75020000000000009</v>
      </c>
      <c r="E10" s="422">
        <f t="shared" si="7"/>
        <v>0.86439999999999984</v>
      </c>
      <c r="F10" s="422">
        <f t="shared" si="7"/>
        <v>1.2351299697366942</v>
      </c>
      <c r="G10" s="422">
        <f t="shared" si="7"/>
        <v>1.2988316638292259</v>
      </c>
      <c r="H10" s="422">
        <f t="shared" si="7"/>
        <v>1.2988</v>
      </c>
      <c r="I10" s="422">
        <f t="shared" si="7"/>
        <v>0.94603212534858272</v>
      </c>
      <c r="J10" s="422">
        <f t="shared" si="7"/>
        <v>1.8086692277890379</v>
      </c>
      <c r="K10" s="422">
        <f t="shared" si="7"/>
        <v>2.1447998240289716</v>
      </c>
      <c r="L10" s="422">
        <f t="shared" si="7"/>
        <v>2.2246846509907394</v>
      </c>
      <c r="M10" s="600">
        <f t="shared" ref="M10:M48" si="8">(N65*$N$62+N114*$N$111+N163*$N$160)/$M$7</f>
        <v>1.2181753402386812</v>
      </c>
      <c r="N10" s="600"/>
      <c r="O10" s="423">
        <f t="shared" si="4"/>
        <v>0.13493155061360732</v>
      </c>
      <c r="P10" s="422">
        <f t="shared" si="5"/>
        <v>0.64689045351998642</v>
      </c>
      <c r="Q10" s="424">
        <f t="shared" si="6"/>
        <v>9716359.9478059988</v>
      </c>
    </row>
    <row r="11" spans="1:17" x14ac:dyDescent="0.3">
      <c r="A11" s="438" t="s">
        <v>4</v>
      </c>
      <c r="B11" s="439" t="s">
        <v>31</v>
      </c>
      <c r="C11" s="440">
        <f t="shared" ref="C11:L11" si="9">(C66*C$62+C115*C$111+C164*C$160)/(SUM(C$160,C$111,C$62))</f>
        <v>2.2153340117057153E-2</v>
      </c>
      <c r="D11" s="440">
        <f t="shared" si="9"/>
        <v>3.0008000000000003E-2</v>
      </c>
      <c r="E11" s="440">
        <f t="shared" si="9"/>
        <v>3.4575999999999996E-2</v>
      </c>
      <c r="F11" s="440">
        <f t="shared" si="9"/>
        <v>4.9405198789467766E-2</v>
      </c>
      <c r="G11" s="440">
        <f t="shared" si="9"/>
        <v>5.1953266553169036E-2</v>
      </c>
      <c r="H11" s="440">
        <f t="shared" si="9"/>
        <v>5.1951999999999998E-2</v>
      </c>
      <c r="I11" s="440">
        <f t="shared" si="9"/>
        <v>5.6761927520914954E-2</v>
      </c>
      <c r="J11" s="440">
        <f t="shared" si="9"/>
        <v>7.2346769111561515E-2</v>
      </c>
      <c r="K11" s="440">
        <f t="shared" si="9"/>
        <v>8.5791992961158858E-2</v>
      </c>
      <c r="L11" s="440">
        <f t="shared" si="9"/>
        <v>8.8987386039629579E-2</v>
      </c>
      <c r="M11" s="599">
        <f t="shared" si="8"/>
        <v>4.9247223306004409E-2</v>
      </c>
      <c r="N11" s="599"/>
      <c r="O11" s="441">
        <f t="shared" si="4"/>
        <v>5.4548832049019945E-3</v>
      </c>
      <c r="P11" s="440">
        <f t="shared" si="5"/>
        <v>2.6151866292728657E-2</v>
      </c>
      <c r="Q11" s="442">
        <f t="shared" si="6"/>
        <v>392803.67305528</v>
      </c>
    </row>
    <row r="12" spans="1:17" x14ac:dyDescent="0.3">
      <c r="A12" s="438" t="s">
        <v>192</v>
      </c>
      <c r="B12" s="439" t="s">
        <v>195</v>
      </c>
      <c r="C12" s="440"/>
      <c r="D12" s="440"/>
      <c r="E12" s="440">
        <f>(E67*E$62+E116*E$111+E165*E$160)/(SUM(E$160,E$111,E$62))</f>
        <v>1.2505084251924377E-3</v>
      </c>
      <c r="F12" s="440"/>
      <c r="G12" s="440"/>
      <c r="H12" s="440"/>
      <c r="I12" s="440">
        <f t="shared" ref="I12:J14" si="10">(I67*I$62+I116*I$111+I165*I$160)/(SUM(I$160,I$111,I$62))</f>
        <v>4.7114997023468205E-2</v>
      </c>
      <c r="J12" s="440">
        <f t="shared" si="10"/>
        <v>2.200177437444416E-3</v>
      </c>
      <c r="K12" s="440"/>
      <c r="L12" s="440">
        <f>(L67*L$62+L116*L$111+L165*L$160)/(SUM(L$160,L$111,L$62))</f>
        <v>2.0169817437490925E-2</v>
      </c>
      <c r="M12" s="599">
        <f t="shared" si="8"/>
        <v>4.0516651714001288E-3</v>
      </c>
      <c r="N12" s="599"/>
      <c r="O12" s="441">
        <f t="shared" si="4"/>
        <v>4.4878388692144277E-4</v>
      </c>
      <c r="P12" s="440">
        <f t="shared" si="5"/>
        <v>2.1515650774252453E-3</v>
      </c>
      <c r="Q12" s="442">
        <f t="shared" si="6"/>
        <v>32316.724770999997</v>
      </c>
    </row>
    <row r="13" spans="1:17" x14ac:dyDescent="0.3">
      <c r="A13" s="420" t="s">
        <v>5</v>
      </c>
      <c r="B13" s="421" t="s">
        <v>32</v>
      </c>
      <c r="C13" s="422">
        <f>(C68*C$62+C117*C$111+C166*C$160)/(SUM(C$160,C$111,C$62))</f>
        <v>7.85E-2</v>
      </c>
      <c r="D13" s="422">
        <f>(D68*D$62+D117*D$111+D166*D$160)/(SUM(D$160,D$111,D$62))</f>
        <v>0.11539999999999999</v>
      </c>
      <c r="E13" s="422">
        <f>(E68*E$62+E117*E$111+E166*E$160)/(SUM(E$160,E$111,E$62))</f>
        <v>0.15017387670059659</v>
      </c>
      <c r="F13" s="422">
        <f t="shared" ref="F13:H14" si="11">(F68*F$62+F117*F$111+F166*F$160)/(SUM(F$160,F$111,F$62))</f>
        <v>0.15016582614325633</v>
      </c>
      <c r="G13" s="422">
        <f t="shared" si="11"/>
        <v>0.17499999999999999</v>
      </c>
      <c r="H13" s="422">
        <f t="shared" si="11"/>
        <v>0.17499999999999999</v>
      </c>
      <c r="I13" s="422">
        <f t="shared" si="10"/>
        <v>0.17500000000000002</v>
      </c>
      <c r="J13" s="422">
        <f t="shared" si="10"/>
        <v>0.2079</v>
      </c>
      <c r="K13" s="422">
        <f>(K68*K$62+K117*K$111+K166*K$160)/(SUM(K$160,K$111,K$62))</f>
        <v>0.2079</v>
      </c>
      <c r="L13" s="422">
        <f>(L68*L$62+L117*L$111+L166*L$160)/(SUM(L$160,L$111,L$62))</f>
        <v>0.24540000000000003</v>
      </c>
      <c r="M13" s="600">
        <f t="shared" si="8"/>
        <v>0.16838510951021318</v>
      </c>
      <c r="N13" s="600"/>
      <c r="O13" s="423">
        <f t="shared" si="4"/>
        <v>1.8651226285703208E-2</v>
      </c>
      <c r="P13" s="422">
        <f t="shared" si="5"/>
        <v>8.941793209812636E-2</v>
      </c>
      <c r="Q13" s="424">
        <f t="shared" si="6"/>
        <v>1343066.3713249997</v>
      </c>
    </row>
    <row r="14" spans="1:17" x14ac:dyDescent="0.3">
      <c r="A14" s="438" t="s">
        <v>6</v>
      </c>
      <c r="B14" s="439" t="s">
        <v>181</v>
      </c>
      <c r="C14" s="440">
        <f>(C69*C$62+C118*C$111+C167*C$160)/(SUM(C$160,C$111,C$62))</f>
        <v>0.23355340856844423</v>
      </c>
      <c r="D14" s="440">
        <f>(D69*D$62+D118*D$111+D167*D$160)/(SUM(D$160,D$111,D$62))</f>
        <v>0.18800979500996068</v>
      </c>
      <c r="E14" s="440">
        <f>(E69*E$62+E118*E$111+E167*E$160)/(SUM(E$160,E$111,E$62))</f>
        <v>0.33651169430944372</v>
      </c>
      <c r="F14" s="440">
        <f t="shared" si="11"/>
        <v>0.54005442792803138</v>
      </c>
      <c r="G14" s="440">
        <f t="shared" si="11"/>
        <v>0.35190654629346568</v>
      </c>
      <c r="H14" s="440">
        <f t="shared" si="11"/>
        <v>1.4028</v>
      </c>
      <c r="I14" s="440">
        <f t="shared" si="10"/>
        <v>0.76734353737377103</v>
      </c>
      <c r="J14" s="440">
        <f t="shared" si="10"/>
        <v>0.91734756235726556</v>
      </c>
      <c r="K14" s="440">
        <f>(K69*K$62+K118*K$111+K167*K$160)/(SUM(K$160,K$111,K$62))</f>
        <v>0.85119954859605729</v>
      </c>
      <c r="L14" s="440">
        <f>(L69*L$62+L118*L$111+L167*L$160)/(SUM(L$160,L$111,L$62))</f>
        <v>1.5273491971038611</v>
      </c>
      <c r="M14" s="599">
        <f t="shared" si="8"/>
        <v>0.54242766757806726</v>
      </c>
      <c r="N14" s="599"/>
      <c r="O14" s="441">
        <f t="shared" si="4"/>
        <v>6.0082160477563484E-2</v>
      </c>
      <c r="P14" s="440">
        <f t="shared" si="5"/>
        <v>0.28804661224927852</v>
      </c>
      <c r="Q14" s="442">
        <f t="shared" si="6"/>
        <v>4326489.2086919993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>
        <f>(I70*I$62+I119*I$111+I168*I$160)/(SUM(I$160,I$111,I$62))</f>
        <v>0.3427</v>
      </c>
      <c r="J15" s="422"/>
      <c r="K15" s="422"/>
      <c r="L15" s="422"/>
      <c r="M15" s="600">
        <f t="shared" si="8"/>
        <v>9.4222943491575079E-3</v>
      </c>
      <c r="N15" s="600"/>
      <c r="O15" s="423">
        <f t="shared" si="4"/>
        <v>1.0436632107661526E-3</v>
      </c>
      <c r="P15" s="422">
        <f t="shared" si="5"/>
        <v>5.0035426456186945E-3</v>
      </c>
      <c r="Q15" s="424">
        <f t="shared" si="6"/>
        <v>75153.715895000001</v>
      </c>
    </row>
    <row r="16" spans="1:17" ht="28.8" x14ac:dyDescent="0.3">
      <c r="A16" s="404">
        <v>5</v>
      </c>
      <c r="B16" s="408" t="s">
        <v>71</v>
      </c>
      <c r="C16" s="405">
        <f t="shared" ref="C16:L16" si="12">SUM(C17:C19,C23:C25)</f>
        <v>3.0413389436425367</v>
      </c>
      <c r="D16" s="405">
        <f t="shared" si="12"/>
        <v>3.0558903711120418</v>
      </c>
      <c r="E16" s="405">
        <f t="shared" si="12"/>
        <v>4.7770446700212155</v>
      </c>
      <c r="F16" s="405">
        <f t="shared" si="12"/>
        <v>4.6386275644964909</v>
      </c>
      <c r="G16" s="405">
        <f t="shared" si="12"/>
        <v>4.6359221920679614</v>
      </c>
      <c r="H16" s="405">
        <f t="shared" si="12"/>
        <v>4.6372461527999986</v>
      </c>
      <c r="I16" s="405">
        <f t="shared" si="12"/>
        <v>5.0407911037871855</v>
      </c>
      <c r="J16" s="405">
        <f t="shared" si="12"/>
        <v>4.6339076585312009</v>
      </c>
      <c r="K16" s="405">
        <f t="shared" si="12"/>
        <v>4.6265090213450639</v>
      </c>
      <c r="L16" s="405">
        <f t="shared" si="12"/>
        <v>4.6468119425459076</v>
      </c>
      <c r="M16" s="603">
        <f t="shared" si="8"/>
        <v>4.4762679600325139</v>
      </c>
      <c r="N16" s="603"/>
      <c r="O16" s="406">
        <f t="shared" si="4"/>
        <v>0.49581513995419912</v>
      </c>
      <c r="P16" s="405">
        <f t="shared" si="5"/>
        <v>2.3770428731343891</v>
      </c>
      <c r="Q16" s="409">
        <f t="shared" si="6"/>
        <v>35703424.035808712</v>
      </c>
    </row>
    <row r="17" spans="1:17" x14ac:dyDescent="0.3">
      <c r="A17" s="420" t="s">
        <v>115</v>
      </c>
      <c r="B17" s="421" t="s">
        <v>114</v>
      </c>
      <c r="C17" s="422">
        <f t="shared" ref="C17:L17" si="13">(C72*C$62+C121*C$111+C170*C$160)/(SUM(C$160,C$111,C$62))</f>
        <v>1.666304717253249</v>
      </c>
      <c r="D17" s="422">
        <f t="shared" si="13"/>
        <v>1.6765049511200327</v>
      </c>
      <c r="E17" s="422">
        <f t="shared" si="13"/>
        <v>2.532680505657134</v>
      </c>
      <c r="F17" s="422">
        <f t="shared" si="13"/>
        <v>2.4647828366565285</v>
      </c>
      <c r="G17" s="422">
        <f t="shared" si="13"/>
        <v>2.4634125282247572</v>
      </c>
      <c r="H17" s="422">
        <f t="shared" si="13"/>
        <v>2.4695999999999998</v>
      </c>
      <c r="I17" s="422">
        <f t="shared" si="13"/>
        <v>2.6870852616737393</v>
      </c>
      <c r="J17" s="422">
        <f t="shared" si="13"/>
        <v>2.4620346396201311</v>
      </c>
      <c r="K17" s="422">
        <f t="shared" si="13"/>
        <v>2.4555865471423837</v>
      </c>
      <c r="L17" s="422">
        <f t="shared" si="13"/>
        <v>2.4682474586745924</v>
      </c>
      <c r="M17" s="600">
        <f t="shared" si="8"/>
        <v>2.3839538381878174</v>
      </c>
      <c r="N17" s="600"/>
      <c r="O17" s="423">
        <f t="shared" si="4"/>
        <v>0.26405934954726373</v>
      </c>
      <c r="P17" s="422">
        <f t="shared" si="5"/>
        <v>1.2659564913322487</v>
      </c>
      <c r="Q17" s="424">
        <f t="shared" si="6"/>
        <v>19014794.361416001</v>
      </c>
    </row>
    <row r="18" spans="1:17" x14ac:dyDescent="0.3">
      <c r="A18" s="438" t="s">
        <v>116</v>
      </c>
      <c r="B18" s="439" t="s">
        <v>117</v>
      </c>
      <c r="C18" s="440">
        <f t="shared" ref="C18:L18" si="14">(C73*C$62+C122*C$111+C171*C$160)/(SUM(C$160,C$111,C$62))</f>
        <v>0.70633490551063161</v>
      </c>
      <c r="D18" s="440">
        <f t="shared" si="14"/>
        <v>0.71065871324512409</v>
      </c>
      <c r="E18" s="440">
        <f t="shared" si="14"/>
        <v>1.0735855375845196</v>
      </c>
      <c r="F18" s="440">
        <f t="shared" si="14"/>
        <v>1.0448041909788459</v>
      </c>
      <c r="G18" s="440">
        <f t="shared" si="14"/>
        <v>1.0442233268267771</v>
      </c>
      <c r="H18" s="440">
        <f t="shared" si="14"/>
        <v>1.0468461527999999</v>
      </c>
      <c r="I18" s="440">
        <f t="shared" si="14"/>
        <v>1.1390366328266663</v>
      </c>
      <c r="J18" s="440">
        <f t="shared" si="14"/>
        <v>1.0436392494924962</v>
      </c>
      <c r="K18" s="440">
        <f t="shared" si="14"/>
        <v>1.0409059482278264</v>
      </c>
      <c r="L18" s="440">
        <f t="shared" si="14"/>
        <v>1.0462728199999491</v>
      </c>
      <c r="M18" s="599">
        <f t="shared" si="8"/>
        <v>1.0105413443309486</v>
      </c>
      <c r="N18" s="599"/>
      <c r="O18" s="441">
        <f t="shared" si="4"/>
        <v>0.11193290985763829</v>
      </c>
      <c r="P18" s="440">
        <f t="shared" si="5"/>
        <v>0.53663009498030101</v>
      </c>
      <c r="Q18" s="442">
        <f t="shared" si="6"/>
        <v>8060238.2262437129</v>
      </c>
    </row>
    <row r="19" spans="1:17" x14ac:dyDescent="0.3">
      <c r="A19" s="420" t="s">
        <v>8</v>
      </c>
      <c r="B19" s="421" t="s">
        <v>35</v>
      </c>
      <c r="C19" s="422">
        <f t="shared" ref="C19:L19" si="15">(C74*C$62+C123*C$111+C172*C$160)/(SUM(C$160,C$111,C$62))</f>
        <v>0.42542339056246026</v>
      </c>
      <c r="D19" s="422">
        <f t="shared" si="15"/>
        <v>0.42422500193785256</v>
      </c>
      <c r="E19" s="422">
        <f t="shared" si="15"/>
        <v>0.79081074185351508</v>
      </c>
      <c r="F19" s="422">
        <f t="shared" si="15"/>
        <v>0.7599400140647683</v>
      </c>
      <c r="G19" s="422">
        <f t="shared" si="15"/>
        <v>0.75940033829315556</v>
      </c>
      <c r="H19" s="422">
        <f t="shared" si="15"/>
        <v>0.75169999999999992</v>
      </c>
      <c r="I19" s="422">
        <f t="shared" si="15"/>
        <v>0.81345680142873533</v>
      </c>
      <c r="J19" s="422">
        <f t="shared" si="15"/>
        <v>0.75951457873308947</v>
      </c>
      <c r="K19" s="422">
        <f t="shared" si="15"/>
        <v>0.76193737981688814</v>
      </c>
      <c r="L19" s="422">
        <f t="shared" si="15"/>
        <v>0.76255561069617006</v>
      </c>
      <c r="M19" s="600">
        <f t="shared" si="8"/>
        <v>0.72545634590582164</v>
      </c>
      <c r="N19" s="600"/>
      <c r="O19" s="423">
        <f t="shared" si="4"/>
        <v>8.0355385979472102E-2</v>
      </c>
      <c r="P19" s="422">
        <f t="shared" si="5"/>
        <v>0.38524075238628563</v>
      </c>
      <c r="Q19" s="424">
        <f t="shared" si="6"/>
        <v>5786355.0101580005</v>
      </c>
    </row>
    <row r="20" spans="1:17" x14ac:dyDescent="0.3">
      <c r="A20" s="438" t="s">
        <v>9</v>
      </c>
      <c r="B20" s="439" t="s">
        <v>108</v>
      </c>
      <c r="C20" s="440">
        <f t="shared" ref="C20:L20" si="16">(C75*C$62+C124*C$111+C173*C$160)/(SUM(C$160,C$111,C$62))</f>
        <v>0.38103271539282735</v>
      </c>
      <c r="D20" s="440">
        <f t="shared" si="16"/>
        <v>0.37994319997563925</v>
      </c>
      <c r="E20" s="440">
        <f t="shared" si="16"/>
        <v>0.70820938256280863</v>
      </c>
      <c r="F20" s="440">
        <f t="shared" si="16"/>
        <v>0.68057357363740345</v>
      </c>
      <c r="G20" s="440">
        <f t="shared" si="16"/>
        <v>0.68009009412921828</v>
      </c>
      <c r="H20" s="440">
        <f t="shared" si="16"/>
        <v>0.67320000000000002</v>
      </c>
      <c r="I20" s="440">
        <f t="shared" si="16"/>
        <v>0.73188540130967394</v>
      </c>
      <c r="J20" s="440">
        <f t="shared" si="16"/>
        <v>0.68019189374322664</v>
      </c>
      <c r="K20" s="440">
        <f t="shared" si="16"/>
        <v>0.68235829231593181</v>
      </c>
      <c r="L20" s="440">
        <f t="shared" si="16"/>
        <v>0.68291577104344869</v>
      </c>
      <c r="M20" s="599">
        <f t="shared" si="8"/>
        <v>0.64978337998107982</v>
      </c>
      <c r="N20" s="599"/>
      <c r="O20" s="441">
        <f t="shared" si="4"/>
        <v>7.1973447604528909E-2</v>
      </c>
      <c r="P20" s="440">
        <f t="shared" si="5"/>
        <v>0.34505596319438869</v>
      </c>
      <c r="Q20" s="442">
        <f t="shared" si="6"/>
        <v>5182775.4178320002</v>
      </c>
    </row>
    <row r="21" spans="1:17" x14ac:dyDescent="0.3">
      <c r="A21" s="420" t="s">
        <v>10</v>
      </c>
      <c r="B21" s="421" t="s">
        <v>109</v>
      </c>
      <c r="C21" s="422">
        <f t="shared" ref="C21:L21" si="17">(C76*C$62+C125*C$111+C174*C$160)/(SUM(C$160,C$111,C$62))</f>
        <v>4.0224178096061693E-2</v>
      </c>
      <c r="D21" s="422">
        <f t="shared" si="17"/>
        <v>4.0105136997992993E-2</v>
      </c>
      <c r="E21" s="422">
        <f t="shared" si="17"/>
        <v>7.4799037501288232E-2</v>
      </c>
      <c r="F21" s="422">
        <f t="shared" si="17"/>
        <v>7.1858871207677769E-2</v>
      </c>
      <c r="G21" s="422">
        <f t="shared" si="17"/>
        <v>7.1809215204757748E-2</v>
      </c>
      <c r="H21" s="422">
        <f t="shared" si="17"/>
        <v>7.1099999999999997E-2</v>
      </c>
      <c r="I21" s="422">
        <f t="shared" si="17"/>
        <v>7.3871400119061265E-2</v>
      </c>
      <c r="J21" s="422">
        <f t="shared" si="17"/>
        <v>7.1819771976912694E-2</v>
      </c>
      <c r="K21" s="422">
        <f t="shared" si="17"/>
        <v>7.2043038943153712E-2</v>
      </c>
      <c r="L21" s="422">
        <f t="shared" si="17"/>
        <v>7.2099620862407607E-2</v>
      </c>
      <c r="M21" s="600">
        <f t="shared" si="8"/>
        <v>6.8520924675196923E-2</v>
      </c>
      <c r="N21" s="600"/>
      <c r="O21" s="423">
        <f t="shared" si="4"/>
        <v>7.5897404179032053E-3</v>
      </c>
      <c r="P21" s="422">
        <f t="shared" si="5"/>
        <v>3.6386824272819467E-2</v>
      </c>
      <c r="Q21" s="424">
        <f t="shared" si="6"/>
        <v>546533.77564699994</v>
      </c>
    </row>
    <row r="22" spans="1:17" x14ac:dyDescent="0.3">
      <c r="A22" s="438" t="s">
        <v>11</v>
      </c>
      <c r="B22" s="439" t="s">
        <v>110</v>
      </c>
      <c r="C22" s="440">
        <f t="shared" ref="C22:L22" si="18">(C77*C$62+C126*C$111+C175*C$160)/(SUM(C$160,C$111,C$62))</f>
        <v>4.1664970735711977E-3</v>
      </c>
      <c r="D22" s="440">
        <f t="shared" si="18"/>
        <v>4.1766649642203061E-3</v>
      </c>
      <c r="E22" s="440">
        <f t="shared" si="18"/>
        <v>7.8023217894181559E-3</v>
      </c>
      <c r="F22" s="440">
        <f t="shared" si="18"/>
        <v>7.5075692196870537E-3</v>
      </c>
      <c r="G22" s="440">
        <f t="shared" si="18"/>
        <v>7.5010289591795915E-3</v>
      </c>
      <c r="H22" s="440">
        <f t="shared" si="18"/>
        <v>7.4000000000000003E-3</v>
      </c>
      <c r="I22" s="440">
        <f t="shared" si="18"/>
        <v>7.7000000000000002E-3</v>
      </c>
      <c r="J22" s="440">
        <f t="shared" si="18"/>
        <v>7.5029130129500949E-3</v>
      </c>
      <c r="K22" s="440">
        <f t="shared" si="18"/>
        <v>7.5360485578026583E-3</v>
      </c>
      <c r="L22" s="440">
        <f t="shared" si="18"/>
        <v>7.5402187903137142E-3</v>
      </c>
      <c r="M22" s="599">
        <f t="shared" si="8"/>
        <v>7.1520412495448818E-3</v>
      </c>
      <c r="N22" s="599"/>
      <c r="O22" s="441">
        <f t="shared" si="4"/>
        <v>7.9219795703998547E-4</v>
      </c>
      <c r="P22" s="440">
        <f t="shared" si="5"/>
        <v>3.7979649190774422E-3</v>
      </c>
      <c r="Q22" s="442">
        <f t="shared" si="6"/>
        <v>57045.816678999996</v>
      </c>
    </row>
    <row r="23" spans="1:17" x14ac:dyDescent="0.3">
      <c r="A23" s="438" t="s">
        <v>13</v>
      </c>
      <c r="B23" s="439" t="s">
        <v>40</v>
      </c>
      <c r="C23" s="440">
        <f t="shared" ref="C23:L23" si="19">(C78*C$62+C127*C$111+C176*C$160)/(SUM(C$160,C$111,C$62))</f>
        <v>4.2536497211192972E-2</v>
      </c>
      <c r="D23" s="440">
        <f t="shared" si="19"/>
        <v>4.2792101381156633E-2</v>
      </c>
      <c r="E23" s="440">
        <f t="shared" si="19"/>
        <v>6.4688186320013524E-2</v>
      </c>
      <c r="F23" s="440">
        <f t="shared" si="19"/>
        <v>6.2891358005608897E-2</v>
      </c>
      <c r="G23" s="440">
        <f t="shared" si="19"/>
        <v>6.2855768287374505E-2</v>
      </c>
      <c r="H23" s="440">
        <f t="shared" si="19"/>
        <v>6.3E-2</v>
      </c>
      <c r="I23" s="440">
        <f t="shared" si="19"/>
        <v>6.8528201547796541E-2</v>
      </c>
      <c r="J23" s="440">
        <f t="shared" si="19"/>
        <v>6.2821048946894137E-2</v>
      </c>
      <c r="K23" s="440">
        <f t="shared" si="19"/>
        <v>6.2661640866083501E-2</v>
      </c>
      <c r="L23" s="440">
        <f t="shared" si="19"/>
        <v>6.2983373978683241E-2</v>
      </c>
      <c r="M23" s="599">
        <f t="shared" si="8"/>
        <v>6.0855037483525311E-2</v>
      </c>
      <c r="N23" s="599"/>
      <c r="O23" s="441">
        <f t="shared" si="4"/>
        <v>6.7406261636296172E-3</v>
      </c>
      <c r="P23" s="440">
        <f t="shared" si="5"/>
        <v>3.2315990560915671E-2</v>
      </c>
      <c r="Q23" s="442">
        <f t="shared" si="6"/>
        <v>485389.44213999994</v>
      </c>
    </row>
    <row r="24" spans="1:17" x14ac:dyDescent="0.3">
      <c r="A24" s="425" t="s">
        <v>14</v>
      </c>
      <c r="B24" s="421" t="s">
        <v>118</v>
      </c>
      <c r="C24" s="422">
        <f t="shared" ref="C24:L24" si="20">(C79*C$62+C128*C$111+C177*C$160)/(SUM(C$160,C$111,C$62))</f>
        <v>0.15085206012779726</v>
      </c>
      <c r="D24" s="422">
        <f t="shared" si="20"/>
        <v>0.15150780918354034</v>
      </c>
      <c r="E24" s="422">
        <f t="shared" si="20"/>
        <v>0.23942174990012891</v>
      </c>
      <c r="F24" s="422">
        <f t="shared" si="20"/>
        <v>0.23234188985195589</v>
      </c>
      <c r="G24" s="422">
        <f t="shared" si="20"/>
        <v>0.2322041134872474</v>
      </c>
      <c r="H24" s="422">
        <f t="shared" si="20"/>
        <v>0.2321</v>
      </c>
      <c r="I24" s="422">
        <f t="shared" si="20"/>
        <v>0.25221320452432838</v>
      </c>
      <c r="J24" s="422">
        <f t="shared" si="20"/>
        <v>0.23211263535682086</v>
      </c>
      <c r="K24" s="422">
        <f t="shared" si="20"/>
        <v>0.23181981586799624</v>
      </c>
      <c r="L24" s="422">
        <f t="shared" si="20"/>
        <v>0.23277986615417787</v>
      </c>
      <c r="M24" s="600">
        <f t="shared" si="8"/>
        <v>0.22404074047302155</v>
      </c>
      <c r="N24" s="600"/>
      <c r="O24" s="423">
        <f t="shared" si="4"/>
        <v>2.481593865356236E-2</v>
      </c>
      <c r="P24" s="422">
        <f t="shared" si="5"/>
        <v>0.11897286985233989</v>
      </c>
      <c r="Q24" s="424">
        <f t="shared" si="6"/>
        <v>1786984.5214419998</v>
      </c>
    </row>
    <row r="25" spans="1:17" x14ac:dyDescent="0.3">
      <c r="A25" s="443"/>
      <c r="B25" s="439" t="s">
        <v>117</v>
      </c>
      <c r="C25" s="440">
        <f t="shared" ref="C25:L25" si="21">(C80*C$62+C129*C$111+C178*C$160)/(SUM(C$160,C$111,C$62))</f>
        <v>4.9887372977205628E-2</v>
      </c>
      <c r="D25" s="440">
        <f t="shared" si="21"/>
        <v>5.0201794244335636E-2</v>
      </c>
      <c r="E25" s="440">
        <f t="shared" si="21"/>
        <v>7.5857948705904399E-2</v>
      </c>
      <c r="F25" s="440">
        <f t="shared" si="21"/>
        <v>7.3867274938783326E-2</v>
      </c>
      <c r="G25" s="440">
        <f t="shared" si="21"/>
        <v>7.3826116948649156E-2</v>
      </c>
      <c r="H25" s="440">
        <f t="shared" si="21"/>
        <v>7.3999999999999996E-2</v>
      </c>
      <c r="I25" s="440">
        <f t="shared" si="21"/>
        <v>8.047100178591908E-2</v>
      </c>
      <c r="J25" s="440">
        <f t="shared" si="21"/>
        <v>7.3785506381768159E-2</v>
      </c>
      <c r="K25" s="440">
        <f t="shared" si="21"/>
        <v>7.3597689423886156E-2</v>
      </c>
      <c r="L25" s="440">
        <f t="shared" si="21"/>
        <v>7.3972813042335217E-2</v>
      </c>
      <c r="M25" s="599">
        <f t="shared" si="8"/>
        <v>7.1420653651379964E-2</v>
      </c>
      <c r="N25" s="599"/>
      <c r="O25" s="441">
        <f t="shared" si="4"/>
        <v>7.9109297526330676E-3</v>
      </c>
      <c r="P25" s="440">
        <f t="shared" si="5"/>
        <v>3.7926674022298525E-2</v>
      </c>
      <c r="Q25" s="442">
        <f t="shared" si="6"/>
        <v>569662.47440900002</v>
      </c>
    </row>
    <row r="26" spans="1:17" x14ac:dyDescent="0.3">
      <c r="A26" s="404">
        <v>6</v>
      </c>
      <c r="B26" s="398" t="s">
        <v>42</v>
      </c>
      <c r="C26" s="405">
        <f>SUM(C27:C29)</f>
        <v>0.37169043677501057</v>
      </c>
      <c r="D26" s="405">
        <f t="shared" ref="D26:L26" si="22">SUM(D27:D29)</f>
        <v>0.37472624001738608</v>
      </c>
      <c r="E26" s="405">
        <f t="shared" si="22"/>
        <v>0.47066587561848017</v>
      </c>
      <c r="F26" s="405">
        <f t="shared" si="22"/>
        <v>0.46329178486922495</v>
      </c>
      <c r="G26" s="405">
        <f t="shared" si="22"/>
        <v>0.46316210317337658</v>
      </c>
      <c r="H26" s="405">
        <f t="shared" si="22"/>
        <v>0.46699999999999997</v>
      </c>
      <c r="I26" s="405">
        <f>SUM(I27:I29)</f>
        <v>0.99066841262049499</v>
      </c>
      <c r="J26" s="405">
        <f t="shared" si="22"/>
        <v>0.46282094899446069</v>
      </c>
      <c r="K26" s="405">
        <f t="shared" si="22"/>
        <v>0.46061866057993933</v>
      </c>
      <c r="L26" s="405">
        <f t="shared" si="22"/>
        <v>0.46321827073882477</v>
      </c>
      <c r="M26" s="603">
        <f t="shared" si="8"/>
        <v>0.46783458676717232</v>
      </c>
      <c r="N26" s="603"/>
      <c r="O26" s="406">
        <f t="shared" si="4"/>
        <v>5.1819835895547145E-2</v>
      </c>
      <c r="P26" s="405">
        <f t="shared" si="5"/>
        <v>0.24843527693382356</v>
      </c>
      <c r="Q26" s="407">
        <f t="shared" si="6"/>
        <v>3731522.9515089998</v>
      </c>
    </row>
    <row r="27" spans="1:17" x14ac:dyDescent="0.3">
      <c r="A27" s="420" t="s">
        <v>15</v>
      </c>
      <c r="B27" s="421" t="s">
        <v>43</v>
      </c>
      <c r="C27" s="422">
        <f t="shared" ref="C27:L27" si="23">(C82*C$62+C131*C$111+C180*C$160)/(SUM(C$160,C$111,C$62))</f>
        <v>0.17273819035226398</v>
      </c>
      <c r="D27" s="422">
        <f t="shared" si="23"/>
        <v>0.17356022280885705</v>
      </c>
      <c r="E27" s="422">
        <f t="shared" si="23"/>
        <v>0.27124196635953912</v>
      </c>
      <c r="F27" s="422">
        <f t="shared" si="23"/>
        <v>0.26340381450822287</v>
      </c>
      <c r="G27" s="422">
        <f t="shared" si="23"/>
        <v>0.26324981932211894</v>
      </c>
      <c r="H27" s="422">
        <f t="shared" si="23"/>
        <v>0.26329999999999998</v>
      </c>
      <c r="I27" s="422">
        <f t="shared" si="23"/>
        <v>0.28625580559587982</v>
      </c>
      <c r="J27" s="422">
        <f t="shared" si="23"/>
        <v>0.26313677987240491</v>
      </c>
      <c r="K27" s="422">
        <f t="shared" si="23"/>
        <v>0.26272796154140421</v>
      </c>
      <c r="L27" s="422">
        <f t="shared" si="23"/>
        <v>0.26387279348180298</v>
      </c>
      <c r="M27" s="600">
        <f t="shared" si="8"/>
        <v>0.2541814662572684</v>
      </c>
      <c r="N27" s="600"/>
      <c r="O27" s="423">
        <f t="shared" si="4"/>
        <v>2.8154485028906908E-2</v>
      </c>
      <c r="P27" s="422">
        <f t="shared" si="5"/>
        <v>0.13497856880875836</v>
      </c>
      <c r="Q27" s="424">
        <f t="shared" si="6"/>
        <v>2027391.7363429999</v>
      </c>
    </row>
    <row r="28" spans="1:17" x14ac:dyDescent="0.3">
      <c r="A28" s="438" t="s">
        <v>16</v>
      </c>
      <c r="B28" s="439" t="s">
        <v>80</v>
      </c>
      <c r="C28" s="440">
        <f t="shared" ref="C28:L28" si="24">(C83*C$62+C132*C$111+C181*C$160)/(SUM(C$160,C$111,C$62))</f>
        <v>0.19895224642274659</v>
      </c>
      <c r="D28" s="440">
        <f t="shared" si="24"/>
        <v>0.20116601720852903</v>
      </c>
      <c r="E28" s="440">
        <f t="shared" si="24"/>
        <v>0.19942390925894102</v>
      </c>
      <c r="F28" s="440">
        <f t="shared" si="24"/>
        <v>0.19988797036100212</v>
      </c>
      <c r="G28" s="440">
        <f t="shared" si="24"/>
        <v>0.19991228385125762</v>
      </c>
      <c r="H28" s="440">
        <f t="shared" si="24"/>
        <v>0.20369999999999999</v>
      </c>
      <c r="I28" s="440">
        <f t="shared" si="24"/>
        <v>0.20201260702461504</v>
      </c>
      <c r="J28" s="440">
        <f t="shared" si="24"/>
        <v>0.19968416912205578</v>
      </c>
      <c r="K28" s="440">
        <f t="shared" si="24"/>
        <v>0.19789069903853512</v>
      </c>
      <c r="L28" s="440">
        <f t="shared" si="24"/>
        <v>0.19934547725702179</v>
      </c>
      <c r="M28" s="599">
        <f t="shared" si="8"/>
        <v>0.19983998750431095</v>
      </c>
      <c r="N28" s="599"/>
      <c r="O28" s="441">
        <f t="shared" si="4"/>
        <v>2.2135335117912745E-2</v>
      </c>
      <c r="P28" s="440">
        <f t="shared" si="5"/>
        <v>0.10612148832594405</v>
      </c>
      <c r="Q28" s="442">
        <f t="shared" si="6"/>
        <v>1593955.4729260001</v>
      </c>
    </row>
    <row r="29" spans="1:17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>
        <f>(I84*I$62+I133*I$111+I182*I$160)/(SUM(I$160,I$111,I$62))</f>
        <v>0.50240000000000007</v>
      </c>
      <c r="J29" s="422"/>
      <c r="K29" s="422"/>
      <c r="L29" s="422"/>
      <c r="M29" s="600">
        <f t="shared" si="8"/>
        <v>1.3813133005593033E-2</v>
      </c>
      <c r="N29" s="600"/>
      <c r="O29" s="423">
        <f t="shared" si="4"/>
        <v>1.5300157487275025E-3</v>
      </c>
      <c r="P29" s="422">
        <f t="shared" si="5"/>
        <v>7.3352197991211924E-3</v>
      </c>
      <c r="Q29" s="424">
        <f t="shared" si="6"/>
        <v>110175.74224000001</v>
      </c>
    </row>
    <row r="30" spans="1:17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>
        <f>(I85*I$62+I134*I$111+I183*I$160)/(SUM(I$160,I$111,I$62))</f>
        <v>0.50240000000000007</v>
      </c>
      <c r="J30" s="440"/>
      <c r="K30" s="440"/>
      <c r="L30" s="440"/>
      <c r="M30" s="599">
        <f t="shared" si="8"/>
        <v>1.3813133005593033E-2</v>
      </c>
      <c r="N30" s="599"/>
      <c r="O30" s="441">
        <f t="shared" si="4"/>
        <v>1.5300157487275025E-3</v>
      </c>
      <c r="P30" s="440">
        <f t="shared" si="5"/>
        <v>7.3352197991211924E-3</v>
      </c>
      <c r="Q30" s="442">
        <f t="shared" si="6"/>
        <v>110175.74224000001</v>
      </c>
    </row>
    <row r="31" spans="1:17" x14ac:dyDescent="0.3">
      <c r="A31" s="404">
        <v>7</v>
      </c>
      <c r="B31" s="398" t="s">
        <v>45</v>
      </c>
      <c r="C31" s="405">
        <f>SUM(C32:C33)</f>
        <v>0.26110147151383672</v>
      </c>
      <c r="D31" s="405">
        <f>SUM(D32:D33)</f>
        <v>0.22690218048804339</v>
      </c>
      <c r="E31" s="405">
        <f t="shared" ref="E31:L31" si="25">SUM(E32:E33)</f>
        <v>0.40093377427053356</v>
      </c>
      <c r="F31" s="405">
        <f t="shared" si="25"/>
        <v>0.66553010554612646</v>
      </c>
      <c r="G31" s="405">
        <f t="shared" si="25"/>
        <v>0.45956701656314269</v>
      </c>
      <c r="H31" s="405">
        <f t="shared" si="25"/>
        <v>1.5373999999999999</v>
      </c>
      <c r="I31" s="405">
        <f t="shared" si="25"/>
        <v>0.85007373058727853</v>
      </c>
      <c r="J31" s="405">
        <f t="shared" si="25"/>
        <v>1.0001870288260799</v>
      </c>
      <c r="K31" s="405">
        <f t="shared" si="25"/>
        <v>0.9262286654255184</v>
      </c>
      <c r="L31" s="405">
        <f t="shared" si="25"/>
        <v>1.7567520976807862</v>
      </c>
      <c r="M31" s="603">
        <f t="shared" si="8"/>
        <v>0.6313384005812902</v>
      </c>
      <c r="N31" s="603"/>
      <c r="O31" s="406">
        <f t="shared" si="4"/>
        <v>6.9930384024730938E-2</v>
      </c>
      <c r="P31" s="405">
        <f t="shared" si="5"/>
        <v>0.33526108334830773</v>
      </c>
      <c r="Q31" s="407">
        <f t="shared" si="6"/>
        <v>5035655.333261</v>
      </c>
    </row>
    <row r="32" spans="1:17" x14ac:dyDescent="0.3">
      <c r="A32" s="420" t="s">
        <v>17</v>
      </c>
      <c r="B32" s="421" t="s">
        <v>46</v>
      </c>
      <c r="C32" s="422">
        <f t="shared" ref="C32:L32" si="26">(C87*C$62+C136*C$111+C185*C$160)/(SUM(C$160,C$111,C$62))</f>
        <v>0.24696528221030684</v>
      </c>
      <c r="D32" s="422">
        <f t="shared" si="26"/>
        <v>0.21582852287968735</v>
      </c>
      <c r="E32" s="422">
        <f t="shared" si="26"/>
        <v>0.38021005088101112</v>
      </c>
      <c r="F32" s="422">
        <f t="shared" si="26"/>
        <v>0.63119012860510293</v>
      </c>
      <c r="G32" s="422">
        <f t="shared" si="26"/>
        <v>0.43610197617816143</v>
      </c>
      <c r="H32" s="422">
        <f t="shared" si="26"/>
        <v>1.4698</v>
      </c>
      <c r="I32" s="422">
        <f t="shared" si="26"/>
        <v>0.79947273475442304</v>
      </c>
      <c r="J32" s="422">
        <f t="shared" si="26"/>
        <v>0.94839823996793671</v>
      </c>
      <c r="K32" s="422">
        <f t="shared" si="26"/>
        <v>0.87545304378873279</v>
      </c>
      <c r="L32" s="422">
        <f t="shared" si="26"/>
        <v>1.6647185028799456</v>
      </c>
      <c r="M32" s="600">
        <f t="shared" si="8"/>
        <v>0.59852362295573092</v>
      </c>
      <c r="N32" s="600"/>
      <c r="O32" s="423">
        <f t="shared" si="4"/>
        <v>6.6295645509017856E-2</v>
      </c>
      <c r="P32" s="422">
        <f t="shared" si="5"/>
        <v>0.31783537649054427</v>
      </c>
      <c r="Q32" s="424">
        <f t="shared" si="6"/>
        <v>4773919.4562609997</v>
      </c>
    </row>
    <row r="33" spans="1:19" x14ac:dyDescent="0.3">
      <c r="A33" s="438" t="s">
        <v>18</v>
      </c>
      <c r="B33" s="439" t="s">
        <v>48</v>
      </c>
      <c r="C33" s="440">
        <f t="shared" ref="C33:L33" si="27">(C88*C$62+C137*C$111+C186*C$160)/(SUM(C$160,C$111,C$62))</f>
        <v>1.4136189303529886E-2</v>
      </c>
      <c r="D33" s="440">
        <f t="shared" si="27"/>
        <v>1.1073657608356043E-2</v>
      </c>
      <c r="E33" s="440">
        <f t="shared" si="27"/>
        <v>2.0723723389522414E-2</v>
      </c>
      <c r="F33" s="440">
        <f t="shared" si="27"/>
        <v>3.4339976941023545E-2</v>
      </c>
      <c r="G33" s="440">
        <f t="shared" si="27"/>
        <v>2.3465040384981237E-2</v>
      </c>
      <c r="H33" s="440">
        <f t="shared" si="27"/>
        <v>6.7599999999999993E-2</v>
      </c>
      <c r="I33" s="440">
        <f t="shared" si="27"/>
        <v>5.0600995832855482E-2</v>
      </c>
      <c r="J33" s="440">
        <f t="shared" si="27"/>
        <v>5.1788788858143114E-2</v>
      </c>
      <c r="K33" s="440">
        <f t="shared" si="27"/>
        <v>5.0775621636785596E-2</v>
      </c>
      <c r="L33" s="440">
        <f t="shared" si="27"/>
        <v>9.2033594800840557E-2</v>
      </c>
      <c r="M33" s="599">
        <f t="shared" si="8"/>
        <v>3.2814777625559281E-2</v>
      </c>
      <c r="N33" s="599"/>
      <c r="O33" s="441">
        <f t="shared" si="4"/>
        <v>3.6347385157130805E-3</v>
      </c>
      <c r="P33" s="440">
        <f t="shared" si="5"/>
        <v>1.7425706857763477E-2</v>
      </c>
      <c r="Q33" s="442">
        <f t="shared" si="6"/>
        <v>261735.87700000001</v>
      </c>
    </row>
    <row r="34" spans="1:19" x14ac:dyDescent="0.3">
      <c r="A34" s="404">
        <v>8</v>
      </c>
      <c r="B34" s="398" t="s">
        <v>49</v>
      </c>
      <c r="C34" s="405">
        <f>SUM(C35:C38)</f>
        <v>0.56255258775284134</v>
      </c>
      <c r="D34" s="405">
        <f>SUM(D35:D38)</f>
        <v>0.43023527239934783</v>
      </c>
      <c r="E34" s="405">
        <f t="shared" ref="E34:L34" si="28">SUM(E35:E38)</f>
        <v>0.6022308783459599</v>
      </c>
      <c r="F34" s="405">
        <f t="shared" si="28"/>
        <v>0.91997446172627884</v>
      </c>
      <c r="G34" s="405">
        <f t="shared" si="28"/>
        <v>0.90233293154242744</v>
      </c>
      <c r="H34" s="405">
        <f t="shared" si="28"/>
        <v>1.6019999999999999</v>
      </c>
      <c r="I34" s="405">
        <f t="shared" si="28"/>
        <v>1.1417795064178407</v>
      </c>
      <c r="J34" s="405">
        <f t="shared" si="28"/>
        <v>1.5992522173675712</v>
      </c>
      <c r="K34" s="405">
        <f t="shared" si="28"/>
        <v>1.4838721736247482</v>
      </c>
      <c r="L34" s="405">
        <f t="shared" si="28"/>
        <v>2.8502703794295634</v>
      </c>
      <c r="M34" s="603">
        <f t="shared" si="8"/>
        <v>1.0259554938080664</v>
      </c>
      <c r="N34" s="603"/>
      <c r="O34" s="406">
        <f t="shared" si="4"/>
        <v>0.11364026266772712</v>
      </c>
      <c r="P34" s="405">
        <f t="shared" si="5"/>
        <v>0.54481550623967179</v>
      </c>
      <c r="Q34" s="407">
        <f t="shared" si="6"/>
        <v>8183183.9300859999</v>
      </c>
    </row>
    <row r="35" spans="1:19" x14ac:dyDescent="0.3">
      <c r="A35" s="420" t="s">
        <v>19</v>
      </c>
      <c r="B35" s="421" t="s">
        <v>46</v>
      </c>
      <c r="C35" s="422">
        <f t="shared" ref="C35:L35" si="29">(C90*C$62+C139*C$111+C188*C$160)/(SUM(C$160,C$111,C$62))</f>
        <v>0.28449073151030357</v>
      </c>
      <c r="D35" s="422">
        <f t="shared" si="29"/>
        <v>0.21761915270282278</v>
      </c>
      <c r="E35" s="422">
        <f t="shared" si="29"/>
        <v>0.30458524061910219</v>
      </c>
      <c r="F35" s="422">
        <f t="shared" si="29"/>
        <v>0.46530818483911623</v>
      </c>
      <c r="G35" s="422">
        <f t="shared" si="29"/>
        <v>0.45636496776030294</v>
      </c>
      <c r="H35" s="422">
        <f t="shared" si="29"/>
        <v>0.81040000000000001</v>
      </c>
      <c r="I35" s="422">
        <f t="shared" si="29"/>
        <v>0.57755415273267519</v>
      </c>
      <c r="J35" s="422">
        <f t="shared" si="29"/>
        <v>0.80880498481102814</v>
      </c>
      <c r="K35" s="422">
        <f t="shared" si="29"/>
        <v>0.75037620820688078</v>
      </c>
      <c r="L35" s="422">
        <f t="shared" si="29"/>
        <v>1.4414364710650744</v>
      </c>
      <c r="M35" s="600">
        <f t="shared" si="8"/>
        <v>0.51887640579143979</v>
      </c>
      <c r="N35" s="600"/>
      <c r="O35" s="423">
        <f t="shared" si="4"/>
        <v>5.7473498024132104E-2</v>
      </c>
      <c r="P35" s="422">
        <f t="shared" si="5"/>
        <v>0.27554013151955503</v>
      </c>
      <c r="Q35" s="424">
        <f t="shared" si="6"/>
        <v>4138640.604977</v>
      </c>
    </row>
    <row r="36" spans="1:19" x14ac:dyDescent="0.3">
      <c r="A36" s="438" t="s">
        <v>19</v>
      </c>
      <c r="B36" s="439" t="s">
        <v>47</v>
      </c>
      <c r="C36" s="440">
        <f t="shared" ref="C36:L36" si="30">(C91*C$62+C140*C$111+C189*C$160)/(SUM(C$160,C$111,C$62))</f>
        <v>0.14586572071822837</v>
      </c>
      <c r="D36" s="440">
        <f t="shared" si="30"/>
        <v>0.11151184792826507</v>
      </c>
      <c r="E36" s="440">
        <f t="shared" si="30"/>
        <v>0.15614505634981199</v>
      </c>
      <c r="F36" s="440">
        <f t="shared" si="30"/>
        <v>0.23847841149517232</v>
      </c>
      <c r="G36" s="440">
        <f t="shared" si="30"/>
        <v>0.23393051681750948</v>
      </c>
      <c r="H36" s="440">
        <f t="shared" si="30"/>
        <v>0.41520000000000001</v>
      </c>
      <c r="I36" s="440">
        <f t="shared" si="30"/>
        <v>0.29593437571150055</v>
      </c>
      <c r="J36" s="440">
        <f t="shared" si="30"/>
        <v>0.41461026403125195</v>
      </c>
      <c r="K36" s="440">
        <f t="shared" si="30"/>
        <v>0.38474102165208746</v>
      </c>
      <c r="L36" s="440">
        <f t="shared" si="30"/>
        <v>0.7389716664940188</v>
      </c>
      <c r="M36" s="599">
        <f t="shared" si="8"/>
        <v>0.26598444342317312</v>
      </c>
      <c r="N36" s="599"/>
      <c r="O36" s="441">
        <f t="shared" si="4"/>
        <v>2.9461845273566337E-2</v>
      </c>
      <c r="P36" s="440">
        <f t="shared" si="5"/>
        <v>0.14124633092766822</v>
      </c>
      <c r="Q36" s="442">
        <f t="shared" si="6"/>
        <v>2121534.1564130001</v>
      </c>
    </row>
    <row r="37" spans="1:19" x14ac:dyDescent="0.3">
      <c r="A37" s="420" t="s">
        <v>20</v>
      </c>
      <c r="B37" s="421" t="s">
        <v>50</v>
      </c>
      <c r="C37" s="422">
        <f t="shared" ref="C37:L37" si="31">(C92*C$62+C141*C$111+C190*C$160)/(SUM(C$160,C$111,C$62))</f>
        <v>8.7400540067176277E-2</v>
      </c>
      <c r="D37" s="422">
        <f t="shared" si="31"/>
        <v>6.6843959524099869E-2</v>
      </c>
      <c r="E37" s="422">
        <f t="shared" si="31"/>
        <v>9.3560491852937216E-2</v>
      </c>
      <c r="F37" s="422">
        <f t="shared" si="31"/>
        <v>0.14294206157785702</v>
      </c>
      <c r="G37" s="422">
        <f t="shared" si="31"/>
        <v>0.14019195915351707</v>
      </c>
      <c r="H37" s="422">
        <f t="shared" si="31"/>
        <v>0.24890000000000001</v>
      </c>
      <c r="I37" s="422">
        <f t="shared" si="31"/>
        <v>0.17738918547452484</v>
      </c>
      <c r="J37" s="422">
        <f t="shared" si="31"/>
        <v>0.24846158490963063</v>
      </c>
      <c r="K37" s="422">
        <f t="shared" si="31"/>
        <v>0.23053391395271736</v>
      </c>
      <c r="L37" s="422">
        <f t="shared" si="31"/>
        <v>0.44283672188928852</v>
      </c>
      <c r="M37" s="600">
        <f t="shared" si="8"/>
        <v>0.15939537683577132</v>
      </c>
      <c r="N37" s="600"/>
      <c r="O37" s="423">
        <f t="shared" si="4"/>
        <v>1.7655475896332672E-2</v>
      </c>
      <c r="P37" s="422">
        <f t="shared" si="5"/>
        <v>8.4644093673804197E-2</v>
      </c>
      <c r="Q37" s="424">
        <f t="shared" si="6"/>
        <v>1271362.8360339999</v>
      </c>
    </row>
    <row r="38" spans="1:19" x14ac:dyDescent="0.3">
      <c r="A38" s="438" t="s">
        <v>20</v>
      </c>
      <c r="B38" s="439" t="s">
        <v>47</v>
      </c>
      <c r="C38" s="440">
        <f t="shared" ref="C38:L38" si="32">(C93*C$62+C142*C$111+C191*C$160)/(SUM(C$160,C$111,C$62))</f>
        <v>4.4795595457133207E-2</v>
      </c>
      <c r="D38" s="440">
        <f t="shared" si="32"/>
        <v>3.4260312244160082E-2</v>
      </c>
      <c r="E38" s="440">
        <f t="shared" si="32"/>
        <v>4.7940089524108401E-2</v>
      </c>
      <c r="F38" s="440">
        <f t="shared" si="32"/>
        <v>7.3245803814133245E-2</v>
      </c>
      <c r="G38" s="440">
        <f t="shared" si="32"/>
        <v>7.1845487811098022E-2</v>
      </c>
      <c r="H38" s="440">
        <f t="shared" si="32"/>
        <v>0.1275</v>
      </c>
      <c r="I38" s="440">
        <f t="shared" si="32"/>
        <v>9.0901792499139877E-2</v>
      </c>
      <c r="J38" s="440">
        <f t="shared" si="32"/>
        <v>0.12737538361566059</v>
      </c>
      <c r="K38" s="440">
        <f t="shared" si="32"/>
        <v>0.11822102981306266</v>
      </c>
      <c r="L38" s="440">
        <f t="shared" si="32"/>
        <v>0.22702551998118164</v>
      </c>
      <c r="M38" s="599">
        <f t="shared" si="8"/>
        <v>8.1699267757682145E-2</v>
      </c>
      <c r="N38" s="599"/>
      <c r="O38" s="441">
        <f t="shared" si="4"/>
        <v>9.0494434736960051E-3</v>
      </c>
      <c r="P38" s="440">
        <f t="shared" si="5"/>
        <v>4.3384950118644357E-2</v>
      </c>
      <c r="Q38" s="442">
        <f t="shared" si="6"/>
        <v>651646.33266200009</v>
      </c>
    </row>
    <row r="39" spans="1:19" x14ac:dyDescent="0.3">
      <c r="A39" s="404">
        <v>9</v>
      </c>
      <c r="B39" s="398" t="s">
        <v>51</v>
      </c>
      <c r="C39" s="405">
        <f t="shared" ref="C39:L39" si="33">SUM(C42,C44)</f>
        <v>0.43594999497118131</v>
      </c>
      <c r="D39" s="405">
        <f t="shared" si="33"/>
        <v>0.43991826130369011</v>
      </c>
      <c r="E39" s="405">
        <f t="shared" si="33"/>
        <v>0.64973128813865388</v>
      </c>
      <c r="F39" s="405">
        <f t="shared" si="33"/>
        <v>0.73687427203009159</v>
      </c>
      <c r="G39" s="405">
        <f t="shared" si="33"/>
        <v>0.70935446615089681</v>
      </c>
      <c r="H39" s="405">
        <f t="shared" si="33"/>
        <v>0.95039655246239041</v>
      </c>
      <c r="I39" s="405">
        <f t="shared" si="33"/>
        <v>0.88115691600092672</v>
      </c>
      <c r="J39" s="405">
        <f t="shared" si="33"/>
        <v>0.910621600133391</v>
      </c>
      <c r="K39" s="405">
        <f t="shared" si="33"/>
        <v>0.91762170091001016</v>
      </c>
      <c r="L39" s="405">
        <f t="shared" si="33"/>
        <v>1.1759497258416323</v>
      </c>
      <c r="M39" s="603">
        <f t="shared" si="8"/>
        <v>0.70713527673422127</v>
      </c>
      <c r="N39" s="603"/>
      <c r="O39" s="406">
        <f t="shared" si="4"/>
        <v>7.8326047352621525E-2</v>
      </c>
      <c r="P39" s="405">
        <f t="shared" si="5"/>
        <v>0.37551167287375381</v>
      </c>
      <c r="Q39" s="407">
        <f t="shared" si="6"/>
        <v>5640223.2532427423</v>
      </c>
    </row>
    <row r="40" spans="1:19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596">
        <f t="shared" si="8"/>
        <v>-0.28051726231142393</v>
      </c>
      <c r="N40" s="596"/>
      <c r="O40" s="429">
        <f t="shared" si="4"/>
        <v>-3.1071577241210822E-2</v>
      </c>
      <c r="P40" s="430">
        <f t="shared" si="5"/>
        <v>-0.14896372717680129</v>
      </c>
      <c r="Q40" s="431">
        <f t="shared" si="6"/>
        <v>-2237450.2275319998</v>
      </c>
    </row>
    <row r="41" spans="1:19" x14ac:dyDescent="0.3">
      <c r="A41" s="432"/>
      <c r="B41" s="433" t="s">
        <v>52</v>
      </c>
      <c r="C41" s="434">
        <f t="shared" ref="C41:L41" si="34">SUM(C34,C31,C26,C16,C9)</f>
        <v>5.1247236912961558</v>
      </c>
      <c r="D41" s="434">
        <f t="shared" si="34"/>
        <v>5.1713718590267792</v>
      </c>
      <c r="E41" s="434">
        <f t="shared" si="34"/>
        <v>7.6377872776914213</v>
      </c>
      <c r="F41" s="434">
        <f t="shared" si="34"/>
        <v>8.6621793392355713</v>
      </c>
      <c r="G41" s="434">
        <f t="shared" si="34"/>
        <v>8.3386757200227688</v>
      </c>
      <c r="H41" s="434">
        <f t="shared" si="34"/>
        <v>11.172198152799998</v>
      </c>
      <c r="I41" s="434">
        <f t="shared" si="34"/>
        <v>10.358265340679537</v>
      </c>
      <c r="J41" s="434">
        <f t="shared" si="34"/>
        <v>10.704631590414623</v>
      </c>
      <c r="K41" s="434">
        <f t="shared" si="34"/>
        <v>10.786919886561458</v>
      </c>
      <c r="L41" s="434">
        <f t="shared" si="34"/>
        <v>13.823643741966803</v>
      </c>
      <c r="M41" s="597">
        <f t="shared" si="8"/>
        <v>8.3125884790311417</v>
      </c>
      <c r="N41" s="597"/>
      <c r="O41" s="435">
        <f t="shared" si="4"/>
        <v>0.92074631298045706</v>
      </c>
      <c r="P41" s="436">
        <f t="shared" si="5"/>
        <v>4.4142529843625544</v>
      </c>
      <c r="Q41" s="437">
        <f t="shared" si="6"/>
        <v>66302525.664676979</v>
      </c>
      <c r="R41" s="277"/>
      <c r="S41" s="277"/>
    </row>
    <row r="42" spans="1:19" x14ac:dyDescent="0.3">
      <c r="A42" s="426" t="s">
        <v>21</v>
      </c>
      <c r="B42" s="416" t="s">
        <v>53</v>
      </c>
      <c r="C42" s="427">
        <f t="shared" ref="C42:L42" si="35">SUM(C43:C43)</f>
        <v>0.10676336866077279</v>
      </c>
      <c r="D42" s="427">
        <f t="shared" si="35"/>
        <v>0.1077351899391049</v>
      </c>
      <c r="E42" s="427">
        <f t="shared" si="35"/>
        <v>0.15911802235614539</v>
      </c>
      <c r="F42" s="427">
        <f t="shared" si="35"/>
        <v>0.18045918217429463</v>
      </c>
      <c r="G42" s="427">
        <f t="shared" si="35"/>
        <v>0.17371963127523432</v>
      </c>
      <c r="H42" s="427">
        <f t="shared" si="35"/>
        <v>0.2327504041172824</v>
      </c>
      <c r="I42" s="427">
        <f t="shared" si="35"/>
        <v>0.21579374184237674</v>
      </c>
      <c r="J42" s="427">
        <f t="shared" si="35"/>
        <v>0.22300958992310779</v>
      </c>
      <c r="K42" s="427">
        <f t="shared" si="35"/>
        <v>0.22472390199673486</v>
      </c>
      <c r="L42" s="427">
        <f t="shared" si="35"/>
        <v>0.28798797007639443</v>
      </c>
      <c r="M42" s="598">
        <f t="shared" si="8"/>
        <v>0.17317615578365578</v>
      </c>
      <c r="N42" s="598"/>
      <c r="O42" s="428">
        <f t="shared" si="4"/>
        <v>1.9181907938321863E-2</v>
      </c>
      <c r="P42" s="427">
        <f t="shared" si="5"/>
        <v>9.196213242322511E-2</v>
      </c>
      <c r="Q42" s="424">
        <f t="shared" si="6"/>
        <v>1381280.5171722155</v>
      </c>
    </row>
    <row r="43" spans="1:19" x14ac:dyDescent="0.3">
      <c r="A43" s="438" t="s">
        <v>121</v>
      </c>
      <c r="B43" s="439" t="s">
        <v>128</v>
      </c>
      <c r="C43" s="440">
        <f t="shared" ref="C43:L43" si="36">(C98*C$62+C147*C$111+C196*C$160)/(SUM(C$160,C$111,C$62))</f>
        <v>0.10676336866077279</v>
      </c>
      <c r="D43" s="440">
        <f t="shared" si="36"/>
        <v>0.1077351899391049</v>
      </c>
      <c r="E43" s="440">
        <f t="shared" si="36"/>
        <v>0.15911802235614539</v>
      </c>
      <c r="F43" s="440">
        <f t="shared" si="36"/>
        <v>0.18045918217429463</v>
      </c>
      <c r="G43" s="440">
        <f t="shared" si="36"/>
        <v>0.17371963127523432</v>
      </c>
      <c r="H43" s="440">
        <f t="shared" si="36"/>
        <v>0.2327504041172824</v>
      </c>
      <c r="I43" s="440">
        <f t="shared" si="36"/>
        <v>0.21579374184237674</v>
      </c>
      <c r="J43" s="440">
        <f t="shared" si="36"/>
        <v>0.22300958992310779</v>
      </c>
      <c r="K43" s="440">
        <f t="shared" si="36"/>
        <v>0.22472390199673486</v>
      </c>
      <c r="L43" s="440">
        <f t="shared" si="36"/>
        <v>0.28798797007639443</v>
      </c>
      <c r="M43" s="599">
        <f t="shared" si="8"/>
        <v>0.17317615578365578</v>
      </c>
      <c r="N43" s="599"/>
      <c r="O43" s="441">
        <f t="shared" si="4"/>
        <v>1.9181907938321863E-2</v>
      </c>
      <c r="P43" s="440">
        <f t="shared" si="5"/>
        <v>9.196213242322511E-2</v>
      </c>
      <c r="Q43" s="442">
        <f t="shared" si="6"/>
        <v>1381280.5171722155</v>
      </c>
    </row>
    <row r="44" spans="1:19" x14ac:dyDescent="0.3">
      <c r="A44" s="426" t="s">
        <v>24</v>
      </c>
      <c r="B44" s="416" t="s">
        <v>56</v>
      </c>
      <c r="C44" s="427">
        <f>SUM(C45,C46)</f>
        <v>0.32918662631040851</v>
      </c>
      <c r="D44" s="427">
        <f t="shared" ref="D44:L44" si="37">SUM(D45,D46)</f>
        <v>0.33218307136458519</v>
      </c>
      <c r="E44" s="427">
        <f t="shared" si="37"/>
        <v>0.49061326578250852</v>
      </c>
      <c r="F44" s="427">
        <f t="shared" si="37"/>
        <v>0.55641508985579691</v>
      </c>
      <c r="G44" s="427">
        <f t="shared" si="37"/>
        <v>0.53563483487566255</v>
      </c>
      <c r="H44" s="427">
        <f t="shared" si="37"/>
        <v>0.71764614834510798</v>
      </c>
      <c r="I44" s="427">
        <f t="shared" si="37"/>
        <v>0.66536317415854995</v>
      </c>
      <c r="J44" s="427">
        <f t="shared" si="37"/>
        <v>0.68761201021028318</v>
      </c>
      <c r="K44" s="427">
        <f t="shared" si="37"/>
        <v>0.6928977989132753</v>
      </c>
      <c r="L44" s="427">
        <f t="shared" si="37"/>
        <v>0.88796175576523773</v>
      </c>
      <c r="M44" s="598">
        <f t="shared" si="8"/>
        <v>0.53395912095056552</v>
      </c>
      <c r="N44" s="598"/>
      <c r="O44" s="428">
        <f t="shared" si="4"/>
        <v>5.9144139414299669E-2</v>
      </c>
      <c r="P44" s="427">
        <f t="shared" si="5"/>
        <v>0.28354954045052877</v>
      </c>
      <c r="Q44" s="424">
        <f t="shared" si="6"/>
        <v>4258942.7360705268</v>
      </c>
    </row>
    <row r="45" spans="1:19" x14ac:dyDescent="0.3">
      <c r="A45" s="438" t="s">
        <v>25</v>
      </c>
      <c r="B45" s="439" t="s">
        <v>129</v>
      </c>
      <c r="C45" s="440">
        <f t="shared" ref="C45:L45" si="38">(C100*C$62+C149*C$111+C198*C$160)/(SUM(C$160,C$111,C$62))</f>
        <v>0.10676336866077279</v>
      </c>
      <c r="D45" s="440">
        <f t="shared" si="38"/>
        <v>0.1077351899391049</v>
      </c>
      <c r="E45" s="440">
        <f t="shared" si="38"/>
        <v>0.15911802235614539</v>
      </c>
      <c r="F45" s="440">
        <f t="shared" si="38"/>
        <v>0.18045918217429463</v>
      </c>
      <c r="G45" s="440">
        <f t="shared" si="38"/>
        <v>0.17371963127523432</v>
      </c>
      <c r="H45" s="440">
        <f t="shared" si="38"/>
        <v>0.2327504041172824</v>
      </c>
      <c r="I45" s="440">
        <f t="shared" si="38"/>
        <v>0.21579374184237674</v>
      </c>
      <c r="J45" s="440">
        <f t="shared" si="38"/>
        <v>0.22300958992310779</v>
      </c>
      <c r="K45" s="440">
        <f t="shared" si="38"/>
        <v>0.22472390199673486</v>
      </c>
      <c r="L45" s="440">
        <f t="shared" si="38"/>
        <v>0.28798797007639443</v>
      </c>
      <c r="M45" s="599">
        <f t="shared" si="8"/>
        <v>0.17317615578365578</v>
      </c>
      <c r="N45" s="599"/>
      <c r="O45" s="441">
        <f t="shared" si="4"/>
        <v>1.9181907938321863E-2</v>
      </c>
      <c r="P45" s="440">
        <f t="shared" si="5"/>
        <v>9.196213242322511E-2</v>
      </c>
      <c r="Q45" s="442">
        <f t="shared" si="6"/>
        <v>1381280.5171722155</v>
      </c>
    </row>
    <row r="46" spans="1:19" x14ac:dyDescent="0.3">
      <c r="A46" s="420" t="s">
        <v>26</v>
      </c>
      <c r="B46" s="421" t="s">
        <v>130</v>
      </c>
      <c r="C46" s="422">
        <f t="shared" ref="C46:L46" si="39">(C101*C$62+C150*C$111+C199*C$160)/(SUM(C$160,C$111,C$62))</f>
        <v>0.22242325764963575</v>
      </c>
      <c r="D46" s="422">
        <f t="shared" si="39"/>
        <v>0.22444788142548031</v>
      </c>
      <c r="E46" s="422">
        <f t="shared" si="39"/>
        <v>0.33149524342636311</v>
      </c>
      <c r="F46" s="422">
        <f t="shared" si="39"/>
        <v>0.37595590768150222</v>
      </c>
      <c r="G46" s="422">
        <f t="shared" si="39"/>
        <v>0.36191520360042817</v>
      </c>
      <c r="H46" s="422">
        <f t="shared" si="39"/>
        <v>0.48489574422782555</v>
      </c>
      <c r="I46" s="422">
        <f t="shared" si="39"/>
        <v>0.44956943231617325</v>
      </c>
      <c r="J46" s="422">
        <f t="shared" si="39"/>
        <v>0.46460242028717536</v>
      </c>
      <c r="K46" s="422">
        <f t="shared" si="39"/>
        <v>0.46817389691654043</v>
      </c>
      <c r="L46" s="422">
        <f t="shared" si="39"/>
        <v>0.5999737856888433</v>
      </c>
      <c r="M46" s="600">
        <f t="shared" si="8"/>
        <v>0.36078296516690961</v>
      </c>
      <c r="N46" s="600"/>
      <c r="O46" s="423">
        <f t="shared" si="4"/>
        <v>3.9962231475977793E-2</v>
      </c>
      <c r="P46" s="422">
        <f t="shared" si="5"/>
        <v>0.19158740802730359</v>
      </c>
      <c r="Q46" s="424">
        <f t="shared" si="6"/>
        <v>2877662.2188983103</v>
      </c>
    </row>
    <row r="47" spans="1:19" ht="28.8" x14ac:dyDescent="0.3">
      <c r="A47" s="438">
        <v>10</v>
      </c>
      <c r="B47" s="447" t="s">
        <v>134</v>
      </c>
      <c r="C47" s="446">
        <f t="shared" ref="C47:L47" si="40">(C102*C$62+C151*C$111+C200*C$160)/(SUM(C$160,C$111,C$62))</f>
        <v>8.4586985810632988E-3</v>
      </c>
      <c r="D47" s="446">
        <f t="shared" si="40"/>
        <v>8.2684822484508612E-3</v>
      </c>
      <c r="E47" s="446">
        <f t="shared" si="40"/>
        <v>8.4130225894702825E-3</v>
      </c>
      <c r="F47" s="446">
        <f t="shared" si="40"/>
        <v>8.3750779127620342E-3</v>
      </c>
      <c r="G47" s="446">
        <f t="shared" si="40"/>
        <v>8.3653855768110515E-3</v>
      </c>
      <c r="H47" s="446">
        <f t="shared" si="40"/>
        <v>8.0999999999999996E-3</v>
      </c>
      <c r="I47" s="446">
        <f t="shared" si="40"/>
        <v>8.1571997618774574E-3</v>
      </c>
      <c r="J47" s="446">
        <f t="shared" si="40"/>
        <v>8.3756729286762026E-3</v>
      </c>
      <c r="K47" s="446">
        <f t="shared" si="40"/>
        <v>8.481398077070209E-3</v>
      </c>
      <c r="L47" s="446">
        <f t="shared" si="40"/>
        <v>8.4377381137466703E-3</v>
      </c>
      <c r="M47" s="601">
        <f t="shared" si="8"/>
        <v>8.3748223579435521E-3</v>
      </c>
      <c r="N47" s="601"/>
      <c r="O47" s="448">
        <f t="shared" si="4"/>
        <v>9.2763966692136477E-4</v>
      </c>
      <c r="P47" s="446">
        <f t="shared" si="5"/>
        <v>4.4473011842596803E-3</v>
      </c>
      <c r="Q47" s="449">
        <f t="shared" si="6"/>
        <v>66798.912964999996</v>
      </c>
    </row>
    <row r="48" spans="1:19" ht="18" x14ac:dyDescent="0.3">
      <c r="A48" s="450"/>
      <c r="B48" s="450" t="s">
        <v>60</v>
      </c>
      <c r="C48" s="410">
        <f t="shared" ref="C48:L48" si="41">SUM(C9,C16,C26,C31,C34,C39,C47)</f>
        <v>5.5691323848484</v>
      </c>
      <c r="D48" s="410">
        <f t="shared" si="41"/>
        <v>5.6195586025789215</v>
      </c>
      <c r="E48" s="410">
        <f t="shared" si="41"/>
        <v>8.2959315884195455</v>
      </c>
      <c r="F48" s="410">
        <f t="shared" si="41"/>
        <v>9.4074286891784222</v>
      </c>
      <c r="G48" s="410">
        <f t="shared" si="41"/>
        <v>9.0563955717504765</v>
      </c>
      <c r="H48" s="410">
        <f t="shared" si="41"/>
        <v>12.130694705262389</v>
      </c>
      <c r="I48" s="410">
        <f t="shared" si="41"/>
        <v>11.24757945644234</v>
      </c>
      <c r="J48" s="410">
        <f t="shared" si="41"/>
        <v>11.623628863476688</v>
      </c>
      <c r="K48" s="410">
        <f t="shared" si="41"/>
        <v>11.713022985548537</v>
      </c>
      <c r="L48" s="410">
        <f t="shared" si="41"/>
        <v>15.008031205922181</v>
      </c>
      <c r="M48" s="602">
        <f t="shared" si="8"/>
        <v>9.0280985781233074</v>
      </c>
      <c r="N48" s="602"/>
      <c r="O48" s="411">
        <f t="shared" si="4"/>
        <v>1</v>
      </c>
      <c r="P48" s="410">
        <f t="shared" si="5"/>
        <v>4.7942119584205685</v>
      </c>
      <c r="Q48" s="412">
        <f>M48*$M$7</f>
        <v>72009547.830884725</v>
      </c>
    </row>
    <row r="49" spans="1:16" x14ac:dyDescent="0.3">
      <c r="L49" t="s">
        <v>88</v>
      </c>
      <c r="N49" s="482">
        <v>9.0281000000000002</v>
      </c>
      <c r="O49" s="245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205</v>
      </c>
      <c r="M50" s="1"/>
      <c r="N50" s="480">
        <v>15020101</v>
      </c>
      <c r="O50" s="245"/>
      <c r="P50" s="246"/>
    </row>
    <row r="51" spans="1:16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32" t="s">
        <v>86</v>
      </c>
      <c r="M51" s="1"/>
      <c r="N51" s="480">
        <f>N50/M7</f>
        <v>1.883124621193756</v>
      </c>
      <c r="O51" s="245"/>
      <c r="P51" s="246"/>
    </row>
    <row r="52" spans="1:16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34" t="s">
        <v>87</v>
      </c>
      <c r="N52" s="481">
        <v>1.8831</v>
      </c>
      <c r="O52" s="245"/>
      <c r="P52" s="246"/>
    </row>
    <row r="53" spans="1:16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32" t="s">
        <v>82</v>
      </c>
      <c r="N53" s="483">
        <f>M48/N51</f>
        <v>4.7942119584205685</v>
      </c>
      <c r="O53" s="245"/>
      <c r="P53" s="246"/>
    </row>
    <row r="54" spans="1:16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34" t="s">
        <v>84</v>
      </c>
      <c r="N54" s="482">
        <v>4.7942</v>
      </c>
      <c r="O54" s="245"/>
      <c r="P54" s="246"/>
    </row>
    <row r="55" spans="1:16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N55" s="483"/>
    </row>
    <row r="57" spans="1:16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486" t="s">
        <v>93</v>
      </c>
    </row>
    <row r="58" spans="1:16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</row>
    <row r="60" spans="1:16" x14ac:dyDescent="0.3">
      <c r="A60" s="280"/>
      <c r="B60" s="1" t="s">
        <v>135</v>
      </c>
      <c r="C60" s="1">
        <v>2</v>
      </c>
      <c r="D60" s="1">
        <v>75</v>
      </c>
      <c r="E60" s="1">
        <v>139</v>
      </c>
      <c r="F60" s="1">
        <v>7</v>
      </c>
      <c r="G60" s="1">
        <v>78</v>
      </c>
      <c r="H60" s="1">
        <v>6</v>
      </c>
      <c r="I60" s="1">
        <v>21</v>
      </c>
      <c r="J60" s="1">
        <v>57</v>
      </c>
      <c r="K60" s="1"/>
      <c r="L60" s="1">
        <v>31</v>
      </c>
      <c r="N60" s="499">
        <f>SUM(C60:L60)</f>
        <v>416</v>
      </c>
    </row>
    <row r="61" spans="1:16" x14ac:dyDescent="0.3">
      <c r="A61" s="280"/>
      <c r="B61" s="1" t="s">
        <v>142</v>
      </c>
      <c r="C61" s="1"/>
      <c r="D61" s="1"/>
      <c r="E61" s="1"/>
      <c r="F61" s="1"/>
      <c r="G61" s="1"/>
      <c r="H61" s="1">
        <v>12</v>
      </c>
      <c r="I61" s="1"/>
      <c r="J61" s="1"/>
      <c r="K61" s="1"/>
      <c r="L61" s="1"/>
      <c r="M61" s="1"/>
      <c r="N61" s="499">
        <f>SUM(C61:L61)</f>
        <v>12</v>
      </c>
    </row>
    <row r="62" spans="1:16" x14ac:dyDescent="0.3">
      <c r="A62" s="280">
        <v>1</v>
      </c>
      <c r="B62" s="1" t="s">
        <v>166</v>
      </c>
      <c r="C62" s="342">
        <v>6366.72</v>
      </c>
      <c r="D62" s="342">
        <v>621915.47</v>
      </c>
      <c r="E62" s="342">
        <v>801169.96</v>
      </c>
      <c r="F62" s="342">
        <v>37364.68</v>
      </c>
      <c r="G62" s="342">
        <v>486084.79</v>
      </c>
      <c r="H62" s="342">
        <v>39104.79</v>
      </c>
      <c r="I62" s="343">
        <v>156579.64000000001</v>
      </c>
      <c r="J62" s="342">
        <v>320029.36</v>
      </c>
      <c r="K62" s="342">
        <v>0</v>
      </c>
      <c r="L62" s="342">
        <v>193529.05</v>
      </c>
      <c r="M62" s="342"/>
      <c r="N62" s="498">
        <f>SUM(C62:L62)</f>
        <v>2662144.4599999995</v>
      </c>
    </row>
    <row r="63" spans="1:16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64</v>
      </c>
      <c r="G63" s="348" t="s">
        <v>65</v>
      </c>
      <c r="H63" s="348" t="s">
        <v>193</v>
      </c>
      <c r="I63" s="348" t="s">
        <v>111</v>
      </c>
      <c r="J63" s="348" t="s">
        <v>66</v>
      </c>
      <c r="K63" s="348" t="s">
        <v>67</v>
      </c>
      <c r="L63" s="348" t="s">
        <v>68</v>
      </c>
      <c r="M63" s="348"/>
      <c r="N63" s="487" t="s">
        <v>136</v>
      </c>
    </row>
    <row r="64" spans="1:16" x14ac:dyDescent="0.3">
      <c r="A64" s="349">
        <v>4</v>
      </c>
      <c r="B64" s="350" t="s">
        <v>29</v>
      </c>
      <c r="C64" s="354">
        <f>SUM(C65:C70)</f>
        <v>0.98095199999999994</v>
      </c>
      <c r="D64" s="354">
        <f t="shared" ref="D64:L64" si="42">SUM(D65:D70)</f>
        <v>1.082308</v>
      </c>
      <c r="E64" s="354">
        <f t="shared" si="42"/>
        <v>1.4262760000000001</v>
      </c>
      <c r="F64" s="354">
        <f t="shared" si="42"/>
        <v>1.9155040000000003</v>
      </c>
      <c r="G64" s="354">
        <f t="shared" si="42"/>
        <v>1.8730519999999999</v>
      </c>
      <c r="H64" s="354">
        <f t="shared" si="42"/>
        <v>2.9285519999999998</v>
      </c>
      <c r="I64" s="354">
        <f t="shared" si="42"/>
        <v>2.3001860000000001</v>
      </c>
      <c r="J64" s="354">
        <f t="shared" si="42"/>
        <v>2.9136439999999997</v>
      </c>
      <c r="K64" s="354"/>
      <c r="L64" s="354">
        <f t="shared" si="42"/>
        <v>3.87338</v>
      </c>
      <c r="M64" s="351"/>
      <c r="N64" s="488">
        <f>(C64*$C$62+D64*$D$62+E64*$E$62+F64*$F$62+G64*$G$62+H64*$H$62+I64*$I$62+J64*$J$62+K64*$K$62+L64*$L$62)/$N$62</f>
        <v>1.8634673139499425</v>
      </c>
    </row>
    <row r="65" spans="1:14" x14ac:dyDescent="0.3">
      <c r="A65" s="2" t="s">
        <v>3</v>
      </c>
      <c r="B65" t="s">
        <v>30</v>
      </c>
      <c r="C65" s="459">
        <v>0.55379999999999996</v>
      </c>
      <c r="D65" s="34">
        <v>0.75019999999999998</v>
      </c>
      <c r="E65" s="34">
        <v>0.86439999999999995</v>
      </c>
      <c r="F65" s="34">
        <v>1.2351000000000001</v>
      </c>
      <c r="G65" s="34">
        <v>1.2988</v>
      </c>
      <c r="H65" s="34">
        <v>1.2988</v>
      </c>
      <c r="I65" s="34">
        <v>0.92810000000000004</v>
      </c>
      <c r="J65" s="34">
        <v>1.8086</v>
      </c>
      <c r="K65" s="34"/>
      <c r="L65" s="34">
        <v>2.1269999999999998</v>
      </c>
      <c r="M65" s="34"/>
      <c r="N65" s="489">
        <f>(C65*$C$62+D65*$D$62+E65*$E$62+F65*$F$62+G65*$G$62+H65*$H$62+I65*$I$62+J65*$J$62+K65*$K$62+L65*$L$62)/$N$62</f>
        <v>1.1369204528652816</v>
      </c>
    </row>
    <row r="66" spans="1:14" x14ac:dyDescent="0.3">
      <c r="A66" s="2" t="s">
        <v>4</v>
      </c>
      <c r="B66" t="s">
        <v>31</v>
      </c>
      <c r="C66" s="459">
        <f>C65*0.04</f>
        <v>2.2151999999999998E-2</v>
      </c>
      <c r="D66" s="39">
        <f t="shared" ref="D66:L66" si="43">D65*0.04</f>
        <v>3.0008E-2</v>
      </c>
      <c r="E66" s="39">
        <f t="shared" si="43"/>
        <v>3.4575999999999996E-2</v>
      </c>
      <c r="F66" s="39">
        <f t="shared" si="43"/>
        <v>4.9404000000000003E-2</v>
      </c>
      <c r="G66" s="39">
        <f t="shared" si="43"/>
        <v>5.1951999999999998E-2</v>
      </c>
      <c r="H66" s="39">
        <f t="shared" si="43"/>
        <v>5.1951999999999998E-2</v>
      </c>
      <c r="I66" s="39">
        <f>0.06*I65</f>
        <v>5.5685999999999999E-2</v>
      </c>
      <c r="J66" s="39">
        <f t="shared" si="43"/>
        <v>7.2344000000000006E-2</v>
      </c>
      <c r="K66" s="39"/>
      <c r="L66" s="39">
        <f t="shared" si="43"/>
        <v>8.5079999999999989E-2</v>
      </c>
      <c r="M66" s="34"/>
      <c r="N66" s="489">
        <f>(C66*$C$62+D66*$D$62+E66*$E$62+F66*$F$62+G66*$G$62+H66*$H$62+I66*$I$62+J66*$J$62+K66*$K$62+L66*$L$62)/$N$62</f>
        <v>4.6568581285750366E-2</v>
      </c>
    </row>
    <row r="67" spans="1:14" x14ac:dyDescent="0.3">
      <c r="A67" s="2" t="s">
        <v>192</v>
      </c>
      <c r="B67" t="s">
        <v>195</v>
      </c>
      <c r="C67" s="458"/>
      <c r="D67" s="34"/>
      <c r="E67" s="34">
        <v>2.9999999999999997E-4</v>
      </c>
      <c r="F67" s="34"/>
      <c r="G67" s="34"/>
      <c r="H67" s="34"/>
      <c r="I67" s="34">
        <v>4.6399999999999997E-2</v>
      </c>
      <c r="J67" s="34"/>
      <c r="K67" s="34"/>
      <c r="L67" s="34">
        <v>5.1499999999999997E-2</v>
      </c>
      <c r="M67" s="34"/>
      <c r="N67" s="489">
        <f t="shared" ref="N67:N102" si="44">(C67*$C$62+D67*$D$62+E67*$E$62+F67*$F$62+G67*$G$62+H67*$H$62+I67*$I$62+J67*$J$62+K67*$K$62+L67*$L$62)/$N$62</f>
        <v>6.5632773207957322E-3</v>
      </c>
    </row>
    <row r="68" spans="1:14" x14ac:dyDescent="0.3">
      <c r="A68" s="2" t="s">
        <v>5</v>
      </c>
      <c r="B68" t="s">
        <v>32</v>
      </c>
      <c r="C68" s="458">
        <v>7.85E-2</v>
      </c>
      <c r="D68" s="34">
        <v>0.1154</v>
      </c>
      <c r="E68" s="34">
        <v>0.15010000000000001</v>
      </c>
      <c r="F68" s="34">
        <v>0.15010000000000001</v>
      </c>
      <c r="G68" s="34">
        <v>0.17499999999999999</v>
      </c>
      <c r="H68" s="34">
        <v>0.17499999999999999</v>
      </c>
      <c r="I68" s="34">
        <v>0.17499999999999999</v>
      </c>
      <c r="J68" s="34">
        <v>0.2079</v>
      </c>
      <c r="K68" s="34"/>
      <c r="L68" s="34">
        <v>0.24540000000000001</v>
      </c>
      <c r="M68" s="34"/>
      <c r="N68" s="489">
        <f t="shared" si="44"/>
        <v>0.16207558794010751</v>
      </c>
    </row>
    <row r="69" spans="1:14" ht="28.8" x14ac:dyDescent="0.3">
      <c r="A69" s="2" t="s">
        <v>6</v>
      </c>
      <c r="B69" s="454" t="s">
        <v>191</v>
      </c>
      <c r="C69" s="458">
        <v>0.32650000000000001</v>
      </c>
      <c r="D69" s="34">
        <v>0.1867</v>
      </c>
      <c r="E69" s="34">
        <v>0.37690000000000001</v>
      </c>
      <c r="F69" s="34">
        <v>0.48089999999999999</v>
      </c>
      <c r="G69" s="34">
        <v>0.3473</v>
      </c>
      <c r="H69" s="34">
        <v>1.4028</v>
      </c>
      <c r="I69" s="34">
        <v>0.75229999999999997</v>
      </c>
      <c r="J69" s="34">
        <v>0.82479999999999998</v>
      </c>
      <c r="K69" s="34"/>
      <c r="L69" s="34">
        <v>1.3644000000000001</v>
      </c>
      <c r="M69" s="34"/>
      <c r="N69" s="489">
        <f t="shared" si="44"/>
        <v>0.49118279139667731</v>
      </c>
    </row>
    <row r="70" spans="1:14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>
        <v>0.3427</v>
      </c>
      <c r="J70" s="459"/>
      <c r="K70" s="459"/>
      <c r="L70" s="459"/>
      <c r="M70" s="34"/>
      <c r="N70" s="489">
        <f t="shared" si="44"/>
        <v>2.015662314133021E-2</v>
      </c>
    </row>
    <row r="71" spans="1:14" ht="28.8" x14ac:dyDescent="0.3">
      <c r="A71" s="349">
        <v>5</v>
      </c>
      <c r="B71" s="353" t="s">
        <v>71</v>
      </c>
      <c r="C71" s="354">
        <f t="shared" ref="C71:J71" si="45">SUM(C72:C74,C78:C80)</f>
        <v>3.0813084596999998</v>
      </c>
      <c r="D71" s="354">
        <f t="shared" si="45"/>
        <v>3.0813084596999998</v>
      </c>
      <c r="E71" s="354">
        <f t="shared" si="45"/>
        <v>4.8429984601999996</v>
      </c>
      <c r="F71" s="354">
        <f t="shared" si="45"/>
        <v>4.6372461527999986</v>
      </c>
      <c r="G71" s="354">
        <f t="shared" si="45"/>
        <v>4.6372461527999986</v>
      </c>
      <c r="H71" s="354">
        <f t="shared" si="45"/>
        <v>4.6372461527999986</v>
      </c>
      <c r="I71" s="354">
        <f t="shared" si="45"/>
        <v>5.0641164967000005</v>
      </c>
      <c r="J71" s="354">
        <f t="shared" si="45"/>
        <v>4.6372461527999986</v>
      </c>
      <c r="K71" s="354"/>
      <c r="L71" s="354">
        <f>SUM(L72:L74,L78:L80)</f>
        <v>4.6372461527999986</v>
      </c>
      <c r="M71" s="351"/>
      <c r="N71" s="488">
        <f t="shared" si="44"/>
        <v>4.3570636984412641</v>
      </c>
    </row>
    <row r="72" spans="1:14" x14ac:dyDescent="0.3">
      <c r="A72" s="2" t="s">
        <v>115</v>
      </c>
      <c r="B72" t="s">
        <v>114</v>
      </c>
      <c r="C72" s="34">
        <v>1.6929000000000001</v>
      </c>
      <c r="D72" s="34">
        <v>1.6929000000000001</v>
      </c>
      <c r="E72" s="34">
        <v>2.5714000000000001</v>
      </c>
      <c r="F72" s="34">
        <v>2.4695999999999998</v>
      </c>
      <c r="G72" s="34">
        <v>2.4695999999999998</v>
      </c>
      <c r="H72" s="34">
        <v>2.4695999999999998</v>
      </c>
      <c r="I72" s="34">
        <v>2.7019000000000002</v>
      </c>
      <c r="J72" s="34">
        <v>2.4695999999999998</v>
      </c>
      <c r="K72" s="34"/>
      <c r="L72" s="34">
        <v>2.4695999999999998</v>
      </c>
      <c r="M72" s="39"/>
      <c r="N72" s="489">
        <f t="shared" si="44"/>
        <v>2.3305939354406791</v>
      </c>
    </row>
    <row r="73" spans="1:14" x14ac:dyDescent="0.3">
      <c r="A73" s="2" t="s">
        <v>116</v>
      </c>
      <c r="B73" t="s">
        <v>117</v>
      </c>
      <c r="C73" s="39">
        <f>C72*0.423893</f>
        <v>0.71760845970000009</v>
      </c>
      <c r="D73" s="39">
        <f>D72*0.423893</f>
        <v>0.71760845970000009</v>
      </c>
      <c r="E73" s="39">
        <f t="shared" ref="E73:J73" si="46">E72*0.423893</f>
        <v>1.0899984602000001</v>
      </c>
      <c r="F73" s="39">
        <f t="shared" si="46"/>
        <v>1.0468461527999999</v>
      </c>
      <c r="G73" s="39">
        <f t="shared" si="46"/>
        <v>1.0468461527999999</v>
      </c>
      <c r="H73" s="39">
        <f t="shared" si="46"/>
        <v>1.0468461527999999</v>
      </c>
      <c r="I73" s="39">
        <f t="shared" si="46"/>
        <v>1.1453164967000002</v>
      </c>
      <c r="J73" s="39">
        <f t="shared" si="46"/>
        <v>1.0468461527999999</v>
      </c>
      <c r="K73" s="39"/>
      <c r="L73" s="39">
        <f t="shared" ref="L73" si="47">L72*0.423893</f>
        <v>1.0468461527999999</v>
      </c>
      <c r="M73" s="39"/>
      <c r="N73" s="489">
        <f t="shared" si="44"/>
        <v>0.98792245507575571</v>
      </c>
    </row>
    <row r="74" spans="1:14" x14ac:dyDescent="0.3">
      <c r="A74" s="280" t="s">
        <v>8</v>
      </c>
      <c r="B74" s="1" t="s">
        <v>35</v>
      </c>
      <c r="C74" s="43">
        <f t="shared" ref="C74:J74" si="48">SUM(C75:C77)</f>
        <v>0.42420000000000002</v>
      </c>
      <c r="D74" s="43">
        <f t="shared" si="48"/>
        <v>0.42420000000000002</v>
      </c>
      <c r="E74" s="43">
        <f t="shared" si="48"/>
        <v>0.79630000000000001</v>
      </c>
      <c r="F74" s="43">
        <f t="shared" si="48"/>
        <v>0.75169999999999992</v>
      </c>
      <c r="G74" s="43">
        <f t="shared" si="48"/>
        <v>0.75169999999999992</v>
      </c>
      <c r="H74" s="43">
        <f t="shared" si="48"/>
        <v>0.75169999999999992</v>
      </c>
      <c r="I74" s="43">
        <f t="shared" si="48"/>
        <v>0.81379999999999997</v>
      </c>
      <c r="J74" s="43">
        <f t="shared" si="48"/>
        <v>0.75169999999999992</v>
      </c>
      <c r="K74" s="43"/>
      <c r="L74" s="43">
        <f>SUM(L75:L77)</f>
        <v>0.75169999999999992</v>
      </c>
      <c r="M74" s="43"/>
      <c r="N74" s="490">
        <f t="shared" si="44"/>
        <v>0.69148289165983146</v>
      </c>
    </row>
    <row r="75" spans="1:14" x14ac:dyDescent="0.3">
      <c r="A75" s="2" t="s">
        <v>9</v>
      </c>
      <c r="B75" t="s">
        <v>108</v>
      </c>
      <c r="C75" s="39">
        <v>0.37990000000000002</v>
      </c>
      <c r="D75" s="39">
        <v>0.37990000000000002</v>
      </c>
      <c r="E75" s="39">
        <v>0.71309999999999996</v>
      </c>
      <c r="F75" s="39">
        <v>0.67320000000000002</v>
      </c>
      <c r="G75" s="39">
        <v>0.67320000000000002</v>
      </c>
      <c r="H75" s="39">
        <v>0.67320000000000002</v>
      </c>
      <c r="I75" s="39">
        <v>0.73219999999999996</v>
      </c>
      <c r="J75" s="39">
        <v>0.67320000000000002</v>
      </c>
      <c r="K75" s="39"/>
      <c r="L75" s="39">
        <v>0.67320000000000002</v>
      </c>
      <c r="M75" s="39"/>
      <c r="N75" s="489">
        <f t="shared" si="44"/>
        <v>0.61945750468740546</v>
      </c>
    </row>
    <row r="76" spans="1:14" x14ac:dyDescent="0.3">
      <c r="A76" s="2" t="s">
        <v>10</v>
      </c>
      <c r="B76" t="s">
        <v>109</v>
      </c>
      <c r="C76" s="39">
        <v>4.0099999999999997E-2</v>
      </c>
      <c r="D76" s="39">
        <v>4.0099999999999997E-2</v>
      </c>
      <c r="E76" s="39">
        <v>7.5300000000000006E-2</v>
      </c>
      <c r="F76" s="39">
        <v>7.1099999999999997E-2</v>
      </c>
      <c r="G76" s="39">
        <v>7.1099999999999997E-2</v>
      </c>
      <c r="H76" s="39">
        <v>7.1099999999999997E-2</v>
      </c>
      <c r="I76" s="39">
        <v>7.3899999999999993E-2</v>
      </c>
      <c r="J76" s="39">
        <v>7.1099999999999997E-2</v>
      </c>
      <c r="K76" s="39"/>
      <c r="L76" s="39">
        <v>7.1099999999999997E-2</v>
      </c>
      <c r="M76" s="39"/>
      <c r="N76" s="489">
        <f t="shared" si="44"/>
        <v>6.521248664319293E-2</v>
      </c>
    </row>
    <row r="77" spans="1:14" x14ac:dyDescent="0.3">
      <c r="A77" s="2" t="s">
        <v>11</v>
      </c>
      <c r="B77" t="s">
        <v>110</v>
      </c>
      <c r="C77" s="39">
        <v>4.1999999999999997E-3</v>
      </c>
      <c r="D77" s="39">
        <v>4.1999999999999997E-3</v>
      </c>
      <c r="E77" s="39">
        <v>7.9000000000000008E-3</v>
      </c>
      <c r="F77" s="39">
        <v>7.4000000000000003E-3</v>
      </c>
      <c r="G77" s="39">
        <v>7.4000000000000003E-3</v>
      </c>
      <c r="H77" s="39">
        <v>7.4000000000000003E-3</v>
      </c>
      <c r="I77" s="39">
        <v>7.7000000000000002E-3</v>
      </c>
      <c r="J77" s="39">
        <v>7.4000000000000003E-3</v>
      </c>
      <c r="K77" s="39"/>
      <c r="L77" s="39">
        <v>7.4000000000000003E-3</v>
      </c>
      <c r="M77" s="39"/>
      <c r="N77" s="489">
        <f t="shared" si="44"/>
        <v>6.8129003292330733E-3</v>
      </c>
    </row>
    <row r="78" spans="1:14" x14ac:dyDescent="0.3">
      <c r="A78" s="2" t="s">
        <v>13</v>
      </c>
      <c r="B78" t="s">
        <v>40</v>
      </c>
      <c r="C78" s="39">
        <v>4.3200000000000002E-2</v>
      </c>
      <c r="D78" s="39">
        <v>4.3200000000000002E-2</v>
      </c>
      <c r="E78" s="39">
        <v>6.5699999999999995E-2</v>
      </c>
      <c r="F78" s="39">
        <v>6.3E-2</v>
      </c>
      <c r="G78" s="39">
        <v>6.3E-2</v>
      </c>
      <c r="H78" s="39">
        <v>6.3E-2</v>
      </c>
      <c r="I78" s="39">
        <v>6.8900000000000003E-2</v>
      </c>
      <c r="J78" s="39">
        <v>6.3E-2</v>
      </c>
      <c r="K78" s="39"/>
      <c r="L78" s="39">
        <v>6.3E-2</v>
      </c>
      <c r="M78" s="39"/>
      <c r="N78" s="489">
        <f>(C78*$C$62+D78*$D$62+E78*$E$62+F78*$F$62+G78*$G$62+H78*$H$62+I78*$I$62+J78*$J$62+K78*$K$62+L78*$L$62)/$N$62</f>
        <v>5.9486663765046022E-2</v>
      </c>
    </row>
    <row r="79" spans="1:14" x14ac:dyDescent="0.3">
      <c r="A79" s="595" t="s">
        <v>14</v>
      </c>
      <c r="B79" t="s">
        <v>118</v>
      </c>
      <c r="C79" s="39">
        <v>0.1527</v>
      </c>
      <c r="D79" s="39">
        <v>0.1527</v>
      </c>
      <c r="E79" s="39">
        <v>0.24260000000000001</v>
      </c>
      <c r="F79" s="39">
        <v>0.2321</v>
      </c>
      <c r="G79" s="39">
        <v>0.2321</v>
      </c>
      <c r="H79" s="39">
        <v>0.2321</v>
      </c>
      <c r="I79" s="39">
        <v>0.25330000000000003</v>
      </c>
      <c r="J79" s="39">
        <v>0.2321</v>
      </c>
      <c r="K79" s="39"/>
      <c r="L79" s="39">
        <v>0.2321</v>
      </c>
      <c r="M79" s="39"/>
      <c r="N79" s="489">
        <f t="shared" si="44"/>
        <v>0.2177680080621921</v>
      </c>
    </row>
    <row r="80" spans="1:14" x14ac:dyDescent="0.3">
      <c r="A80" s="595"/>
      <c r="B80" t="s">
        <v>117</v>
      </c>
      <c r="C80" s="39">
        <v>5.0700000000000002E-2</v>
      </c>
      <c r="D80" s="39">
        <v>5.0700000000000002E-2</v>
      </c>
      <c r="E80" s="39">
        <v>7.6999999999999999E-2</v>
      </c>
      <c r="F80" s="39">
        <v>7.3999999999999996E-2</v>
      </c>
      <c r="G80" s="39">
        <v>7.3999999999999996E-2</v>
      </c>
      <c r="H80" s="39">
        <v>7.3999999999999996E-2</v>
      </c>
      <c r="I80" s="39">
        <v>8.09E-2</v>
      </c>
      <c r="J80" s="39">
        <v>7.3999999999999996E-2</v>
      </c>
      <c r="K80" s="39"/>
      <c r="L80" s="39">
        <v>7.3999999999999996E-2</v>
      </c>
      <c r="M80" s="39"/>
      <c r="N80" s="489">
        <f t="shared" si="44"/>
        <v>6.9809744437760529E-2</v>
      </c>
    </row>
    <row r="81" spans="1:19" x14ac:dyDescent="0.3">
      <c r="A81" s="349">
        <v>6</v>
      </c>
      <c r="B81" s="350" t="s">
        <v>42</v>
      </c>
      <c r="C81" s="354">
        <f>SUM(C82:C84)</f>
        <v>0.37869999999999998</v>
      </c>
      <c r="D81" s="354">
        <f>SUM(D82:D84)</f>
        <v>0.37869999999999998</v>
      </c>
      <c r="E81" s="354">
        <f t="shared" ref="E81:J81" si="49">SUM(E82:E84)</f>
        <v>0.47870000000000001</v>
      </c>
      <c r="F81" s="354">
        <f t="shared" si="49"/>
        <v>0.46699999999999997</v>
      </c>
      <c r="G81" s="354">
        <f t="shared" si="49"/>
        <v>0.46699999999999997</v>
      </c>
      <c r="H81" s="354">
        <f t="shared" si="49"/>
        <v>0.46699999999999997</v>
      </c>
      <c r="I81" s="354">
        <f t="shared" si="49"/>
        <v>0.99370000000000003</v>
      </c>
      <c r="J81" s="354">
        <f t="shared" si="49"/>
        <v>0.46699999999999997</v>
      </c>
      <c r="K81" s="354"/>
      <c r="L81" s="354">
        <f t="shared" ref="L81" si="50">SUM(L82:L84)</f>
        <v>0.46699999999999997</v>
      </c>
      <c r="M81" s="354"/>
      <c r="N81" s="488">
        <f t="shared" si="44"/>
        <v>0.48066074158988353</v>
      </c>
    </row>
    <row r="82" spans="1:19" x14ac:dyDescent="0.3">
      <c r="A82" s="2" t="s">
        <v>15</v>
      </c>
      <c r="B82" t="s">
        <v>43</v>
      </c>
      <c r="C82" s="39">
        <v>0.17499999999999999</v>
      </c>
      <c r="D82" s="39">
        <v>0.17499999999999999</v>
      </c>
      <c r="E82" s="39">
        <v>0.27500000000000002</v>
      </c>
      <c r="F82" s="39">
        <v>0.26329999999999998</v>
      </c>
      <c r="G82" s="39">
        <v>0.26329999999999998</v>
      </c>
      <c r="H82" s="39">
        <v>0.26329999999999998</v>
      </c>
      <c r="I82" s="39">
        <v>0.28760000000000002</v>
      </c>
      <c r="J82" s="39">
        <v>0.26329999999999998</v>
      </c>
      <c r="K82" s="39"/>
      <c r="L82" s="39">
        <v>0.26329999999999998</v>
      </c>
      <c r="M82" s="39"/>
      <c r="N82" s="489">
        <f t="shared" si="44"/>
        <v>0.2474110261938979</v>
      </c>
    </row>
    <row r="83" spans="1:19" x14ac:dyDescent="0.3">
      <c r="A83" s="2" t="s">
        <v>16</v>
      </c>
      <c r="B83" t="s">
        <v>80</v>
      </c>
      <c r="C83" s="39">
        <v>0.20369999999999999</v>
      </c>
      <c r="D83" s="39">
        <v>0.20369999999999999</v>
      </c>
      <c r="E83" s="39">
        <v>0.20369999999999999</v>
      </c>
      <c r="F83" s="39">
        <v>0.20369999999999999</v>
      </c>
      <c r="G83" s="39">
        <v>0.20369999999999999</v>
      </c>
      <c r="H83" s="39">
        <v>0.20369999999999999</v>
      </c>
      <c r="I83" s="39">
        <v>0.20369999999999999</v>
      </c>
      <c r="J83" s="39">
        <v>0.20369999999999999</v>
      </c>
      <c r="K83" s="39"/>
      <c r="L83" s="39">
        <v>0.20369999999999999</v>
      </c>
      <c r="M83" s="39"/>
      <c r="N83" s="489">
        <f t="shared" si="44"/>
        <v>0.20370000000000002</v>
      </c>
    </row>
    <row r="84" spans="1:19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>
        <f>SUM(I85)</f>
        <v>0.50239999999999996</v>
      </c>
      <c r="J84" s="39"/>
      <c r="K84" s="39"/>
      <c r="L84" s="39"/>
      <c r="M84" s="39"/>
      <c r="N84" s="489">
        <f t="shared" si="44"/>
        <v>2.9549715395985693E-2</v>
      </c>
    </row>
    <row r="85" spans="1:19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>
        <v>0.50239999999999996</v>
      </c>
      <c r="J85" s="39"/>
      <c r="K85" s="39"/>
      <c r="L85" s="39"/>
      <c r="M85" s="39"/>
      <c r="N85" s="489">
        <f t="shared" si="44"/>
        <v>2.9549715395985693E-2</v>
      </c>
    </row>
    <row r="86" spans="1:19" x14ac:dyDescent="0.3">
      <c r="A86" s="349">
        <v>7</v>
      </c>
      <c r="B86" s="350" t="s">
        <v>45</v>
      </c>
      <c r="C86" s="354">
        <f>SUM(C87:C88)</f>
        <v>0.35830000000000001</v>
      </c>
      <c r="D86" s="354">
        <f>SUM(D87:D88)</f>
        <v>0.2266</v>
      </c>
      <c r="E86" s="354">
        <f t="shared" ref="E86:L86" si="51">SUM(E87:E88)</f>
        <v>0.45180000000000003</v>
      </c>
      <c r="F86" s="354">
        <f t="shared" si="51"/>
        <v>0.60260000000000002</v>
      </c>
      <c r="G86" s="354">
        <f t="shared" si="51"/>
        <v>0.45390000000000003</v>
      </c>
      <c r="H86" s="354">
        <f t="shared" si="51"/>
        <v>1.5373999999999999</v>
      </c>
      <c r="I86" s="354">
        <f t="shared" si="51"/>
        <v>0.83340000000000003</v>
      </c>
      <c r="J86" s="354">
        <f t="shared" si="51"/>
        <v>0.90439999999999998</v>
      </c>
      <c r="K86" s="354"/>
      <c r="L86" s="354">
        <f t="shared" si="51"/>
        <v>1.5788000000000002</v>
      </c>
      <c r="M86" s="354"/>
      <c r="N86" s="488">
        <f t="shared" si="44"/>
        <v>0.57619602844580431</v>
      </c>
    </row>
    <row r="87" spans="1:19" x14ac:dyDescent="0.3">
      <c r="A87" s="2" t="s">
        <v>17</v>
      </c>
      <c r="B87" t="s">
        <v>46</v>
      </c>
      <c r="C87" s="39">
        <v>0.34189999999999998</v>
      </c>
      <c r="D87" s="39">
        <v>0.21659999999999999</v>
      </c>
      <c r="E87" s="39">
        <v>0.43180000000000002</v>
      </c>
      <c r="F87" s="39">
        <v>0.57569999999999999</v>
      </c>
      <c r="G87" s="39">
        <v>0.43390000000000001</v>
      </c>
      <c r="H87" s="39">
        <v>1.4698</v>
      </c>
      <c r="I87" s="39">
        <v>0.78380000000000005</v>
      </c>
      <c r="J87" s="39">
        <v>0.86439999999999995</v>
      </c>
      <c r="K87" s="39"/>
      <c r="L87" s="39">
        <v>1.5091000000000001</v>
      </c>
      <c r="M87" s="39"/>
      <c r="N87" s="489">
        <f t="shared" si="44"/>
        <v>0.54998642262561515</v>
      </c>
    </row>
    <row r="88" spans="1:19" x14ac:dyDescent="0.3">
      <c r="A88" s="2" t="s">
        <v>18</v>
      </c>
      <c r="B88" t="s">
        <v>48</v>
      </c>
      <c r="C88" s="39">
        <v>1.6400000000000001E-2</v>
      </c>
      <c r="D88" s="39">
        <v>0.01</v>
      </c>
      <c r="E88" s="39">
        <v>0.02</v>
      </c>
      <c r="F88" s="39">
        <v>2.69E-2</v>
      </c>
      <c r="G88" s="39">
        <v>0.02</v>
      </c>
      <c r="H88" s="39">
        <v>6.7599999999999993E-2</v>
      </c>
      <c r="I88" s="39">
        <v>4.9599999999999998E-2</v>
      </c>
      <c r="J88" s="39">
        <v>0.04</v>
      </c>
      <c r="K88" s="39"/>
      <c r="L88" s="39">
        <v>6.9699999999999998E-2</v>
      </c>
      <c r="M88" s="39"/>
      <c r="N88" s="489">
        <f t="shared" si="44"/>
        <v>2.6209605820189046E-2</v>
      </c>
    </row>
    <row r="89" spans="1:19" x14ac:dyDescent="0.3">
      <c r="A89" s="349">
        <v>8</v>
      </c>
      <c r="B89" s="350" t="s">
        <v>49</v>
      </c>
      <c r="C89" s="354">
        <f>SUM(C90:C93)</f>
        <v>0.7863</v>
      </c>
      <c r="D89" s="354">
        <f>SUM(D90:D93)</f>
        <v>0.42800000000000005</v>
      </c>
      <c r="E89" s="354">
        <f t="shared" ref="E89:L89" si="52">SUM(E90:E93)</f>
        <v>0.67509999999999992</v>
      </c>
      <c r="F89" s="354">
        <f t="shared" si="52"/>
        <v>0.82809999999999995</v>
      </c>
      <c r="G89" s="354">
        <f t="shared" si="52"/>
        <v>0.88670000000000004</v>
      </c>
      <c r="H89" s="354">
        <f t="shared" si="52"/>
        <v>1.6019999999999999</v>
      </c>
      <c r="I89" s="354">
        <f t="shared" si="52"/>
        <v>1.1193</v>
      </c>
      <c r="J89" s="354">
        <f t="shared" si="52"/>
        <v>1.4377</v>
      </c>
      <c r="K89" s="354"/>
      <c r="L89" s="354">
        <f t="shared" si="52"/>
        <v>2.5457000000000001</v>
      </c>
      <c r="M89" s="354"/>
      <c r="N89" s="488">
        <f t="shared" si="44"/>
        <v>0.92582784406147511</v>
      </c>
    </row>
    <row r="90" spans="1:19" x14ac:dyDescent="0.3">
      <c r="A90" s="2" t="s">
        <v>19</v>
      </c>
      <c r="B90" t="s">
        <v>46</v>
      </c>
      <c r="C90" s="39">
        <v>0.3977</v>
      </c>
      <c r="D90" s="39">
        <v>0.2165</v>
      </c>
      <c r="E90" s="39">
        <v>0.34150000000000003</v>
      </c>
      <c r="F90" s="39">
        <v>0.41889999999999999</v>
      </c>
      <c r="G90" s="39">
        <v>0.44850000000000001</v>
      </c>
      <c r="H90" s="39">
        <v>0.81040000000000001</v>
      </c>
      <c r="I90" s="39">
        <v>0.56620000000000004</v>
      </c>
      <c r="J90" s="39">
        <v>0.72719999999999996</v>
      </c>
      <c r="K90" s="39"/>
      <c r="L90" s="39">
        <v>1.2877000000000001</v>
      </c>
      <c r="M90" s="39"/>
      <c r="N90" s="489">
        <f t="shared" si="44"/>
        <v>0.46831267757986361</v>
      </c>
    </row>
    <row r="91" spans="1:19" x14ac:dyDescent="0.3">
      <c r="A91" s="2" t="s">
        <v>19</v>
      </c>
      <c r="B91" t="s">
        <v>47</v>
      </c>
      <c r="C91" s="39">
        <v>0.20380000000000001</v>
      </c>
      <c r="D91" s="39">
        <v>0.1109</v>
      </c>
      <c r="E91" s="39">
        <v>0.17499999999999999</v>
      </c>
      <c r="F91" s="39">
        <v>0.21460000000000001</v>
      </c>
      <c r="G91" s="39">
        <v>0.2298</v>
      </c>
      <c r="H91" s="39">
        <v>0.41520000000000001</v>
      </c>
      <c r="I91" s="39">
        <v>0.29010000000000002</v>
      </c>
      <c r="J91" s="39">
        <v>0.37259999999999999</v>
      </c>
      <c r="K91" s="39"/>
      <c r="L91" s="39">
        <v>0.65969999999999995</v>
      </c>
      <c r="M91" s="39"/>
      <c r="N91" s="489">
        <f t="shared" si="44"/>
        <v>0.23994474267636104</v>
      </c>
    </row>
    <row r="92" spans="1:19" x14ac:dyDescent="0.3">
      <c r="A92" s="2" t="s">
        <v>20</v>
      </c>
      <c r="B92" t="s">
        <v>50</v>
      </c>
      <c r="C92" s="39">
        <v>0.1222</v>
      </c>
      <c r="D92" s="39">
        <v>6.6500000000000004E-2</v>
      </c>
      <c r="E92" s="39">
        <v>0.10489999999999999</v>
      </c>
      <c r="F92" s="39">
        <v>0.12870000000000001</v>
      </c>
      <c r="G92" s="39">
        <v>0.13780000000000001</v>
      </c>
      <c r="H92" s="39">
        <v>0.24890000000000001</v>
      </c>
      <c r="I92" s="39">
        <v>0.1739</v>
      </c>
      <c r="J92" s="39">
        <v>0.22339999999999999</v>
      </c>
      <c r="K92" s="39"/>
      <c r="L92" s="39">
        <v>0.39560000000000001</v>
      </c>
      <c r="M92" s="39"/>
      <c r="N92" s="489">
        <f t="shared" si="44"/>
        <v>0.14386389533196109</v>
      </c>
    </row>
    <row r="93" spans="1:19" x14ac:dyDescent="0.3">
      <c r="A93" s="2" t="s">
        <v>20</v>
      </c>
      <c r="B93" t="s">
        <v>47</v>
      </c>
      <c r="C93" s="39">
        <v>6.2600000000000003E-2</v>
      </c>
      <c r="D93" s="39">
        <v>3.4099999999999998E-2</v>
      </c>
      <c r="E93" s="39">
        <v>5.3699999999999998E-2</v>
      </c>
      <c r="F93" s="39">
        <v>6.59E-2</v>
      </c>
      <c r="G93" s="39">
        <v>7.0599999999999996E-2</v>
      </c>
      <c r="H93" s="39">
        <v>0.1275</v>
      </c>
      <c r="I93" s="39">
        <v>8.9099999999999999E-2</v>
      </c>
      <c r="J93" s="39">
        <v>0.1145</v>
      </c>
      <c r="K93" s="39"/>
      <c r="L93" s="39">
        <v>0.20269999999999999</v>
      </c>
      <c r="M93" s="39"/>
      <c r="N93" s="489">
        <f t="shared" si="44"/>
        <v>7.3706528473289554E-2</v>
      </c>
    </row>
    <row r="94" spans="1:19" x14ac:dyDescent="0.3">
      <c r="A94" s="349">
        <v>9</v>
      </c>
      <c r="B94" s="350" t="s">
        <v>51</v>
      </c>
      <c r="C94" s="354">
        <f t="shared" ref="C94:J94" si="53">SUM(C97,C99)</f>
        <v>0.4751524571857596</v>
      </c>
      <c r="D94" s="354">
        <f t="shared" si="53"/>
        <v>0.44209128939375958</v>
      </c>
      <c r="E94" s="354">
        <f t="shared" si="53"/>
        <v>0.66989982058029351</v>
      </c>
      <c r="F94" s="354">
        <f t="shared" si="53"/>
        <v>0.71886289359839028</v>
      </c>
      <c r="G94" s="354">
        <f t="shared" si="53"/>
        <v>0.7075869600623903</v>
      </c>
      <c r="H94" s="354">
        <f t="shared" si="53"/>
        <v>0.9503965524623903</v>
      </c>
      <c r="I94" s="354">
        <f t="shared" si="53"/>
        <v>0.87711083998927575</v>
      </c>
      <c r="J94" s="354">
        <f t="shared" si="53"/>
        <v>0.8813036423183902</v>
      </c>
      <c r="K94" s="354"/>
      <c r="L94" s="354">
        <f>SUM(L97,L99)</f>
        <v>1.1145716675663904</v>
      </c>
      <c r="M94" s="354"/>
      <c r="N94" s="354">
        <f>SUM(N97,N99)</f>
        <v>0.68428832131411266</v>
      </c>
    </row>
    <row r="95" spans="1:19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491">
        <v>-0.15920000000000001</v>
      </c>
      <c r="O95" s="276"/>
      <c r="P95" s="276"/>
      <c r="Q95" s="277"/>
      <c r="R95" s="277"/>
      <c r="S95" s="277"/>
    </row>
    <row r="96" spans="1:19" x14ac:dyDescent="0.3">
      <c r="A96" s="358"/>
      <c r="B96" s="359" t="s">
        <v>52</v>
      </c>
      <c r="C96" s="360">
        <f t="shared" ref="C96:J96" si="54">SUM(C89,C86,C81,C71,C64)</f>
        <v>5.5855604596999999</v>
      </c>
      <c r="D96" s="360">
        <f t="shared" si="54"/>
        <v>5.1969164596999997</v>
      </c>
      <c r="E96" s="360">
        <f t="shared" si="54"/>
        <v>7.8748744601999991</v>
      </c>
      <c r="F96" s="360">
        <f t="shared" si="54"/>
        <v>8.4504501527999984</v>
      </c>
      <c r="G96" s="360">
        <f t="shared" si="54"/>
        <v>8.317898152799998</v>
      </c>
      <c r="H96" s="360">
        <f t="shared" si="54"/>
        <v>11.172198152799998</v>
      </c>
      <c r="I96" s="360">
        <f t="shared" si="54"/>
        <v>10.310702496700001</v>
      </c>
      <c r="J96" s="360">
        <f t="shared" si="54"/>
        <v>10.359990152799998</v>
      </c>
      <c r="K96" s="360"/>
      <c r="L96" s="360">
        <f>SUM(L89,L86,L81,L71,L64)</f>
        <v>13.1021261528</v>
      </c>
      <c r="M96" s="361"/>
      <c r="N96" s="492">
        <f>((C96*$C$62+D96*$D$62+E96*$E$62+F96*$F$62+G96*$G$62+H96*$H$62+I96*$I$62+J96*$J$62+K96*$K$62+L96*$L$62)/$N$62)+N95</f>
        <v>8.0440156264883687</v>
      </c>
      <c r="O96" s="276"/>
      <c r="P96" s="276"/>
      <c r="Q96" s="277"/>
      <c r="R96" s="277"/>
      <c r="S96" s="277"/>
    </row>
    <row r="97" spans="1:17" x14ac:dyDescent="0.3">
      <c r="A97" s="349" t="s">
        <v>21</v>
      </c>
      <c r="B97" s="350" t="s">
        <v>53</v>
      </c>
      <c r="C97" s="354">
        <f t="shared" ref="C97:L97" si="55">SUM(C98:C98)</f>
        <v>0.1163639810569301</v>
      </c>
      <c r="D97" s="354">
        <f t="shared" si="55"/>
        <v>0.1082673606049301</v>
      </c>
      <c r="E97" s="354">
        <f t="shared" si="55"/>
        <v>0.16405725962934659</v>
      </c>
      <c r="F97" s="354">
        <f t="shared" si="55"/>
        <v>0.17604822803328238</v>
      </c>
      <c r="G97" s="354">
        <f t="shared" si="55"/>
        <v>0.17328677221728236</v>
      </c>
      <c r="H97" s="354">
        <f t="shared" si="55"/>
        <v>0.23275040411728237</v>
      </c>
      <c r="I97" s="354">
        <f t="shared" si="55"/>
        <v>0.21480286511375113</v>
      </c>
      <c r="J97" s="354">
        <f t="shared" si="55"/>
        <v>0.21582967485328236</v>
      </c>
      <c r="K97" s="354"/>
      <c r="L97" s="354">
        <f t="shared" si="55"/>
        <v>0.27295659414128243</v>
      </c>
      <c r="M97" s="354">
        <f>SUM(M98:M98)</f>
        <v>0</v>
      </c>
      <c r="N97" s="488">
        <f>SUM(N98)</f>
        <v>0.1675809775466322</v>
      </c>
    </row>
    <row r="98" spans="1:17" x14ac:dyDescent="0.3">
      <c r="A98" s="2" t="s">
        <v>121</v>
      </c>
      <c r="B98" t="s">
        <v>128</v>
      </c>
      <c r="C98" s="39">
        <f>0.020833*C96</f>
        <v>0.1163639810569301</v>
      </c>
      <c r="D98" s="39">
        <f t="shared" ref="D98:M98" si="56">0.020833*D96</f>
        <v>0.1082673606049301</v>
      </c>
      <c r="E98" s="39">
        <f t="shared" si="56"/>
        <v>0.16405725962934659</v>
      </c>
      <c r="F98" s="346">
        <f t="shared" si="56"/>
        <v>0.17604822803328238</v>
      </c>
      <c r="G98" s="39">
        <f t="shared" si="56"/>
        <v>0.17328677221728236</v>
      </c>
      <c r="H98" s="39">
        <f t="shared" si="56"/>
        <v>0.23275040411728237</v>
      </c>
      <c r="I98" s="39">
        <f t="shared" si="56"/>
        <v>0.21480286511375113</v>
      </c>
      <c r="J98" s="39">
        <f t="shared" si="56"/>
        <v>0.21582967485328236</v>
      </c>
      <c r="K98" s="39"/>
      <c r="L98" s="39">
        <f t="shared" ref="L98" si="57">0.020833*L96</f>
        <v>0.27295659414128243</v>
      </c>
      <c r="M98" s="39">
        <f t="shared" si="56"/>
        <v>0</v>
      </c>
      <c r="N98" s="489">
        <f>0.020833*N96</f>
        <v>0.1675809775466322</v>
      </c>
    </row>
    <row r="99" spans="1:17" x14ac:dyDescent="0.3">
      <c r="A99" s="349" t="s">
        <v>24</v>
      </c>
      <c r="B99" s="350" t="s">
        <v>56</v>
      </c>
      <c r="C99" s="354">
        <f>SUM(C100,C101)</f>
        <v>0.35878847612882953</v>
      </c>
      <c r="D99" s="354">
        <f t="shared" ref="D99:M99" si="58">SUM(D100,D101)</f>
        <v>0.33382392878882949</v>
      </c>
      <c r="E99" s="354">
        <f t="shared" si="58"/>
        <v>0.50584256095094693</v>
      </c>
      <c r="F99" s="354">
        <f t="shared" si="58"/>
        <v>0.54281466556510793</v>
      </c>
      <c r="G99" s="354">
        <f t="shared" si="58"/>
        <v>0.53430018784510791</v>
      </c>
      <c r="H99" s="354">
        <f t="shared" si="58"/>
        <v>0.71764614834510798</v>
      </c>
      <c r="I99" s="354">
        <f t="shared" si="58"/>
        <v>0.66230797487552462</v>
      </c>
      <c r="J99" s="354">
        <f t="shared" si="58"/>
        <v>0.6654739674651079</v>
      </c>
      <c r="K99" s="354"/>
      <c r="L99" s="354">
        <f t="shared" ref="L99" si="59">SUM(L100,L101)</f>
        <v>0.841615073425108</v>
      </c>
      <c r="M99" s="354">
        <f t="shared" si="58"/>
        <v>0</v>
      </c>
      <c r="N99" s="488">
        <f>SUM(N100:N101)</f>
        <v>0.5167073437674804</v>
      </c>
      <c r="O99" s="246"/>
    </row>
    <row r="100" spans="1:17" x14ac:dyDescent="0.3">
      <c r="A100" s="2" t="s">
        <v>25</v>
      </c>
      <c r="B100" t="s">
        <v>129</v>
      </c>
      <c r="C100" s="39">
        <f>C98</f>
        <v>0.1163639810569301</v>
      </c>
      <c r="D100" s="39">
        <f t="shared" ref="D100:M100" si="60">D98</f>
        <v>0.1082673606049301</v>
      </c>
      <c r="E100" s="39">
        <f t="shared" si="60"/>
        <v>0.16405725962934659</v>
      </c>
      <c r="F100" s="39">
        <f t="shared" si="60"/>
        <v>0.17604822803328238</v>
      </c>
      <c r="G100" s="39">
        <f t="shared" si="60"/>
        <v>0.17328677221728236</v>
      </c>
      <c r="H100" s="39">
        <f t="shared" si="60"/>
        <v>0.23275040411728237</v>
      </c>
      <c r="I100" s="39">
        <f t="shared" si="60"/>
        <v>0.21480286511375113</v>
      </c>
      <c r="J100" s="39">
        <f t="shared" si="60"/>
        <v>0.21582967485328236</v>
      </c>
      <c r="K100" s="39"/>
      <c r="L100" s="39">
        <f t="shared" ref="L100" si="61">L98</f>
        <v>0.27295659414128243</v>
      </c>
      <c r="M100" s="39">
        <f t="shared" si="60"/>
        <v>0</v>
      </c>
      <c r="N100" s="489">
        <f>N98</f>
        <v>0.1675809775466322</v>
      </c>
    </row>
    <row r="101" spans="1:17" x14ac:dyDescent="0.3">
      <c r="A101" s="2" t="s">
        <v>26</v>
      </c>
      <c r="B101" t="s">
        <v>130</v>
      </c>
      <c r="C101" s="39">
        <f>0.043402*C96</f>
        <v>0.24242449507189942</v>
      </c>
      <c r="D101" s="39">
        <f t="shared" ref="D101:M101" si="62">0.043402*D96</f>
        <v>0.22555656818389941</v>
      </c>
      <c r="E101" s="39">
        <f t="shared" si="62"/>
        <v>0.3417853013216004</v>
      </c>
      <c r="F101" s="39">
        <f t="shared" si="62"/>
        <v>0.36676643753182558</v>
      </c>
      <c r="G101" s="39">
        <f t="shared" si="62"/>
        <v>0.36101341562782552</v>
      </c>
      <c r="H101" s="39">
        <f t="shared" si="62"/>
        <v>0.48489574422782555</v>
      </c>
      <c r="I101" s="39">
        <f t="shared" si="62"/>
        <v>0.44750510976177349</v>
      </c>
      <c r="J101" s="39">
        <f t="shared" si="62"/>
        <v>0.44964429261182554</v>
      </c>
      <c r="K101" s="39"/>
      <c r="L101" s="39">
        <f t="shared" ref="L101" si="63">0.043402*L96</f>
        <v>0.56865847928382562</v>
      </c>
      <c r="M101" s="39">
        <f t="shared" si="62"/>
        <v>0</v>
      </c>
      <c r="N101" s="489">
        <f>0.043402*N96</f>
        <v>0.34912636622084819</v>
      </c>
    </row>
    <row r="102" spans="1:17" ht="28.8" x14ac:dyDescent="0.3">
      <c r="A102" s="364">
        <v>10</v>
      </c>
      <c r="B102" s="365" t="s">
        <v>134</v>
      </c>
      <c r="C102" s="366">
        <v>8.0999999999999996E-3</v>
      </c>
      <c r="D102" s="366">
        <v>8.0999999999999996E-3</v>
      </c>
      <c r="E102" s="366">
        <v>8.0999999999999996E-3</v>
      </c>
      <c r="F102" s="366">
        <v>8.0999999999999996E-3</v>
      </c>
      <c r="G102" s="366">
        <v>8.0999999999999996E-3</v>
      </c>
      <c r="H102" s="366">
        <v>8.0999999999999996E-3</v>
      </c>
      <c r="I102" s="366">
        <v>8.0999999999999996E-3</v>
      </c>
      <c r="J102" s="366">
        <v>8.0999999999999996E-3</v>
      </c>
      <c r="K102" s="366"/>
      <c r="L102" s="366">
        <v>8.0999999999999996E-3</v>
      </c>
      <c r="M102" s="367"/>
      <c r="N102" s="493">
        <f t="shared" si="44"/>
        <v>8.1000000000000013E-3</v>
      </c>
    </row>
    <row r="103" spans="1:17" ht="18" x14ac:dyDescent="0.3">
      <c r="A103" s="579" t="s">
        <v>60</v>
      </c>
      <c r="B103" s="579"/>
      <c r="C103" s="340">
        <f t="shared" ref="C103:J103" si="64">SUM(C64,C71,C81,C86,C89,C94,C102)</f>
        <v>6.0688129168857596</v>
      </c>
      <c r="D103" s="340">
        <f t="shared" si="64"/>
        <v>5.6471077490937596</v>
      </c>
      <c r="E103" s="340">
        <f t="shared" si="64"/>
        <v>8.5528742807802942</v>
      </c>
      <c r="F103" s="340">
        <f t="shared" si="64"/>
        <v>9.1774130463983887</v>
      </c>
      <c r="G103" s="340">
        <f t="shared" si="64"/>
        <v>9.0335851128623883</v>
      </c>
      <c r="H103" s="340">
        <f t="shared" si="64"/>
        <v>12.130694705262389</v>
      </c>
      <c r="I103" s="340">
        <f t="shared" si="64"/>
        <v>11.195913336689276</v>
      </c>
      <c r="J103" s="340">
        <f t="shared" si="64"/>
        <v>11.249393795118388</v>
      </c>
      <c r="K103" s="340"/>
      <c r="L103" s="340">
        <f>SUM(L64,L71,L81,L86,L89,L94,L102)</f>
        <v>14.224797820366392</v>
      </c>
      <c r="M103" s="356"/>
      <c r="N103" s="494">
        <f>N96+N97+N99+N102</f>
        <v>8.7364039478024829</v>
      </c>
      <c r="O103" s="335" t="s">
        <v>203</v>
      </c>
      <c r="P103" s="39"/>
      <c r="Q103" s="89"/>
    </row>
    <row r="104" spans="1:17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336" t="s">
        <v>149</v>
      </c>
      <c r="N104" s="495">
        <f>N103/SUM($N$103,$N$152,$N$201)</f>
        <v>0.32257012186692646</v>
      </c>
      <c r="O104" s="246"/>
    </row>
    <row r="106" spans="1:17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486" t="s">
        <v>94</v>
      </c>
    </row>
    <row r="107" spans="1:17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</row>
    <row r="109" spans="1:17" x14ac:dyDescent="0.3">
      <c r="B109" s="1" t="s">
        <v>135</v>
      </c>
      <c r="C109" s="1">
        <v>2</v>
      </c>
      <c r="D109" s="1">
        <v>32</v>
      </c>
      <c r="E109" s="1">
        <v>146</v>
      </c>
      <c r="F109" s="1">
        <v>9</v>
      </c>
      <c r="G109" s="1">
        <v>72</v>
      </c>
      <c r="H109" s="1"/>
      <c r="I109" s="1">
        <v>9</v>
      </c>
      <c r="J109" s="1">
        <v>72</v>
      </c>
      <c r="K109" s="1">
        <v>16</v>
      </c>
      <c r="L109" s="1">
        <v>43</v>
      </c>
      <c r="N109" s="499">
        <f>SUM(C109:L109)</f>
        <v>401</v>
      </c>
    </row>
    <row r="110" spans="1:17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498">
        <f>SUM(C110:L110)</f>
        <v>0</v>
      </c>
    </row>
    <row r="111" spans="1:17" x14ac:dyDescent="0.3">
      <c r="A111" s="280">
        <v>1</v>
      </c>
      <c r="B111" s="1" t="s">
        <v>166</v>
      </c>
      <c r="C111" s="343">
        <v>11928.66</v>
      </c>
      <c r="D111" s="342">
        <v>257481.62</v>
      </c>
      <c r="E111" s="342">
        <v>998557.48</v>
      </c>
      <c r="F111" s="342">
        <v>32768.019999999997</v>
      </c>
      <c r="G111" s="342">
        <v>444067.28</v>
      </c>
      <c r="H111" s="342">
        <v>0</v>
      </c>
      <c r="I111" s="343">
        <v>62719.21</v>
      </c>
      <c r="J111" s="342">
        <v>363202.04</v>
      </c>
      <c r="K111" s="342">
        <v>94930.47</v>
      </c>
      <c r="L111" s="342">
        <v>225299.8</v>
      </c>
      <c r="M111" s="342"/>
      <c r="N111" s="498">
        <f>SUM(C111:L111)</f>
        <v>2490954.58</v>
      </c>
    </row>
    <row r="112" spans="1:17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64</v>
      </c>
      <c r="G112" s="348" t="s">
        <v>65</v>
      </c>
      <c r="H112" s="348" t="s">
        <v>193</v>
      </c>
      <c r="I112" s="348" t="s">
        <v>111</v>
      </c>
      <c r="J112" s="348" t="s">
        <v>66</v>
      </c>
      <c r="K112" s="348" t="s">
        <v>67</v>
      </c>
      <c r="L112" s="348" t="s">
        <v>68</v>
      </c>
      <c r="M112" s="348"/>
      <c r="N112" s="487" t="s">
        <v>136</v>
      </c>
    </row>
    <row r="113" spans="1:14" x14ac:dyDescent="0.3">
      <c r="A113" s="349">
        <v>4</v>
      </c>
      <c r="B113" s="350" t="s">
        <v>29</v>
      </c>
      <c r="C113" s="354">
        <f>SUM(C114:C119)</f>
        <v>0.82885599999999993</v>
      </c>
      <c r="D113" s="354">
        <f t="shared" ref="D113:L113" si="65">SUM(D114:D119)</f>
        <v>1.0880079999999999</v>
      </c>
      <c r="E113" s="354">
        <f t="shared" si="65"/>
        <v>1.370476</v>
      </c>
      <c r="F113" s="354">
        <f t="shared" si="65"/>
        <v>2.1400079999999999</v>
      </c>
      <c r="G113" s="354">
        <f t="shared" si="65"/>
        <v>1.8768559999999999</v>
      </c>
      <c r="H113" s="354"/>
      <c r="I113" s="354">
        <f t="shared" si="65"/>
        <v>2.421748</v>
      </c>
      <c r="J113" s="354">
        <f t="shared" si="65"/>
        <v>3.0133480000000001</v>
      </c>
      <c r="K113" s="354">
        <f t="shared" si="65"/>
        <v>3.2545599999999997</v>
      </c>
      <c r="L113" s="354">
        <f t="shared" si="65"/>
        <v>4.2070799999999995</v>
      </c>
      <c r="M113" s="351"/>
      <c r="N113" s="488">
        <f t="shared" ref="N113:N142" si="66">(C113*$C$111+D113*$D$111+E113*$E$111+F113*$F$111+G113*$G$111+H113*$H$111+I113*$I$111+J113*$J$111+K113*$K$111+L113*$L$111)/$N$111</f>
        <v>2.0334605554463541</v>
      </c>
    </row>
    <row r="114" spans="1:14" x14ac:dyDescent="0.3">
      <c r="A114" s="2" t="s">
        <v>3</v>
      </c>
      <c r="B114" t="s">
        <v>30</v>
      </c>
      <c r="C114" s="276">
        <v>0.55389999999999995</v>
      </c>
      <c r="D114" s="34">
        <v>0.75019999999999998</v>
      </c>
      <c r="E114" s="34">
        <v>0.86439999999999995</v>
      </c>
      <c r="F114" s="34">
        <v>1.2352000000000001</v>
      </c>
      <c r="G114" s="34">
        <v>1.2988999999999999</v>
      </c>
      <c r="H114" s="34"/>
      <c r="I114" s="34">
        <v>0.99080000000000001</v>
      </c>
      <c r="J114" s="34">
        <v>1.8087</v>
      </c>
      <c r="K114" s="34">
        <v>2.1564999999999999</v>
      </c>
      <c r="L114" s="34">
        <v>2.2269999999999999</v>
      </c>
      <c r="M114" s="34"/>
      <c r="N114" s="489">
        <f t="shared" si="66"/>
        <v>1.2468003596745627</v>
      </c>
    </row>
    <row r="115" spans="1:14" x14ac:dyDescent="0.3">
      <c r="A115" s="2" t="s">
        <v>4</v>
      </c>
      <c r="B115" t="s">
        <v>31</v>
      </c>
      <c r="C115" s="39">
        <f t="shared" ref="C115:L115" si="67">C114*0.04</f>
        <v>2.2155999999999999E-2</v>
      </c>
      <c r="D115" s="39">
        <f t="shared" si="67"/>
        <v>3.0008E-2</v>
      </c>
      <c r="E115" s="39">
        <f t="shared" si="67"/>
        <v>3.4575999999999996E-2</v>
      </c>
      <c r="F115" s="39">
        <f t="shared" si="67"/>
        <v>4.9408000000000007E-2</v>
      </c>
      <c r="G115" s="39">
        <f t="shared" si="67"/>
        <v>5.1956000000000002E-2</v>
      </c>
      <c r="H115" s="39"/>
      <c r="I115" s="39">
        <f>I114*0.06</f>
        <v>5.9448000000000001E-2</v>
      </c>
      <c r="J115" s="39">
        <f t="shared" si="67"/>
        <v>7.2347999999999996E-2</v>
      </c>
      <c r="K115" s="39">
        <f t="shared" si="67"/>
        <v>8.6259999999999989E-2</v>
      </c>
      <c r="L115" s="39">
        <f t="shared" si="67"/>
        <v>8.9079999999999993E-2</v>
      </c>
      <c r="M115" s="34"/>
      <c r="N115" s="489">
        <f t="shared" si="66"/>
        <v>5.0370957192017528E-2</v>
      </c>
    </row>
    <row r="116" spans="1:14" x14ac:dyDescent="0.3">
      <c r="A116" s="2" t="s">
        <v>192</v>
      </c>
      <c r="B116" t="s">
        <v>195</v>
      </c>
      <c r="C116" s="34"/>
      <c r="D116" s="34"/>
      <c r="E116" s="34">
        <v>3.5999999999999999E-3</v>
      </c>
      <c r="F116" s="34"/>
      <c r="G116" s="34"/>
      <c r="H116" s="34"/>
      <c r="I116" s="34">
        <v>4.8899999999999999E-2</v>
      </c>
      <c r="J116" s="34">
        <v>6.3E-3</v>
      </c>
      <c r="K116" s="34"/>
      <c r="L116" s="34">
        <v>1.9800000000000002E-2</v>
      </c>
      <c r="M116" s="34"/>
      <c r="N116" s="489">
        <f t="shared" si="66"/>
        <v>5.38383369037584E-3</v>
      </c>
    </row>
    <row r="117" spans="1:14" x14ac:dyDescent="0.3">
      <c r="A117" s="2" t="s">
        <v>5</v>
      </c>
      <c r="B117" t="s">
        <v>32</v>
      </c>
      <c r="C117" s="34">
        <v>7.85E-2</v>
      </c>
      <c r="D117" s="34">
        <v>0.1154</v>
      </c>
      <c r="E117" s="34">
        <v>0.1502</v>
      </c>
      <c r="F117" s="34">
        <v>0.1502</v>
      </c>
      <c r="G117" s="34">
        <v>0.17499999999999999</v>
      </c>
      <c r="H117" s="34"/>
      <c r="I117" s="34">
        <v>0.17499999999999999</v>
      </c>
      <c r="J117" s="34">
        <v>0.2079</v>
      </c>
      <c r="K117" s="34">
        <v>0.2079</v>
      </c>
      <c r="L117" s="34">
        <v>0.24540000000000001</v>
      </c>
      <c r="M117" s="34"/>
      <c r="N117" s="489">
        <f t="shared" si="66"/>
        <v>0.17052772771031416</v>
      </c>
    </row>
    <row r="118" spans="1:14" x14ac:dyDescent="0.3">
      <c r="A118" s="2" t="s">
        <v>6</v>
      </c>
      <c r="B118" t="s">
        <v>33</v>
      </c>
      <c r="C118" s="34">
        <v>0.17430000000000001</v>
      </c>
      <c r="D118" s="34">
        <v>0.19239999999999999</v>
      </c>
      <c r="E118" s="34">
        <v>0.31769999999999998</v>
      </c>
      <c r="F118" s="34">
        <v>0.70520000000000005</v>
      </c>
      <c r="G118" s="34">
        <v>0.35099999999999998</v>
      </c>
      <c r="H118" s="34"/>
      <c r="I118" s="34">
        <v>0.80489999999999995</v>
      </c>
      <c r="J118" s="34">
        <v>0.91810000000000003</v>
      </c>
      <c r="K118" s="34">
        <v>0.80389999999999995</v>
      </c>
      <c r="L118" s="34">
        <v>1.6257999999999999</v>
      </c>
      <c r="M118" s="34"/>
      <c r="N118" s="489">
        <f t="shared" si="66"/>
        <v>0.55174890753407468</v>
      </c>
    </row>
    <row r="119" spans="1:14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>
        <v>0.3427</v>
      </c>
      <c r="J119" s="34"/>
      <c r="K119" s="34"/>
      <c r="L119" s="34"/>
      <c r="M119" s="34"/>
      <c r="N119" s="489">
        <f t="shared" si="66"/>
        <v>8.6287696450089418E-3</v>
      </c>
    </row>
    <row r="120" spans="1:14" ht="28.8" x14ac:dyDescent="0.3">
      <c r="A120" s="349">
        <v>5</v>
      </c>
      <c r="B120" s="353" t="s">
        <v>71</v>
      </c>
      <c r="C120" s="354">
        <f>SUM(C121:C123,C127:C129)</f>
        <v>2.9879161159000001</v>
      </c>
      <c r="D120" s="354">
        <f>SUM(D121:D123,D127:D129)</f>
        <v>2.9879161159000001</v>
      </c>
      <c r="E120" s="354">
        <f>SUM(E121:E123,E127:E129)</f>
        <v>4.6601276565000003</v>
      </c>
      <c r="F120" s="354">
        <f>SUM(F121:F123,F127:F129)</f>
        <v>4.5626960139000001</v>
      </c>
      <c r="G120" s="354">
        <f>SUM(G121:G123,G127:G129)</f>
        <v>4.5626960139000001</v>
      </c>
      <c r="H120" s="354"/>
      <c r="I120" s="354">
        <f>SUM(I121:I123,I127:I129)</f>
        <v>4.9825588392999993</v>
      </c>
      <c r="J120" s="354">
        <f>SUM(J121:J123,J127:J129)</f>
        <v>4.5626960139000001</v>
      </c>
      <c r="K120" s="354">
        <f>SUM(K121:K123,K127:K129)</f>
        <v>4.5626960139000001</v>
      </c>
      <c r="L120" s="354">
        <f>SUM(L121:L123,L127:L129)</f>
        <v>4.5626960139000001</v>
      </c>
      <c r="M120" s="351"/>
      <c r="N120" s="488">
        <f t="shared" si="66"/>
        <v>4.4420043981443325</v>
      </c>
    </row>
    <row r="121" spans="1:14" x14ac:dyDescent="0.3">
      <c r="A121" s="2" t="s">
        <v>115</v>
      </c>
      <c r="B121" t="s">
        <v>114</v>
      </c>
      <c r="C121" s="39">
        <v>1.6363000000000001</v>
      </c>
      <c r="D121" s="39">
        <v>1.6363000000000001</v>
      </c>
      <c r="E121" s="39">
        <v>2.4704999999999999</v>
      </c>
      <c r="F121" s="39">
        <v>2.4222999999999999</v>
      </c>
      <c r="G121" s="39">
        <v>2.4222999999999999</v>
      </c>
      <c r="H121" s="39"/>
      <c r="I121" s="39">
        <v>2.6501000000000001</v>
      </c>
      <c r="J121" s="39">
        <v>2.4222999999999999</v>
      </c>
      <c r="K121" s="39">
        <v>2.4222999999999999</v>
      </c>
      <c r="L121" s="39">
        <v>2.4222999999999999</v>
      </c>
      <c r="M121" s="39"/>
      <c r="N121" s="489">
        <f t="shared" si="66"/>
        <v>2.3623476529339205</v>
      </c>
    </row>
    <row r="122" spans="1:14" x14ac:dyDescent="0.3">
      <c r="A122" s="2" t="s">
        <v>116</v>
      </c>
      <c r="B122" t="s">
        <v>117</v>
      </c>
      <c r="C122" s="39">
        <f>C121*0.423893</f>
        <v>0.69361611590000005</v>
      </c>
      <c r="D122" s="39">
        <f>D121*0.423893</f>
        <v>0.69361611590000005</v>
      </c>
      <c r="E122" s="39">
        <f t="shared" ref="E122:L122" si="68">E121*0.423893</f>
        <v>1.0472276565</v>
      </c>
      <c r="F122" s="39">
        <f t="shared" si="68"/>
        <v>1.0267960139000001</v>
      </c>
      <c r="G122" s="39">
        <f t="shared" si="68"/>
        <v>1.0267960139000001</v>
      </c>
      <c r="H122" s="39"/>
      <c r="I122" s="39">
        <f t="shared" si="68"/>
        <v>1.1233588393</v>
      </c>
      <c r="J122" s="39">
        <f t="shared" si="68"/>
        <v>1.0267960139000001</v>
      </c>
      <c r="K122" s="39">
        <f t="shared" si="68"/>
        <v>1.0267960139000001</v>
      </c>
      <c r="L122" s="39">
        <f t="shared" si="68"/>
        <v>1.0267960139000001</v>
      </c>
      <c r="M122" s="39"/>
      <c r="N122" s="489">
        <f t="shared" si="66"/>
        <v>1.0013826336451186</v>
      </c>
    </row>
    <row r="123" spans="1:14" x14ac:dyDescent="0.3">
      <c r="A123" s="280" t="s">
        <v>8</v>
      </c>
      <c r="B123" s="1" t="s">
        <v>35</v>
      </c>
      <c r="C123" s="43">
        <f>SUM(C124:C126)</f>
        <v>0.41900000000000004</v>
      </c>
      <c r="D123" s="43">
        <f>SUM(D124:D126)</f>
        <v>0.41900000000000004</v>
      </c>
      <c r="E123" s="43">
        <f>SUM(E124:E126)</f>
        <v>0.77170000000000005</v>
      </c>
      <c r="F123" s="43">
        <f>SUM(F124:F126)</f>
        <v>0.75059999999999993</v>
      </c>
      <c r="G123" s="43">
        <f>SUM(G124:G126)</f>
        <v>0.75059999999999993</v>
      </c>
      <c r="H123" s="43"/>
      <c r="I123" s="43">
        <f>SUM(I124:I126)</f>
        <v>0.81259999999999999</v>
      </c>
      <c r="J123" s="43">
        <f>SUM(J124:J126)</f>
        <v>0.75059999999999993</v>
      </c>
      <c r="K123" s="43">
        <f>SUM(K124:K126)</f>
        <v>0.75059999999999993</v>
      </c>
      <c r="L123" s="43">
        <f>SUM(L124:L126)</f>
        <v>0.75059999999999993</v>
      </c>
      <c r="M123" s="43"/>
      <c r="N123" s="490">
        <f t="shared" si="66"/>
        <v>0.72475517106698906</v>
      </c>
    </row>
    <row r="124" spans="1:14" x14ac:dyDescent="0.3">
      <c r="A124" s="2" t="s">
        <v>9</v>
      </c>
      <c r="B124" t="s">
        <v>108</v>
      </c>
      <c r="C124" s="39">
        <v>0.37530000000000002</v>
      </c>
      <c r="D124" s="39">
        <v>0.37530000000000002</v>
      </c>
      <c r="E124" s="39">
        <v>0.69110000000000005</v>
      </c>
      <c r="F124" s="39">
        <v>0.67220000000000002</v>
      </c>
      <c r="G124" s="39">
        <v>0.67220000000000002</v>
      </c>
      <c r="H124" s="39"/>
      <c r="I124" s="39">
        <v>0.73109999999999997</v>
      </c>
      <c r="J124" s="39">
        <v>0.67220000000000002</v>
      </c>
      <c r="K124" s="39">
        <v>0.67220000000000002</v>
      </c>
      <c r="L124" s="39">
        <v>0.67220000000000002</v>
      </c>
      <c r="M124" s="39"/>
      <c r="N124" s="489">
        <f t="shared" si="66"/>
        <v>0.64914818895854776</v>
      </c>
    </row>
    <row r="125" spans="1:14" x14ac:dyDescent="0.3">
      <c r="A125" s="2" t="s">
        <v>10</v>
      </c>
      <c r="B125" t="s">
        <v>109</v>
      </c>
      <c r="C125" s="39">
        <v>3.9600000000000003E-2</v>
      </c>
      <c r="D125" s="39">
        <v>3.9600000000000003E-2</v>
      </c>
      <c r="E125" s="39">
        <v>7.2999999999999995E-2</v>
      </c>
      <c r="F125" s="39">
        <v>7.0999999999999994E-2</v>
      </c>
      <c r="G125" s="39">
        <v>7.0999999999999994E-2</v>
      </c>
      <c r="H125" s="39"/>
      <c r="I125" s="39">
        <v>7.3800000000000004E-2</v>
      </c>
      <c r="J125" s="39">
        <v>7.0999999999999994E-2</v>
      </c>
      <c r="K125" s="39">
        <v>7.0999999999999994E-2</v>
      </c>
      <c r="L125" s="39">
        <v>7.0999999999999994E-2</v>
      </c>
      <c r="M125" s="39"/>
      <c r="N125" s="489">
        <f t="shared" si="66"/>
        <v>6.8476166729623783E-2</v>
      </c>
    </row>
    <row r="126" spans="1:14" x14ac:dyDescent="0.3">
      <c r="A126" s="2" t="s">
        <v>11</v>
      </c>
      <c r="B126" t="s">
        <v>110</v>
      </c>
      <c r="C126" s="39">
        <v>4.1000000000000003E-3</v>
      </c>
      <c r="D126" s="39">
        <v>4.1000000000000003E-3</v>
      </c>
      <c r="E126" s="39">
        <v>7.6E-3</v>
      </c>
      <c r="F126" s="39">
        <v>7.4000000000000003E-3</v>
      </c>
      <c r="G126" s="39">
        <v>7.4000000000000003E-3</v>
      </c>
      <c r="H126" s="39"/>
      <c r="I126" s="39">
        <v>7.7000000000000002E-3</v>
      </c>
      <c r="J126" s="39">
        <v>7.4000000000000003E-3</v>
      </c>
      <c r="K126" s="39">
        <v>7.4000000000000003E-3</v>
      </c>
      <c r="L126" s="39">
        <v>7.4000000000000003E-3</v>
      </c>
      <c r="M126" s="39"/>
      <c r="N126" s="489">
        <f t="shared" si="66"/>
        <v>7.1308153788175437E-3</v>
      </c>
    </row>
    <row r="127" spans="1:14" x14ac:dyDescent="0.3">
      <c r="A127" s="2" t="s">
        <v>13</v>
      </c>
      <c r="B127" t="s">
        <v>40</v>
      </c>
      <c r="C127" s="39">
        <v>4.1799999999999997E-2</v>
      </c>
      <c r="D127" s="39">
        <v>4.1799999999999997E-2</v>
      </c>
      <c r="E127" s="39">
        <v>6.3100000000000003E-2</v>
      </c>
      <c r="F127" s="39">
        <v>6.1800000000000001E-2</v>
      </c>
      <c r="G127" s="39">
        <v>6.1800000000000001E-2</v>
      </c>
      <c r="H127" s="39"/>
      <c r="I127" s="39">
        <v>6.7599999999999993E-2</v>
      </c>
      <c r="J127" s="39">
        <v>6.1800000000000001E-2</v>
      </c>
      <c r="K127" s="39">
        <v>6.1800000000000001E-2</v>
      </c>
      <c r="L127" s="39">
        <v>6.1800000000000001E-2</v>
      </c>
      <c r="M127" s="39"/>
      <c r="N127" s="489">
        <f t="shared" si="66"/>
        <v>6.0304063667832912E-2</v>
      </c>
    </row>
    <row r="128" spans="1:14" x14ac:dyDescent="0.3">
      <c r="A128" s="595" t="s">
        <v>14</v>
      </c>
      <c r="B128" t="s">
        <v>118</v>
      </c>
      <c r="C128" s="39">
        <v>0.1482</v>
      </c>
      <c r="D128" s="39">
        <v>0.1482</v>
      </c>
      <c r="E128" s="39">
        <v>0.2336</v>
      </c>
      <c r="F128" s="39">
        <v>0.2286</v>
      </c>
      <c r="G128" s="39">
        <v>0.2286</v>
      </c>
      <c r="H128" s="39"/>
      <c r="I128" s="39">
        <v>0.2495</v>
      </c>
      <c r="J128" s="39">
        <v>0.2286</v>
      </c>
      <c r="K128" s="39">
        <v>0.2286</v>
      </c>
      <c r="L128" s="39">
        <v>0.2286</v>
      </c>
      <c r="M128" s="39"/>
      <c r="N128" s="489">
        <f t="shared" si="66"/>
        <v>0.22243490660716903</v>
      </c>
    </row>
    <row r="129" spans="1:19" x14ac:dyDescent="0.3">
      <c r="A129" s="595"/>
      <c r="B129" t="s">
        <v>117</v>
      </c>
      <c r="C129" s="39">
        <v>4.9000000000000002E-2</v>
      </c>
      <c r="D129" s="39">
        <v>4.9000000000000002E-2</v>
      </c>
      <c r="E129" s="39">
        <v>7.3999999999999996E-2</v>
      </c>
      <c r="F129" s="39">
        <v>7.2599999999999998E-2</v>
      </c>
      <c r="G129" s="39">
        <v>7.2599999999999998E-2</v>
      </c>
      <c r="H129" s="39"/>
      <c r="I129" s="39">
        <v>7.9399999999999998E-2</v>
      </c>
      <c r="J129" s="39">
        <v>7.2599999999999998E-2</v>
      </c>
      <c r="K129" s="39">
        <v>7.2599999999999998E-2</v>
      </c>
      <c r="L129" s="39">
        <v>7.2599999999999998E-2</v>
      </c>
      <c r="M129" s="39"/>
      <c r="N129" s="489">
        <f t="shared" si="66"/>
        <v>7.0779970223302902E-2</v>
      </c>
    </row>
    <row r="130" spans="1:19" x14ac:dyDescent="0.3">
      <c r="A130" s="349">
        <v>6</v>
      </c>
      <c r="B130" s="350" t="s">
        <v>42</v>
      </c>
      <c r="C130" s="354">
        <f>SUM(C131:C133)</f>
        <v>0.36749999999999999</v>
      </c>
      <c r="D130" s="354">
        <f>SUM(D131:D133)</f>
        <v>0.36749999999999999</v>
      </c>
      <c r="E130" s="354">
        <f t="shared" ref="E130:G130" si="69">SUM(E131:E133)</f>
        <v>0.46240000000000003</v>
      </c>
      <c r="F130" s="354">
        <f t="shared" si="69"/>
        <v>0.45689999999999997</v>
      </c>
      <c r="G130" s="354">
        <f t="shared" si="69"/>
        <v>0.45689999999999997</v>
      </c>
      <c r="H130" s="354"/>
      <c r="I130" s="354">
        <f>SUM(I131:I133)</f>
        <v>0.98309999999999997</v>
      </c>
      <c r="J130" s="354">
        <f t="shared" ref="J130:L130" si="70">SUM(J131:J133)</f>
        <v>0.45689999999999997</v>
      </c>
      <c r="K130" s="354">
        <f t="shared" si="70"/>
        <v>0.45689999999999997</v>
      </c>
      <c r="L130" s="354">
        <f t="shared" si="70"/>
        <v>0.45689999999999997</v>
      </c>
      <c r="M130" s="354"/>
      <c r="N130" s="488">
        <f t="shared" si="66"/>
        <v>0.4626847844861145</v>
      </c>
    </row>
    <row r="131" spans="1:19" x14ac:dyDescent="0.3">
      <c r="A131" s="2" t="s">
        <v>15</v>
      </c>
      <c r="B131" t="s">
        <v>43</v>
      </c>
      <c r="C131" s="39">
        <v>0.16969999999999999</v>
      </c>
      <c r="D131" s="39">
        <v>0.16969999999999999</v>
      </c>
      <c r="E131" s="39">
        <v>0.2646</v>
      </c>
      <c r="F131" s="39">
        <v>0.2591</v>
      </c>
      <c r="G131" s="39">
        <v>0.2591</v>
      </c>
      <c r="H131" s="39"/>
      <c r="I131" s="39">
        <v>0.28289999999999998</v>
      </c>
      <c r="J131" s="39">
        <v>0.2591</v>
      </c>
      <c r="K131" s="39">
        <v>0.2591</v>
      </c>
      <c r="L131" s="39">
        <v>0.2591</v>
      </c>
      <c r="M131" s="39"/>
      <c r="N131" s="489">
        <f t="shared" si="66"/>
        <v>0.25223496286471836</v>
      </c>
    </row>
    <row r="132" spans="1:19" x14ac:dyDescent="0.3">
      <c r="A132" s="2" t="s">
        <v>16</v>
      </c>
      <c r="B132" t="s">
        <v>80</v>
      </c>
      <c r="C132" s="39">
        <v>0.1978</v>
      </c>
      <c r="D132" s="39">
        <v>0.1978</v>
      </c>
      <c r="E132" s="39">
        <v>0.1978</v>
      </c>
      <c r="F132" s="39">
        <v>0.1978</v>
      </c>
      <c r="G132" s="39">
        <v>0.1978</v>
      </c>
      <c r="H132" s="39"/>
      <c r="I132" s="39">
        <v>0.1978</v>
      </c>
      <c r="J132" s="39">
        <v>0.1978</v>
      </c>
      <c r="K132" s="39">
        <v>0.1978</v>
      </c>
      <c r="L132" s="39">
        <v>0.1978</v>
      </c>
      <c r="M132" s="39"/>
      <c r="N132" s="489">
        <f t="shared" si="66"/>
        <v>0.19780000000000003</v>
      </c>
    </row>
    <row r="133" spans="1:19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>
        <f>SUM(I134:I134)</f>
        <v>0.50239999999999996</v>
      </c>
      <c r="J133" s="39"/>
      <c r="K133" s="39"/>
      <c r="L133" s="39"/>
      <c r="M133" s="39"/>
      <c r="N133" s="489">
        <f t="shared" si="66"/>
        <v>1.2649821621396242E-2</v>
      </c>
    </row>
    <row r="134" spans="1:19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>
        <v>0.50239999999999996</v>
      </c>
      <c r="J134" s="39"/>
      <c r="K134" s="39"/>
      <c r="L134" s="39"/>
      <c r="M134" s="39"/>
      <c r="N134" s="489">
        <f t="shared" si="66"/>
        <v>1.2649821621396242E-2</v>
      </c>
    </row>
    <row r="135" spans="1:19" x14ac:dyDescent="0.3">
      <c r="A135" s="349">
        <v>7</v>
      </c>
      <c r="B135" s="350" t="s">
        <v>45</v>
      </c>
      <c r="C135" s="354">
        <f>SUM(C136:C137)</f>
        <v>0.20849999999999999</v>
      </c>
      <c r="D135" s="354">
        <f>SUM(D136:D137)</f>
        <v>0.22919999999999999</v>
      </c>
      <c r="E135" s="354">
        <f t="shared" ref="E135:L135" si="71">SUM(E136:E137)</f>
        <v>0.37919999999999998</v>
      </c>
      <c r="F135" s="354">
        <f t="shared" si="71"/>
        <v>0.85229999999999995</v>
      </c>
      <c r="G135" s="354">
        <f t="shared" si="71"/>
        <v>0.46179999999999999</v>
      </c>
      <c r="H135" s="354"/>
      <c r="I135" s="354">
        <f t="shared" si="71"/>
        <v>0.89170000000000005</v>
      </c>
      <c r="J135" s="354">
        <f t="shared" si="71"/>
        <v>1.0001</v>
      </c>
      <c r="K135" s="354">
        <f t="shared" si="71"/>
        <v>0.87580000000000002</v>
      </c>
      <c r="L135" s="354">
        <f t="shared" si="71"/>
        <v>1.8694</v>
      </c>
      <c r="M135" s="354"/>
      <c r="N135" s="488">
        <f t="shared" si="66"/>
        <v>0.64097274474872201</v>
      </c>
    </row>
    <row r="136" spans="1:19" x14ac:dyDescent="0.3">
      <c r="A136" s="2" t="s">
        <v>17</v>
      </c>
      <c r="B136" t="s">
        <v>46</v>
      </c>
      <c r="C136" s="39">
        <v>0.1961</v>
      </c>
      <c r="D136" s="39">
        <v>0.21659999999999999</v>
      </c>
      <c r="E136" s="39">
        <v>0.35849999999999999</v>
      </c>
      <c r="F136" s="39">
        <v>0.80559999999999998</v>
      </c>
      <c r="G136" s="39">
        <v>0.43659999999999999</v>
      </c>
      <c r="H136" s="39"/>
      <c r="I136" s="39">
        <v>0.83860000000000001</v>
      </c>
      <c r="J136" s="39">
        <v>0.94540000000000002</v>
      </c>
      <c r="K136" s="39">
        <v>0.82769999999999999</v>
      </c>
      <c r="L136" s="39">
        <v>1.7670999999999999</v>
      </c>
      <c r="M136" s="39"/>
      <c r="N136" s="489">
        <f t="shared" si="66"/>
        <v>0.60580753013127997</v>
      </c>
    </row>
    <row r="137" spans="1:19" x14ac:dyDescent="0.3">
      <c r="A137" s="2" t="s">
        <v>18</v>
      </c>
      <c r="B137" t="s">
        <v>48</v>
      </c>
      <c r="C137" s="39">
        <v>1.24E-2</v>
      </c>
      <c r="D137" s="39">
        <v>1.26E-2</v>
      </c>
      <c r="E137" s="39">
        <v>2.07E-2</v>
      </c>
      <c r="F137" s="39">
        <v>4.6699999999999998E-2</v>
      </c>
      <c r="G137" s="39">
        <v>2.52E-2</v>
      </c>
      <c r="H137" s="39"/>
      <c r="I137" s="39">
        <v>5.3100000000000001E-2</v>
      </c>
      <c r="J137" s="39">
        <v>5.4699999999999999E-2</v>
      </c>
      <c r="K137" s="39">
        <v>4.8099999999999997E-2</v>
      </c>
      <c r="L137" s="39">
        <v>0.1023</v>
      </c>
      <c r="M137" s="39"/>
      <c r="N137" s="489">
        <f t="shared" si="66"/>
        <v>3.5165214617441959E-2</v>
      </c>
    </row>
    <row r="138" spans="1:19" x14ac:dyDescent="0.3">
      <c r="A138" s="349">
        <v>8</v>
      </c>
      <c r="B138" s="350" t="s">
        <v>49</v>
      </c>
      <c r="C138" s="354">
        <f>SUM(C139:C142)</f>
        <v>0.41969999999999996</v>
      </c>
      <c r="D138" s="354">
        <f>SUM(D139:D142)</f>
        <v>0.43609999999999999</v>
      </c>
      <c r="E138" s="354">
        <f t="shared" ref="E138:L138" si="72">SUM(E139:E142)</f>
        <v>0.57019999999999993</v>
      </c>
      <c r="F138" s="354">
        <f t="shared" si="72"/>
        <v>1.1806000000000001</v>
      </c>
      <c r="G138" s="354">
        <f t="shared" si="72"/>
        <v>0.90810000000000002</v>
      </c>
      <c r="H138" s="354"/>
      <c r="I138" s="354">
        <f t="shared" si="72"/>
        <v>1.1979</v>
      </c>
      <c r="J138" s="354">
        <f t="shared" si="72"/>
        <v>1.6004999999999998</v>
      </c>
      <c r="K138" s="354">
        <f t="shared" si="72"/>
        <v>1.4012</v>
      </c>
      <c r="L138" s="354">
        <f t="shared" si="72"/>
        <v>3.0337000000000001</v>
      </c>
      <c r="M138" s="354"/>
      <c r="N138" s="488">
        <f t="shared" si="66"/>
        <v>1.0444027743223645</v>
      </c>
    </row>
    <row r="139" spans="1:19" x14ac:dyDescent="0.3">
      <c r="A139" s="2" t="s">
        <v>19</v>
      </c>
      <c r="B139" t="s">
        <v>46</v>
      </c>
      <c r="C139" s="39">
        <v>0.21229999999999999</v>
      </c>
      <c r="D139" s="39">
        <v>0.22059999999999999</v>
      </c>
      <c r="E139" s="39">
        <v>0.28839999999999999</v>
      </c>
      <c r="F139" s="39">
        <v>0.59719999999999995</v>
      </c>
      <c r="G139" s="39">
        <v>0.45929999999999999</v>
      </c>
      <c r="H139" s="39"/>
      <c r="I139" s="39">
        <v>0.60589999999999999</v>
      </c>
      <c r="J139" s="39">
        <v>0.8095</v>
      </c>
      <c r="K139" s="39">
        <v>0.7087</v>
      </c>
      <c r="L139" s="39">
        <v>1.5344</v>
      </c>
      <c r="M139" s="39"/>
      <c r="N139" s="489">
        <f t="shared" si="66"/>
        <v>0.52824604224537886</v>
      </c>
    </row>
    <row r="140" spans="1:19" x14ac:dyDescent="0.3">
      <c r="A140" s="2" t="s">
        <v>19</v>
      </c>
      <c r="B140" t="s">
        <v>47</v>
      </c>
      <c r="C140" s="39">
        <v>0.10879999999999999</v>
      </c>
      <c r="D140" s="39">
        <v>0.113</v>
      </c>
      <c r="E140" s="39">
        <v>0.14779999999999999</v>
      </c>
      <c r="F140" s="39">
        <v>0.30599999999999999</v>
      </c>
      <c r="G140" s="39">
        <v>0.2354</v>
      </c>
      <c r="H140" s="39"/>
      <c r="I140" s="39">
        <v>0.3105</v>
      </c>
      <c r="J140" s="39">
        <v>0.41489999999999999</v>
      </c>
      <c r="K140" s="39">
        <v>0.36320000000000002</v>
      </c>
      <c r="L140" s="39">
        <v>0.7863</v>
      </c>
      <c r="M140" s="39"/>
      <c r="N140" s="489">
        <f t="shared" si="66"/>
        <v>0.27071522483922605</v>
      </c>
    </row>
    <row r="141" spans="1:19" x14ac:dyDescent="0.3">
      <c r="A141" s="2" t="s">
        <v>20</v>
      </c>
      <c r="B141" t="s">
        <v>50</v>
      </c>
      <c r="C141" s="39">
        <v>6.5199999999999994E-2</v>
      </c>
      <c r="D141" s="39">
        <v>6.7799999999999999E-2</v>
      </c>
      <c r="E141" s="39">
        <v>8.8599999999999998E-2</v>
      </c>
      <c r="F141" s="39">
        <v>0.18340000000000001</v>
      </c>
      <c r="G141" s="39">
        <v>0.1411</v>
      </c>
      <c r="H141" s="39"/>
      <c r="I141" s="39">
        <v>0.18609999999999999</v>
      </c>
      <c r="J141" s="39">
        <v>0.2487</v>
      </c>
      <c r="K141" s="39">
        <v>0.2177</v>
      </c>
      <c r="L141" s="39">
        <v>0.47139999999999999</v>
      </c>
      <c r="M141" s="39"/>
      <c r="N141" s="489">
        <f t="shared" si="66"/>
        <v>0.16228630898601129</v>
      </c>
    </row>
    <row r="142" spans="1:19" x14ac:dyDescent="0.3">
      <c r="A142" s="2" t="s">
        <v>20</v>
      </c>
      <c r="B142" t="s">
        <v>47</v>
      </c>
      <c r="C142" s="39">
        <v>3.3399999999999999E-2</v>
      </c>
      <c r="D142" s="39">
        <v>3.4700000000000002E-2</v>
      </c>
      <c r="E142" s="39">
        <v>4.5400000000000003E-2</v>
      </c>
      <c r="F142" s="39">
        <v>9.4E-2</v>
      </c>
      <c r="G142" s="39">
        <v>7.2300000000000003E-2</v>
      </c>
      <c r="H142" s="39"/>
      <c r="I142" s="39">
        <v>9.5399999999999999E-2</v>
      </c>
      <c r="J142" s="39">
        <v>0.12740000000000001</v>
      </c>
      <c r="K142" s="39">
        <v>0.1116</v>
      </c>
      <c r="L142" s="39">
        <v>0.24160000000000001</v>
      </c>
      <c r="M142" s="39"/>
      <c r="N142" s="489">
        <f t="shared" si="66"/>
        <v>8.3155198251748136E-2</v>
      </c>
    </row>
    <row r="143" spans="1:19" x14ac:dyDescent="0.3">
      <c r="A143" s="349">
        <v>9</v>
      </c>
      <c r="B143" s="350" t="s">
        <v>51</v>
      </c>
      <c r="C143" s="354">
        <f t="shared" ref="C143:N143" si="73">SUM(C146,C148)</f>
        <v>0.40938737795538127</v>
      </c>
      <c r="D143" s="354">
        <f t="shared" si="73"/>
        <v>0.43458894309138119</v>
      </c>
      <c r="E143" s="354">
        <f t="shared" si="73"/>
        <v>0.63311039425114202</v>
      </c>
      <c r="F143" s="354">
        <f t="shared" si="73"/>
        <v>0.78198793145444534</v>
      </c>
      <c r="G143" s="354">
        <f t="shared" si="73"/>
        <v>0.70320203311844531</v>
      </c>
      <c r="H143" s="354"/>
      <c r="I143" s="354">
        <f t="shared" si="73"/>
        <v>0.89125801780557246</v>
      </c>
      <c r="J143" s="354">
        <f t="shared" si="73"/>
        <v>0.90457432217444522</v>
      </c>
      <c r="K143" s="354">
        <f t="shared" si="73"/>
        <v>0.89756573979044529</v>
      </c>
      <c r="L143" s="354">
        <f t="shared" si="73"/>
        <v>1.2019917859504452</v>
      </c>
      <c r="M143" s="354"/>
      <c r="N143" s="354">
        <f t="shared" si="73"/>
        <v>0.71784846657505641</v>
      </c>
    </row>
    <row r="144" spans="1:19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491">
        <v>-0.185</v>
      </c>
      <c r="O144" s="276"/>
      <c r="P144" s="276"/>
      <c r="Q144" s="277"/>
      <c r="R144" s="277"/>
      <c r="S144" s="277"/>
    </row>
    <row r="145" spans="1:19" x14ac:dyDescent="0.3">
      <c r="A145" s="358"/>
      <c r="B145" s="359" t="s">
        <v>52</v>
      </c>
      <c r="C145" s="360">
        <f>SUM(C138,C135,C130,C120,C113)</f>
        <v>4.8124721159000003</v>
      </c>
      <c r="D145" s="360">
        <f>SUM(D138,D135,D130,D120,D113)</f>
        <v>5.1087241158999994</v>
      </c>
      <c r="E145" s="360">
        <f>SUM(E138,E135,E130,E120,E113)</f>
        <v>7.4424036564999998</v>
      </c>
      <c r="F145" s="360">
        <f>SUM(F138,F135,F130,F120,F113)</f>
        <v>9.1925040139000007</v>
      </c>
      <c r="G145" s="360">
        <f>SUM(G138,G135,G130,G120,G113)</f>
        <v>8.2663520139000006</v>
      </c>
      <c r="H145" s="360"/>
      <c r="I145" s="360">
        <f>SUM(I138,I135,I130,I120,I113)</f>
        <v>10.4770068393</v>
      </c>
      <c r="J145" s="360">
        <f>SUM(J138,J135,J130,J120,J113)</f>
        <v>10.6335440139</v>
      </c>
      <c r="K145" s="360">
        <f>SUM(K138,K135,K130,K120,K113)</f>
        <v>10.5511560139</v>
      </c>
      <c r="L145" s="360">
        <f>SUM(L138,L135,L130,L120,L113)</f>
        <v>14.129776013900001</v>
      </c>
      <c r="M145" s="361"/>
      <c r="N145" s="496">
        <f>((C145*$C$111+D145*$D$111+E145*$E$111+F145*$F$111+G145*$G$111+H145*$H$111+I145*$I$111+J145*$J$111+K145*$K$111+L145*$L$111)/$N$111)+N144</f>
        <v>8.4385252571478855</v>
      </c>
      <c r="O145" s="396"/>
      <c r="P145" s="276"/>
      <c r="Q145" s="277"/>
      <c r="R145" s="277"/>
      <c r="S145" s="277"/>
    </row>
    <row r="146" spans="1:19" x14ac:dyDescent="0.3">
      <c r="A146" s="349" t="s">
        <v>21</v>
      </c>
      <c r="B146" s="350" t="s">
        <v>53</v>
      </c>
      <c r="C146" s="354">
        <f t="shared" ref="C146:L146" si="74">SUM(C147:C147)</f>
        <v>0.10025823159054471</v>
      </c>
      <c r="D146" s="354">
        <f t="shared" si="74"/>
        <v>0.10643004950654469</v>
      </c>
      <c r="E146" s="354">
        <f t="shared" si="74"/>
        <v>0.15504759537586449</v>
      </c>
      <c r="F146" s="354">
        <f t="shared" si="74"/>
        <v>0.19150743612157872</v>
      </c>
      <c r="G146" s="354">
        <f t="shared" si="74"/>
        <v>0.17221291150557871</v>
      </c>
      <c r="H146" s="354"/>
      <c r="I146" s="354">
        <f t="shared" si="74"/>
        <v>0.2182674834831369</v>
      </c>
      <c r="J146" s="354">
        <f t="shared" si="74"/>
        <v>0.2215286224415787</v>
      </c>
      <c r="K146" s="354">
        <f t="shared" si="74"/>
        <v>0.2198122332375787</v>
      </c>
      <c r="L146" s="354">
        <f t="shared" si="74"/>
        <v>0.29436562369757874</v>
      </c>
      <c r="M146" s="354">
        <f>SUM(M147:M147)</f>
        <v>0</v>
      </c>
      <c r="N146" s="488">
        <f>SUM(N147)</f>
        <v>0.17579979668216192</v>
      </c>
    </row>
    <row r="147" spans="1:19" x14ac:dyDescent="0.3">
      <c r="A147" s="2" t="s">
        <v>121</v>
      </c>
      <c r="B147" t="s">
        <v>128</v>
      </c>
      <c r="C147" s="39">
        <f>0.020833*C145</f>
        <v>0.10025823159054471</v>
      </c>
      <c r="D147" s="39">
        <f t="shared" ref="D147:G147" si="75">0.020833*D145</f>
        <v>0.10643004950654469</v>
      </c>
      <c r="E147" s="39">
        <f t="shared" si="75"/>
        <v>0.15504759537586449</v>
      </c>
      <c r="F147" s="346">
        <f t="shared" si="75"/>
        <v>0.19150743612157872</v>
      </c>
      <c r="G147" s="39">
        <f t="shared" si="75"/>
        <v>0.17221291150557871</v>
      </c>
      <c r="H147" s="39"/>
      <c r="I147" s="39">
        <f t="shared" ref="I147" si="76">0.020833*I145</f>
        <v>0.2182674834831369</v>
      </c>
      <c r="J147" s="39">
        <f t="shared" ref="J147:M147" si="77">0.020833*J145</f>
        <v>0.2215286224415787</v>
      </c>
      <c r="K147" s="39">
        <f t="shared" si="77"/>
        <v>0.2198122332375787</v>
      </c>
      <c r="L147" s="39">
        <f t="shared" si="77"/>
        <v>0.29436562369757874</v>
      </c>
      <c r="M147" s="39">
        <f t="shared" si="77"/>
        <v>0</v>
      </c>
      <c r="N147" s="489">
        <f>0.020833*N145</f>
        <v>0.17579979668216192</v>
      </c>
    </row>
    <row r="148" spans="1:19" x14ac:dyDescent="0.3">
      <c r="A148" s="349" t="s">
        <v>24</v>
      </c>
      <c r="B148" s="350" t="s">
        <v>56</v>
      </c>
      <c r="C148" s="354">
        <f>SUM(C149,C150)</f>
        <v>0.30912914636483657</v>
      </c>
      <c r="D148" s="354">
        <f t="shared" ref="D148:G148" si="78">SUM(D149,D150)</f>
        <v>0.32815889358483652</v>
      </c>
      <c r="E148" s="354">
        <f t="shared" si="78"/>
        <v>0.47806279887527753</v>
      </c>
      <c r="F148" s="354">
        <f t="shared" si="78"/>
        <v>0.59048049533286662</v>
      </c>
      <c r="G148" s="354">
        <f t="shared" si="78"/>
        <v>0.5309891216128666</v>
      </c>
      <c r="H148" s="354"/>
      <c r="I148" s="354">
        <f t="shared" ref="I148" si="79">SUM(I149,I150)</f>
        <v>0.6729905343224355</v>
      </c>
      <c r="J148" s="354">
        <f t="shared" ref="J148:M148" si="80">SUM(J149,J150)</f>
        <v>0.68304569973286655</v>
      </c>
      <c r="K148" s="354">
        <f t="shared" si="80"/>
        <v>0.67775350655286659</v>
      </c>
      <c r="L148" s="354">
        <f t="shared" si="80"/>
        <v>0.90762616225286652</v>
      </c>
      <c r="M148" s="354">
        <f t="shared" si="80"/>
        <v>0</v>
      </c>
      <c r="N148" s="488">
        <f>SUM(N149:N150)</f>
        <v>0.54204866989289446</v>
      </c>
    </row>
    <row r="149" spans="1:19" x14ac:dyDescent="0.3">
      <c r="A149" s="2" t="s">
        <v>25</v>
      </c>
      <c r="B149" t="s">
        <v>129</v>
      </c>
      <c r="C149" s="39">
        <f>C147</f>
        <v>0.10025823159054471</v>
      </c>
      <c r="D149" s="39">
        <f t="shared" ref="D149:G149" si="81">D147</f>
        <v>0.10643004950654469</v>
      </c>
      <c r="E149" s="39">
        <f t="shared" si="81"/>
        <v>0.15504759537586449</v>
      </c>
      <c r="F149" s="39">
        <f t="shared" si="81"/>
        <v>0.19150743612157872</v>
      </c>
      <c r="G149" s="39">
        <f t="shared" si="81"/>
        <v>0.17221291150557871</v>
      </c>
      <c r="H149" s="39"/>
      <c r="I149" s="39">
        <f t="shared" ref="I149" si="82">I147</f>
        <v>0.2182674834831369</v>
      </c>
      <c r="J149" s="39">
        <f t="shared" ref="J149:M149" si="83">J147</f>
        <v>0.2215286224415787</v>
      </c>
      <c r="K149" s="39">
        <f t="shared" si="83"/>
        <v>0.2198122332375787</v>
      </c>
      <c r="L149" s="39">
        <f t="shared" si="83"/>
        <v>0.29436562369757874</v>
      </c>
      <c r="M149" s="39">
        <f t="shared" si="83"/>
        <v>0</v>
      </c>
      <c r="N149" s="489">
        <f>N147</f>
        <v>0.17579979668216192</v>
      </c>
    </row>
    <row r="150" spans="1:19" x14ac:dyDescent="0.3">
      <c r="A150" s="2" t="s">
        <v>26</v>
      </c>
      <c r="B150" t="s">
        <v>130</v>
      </c>
      <c r="C150" s="39">
        <f>0.043402*C145</f>
        <v>0.20887091477429184</v>
      </c>
      <c r="D150" s="39">
        <f t="shared" ref="D150:G150" si="84">0.043402*D145</f>
        <v>0.2217288440782918</v>
      </c>
      <c r="E150" s="39">
        <f t="shared" si="84"/>
        <v>0.32301520349941304</v>
      </c>
      <c r="F150" s="39">
        <f t="shared" si="84"/>
        <v>0.39897305921128784</v>
      </c>
      <c r="G150" s="39">
        <f t="shared" si="84"/>
        <v>0.35877621010728783</v>
      </c>
      <c r="H150" s="39"/>
      <c r="I150" s="39">
        <f t="shared" ref="I150" si="85">0.043402*I145</f>
        <v>0.45472305083929859</v>
      </c>
      <c r="J150" s="39">
        <f t="shared" ref="J150:M150" si="86">0.043402*J145</f>
        <v>0.46151707729128782</v>
      </c>
      <c r="K150" s="39">
        <f t="shared" si="86"/>
        <v>0.45794127331528783</v>
      </c>
      <c r="L150" s="39">
        <f t="shared" si="86"/>
        <v>0.61326053855528784</v>
      </c>
      <c r="M150" s="39">
        <f t="shared" si="86"/>
        <v>0</v>
      </c>
      <c r="N150" s="489">
        <f>0.043402*N145</f>
        <v>0.36624887321073257</v>
      </c>
    </row>
    <row r="151" spans="1:19" ht="28.8" x14ac:dyDescent="0.3">
      <c r="A151" s="364">
        <v>10</v>
      </c>
      <c r="B151" s="365" t="s">
        <v>134</v>
      </c>
      <c r="C151" s="366">
        <v>8.3000000000000001E-3</v>
      </c>
      <c r="D151" s="366">
        <v>8.3000000000000001E-3</v>
      </c>
      <c r="E151" s="366">
        <v>8.3000000000000001E-3</v>
      </c>
      <c r="F151" s="366">
        <v>8.3000000000000001E-3</v>
      </c>
      <c r="G151" s="366">
        <v>8.3000000000000001E-3</v>
      </c>
      <c r="H151" s="366"/>
      <c r="I151" s="366">
        <v>8.3000000000000001E-3</v>
      </c>
      <c r="J151" s="366">
        <v>8.3000000000000001E-3</v>
      </c>
      <c r="K151" s="366">
        <v>8.3000000000000001E-3</v>
      </c>
      <c r="L151" s="366">
        <v>8.3000000000000001E-3</v>
      </c>
      <c r="M151" s="367"/>
      <c r="N151" s="493">
        <f>(C151*$C$111+D151*$D$111+E151*$E$111+F151*$F$111+G151*$G$111+H151*$H$111+I151*$I$111+J151*$J$111+K151*$K$111+L151*$L$111)/$N$111</f>
        <v>8.3000000000000001E-3</v>
      </c>
    </row>
    <row r="152" spans="1:19" ht="18" x14ac:dyDescent="0.3">
      <c r="A152" s="579" t="s">
        <v>60</v>
      </c>
      <c r="B152" s="579"/>
      <c r="C152" s="340">
        <f>SUM(C113,C120,C130,C135,C138,C143,C151)</f>
        <v>5.230159493855381</v>
      </c>
      <c r="D152" s="340">
        <f>SUM(D113,D120,D130,D135,D138,D143,D151)</f>
        <v>5.5516130589913804</v>
      </c>
      <c r="E152" s="340">
        <f>SUM(E113,E120,E130,E135,E138,E143,E151)</f>
        <v>8.0838140507511422</v>
      </c>
      <c r="F152" s="340">
        <f>SUM(F113,F120,F130,F135,F138,F143,F151)</f>
        <v>9.982791945354446</v>
      </c>
      <c r="G152" s="340">
        <f>SUM(G113,G120,G130,G135,G138,G143,G151)</f>
        <v>8.9778540470184467</v>
      </c>
      <c r="H152" s="340"/>
      <c r="I152" s="340">
        <f>SUM(I113,I120,I130,I135,I138,I143,I151)</f>
        <v>11.376564857105572</v>
      </c>
      <c r="J152" s="340">
        <f>SUM(J113,J120,J130,J135,J138,J143,J151)</f>
        <v>11.546418336074446</v>
      </c>
      <c r="K152" s="340">
        <f>SUM(K113,K120,K130,K135,K138,K143,K151)</f>
        <v>11.457021753690444</v>
      </c>
      <c r="L152" s="340">
        <f>SUM(L113,L120,L130,L135,L138,L143,L151)</f>
        <v>15.340067799850445</v>
      </c>
      <c r="M152" s="369"/>
      <c r="N152" s="494">
        <f>N145+N146+N148+N151</f>
        <v>9.1646737237229416</v>
      </c>
      <c r="O152" t="s">
        <v>236</v>
      </c>
      <c r="P152"/>
    </row>
    <row r="153" spans="1:19" ht="15.6" x14ac:dyDescent="0.3">
      <c r="L153" s="336" t="s">
        <v>151</v>
      </c>
      <c r="N153" s="495">
        <f>N152/SUM($N$103,$N$152,$N$201)</f>
        <v>0.33838292478171528</v>
      </c>
    </row>
    <row r="154" spans="1:19" x14ac:dyDescent="0.3">
      <c r="G154" s="78"/>
      <c r="H154" s="78"/>
      <c r="I154" s="201"/>
      <c r="J154" s="78"/>
      <c r="K154" s="78"/>
    </row>
    <row r="155" spans="1:19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486" t="s">
        <v>95</v>
      </c>
    </row>
    <row r="156" spans="1:19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</row>
    <row r="157" spans="1:19" x14ac:dyDescent="0.3">
      <c r="J157" s="78"/>
      <c r="K157" s="78"/>
      <c r="L157" s="78"/>
    </row>
    <row r="158" spans="1:19" x14ac:dyDescent="0.3">
      <c r="A158" s="280"/>
      <c r="B158" s="1" t="s">
        <v>135</v>
      </c>
      <c r="C158" s="1">
        <v>4</v>
      </c>
      <c r="D158" s="1">
        <v>27</v>
      </c>
      <c r="E158" s="1">
        <v>190</v>
      </c>
      <c r="F158" s="1">
        <v>7</v>
      </c>
      <c r="G158" s="1">
        <v>78</v>
      </c>
      <c r="H158" s="1"/>
      <c r="I158" s="1"/>
      <c r="J158" s="1">
        <v>77</v>
      </c>
      <c r="K158" s="1">
        <v>15</v>
      </c>
      <c r="L158" s="1">
        <v>67</v>
      </c>
      <c r="N158" s="499">
        <f>SUM(C158:L158)</f>
        <v>465</v>
      </c>
    </row>
    <row r="159" spans="1:19" x14ac:dyDescent="0.3">
      <c r="A159" s="280"/>
      <c r="B159" s="1" t="s">
        <v>143</v>
      </c>
      <c r="C159" s="77"/>
      <c r="D159" s="77"/>
      <c r="E159" s="77"/>
      <c r="F159" s="1"/>
      <c r="G159" s="1"/>
      <c r="H159" s="1"/>
      <c r="I159" s="1"/>
      <c r="J159" s="1"/>
      <c r="K159" s="1"/>
      <c r="L159" s="1"/>
      <c r="N159" s="483">
        <f>SUM(C159:L159)</f>
        <v>0</v>
      </c>
    </row>
    <row r="160" spans="1:19" x14ac:dyDescent="0.3">
      <c r="A160" s="2">
        <v>1</v>
      </c>
      <c r="B160" s="1" t="s">
        <v>166</v>
      </c>
      <c r="C160" s="343">
        <v>17309.45</v>
      </c>
      <c r="D160" s="342">
        <v>224015.06</v>
      </c>
      <c r="E160" s="342">
        <v>1267151.47</v>
      </c>
      <c r="F160" s="342">
        <v>39204.33</v>
      </c>
      <c r="G160" s="342">
        <v>472291.32</v>
      </c>
      <c r="H160" s="342">
        <v>0</v>
      </c>
      <c r="I160" s="343">
        <v>0</v>
      </c>
      <c r="J160" s="342">
        <v>356763.29</v>
      </c>
      <c r="K160" s="342">
        <v>78774.259999999995</v>
      </c>
      <c r="L160" s="342">
        <v>367550.57</v>
      </c>
      <c r="M160" s="342"/>
      <c r="N160" s="498">
        <f>SUM(C160:L160)</f>
        <v>2823059.7499999995</v>
      </c>
    </row>
    <row r="161" spans="1:14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64</v>
      </c>
      <c r="G161" s="348" t="s">
        <v>65</v>
      </c>
      <c r="H161" s="348" t="s">
        <v>193</v>
      </c>
      <c r="I161" s="348" t="s">
        <v>111</v>
      </c>
      <c r="J161" s="348" t="s">
        <v>66</v>
      </c>
      <c r="K161" s="348" t="s">
        <v>67</v>
      </c>
      <c r="L161" s="348" t="s">
        <v>68</v>
      </c>
      <c r="M161" s="348"/>
      <c r="N161" s="487" t="s">
        <v>136</v>
      </c>
    </row>
    <row r="162" spans="1:14" x14ac:dyDescent="0.3">
      <c r="A162" s="349">
        <v>4</v>
      </c>
      <c r="B162" s="350" t="s">
        <v>29</v>
      </c>
      <c r="C162" s="354">
        <f>SUM(C163:C167)</f>
        <v>0.89465199999999989</v>
      </c>
      <c r="D162" s="354">
        <f>SUM(D163:D167)</f>
        <v>1.0822080000000001</v>
      </c>
      <c r="E162" s="354">
        <f t="shared" ref="E162:G162" si="87">SUM(E163:E167)</f>
        <v>1.3749760000000002</v>
      </c>
      <c r="F162" s="354">
        <f t="shared" si="87"/>
        <v>1.8931039999999999</v>
      </c>
      <c r="G162" s="354">
        <f t="shared" si="87"/>
        <v>1.8832519999999999</v>
      </c>
      <c r="H162" s="354"/>
      <c r="I162" s="354"/>
      <c r="J162" s="354">
        <f>SUM(J163:J167)</f>
        <v>3.0885480000000003</v>
      </c>
      <c r="K162" s="354">
        <f>SUM(K163:K167)</f>
        <v>3.3320279999999998</v>
      </c>
      <c r="L162" s="354">
        <f t="shared" ref="L162" si="88">SUM(L163:L167)</f>
        <v>4.1677879999999998</v>
      </c>
      <c r="M162" s="354"/>
      <c r="N162" s="488">
        <f t="shared" ref="N162:N191" si="89">(C162*$C$160+D162*$D$160+E162*$E$160+F162*$F$160+G162*$G$160+H162*$H$160+I162*$I$160+J162*$J$160+K162*$K$160+L162*$L$160)/$N$160</f>
        <v>2.0758018215813254</v>
      </c>
    </row>
    <row r="163" spans="1:14" x14ac:dyDescent="0.3">
      <c r="A163" s="2" t="s">
        <v>3</v>
      </c>
      <c r="B163" t="s">
        <v>30</v>
      </c>
      <c r="C163" s="34">
        <v>0.55379999999999996</v>
      </c>
      <c r="D163" s="34">
        <v>0.75019999999999998</v>
      </c>
      <c r="E163" s="34">
        <v>0.86439999999999995</v>
      </c>
      <c r="F163" s="34">
        <v>1.2351000000000001</v>
      </c>
      <c r="G163" s="34">
        <v>1.2988</v>
      </c>
      <c r="H163" s="34"/>
      <c r="I163" s="34"/>
      <c r="J163" s="34">
        <v>1.8087</v>
      </c>
      <c r="K163" s="34">
        <v>2.1307</v>
      </c>
      <c r="L163" s="34">
        <v>2.2747000000000002</v>
      </c>
      <c r="M163" s="34"/>
      <c r="N163" s="489">
        <f t="shared" si="89"/>
        <v>1.2695411057002957</v>
      </c>
    </row>
    <row r="164" spans="1:14" x14ac:dyDescent="0.3">
      <c r="A164" s="2" t="s">
        <v>4</v>
      </c>
      <c r="B164" t="s">
        <v>31</v>
      </c>
      <c r="C164" s="39">
        <f>C163*0.04</f>
        <v>2.2151999999999998E-2</v>
      </c>
      <c r="D164" s="39">
        <f t="shared" ref="D164:L164" si="90">D163*0.04</f>
        <v>3.0008E-2</v>
      </c>
      <c r="E164" s="39">
        <f t="shared" si="90"/>
        <v>3.4575999999999996E-2</v>
      </c>
      <c r="F164" s="39">
        <f t="shared" si="90"/>
        <v>4.9404000000000003E-2</v>
      </c>
      <c r="G164" s="39">
        <f t="shared" si="90"/>
        <v>5.1951999999999998E-2</v>
      </c>
      <c r="H164" s="39"/>
      <c r="I164" s="39"/>
      <c r="J164" s="39">
        <f t="shared" si="90"/>
        <v>7.2347999999999996E-2</v>
      </c>
      <c r="K164" s="39">
        <f t="shared" si="90"/>
        <v>8.5227999999999998E-2</v>
      </c>
      <c r="L164" s="39">
        <f t="shared" si="90"/>
        <v>9.0988000000000013E-2</v>
      </c>
      <c r="M164" s="34"/>
      <c r="N164" s="489">
        <f t="shared" si="89"/>
        <v>5.0781644228011825E-2</v>
      </c>
    </row>
    <row r="165" spans="1:14" x14ac:dyDescent="0.3">
      <c r="A165" s="2" t="s">
        <v>192</v>
      </c>
      <c r="B165" t="s">
        <v>195</v>
      </c>
      <c r="C165" s="34"/>
      <c r="D165" s="34"/>
      <c r="E165" s="34"/>
      <c r="F165" s="34"/>
      <c r="G165" s="34"/>
      <c r="H165" s="34"/>
      <c r="I165" s="34"/>
      <c r="J165" s="34"/>
      <c r="K165" s="34"/>
      <c r="L165" s="34">
        <v>3.8999999999999998E-3</v>
      </c>
      <c r="M165" s="34"/>
      <c r="N165" s="489">
        <f t="shared" si="89"/>
        <v>5.0776368548345466E-4</v>
      </c>
    </row>
    <row r="166" spans="1:14" x14ac:dyDescent="0.3">
      <c r="A166" s="2" t="s">
        <v>5</v>
      </c>
      <c r="B166" t="s">
        <v>32</v>
      </c>
      <c r="C166" s="34">
        <v>7.85E-2</v>
      </c>
      <c r="D166" s="34">
        <v>0.1154</v>
      </c>
      <c r="E166" s="34">
        <v>0.1502</v>
      </c>
      <c r="F166" s="34">
        <v>0.1502</v>
      </c>
      <c r="G166" s="34">
        <v>0.17499999999999999</v>
      </c>
      <c r="H166" s="34"/>
      <c r="I166" s="34"/>
      <c r="J166" s="34">
        <v>0.2079</v>
      </c>
      <c r="K166" s="34">
        <v>0.2079</v>
      </c>
      <c r="L166" s="34">
        <v>0.24540000000000001</v>
      </c>
      <c r="M166" s="34"/>
      <c r="N166" s="489">
        <f t="shared" si="89"/>
        <v>0.17244442609902255</v>
      </c>
    </row>
    <row r="167" spans="1:14" x14ac:dyDescent="0.3">
      <c r="A167" s="2" t="s">
        <v>6</v>
      </c>
      <c r="B167" t="s">
        <v>33</v>
      </c>
      <c r="C167" s="34">
        <v>0.2402</v>
      </c>
      <c r="D167" s="34">
        <v>0.18659999999999999</v>
      </c>
      <c r="E167" s="34">
        <v>0.32579999999999998</v>
      </c>
      <c r="F167" s="34">
        <v>0.45839999999999997</v>
      </c>
      <c r="G167" s="34">
        <v>0.35749999999999998</v>
      </c>
      <c r="H167" s="34"/>
      <c r="I167" s="34"/>
      <c r="J167" s="34">
        <v>0.99960000000000004</v>
      </c>
      <c r="K167" s="34">
        <v>0.90820000000000001</v>
      </c>
      <c r="L167" s="34">
        <v>1.5528</v>
      </c>
      <c r="M167" s="34"/>
      <c r="N167" s="489">
        <f t="shared" si="89"/>
        <v>0.58252688186851165</v>
      </c>
    </row>
    <row r="168" spans="1:14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489">
        <f t="shared" si="89"/>
        <v>0</v>
      </c>
    </row>
    <row r="169" spans="1:14" ht="28.8" x14ac:dyDescent="0.3">
      <c r="A169" s="349">
        <v>5</v>
      </c>
      <c r="B169" s="353" t="s">
        <v>71</v>
      </c>
      <c r="C169" s="354">
        <f>SUM(C170:C172,C176:C178)</f>
        <v>3.0634533396000001</v>
      </c>
      <c r="D169" s="354">
        <f>SUM(D170:D172,D176:D178)</f>
        <v>3.0634533396000001</v>
      </c>
      <c r="E169" s="354">
        <f>SUM(E170:E172,E176:E178)</f>
        <v>4.8274791796000001</v>
      </c>
      <c r="F169" s="354">
        <f>SUM(F170:F172,F176:F178)</f>
        <v>4.7034097600999987</v>
      </c>
      <c r="G169" s="354">
        <f>SUM(G170:G172,G176:G178)</f>
        <v>4.7034097600999987</v>
      </c>
      <c r="H169" s="354"/>
      <c r="I169" s="354"/>
      <c r="J169" s="354">
        <f>SUM(J170:J172,J176:J178)</f>
        <v>4.7034097600999987</v>
      </c>
      <c r="K169" s="354">
        <f>SUM(K170:K172,K176:K178)</f>
        <v>4.7034097600999987</v>
      </c>
      <c r="L169" s="354">
        <f>SUM(L170:L172,L176:L178)</f>
        <v>4.7034097600999987</v>
      </c>
      <c r="M169" s="351"/>
      <c r="N169" s="488">
        <f t="shared" si="89"/>
        <v>4.618910332733277</v>
      </c>
    </row>
    <row r="170" spans="1:14" x14ac:dyDescent="0.3">
      <c r="A170" s="2" t="s">
        <v>115</v>
      </c>
      <c r="B170" t="s">
        <v>114</v>
      </c>
      <c r="C170" s="39">
        <v>1.6772</v>
      </c>
      <c r="D170" s="39">
        <v>1.6772</v>
      </c>
      <c r="E170" s="39">
        <v>2.5571999999999999</v>
      </c>
      <c r="F170" s="39">
        <v>2.4956999999999998</v>
      </c>
      <c r="G170" s="39">
        <v>2.4956999999999998</v>
      </c>
      <c r="H170" s="39"/>
      <c r="I170" s="39"/>
      <c r="J170" s="39">
        <v>2.4956999999999998</v>
      </c>
      <c r="K170" s="39">
        <v>2.4956999999999998</v>
      </c>
      <c r="L170" s="39">
        <v>2.4956999999999998</v>
      </c>
      <c r="M170" s="39"/>
      <c r="N170" s="489">
        <f t="shared" si="89"/>
        <v>2.4533366401632133</v>
      </c>
    </row>
    <row r="171" spans="1:14" x14ac:dyDescent="0.3">
      <c r="A171" s="2" t="s">
        <v>116</v>
      </c>
      <c r="B171" t="s">
        <v>117</v>
      </c>
      <c r="C171" s="39">
        <f>C170*0.423893</f>
        <v>0.71095333960000007</v>
      </c>
      <c r="D171" s="39">
        <f>D170*0.423893</f>
        <v>0.71095333960000007</v>
      </c>
      <c r="E171" s="39">
        <f t="shared" ref="E171:L171" si="91">E170*0.423893</f>
        <v>1.0839791796</v>
      </c>
      <c r="F171" s="39">
        <f t="shared" si="91"/>
        <v>1.0579097601</v>
      </c>
      <c r="G171" s="39">
        <f t="shared" si="91"/>
        <v>1.0579097601</v>
      </c>
      <c r="H171" s="39"/>
      <c r="I171" s="39"/>
      <c r="J171" s="39">
        <f t="shared" si="91"/>
        <v>1.0579097601</v>
      </c>
      <c r="K171" s="39">
        <f t="shared" si="91"/>
        <v>1.0579097601</v>
      </c>
      <c r="L171" s="39">
        <f t="shared" si="91"/>
        <v>1.0579097601</v>
      </c>
      <c r="M171" s="39"/>
      <c r="N171" s="489">
        <f t="shared" si="89"/>
        <v>1.039952228408705</v>
      </c>
    </row>
    <row r="172" spans="1:14" x14ac:dyDescent="0.3">
      <c r="A172" s="280" t="s">
        <v>8</v>
      </c>
      <c r="B172" s="1" t="s">
        <v>35</v>
      </c>
      <c r="C172" s="43">
        <f>SUM(C173:C175)</f>
        <v>0.43030000000000002</v>
      </c>
      <c r="D172" s="43">
        <f>SUM(D173:D175)</f>
        <v>0.43030000000000002</v>
      </c>
      <c r="E172" s="43">
        <f>SUM(E173:E175)</f>
        <v>0.8024</v>
      </c>
      <c r="F172" s="43">
        <f>SUM(F173:F175)</f>
        <v>0.77560000000000007</v>
      </c>
      <c r="G172" s="43">
        <f>SUM(G173:G175)</f>
        <v>0.77560000000000007</v>
      </c>
      <c r="H172" s="43"/>
      <c r="I172" s="43"/>
      <c r="J172" s="43">
        <f>SUM(J173:J175)</f>
        <v>0.77560000000000007</v>
      </c>
      <c r="K172" s="43">
        <f>SUM(K173:K175)</f>
        <v>0.77560000000000007</v>
      </c>
      <c r="L172" s="43">
        <f>SUM(L173:L175)</f>
        <v>0.77560000000000007</v>
      </c>
      <c r="M172" s="43"/>
      <c r="N172" s="490">
        <f t="shared" si="89"/>
        <v>0.75811199114471473</v>
      </c>
    </row>
    <row r="173" spans="1:14" x14ac:dyDescent="0.3">
      <c r="A173" s="2" t="s">
        <v>9</v>
      </c>
      <c r="B173" t="s">
        <v>108</v>
      </c>
      <c r="C173" s="39">
        <v>0.38540000000000002</v>
      </c>
      <c r="D173" s="39">
        <v>0.38540000000000002</v>
      </c>
      <c r="E173" s="39">
        <v>0.71860000000000002</v>
      </c>
      <c r="F173" s="39">
        <v>0.6946</v>
      </c>
      <c r="G173" s="39">
        <v>0.6946</v>
      </c>
      <c r="H173" s="39"/>
      <c r="I173" s="39"/>
      <c r="J173" s="39">
        <v>0.6946</v>
      </c>
      <c r="K173" s="39">
        <v>0.6946</v>
      </c>
      <c r="L173" s="39">
        <v>0.6946</v>
      </c>
      <c r="M173" s="39"/>
      <c r="N173" s="489">
        <f t="shared" si="89"/>
        <v>0.67894113794013766</v>
      </c>
    </row>
    <row r="174" spans="1:14" x14ac:dyDescent="0.3">
      <c r="A174" s="2" t="s">
        <v>10</v>
      </c>
      <c r="B174" t="s">
        <v>109</v>
      </c>
      <c r="C174" s="39">
        <v>4.07E-2</v>
      </c>
      <c r="D174" s="39">
        <v>4.07E-2</v>
      </c>
      <c r="E174" s="39">
        <v>7.5899999999999995E-2</v>
      </c>
      <c r="F174" s="39">
        <v>7.3300000000000004E-2</v>
      </c>
      <c r="G174" s="39">
        <v>7.3300000000000004E-2</v>
      </c>
      <c r="H174" s="39"/>
      <c r="I174" s="39"/>
      <c r="J174" s="39">
        <v>7.3300000000000004E-2</v>
      </c>
      <c r="K174" s="39">
        <v>7.3300000000000004E-2</v>
      </c>
      <c r="L174" s="39">
        <v>7.3300000000000004E-2</v>
      </c>
      <c r="M174" s="39"/>
      <c r="N174" s="489">
        <f t="shared" si="89"/>
        <v>7.1680273317275708E-2</v>
      </c>
    </row>
    <row r="175" spans="1:14" x14ac:dyDescent="0.3">
      <c r="A175" s="2" t="s">
        <v>11</v>
      </c>
      <c r="B175" t="s">
        <v>110</v>
      </c>
      <c r="C175" s="39">
        <v>4.1999999999999997E-3</v>
      </c>
      <c r="D175" s="39">
        <v>4.1999999999999997E-3</v>
      </c>
      <c r="E175" s="39">
        <v>7.9000000000000008E-3</v>
      </c>
      <c r="F175" s="39">
        <v>7.7000000000000002E-3</v>
      </c>
      <c r="G175" s="39">
        <v>7.7000000000000002E-3</v>
      </c>
      <c r="H175" s="39"/>
      <c r="I175" s="39"/>
      <c r="J175" s="39">
        <v>7.7000000000000002E-3</v>
      </c>
      <c r="K175" s="39">
        <v>7.7000000000000002E-3</v>
      </c>
      <c r="L175" s="39">
        <v>7.7000000000000002E-3</v>
      </c>
      <c r="M175" s="39"/>
      <c r="N175" s="489">
        <f t="shared" si="89"/>
        <v>7.4905798873013607E-3</v>
      </c>
    </row>
    <row r="176" spans="1:14" x14ac:dyDescent="0.3">
      <c r="A176" s="2" t="s">
        <v>13</v>
      </c>
      <c r="B176" t="s">
        <v>40</v>
      </c>
      <c r="C176" s="39">
        <v>4.2799999999999998E-2</v>
      </c>
      <c r="D176" s="39">
        <v>4.2799999999999998E-2</v>
      </c>
      <c r="E176" s="39">
        <v>6.5299999999999997E-2</v>
      </c>
      <c r="F176" s="39">
        <v>6.3700000000000007E-2</v>
      </c>
      <c r="G176" s="39">
        <v>6.3700000000000007E-2</v>
      </c>
      <c r="H176" s="39"/>
      <c r="I176" s="39"/>
      <c r="J176" s="39">
        <v>6.3700000000000007E-2</v>
      </c>
      <c r="K176" s="39">
        <v>6.3700000000000007E-2</v>
      </c>
      <c r="L176" s="39">
        <v>6.3700000000000007E-2</v>
      </c>
      <c r="M176" s="39"/>
      <c r="N176" s="489">
        <f t="shared" si="89"/>
        <v>6.2631570645290111E-2</v>
      </c>
    </row>
    <row r="177" spans="1:15" x14ac:dyDescent="0.3">
      <c r="A177" s="595" t="s">
        <v>14</v>
      </c>
      <c r="B177" t="s">
        <v>118</v>
      </c>
      <c r="C177" s="39">
        <v>0.152</v>
      </c>
      <c r="D177" s="39">
        <v>0.152</v>
      </c>
      <c r="E177" s="39">
        <v>0.24199999999999999</v>
      </c>
      <c r="F177" s="39">
        <v>0.23569999999999999</v>
      </c>
      <c r="G177" s="39">
        <v>0.23569999999999999</v>
      </c>
      <c r="H177" s="39"/>
      <c r="I177" s="39"/>
      <c r="J177" s="39">
        <v>0.23569999999999999</v>
      </c>
      <c r="K177" s="39">
        <v>0.23569999999999999</v>
      </c>
      <c r="L177" s="39">
        <v>0.23569999999999999</v>
      </c>
      <c r="M177" s="39"/>
      <c r="N177" s="489">
        <f t="shared" si="89"/>
        <v>0.23137284850205533</v>
      </c>
    </row>
    <row r="178" spans="1:15" x14ac:dyDescent="0.3">
      <c r="A178" s="595"/>
      <c r="B178" t="s">
        <v>117</v>
      </c>
      <c r="C178" s="39">
        <v>5.0200000000000002E-2</v>
      </c>
      <c r="D178" s="39">
        <v>5.0200000000000002E-2</v>
      </c>
      <c r="E178" s="39">
        <v>7.6600000000000001E-2</v>
      </c>
      <c r="F178" s="39">
        <v>7.4800000000000005E-2</v>
      </c>
      <c r="G178" s="39">
        <v>7.4800000000000005E-2</v>
      </c>
      <c r="H178" s="39"/>
      <c r="I178" s="39"/>
      <c r="J178" s="39">
        <v>7.4800000000000005E-2</v>
      </c>
      <c r="K178" s="39">
        <v>7.4800000000000005E-2</v>
      </c>
      <c r="L178" s="39">
        <v>7.4800000000000005E-2</v>
      </c>
      <c r="M178" s="39"/>
      <c r="N178" s="489">
        <f t="shared" si="89"/>
        <v>7.3505053869299092E-2</v>
      </c>
    </row>
    <row r="179" spans="1:15" x14ac:dyDescent="0.3">
      <c r="A179" s="349">
        <v>6</v>
      </c>
      <c r="B179" s="350" t="s">
        <v>42</v>
      </c>
      <c r="C179" s="354">
        <f>SUM(C180:C181)</f>
        <v>0.372</v>
      </c>
      <c r="D179" s="354">
        <f>SUM(D180:D181)</f>
        <v>0.372</v>
      </c>
      <c r="E179" s="354">
        <f t="shared" ref="E179:L179" si="92">SUM(E180:E181)</f>
        <v>0.47210000000000002</v>
      </c>
      <c r="F179" s="354">
        <f t="shared" si="92"/>
        <v>0.46510000000000001</v>
      </c>
      <c r="G179" s="354">
        <f t="shared" si="92"/>
        <v>0.46510000000000001</v>
      </c>
      <c r="H179" s="354"/>
      <c r="I179" s="354"/>
      <c r="J179" s="354">
        <f t="shared" si="92"/>
        <v>0.46510000000000001</v>
      </c>
      <c r="K179" s="354">
        <f t="shared" si="92"/>
        <v>0.46510000000000001</v>
      </c>
      <c r="L179" s="354">
        <f t="shared" si="92"/>
        <v>0.46510000000000001</v>
      </c>
      <c r="M179" s="354"/>
      <c r="N179" s="488">
        <f t="shared" si="89"/>
        <v>0.46028350555952641</v>
      </c>
    </row>
    <row r="180" spans="1:15" x14ac:dyDescent="0.3">
      <c r="A180" s="2" t="s">
        <v>15</v>
      </c>
      <c r="B180" t="s">
        <v>43</v>
      </c>
      <c r="C180" s="39">
        <v>0.17399999999999999</v>
      </c>
      <c r="D180" s="39">
        <v>0.17399999999999999</v>
      </c>
      <c r="E180" s="39">
        <v>0.27410000000000001</v>
      </c>
      <c r="F180" s="39">
        <v>0.2671</v>
      </c>
      <c r="G180" s="39">
        <v>0.2671</v>
      </c>
      <c r="H180" s="39"/>
      <c r="I180" s="39"/>
      <c r="J180" s="39">
        <v>0.2671</v>
      </c>
      <c r="K180" s="39">
        <v>0.2671</v>
      </c>
      <c r="L180" s="39">
        <v>0.2671</v>
      </c>
      <c r="M180" s="39"/>
      <c r="N180" s="489">
        <f t="shared" si="89"/>
        <v>0.2622835055595264</v>
      </c>
    </row>
    <row r="181" spans="1:15" x14ac:dyDescent="0.3">
      <c r="A181" s="2" t="s">
        <v>16</v>
      </c>
      <c r="B181" t="s">
        <v>44</v>
      </c>
      <c r="C181" s="39">
        <v>0.19800000000000001</v>
      </c>
      <c r="D181" s="39">
        <v>0.19800000000000001</v>
      </c>
      <c r="E181" s="39">
        <v>0.19800000000000001</v>
      </c>
      <c r="F181" s="39">
        <v>0.19800000000000001</v>
      </c>
      <c r="G181" s="39">
        <v>0.19800000000000001</v>
      </c>
      <c r="H181" s="39"/>
      <c r="I181" s="39"/>
      <c r="J181" s="39">
        <v>0.19800000000000001</v>
      </c>
      <c r="K181" s="39">
        <v>0.19800000000000001</v>
      </c>
      <c r="L181" s="39">
        <v>0.19800000000000001</v>
      </c>
      <c r="M181" s="39"/>
      <c r="N181" s="489">
        <f t="shared" si="89"/>
        <v>0.19800000000000004</v>
      </c>
    </row>
    <row r="182" spans="1:15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489">
        <f t="shared" si="89"/>
        <v>0</v>
      </c>
    </row>
    <row r="183" spans="1:15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489">
        <f t="shared" si="89"/>
        <v>0</v>
      </c>
    </row>
    <row r="184" spans="1:15" x14ac:dyDescent="0.3">
      <c r="A184" s="349">
        <v>7</v>
      </c>
      <c r="B184" s="350" t="s">
        <v>45</v>
      </c>
      <c r="C184" s="354">
        <f>SUM(C185:C186)</f>
        <v>0.2616</v>
      </c>
      <c r="D184" s="354">
        <f>SUM(D185:D186)</f>
        <v>0.22509999999999999</v>
      </c>
      <c r="E184" s="354">
        <f t="shared" ref="E184:L184" si="93">SUM(E185:E186)</f>
        <v>0.38590000000000002</v>
      </c>
      <c r="F184" s="354">
        <f t="shared" si="93"/>
        <v>0.56940000000000002</v>
      </c>
      <c r="G184" s="354">
        <f t="shared" si="93"/>
        <v>0.46329999999999999</v>
      </c>
      <c r="H184" s="354"/>
      <c r="I184" s="354"/>
      <c r="J184" s="354">
        <f t="shared" si="93"/>
        <v>1.0861999999999998</v>
      </c>
      <c r="K184" s="354">
        <f t="shared" si="93"/>
        <v>0.9870000000000001</v>
      </c>
      <c r="L184" s="354">
        <f t="shared" si="93"/>
        <v>1.7813999999999999</v>
      </c>
      <c r="M184" s="354"/>
      <c r="N184" s="488">
        <f t="shared" si="89"/>
        <v>0.67483668175035982</v>
      </c>
    </row>
    <row r="185" spans="1:15" x14ac:dyDescent="0.3">
      <c r="A185" s="2" t="s">
        <v>17</v>
      </c>
      <c r="B185" t="s">
        <v>46</v>
      </c>
      <c r="C185" s="39">
        <v>0.24709999999999999</v>
      </c>
      <c r="D185" s="39">
        <v>0.21279999999999999</v>
      </c>
      <c r="E185" s="39">
        <v>0.36470000000000002</v>
      </c>
      <c r="F185" s="39">
        <v>0.5383</v>
      </c>
      <c r="G185" s="39">
        <v>0.43790000000000001</v>
      </c>
      <c r="H185" s="39"/>
      <c r="I185" s="39"/>
      <c r="J185" s="39">
        <v>1.0267999999999999</v>
      </c>
      <c r="K185" s="39">
        <v>0.93300000000000005</v>
      </c>
      <c r="L185" s="39">
        <v>1.6839</v>
      </c>
      <c r="M185" s="39"/>
      <c r="N185" s="489">
        <f t="shared" si="89"/>
        <v>0.63786716041486557</v>
      </c>
    </row>
    <row r="186" spans="1:15" x14ac:dyDescent="0.3">
      <c r="A186" s="2" t="s">
        <v>18</v>
      </c>
      <c r="B186" t="s">
        <v>48</v>
      </c>
      <c r="C186" s="39">
        <v>1.4500000000000001E-2</v>
      </c>
      <c r="D186" s="39">
        <v>1.23E-2</v>
      </c>
      <c r="E186" s="39">
        <v>2.12E-2</v>
      </c>
      <c r="F186" s="39">
        <v>3.1099999999999999E-2</v>
      </c>
      <c r="G186" s="39">
        <v>2.5399999999999999E-2</v>
      </c>
      <c r="H186" s="39"/>
      <c r="I186" s="39"/>
      <c r="J186" s="39">
        <v>5.9400000000000001E-2</v>
      </c>
      <c r="K186" s="39">
        <v>5.3999999999999999E-2</v>
      </c>
      <c r="L186" s="39">
        <v>9.7500000000000003E-2</v>
      </c>
      <c r="M186" s="39"/>
      <c r="N186" s="489">
        <f t="shared" si="89"/>
        <v>3.6969521335494235E-2</v>
      </c>
    </row>
    <row r="187" spans="1:15" x14ac:dyDescent="0.3">
      <c r="A187" s="349">
        <v>8</v>
      </c>
      <c r="B187" s="350" t="s">
        <v>49</v>
      </c>
      <c r="C187" s="354">
        <f>SUM(C188:C191)</f>
        <v>0.5787000000000001</v>
      </c>
      <c r="D187" s="354">
        <f>SUM(D188:D191)</f>
        <v>0.42969999999999997</v>
      </c>
      <c r="E187" s="354">
        <f t="shared" ref="E187:L187" si="94">SUM(E188:E191)</f>
        <v>0.58140000000000003</v>
      </c>
      <c r="F187" s="354">
        <f t="shared" si="94"/>
        <v>0.78969999999999996</v>
      </c>
      <c r="G187" s="354">
        <f t="shared" si="94"/>
        <v>0.91300000000000003</v>
      </c>
      <c r="H187" s="354"/>
      <c r="I187" s="354"/>
      <c r="J187" s="354">
        <f t="shared" si="94"/>
        <v>1.7428999999999999</v>
      </c>
      <c r="K187" s="354">
        <f t="shared" si="94"/>
        <v>1.5835000000000001</v>
      </c>
      <c r="L187" s="354">
        <f t="shared" si="94"/>
        <v>2.8982000000000006</v>
      </c>
      <c r="M187" s="354"/>
      <c r="N187" s="488">
        <f t="shared" si="89"/>
        <v>1.1040986964732153</v>
      </c>
    </row>
    <row r="188" spans="1:15" x14ac:dyDescent="0.3">
      <c r="A188" s="2" t="s">
        <v>19</v>
      </c>
      <c r="B188" t="s">
        <v>46</v>
      </c>
      <c r="C188" s="39">
        <v>0.29260000000000003</v>
      </c>
      <c r="D188" s="39">
        <v>0.21729999999999999</v>
      </c>
      <c r="E188" s="39">
        <v>0.29399999999999998</v>
      </c>
      <c r="F188" s="39">
        <v>0.39929999999999999</v>
      </c>
      <c r="G188" s="39">
        <v>0.4617</v>
      </c>
      <c r="H188" s="39"/>
      <c r="I188" s="39"/>
      <c r="J188" s="39">
        <v>0.88129999999999997</v>
      </c>
      <c r="K188" s="39">
        <v>0.80059999999999998</v>
      </c>
      <c r="L188" s="39">
        <v>1.4654</v>
      </c>
      <c r="M188" s="39"/>
      <c r="N188" s="489">
        <f t="shared" si="89"/>
        <v>0.55829059463300423</v>
      </c>
    </row>
    <row r="189" spans="1:15" x14ac:dyDescent="0.3">
      <c r="A189" s="2" t="s">
        <v>19</v>
      </c>
      <c r="B189" t="s">
        <v>47</v>
      </c>
      <c r="C189" s="39">
        <v>0.15010000000000001</v>
      </c>
      <c r="D189" s="39">
        <v>0.1115</v>
      </c>
      <c r="E189" s="39">
        <v>0.15079999999999999</v>
      </c>
      <c r="F189" s="39">
        <v>0.20480000000000001</v>
      </c>
      <c r="G189" s="39">
        <v>0.23680000000000001</v>
      </c>
      <c r="H189" s="39"/>
      <c r="I189" s="39"/>
      <c r="J189" s="39">
        <v>0.45200000000000001</v>
      </c>
      <c r="K189" s="39">
        <v>0.41070000000000001</v>
      </c>
      <c r="L189" s="39">
        <v>0.75170000000000003</v>
      </c>
      <c r="M189" s="39"/>
      <c r="N189" s="489">
        <f t="shared" si="89"/>
        <v>0.28636562148640321</v>
      </c>
    </row>
    <row r="190" spans="1:15" x14ac:dyDescent="0.3">
      <c r="A190" s="2" t="s">
        <v>20</v>
      </c>
      <c r="B190" t="s">
        <v>50</v>
      </c>
      <c r="C190" s="39">
        <v>8.9899999999999994E-2</v>
      </c>
      <c r="D190" s="39">
        <v>6.6699999999999995E-2</v>
      </c>
      <c r="E190" s="39">
        <v>9.0300000000000005E-2</v>
      </c>
      <c r="F190" s="39">
        <v>0.1227</v>
      </c>
      <c r="G190" s="39">
        <v>0.14180000000000001</v>
      </c>
      <c r="H190" s="39"/>
      <c r="I190" s="39"/>
      <c r="J190" s="39">
        <v>0.2707</v>
      </c>
      <c r="K190" s="39">
        <v>0.246</v>
      </c>
      <c r="L190" s="39">
        <v>0.45019999999999999</v>
      </c>
      <c r="M190" s="39"/>
      <c r="N190" s="489">
        <f t="shared" si="89"/>
        <v>0.17149071656807832</v>
      </c>
    </row>
    <row r="191" spans="1:15" x14ac:dyDescent="0.3">
      <c r="A191" s="2" t="s">
        <v>20</v>
      </c>
      <c r="B191" t="s">
        <v>47</v>
      </c>
      <c r="C191" s="39">
        <v>4.6100000000000002E-2</v>
      </c>
      <c r="D191" s="39">
        <v>3.4200000000000001E-2</v>
      </c>
      <c r="E191" s="39">
        <v>4.6300000000000001E-2</v>
      </c>
      <c r="F191" s="39">
        <v>6.2899999999999998E-2</v>
      </c>
      <c r="G191" s="39">
        <v>7.2700000000000001E-2</v>
      </c>
      <c r="H191" s="39"/>
      <c r="I191" s="39"/>
      <c r="J191" s="39">
        <v>0.1389</v>
      </c>
      <c r="K191" s="39">
        <v>0.12620000000000001</v>
      </c>
      <c r="L191" s="39">
        <v>0.23089999999999999</v>
      </c>
      <c r="M191" s="39"/>
      <c r="N191" s="489">
        <f t="shared" si="89"/>
        <v>8.7951763785729303E-2</v>
      </c>
    </row>
    <row r="192" spans="1:15" x14ac:dyDescent="0.3">
      <c r="A192" s="349">
        <v>9</v>
      </c>
      <c r="B192" s="350" t="s">
        <v>51</v>
      </c>
      <c r="C192" s="354">
        <f>SUM(C195,C197)</f>
        <v>0.43983604142909272</v>
      </c>
      <c r="D192" s="354">
        <f>SUM(D195,D197)</f>
        <v>0.44001094123709283</v>
      </c>
      <c r="E192" s="354">
        <f>SUM(E195,E197)</f>
        <v>0.65007733641821286</v>
      </c>
      <c r="F192" s="354">
        <f>SUM(F195,F197)</f>
        <v>0.71633327814418668</v>
      </c>
      <c r="G192" s="354">
        <f>SUM(G195,G197)</f>
        <v>0.71695835780818673</v>
      </c>
      <c r="H192" s="354"/>
      <c r="I192" s="354"/>
      <c r="J192" s="354">
        <f>SUM(J195,J197)</f>
        <v>0.94307726833618666</v>
      </c>
      <c r="K192" s="354">
        <f>SUM(K195,K197)</f>
        <v>0.94179104017618664</v>
      </c>
      <c r="L192" s="354">
        <f>SUM(L195,L197)</f>
        <v>1.1923043906561865</v>
      </c>
      <c r="M192" s="354"/>
      <c r="N192" s="354">
        <f>SUM(N195,N197)</f>
        <v>0.71922705994889546</v>
      </c>
      <c r="O192" s="39"/>
    </row>
    <row r="193" spans="1:16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491">
        <v>-0.47920000000000001</v>
      </c>
      <c r="O193" s="247"/>
      <c r="P193" s="247"/>
    </row>
    <row r="194" spans="1:16" x14ac:dyDescent="0.3">
      <c r="A194" s="358"/>
      <c r="B194" s="359" t="s">
        <v>52</v>
      </c>
      <c r="C194" s="360">
        <f>SUM(C187,C184,C179,C169,C162)</f>
        <v>5.1704053395999994</v>
      </c>
      <c r="D194" s="360">
        <f>SUM(D187,D184,D179,D169,D162)</f>
        <v>5.1724613395999999</v>
      </c>
      <c r="E194" s="360">
        <f>SUM(E187,E184,E179,E169,E162)</f>
        <v>7.6418551796000003</v>
      </c>
      <c r="F194" s="360">
        <f>SUM(F187,F184,F179,F169,F162)</f>
        <v>8.4207137600999982</v>
      </c>
      <c r="G194" s="360">
        <f>SUM(G187,G184,G179,G169,G162)</f>
        <v>8.4280617600999985</v>
      </c>
      <c r="H194" s="360"/>
      <c r="I194" s="360"/>
      <c r="J194" s="360">
        <f>SUM(J187,J184,J179,J169,J162)</f>
        <v>11.086157760099997</v>
      </c>
      <c r="K194" s="360">
        <f>SUM(K187,K184,K179,K169,K162)</f>
        <v>11.071037760099998</v>
      </c>
      <c r="L194" s="360">
        <f>SUM(L187,L184,L179,L169,L162)</f>
        <v>14.015897760099998</v>
      </c>
      <c r="M194" s="361"/>
      <c r="N194" s="496">
        <f>((C194*$C$160+D194*$D$160+E194*$E$160+F194*$F$160+G194*$G$160+H194*$H$160+I194*$I$160+J194*$J$160+K194*$K$160+L194*$L$160)/$N$160)+N193</f>
        <v>8.4547310380977034</v>
      </c>
      <c r="O194" s="247"/>
      <c r="P194" s="247"/>
    </row>
    <row r="195" spans="1:16" x14ac:dyDescent="0.3">
      <c r="A195" s="349" t="s">
        <v>21</v>
      </c>
      <c r="B195" s="350" t="s">
        <v>53</v>
      </c>
      <c r="C195" s="354">
        <f t="shared" ref="C195:L195" si="95">SUM(C196:C196)</f>
        <v>0.10771505443988678</v>
      </c>
      <c r="D195" s="354">
        <f t="shared" si="95"/>
        <v>0.10775788708788681</v>
      </c>
      <c r="E195" s="354">
        <f t="shared" si="95"/>
        <v>0.15920276895660682</v>
      </c>
      <c r="F195" s="354">
        <f t="shared" si="95"/>
        <v>0.17542872976416327</v>
      </c>
      <c r="G195" s="354">
        <f t="shared" si="95"/>
        <v>0.17558181064816328</v>
      </c>
      <c r="H195" s="354"/>
      <c r="I195" s="354"/>
      <c r="J195" s="354">
        <f t="shared" si="95"/>
        <v>0.23095792461616324</v>
      </c>
      <c r="K195" s="354">
        <f t="shared" si="95"/>
        <v>0.23064292965616326</v>
      </c>
      <c r="L195" s="354">
        <f t="shared" si="95"/>
        <v>0.29199319803616325</v>
      </c>
      <c r="M195" s="354">
        <f>SUM(M196:M196)</f>
        <v>0</v>
      </c>
      <c r="N195" s="488">
        <f>SUM(N196)</f>
        <v>0.17613741171668945</v>
      </c>
    </row>
    <row r="196" spans="1:16" x14ac:dyDescent="0.3">
      <c r="A196" s="2" t="s">
        <v>121</v>
      </c>
      <c r="B196" t="s">
        <v>128</v>
      </c>
      <c r="C196" s="39">
        <f>0.020833*C194</f>
        <v>0.10771505443988678</v>
      </c>
      <c r="D196" s="39">
        <f t="shared" ref="D196:M196" si="96">0.020833*D194</f>
        <v>0.10775788708788681</v>
      </c>
      <c r="E196" s="39">
        <f t="shared" si="96"/>
        <v>0.15920276895660682</v>
      </c>
      <c r="F196" s="346">
        <f t="shared" si="96"/>
        <v>0.17542872976416327</v>
      </c>
      <c r="G196" s="39">
        <f t="shared" si="96"/>
        <v>0.17558181064816328</v>
      </c>
      <c r="H196" s="39"/>
      <c r="I196" s="39"/>
      <c r="J196" s="39">
        <f t="shared" ref="J196" si="97">0.020833*J194</f>
        <v>0.23095792461616324</v>
      </c>
      <c r="K196" s="39">
        <f t="shared" si="96"/>
        <v>0.23064292965616326</v>
      </c>
      <c r="L196" s="39">
        <f t="shared" si="96"/>
        <v>0.29199319803616325</v>
      </c>
      <c r="M196" s="39">
        <f t="shared" si="96"/>
        <v>0</v>
      </c>
      <c r="N196" s="489">
        <f>0.020833*N194</f>
        <v>0.17613741171668945</v>
      </c>
      <c r="O196" s="39"/>
    </row>
    <row r="197" spans="1:16" x14ac:dyDescent="0.3">
      <c r="A197" s="349" t="s">
        <v>24</v>
      </c>
      <c r="B197" s="350" t="s">
        <v>56</v>
      </c>
      <c r="C197" s="354">
        <f>SUM(C198,C199)</f>
        <v>0.33212098698920595</v>
      </c>
      <c r="D197" s="354">
        <f t="shared" ref="D197:M197" si="98">SUM(D198,D199)</f>
        <v>0.33225305414920603</v>
      </c>
      <c r="E197" s="354">
        <f t="shared" si="98"/>
        <v>0.49087456746160607</v>
      </c>
      <c r="F197" s="354">
        <f t="shared" si="98"/>
        <v>0.54090454838002344</v>
      </c>
      <c r="G197" s="354">
        <f t="shared" si="98"/>
        <v>0.54137654716002348</v>
      </c>
      <c r="H197" s="354"/>
      <c r="I197" s="354"/>
      <c r="J197" s="354">
        <f t="shared" ref="J197" si="99">SUM(J198,J199)</f>
        <v>0.71211934372002339</v>
      </c>
      <c r="K197" s="354">
        <f t="shared" si="98"/>
        <v>0.71114811052002336</v>
      </c>
      <c r="L197" s="354">
        <f t="shared" si="98"/>
        <v>0.90031119262002335</v>
      </c>
      <c r="M197" s="354">
        <f t="shared" si="98"/>
        <v>0</v>
      </c>
      <c r="N197" s="488">
        <f>SUM(N198:N199)</f>
        <v>0.54308964823220607</v>
      </c>
    </row>
    <row r="198" spans="1:16" x14ac:dyDescent="0.3">
      <c r="A198" s="2" t="s">
        <v>25</v>
      </c>
      <c r="B198" t="s">
        <v>129</v>
      </c>
      <c r="C198" s="39">
        <f>C196</f>
        <v>0.10771505443988678</v>
      </c>
      <c r="D198" s="39">
        <f t="shared" ref="D198:M198" si="100">D196</f>
        <v>0.10775788708788681</v>
      </c>
      <c r="E198" s="39">
        <f t="shared" si="100"/>
        <v>0.15920276895660682</v>
      </c>
      <c r="F198" s="39">
        <f t="shared" si="100"/>
        <v>0.17542872976416327</v>
      </c>
      <c r="G198" s="39">
        <f t="shared" si="100"/>
        <v>0.17558181064816328</v>
      </c>
      <c r="H198" s="39"/>
      <c r="I198" s="39"/>
      <c r="J198" s="39">
        <f t="shared" ref="J198" si="101">J196</f>
        <v>0.23095792461616324</v>
      </c>
      <c r="K198" s="39">
        <f t="shared" si="100"/>
        <v>0.23064292965616326</v>
      </c>
      <c r="L198" s="39">
        <f t="shared" si="100"/>
        <v>0.29199319803616325</v>
      </c>
      <c r="M198" s="39">
        <f t="shared" si="100"/>
        <v>0</v>
      </c>
      <c r="N198" s="489">
        <f>N196</f>
        <v>0.17613741171668945</v>
      </c>
    </row>
    <row r="199" spans="1:16" x14ac:dyDescent="0.3">
      <c r="A199" s="2" t="s">
        <v>26</v>
      </c>
      <c r="B199" t="s">
        <v>130</v>
      </c>
      <c r="C199" s="39">
        <f>0.043402*C194</f>
        <v>0.22440593254931918</v>
      </c>
      <c r="D199" s="39">
        <f t="shared" ref="D199:M199" si="102">0.043402*D194</f>
        <v>0.22449516706131922</v>
      </c>
      <c r="E199" s="39">
        <f t="shared" si="102"/>
        <v>0.33167179850499923</v>
      </c>
      <c r="F199" s="39">
        <f t="shared" si="102"/>
        <v>0.36547581861586015</v>
      </c>
      <c r="G199" s="39">
        <f t="shared" si="102"/>
        <v>0.36579473651186017</v>
      </c>
      <c r="H199" s="39"/>
      <c r="I199" s="39"/>
      <c r="J199" s="39">
        <f t="shared" ref="J199" si="103">0.043402*J194</f>
        <v>0.48116141910386012</v>
      </c>
      <c r="K199" s="39">
        <f t="shared" si="102"/>
        <v>0.48050518086386013</v>
      </c>
      <c r="L199" s="39">
        <f t="shared" si="102"/>
        <v>0.60831799458386016</v>
      </c>
      <c r="M199" s="39">
        <f t="shared" si="102"/>
        <v>0</v>
      </c>
      <c r="N199" s="489">
        <f>0.043402*N194</f>
        <v>0.36695223651551656</v>
      </c>
    </row>
    <row r="200" spans="1:16" ht="28.8" x14ac:dyDescent="0.3">
      <c r="A200" s="370">
        <v>10</v>
      </c>
      <c r="B200" s="371" t="s">
        <v>134</v>
      </c>
      <c r="C200" s="372">
        <v>8.6999999999999994E-3</v>
      </c>
      <c r="D200" s="372">
        <v>8.6999999999999994E-3</v>
      </c>
      <c r="E200" s="372">
        <v>8.6999999999999994E-3</v>
      </c>
      <c r="F200" s="372">
        <v>8.6999999999999994E-3</v>
      </c>
      <c r="G200" s="372">
        <v>8.6999999999999994E-3</v>
      </c>
      <c r="H200" s="372"/>
      <c r="I200" s="372"/>
      <c r="J200" s="372">
        <v>8.6999999999999994E-3</v>
      </c>
      <c r="K200" s="372">
        <v>8.6999999999999994E-3</v>
      </c>
      <c r="L200" s="372">
        <v>8.6999999999999994E-3</v>
      </c>
      <c r="M200" s="373"/>
      <c r="N200" s="497">
        <f>(C200*$C$160+D200*$D$160+E200*$E$160+F200*$F$160+G200*$G$160+H200*$H$160+I200*$I$160+J200*$J$160+K200*$K$160+L200*$L$160)/$N$160</f>
        <v>8.7000000000000011E-3</v>
      </c>
      <c r="O200" s="246"/>
    </row>
    <row r="201" spans="1:16" ht="18" x14ac:dyDescent="0.3">
      <c r="A201" s="579" t="s">
        <v>60</v>
      </c>
      <c r="B201" s="579"/>
      <c r="C201" s="340">
        <f>SUM(C162,C169,C179,C184,C187,C192,C200)</f>
        <v>5.6189413810290931</v>
      </c>
      <c r="D201" s="340">
        <f>SUM(D162,D169,D179,D184,D187,D192,D200)</f>
        <v>5.6211722808370927</v>
      </c>
      <c r="E201" s="340">
        <f>SUM(E162,E169,E179,E184,E187,E192,E200)</f>
        <v>8.3006325160182133</v>
      </c>
      <c r="F201" s="340">
        <f>SUM(F162,F169,F179,F184,F187,F192,F200)</f>
        <v>9.1457470382441848</v>
      </c>
      <c r="G201" s="340">
        <f>SUM(G162,G169,G179,G184,G187,G192,G200)</f>
        <v>9.1537201179081844</v>
      </c>
      <c r="H201" s="340"/>
      <c r="I201" s="340"/>
      <c r="J201" s="340">
        <f>SUM(J162,J169,J179,J184,J187,J192,J200)</f>
        <v>12.037935028436184</v>
      </c>
      <c r="K201" s="340">
        <f>SUM(K162,K169,K179,K184,K187,K192,K200)</f>
        <v>12.021528800276185</v>
      </c>
      <c r="L201" s="340">
        <f>SUM(L162,L169,L179,L184,L187,L192,L200)</f>
        <v>15.216902150756185</v>
      </c>
      <c r="M201" s="356"/>
      <c r="N201" s="494">
        <f>N194+N195+N197+N200</f>
        <v>9.1826580980465984</v>
      </c>
      <c r="O201" t="s">
        <v>204</v>
      </c>
      <c r="P201"/>
    </row>
    <row r="202" spans="1:16" ht="15.6" x14ac:dyDescent="0.3">
      <c r="L202" s="336" t="s">
        <v>150</v>
      </c>
      <c r="N202" s="495">
        <f>N201/SUM($N$103,$N$152,$N$201)</f>
        <v>0.33904695335135826</v>
      </c>
      <c r="O202" s="245"/>
    </row>
    <row r="207" spans="1:16" x14ac:dyDescent="0.3">
      <c r="K207" s="38"/>
    </row>
    <row r="208" spans="1:16" x14ac:dyDescent="0.3">
      <c r="K208" s="41"/>
    </row>
  </sheetData>
  <mergeCells count="54">
    <mergeCell ref="A201:B201"/>
    <mergeCell ref="M46:N46"/>
    <mergeCell ref="M47:N47"/>
    <mergeCell ref="M48:N48"/>
    <mergeCell ref="A58:N58"/>
    <mergeCell ref="A79:A80"/>
    <mergeCell ref="A103:B103"/>
    <mergeCell ref="A107:N107"/>
    <mergeCell ref="A128:A129"/>
    <mergeCell ref="A152:B152"/>
    <mergeCell ref="A156:N156"/>
    <mergeCell ref="A177:A178"/>
    <mergeCell ref="M45:N45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33:N33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21:N21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9:N9"/>
    <mergeCell ref="A1:B1"/>
    <mergeCell ref="M5:N5"/>
    <mergeCell ref="M6:N6"/>
    <mergeCell ref="M7:N7"/>
    <mergeCell ref="M8:N8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31C3A-E4EF-4C39-8C4A-E8F4392B6550}">
  <dimension ref="A1:T208"/>
  <sheetViews>
    <sheetView topLeftCell="A178" zoomScale="80" zoomScaleNormal="80" workbookViewId="0">
      <selection activeCell="A201" sqref="A201:XFD20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210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8</v>
      </c>
      <c r="D5" s="417">
        <f t="shared" si="0"/>
        <v>134</v>
      </c>
      <c r="E5" s="417">
        <f t="shared" si="0"/>
        <v>428</v>
      </c>
      <c r="F5" s="417">
        <f t="shared" si="0"/>
        <v>56</v>
      </c>
      <c r="G5" s="417">
        <f t="shared" si="0"/>
        <v>15</v>
      </c>
      <c r="H5" s="417">
        <f t="shared" si="0"/>
        <v>225</v>
      </c>
      <c r="I5" s="456">
        <f t="shared" si="0"/>
        <v>12</v>
      </c>
      <c r="J5" s="417">
        <f t="shared" si="0"/>
        <v>30</v>
      </c>
      <c r="K5" s="417">
        <f t="shared" si="0"/>
        <v>205</v>
      </c>
      <c r="L5" s="417">
        <f t="shared" si="0"/>
        <v>31</v>
      </c>
      <c r="M5" s="417">
        <f t="shared" si="0"/>
        <v>141</v>
      </c>
      <c r="N5" s="604">
        <f>SUM(C5:M5)</f>
        <v>1285</v>
      </c>
      <c r="O5" s="604"/>
      <c r="P5" s="418"/>
      <c r="Q5" s="418"/>
      <c r="R5" s="419">
        <f>N7/N5</f>
        <v>6173.3321322957199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35630.58</v>
      </c>
      <c r="D7" s="401">
        <f t="shared" si="2"/>
        <v>1093041.6099999999</v>
      </c>
      <c r="E7" s="401">
        <f t="shared" si="2"/>
        <v>2936501.92</v>
      </c>
      <c r="F7" s="401">
        <f t="shared" si="2"/>
        <v>177601.51</v>
      </c>
      <c r="G7" s="401">
        <f t="shared" si="2"/>
        <v>79484.3</v>
      </c>
      <c r="H7" s="401">
        <f t="shared" si="2"/>
        <v>1357663.05</v>
      </c>
      <c r="I7" s="401">
        <f t="shared" si="2"/>
        <v>37482.42</v>
      </c>
      <c r="J7" s="401">
        <f t="shared" si="2"/>
        <v>219649.94</v>
      </c>
      <c r="K7" s="401">
        <f t="shared" si="2"/>
        <v>1039043.41</v>
      </c>
      <c r="L7" s="401">
        <f t="shared" si="2"/>
        <v>172559.34</v>
      </c>
      <c r="M7" s="401">
        <f t="shared" si="2"/>
        <v>784073.71</v>
      </c>
      <c r="N7" s="606">
        <f>SUM(C7:M7)</f>
        <v>7932731.79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0.88620111939350976</v>
      </c>
      <c r="D9" s="405">
        <f t="shared" ref="D9:M9" si="3">SUM(D10:D15)</f>
        <v>1.0835244190016518</v>
      </c>
      <c r="E9" s="405">
        <f t="shared" si="3"/>
        <v>1.3671597919302299</v>
      </c>
      <c r="F9" s="405">
        <f t="shared" ref="F9" si="4">SUM(F10:F15)</f>
        <v>1.734184282401428</v>
      </c>
      <c r="G9" s="405">
        <f t="shared" si="3"/>
        <v>1.9192227412316645</v>
      </c>
      <c r="H9" s="405">
        <f t="shared" si="3"/>
        <v>1.8812536988730451</v>
      </c>
      <c r="I9" s="405">
        <f t="shared" si="3"/>
        <v>2.989252</v>
      </c>
      <c r="J9" s="405">
        <f t="shared" si="3"/>
        <v>2.346053271345852</v>
      </c>
      <c r="K9" s="405">
        <f t="shared" si="3"/>
        <v>3.0049022949835371</v>
      </c>
      <c r="L9" s="405">
        <f t="shared" si="3"/>
        <v>3.297184397438933</v>
      </c>
      <c r="M9" s="405">
        <f t="shared" si="3"/>
        <v>4.1095903329027568</v>
      </c>
      <c r="N9" s="603">
        <f t="shared" ref="N9:N30" si="5">(O64*$O$62+O113*$O$111+O162*$O$160)/$N$7</f>
        <v>1.9899817432379974</v>
      </c>
      <c r="O9" s="603"/>
      <c r="P9" s="406">
        <f t="shared" ref="P9:P48" si="6">N9/$N$48</f>
        <v>0.21494020936750594</v>
      </c>
      <c r="Q9" s="405">
        <f t="shared" ref="Q9:Q48" si="7">P9*$O$53</f>
        <v>1.0509910310259352</v>
      </c>
      <c r="R9" s="407">
        <f t="shared" ref="R9:R47" si="8">N9*$N$7</f>
        <v>15785991.436103679</v>
      </c>
    </row>
    <row r="10" spans="1:18" x14ac:dyDescent="0.3">
      <c r="A10" s="420" t="s">
        <v>3</v>
      </c>
      <c r="B10" s="421" t="s">
        <v>30</v>
      </c>
      <c r="C10" s="422">
        <f t="shared" ref="C10:M10" si="9">(C65*C$62+C114*C$111+C163*C$160)/(SUM(C$160,C$111,C$62))</f>
        <v>0.55383350245772034</v>
      </c>
      <c r="D10" s="422">
        <f t="shared" si="9"/>
        <v>0.75019999999999998</v>
      </c>
      <c r="E10" s="422">
        <f t="shared" si="9"/>
        <v>0.86439999999999995</v>
      </c>
      <c r="F10" s="422">
        <f t="shared" si="9"/>
        <v>0.86440000000000006</v>
      </c>
      <c r="G10" s="422">
        <f t="shared" si="9"/>
        <v>1.2351308220239721</v>
      </c>
      <c r="H10" s="422">
        <f t="shared" si="9"/>
        <v>1.2988313540638818</v>
      </c>
      <c r="I10" s="422">
        <f t="shared" si="9"/>
        <v>1.2988</v>
      </c>
      <c r="J10" s="422">
        <f t="shared" si="9"/>
        <v>0.94600321416887256</v>
      </c>
      <c r="K10" s="422">
        <f t="shared" si="9"/>
        <v>1.8086691553272063</v>
      </c>
      <c r="L10" s="422">
        <f t="shared" si="9"/>
        <v>2.1465241383572744</v>
      </c>
      <c r="M10" s="422">
        <f t="shared" si="9"/>
        <v>2.2232984439434906</v>
      </c>
      <c r="N10" s="600">
        <f t="shared" si="5"/>
        <v>1.2155337483118158</v>
      </c>
      <c r="O10" s="600"/>
      <c r="P10" s="423">
        <f t="shared" si="6"/>
        <v>0.13129119362185224</v>
      </c>
      <c r="Q10" s="422">
        <f t="shared" si="7"/>
        <v>0.64197326016988832</v>
      </c>
      <c r="R10" s="424">
        <f t="shared" si="8"/>
        <v>9642503.2070509996</v>
      </c>
    </row>
    <row r="11" spans="1:18" x14ac:dyDescent="0.3">
      <c r="A11" s="438" t="s">
        <v>4</v>
      </c>
      <c r="B11" s="439" t="s">
        <v>31</v>
      </c>
      <c r="C11" s="440">
        <f t="shared" ref="C11:M11" si="10">(C66*C$62+C115*C$111+C164*C$160)/(SUM(C$160,C$111,C$62))</f>
        <v>2.215334009830881E-2</v>
      </c>
      <c r="D11" s="440">
        <f t="shared" si="10"/>
        <v>3.0008000000000003E-2</v>
      </c>
      <c r="E11" s="440">
        <f t="shared" si="10"/>
        <v>3.4575999999999996E-2</v>
      </c>
      <c r="F11" s="440">
        <f t="shared" si="10"/>
        <v>3.4575999999999996E-2</v>
      </c>
      <c r="G11" s="440">
        <f t="shared" si="10"/>
        <v>4.9405232880958883E-2</v>
      </c>
      <c r="H11" s="440">
        <f t="shared" si="10"/>
        <v>5.1953254162555279E-2</v>
      </c>
      <c r="I11" s="440">
        <f t="shared" si="10"/>
        <v>5.1951999999999998E-2</v>
      </c>
      <c r="J11" s="440">
        <f t="shared" si="10"/>
        <v>5.6760192850132347E-2</v>
      </c>
      <c r="K11" s="440">
        <f t="shared" si="10"/>
        <v>7.2346766213088248E-2</v>
      </c>
      <c r="L11" s="440">
        <f t="shared" si="10"/>
        <v>8.5860965534290984E-2</v>
      </c>
      <c r="M11" s="440">
        <f t="shared" si="10"/>
        <v>8.8931937757739651E-2</v>
      </c>
      <c r="N11" s="599">
        <f t="shared" si="5"/>
        <v>4.914522885522643E-2</v>
      </c>
      <c r="O11" s="599"/>
      <c r="P11" s="441">
        <f t="shared" si="6"/>
        <v>5.3082325078863887E-3</v>
      </c>
      <c r="Q11" s="440">
        <f t="shared" si="7"/>
        <v>2.5955612366832949E-2</v>
      </c>
      <c r="R11" s="442">
        <f t="shared" si="8"/>
        <v>389855.91926668002</v>
      </c>
    </row>
    <row r="12" spans="1:18" x14ac:dyDescent="0.3">
      <c r="A12" s="438" t="s">
        <v>192</v>
      </c>
      <c r="B12" s="439" t="s">
        <v>195</v>
      </c>
      <c r="C12" s="440">
        <f t="shared" ref="C12:K12" si="11">(C67*C$62+C116*C$111+C165*C$160)/(SUM(C$160,C$111,C$62))</f>
        <v>0</v>
      </c>
      <c r="D12" s="440">
        <f t="shared" si="11"/>
        <v>0</v>
      </c>
      <c r="E12" s="440">
        <f t="shared" si="11"/>
        <v>1.3402334271247472E-3</v>
      </c>
      <c r="F12" s="440">
        <f t="shared" si="11"/>
        <v>0</v>
      </c>
      <c r="G12" s="440">
        <f t="shared" si="11"/>
        <v>0</v>
      </c>
      <c r="H12" s="440">
        <f t="shared" si="11"/>
        <v>0</v>
      </c>
      <c r="I12" s="440">
        <f t="shared" si="11"/>
        <v>0</v>
      </c>
      <c r="J12" s="440">
        <f t="shared" si="11"/>
        <v>4.7285166888732133E-2</v>
      </c>
      <c r="K12" s="440">
        <f t="shared" si="11"/>
        <v>2.2664877110379826E-3</v>
      </c>
      <c r="L12" s="440"/>
      <c r="M12" s="440">
        <f>(M67*M$62+M116*M$111+M165*M$160)/(SUM(M$160,M$111,M$62))</f>
        <v>2.0130262477490793E-2</v>
      </c>
      <c r="N12" s="599">
        <f t="shared" si="5"/>
        <v>4.0919536504334525E-3</v>
      </c>
      <c r="O12" s="599"/>
      <c r="P12" s="441">
        <f t="shared" si="6"/>
        <v>4.4197660472762801E-4</v>
      </c>
      <c r="Q12" s="440">
        <f t="shared" si="7"/>
        <v>2.1611286639151091E-3</v>
      </c>
      <c r="R12" s="442">
        <f t="shared" si="8"/>
        <v>32460.370805999995</v>
      </c>
    </row>
    <row r="13" spans="1:18" x14ac:dyDescent="0.3">
      <c r="A13" s="420" t="s">
        <v>5</v>
      </c>
      <c r="B13" s="421" t="s">
        <v>32</v>
      </c>
      <c r="C13" s="422">
        <f t="shared" ref="C13:K13" si="12">(C68*C$62+C117*C$111+C166*C$160)/(SUM(C$160,C$111,C$62))</f>
        <v>7.85E-2</v>
      </c>
      <c r="D13" s="422">
        <f t="shared" si="12"/>
        <v>0.11540000000000002</v>
      </c>
      <c r="E13" s="422">
        <f t="shared" si="12"/>
        <v>0.15017371801480042</v>
      </c>
      <c r="F13" s="422">
        <f t="shared" si="12"/>
        <v>0.1501657134502967</v>
      </c>
      <c r="G13" s="422">
        <f t="shared" si="12"/>
        <v>0.15018016916548299</v>
      </c>
      <c r="H13" s="422">
        <f t="shared" si="12"/>
        <v>0.17499999999999996</v>
      </c>
      <c r="I13" s="422">
        <f t="shared" si="12"/>
        <v>0.17499999999999999</v>
      </c>
      <c r="J13" s="422">
        <f t="shared" si="12"/>
        <v>0.17499999999999999</v>
      </c>
      <c r="K13" s="422">
        <f t="shared" si="12"/>
        <v>0.20790000000000003</v>
      </c>
      <c r="L13" s="422">
        <f>(L68*L$62+L117*L$111+L166*L$160)/(SUM(L$160,L$111,L$62))</f>
        <v>0.2079</v>
      </c>
      <c r="M13" s="422">
        <f>(M68*M$62+M117*M$111+M166*M$160)/(SUM(M$160,M$111,M$62))</f>
        <v>0.24540000000000003</v>
      </c>
      <c r="N13" s="600">
        <f t="shared" si="5"/>
        <v>0.16834290745584379</v>
      </c>
      <c r="O13" s="600"/>
      <c r="P13" s="423">
        <f t="shared" si="6"/>
        <v>1.8182910419679291E-2</v>
      </c>
      <c r="Q13" s="422">
        <f t="shared" si="7"/>
        <v>8.8908798522460003E-2</v>
      </c>
      <c r="R13" s="424">
        <f t="shared" si="8"/>
        <v>1335419.133596</v>
      </c>
    </row>
    <row r="14" spans="1:18" x14ac:dyDescent="0.3">
      <c r="A14" s="438" t="s">
        <v>6</v>
      </c>
      <c r="B14" s="439" t="s">
        <v>181</v>
      </c>
      <c r="C14" s="440">
        <f t="shared" ref="C14:K14" si="13">(C69*C$62+C118*C$111+C167*C$160)/(SUM(C$160,C$111,C$62))</f>
        <v>0.23171427683748055</v>
      </c>
      <c r="D14" s="440">
        <f t="shared" si="13"/>
        <v>0.18791641900165176</v>
      </c>
      <c r="E14" s="440">
        <f t="shared" si="13"/>
        <v>0.31666984048830454</v>
      </c>
      <c r="F14" s="440">
        <f t="shared" si="13"/>
        <v>0.68504256895113125</v>
      </c>
      <c r="G14" s="440">
        <f t="shared" si="13"/>
        <v>0.4845065171612507</v>
      </c>
      <c r="H14" s="440">
        <f t="shared" si="13"/>
        <v>0.35546909064660775</v>
      </c>
      <c r="I14" s="440">
        <f t="shared" si="13"/>
        <v>1.4635</v>
      </c>
      <c r="J14" s="440">
        <f t="shared" si="13"/>
        <v>0.76610469743811449</v>
      </c>
      <c r="K14" s="440">
        <f t="shared" si="13"/>
        <v>0.91371988573220442</v>
      </c>
      <c r="L14" s="440">
        <f>(L69*L$62+L118*L$111+L167*L$160)/(SUM(L$160,L$111,L$62))</f>
        <v>0.8568992935473676</v>
      </c>
      <c r="M14" s="440">
        <f>(M69*M$62+M118*M$111+M167*M$160)/(SUM(M$160,M$111,M$62))</f>
        <v>1.5318296887240359</v>
      </c>
      <c r="N14" s="599">
        <f t="shared" si="5"/>
        <v>0.54304105517703372</v>
      </c>
      <c r="O14" s="599"/>
      <c r="P14" s="441">
        <f t="shared" si="6"/>
        <v>5.8654486902467703E-2</v>
      </c>
      <c r="Q14" s="440">
        <f t="shared" si="7"/>
        <v>0.28680226861843333</v>
      </c>
      <c r="R14" s="442">
        <f t="shared" si="8"/>
        <v>4307799.0416779993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5"/>
        <v>9.8268497876442124E-3</v>
      </c>
      <c r="O15" s="600"/>
      <c r="P15" s="423">
        <f t="shared" si="6"/>
        <v>1.0614093108926906E-3</v>
      </c>
      <c r="Q15" s="422">
        <f t="shared" si="7"/>
        <v>5.1899626844053833E-3</v>
      </c>
      <c r="R15" s="424">
        <f t="shared" si="8"/>
        <v>77953.763705999998</v>
      </c>
    </row>
    <row r="16" spans="1:18" ht="28.8" x14ac:dyDescent="0.3">
      <c r="A16" s="404">
        <v>5</v>
      </c>
      <c r="B16" s="408" t="s">
        <v>71</v>
      </c>
      <c r="C16" s="405">
        <f t="shared" ref="C16:M16" si="14">SUM(C17:C19,C23:C25)</f>
        <v>3.1614123950760424</v>
      </c>
      <c r="D16" s="405">
        <f t="shared" si="14"/>
        <v>3.1793117421430517</v>
      </c>
      <c r="E16" s="405">
        <f t="shared" si="14"/>
        <v>4.8823202174530964</v>
      </c>
      <c r="F16" s="405">
        <f t="shared" ref="F16" si="15">SUM(F17:F19,F23:F25)</f>
        <v>5.3462155389832668</v>
      </c>
      <c r="G16" s="405">
        <f t="shared" si="14"/>
        <v>4.8861038627723081</v>
      </c>
      <c r="H16" s="405">
        <f t="shared" si="14"/>
        <v>4.8812068561495261</v>
      </c>
      <c r="I16" s="405">
        <f t="shared" si="14"/>
        <v>4.8928501209999995</v>
      </c>
      <c r="J16" s="405">
        <f t="shared" si="14"/>
        <v>5.3207788484125302</v>
      </c>
      <c r="K16" s="405">
        <f t="shared" si="14"/>
        <v>4.8784197989317919</v>
      </c>
      <c r="L16" s="405">
        <f t="shared" si="14"/>
        <v>4.8672265831058361</v>
      </c>
      <c r="M16" s="405">
        <f t="shared" si="14"/>
        <v>4.8867017319960437</v>
      </c>
      <c r="N16" s="603">
        <f t="shared" si="5"/>
        <v>4.6619524855722956</v>
      </c>
      <c r="O16" s="603"/>
      <c r="P16" s="406">
        <f t="shared" si="6"/>
        <v>0.50354283234769959</v>
      </c>
      <c r="Q16" s="405">
        <f t="shared" si="7"/>
        <v>2.4621684425270418</v>
      </c>
      <c r="R16" s="409">
        <f t="shared" si="8"/>
        <v>36982018.685768865</v>
      </c>
    </row>
    <row r="17" spans="1:18" x14ac:dyDescent="0.3">
      <c r="A17" s="420" t="s">
        <v>115</v>
      </c>
      <c r="B17" s="421" t="s">
        <v>114</v>
      </c>
      <c r="C17" s="422">
        <f t="shared" ref="C17:M17" si="16">(C72*C$62+C121*C$111+C170*C$160)/(SUM(C$160,C$111,C$62))</f>
        <v>1.7275455724829627</v>
      </c>
      <c r="D17" s="422">
        <f t="shared" si="16"/>
        <v>1.7395170042026122</v>
      </c>
      <c r="E17" s="422">
        <f t="shared" si="16"/>
        <v>2.5858033281067971</v>
      </c>
      <c r="F17" s="422">
        <f t="shared" si="16"/>
        <v>2.8032518524701735</v>
      </c>
      <c r="G17" s="422">
        <f t="shared" si="16"/>
        <v>2.5872444270755355</v>
      </c>
      <c r="H17" s="422">
        <f t="shared" si="16"/>
        <v>2.5858036667374864</v>
      </c>
      <c r="I17" s="422">
        <f t="shared" si="16"/>
        <v>2.597</v>
      </c>
      <c r="J17" s="422">
        <f t="shared" si="16"/>
        <v>2.827222991092099</v>
      </c>
      <c r="K17" s="422">
        <f t="shared" si="16"/>
        <v>2.5841541101713932</v>
      </c>
      <c r="L17" s="422">
        <f t="shared" si="16"/>
        <v>2.5759769616121617</v>
      </c>
      <c r="M17" s="422">
        <f t="shared" si="16"/>
        <v>2.5879104169402645</v>
      </c>
      <c r="N17" s="600">
        <f t="shared" si="5"/>
        <v>2.4767385249215641</v>
      </c>
      <c r="O17" s="600"/>
      <c r="P17" s="423">
        <f t="shared" si="6"/>
        <v>0.26751536736663462</v>
      </c>
      <c r="Q17" s="422">
        <f t="shared" si="7"/>
        <v>1.308067264804877</v>
      </c>
      <c r="R17" s="424">
        <f t="shared" si="8"/>
        <v>19647302.432163</v>
      </c>
    </row>
    <row r="18" spans="1:18" x14ac:dyDescent="0.3">
      <c r="A18" s="438" t="s">
        <v>116</v>
      </c>
      <c r="B18" s="439" t="s">
        <v>117</v>
      </c>
      <c r="C18" s="440">
        <f t="shared" ref="C18:M18" si="17">(C73*C$62+C122*C$111+C171*C$160)/(SUM(C$160,C$111,C$62))</f>
        <v>0.7322944753565207</v>
      </c>
      <c r="D18" s="440">
        <f t="shared" si="17"/>
        <v>0.73736908146245805</v>
      </c>
      <c r="E18" s="440">
        <f t="shared" si="17"/>
        <v>1.0961039301611746</v>
      </c>
      <c r="F18" s="440">
        <f t="shared" si="17"/>
        <v>1.1882788374991393</v>
      </c>
      <c r="G18" s="440">
        <f t="shared" si="17"/>
        <v>1.09671480192633</v>
      </c>
      <c r="H18" s="440">
        <f t="shared" si="17"/>
        <v>1.0961040737043535</v>
      </c>
      <c r="I18" s="440">
        <f t="shared" si="17"/>
        <v>1.1008501210000001</v>
      </c>
      <c r="J18" s="440">
        <f t="shared" si="17"/>
        <v>1.1984400353630029</v>
      </c>
      <c r="K18" s="440">
        <f t="shared" si="17"/>
        <v>1.0954048382228825</v>
      </c>
      <c r="L18" s="440">
        <f t="shared" si="17"/>
        <v>1.0919386021886641</v>
      </c>
      <c r="M18" s="440">
        <f t="shared" si="17"/>
        <v>1.0969971103680596</v>
      </c>
      <c r="N18" s="599">
        <f t="shared" si="5"/>
        <v>1.0498721235445767</v>
      </c>
      <c r="O18" s="599"/>
      <c r="P18" s="441">
        <f t="shared" si="6"/>
        <v>0.11339789161914486</v>
      </c>
      <c r="Q18" s="440">
        <f t="shared" si="7"/>
        <v>0.55448055707993382</v>
      </c>
      <c r="R18" s="442">
        <f t="shared" si="8"/>
        <v>8328353.9698768714</v>
      </c>
    </row>
    <row r="19" spans="1:18" x14ac:dyDescent="0.3">
      <c r="A19" s="420" t="s">
        <v>8</v>
      </c>
      <c r="B19" s="421" t="s">
        <v>35</v>
      </c>
      <c r="C19" s="422">
        <f t="shared" ref="C19:M19" si="18">(C74*C$62+C123*C$111+C172*C$160)/(SUM(C$160,C$111,C$62))</f>
        <v>0.44871359972248559</v>
      </c>
      <c r="D19" s="422">
        <f t="shared" si="18"/>
        <v>0.44807637212457085</v>
      </c>
      <c r="E19" s="422">
        <f t="shared" si="18"/>
        <v>0.81221517524905951</v>
      </c>
      <c r="F19" s="422">
        <f t="shared" si="18"/>
        <v>0.92860516765313561</v>
      </c>
      <c r="G19" s="422">
        <f t="shared" si="18"/>
        <v>0.81365897095401218</v>
      </c>
      <c r="H19" s="422">
        <f t="shared" si="18"/>
        <v>0.81117416859286273</v>
      </c>
      <c r="I19" s="422">
        <f t="shared" si="18"/>
        <v>0.80580000000000007</v>
      </c>
      <c r="J19" s="422">
        <f t="shared" si="18"/>
        <v>0.87177181704670614</v>
      </c>
      <c r="K19" s="422">
        <f t="shared" si="18"/>
        <v>0.81096440847355933</v>
      </c>
      <c r="L19" s="422">
        <f t="shared" si="18"/>
        <v>0.81237571498013383</v>
      </c>
      <c r="M19" s="422">
        <f t="shared" si="18"/>
        <v>0.8132507911520207</v>
      </c>
      <c r="N19" s="600">
        <f t="shared" si="5"/>
        <v>0.76441109879021885</v>
      </c>
      <c r="O19" s="600"/>
      <c r="P19" s="423">
        <f t="shared" si="6"/>
        <v>8.2564919087885658E-2</v>
      </c>
      <c r="Q19" s="422">
        <f t="shared" si="7"/>
        <v>0.40371687407441531</v>
      </c>
      <c r="R19" s="424">
        <f t="shared" si="8"/>
        <v>6063868.2240019999</v>
      </c>
    </row>
    <row r="20" spans="1:18" x14ac:dyDescent="0.3">
      <c r="A20" s="438" t="s">
        <v>9</v>
      </c>
      <c r="B20" s="439" t="s">
        <v>108</v>
      </c>
      <c r="C20" s="440">
        <f t="shared" ref="C20:M20" si="19">(C75*C$62+C124*C$111+C173*C$160)/(SUM(C$160,C$111,C$62))</f>
        <v>0.40243501278957566</v>
      </c>
      <c r="D20" s="440">
        <f t="shared" si="19"/>
        <v>0.40183055302441778</v>
      </c>
      <c r="E20" s="440">
        <f t="shared" si="19"/>
        <v>0.72758771973968261</v>
      </c>
      <c r="F20" s="440">
        <f t="shared" si="19"/>
        <v>0.83282003331503207</v>
      </c>
      <c r="G20" s="440">
        <f t="shared" si="19"/>
        <v>0.72971253562024196</v>
      </c>
      <c r="H20" s="440">
        <f t="shared" si="19"/>
        <v>0.7274723505187829</v>
      </c>
      <c r="I20" s="440">
        <f t="shared" si="19"/>
        <v>0.72260000000000002</v>
      </c>
      <c r="J20" s="440">
        <f t="shared" si="19"/>
        <v>0.78532892458791481</v>
      </c>
      <c r="K20" s="440">
        <f t="shared" si="19"/>
        <v>0.72728614874521946</v>
      </c>
      <c r="L20" s="440">
        <f t="shared" si="19"/>
        <v>0.72857564164883803</v>
      </c>
      <c r="M20" s="440">
        <f t="shared" si="19"/>
        <v>0.7293428209931947</v>
      </c>
      <c r="N20" s="599">
        <f t="shared" si="5"/>
        <v>0.68532980749750017</v>
      </c>
      <c r="O20" s="599"/>
      <c r="P20" s="441">
        <f t="shared" si="6"/>
        <v>7.4023258157945762E-2</v>
      </c>
      <c r="Q20" s="440">
        <f t="shared" si="7"/>
        <v>0.3619507985046172</v>
      </c>
      <c r="R20" s="442">
        <f t="shared" si="8"/>
        <v>5436537.55057</v>
      </c>
    </row>
    <row r="21" spans="1:18" x14ac:dyDescent="0.3">
      <c r="A21" s="420" t="s">
        <v>10</v>
      </c>
      <c r="B21" s="421" t="s">
        <v>109</v>
      </c>
      <c r="C21" s="422">
        <f t="shared" ref="C21:M21" si="20">(C76*C$62+C125*C$111+C174*C$160)/(SUM(C$160,C$111,C$62))</f>
        <v>4.1912089390630188E-2</v>
      </c>
      <c r="D21" s="422">
        <f t="shared" si="20"/>
        <v>4.1868712270706696E-2</v>
      </c>
      <c r="E21" s="422">
        <f t="shared" si="20"/>
        <v>7.6718743046488458E-2</v>
      </c>
      <c r="F21" s="422">
        <f t="shared" si="20"/>
        <v>8.675205232207768E-2</v>
      </c>
      <c r="G21" s="422">
        <f t="shared" si="20"/>
        <v>7.6027910216231384E-2</v>
      </c>
      <c r="H21" s="422">
        <f t="shared" si="20"/>
        <v>7.5798120357624815E-2</v>
      </c>
      <c r="I21" s="422">
        <f t="shared" si="20"/>
        <v>7.5300000000000006E-2</v>
      </c>
      <c r="J21" s="422">
        <f t="shared" si="20"/>
        <v>7.8242892458791471E-2</v>
      </c>
      <c r="K21" s="422">
        <f t="shared" si="20"/>
        <v>7.5778842484550288E-2</v>
      </c>
      <c r="L21" s="422">
        <f t="shared" si="20"/>
        <v>7.5910065998166201E-2</v>
      </c>
      <c r="M21" s="422">
        <f t="shared" si="20"/>
        <v>7.5990091415002306E-2</v>
      </c>
      <c r="N21" s="600">
        <f t="shared" si="5"/>
        <v>7.1643385854093036E-2</v>
      </c>
      <c r="O21" s="600"/>
      <c r="P21" s="423">
        <f t="shared" si="6"/>
        <v>7.7382842368288393E-3</v>
      </c>
      <c r="Q21" s="422">
        <f t="shared" si="7"/>
        <v>3.7837812442672661E-2</v>
      </c>
      <c r="R21" s="424">
        <f t="shared" si="8"/>
        <v>568327.76450800011</v>
      </c>
    </row>
    <row r="22" spans="1:18" x14ac:dyDescent="0.3">
      <c r="A22" s="438" t="s">
        <v>11</v>
      </c>
      <c r="B22" s="439" t="s">
        <v>110</v>
      </c>
      <c r="C22" s="440">
        <f t="shared" ref="C22:M22" si="21">(C77*C$62+C126*C$111+C175*C$160)/(SUM(C$160,C$111,C$62))</f>
        <v>4.3664975422796938E-3</v>
      </c>
      <c r="D22" s="440">
        <f t="shared" si="21"/>
        <v>4.3771068294463193E-3</v>
      </c>
      <c r="E22" s="440">
        <f t="shared" si="21"/>
        <v>7.9087124628884984E-3</v>
      </c>
      <c r="F22" s="440">
        <f t="shared" si="21"/>
        <v>9.0330820160256526E-3</v>
      </c>
      <c r="G22" s="440">
        <f t="shared" si="21"/>
        <v>7.9185251175389344E-3</v>
      </c>
      <c r="H22" s="440">
        <f t="shared" si="21"/>
        <v>7.9036977164547561E-3</v>
      </c>
      <c r="I22" s="440">
        <f t="shared" si="21"/>
        <v>7.9000000000000008E-3</v>
      </c>
      <c r="J22" s="440">
        <f t="shared" si="21"/>
        <v>8.2000000000000007E-3</v>
      </c>
      <c r="K22" s="440">
        <f t="shared" si="21"/>
        <v>7.8994172437896505E-3</v>
      </c>
      <c r="L22" s="440">
        <f t="shared" si="21"/>
        <v>7.890007333129577E-3</v>
      </c>
      <c r="M22" s="440">
        <f t="shared" si="21"/>
        <v>7.9178787438237159E-3</v>
      </c>
      <c r="N22" s="599">
        <f t="shared" si="5"/>
        <v>7.4379054386257033E-3</v>
      </c>
      <c r="O22" s="599"/>
      <c r="P22" s="441">
        <f t="shared" si="6"/>
        <v>8.0337669311105744E-4</v>
      </c>
      <c r="Q22" s="440">
        <f t="shared" si="7"/>
        <v>3.9282631271254434E-3</v>
      </c>
      <c r="R22" s="442">
        <f t="shared" si="8"/>
        <v>59002.90892400001</v>
      </c>
    </row>
    <row r="23" spans="1:18" x14ac:dyDescent="0.3">
      <c r="A23" s="438" t="s">
        <v>13</v>
      </c>
      <c r="B23" s="439" t="s">
        <v>40</v>
      </c>
      <c r="C23" s="440">
        <f t="shared" ref="C23:M23" si="22">(C78*C$62+C127*C$111+C176*C$160)/(SUM(C$160,C$111,C$62))</f>
        <v>4.4205772064333501E-2</v>
      </c>
      <c r="D23" s="440">
        <f t="shared" si="22"/>
        <v>4.4504712047513009E-2</v>
      </c>
      <c r="E23" s="440">
        <f t="shared" si="22"/>
        <v>6.6790419957906924E-2</v>
      </c>
      <c r="F23" s="440">
        <f t="shared" si="22"/>
        <v>7.3181784783248743E-2</v>
      </c>
      <c r="G23" s="440">
        <f t="shared" si="22"/>
        <v>6.6008999160840576E-2</v>
      </c>
      <c r="H23" s="440">
        <f t="shared" si="22"/>
        <v>6.5960260638307858E-2</v>
      </c>
      <c r="I23" s="440">
        <f t="shared" si="22"/>
        <v>6.6199999999999995E-2</v>
      </c>
      <c r="J23" s="440">
        <f t="shared" si="22"/>
        <v>7.2157354752748842E-2</v>
      </c>
      <c r="K23" s="440">
        <f t="shared" si="22"/>
        <v>6.5919299397702733E-2</v>
      </c>
      <c r="L23" s="440">
        <f t="shared" si="22"/>
        <v>6.5730051331907055E-2</v>
      </c>
      <c r="M23" s="440">
        <f t="shared" si="22"/>
        <v>6.6022761080715239E-2</v>
      </c>
      <c r="N23" s="599">
        <f t="shared" si="5"/>
        <v>6.3544214828420417E-2</v>
      </c>
      <c r="O23" s="599"/>
      <c r="P23" s="441">
        <f t="shared" si="6"/>
        <v>6.8634834895975067E-3</v>
      </c>
      <c r="Q23" s="440">
        <f t="shared" si="7"/>
        <v>3.3560307819501346E-2</v>
      </c>
      <c r="R23" s="442">
        <f t="shared" si="8"/>
        <v>504079.21304000006</v>
      </c>
    </row>
    <row r="24" spans="1:18" x14ac:dyDescent="0.3">
      <c r="A24" s="425" t="s">
        <v>14</v>
      </c>
      <c r="B24" s="421" t="s">
        <v>118</v>
      </c>
      <c r="C24" s="422">
        <f t="shared" ref="C24:M24" si="23">(C79*C$62+C128*C$111+C177*C$160)/(SUM(C$160,C$111,C$62))</f>
        <v>0.15689641049907133</v>
      </c>
      <c r="D24" s="422">
        <f t="shared" si="23"/>
        <v>0.15772863475435306</v>
      </c>
      <c r="E24" s="422">
        <f t="shared" si="23"/>
        <v>0.24480427714074166</v>
      </c>
      <c r="F24" s="422">
        <f t="shared" si="23"/>
        <v>0.26891731632799742</v>
      </c>
      <c r="G24" s="422">
        <f t="shared" si="23"/>
        <v>0.24500947770817633</v>
      </c>
      <c r="H24" s="422">
        <f t="shared" si="23"/>
        <v>0.24473353981019072</v>
      </c>
      <c r="I24" s="422">
        <f t="shared" si="23"/>
        <v>0.2452</v>
      </c>
      <c r="J24" s="422">
        <f t="shared" si="23"/>
        <v>0.26651495671703807</v>
      </c>
      <c r="K24" s="422">
        <f t="shared" si="23"/>
        <v>0.24459673667917303</v>
      </c>
      <c r="L24" s="422">
        <f t="shared" si="23"/>
        <v>0.2440851943279338</v>
      </c>
      <c r="M24" s="422">
        <f t="shared" si="23"/>
        <v>0.24503120769347053</v>
      </c>
      <c r="N24" s="600">
        <f t="shared" si="5"/>
        <v>0.23352380760474442</v>
      </c>
      <c r="O24" s="600"/>
      <c r="P24" s="423">
        <f t="shared" si="6"/>
        <v>2.5223174167009376E-2</v>
      </c>
      <c r="Q24" s="422">
        <f t="shared" si="7"/>
        <v>0.12333350703220969</v>
      </c>
      <c r="R24" s="424">
        <f t="shared" si="8"/>
        <v>1852481.7323079999</v>
      </c>
    </row>
    <row r="25" spans="1:18" x14ac:dyDescent="0.3">
      <c r="A25" s="443"/>
      <c r="B25" s="439" t="s">
        <v>117</v>
      </c>
      <c r="C25" s="440">
        <f t="shared" ref="C25:M25" si="24">(C80*C$62+C129*C$111+C178*C$160)/(SUM(C$160,C$111,C$62))</f>
        <v>5.1756564950668778E-2</v>
      </c>
      <c r="D25" s="440">
        <f t="shared" si="24"/>
        <v>5.2115937551544818E-2</v>
      </c>
      <c r="E25" s="440">
        <f t="shared" si="24"/>
        <v>7.6603086837416401E-2</v>
      </c>
      <c r="F25" s="440">
        <f t="shared" si="24"/>
        <v>8.3980580249571071E-2</v>
      </c>
      <c r="G25" s="440">
        <f t="shared" si="24"/>
        <v>7.7467185947413517E-2</v>
      </c>
      <c r="H25" s="440">
        <f t="shared" si="24"/>
        <v>7.743114666632489E-2</v>
      </c>
      <c r="I25" s="440">
        <f t="shared" si="24"/>
        <v>7.7799999999999994E-2</v>
      </c>
      <c r="J25" s="440">
        <f t="shared" si="24"/>
        <v>8.4671693440936072E-2</v>
      </c>
      <c r="K25" s="440">
        <f t="shared" si="24"/>
        <v>7.7380405987079987E-2</v>
      </c>
      <c r="L25" s="440">
        <f t="shared" si="24"/>
        <v>7.7120058665036614E-2</v>
      </c>
      <c r="M25" s="440">
        <f t="shared" si="24"/>
        <v>7.7489444761513551E-2</v>
      </c>
      <c r="N25" s="599">
        <f t="shared" si="5"/>
        <v>7.386271588277156E-2</v>
      </c>
      <c r="O25" s="599"/>
      <c r="P25" s="441">
        <f t="shared" si="6"/>
        <v>7.9779966174276518E-3</v>
      </c>
      <c r="Q25" s="440">
        <f t="shared" si="7"/>
        <v>3.9009931716104958E-2</v>
      </c>
      <c r="R25" s="442">
        <f t="shared" si="8"/>
        <v>585933.11437899992</v>
      </c>
    </row>
    <row r="26" spans="1:18" x14ac:dyDescent="0.3">
      <c r="A26" s="404">
        <v>6</v>
      </c>
      <c r="B26" s="398" t="s">
        <v>42</v>
      </c>
      <c r="C26" s="405">
        <f>SUM(C27:C29)</f>
        <v>0.3880333899700763</v>
      </c>
      <c r="D26" s="405">
        <f t="shared" ref="D26:M26" si="25">SUM(D27:D29)</f>
        <v>0.39548083510379817</v>
      </c>
      <c r="E26" s="405">
        <f t="shared" si="25"/>
        <v>0.48713112720321328</v>
      </c>
      <c r="F26" s="405">
        <f t="shared" ref="F26" si="26">SUM(F27:F29)</f>
        <v>0.51469741472918784</v>
      </c>
      <c r="G26" s="405">
        <f t="shared" si="25"/>
        <v>0.48617994065494696</v>
      </c>
      <c r="H26" s="405">
        <f t="shared" si="25"/>
        <v>0.48829782629349744</v>
      </c>
      <c r="I26" s="405">
        <f t="shared" si="25"/>
        <v>0.4995</v>
      </c>
      <c r="J26" s="405">
        <f>SUM(J27:J29)</f>
        <v>1.0401318911263986</v>
      </c>
      <c r="K26" s="405">
        <f t="shared" si="25"/>
        <v>0.48776972207349834</v>
      </c>
      <c r="L26" s="405">
        <f t="shared" si="25"/>
        <v>0.48240510633037892</v>
      </c>
      <c r="M26" s="405">
        <f t="shared" si="25"/>
        <v>0.48694546019404228</v>
      </c>
      <c r="N26" s="603">
        <f t="shared" si="5"/>
        <v>0.49019795640197744</v>
      </c>
      <c r="O26" s="603"/>
      <c r="P26" s="406">
        <f t="shared" si="6"/>
        <v>5.2946843225366899E-2</v>
      </c>
      <c r="Q26" s="405">
        <f t="shared" si="7"/>
        <v>0.25889365937972053</v>
      </c>
      <c r="R26" s="407">
        <f t="shared" si="8"/>
        <v>3888608.9121430004</v>
      </c>
    </row>
    <row r="27" spans="1:18" x14ac:dyDescent="0.3">
      <c r="A27" s="420" t="s">
        <v>15</v>
      </c>
      <c r="B27" s="421" t="s">
        <v>43</v>
      </c>
      <c r="C27" s="422">
        <f t="shared" ref="C27:M27" si="27">(C82*C$62+C131*C$111+C180*C$160)/(SUM(C$160,C$111,C$62))</f>
        <v>0.17954929653123805</v>
      </c>
      <c r="D27" s="422">
        <f t="shared" si="27"/>
        <v>0.18053099077810955</v>
      </c>
      <c r="E27" s="422">
        <f t="shared" si="27"/>
        <v>0.27720926048500594</v>
      </c>
      <c r="F27" s="422">
        <f t="shared" si="27"/>
        <v>0.3035822758263711</v>
      </c>
      <c r="G27" s="422">
        <f t="shared" si="27"/>
        <v>0.27742454556434415</v>
      </c>
      <c r="H27" s="422">
        <f t="shared" si="27"/>
        <v>0.27714541542689841</v>
      </c>
      <c r="I27" s="422">
        <f t="shared" si="27"/>
        <v>0.27779999999999999</v>
      </c>
      <c r="J27" s="422">
        <f t="shared" si="27"/>
        <v>0.30211508032280815</v>
      </c>
      <c r="K27" s="422">
        <f t="shared" si="27"/>
        <v>0.27698752242892333</v>
      </c>
      <c r="L27" s="422">
        <f t="shared" si="27"/>
        <v>0.27635521632732257</v>
      </c>
      <c r="M27" s="422">
        <f t="shared" si="27"/>
        <v>0.27745805133040363</v>
      </c>
      <c r="N27" s="600">
        <f t="shared" si="5"/>
        <v>0.26470048916591443</v>
      </c>
      <c r="O27" s="600"/>
      <c r="P27" s="423">
        <f t="shared" si="6"/>
        <v>2.8590603282835442E-2</v>
      </c>
      <c r="Q27" s="422">
        <f t="shared" si="7"/>
        <v>0.13979919211162428</v>
      </c>
      <c r="R27" s="424">
        <f t="shared" si="8"/>
        <v>2099797.985235</v>
      </c>
    </row>
    <row r="28" spans="1:18" x14ac:dyDescent="0.3">
      <c r="A28" s="438" t="s">
        <v>16</v>
      </c>
      <c r="B28" s="439" t="s">
        <v>80</v>
      </c>
      <c r="C28" s="440">
        <f t="shared" ref="C28:M28" si="28">(C83*C$62+C132*C$111+C181*C$160)/(SUM(C$160,C$111,C$62))</f>
        <v>0.20848409343883822</v>
      </c>
      <c r="D28" s="440">
        <f t="shared" si="28"/>
        <v>0.21494984432568859</v>
      </c>
      <c r="E28" s="440">
        <f t="shared" si="28"/>
        <v>0.20992186671820737</v>
      </c>
      <c r="F28" s="440">
        <f t="shared" si="28"/>
        <v>0.21111513890281677</v>
      </c>
      <c r="G28" s="440">
        <f t="shared" si="28"/>
        <v>0.20875539509060281</v>
      </c>
      <c r="H28" s="440">
        <f t="shared" si="28"/>
        <v>0.21115241086659903</v>
      </c>
      <c r="I28" s="440">
        <f t="shared" si="28"/>
        <v>0.22170000000000001</v>
      </c>
      <c r="J28" s="440">
        <f t="shared" si="28"/>
        <v>0.21761681080359049</v>
      </c>
      <c r="K28" s="440">
        <f t="shared" si="28"/>
        <v>0.21078219964457504</v>
      </c>
      <c r="L28" s="440">
        <f t="shared" si="28"/>
        <v>0.20604989000305635</v>
      </c>
      <c r="M28" s="440">
        <f t="shared" si="28"/>
        <v>0.20948740886363862</v>
      </c>
      <c r="N28" s="599">
        <f t="shared" si="5"/>
        <v>0.21108807690219414</v>
      </c>
      <c r="O28" s="599"/>
      <c r="P28" s="441">
        <f t="shared" si="6"/>
        <v>2.2799865173896469E-2</v>
      </c>
      <c r="Q28" s="440">
        <f t="shared" si="7"/>
        <v>0.11148427684554185</v>
      </c>
      <c r="R28" s="442">
        <f t="shared" si="8"/>
        <v>1674505.0981320001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5"/>
        <v>1.4409390333868831E-2</v>
      </c>
      <c r="O29" s="600"/>
      <c r="P29" s="423">
        <f t="shared" si="6"/>
        <v>1.5563747686349852E-3</v>
      </c>
      <c r="Q29" s="422">
        <f t="shared" si="7"/>
        <v>7.6101904225544144E-3</v>
      </c>
      <c r="R29" s="424">
        <f t="shared" si="8"/>
        <v>114305.82877599999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5"/>
        <v>1.4409390333868831E-2</v>
      </c>
      <c r="O30" s="599"/>
      <c r="P30" s="441">
        <f t="shared" si="6"/>
        <v>1.5563747686349852E-3</v>
      </c>
      <c r="Q30" s="440">
        <f t="shared" si="7"/>
        <v>7.6101904225544144E-3</v>
      </c>
      <c r="R30" s="442">
        <f t="shared" si="8"/>
        <v>114305.82877599999</v>
      </c>
    </row>
    <row r="31" spans="1:18" x14ac:dyDescent="0.3">
      <c r="A31" s="404">
        <v>7</v>
      </c>
      <c r="B31" s="398" t="s">
        <v>45</v>
      </c>
      <c r="C31" s="405">
        <f>SUM(C32:C33)</f>
        <v>0.25912006035265206</v>
      </c>
      <c r="D31" s="405">
        <f>SUM(D32:D33)</f>
        <v>0.22680386701014982</v>
      </c>
      <c r="E31" s="405">
        <f t="shared" ref="E31:M31" si="29">SUM(E32:E33)</f>
        <v>0.38318209360612304</v>
      </c>
      <c r="F31" s="405">
        <f t="shared" ref="F31" si="30">SUM(F32:F33)</f>
        <v>0.74749587420174524</v>
      </c>
      <c r="G31" s="405">
        <f t="shared" si="29"/>
        <v>0.52738731875351474</v>
      </c>
      <c r="H31" s="405">
        <f t="shared" si="29"/>
        <v>0.46702862316316263</v>
      </c>
      <c r="I31" s="405">
        <f t="shared" si="29"/>
        <v>1.6039000000000001</v>
      </c>
      <c r="J31" s="405">
        <f t="shared" si="29"/>
        <v>0.84868936990376587</v>
      </c>
      <c r="K31" s="405">
        <f t="shared" si="29"/>
        <v>0.99628709955919925</v>
      </c>
      <c r="L31" s="405">
        <f t="shared" si="29"/>
        <v>0.93239958687255076</v>
      </c>
      <c r="M31" s="405">
        <f t="shared" si="29"/>
        <v>1.7619132226190828</v>
      </c>
      <c r="N31" s="603">
        <f t="shared" ref="N31:N48" si="31">(O86*$O$62+O135*$O$111+O184*$O$160)/$N$7</f>
        <v>0.63221333123352697</v>
      </c>
      <c r="O31" s="603"/>
      <c r="P31" s="406">
        <f t="shared" si="6"/>
        <v>6.8286086664871862E-2</v>
      </c>
      <c r="Q31" s="405">
        <f t="shared" si="7"/>
        <v>0.33389780739410468</v>
      </c>
      <c r="R31" s="407">
        <f t="shared" si="8"/>
        <v>5015178.7907379996</v>
      </c>
    </row>
    <row r="32" spans="1:18" x14ac:dyDescent="0.3">
      <c r="A32" s="420" t="s">
        <v>17</v>
      </c>
      <c r="B32" s="421" t="s">
        <v>46</v>
      </c>
      <c r="C32" s="422">
        <f t="shared" ref="C32:M32" si="32">(C87*C$62+C136*C$111+C185*C$160)/(SUM(C$160,C$111,C$62))</f>
        <v>0.2450854537310366</v>
      </c>
      <c r="D32" s="422">
        <f t="shared" si="32"/>
        <v>0.2157146972858609</v>
      </c>
      <c r="E32" s="422">
        <f t="shared" si="32"/>
        <v>0.36337881505624897</v>
      </c>
      <c r="F32" s="422">
        <f t="shared" si="32"/>
        <v>0.70965456500341695</v>
      </c>
      <c r="G32" s="422">
        <f t="shared" si="32"/>
        <v>0.49923370375030029</v>
      </c>
      <c r="H32" s="422">
        <f t="shared" si="32"/>
        <v>0.44306666620631679</v>
      </c>
      <c r="I32" s="422">
        <f t="shared" si="32"/>
        <v>1.5334000000000001</v>
      </c>
      <c r="J32" s="422">
        <f t="shared" si="32"/>
        <v>0.79816143416201246</v>
      </c>
      <c r="K32" s="422">
        <f t="shared" si="32"/>
        <v>0.94471092162934744</v>
      </c>
      <c r="L32" s="422">
        <f t="shared" si="32"/>
        <v>0.88128434121270993</v>
      </c>
      <c r="M32" s="422">
        <f t="shared" si="32"/>
        <v>1.6695918613684932</v>
      </c>
      <c r="N32" s="600">
        <f t="shared" si="31"/>
        <v>0.59933662660892761</v>
      </c>
      <c r="O32" s="600"/>
      <c r="P32" s="423">
        <f t="shared" si="6"/>
        <v>6.4735036109087984E-2</v>
      </c>
      <c r="Q32" s="422">
        <f t="shared" si="7"/>
        <v>0.31653427036289561</v>
      </c>
      <c r="R32" s="424">
        <f t="shared" si="8"/>
        <v>4754376.7108119996</v>
      </c>
    </row>
    <row r="33" spans="1:20" x14ac:dyDescent="0.3">
      <c r="A33" s="438" t="s">
        <v>18</v>
      </c>
      <c r="B33" s="439" t="s">
        <v>48</v>
      </c>
      <c r="C33" s="440">
        <f t="shared" ref="C33:M33" si="33">(C88*C$62+C137*C$111+C186*C$160)/(SUM(C$160,C$111,C$62))</f>
        <v>1.4034606621615478E-2</v>
      </c>
      <c r="D33" s="440">
        <f t="shared" si="33"/>
        <v>1.1089169724288906E-2</v>
      </c>
      <c r="E33" s="440">
        <f t="shared" si="33"/>
        <v>1.9803278549874067E-2</v>
      </c>
      <c r="F33" s="440">
        <f t="shared" si="33"/>
        <v>3.784130919832833E-2</v>
      </c>
      <c r="G33" s="440">
        <f t="shared" si="33"/>
        <v>2.8153615003214474E-2</v>
      </c>
      <c r="H33" s="440">
        <f t="shared" si="33"/>
        <v>2.396195695684581E-2</v>
      </c>
      <c r="I33" s="440">
        <f t="shared" si="33"/>
        <v>7.0499999999999993E-2</v>
      </c>
      <c r="J33" s="440">
        <f t="shared" si="33"/>
        <v>5.0527935741753446E-2</v>
      </c>
      <c r="K33" s="440">
        <f t="shared" si="33"/>
        <v>5.1576177929851842E-2</v>
      </c>
      <c r="L33" s="440">
        <f t="shared" si="33"/>
        <v>5.1115245659840845E-2</v>
      </c>
      <c r="M33" s="440">
        <f t="shared" si="33"/>
        <v>9.2321361250589568E-2</v>
      </c>
      <c r="N33" s="599">
        <f t="shared" si="31"/>
        <v>3.2876704624599448E-2</v>
      </c>
      <c r="O33" s="599"/>
      <c r="P33" s="441">
        <f t="shared" si="6"/>
        <v>3.5510505557838756E-3</v>
      </c>
      <c r="Q33" s="440">
        <f t="shared" si="7"/>
        <v>1.7363537031209048E-2</v>
      </c>
      <c r="R33" s="442">
        <f t="shared" si="8"/>
        <v>260802.07992600006</v>
      </c>
    </row>
    <row r="34" spans="1:20" x14ac:dyDescent="0.3">
      <c r="A34" s="404">
        <v>8</v>
      </c>
      <c r="B34" s="398" t="s">
        <v>49</v>
      </c>
      <c r="C34" s="405">
        <f>SUM(C35:C38)</f>
        <v>0.56208225928401945</v>
      </c>
      <c r="D34" s="405">
        <f>SUM(D35:D38)</f>
        <v>0.43432968175658021</v>
      </c>
      <c r="E34" s="405">
        <f t="shared" ref="E34:M34" si="34">SUM(E35:E38)</f>
        <v>0.57566644386733445</v>
      </c>
      <c r="F34" s="405">
        <f t="shared" ref="F34" si="35">SUM(F35:F38)</f>
        <v>1.1221536008393171</v>
      </c>
      <c r="G34" s="405">
        <f t="shared" si="34"/>
        <v>0.69569440576315056</v>
      </c>
      <c r="H34" s="405">
        <f t="shared" si="34"/>
        <v>0.92533747724518245</v>
      </c>
      <c r="I34" s="405">
        <f t="shared" si="34"/>
        <v>1.2826000000000002</v>
      </c>
      <c r="J34" s="405">
        <f t="shared" si="34"/>
        <v>1.139957107960057</v>
      </c>
      <c r="K34" s="405">
        <f t="shared" si="34"/>
        <v>1.5929640233953268</v>
      </c>
      <c r="L34" s="405">
        <f t="shared" si="34"/>
        <v>1.4936775017915576</v>
      </c>
      <c r="M34" s="405">
        <f t="shared" si="34"/>
        <v>2.8586013923486866</v>
      </c>
      <c r="N34" s="603">
        <f t="shared" si="31"/>
        <v>1.0272413664699231</v>
      </c>
      <c r="O34" s="603"/>
      <c r="P34" s="406">
        <f t="shared" si="6"/>
        <v>0.11095351760400624</v>
      </c>
      <c r="Q34" s="405">
        <f t="shared" si="7"/>
        <v>0.54252832546192586</v>
      </c>
      <c r="R34" s="407">
        <f t="shared" si="8"/>
        <v>8148830.2437989991</v>
      </c>
    </row>
    <row r="35" spans="1:20" x14ac:dyDescent="0.3">
      <c r="A35" s="420" t="s">
        <v>19</v>
      </c>
      <c r="B35" s="421" t="s">
        <v>46</v>
      </c>
      <c r="C35" s="422">
        <f t="shared" ref="C35:M35" si="36">(C90*C$62+C139*C$111+C188*C$160)/(SUM(C$160,C$111,C$62))</f>
        <v>0.28423117810599768</v>
      </c>
      <c r="D35" s="422">
        <f t="shared" si="36"/>
        <v>0.2196776865566902</v>
      </c>
      <c r="E35" s="422">
        <f t="shared" si="36"/>
        <v>0.29110716523284275</v>
      </c>
      <c r="F35" s="422">
        <f t="shared" si="36"/>
        <v>0.56755600421978392</v>
      </c>
      <c r="G35" s="422">
        <f t="shared" si="36"/>
        <v>0.35181122489598571</v>
      </c>
      <c r="H35" s="422">
        <f t="shared" si="36"/>
        <v>0.46831475337124334</v>
      </c>
      <c r="I35" s="422">
        <f t="shared" si="36"/>
        <v>0.64880000000000004</v>
      </c>
      <c r="J35" s="422">
        <f t="shared" si="36"/>
        <v>0.57660704594774759</v>
      </c>
      <c r="K35" s="422">
        <f t="shared" si="36"/>
        <v>0.80562412026365682</v>
      </c>
      <c r="L35" s="422">
        <f t="shared" si="36"/>
        <v>0.7553437838948619</v>
      </c>
      <c r="M35" s="422">
        <f t="shared" si="36"/>
        <v>1.4456598567882095</v>
      </c>
      <c r="N35" s="600">
        <f t="shared" si="31"/>
        <v>0.51956264043209244</v>
      </c>
      <c r="O35" s="600"/>
      <c r="P35" s="423">
        <f t="shared" si="6"/>
        <v>5.6118556410621342E-2</v>
      </c>
      <c r="Q35" s="422">
        <f t="shared" si="7"/>
        <v>0.27440235419535453</v>
      </c>
      <c r="R35" s="424">
        <f t="shared" si="8"/>
        <v>4121551.0746519989</v>
      </c>
    </row>
    <row r="36" spans="1:20" x14ac:dyDescent="0.3">
      <c r="A36" s="438" t="s">
        <v>19</v>
      </c>
      <c r="B36" s="439" t="s">
        <v>47</v>
      </c>
      <c r="C36" s="440">
        <f t="shared" ref="C36:M36" si="37">(C91*C$62+C140*C$111+C189*C$160)/(SUM(C$160,C$111,C$62))</f>
        <v>0.14571718770786218</v>
      </c>
      <c r="D36" s="440">
        <f t="shared" si="37"/>
        <v>0.11258486708022032</v>
      </c>
      <c r="E36" s="440">
        <f t="shared" si="37"/>
        <v>0.14923242857202015</v>
      </c>
      <c r="F36" s="440">
        <f t="shared" si="37"/>
        <v>0.29088803558595872</v>
      </c>
      <c r="G36" s="440">
        <f t="shared" si="37"/>
        <v>0.18039407808837718</v>
      </c>
      <c r="H36" s="440">
        <f t="shared" si="37"/>
        <v>0.23958998097650222</v>
      </c>
      <c r="I36" s="440">
        <f t="shared" si="37"/>
        <v>0.33239999999999997</v>
      </c>
      <c r="J36" s="440">
        <f t="shared" si="37"/>
        <v>0.29542484559749937</v>
      </c>
      <c r="K36" s="440">
        <f t="shared" si="37"/>
        <v>0.41295365086238311</v>
      </c>
      <c r="L36" s="440">
        <f t="shared" si="37"/>
        <v>0.38728695427903242</v>
      </c>
      <c r="M36" s="440">
        <f t="shared" si="37"/>
        <v>0.74111228403640783</v>
      </c>
      <c r="N36" s="599">
        <f t="shared" si="31"/>
        <v>0.26625115178575837</v>
      </c>
      <c r="O36" s="599"/>
      <c r="P36" s="441">
        <f t="shared" si="6"/>
        <v>2.8758092130057374E-2</v>
      </c>
      <c r="Q36" s="440">
        <f t="shared" si="7"/>
        <v>0.14061816068314059</v>
      </c>
      <c r="R36" s="442">
        <f t="shared" si="8"/>
        <v>2112098.9758950006</v>
      </c>
    </row>
    <row r="37" spans="1:20" x14ac:dyDescent="0.3">
      <c r="A37" s="420" t="s">
        <v>20</v>
      </c>
      <c r="B37" s="421" t="s">
        <v>50</v>
      </c>
      <c r="C37" s="422">
        <f t="shared" ref="C37:M37" si="38">(C92*C$62+C141*C$111+C190*C$160)/(SUM(C$160,C$111,C$62))</f>
        <v>8.7365172444568678E-2</v>
      </c>
      <c r="D37" s="422">
        <f t="shared" si="38"/>
        <v>6.7497089361492846E-2</v>
      </c>
      <c r="E37" s="422">
        <f t="shared" si="38"/>
        <v>8.9474975489203842E-2</v>
      </c>
      <c r="F37" s="422">
        <f t="shared" si="38"/>
        <v>0.17435942787310763</v>
      </c>
      <c r="G37" s="422">
        <f t="shared" si="38"/>
        <v>0.10809309495082678</v>
      </c>
      <c r="H37" s="422">
        <f t="shared" si="38"/>
        <v>0.1437546760567727</v>
      </c>
      <c r="I37" s="422">
        <f t="shared" si="38"/>
        <v>0.1993</v>
      </c>
      <c r="J37" s="422">
        <f t="shared" si="38"/>
        <v>0.17716922132553281</v>
      </c>
      <c r="K37" s="422">
        <f t="shared" si="38"/>
        <v>0.24749308597414618</v>
      </c>
      <c r="L37" s="422">
        <f t="shared" si="38"/>
        <v>0.23206616230103802</v>
      </c>
      <c r="M37" s="422">
        <f t="shared" si="38"/>
        <v>0.44415182208953291</v>
      </c>
      <c r="N37" s="600">
        <f t="shared" si="31"/>
        <v>0.15961670573624676</v>
      </c>
      <c r="O37" s="600"/>
      <c r="P37" s="423">
        <f t="shared" si="6"/>
        <v>1.7240383368380126E-2</v>
      </c>
      <c r="Q37" s="422">
        <f t="shared" si="7"/>
        <v>8.4300133255362258E-2</v>
      </c>
      <c r="R37" s="424">
        <f t="shared" si="8"/>
        <v>1266196.515809</v>
      </c>
    </row>
    <row r="38" spans="1:20" x14ac:dyDescent="0.3">
      <c r="A38" s="438" t="s">
        <v>20</v>
      </c>
      <c r="B38" s="439" t="s">
        <v>47</v>
      </c>
      <c r="C38" s="440">
        <f t="shared" ref="C38:M38" si="39">(C93*C$62+C142*C$111+C191*C$160)/(SUM(C$160,C$111,C$62))</f>
        <v>4.4768721025590937E-2</v>
      </c>
      <c r="D38" s="440">
        <f t="shared" si="39"/>
        <v>3.4570038758176831E-2</v>
      </c>
      <c r="E38" s="440">
        <f t="shared" si="39"/>
        <v>4.5851874573267781E-2</v>
      </c>
      <c r="F38" s="440">
        <f t="shared" si="39"/>
        <v>8.9350133160466944E-2</v>
      </c>
      <c r="G38" s="440">
        <f t="shared" si="39"/>
        <v>5.5396007827960989E-2</v>
      </c>
      <c r="H38" s="440">
        <f t="shared" si="39"/>
        <v>7.3678066840664178E-2</v>
      </c>
      <c r="I38" s="440">
        <f t="shared" si="39"/>
        <v>0.1021</v>
      </c>
      <c r="J38" s="440">
        <f t="shared" si="39"/>
        <v>9.0755995089277064E-2</v>
      </c>
      <c r="K38" s="440">
        <f t="shared" si="39"/>
        <v>0.12689316629514064</v>
      </c>
      <c r="L38" s="440">
        <f t="shared" si="39"/>
        <v>0.11898060131662533</v>
      </c>
      <c r="M38" s="440">
        <f t="shared" si="39"/>
        <v>0.2276774294345362</v>
      </c>
      <c r="N38" s="599">
        <f t="shared" si="31"/>
        <v>8.1810868515825627E-2</v>
      </c>
      <c r="O38" s="599"/>
      <c r="P38" s="441">
        <f t="shared" si="6"/>
        <v>8.8364856949474033E-3</v>
      </c>
      <c r="Q38" s="440">
        <f t="shared" si="7"/>
        <v>4.3207677328068572E-2</v>
      </c>
      <c r="R38" s="442">
        <f t="shared" si="8"/>
        <v>648983.67744300002</v>
      </c>
    </row>
    <row r="39" spans="1:20" x14ac:dyDescent="0.3">
      <c r="A39" s="404">
        <v>9</v>
      </c>
      <c r="B39" s="398" t="s">
        <v>51</v>
      </c>
      <c r="C39" s="405">
        <f t="shared" ref="C39:M39" si="40">SUM(C42,C44)</f>
        <v>0.44718964979372267</v>
      </c>
      <c r="D39" s="405">
        <f t="shared" si="40"/>
        <v>0.45251501896335583</v>
      </c>
      <c r="E39" s="405">
        <f t="shared" si="40"/>
        <v>0.65463736355293589</v>
      </c>
      <c r="F39" s="405">
        <f t="shared" ref="F39" si="41">SUM(F42,F44)</f>
        <v>0.80514707322452883</v>
      </c>
      <c r="G39" s="405">
        <f t="shared" si="40"/>
        <v>0.72431899488222862</v>
      </c>
      <c r="H39" s="405">
        <f t="shared" si="40"/>
        <v>0.73525331341133238</v>
      </c>
      <c r="I39" s="405">
        <f t="shared" si="40"/>
        <v>0.95855491122922798</v>
      </c>
      <c r="J39" s="405">
        <f t="shared" si="40"/>
        <v>0.90985419305686621</v>
      </c>
      <c r="K39" s="405">
        <f t="shared" si="40"/>
        <v>0.9323744531300332</v>
      </c>
      <c r="L39" s="405">
        <f t="shared" si="40"/>
        <v>0.94194887665677351</v>
      </c>
      <c r="M39" s="405">
        <f t="shared" si="40"/>
        <v>1.1997779870506764</v>
      </c>
      <c r="N39" s="603">
        <f t="shared" si="31"/>
        <v>0.72476221962738208</v>
      </c>
      <c r="O39" s="603"/>
      <c r="P39" s="406">
        <f t="shared" si="6"/>
        <v>7.828239819672396E-2</v>
      </c>
      <c r="Q39" s="405">
        <f t="shared" si="7"/>
        <v>0.38277667372736673</v>
      </c>
      <c r="R39" s="407">
        <f t="shared" si="8"/>
        <v>5749344.2998290956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31"/>
        <v>-0.28178837316608679</v>
      </c>
      <c r="O40" s="596"/>
      <c r="P40" s="429">
        <f t="shared" si="6"/>
        <v>-3.0436285222946304E-2</v>
      </c>
      <c r="Q40" s="430">
        <f t="shared" si="7"/>
        <v>-0.14882400496954046</v>
      </c>
      <c r="R40" s="431">
        <f t="shared" si="8"/>
        <v>-2235351.5858669998</v>
      </c>
    </row>
    <row r="41" spans="1:20" x14ac:dyDescent="0.3">
      <c r="A41" s="432"/>
      <c r="B41" s="433" t="s">
        <v>52</v>
      </c>
      <c r="C41" s="434">
        <f t="shared" ref="C41:M41" si="42">SUM(C34,C31,C26,C16,C9)</f>
        <v>5.2568492240763005</v>
      </c>
      <c r="D41" s="434">
        <f t="shared" si="42"/>
        <v>5.3194505450152318</v>
      </c>
      <c r="E41" s="434">
        <f t="shared" si="42"/>
        <v>7.6954596740599968</v>
      </c>
      <c r="F41" s="434">
        <f t="shared" ref="F41" si="43">SUM(F34,F31,F26,F16,F9)</f>
        <v>9.4647467111549446</v>
      </c>
      <c r="G41" s="434">
        <f t="shared" si="42"/>
        <v>8.5145882691755848</v>
      </c>
      <c r="H41" s="434">
        <f t="shared" si="42"/>
        <v>8.6431244817244135</v>
      </c>
      <c r="I41" s="434">
        <f t="shared" si="42"/>
        <v>11.268102121</v>
      </c>
      <c r="J41" s="434">
        <f t="shared" si="42"/>
        <v>10.695610488748603</v>
      </c>
      <c r="K41" s="434">
        <f t="shared" si="42"/>
        <v>10.960342938943354</v>
      </c>
      <c r="L41" s="434">
        <f t="shared" si="42"/>
        <v>11.072893175539257</v>
      </c>
      <c r="M41" s="434">
        <f t="shared" si="42"/>
        <v>14.103752140060612</v>
      </c>
      <c r="N41" s="597">
        <f t="shared" si="31"/>
        <v>8.5197985097496343</v>
      </c>
      <c r="O41" s="597"/>
      <c r="P41" s="435">
        <f t="shared" si="6"/>
        <v>0.92023320398650432</v>
      </c>
      <c r="Q41" s="436">
        <f t="shared" si="7"/>
        <v>4.4996552608191882</v>
      </c>
      <c r="R41" s="437">
        <f t="shared" si="8"/>
        <v>67585276.482685551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44">SUM(C43:C43)</f>
        <v>0.10951593988518156</v>
      </c>
      <c r="D42" s="427">
        <f t="shared" si="44"/>
        <v>0.11082011320430234</v>
      </c>
      <c r="E42" s="427">
        <f t="shared" si="44"/>
        <v>0.16031951138969194</v>
      </c>
      <c r="F42" s="427">
        <f t="shared" si="44"/>
        <v>0.19717906823349096</v>
      </c>
      <c r="G42" s="427">
        <f t="shared" si="44"/>
        <v>0.17738441741173497</v>
      </c>
      <c r="H42" s="427">
        <f t="shared" si="44"/>
        <v>0.1800622123277647</v>
      </c>
      <c r="I42" s="427">
        <f t="shared" si="44"/>
        <v>0.23474837148679301</v>
      </c>
      <c r="J42" s="427">
        <f t="shared" si="44"/>
        <v>0.22282165331209963</v>
      </c>
      <c r="K42" s="427">
        <f t="shared" si="44"/>
        <v>0.22833682444700687</v>
      </c>
      <c r="L42" s="427">
        <f t="shared" si="44"/>
        <v>0.23068158352600934</v>
      </c>
      <c r="M42" s="427">
        <f t="shared" si="44"/>
        <v>0.29382346833388279</v>
      </c>
      <c r="N42" s="598">
        <f t="shared" si="31"/>
        <v>0.17749296235361417</v>
      </c>
      <c r="O42" s="598"/>
      <c r="P42" s="428">
        <f t="shared" si="6"/>
        <v>1.9171218338650847E-2</v>
      </c>
      <c r="Q42" s="427">
        <f t="shared" si="7"/>
        <v>9.3741318048646161E-2</v>
      </c>
      <c r="R42" s="424">
        <f t="shared" si="8"/>
        <v>1408004.0649637883</v>
      </c>
    </row>
    <row r="43" spans="1:20" x14ac:dyDescent="0.3">
      <c r="A43" s="438" t="s">
        <v>121</v>
      </c>
      <c r="B43" s="439" t="s">
        <v>128</v>
      </c>
      <c r="C43" s="440">
        <f t="shared" ref="C43:M43" si="45">(C98*C$62+C147*C$111+C196*C$160)/(SUM(C$160,C$111,C$62))</f>
        <v>0.10951593988518156</v>
      </c>
      <c r="D43" s="440">
        <f t="shared" si="45"/>
        <v>0.11082011320430234</v>
      </c>
      <c r="E43" s="440">
        <f t="shared" si="45"/>
        <v>0.16031951138969194</v>
      </c>
      <c r="F43" s="440">
        <f t="shared" si="45"/>
        <v>0.19717906823349096</v>
      </c>
      <c r="G43" s="440">
        <f t="shared" si="45"/>
        <v>0.17738441741173497</v>
      </c>
      <c r="H43" s="440">
        <f t="shared" si="45"/>
        <v>0.1800622123277647</v>
      </c>
      <c r="I43" s="440">
        <f t="shared" si="45"/>
        <v>0.23474837148679301</v>
      </c>
      <c r="J43" s="440">
        <f t="shared" si="45"/>
        <v>0.22282165331209963</v>
      </c>
      <c r="K43" s="440">
        <f t="shared" si="45"/>
        <v>0.22833682444700687</v>
      </c>
      <c r="L43" s="440">
        <f t="shared" si="45"/>
        <v>0.23068158352600934</v>
      </c>
      <c r="M43" s="440">
        <f t="shared" si="45"/>
        <v>0.29382346833388279</v>
      </c>
      <c r="N43" s="599">
        <f t="shared" si="31"/>
        <v>0.17749296235361417</v>
      </c>
      <c r="O43" s="599"/>
      <c r="P43" s="441">
        <f t="shared" si="6"/>
        <v>1.9171218338650847E-2</v>
      </c>
      <c r="Q43" s="440">
        <f t="shared" si="7"/>
        <v>9.3741318048646161E-2</v>
      </c>
      <c r="R43" s="442">
        <f t="shared" si="8"/>
        <v>1408004.0649637883</v>
      </c>
    </row>
    <row r="44" spans="1:20" x14ac:dyDescent="0.3">
      <c r="A44" s="426" t="s">
        <v>24</v>
      </c>
      <c r="B44" s="416" t="s">
        <v>56</v>
      </c>
      <c r="C44" s="427">
        <f>SUM(C45,C46)</f>
        <v>0.33767370990854112</v>
      </c>
      <c r="D44" s="427">
        <f t="shared" ref="D44:M44" si="46">SUM(D45,D46)</f>
        <v>0.34169490575905348</v>
      </c>
      <c r="E44" s="427">
        <f t="shared" si="46"/>
        <v>0.49431785216324398</v>
      </c>
      <c r="F44" s="427">
        <f t="shared" ref="F44" si="47">SUM(F45,F46)</f>
        <v>0.60796800499103787</v>
      </c>
      <c r="G44" s="427">
        <f t="shared" si="46"/>
        <v>0.54693457747049368</v>
      </c>
      <c r="H44" s="427">
        <f t="shared" si="46"/>
        <v>0.55519110108356773</v>
      </c>
      <c r="I44" s="427">
        <f t="shared" si="46"/>
        <v>0.72380653974243503</v>
      </c>
      <c r="J44" s="427">
        <f t="shared" si="46"/>
        <v>0.68703253974476652</v>
      </c>
      <c r="K44" s="427">
        <f t="shared" si="46"/>
        <v>0.70403762868302633</v>
      </c>
      <c r="L44" s="427">
        <f t="shared" si="46"/>
        <v>0.7112672931307642</v>
      </c>
      <c r="M44" s="427">
        <f t="shared" si="46"/>
        <v>0.90595451871679367</v>
      </c>
      <c r="N44" s="598">
        <f t="shared" si="31"/>
        <v>0.54726925727376785</v>
      </c>
      <c r="O44" s="598"/>
      <c r="P44" s="428">
        <f t="shared" si="6"/>
        <v>5.9111179858073112E-2</v>
      </c>
      <c r="Q44" s="427">
        <f t="shared" si="7"/>
        <v>0.28903535567872057</v>
      </c>
      <c r="R44" s="424">
        <f t="shared" si="8"/>
        <v>4341340.2348653069</v>
      </c>
    </row>
    <row r="45" spans="1:20" x14ac:dyDescent="0.3">
      <c r="A45" s="438" t="s">
        <v>25</v>
      </c>
      <c r="B45" s="439" t="s">
        <v>129</v>
      </c>
      <c r="C45" s="440">
        <f t="shared" ref="C45:M45" si="48">(C100*C$62+C149*C$111+C198*C$160)/(SUM(C$160,C$111,C$62))</f>
        <v>0.10951593988518156</v>
      </c>
      <c r="D45" s="440">
        <f t="shared" si="48"/>
        <v>0.11082011320430234</v>
      </c>
      <c r="E45" s="440">
        <f t="shared" si="48"/>
        <v>0.16031951138969194</v>
      </c>
      <c r="F45" s="440">
        <f t="shared" si="48"/>
        <v>0.19717906823349096</v>
      </c>
      <c r="G45" s="440">
        <f t="shared" si="48"/>
        <v>0.17738441741173497</v>
      </c>
      <c r="H45" s="440">
        <f t="shared" si="48"/>
        <v>0.1800622123277647</v>
      </c>
      <c r="I45" s="440">
        <f t="shared" si="48"/>
        <v>0.23474837148679301</v>
      </c>
      <c r="J45" s="440">
        <f t="shared" si="48"/>
        <v>0.22282165331209963</v>
      </c>
      <c r="K45" s="440">
        <f t="shared" si="48"/>
        <v>0.22833682444700687</v>
      </c>
      <c r="L45" s="440">
        <f t="shared" si="48"/>
        <v>0.23068158352600934</v>
      </c>
      <c r="M45" s="440">
        <f t="shared" si="48"/>
        <v>0.29382346833388279</v>
      </c>
      <c r="N45" s="599">
        <f t="shared" si="31"/>
        <v>0.17749296235361417</v>
      </c>
      <c r="O45" s="599"/>
      <c r="P45" s="441">
        <f t="shared" si="6"/>
        <v>1.9171218338650847E-2</v>
      </c>
      <c r="Q45" s="440">
        <f t="shared" si="7"/>
        <v>9.3741318048646161E-2</v>
      </c>
      <c r="R45" s="442">
        <f t="shared" si="8"/>
        <v>1408004.0649637883</v>
      </c>
    </row>
    <row r="46" spans="1:20" x14ac:dyDescent="0.3">
      <c r="A46" s="420" t="s">
        <v>26</v>
      </c>
      <c r="B46" s="421" t="s">
        <v>130</v>
      </c>
      <c r="C46" s="422">
        <f t="shared" ref="C46:M46" si="49">(C101*C$62+C150*C$111+C199*C$160)/(SUM(C$160,C$111,C$62))</f>
        <v>0.22815777002335957</v>
      </c>
      <c r="D46" s="422">
        <f t="shared" si="49"/>
        <v>0.23087479255475113</v>
      </c>
      <c r="E46" s="422">
        <f t="shared" si="49"/>
        <v>0.333998340773552</v>
      </c>
      <c r="F46" s="422">
        <f t="shared" si="49"/>
        <v>0.41078893675754691</v>
      </c>
      <c r="G46" s="422">
        <f t="shared" si="49"/>
        <v>0.36955016005875874</v>
      </c>
      <c r="H46" s="422">
        <f t="shared" si="49"/>
        <v>0.37512888875580302</v>
      </c>
      <c r="I46" s="422">
        <f t="shared" si="49"/>
        <v>0.48905816825564202</v>
      </c>
      <c r="J46" s="422">
        <f t="shared" si="49"/>
        <v>0.46421088643266684</v>
      </c>
      <c r="K46" s="422">
        <f t="shared" si="49"/>
        <v>0.4757008042360194</v>
      </c>
      <c r="L46" s="422">
        <f t="shared" si="49"/>
        <v>0.48058570960475488</v>
      </c>
      <c r="M46" s="422">
        <f t="shared" si="49"/>
        <v>0.61213105038291082</v>
      </c>
      <c r="N46" s="600">
        <f t="shared" si="31"/>
        <v>0.36977629492015368</v>
      </c>
      <c r="O46" s="600"/>
      <c r="P46" s="423">
        <f t="shared" si="6"/>
        <v>3.9939961519422265E-2</v>
      </c>
      <c r="Q46" s="422">
        <f t="shared" si="7"/>
        <v>0.19529403763007441</v>
      </c>
      <c r="R46" s="424">
        <f t="shared" si="8"/>
        <v>2933336.1699015186</v>
      </c>
    </row>
    <row r="47" spans="1:20" ht="28.8" x14ac:dyDescent="0.3">
      <c r="A47" s="438">
        <v>10</v>
      </c>
      <c r="B47" s="447" t="s">
        <v>134</v>
      </c>
      <c r="C47" s="446">
        <f t="shared" ref="C47:M47" si="50">(C102*C$62+C151*C$111+C200*C$160)/(SUM(C$160,C$111,C$62))</f>
        <v>1.3841405556687543E-2</v>
      </c>
      <c r="D47" s="446">
        <f t="shared" si="50"/>
        <v>1.3609344401811017E-2</v>
      </c>
      <c r="E47" s="446">
        <f t="shared" si="50"/>
        <v>1.3786014999779057E-2</v>
      </c>
      <c r="F47" s="446">
        <f t="shared" si="50"/>
        <v>1.3755518711524469E-2</v>
      </c>
      <c r="G47" s="446">
        <f t="shared" si="50"/>
        <v>1.3837896062492843E-2</v>
      </c>
      <c r="H47" s="446">
        <f t="shared" si="50"/>
        <v>1.3739424654003804E-2</v>
      </c>
      <c r="I47" s="446">
        <f t="shared" si="50"/>
        <v>1.34E-2</v>
      </c>
      <c r="J47" s="446">
        <f t="shared" si="50"/>
        <v>1.3485661311812787E-2</v>
      </c>
      <c r="K47" s="446">
        <f t="shared" si="50"/>
        <v>1.3744611123610324E-2</v>
      </c>
      <c r="L47" s="446">
        <f t="shared" si="50"/>
        <v>1.3880014666259155E-2</v>
      </c>
      <c r="M47" s="446">
        <f t="shared" si="50"/>
        <v>1.3813745145210903E-2</v>
      </c>
      <c r="N47" s="601">
        <f t="shared" si="31"/>
        <v>1.3743005851581931E-2</v>
      </c>
      <c r="O47" s="601"/>
      <c r="P47" s="448">
        <f t="shared" si="6"/>
        <v>1.4843978167716268E-3</v>
      </c>
      <c r="Q47" s="446">
        <f t="shared" si="7"/>
        <v>7.2582454278436606E-3</v>
      </c>
      <c r="R47" s="449">
        <f t="shared" si="8"/>
        <v>109019.579409</v>
      </c>
    </row>
    <row r="48" spans="1:20" ht="18" x14ac:dyDescent="0.3">
      <c r="A48" s="450"/>
      <c r="B48" s="450" t="s">
        <v>60</v>
      </c>
      <c r="C48" s="410">
        <f t="shared" ref="C48:M48" si="51">SUM(C9,C16,C26,C31,C34,C39,C47)</f>
        <v>5.7178802794267103</v>
      </c>
      <c r="D48" s="410">
        <f t="shared" si="51"/>
        <v>5.7855749083803989</v>
      </c>
      <c r="E48" s="410">
        <f t="shared" si="51"/>
        <v>8.3638830526127119</v>
      </c>
      <c r="F48" s="410">
        <f t="shared" si="51"/>
        <v>10.283649303090998</v>
      </c>
      <c r="G48" s="410">
        <f t="shared" si="51"/>
        <v>9.2527451601203055</v>
      </c>
      <c r="H48" s="410">
        <f t="shared" si="51"/>
        <v>9.3921172197897498</v>
      </c>
      <c r="I48" s="410">
        <f t="shared" si="51"/>
        <v>12.240057032229227</v>
      </c>
      <c r="J48" s="410">
        <f t="shared" si="51"/>
        <v>11.618950343117284</v>
      </c>
      <c r="K48" s="410">
        <f t="shared" si="51"/>
        <v>11.906462003196994</v>
      </c>
      <c r="L48" s="410">
        <f t="shared" si="51"/>
        <v>12.02872206686229</v>
      </c>
      <c r="M48" s="410">
        <f t="shared" si="51"/>
        <v>15.317343872256497</v>
      </c>
      <c r="N48" s="602">
        <f t="shared" si="31"/>
        <v>9.2583037352285995</v>
      </c>
      <c r="O48" s="602"/>
      <c r="P48" s="411">
        <f t="shared" si="6"/>
        <v>1</v>
      </c>
      <c r="Q48" s="410">
        <f t="shared" si="7"/>
        <v>4.8896901799743988</v>
      </c>
      <c r="R48" s="412">
        <f>N48*$N$7</f>
        <v>73443640.36192365</v>
      </c>
    </row>
    <row r="49" spans="1:17" x14ac:dyDescent="0.3">
      <c r="M49" t="s">
        <v>88</v>
      </c>
      <c r="O49">
        <v>9.2584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205</v>
      </c>
      <c r="N50" s="1"/>
      <c r="O50" s="461">
        <v>15020101</v>
      </c>
      <c r="P50" s="245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1.8934336112225976</v>
      </c>
      <c r="P51" s="245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1.8934</v>
      </c>
      <c r="P52" s="245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4.8896901799743988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4.8897000000000004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2">
        <v>6341.46</v>
      </c>
      <c r="D62" s="342">
        <v>623163.18999999994</v>
      </c>
      <c r="E62" s="342">
        <v>771771</v>
      </c>
      <c r="F62" s="342">
        <v>60893.43</v>
      </c>
      <c r="G62" s="342">
        <v>15762.4</v>
      </c>
      <c r="H62" s="342">
        <v>456095.44</v>
      </c>
      <c r="I62" s="342">
        <v>37482.42</v>
      </c>
      <c r="J62" s="343">
        <v>156931.6</v>
      </c>
      <c r="K62" s="342">
        <v>320489.53999999998</v>
      </c>
      <c r="L62" s="342">
        <v>0</v>
      </c>
      <c r="M62" s="342">
        <v>191333.34</v>
      </c>
      <c r="N62" s="342"/>
      <c r="O62" s="344">
        <f>SUM(C62:M62)</f>
        <v>2640263.8199999994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0.97995199999999993</v>
      </c>
      <c r="D64" s="354">
        <f t="shared" ref="D64:M64" si="52">SUM(D65:D70)</f>
        <v>1.0801080000000001</v>
      </c>
      <c r="E64" s="354">
        <f t="shared" si="52"/>
        <v>1.3928759999999998</v>
      </c>
      <c r="F64" s="354">
        <f>SUM(F65:F70)</f>
        <v>1.8339759999999998</v>
      </c>
      <c r="G64" s="354">
        <f t="shared" si="52"/>
        <v>1.7603040000000001</v>
      </c>
      <c r="H64" s="354">
        <f t="shared" si="52"/>
        <v>1.878452</v>
      </c>
      <c r="I64" s="354">
        <f t="shared" si="52"/>
        <v>2.989252</v>
      </c>
      <c r="J64" s="354">
        <f t="shared" si="52"/>
        <v>2.3106860000000005</v>
      </c>
      <c r="K64" s="354">
        <f t="shared" si="52"/>
        <v>2.9124439999999998</v>
      </c>
      <c r="L64" s="354"/>
      <c r="M64" s="354">
        <f t="shared" si="52"/>
        <v>3.8889799999999997</v>
      </c>
      <c r="N64" s="351"/>
      <c r="O64" s="352">
        <f>(C64*$C$62+D64*$D$62+E64*$E$62+F64*$F$62+G64*$G$62+H64*$H$62+I64*$I$62+J64*$J$62+K64*$K$62+L64*$L$62+M64*$M$62)/$O$62</f>
        <v>1.8568673540710794</v>
      </c>
    </row>
    <row r="65" spans="1:15" x14ac:dyDescent="0.3">
      <c r="A65" s="2" t="s">
        <v>3</v>
      </c>
      <c r="B65" t="s">
        <v>30</v>
      </c>
      <c r="C65" s="459">
        <v>0.55379999999999996</v>
      </c>
      <c r="D65" s="34">
        <v>0.75019999999999998</v>
      </c>
      <c r="E65" s="34">
        <v>0.86439999999999995</v>
      </c>
      <c r="F65" s="34">
        <v>0.86439999999999995</v>
      </c>
      <c r="G65" s="34">
        <v>1.2351000000000001</v>
      </c>
      <c r="H65" s="34">
        <v>1.2988</v>
      </c>
      <c r="I65" s="34">
        <v>1.2988</v>
      </c>
      <c r="J65" s="34">
        <v>0.92810000000000004</v>
      </c>
      <c r="K65" s="34">
        <v>1.8086</v>
      </c>
      <c r="L65" s="34"/>
      <c r="M65" s="34">
        <v>2.1269999999999998</v>
      </c>
      <c r="N65" s="34"/>
      <c r="O65" s="89">
        <f t="shared" ref="O65:O93" si="53">(C65*$C$62+D65*$D$62+E65*$E$62+F65*$F$62+G65*$G$62+H65*$H$62+I65*$I$62+J65*$J$62+K65*$K$62+L65*$L$62+M65*$M$62)/$O$62</f>
        <v>1.1300169003452087</v>
      </c>
    </row>
    <row r="66" spans="1:15" x14ac:dyDescent="0.3">
      <c r="A66" s="2" t="s">
        <v>4</v>
      </c>
      <c r="B66" t="s">
        <v>31</v>
      </c>
      <c r="C66" s="459">
        <f>C65*0.04</f>
        <v>2.2151999999999998E-2</v>
      </c>
      <c r="D66" s="39">
        <f t="shared" ref="D66:M66" si="54">D65*0.04</f>
        <v>3.0008E-2</v>
      </c>
      <c r="E66" s="39">
        <f t="shared" si="54"/>
        <v>3.4575999999999996E-2</v>
      </c>
      <c r="F66" s="39">
        <f t="shared" si="54"/>
        <v>3.4575999999999996E-2</v>
      </c>
      <c r="G66" s="39">
        <f t="shared" si="54"/>
        <v>4.9404000000000003E-2</v>
      </c>
      <c r="H66" s="39">
        <f t="shared" si="54"/>
        <v>5.1951999999999998E-2</v>
      </c>
      <c r="I66" s="39">
        <f t="shared" si="54"/>
        <v>5.1951999999999998E-2</v>
      </c>
      <c r="J66" s="39">
        <f>0.06*J65</f>
        <v>5.5685999999999999E-2</v>
      </c>
      <c r="K66" s="39">
        <f t="shared" si="54"/>
        <v>7.2344000000000006E-2</v>
      </c>
      <c r="L66" s="39"/>
      <c r="M66" s="39">
        <f t="shared" si="54"/>
        <v>8.5079999999999989E-2</v>
      </c>
      <c r="N66" s="34"/>
      <c r="O66" s="89">
        <f t="shared" si="53"/>
        <v>4.6303961351104685E-2</v>
      </c>
    </row>
    <row r="67" spans="1:15" x14ac:dyDescent="0.3">
      <c r="A67" s="2" t="s">
        <v>192</v>
      </c>
      <c r="B67" t="s">
        <v>195</v>
      </c>
      <c r="C67" s="458"/>
      <c r="D67" s="34"/>
      <c r="E67" s="34">
        <v>4.0000000000000002E-4</v>
      </c>
      <c r="F67" s="34"/>
      <c r="G67" s="34"/>
      <c r="H67" s="34"/>
      <c r="I67" s="34"/>
      <c r="J67" s="34">
        <v>4.6399999999999997E-2</v>
      </c>
      <c r="K67" s="34"/>
      <c r="L67" s="34"/>
      <c r="M67" s="34">
        <v>5.1499999999999997E-2</v>
      </c>
      <c r="N67" s="34"/>
      <c r="O67" s="89">
        <f t="shared" si="53"/>
        <v>6.6069161414331707E-3</v>
      </c>
    </row>
    <row r="68" spans="1:15" x14ac:dyDescent="0.3">
      <c r="A68" s="2" t="s">
        <v>5</v>
      </c>
      <c r="B68" t="s">
        <v>32</v>
      </c>
      <c r="C68" s="458">
        <v>7.85E-2</v>
      </c>
      <c r="D68" s="34">
        <v>0.1154</v>
      </c>
      <c r="E68" s="34">
        <v>0.15010000000000001</v>
      </c>
      <c r="F68" s="34">
        <v>0.15010000000000001</v>
      </c>
      <c r="G68" s="34">
        <v>0.15010000000000001</v>
      </c>
      <c r="H68" s="34">
        <v>0.17499999999999999</v>
      </c>
      <c r="I68" s="34">
        <v>0.17499999999999999</v>
      </c>
      <c r="J68" s="34">
        <v>0.17499999999999999</v>
      </c>
      <c r="K68" s="34">
        <v>0.2079</v>
      </c>
      <c r="L68" s="34"/>
      <c r="M68" s="34">
        <v>0.24540000000000001</v>
      </c>
      <c r="N68" s="34"/>
      <c r="O68" s="89">
        <f t="shared" si="53"/>
        <v>0.16179513319278832</v>
      </c>
    </row>
    <row r="69" spans="1:15" ht="28.8" x14ac:dyDescent="0.3">
      <c r="A69" s="2" t="s">
        <v>6</v>
      </c>
      <c r="B69" s="454" t="s">
        <v>191</v>
      </c>
      <c r="C69" s="458">
        <v>0.32550000000000001</v>
      </c>
      <c r="D69" s="34">
        <v>0.1845</v>
      </c>
      <c r="E69" s="34">
        <v>0.34339999999999998</v>
      </c>
      <c r="F69" s="34">
        <v>0.78490000000000004</v>
      </c>
      <c r="G69" s="34">
        <v>0.32569999999999999</v>
      </c>
      <c r="H69" s="34">
        <v>0.35270000000000001</v>
      </c>
      <c r="I69" s="34">
        <v>1.4635</v>
      </c>
      <c r="J69" s="34">
        <v>0.75060000000000004</v>
      </c>
      <c r="K69" s="34">
        <v>0.8236</v>
      </c>
      <c r="L69" s="34"/>
      <c r="M69" s="34">
        <v>1.38</v>
      </c>
      <c r="N69" s="34"/>
      <c r="O69" s="89">
        <f t="shared" si="53"/>
        <v>0.49104995073333252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53"/>
        <v>2.1094492307211939E-2</v>
      </c>
    </row>
    <row r="71" spans="1:15" ht="28.8" x14ac:dyDescent="0.3">
      <c r="A71" s="349">
        <v>5</v>
      </c>
      <c r="B71" s="353" t="s">
        <v>71</v>
      </c>
      <c r="C71" s="354">
        <f t="shared" ref="C71:K71" si="55">SUM(C72:C74,C78:C80)</f>
        <v>3.2041017722000005</v>
      </c>
      <c r="D71" s="354">
        <f t="shared" si="55"/>
        <v>3.2041017722000005</v>
      </c>
      <c r="E71" s="354">
        <f t="shared" si="55"/>
        <v>4.8928501209999995</v>
      </c>
      <c r="F71" s="354">
        <f>SUM(F72:F74,F78:F80)</f>
        <v>5.7820861497000005</v>
      </c>
      <c r="G71" s="354">
        <f t="shared" si="55"/>
        <v>4.8928501209999995</v>
      </c>
      <c r="H71" s="354">
        <f t="shared" si="55"/>
        <v>4.8928501209999995</v>
      </c>
      <c r="I71" s="354">
        <f t="shared" si="55"/>
        <v>4.8928501209999995</v>
      </c>
      <c r="J71" s="354">
        <f t="shared" si="55"/>
        <v>5.3433071808999992</v>
      </c>
      <c r="K71" s="354">
        <f t="shared" si="55"/>
        <v>4.8928501209999995</v>
      </c>
      <c r="L71" s="354"/>
      <c r="M71" s="354">
        <f>SUM(M72:M74,M78:M80)</f>
        <v>4.8928501209999995</v>
      </c>
      <c r="N71" s="351"/>
      <c r="O71" s="352">
        <f t="shared" si="53"/>
        <v>4.5374934509075029</v>
      </c>
    </row>
    <row r="72" spans="1:15" x14ac:dyDescent="0.3">
      <c r="A72" s="2" t="s">
        <v>115</v>
      </c>
      <c r="B72" t="s">
        <v>114</v>
      </c>
      <c r="C72" s="34">
        <v>1.7554000000000001</v>
      </c>
      <c r="D72" s="34">
        <v>1.7554000000000001</v>
      </c>
      <c r="E72" s="34">
        <v>2.597</v>
      </c>
      <c r="F72" s="34">
        <v>3.0228999999999999</v>
      </c>
      <c r="G72" s="34">
        <v>2.597</v>
      </c>
      <c r="H72" s="34">
        <v>2.597</v>
      </c>
      <c r="I72" s="34">
        <v>2.597</v>
      </c>
      <c r="J72" s="34">
        <v>2.8412999999999999</v>
      </c>
      <c r="K72" s="34">
        <v>2.597</v>
      </c>
      <c r="L72" s="34"/>
      <c r="M72" s="34">
        <v>2.597</v>
      </c>
      <c r="N72" s="39"/>
      <c r="O72" s="89">
        <f t="shared" si="53"/>
        <v>2.4206849635264867</v>
      </c>
    </row>
    <row r="73" spans="1:15" x14ac:dyDescent="0.3">
      <c r="A73" s="2" t="s">
        <v>116</v>
      </c>
      <c r="B73" t="s">
        <v>117</v>
      </c>
      <c r="C73" s="39">
        <f>C72*0.423893</f>
        <v>0.74410177220000007</v>
      </c>
      <c r="D73" s="39">
        <f>D72*0.423893</f>
        <v>0.74410177220000007</v>
      </c>
      <c r="E73" s="39">
        <f t="shared" ref="E73:K73" si="56">E72*0.423893</f>
        <v>1.1008501210000001</v>
      </c>
      <c r="F73" s="39">
        <f t="shared" si="56"/>
        <v>1.2813861497000001</v>
      </c>
      <c r="G73" s="39">
        <f t="shared" si="56"/>
        <v>1.1008501210000001</v>
      </c>
      <c r="H73" s="39">
        <f t="shared" ref="H73:I73" si="57">H72*0.423893</f>
        <v>1.1008501210000001</v>
      </c>
      <c r="I73" s="39">
        <f t="shared" si="57"/>
        <v>1.1008501210000001</v>
      </c>
      <c r="J73" s="39">
        <f t="shared" si="56"/>
        <v>1.2044071809000001</v>
      </c>
      <c r="K73" s="39">
        <f t="shared" si="56"/>
        <v>1.1008501210000001</v>
      </c>
      <c r="L73" s="39"/>
      <c r="M73" s="39">
        <f t="shared" ref="M73" si="58">M72*0.423893</f>
        <v>1.1008501210000001</v>
      </c>
      <c r="N73" s="39"/>
      <c r="O73" s="89">
        <f t="shared" si="53"/>
        <v>1.026111411244133</v>
      </c>
    </row>
    <row r="74" spans="1:15" x14ac:dyDescent="0.3">
      <c r="A74" s="280" t="s">
        <v>8</v>
      </c>
      <c r="B74" s="1" t="s">
        <v>35</v>
      </c>
      <c r="C74" s="43">
        <f t="shared" ref="C74:K74" si="59">SUM(C75:C77)</f>
        <v>0.44819999999999999</v>
      </c>
      <c r="D74" s="43">
        <f t="shared" ref="D74" si="60">SUM(D75:D77)</f>
        <v>0.44819999999999999</v>
      </c>
      <c r="E74" s="43">
        <f t="shared" si="59"/>
        <v>0.80580000000000007</v>
      </c>
      <c r="F74" s="43">
        <f t="shared" si="59"/>
        <v>1.0171000000000001</v>
      </c>
      <c r="G74" s="43">
        <f t="shared" si="59"/>
        <v>0.80580000000000007</v>
      </c>
      <c r="H74" s="43">
        <f t="shared" ref="H74:I74" si="61">SUM(H75:H77)</f>
        <v>0.80580000000000007</v>
      </c>
      <c r="I74" s="43">
        <f t="shared" si="61"/>
        <v>0.80580000000000007</v>
      </c>
      <c r="J74" s="43">
        <f t="shared" si="59"/>
        <v>0.87240000000000006</v>
      </c>
      <c r="K74" s="43">
        <f t="shared" si="59"/>
        <v>0.80580000000000007</v>
      </c>
      <c r="L74" s="43"/>
      <c r="M74" s="43">
        <f t="shared" ref="M74" si="62">SUM(M75:M77)</f>
        <v>0.80580000000000007</v>
      </c>
      <c r="N74" s="43"/>
      <c r="O74" s="75">
        <f t="shared" si="53"/>
        <v>0.72937110869284294</v>
      </c>
    </row>
    <row r="75" spans="1:15" x14ac:dyDescent="0.3">
      <c r="A75" s="2" t="s">
        <v>9</v>
      </c>
      <c r="B75" t="s">
        <v>108</v>
      </c>
      <c r="C75" s="39">
        <v>0.40189999999999998</v>
      </c>
      <c r="D75" s="39">
        <v>0.40189999999999998</v>
      </c>
      <c r="E75" s="39">
        <v>0.72260000000000002</v>
      </c>
      <c r="F75" s="39">
        <v>0.91220000000000001</v>
      </c>
      <c r="G75" s="39">
        <v>0.72260000000000002</v>
      </c>
      <c r="H75" s="39">
        <v>0.72260000000000002</v>
      </c>
      <c r="I75" s="39">
        <v>0.72260000000000002</v>
      </c>
      <c r="J75" s="39">
        <v>0.78590000000000004</v>
      </c>
      <c r="K75" s="39">
        <v>0.72260000000000002</v>
      </c>
      <c r="L75" s="39"/>
      <c r="M75" s="39">
        <v>0.72260000000000002</v>
      </c>
      <c r="N75" s="39"/>
      <c r="O75" s="89">
        <f t="shared" si="53"/>
        <v>0.65427236725343629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53"/>
        <v>6.7969270475023991E-2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53"/>
        <v>7.1294709643826447E-3</v>
      </c>
    </row>
    <row r="78" spans="1:15" x14ac:dyDescent="0.3">
      <c r="A78" s="2" t="s">
        <v>13</v>
      </c>
      <c r="B78" t="s">
        <v>40</v>
      </c>
      <c r="C78" s="39">
        <v>4.4900000000000002E-2</v>
      </c>
      <c r="D78" s="39">
        <v>4.4900000000000002E-2</v>
      </c>
      <c r="E78" s="39">
        <v>6.6199999999999995E-2</v>
      </c>
      <c r="F78" s="39">
        <v>7.9000000000000001E-2</v>
      </c>
      <c r="G78" s="39">
        <v>6.6199999999999995E-2</v>
      </c>
      <c r="H78" s="39">
        <v>6.6199999999999995E-2</v>
      </c>
      <c r="I78" s="39">
        <v>6.6199999999999995E-2</v>
      </c>
      <c r="J78" s="39">
        <v>7.2499999999999995E-2</v>
      </c>
      <c r="K78" s="39">
        <v>6.6199999999999995E-2</v>
      </c>
      <c r="L78" s="39"/>
      <c r="M78" s="39">
        <v>6.6199999999999995E-2</v>
      </c>
      <c r="N78" s="39"/>
      <c r="O78" s="89">
        <f t="shared" si="53"/>
        <v>6.1791219342239828E-2</v>
      </c>
    </row>
    <row r="79" spans="1:15" x14ac:dyDescent="0.3">
      <c r="A79" s="595" t="s">
        <v>14</v>
      </c>
      <c r="B79" t="s">
        <v>118</v>
      </c>
      <c r="C79" s="39">
        <v>0.15890000000000001</v>
      </c>
      <c r="D79" s="39">
        <v>0.15890000000000001</v>
      </c>
      <c r="E79" s="39">
        <v>0.2452</v>
      </c>
      <c r="F79" s="39">
        <v>0.29110000000000003</v>
      </c>
      <c r="G79" s="39">
        <v>0.2452</v>
      </c>
      <c r="H79" s="39">
        <v>0.2452</v>
      </c>
      <c r="I79" s="39">
        <v>0.2452</v>
      </c>
      <c r="J79" s="39">
        <v>0.2676</v>
      </c>
      <c r="K79" s="39">
        <v>0.2452</v>
      </c>
      <c r="L79" s="39"/>
      <c r="M79" s="39">
        <v>0.2452</v>
      </c>
      <c r="N79" s="39"/>
      <c r="O79" s="89">
        <f t="shared" si="53"/>
        <v>0.22701394804023795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7.7799999999999994E-2</v>
      </c>
      <c r="F80" s="39">
        <v>9.06E-2</v>
      </c>
      <c r="G80" s="39">
        <v>7.7799999999999994E-2</v>
      </c>
      <c r="H80" s="39">
        <v>7.7799999999999994E-2</v>
      </c>
      <c r="I80" s="39">
        <v>7.7799999999999994E-2</v>
      </c>
      <c r="J80" s="39">
        <v>8.5099999999999995E-2</v>
      </c>
      <c r="K80" s="39">
        <v>7.7799999999999994E-2</v>
      </c>
      <c r="L80" s="39"/>
      <c r="M80" s="39">
        <v>7.7799999999999994E-2</v>
      </c>
      <c r="N80" s="39"/>
      <c r="O80" s="89">
        <f t="shared" si="53"/>
        <v>7.2520800061563556E-2</v>
      </c>
    </row>
    <row r="81" spans="1:20" x14ac:dyDescent="0.3">
      <c r="A81" s="349">
        <v>6</v>
      </c>
      <c r="B81" s="350" t="s">
        <v>42</v>
      </c>
      <c r="C81" s="354">
        <f>SUM(C82:C84)</f>
        <v>0.40360000000000001</v>
      </c>
      <c r="D81" s="354">
        <f>SUM(D82:D84)</f>
        <v>0.40360000000000001</v>
      </c>
      <c r="E81" s="354">
        <f t="shared" ref="E81:K81" si="63">SUM(E82:E84)</f>
        <v>0.4995</v>
      </c>
      <c r="F81" s="354">
        <f>SUM(F82:F84)</f>
        <v>0.55000000000000004</v>
      </c>
      <c r="G81" s="354">
        <f t="shared" si="63"/>
        <v>0.4995</v>
      </c>
      <c r="H81" s="354">
        <f t="shared" ref="H81:I81" si="64">SUM(H82:H84)</f>
        <v>0.4995</v>
      </c>
      <c r="I81" s="354">
        <f t="shared" si="64"/>
        <v>0.4995</v>
      </c>
      <c r="J81" s="354">
        <f t="shared" si="63"/>
        <v>1.0455000000000001</v>
      </c>
      <c r="K81" s="354">
        <f t="shared" si="63"/>
        <v>0.4995</v>
      </c>
      <c r="L81" s="354"/>
      <c r="M81" s="354">
        <f t="shared" ref="M81" si="65">SUM(M82:M84)</f>
        <v>0.4995</v>
      </c>
      <c r="N81" s="354"/>
      <c r="O81" s="352">
        <f t="shared" si="53"/>
        <v>0.51025281783015175</v>
      </c>
    </row>
    <row r="82" spans="1:20" x14ac:dyDescent="0.3">
      <c r="A82" s="2" t="s">
        <v>15</v>
      </c>
      <c r="B82" t="s">
        <v>43</v>
      </c>
      <c r="C82" s="39">
        <v>0.18190000000000001</v>
      </c>
      <c r="D82" s="39">
        <v>0.18190000000000001</v>
      </c>
      <c r="E82" s="39">
        <v>0.27779999999999999</v>
      </c>
      <c r="F82" s="39">
        <v>0.32829999999999998</v>
      </c>
      <c r="G82" s="39">
        <v>0.27779999999999999</v>
      </c>
      <c r="H82" s="39">
        <v>0.27779999999999999</v>
      </c>
      <c r="I82" s="39">
        <v>0.27779999999999999</v>
      </c>
      <c r="J82" s="39">
        <v>0.3034</v>
      </c>
      <c r="K82" s="39">
        <v>0.27779999999999999</v>
      </c>
      <c r="L82" s="39"/>
      <c r="M82" s="39">
        <v>0.27779999999999999</v>
      </c>
      <c r="N82" s="39"/>
      <c r="O82" s="89">
        <f t="shared" si="53"/>
        <v>0.25762136165468508</v>
      </c>
    </row>
    <row r="83" spans="1:20" x14ac:dyDescent="0.3">
      <c r="A83" s="2" t="s">
        <v>16</v>
      </c>
      <c r="B83" t="s">
        <v>80</v>
      </c>
      <c r="C83" s="39">
        <v>0.22170000000000001</v>
      </c>
      <c r="D83" s="39">
        <v>0.22170000000000001</v>
      </c>
      <c r="E83" s="39">
        <v>0.22170000000000001</v>
      </c>
      <c r="F83" s="39">
        <v>0.22170000000000001</v>
      </c>
      <c r="G83" s="39">
        <v>0.22170000000000001</v>
      </c>
      <c r="H83" s="39">
        <v>0.22170000000000001</v>
      </c>
      <c r="I83" s="39">
        <v>0.22170000000000001</v>
      </c>
      <c r="J83" s="39">
        <v>0.22170000000000001</v>
      </c>
      <c r="K83" s="39">
        <v>0.22170000000000001</v>
      </c>
      <c r="L83" s="39"/>
      <c r="M83" s="39">
        <v>0.22170000000000001</v>
      </c>
      <c r="N83" s="39"/>
      <c r="O83" s="89">
        <f t="shared" si="53"/>
        <v>0.22170000000000009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53"/>
        <v>3.0931456175466592E-2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53"/>
        <v>3.0931456175466592E-2</v>
      </c>
    </row>
    <row r="86" spans="1:20" x14ac:dyDescent="0.3">
      <c r="A86" s="349">
        <v>7</v>
      </c>
      <c r="B86" s="350" t="s">
        <v>45</v>
      </c>
      <c r="C86" s="354">
        <f>SUM(C87:C88)</f>
        <v>0.35719999999999996</v>
      </c>
      <c r="D86" s="354">
        <f>SUM(D87:D88)</f>
        <v>0.22389999999999999</v>
      </c>
      <c r="E86" s="354">
        <f t="shared" ref="E86:M86" si="66">SUM(E87:E88)</f>
        <v>0.41970000000000002</v>
      </c>
      <c r="F86" s="354">
        <f>SUM(F87:F88)</f>
        <v>0.86040000000000005</v>
      </c>
      <c r="G86" s="354">
        <f t="shared" si="66"/>
        <v>0.35710000000000003</v>
      </c>
      <c r="H86" s="354">
        <f t="shared" si="66"/>
        <v>0.46389999999999998</v>
      </c>
      <c r="I86" s="354">
        <f t="shared" si="66"/>
        <v>1.6039000000000001</v>
      </c>
      <c r="J86" s="354">
        <f t="shared" si="66"/>
        <v>0.83150000000000002</v>
      </c>
      <c r="K86" s="354">
        <f t="shared" si="66"/>
        <v>0.90310000000000001</v>
      </c>
      <c r="L86" s="354"/>
      <c r="M86" s="354">
        <f t="shared" si="66"/>
        <v>1.5969</v>
      </c>
      <c r="N86" s="354"/>
      <c r="O86" s="352">
        <f t="shared" si="53"/>
        <v>0.57603668725006441</v>
      </c>
    </row>
    <row r="87" spans="1:20" x14ac:dyDescent="0.3">
      <c r="A87" s="2" t="s">
        <v>17</v>
      </c>
      <c r="B87" t="s">
        <v>46</v>
      </c>
      <c r="C87" s="39">
        <v>0.34089999999999998</v>
      </c>
      <c r="D87" s="39">
        <v>0.214</v>
      </c>
      <c r="E87" s="39">
        <v>0.40110000000000001</v>
      </c>
      <c r="F87" s="39">
        <v>0.82230000000000003</v>
      </c>
      <c r="G87" s="39">
        <v>0.34110000000000001</v>
      </c>
      <c r="H87" s="39">
        <v>0.44350000000000001</v>
      </c>
      <c r="I87" s="39">
        <v>1.5334000000000001</v>
      </c>
      <c r="J87" s="39">
        <v>0.78200000000000003</v>
      </c>
      <c r="K87" s="39">
        <v>0.86319999999999997</v>
      </c>
      <c r="L87" s="39"/>
      <c r="M87" s="39">
        <v>1.5264</v>
      </c>
      <c r="N87" s="39"/>
      <c r="O87" s="89">
        <f t="shared" si="53"/>
        <v>0.5498304557212772</v>
      </c>
    </row>
    <row r="88" spans="1:20" x14ac:dyDescent="0.3">
      <c r="A88" s="2" t="s">
        <v>18</v>
      </c>
      <c r="B88" t="s">
        <v>48</v>
      </c>
      <c r="C88" s="39">
        <v>1.6299999999999999E-2</v>
      </c>
      <c r="D88" s="39">
        <v>9.9000000000000008E-3</v>
      </c>
      <c r="E88" s="39">
        <v>1.8599999999999998E-2</v>
      </c>
      <c r="F88" s="39">
        <v>3.8100000000000002E-2</v>
      </c>
      <c r="G88" s="39">
        <v>1.6E-2</v>
      </c>
      <c r="H88" s="39">
        <v>2.0400000000000001E-2</v>
      </c>
      <c r="I88" s="39">
        <v>7.0499999999999993E-2</v>
      </c>
      <c r="J88" s="39">
        <v>4.9500000000000002E-2</v>
      </c>
      <c r="K88" s="39">
        <v>3.9899999999999998E-2</v>
      </c>
      <c r="L88" s="39"/>
      <c r="M88" s="39">
        <v>7.0499999999999993E-2</v>
      </c>
      <c r="N88" s="39"/>
      <c r="O88" s="89">
        <f t="shared" si="53"/>
        <v>2.620623152878716E-2</v>
      </c>
    </row>
    <row r="89" spans="1:20" x14ac:dyDescent="0.3">
      <c r="A89" s="349">
        <v>8</v>
      </c>
      <c r="B89" s="350" t="s">
        <v>49</v>
      </c>
      <c r="C89" s="354">
        <f>SUM(C90:C93)</f>
        <v>0.7893</v>
      </c>
      <c r="D89" s="354">
        <f>SUM(D90:D93)</f>
        <v>0.42720000000000002</v>
      </c>
      <c r="E89" s="354">
        <f t="shared" ref="E89:M89" si="67">SUM(E90:E93)</f>
        <v>0.627</v>
      </c>
      <c r="F89" s="354">
        <f>SUM(F90:F93)</f>
        <v>1.2855000000000001</v>
      </c>
      <c r="G89" s="354">
        <f t="shared" si="67"/>
        <v>0.46760000000000002</v>
      </c>
      <c r="H89" s="354">
        <f t="shared" si="67"/>
        <v>0.91449999999999998</v>
      </c>
      <c r="I89" s="354">
        <f t="shared" si="67"/>
        <v>1.2826000000000002</v>
      </c>
      <c r="J89" s="354">
        <f t="shared" si="67"/>
        <v>1.1168</v>
      </c>
      <c r="K89" s="354">
        <f t="shared" si="67"/>
        <v>1.4356</v>
      </c>
      <c r="L89" s="354"/>
      <c r="M89" s="354">
        <f t="shared" si="67"/>
        <v>2.5747</v>
      </c>
      <c r="N89" s="354"/>
      <c r="O89" s="352">
        <f t="shared" si="53"/>
        <v>0.92184962994531372</v>
      </c>
    </row>
    <row r="90" spans="1:20" x14ac:dyDescent="0.3">
      <c r="A90" s="2" t="s">
        <v>19</v>
      </c>
      <c r="B90" t="s">
        <v>46</v>
      </c>
      <c r="C90" s="39">
        <v>0.39929999999999999</v>
      </c>
      <c r="D90" s="39">
        <v>0.21609999999999999</v>
      </c>
      <c r="E90" s="39">
        <v>0.31719999999999998</v>
      </c>
      <c r="F90" s="39">
        <v>0.65029999999999999</v>
      </c>
      <c r="G90" s="39">
        <v>0.23649999999999999</v>
      </c>
      <c r="H90" s="39">
        <v>0.46260000000000001</v>
      </c>
      <c r="I90" s="39">
        <v>0.64880000000000004</v>
      </c>
      <c r="J90" s="39">
        <v>0.56489999999999996</v>
      </c>
      <c r="K90" s="39">
        <v>0.72619999999999996</v>
      </c>
      <c r="L90" s="39"/>
      <c r="M90" s="39">
        <v>1.3024</v>
      </c>
      <c r="N90" s="39"/>
      <c r="O90" s="89">
        <f t="shared" si="53"/>
        <v>0.46632511447662839</v>
      </c>
    </row>
    <row r="91" spans="1:20" x14ac:dyDescent="0.3">
      <c r="A91" s="2" t="s">
        <v>19</v>
      </c>
      <c r="B91" t="s">
        <v>47</v>
      </c>
      <c r="C91" s="39">
        <v>0.20449999999999999</v>
      </c>
      <c r="D91" s="39">
        <v>0.11070000000000001</v>
      </c>
      <c r="E91" s="39">
        <v>0.16250000000000001</v>
      </c>
      <c r="F91" s="39">
        <v>0.33310000000000001</v>
      </c>
      <c r="G91" s="39">
        <v>0.1212</v>
      </c>
      <c r="H91" s="39">
        <v>0.23699999999999999</v>
      </c>
      <c r="I91" s="39">
        <v>0.33239999999999997</v>
      </c>
      <c r="J91" s="39">
        <v>0.28939999999999999</v>
      </c>
      <c r="K91" s="39">
        <v>0.372</v>
      </c>
      <c r="L91" s="39"/>
      <c r="M91" s="39">
        <v>0.66720000000000002</v>
      </c>
      <c r="N91" s="39"/>
      <c r="O91" s="89">
        <f t="shared" si="53"/>
        <v>0.23889176335113366</v>
      </c>
    </row>
    <row r="92" spans="1:20" x14ac:dyDescent="0.3">
      <c r="A92" s="2" t="s">
        <v>20</v>
      </c>
      <c r="B92" t="s">
        <v>50</v>
      </c>
      <c r="C92" s="39">
        <v>0.1227</v>
      </c>
      <c r="D92" s="39">
        <v>6.6400000000000001E-2</v>
      </c>
      <c r="E92" s="39">
        <v>9.74E-2</v>
      </c>
      <c r="F92" s="39">
        <v>0.19980000000000001</v>
      </c>
      <c r="G92" s="39">
        <v>7.2700000000000001E-2</v>
      </c>
      <c r="H92" s="39">
        <v>0.1421</v>
      </c>
      <c r="I92" s="39">
        <v>0.1993</v>
      </c>
      <c r="J92" s="39">
        <v>0.1736</v>
      </c>
      <c r="K92" s="39">
        <v>0.22309999999999999</v>
      </c>
      <c r="L92" s="39"/>
      <c r="M92" s="39">
        <v>0.40010000000000001</v>
      </c>
      <c r="N92" s="39"/>
      <c r="O92" s="89">
        <f t="shared" si="53"/>
        <v>0.14324988248712206</v>
      </c>
    </row>
    <row r="93" spans="1:20" x14ac:dyDescent="0.3">
      <c r="A93" s="2" t="s">
        <v>20</v>
      </c>
      <c r="B93" t="s">
        <v>47</v>
      </c>
      <c r="C93" s="39">
        <v>6.2799999999999995E-2</v>
      </c>
      <c r="D93" s="39">
        <v>3.4000000000000002E-2</v>
      </c>
      <c r="E93" s="39">
        <v>4.99E-2</v>
      </c>
      <c r="F93" s="39">
        <v>0.1023</v>
      </c>
      <c r="G93" s="39">
        <v>3.7199999999999997E-2</v>
      </c>
      <c r="H93" s="39">
        <v>7.2800000000000004E-2</v>
      </c>
      <c r="I93" s="39">
        <v>0.1021</v>
      </c>
      <c r="J93" s="39">
        <v>8.8900000000000007E-2</v>
      </c>
      <c r="K93" s="39">
        <v>0.1143</v>
      </c>
      <c r="L93" s="39"/>
      <c r="M93" s="39">
        <v>0.20499999999999999</v>
      </c>
      <c r="N93" s="39"/>
      <c r="O93" s="89">
        <f t="shared" si="53"/>
        <v>7.3382869630429601E-2</v>
      </c>
    </row>
    <row r="94" spans="1:20" x14ac:dyDescent="0.3">
      <c r="A94" s="349">
        <v>9</v>
      </c>
      <c r="B94" s="350" t="s">
        <v>51</v>
      </c>
      <c r="C94" s="354">
        <f t="shared" ref="C94:K94" si="68">SUM(C97,C99)</f>
        <v>0.48779299309350965</v>
      </c>
      <c r="D94" s="354">
        <f t="shared" si="68"/>
        <v>0.4541703765015096</v>
      </c>
      <c r="E94" s="354">
        <f t="shared" si="68"/>
        <v>0.66624629126122792</v>
      </c>
      <c r="F94" s="354">
        <f t="shared" si="68"/>
        <v>0.87721799615067986</v>
      </c>
      <c r="G94" s="354">
        <f t="shared" si="68"/>
        <v>0.67861756036522791</v>
      </c>
      <c r="H94" s="354">
        <f t="shared" si="68"/>
        <v>0.73577032602922798</v>
      </c>
      <c r="I94" s="354">
        <f t="shared" si="68"/>
        <v>0.95855491122922798</v>
      </c>
      <c r="J94" s="354">
        <f t="shared" si="68"/>
        <v>0.90578647031280113</v>
      </c>
      <c r="K94" s="354">
        <f t="shared" si="68"/>
        <v>0.90542075788522802</v>
      </c>
      <c r="L94" s="354"/>
      <c r="M94" s="354">
        <f>SUM(M97,M99)</f>
        <v>1.1444138595332281</v>
      </c>
      <c r="N94" s="354"/>
      <c r="O94" s="354">
        <f>SUM(O97,O99)</f>
        <v>0.70115597129627005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-0.16020000000000001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9">SUM(C89,C86,C81,C71,C64)</f>
        <v>5.7341537722</v>
      </c>
      <c r="D96" s="360">
        <f t="shared" si="69"/>
        <v>5.3389097722000001</v>
      </c>
      <c r="E96" s="360">
        <f t="shared" si="69"/>
        <v>7.8319261209999986</v>
      </c>
      <c r="F96" s="360">
        <f t="shared" si="69"/>
        <v>10.311962149700001</v>
      </c>
      <c r="G96" s="360">
        <f t="shared" si="69"/>
        <v>7.9773541209999994</v>
      </c>
      <c r="H96" s="360">
        <f t="shared" si="69"/>
        <v>8.6492021210000001</v>
      </c>
      <c r="I96" s="360">
        <f t="shared" si="69"/>
        <v>11.268102121</v>
      </c>
      <c r="J96" s="360">
        <f t="shared" si="69"/>
        <v>10.647793180899999</v>
      </c>
      <c r="K96" s="360">
        <f t="shared" si="69"/>
        <v>10.643494121</v>
      </c>
      <c r="L96" s="360"/>
      <c r="M96" s="360">
        <f>SUM(M89,M86,M81,M71,M64)</f>
        <v>13.452930121</v>
      </c>
      <c r="N96" s="361"/>
      <c r="O96" s="455">
        <f>((C96*$C$62+D96*$D$62+E96*$E$62+F96*$F$62+G96*$G$62+H96*$H$62+I96*$I$62+J96*$J$62+K96*$K$62+L96*$L$62+M96*$M$62)/$O$62)+O95</f>
        <v>8.2422999400041146</v>
      </c>
      <c r="P96" s="27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70">SUM(C98:C98)</f>
        <v>0.11945962553624261</v>
      </c>
      <c r="D97" s="354">
        <f t="shared" si="70"/>
        <v>0.1112255072842426</v>
      </c>
      <c r="E97" s="354">
        <f t="shared" si="70"/>
        <v>0.16316251687879299</v>
      </c>
      <c r="F97" s="354">
        <f t="shared" si="70"/>
        <v>0.21482910746470013</v>
      </c>
      <c r="G97" s="354">
        <f t="shared" si="70"/>
        <v>0.166192218402793</v>
      </c>
      <c r="H97" s="354">
        <f t="shared" si="70"/>
        <v>0.18018882778679302</v>
      </c>
      <c r="I97" s="354">
        <f t="shared" si="70"/>
        <v>0.23474837148679301</v>
      </c>
      <c r="J97" s="354">
        <f t="shared" si="70"/>
        <v>0.22182547533768968</v>
      </c>
      <c r="K97" s="354">
        <f t="shared" si="70"/>
        <v>0.221735913022793</v>
      </c>
      <c r="L97" s="354"/>
      <c r="M97" s="354">
        <f>SUM(M98:M98)</f>
        <v>0.28026489321079301</v>
      </c>
      <c r="N97" s="354"/>
      <c r="O97" s="352">
        <f>SUM(O98)</f>
        <v>0.17171183465010573</v>
      </c>
    </row>
    <row r="98" spans="1:18" x14ac:dyDescent="0.3">
      <c r="A98" s="2" t="s">
        <v>121</v>
      </c>
      <c r="B98" t="s">
        <v>128</v>
      </c>
      <c r="C98" s="39">
        <f>0.020833*C96</f>
        <v>0.11945962553624261</v>
      </c>
      <c r="D98" s="39">
        <f t="shared" ref="D98:H98" si="71">0.020833*D96</f>
        <v>0.1112255072842426</v>
      </c>
      <c r="E98" s="39">
        <f t="shared" si="71"/>
        <v>0.16316251687879299</v>
      </c>
      <c r="F98" s="39">
        <f t="shared" si="71"/>
        <v>0.21482910746470013</v>
      </c>
      <c r="G98" s="346">
        <f t="shared" si="71"/>
        <v>0.166192218402793</v>
      </c>
      <c r="H98" s="39">
        <f t="shared" si="71"/>
        <v>0.18018882778679302</v>
      </c>
      <c r="I98" s="39">
        <f t="shared" ref="I98:J98" si="72">0.020833*I96</f>
        <v>0.23474837148679301</v>
      </c>
      <c r="J98" s="39">
        <f t="shared" si="72"/>
        <v>0.22182547533768968</v>
      </c>
      <c r="K98" s="39">
        <f t="shared" ref="K98:M98" si="73">0.020833*K96</f>
        <v>0.221735913022793</v>
      </c>
      <c r="L98" s="39"/>
      <c r="M98" s="39">
        <f t="shared" si="73"/>
        <v>0.28026489321079301</v>
      </c>
      <c r="N98" s="39"/>
      <c r="O98" s="246">
        <f>0.020833*O96</f>
        <v>0.17171183465010573</v>
      </c>
    </row>
    <row r="99" spans="1:18" x14ac:dyDescent="0.3">
      <c r="A99" s="349" t="s">
        <v>24</v>
      </c>
      <c r="B99" s="350" t="s">
        <v>56</v>
      </c>
      <c r="C99" s="354">
        <f>SUM(C100,C101)</f>
        <v>0.36833336755726703</v>
      </c>
      <c r="D99" s="354">
        <f t="shared" ref="D99:H99" si="74">SUM(D100,D101)</f>
        <v>0.34294486921726702</v>
      </c>
      <c r="E99" s="354">
        <f t="shared" si="74"/>
        <v>0.5030837743824349</v>
      </c>
      <c r="F99" s="354">
        <f t="shared" si="74"/>
        <v>0.66238888868597967</v>
      </c>
      <c r="G99" s="354">
        <f t="shared" si="74"/>
        <v>0.51242534196243494</v>
      </c>
      <c r="H99" s="354">
        <f t="shared" si="74"/>
        <v>0.55558149824243497</v>
      </c>
      <c r="I99" s="354">
        <f t="shared" ref="I99:J99" si="75">SUM(I100,I101)</f>
        <v>0.72380653974243503</v>
      </c>
      <c r="J99" s="354">
        <f t="shared" si="75"/>
        <v>0.68396099497511142</v>
      </c>
      <c r="K99" s="354">
        <f t="shared" ref="K99:M99" si="76">SUM(K100,K101)</f>
        <v>0.68368484486243508</v>
      </c>
      <c r="L99" s="354"/>
      <c r="M99" s="354">
        <f t="shared" si="76"/>
        <v>0.8641489663224351</v>
      </c>
      <c r="N99" s="354"/>
      <c r="O99" s="352">
        <f>SUM(O100:O101)</f>
        <v>0.5294441366461643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0.11945962553624261</v>
      </c>
      <c r="D100" s="39">
        <f t="shared" ref="D100:H100" si="77">D98</f>
        <v>0.1112255072842426</v>
      </c>
      <c r="E100" s="39">
        <f t="shared" si="77"/>
        <v>0.16316251687879299</v>
      </c>
      <c r="F100" s="39">
        <f t="shared" si="77"/>
        <v>0.21482910746470013</v>
      </c>
      <c r="G100" s="39">
        <f t="shared" si="77"/>
        <v>0.166192218402793</v>
      </c>
      <c r="H100" s="39">
        <f t="shared" si="77"/>
        <v>0.18018882778679302</v>
      </c>
      <c r="I100" s="39">
        <f t="shared" ref="I100:J100" si="78">I98</f>
        <v>0.23474837148679301</v>
      </c>
      <c r="J100" s="39">
        <f t="shared" si="78"/>
        <v>0.22182547533768968</v>
      </c>
      <c r="K100" s="39">
        <f t="shared" ref="K100:M100" si="79">K98</f>
        <v>0.221735913022793</v>
      </c>
      <c r="L100" s="39"/>
      <c r="M100" s="39">
        <f t="shared" si="79"/>
        <v>0.28026489321079301</v>
      </c>
      <c r="N100" s="39"/>
      <c r="O100" s="246">
        <f>O98</f>
        <v>0.17171183465010573</v>
      </c>
    </row>
    <row r="101" spans="1:18" x14ac:dyDescent="0.3">
      <c r="A101" s="2" t="s">
        <v>26</v>
      </c>
      <c r="B101" t="s">
        <v>130</v>
      </c>
      <c r="C101" s="39">
        <f>0.043402*C96</f>
        <v>0.24887374202102441</v>
      </c>
      <c r="D101" s="39">
        <f t="shared" ref="D101:H101" si="80">0.043402*D96</f>
        <v>0.23171936193302442</v>
      </c>
      <c r="E101" s="39">
        <f t="shared" si="80"/>
        <v>0.33992125750364194</v>
      </c>
      <c r="F101" s="39">
        <f t="shared" si="80"/>
        <v>0.44755978122127948</v>
      </c>
      <c r="G101" s="39">
        <f t="shared" si="80"/>
        <v>0.34623312355964198</v>
      </c>
      <c r="H101" s="39">
        <f t="shared" si="80"/>
        <v>0.37539267045564201</v>
      </c>
      <c r="I101" s="39">
        <f t="shared" ref="I101:J101" si="81">0.043402*I96</f>
        <v>0.48905816825564202</v>
      </c>
      <c r="J101" s="39">
        <f t="shared" si="81"/>
        <v>0.46213551963742178</v>
      </c>
      <c r="K101" s="39">
        <f t="shared" ref="K101:M101" si="82">0.043402*K96</f>
        <v>0.46194893183964203</v>
      </c>
      <c r="L101" s="39"/>
      <c r="M101" s="39">
        <f t="shared" si="82"/>
        <v>0.58388407311164203</v>
      </c>
      <c r="N101" s="39"/>
      <c r="O101" s="246">
        <f>0.043402*O96</f>
        <v>0.3577323019960586</v>
      </c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ref="O102" si="83">(C102*$C$62+D102*$D$62+E102*$E$62+F102*$F$62+G102*$G$62+H102*$H$62+I102*$I$62+J102*$J$62+K102*$K$62+L102*$L$62+M102*$M$62)/$O$62</f>
        <v>1.3400000000000004E-2</v>
      </c>
    </row>
    <row r="103" spans="1:18" ht="18" x14ac:dyDescent="0.3">
      <c r="A103" s="579" t="s">
        <v>60</v>
      </c>
      <c r="B103" s="579"/>
      <c r="C103" s="340">
        <f t="shared" ref="C103:K103" si="84">SUM(C64,C71,C81,C86,C89,C94,C102)</f>
        <v>6.2353467652935093</v>
      </c>
      <c r="D103" s="340">
        <f t="shared" si="84"/>
        <v>5.8064801487015094</v>
      </c>
      <c r="E103" s="340">
        <f t="shared" si="84"/>
        <v>8.5115724122612288</v>
      </c>
      <c r="F103" s="340">
        <f t="shared" si="84"/>
        <v>11.202580145850682</v>
      </c>
      <c r="G103" s="340">
        <f t="shared" si="84"/>
        <v>8.6693716813652291</v>
      </c>
      <c r="H103" s="340">
        <f t="shared" si="84"/>
        <v>9.398372447029228</v>
      </c>
      <c r="I103" s="340">
        <f t="shared" si="84"/>
        <v>12.240057032229227</v>
      </c>
      <c r="J103" s="340">
        <f t="shared" si="84"/>
        <v>11.566979651212801</v>
      </c>
      <c r="K103" s="340">
        <f t="shared" si="84"/>
        <v>11.562314878885228</v>
      </c>
      <c r="L103" s="340"/>
      <c r="M103" s="340">
        <f>SUM(M64,M71,M81,M86,M89,M94,M102)</f>
        <v>14.610743980533227</v>
      </c>
      <c r="N103" s="356"/>
      <c r="O103" s="467">
        <f>O96+O97+O99+O102</f>
        <v>8.9568559113003854</v>
      </c>
      <c r="P103" s="335" t="s">
        <v>207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0.32243478571666512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136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72</v>
      </c>
      <c r="L109" s="1">
        <v>16</v>
      </c>
      <c r="M109" s="1">
        <v>43</v>
      </c>
      <c r="O109" s="1">
        <f>SUM(C109:M109)</f>
        <v>399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250231.88</v>
      </c>
      <c r="E111" s="342">
        <v>954444.64</v>
      </c>
      <c r="F111" s="342">
        <v>46387.49</v>
      </c>
      <c r="G111" s="342">
        <v>24498.67</v>
      </c>
      <c r="H111" s="342">
        <v>425682.54</v>
      </c>
      <c r="I111" s="342">
        <v>0</v>
      </c>
      <c r="J111" s="343">
        <v>62718.34</v>
      </c>
      <c r="K111" s="342">
        <v>362304.48</v>
      </c>
      <c r="L111" s="342">
        <v>94901.31</v>
      </c>
      <c r="M111" s="342">
        <v>226278.92</v>
      </c>
      <c r="N111" s="342"/>
      <c r="O111" s="344">
        <f>SUM(C111:M111)</f>
        <v>2459385.39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0.82745599999999997</v>
      </c>
      <c r="D113" s="354">
        <f t="shared" ref="D113:M113" si="85">SUM(D114:D119)</f>
        <v>1.0916079999999999</v>
      </c>
      <c r="E113" s="354">
        <f t="shared" si="85"/>
        <v>1.3625760000000002</v>
      </c>
      <c r="F113" s="354">
        <f t="shared" ref="F113" si="86">SUM(F114:F119)</f>
        <v>1.6580760000000001</v>
      </c>
      <c r="G113" s="354">
        <f t="shared" si="85"/>
        <v>2.0636079999999999</v>
      </c>
      <c r="H113" s="354">
        <f t="shared" si="85"/>
        <v>1.8785559999999999</v>
      </c>
      <c r="I113" s="354"/>
      <c r="J113" s="354">
        <f t="shared" si="85"/>
        <v>2.4345480000000004</v>
      </c>
      <c r="K113" s="354">
        <f>SUM(K114:K119)</f>
        <v>3.0158480000000001</v>
      </c>
      <c r="L113" s="354">
        <f t="shared" si="85"/>
        <v>3.255484</v>
      </c>
      <c r="M113" s="354">
        <f t="shared" si="85"/>
        <v>4.2004600000000005</v>
      </c>
      <c r="N113" s="351"/>
      <c r="O113" s="352">
        <f t="shared" ref="O113:O142" si="87">(C113*$C$111+D113*$D$111+E113*$E$111+F113*$F$111+G113*$G$111+H113*$H$111+I113*$I$111+J113*$J$111+K113*$K$111+L113*$L$111+M113*$M$111)/$O$111</f>
        <v>2.0393084255501086</v>
      </c>
    </row>
    <row r="114" spans="1:15" x14ac:dyDescent="0.3">
      <c r="A114" s="2" t="s">
        <v>3</v>
      </c>
      <c r="B114" t="s">
        <v>30</v>
      </c>
      <c r="C114" s="276">
        <v>0.55389999999999995</v>
      </c>
      <c r="D114" s="34">
        <v>0.75019999999999998</v>
      </c>
      <c r="E114" s="34">
        <v>0.86439999999999995</v>
      </c>
      <c r="F114" s="34">
        <v>0.86439999999999995</v>
      </c>
      <c r="G114" s="34">
        <v>1.2352000000000001</v>
      </c>
      <c r="H114" s="34">
        <v>1.2988999999999999</v>
      </c>
      <c r="I114" s="34"/>
      <c r="J114" s="34">
        <v>0.99080000000000001</v>
      </c>
      <c r="K114" s="34">
        <v>1.8087</v>
      </c>
      <c r="L114" s="34">
        <v>2.1570999999999998</v>
      </c>
      <c r="M114" s="34">
        <v>2.2265000000000001</v>
      </c>
      <c r="N114" s="34"/>
      <c r="O114" s="89">
        <f t="shared" si="87"/>
        <v>1.2477093328325413</v>
      </c>
    </row>
    <row r="115" spans="1:15" x14ac:dyDescent="0.3">
      <c r="A115" s="2" t="s">
        <v>4</v>
      </c>
      <c r="B115" t="s">
        <v>31</v>
      </c>
      <c r="C115" s="39">
        <f t="shared" ref="C115:M115" si="88">C114*0.04</f>
        <v>2.2155999999999999E-2</v>
      </c>
      <c r="D115" s="39">
        <f t="shared" si="88"/>
        <v>3.0008E-2</v>
      </c>
      <c r="E115" s="39">
        <f t="shared" si="88"/>
        <v>3.4575999999999996E-2</v>
      </c>
      <c r="F115" s="39">
        <f t="shared" ref="F115" si="89">F114*0.04</f>
        <v>3.4575999999999996E-2</v>
      </c>
      <c r="G115" s="39">
        <f t="shared" si="88"/>
        <v>4.9408000000000007E-2</v>
      </c>
      <c r="H115" s="39">
        <f t="shared" si="88"/>
        <v>5.1956000000000002E-2</v>
      </c>
      <c r="I115" s="39"/>
      <c r="J115" s="39">
        <f>J114*0.06</f>
        <v>5.9448000000000001E-2</v>
      </c>
      <c r="K115" s="39">
        <f t="shared" si="88"/>
        <v>7.2347999999999996E-2</v>
      </c>
      <c r="L115" s="39">
        <f t="shared" si="88"/>
        <v>8.6284E-2</v>
      </c>
      <c r="M115" s="39">
        <f t="shared" si="88"/>
        <v>8.9060000000000014E-2</v>
      </c>
      <c r="N115" s="34"/>
      <c r="O115" s="89">
        <f t="shared" si="87"/>
        <v>5.041371364365143E-2</v>
      </c>
    </row>
    <row r="116" spans="1:15" x14ac:dyDescent="0.3">
      <c r="A116" s="2" t="s">
        <v>192</v>
      </c>
      <c r="B116" t="s">
        <v>195</v>
      </c>
      <c r="C116" s="34"/>
      <c r="D116" s="34"/>
      <c r="E116" s="34">
        <v>3.8E-3</v>
      </c>
      <c r="F116" s="34"/>
      <c r="G116" s="34"/>
      <c r="H116" s="34"/>
      <c r="I116" s="34"/>
      <c r="J116" s="34">
        <v>4.9500000000000002E-2</v>
      </c>
      <c r="K116" s="34">
        <v>6.4999999999999997E-3</v>
      </c>
      <c r="L116" s="34"/>
      <c r="M116" s="34">
        <v>2.07E-2</v>
      </c>
      <c r="N116" s="34"/>
      <c r="O116" s="89">
        <f t="shared" si="87"/>
        <v>5.5991225620804393E-3</v>
      </c>
    </row>
    <row r="117" spans="1:15" x14ac:dyDescent="0.3">
      <c r="A117" s="2" t="s">
        <v>5</v>
      </c>
      <c r="B117" t="s">
        <v>32</v>
      </c>
      <c r="C117" s="34">
        <v>7.85E-2</v>
      </c>
      <c r="D117" s="34">
        <v>0.1154</v>
      </c>
      <c r="E117" s="34">
        <v>0.1502</v>
      </c>
      <c r="F117" s="34">
        <v>0.1502</v>
      </c>
      <c r="G117" s="34">
        <v>0.1502</v>
      </c>
      <c r="H117" s="34">
        <v>0.17499999999999999</v>
      </c>
      <c r="I117" s="34"/>
      <c r="J117" s="34">
        <v>0.17499999999999999</v>
      </c>
      <c r="K117" s="34">
        <v>0.2079</v>
      </c>
      <c r="L117" s="34">
        <v>0.2079</v>
      </c>
      <c r="M117" s="34">
        <v>0.24540000000000001</v>
      </c>
      <c r="N117" s="34"/>
      <c r="O117" s="89">
        <f t="shared" si="87"/>
        <v>0.17072175652023366</v>
      </c>
    </row>
    <row r="118" spans="1:15" x14ac:dyDescent="0.3">
      <c r="A118" s="2" t="s">
        <v>6</v>
      </c>
      <c r="B118" t="s">
        <v>33</v>
      </c>
      <c r="C118" s="34">
        <v>0.1729</v>
      </c>
      <c r="D118" s="34">
        <v>0.19600000000000001</v>
      </c>
      <c r="E118" s="34">
        <v>0.30959999999999999</v>
      </c>
      <c r="F118" s="34">
        <v>0.6089</v>
      </c>
      <c r="G118" s="34">
        <v>0.62880000000000003</v>
      </c>
      <c r="H118" s="34">
        <v>0.35270000000000001</v>
      </c>
      <c r="I118" s="34"/>
      <c r="J118" s="34">
        <v>0.80489999999999995</v>
      </c>
      <c r="K118" s="34">
        <v>0.9204</v>
      </c>
      <c r="L118" s="34">
        <v>0.80420000000000003</v>
      </c>
      <c r="M118" s="34">
        <v>1.6188</v>
      </c>
      <c r="N118" s="34"/>
      <c r="O118" s="89">
        <f t="shared" si="87"/>
        <v>0.55581397096247687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87"/>
        <v>9.0505290291246297E-3</v>
      </c>
    </row>
    <row r="120" spans="1:15" ht="28.8" x14ac:dyDescent="0.3">
      <c r="A120" s="349">
        <v>5</v>
      </c>
      <c r="B120" s="353" t="s">
        <v>71</v>
      </c>
      <c r="C120" s="354">
        <f t="shared" ref="C120:H120" si="90">SUM(C121:C123,C127:C129)</f>
        <v>3.1249853510000003</v>
      </c>
      <c r="D120" s="354">
        <f t="shared" si="90"/>
        <v>3.1249853510000003</v>
      </c>
      <c r="E120" s="354">
        <f t="shared" si="90"/>
        <v>4.8204325466999993</v>
      </c>
      <c r="F120" s="354">
        <f t="shared" si="90"/>
        <v>5.0108613299</v>
      </c>
      <c r="G120" s="354">
        <f t="shared" si="90"/>
        <v>4.8204325466999993</v>
      </c>
      <c r="H120" s="354">
        <f t="shared" si="90"/>
        <v>4.8204325466999993</v>
      </c>
      <c r="I120" s="354"/>
      <c r="J120" s="354">
        <f>SUM(J121:J123,J127:J129)</f>
        <v>5.2644092559999986</v>
      </c>
      <c r="K120" s="354">
        <f>SUM(K121:K123,K127:K129)</f>
        <v>4.8204325466999993</v>
      </c>
      <c r="L120" s="354">
        <f>SUM(L121:L123,L127:L129)</f>
        <v>4.8204325466999993</v>
      </c>
      <c r="M120" s="354">
        <f>SUM(M121:M123,M127:M129)</f>
        <v>4.8204325466999993</v>
      </c>
      <c r="N120" s="351"/>
      <c r="O120" s="352">
        <f t="shared" si="87"/>
        <v>4.6546127845653977</v>
      </c>
    </row>
    <row r="121" spans="1:15" x14ac:dyDescent="0.3">
      <c r="A121" s="2" t="s">
        <v>115</v>
      </c>
      <c r="B121" t="s">
        <v>114</v>
      </c>
      <c r="C121" s="39">
        <v>1.7070000000000001</v>
      </c>
      <c r="D121" s="39">
        <v>1.7070000000000001</v>
      </c>
      <c r="E121" s="39">
        <v>2.5518999999999998</v>
      </c>
      <c r="F121" s="39">
        <v>2.6343000000000001</v>
      </c>
      <c r="G121" s="39">
        <v>2.5518999999999998</v>
      </c>
      <c r="H121" s="39">
        <v>2.5518999999999998</v>
      </c>
      <c r="I121" s="39"/>
      <c r="J121" s="39">
        <v>2.7919999999999998</v>
      </c>
      <c r="K121" s="39">
        <v>2.5518999999999998</v>
      </c>
      <c r="L121" s="39">
        <v>2.5518999999999998</v>
      </c>
      <c r="M121" s="39">
        <v>2.5518999999999998</v>
      </c>
      <c r="N121" s="39"/>
      <c r="O121" s="89">
        <f t="shared" si="87"/>
        <v>2.4695112917016226</v>
      </c>
    </row>
    <row r="122" spans="1:15" x14ac:dyDescent="0.3">
      <c r="A122" s="2" t="s">
        <v>116</v>
      </c>
      <c r="B122" t="s">
        <v>117</v>
      </c>
      <c r="C122" s="39">
        <f>C121*0.423893</f>
        <v>0.7235853510000001</v>
      </c>
      <c r="D122" s="39">
        <f>D121*0.423893</f>
        <v>0.7235853510000001</v>
      </c>
      <c r="E122" s="39">
        <f t="shared" ref="E122:K122" si="91">E121*0.423893</f>
        <v>1.0817325467000001</v>
      </c>
      <c r="F122" s="39">
        <f t="shared" ref="F122" si="92">F121*0.423893</f>
        <v>1.1166613299000001</v>
      </c>
      <c r="G122" s="39">
        <f t="shared" si="91"/>
        <v>1.0817325467000001</v>
      </c>
      <c r="H122" s="39">
        <f t="shared" ref="H122" si="93">H121*0.423893</f>
        <v>1.0817325467000001</v>
      </c>
      <c r="I122" s="39"/>
      <c r="J122" s="39">
        <f t="shared" si="91"/>
        <v>1.183509256</v>
      </c>
      <c r="K122" s="39">
        <f t="shared" si="91"/>
        <v>1.0817325467000001</v>
      </c>
      <c r="L122" s="39">
        <f t="shared" ref="L122:M122" si="94">L121*0.423893</f>
        <v>1.0817325467000001</v>
      </c>
      <c r="M122" s="39">
        <f t="shared" si="94"/>
        <v>1.0817325467000001</v>
      </c>
      <c r="N122" s="39"/>
      <c r="O122" s="89">
        <f t="shared" si="87"/>
        <v>1.0468085499732762</v>
      </c>
    </row>
    <row r="123" spans="1:15" x14ac:dyDescent="0.3">
      <c r="A123" s="280" t="s">
        <v>8</v>
      </c>
      <c r="B123" s="1" t="s">
        <v>35</v>
      </c>
      <c r="C123" s="43">
        <f t="shared" ref="C123:H123" si="95">SUM(C124:C126)</f>
        <v>0.44450000000000001</v>
      </c>
      <c r="D123" s="43">
        <f t="shared" si="95"/>
        <v>0.44450000000000001</v>
      </c>
      <c r="E123" s="43">
        <f t="shared" si="95"/>
        <v>0.80360000000000009</v>
      </c>
      <c r="F123" s="43">
        <f t="shared" si="95"/>
        <v>0.86050000000000004</v>
      </c>
      <c r="G123" s="43">
        <f t="shared" si="95"/>
        <v>0.80360000000000009</v>
      </c>
      <c r="H123" s="43">
        <f t="shared" si="95"/>
        <v>0.80360000000000009</v>
      </c>
      <c r="I123" s="43"/>
      <c r="J123" s="43">
        <f>SUM(J124:J126)</f>
        <v>0.87020000000000008</v>
      </c>
      <c r="K123" s="43">
        <f>SUM(K124:K126)</f>
        <v>0.80360000000000009</v>
      </c>
      <c r="L123" s="43">
        <f>SUM(L124:L126)</f>
        <v>0.80360000000000009</v>
      </c>
      <c r="M123" s="43">
        <f>SUM(M124:M126)</f>
        <v>0.80360000000000009</v>
      </c>
      <c r="N123" s="43"/>
      <c r="O123" s="75">
        <f t="shared" si="87"/>
        <v>0.76809177968199593</v>
      </c>
    </row>
    <row r="124" spans="1:15" x14ac:dyDescent="0.3">
      <c r="A124" s="2" t="s">
        <v>9</v>
      </c>
      <c r="B124" t="s">
        <v>108</v>
      </c>
      <c r="C124" s="39">
        <v>0.3987</v>
      </c>
      <c r="D124" s="39">
        <v>0.3987</v>
      </c>
      <c r="E124" s="39">
        <v>0.72070000000000001</v>
      </c>
      <c r="F124" s="39">
        <v>0.77170000000000005</v>
      </c>
      <c r="G124" s="39">
        <v>0.72070000000000001</v>
      </c>
      <c r="H124" s="39">
        <v>0.72070000000000001</v>
      </c>
      <c r="I124" s="39"/>
      <c r="J124" s="39">
        <v>0.78390000000000004</v>
      </c>
      <c r="K124" s="39">
        <v>0.72070000000000001</v>
      </c>
      <c r="L124" s="39">
        <v>0.72070000000000001</v>
      </c>
      <c r="M124" s="39">
        <v>0.72070000000000001</v>
      </c>
      <c r="N124" s="39"/>
      <c r="O124" s="89">
        <f t="shared" si="87"/>
        <v>0.68894862941793755</v>
      </c>
    </row>
    <row r="125" spans="1:15" x14ac:dyDescent="0.3">
      <c r="A125" s="2" t="s">
        <v>10</v>
      </c>
      <c r="B125" t="s">
        <v>109</v>
      </c>
      <c r="C125" s="39">
        <v>4.1500000000000002E-2</v>
      </c>
      <c r="D125" s="39">
        <v>4.1500000000000002E-2</v>
      </c>
      <c r="E125" s="39">
        <v>7.51E-2</v>
      </c>
      <c r="F125" s="39">
        <v>8.0399999999999999E-2</v>
      </c>
      <c r="G125" s="39">
        <v>7.51E-2</v>
      </c>
      <c r="H125" s="39">
        <v>7.51E-2</v>
      </c>
      <c r="I125" s="39"/>
      <c r="J125" s="39">
        <v>7.8100000000000003E-2</v>
      </c>
      <c r="K125" s="39">
        <v>7.51E-2</v>
      </c>
      <c r="L125" s="39">
        <v>7.51E-2</v>
      </c>
      <c r="M125" s="39">
        <v>7.51E-2</v>
      </c>
      <c r="N125" s="39"/>
      <c r="O125" s="89">
        <f t="shared" si="87"/>
        <v>7.1694730652197627E-2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87"/>
        <v>7.4484196118608324E-3</v>
      </c>
    </row>
    <row r="127" spans="1:15" x14ac:dyDescent="0.3">
      <c r="A127" s="2" t="s">
        <v>13</v>
      </c>
      <c r="B127" t="s">
        <v>40</v>
      </c>
      <c r="C127" s="39">
        <v>4.3700000000000003E-2</v>
      </c>
      <c r="D127" s="39">
        <v>4.3700000000000003E-2</v>
      </c>
      <c r="E127" s="39">
        <v>6.5100000000000005E-2</v>
      </c>
      <c r="F127" s="39">
        <v>6.8699999999999997E-2</v>
      </c>
      <c r="G127" s="39">
        <v>6.5100000000000005E-2</v>
      </c>
      <c r="H127" s="39">
        <v>6.5100000000000005E-2</v>
      </c>
      <c r="I127" s="39"/>
      <c r="J127" s="39">
        <v>7.1300000000000002E-2</v>
      </c>
      <c r="K127" s="39">
        <v>6.5100000000000005E-2</v>
      </c>
      <c r="L127" s="39">
        <v>6.5100000000000005E-2</v>
      </c>
      <c r="M127" s="39">
        <v>6.5100000000000005E-2</v>
      </c>
      <c r="N127" s="39"/>
      <c r="O127" s="89">
        <f t="shared" si="87"/>
        <v>6.3044784112098837E-2</v>
      </c>
    </row>
    <row r="128" spans="1:15" x14ac:dyDescent="0.3">
      <c r="A128" s="595" t="s">
        <v>14</v>
      </c>
      <c r="B128" t="s">
        <v>118</v>
      </c>
      <c r="C128" s="39">
        <v>0.15509999999999999</v>
      </c>
      <c r="D128" s="39">
        <v>0.15509999999999999</v>
      </c>
      <c r="E128" s="39">
        <v>0.2417</v>
      </c>
      <c r="F128" s="39">
        <v>0.25180000000000002</v>
      </c>
      <c r="G128" s="39">
        <v>0.2417</v>
      </c>
      <c r="H128" s="39">
        <v>0.2417</v>
      </c>
      <c r="I128" s="39"/>
      <c r="J128" s="39">
        <v>0.26379999999999998</v>
      </c>
      <c r="K128" s="39">
        <v>0.2417</v>
      </c>
      <c r="L128" s="39">
        <v>0.2417</v>
      </c>
      <c r="M128" s="39">
        <v>0.2417</v>
      </c>
      <c r="N128" s="39"/>
      <c r="O128" s="89">
        <f t="shared" si="87"/>
        <v>0.23322257855894638</v>
      </c>
    </row>
    <row r="129" spans="1:20" x14ac:dyDescent="0.3">
      <c r="A129" s="595"/>
      <c r="B129" t="s">
        <v>117</v>
      </c>
      <c r="C129" s="39">
        <v>5.11E-2</v>
      </c>
      <c r="D129" s="39">
        <v>5.11E-2</v>
      </c>
      <c r="E129" s="39">
        <v>7.6399999999999996E-2</v>
      </c>
      <c r="F129" s="39">
        <v>7.8899999999999998E-2</v>
      </c>
      <c r="G129" s="39">
        <v>7.6399999999999996E-2</v>
      </c>
      <c r="H129" s="39">
        <v>7.6399999999999996E-2</v>
      </c>
      <c r="I129" s="39"/>
      <c r="J129" s="39">
        <v>8.3599999999999994E-2</v>
      </c>
      <c r="K129" s="39">
        <v>7.6399999999999996E-2</v>
      </c>
      <c r="L129" s="39">
        <v>7.6399999999999996E-2</v>
      </c>
      <c r="M129" s="39">
        <v>7.6399999999999996E-2</v>
      </c>
      <c r="N129" s="39"/>
      <c r="O129" s="89">
        <f t="shared" si="87"/>
        <v>7.3933800537458669E-2</v>
      </c>
    </row>
    <row r="130" spans="1:20" x14ac:dyDescent="0.3">
      <c r="A130" s="349">
        <v>6</v>
      </c>
      <c r="B130" s="350" t="s">
        <v>42</v>
      </c>
      <c r="C130" s="354">
        <f>SUM(C131:C133)</f>
        <v>0.38490000000000002</v>
      </c>
      <c r="D130" s="354">
        <f>SUM(D131:D133)</f>
        <v>0.38490000000000002</v>
      </c>
      <c r="E130" s="354">
        <f t="shared" ref="E130:G130" si="96">SUM(E131:E133)</f>
        <v>0.48109999999999997</v>
      </c>
      <c r="F130" s="354">
        <f t="shared" ref="F130" si="97">SUM(F131:F133)</f>
        <v>0.49199999999999999</v>
      </c>
      <c r="G130" s="354">
        <f t="shared" si="96"/>
        <v>0.48109999999999997</v>
      </c>
      <c r="H130" s="354">
        <f t="shared" ref="H130" si="98">SUM(H131:H133)</f>
        <v>0.48109999999999997</v>
      </c>
      <c r="I130" s="354"/>
      <c r="J130" s="354">
        <f>SUM(J131:J133)</f>
        <v>1.0266999999999999</v>
      </c>
      <c r="K130" s="354">
        <f t="shared" ref="K130:L130" si="99">SUM(K131:K133)</f>
        <v>0.48109999999999997</v>
      </c>
      <c r="L130" s="354">
        <f t="shared" si="99"/>
        <v>0.48109999999999997</v>
      </c>
      <c r="M130" s="354">
        <f t="shared" ref="M130" si="100">SUM(M131:M133)</f>
        <v>0.48109999999999997</v>
      </c>
      <c r="N130" s="354"/>
      <c r="O130" s="352">
        <f t="shared" si="87"/>
        <v>0.48496441758320769</v>
      </c>
    </row>
    <row r="131" spans="1:20" x14ac:dyDescent="0.3">
      <c r="A131" s="2" t="s">
        <v>15</v>
      </c>
      <c r="B131" t="s">
        <v>43</v>
      </c>
      <c r="C131" s="39">
        <v>0.17749999999999999</v>
      </c>
      <c r="D131" s="39">
        <v>0.17749999999999999</v>
      </c>
      <c r="E131" s="39">
        <v>0.2737</v>
      </c>
      <c r="F131" s="39">
        <v>0.28460000000000002</v>
      </c>
      <c r="G131" s="39">
        <v>0.2737</v>
      </c>
      <c r="H131" s="39">
        <v>0.2737</v>
      </c>
      <c r="I131" s="39"/>
      <c r="J131" s="39">
        <v>0.2989</v>
      </c>
      <c r="K131" s="39">
        <v>0.2737</v>
      </c>
      <c r="L131" s="39">
        <v>0.2737</v>
      </c>
      <c r="M131" s="39">
        <v>0.2737</v>
      </c>
      <c r="N131" s="39"/>
      <c r="O131" s="89">
        <f t="shared" si="87"/>
        <v>0.26429336853627478</v>
      </c>
    </row>
    <row r="132" spans="1:20" x14ac:dyDescent="0.3">
      <c r="A132" s="2" t="s">
        <v>16</v>
      </c>
      <c r="B132" t="s">
        <v>80</v>
      </c>
      <c r="C132" s="39">
        <v>0.2074</v>
      </c>
      <c r="D132" s="39">
        <v>0.2074</v>
      </c>
      <c r="E132" s="39">
        <v>0.2074</v>
      </c>
      <c r="F132" s="39">
        <v>0.2074</v>
      </c>
      <c r="G132" s="39">
        <v>0.2074</v>
      </c>
      <c r="H132" s="39">
        <v>0.2074</v>
      </c>
      <c r="I132" s="39"/>
      <c r="J132" s="39">
        <v>0.2074</v>
      </c>
      <c r="K132" s="39">
        <v>0.2074</v>
      </c>
      <c r="L132" s="39">
        <v>0.2074</v>
      </c>
      <c r="M132" s="39">
        <v>0.2074</v>
      </c>
      <c r="N132" s="39"/>
      <c r="O132" s="89">
        <f t="shared" si="87"/>
        <v>0.20739999999999997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87"/>
        <v>1.3271049046932817E-2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87"/>
        <v>1.3271049046932817E-2</v>
      </c>
    </row>
    <row r="135" spans="1:20" x14ac:dyDescent="0.3">
      <c r="A135" s="349">
        <v>7</v>
      </c>
      <c r="B135" s="350" t="s">
        <v>45</v>
      </c>
      <c r="C135" s="354">
        <f>SUM(C136:C137)</f>
        <v>0.2069</v>
      </c>
      <c r="D135" s="354">
        <f>SUM(D136:D137)</f>
        <v>0.2336</v>
      </c>
      <c r="E135" s="354">
        <f t="shared" ref="E135:M135" si="101">SUM(E136:E137)</f>
        <v>0.37429999999999997</v>
      </c>
      <c r="F135" s="354">
        <f t="shared" ref="F135" si="102">SUM(F136:F137)</f>
        <v>0.66310000000000002</v>
      </c>
      <c r="G135" s="354">
        <f t="shared" si="101"/>
        <v>0.68399999999999994</v>
      </c>
      <c r="H135" s="354">
        <f t="shared" si="101"/>
        <v>0.46650000000000003</v>
      </c>
      <c r="I135" s="354"/>
      <c r="J135" s="354">
        <f t="shared" si="101"/>
        <v>0.89170000000000005</v>
      </c>
      <c r="K135" s="354">
        <f t="shared" si="101"/>
        <v>1.0025999999999999</v>
      </c>
      <c r="L135" s="354">
        <f t="shared" si="101"/>
        <v>0.87609999999999999</v>
      </c>
      <c r="M135" s="354">
        <f t="shared" si="101"/>
        <v>1.8613000000000002</v>
      </c>
      <c r="N135" s="354"/>
      <c r="O135" s="352">
        <f t="shared" si="87"/>
        <v>0.64559159342245243</v>
      </c>
    </row>
    <row r="136" spans="1:20" x14ac:dyDescent="0.3">
      <c r="A136" s="2" t="s">
        <v>17</v>
      </c>
      <c r="B136" t="s">
        <v>46</v>
      </c>
      <c r="C136" s="39">
        <v>0.1946</v>
      </c>
      <c r="D136" s="39">
        <v>0.22070000000000001</v>
      </c>
      <c r="E136" s="39">
        <v>0.35389999999999999</v>
      </c>
      <c r="F136" s="39">
        <v>0.62690000000000001</v>
      </c>
      <c r="G136" s="39">
        <v>0.64649999999999996</v>
      </c>
      <c r="H136" s="39">
        <v>0.441</v>
      </c>
      <c r="I136" s="39"/>
      <c r="J136" s="39">
        <v>0.83860000000000001</v>
      </c>
      <c r="K136" s="39">
        <v>0.94769999999999999</v>
      </c>
      <c r="L136" s="39">
        <v>0.82799999999999996</v>
      </c>
      <c r="M136" s="39">
        <v>1.7594000000000001</v>
      </c>
      <c r="N136" s="39"/>
      <c r="O136" s="89">
        <f t="shared" si="87"/>
        <v>0.61015926320030711</v>
      </c>
    </row>
    <row r="137" spans="1:20" x14ac:dyDescent="0.3">
      <c r="A137" s="2" t="s">
        <v>18</v>
      </c>
      <c r="B137" t="s">
        <v>48</v>
      </c>
      <c r="C137" s="39">
        <v>1.23E-2</v>
      </c>
      <c r="D137" s="39">
        <v>1.29E-2</v>
      </c>
      <c r="E137" s="39">
        <v>2.0400000000000001E-2</v>
      </c>
      <c r="F137" s="39">
        <v>3.6200000000000003E-2</v>
      </c>
      <c r="G137" s="39">
        <v>3.7499999999999999E-2</v>
      </c>
      <c r="H137" s="39">
        <v>2.5499999999999998E-2</v>
      </c>
      <c r="I137" s="39"/>
      <c r="J137" s="39">
        <v>5.3100000000000001E-2</v>
      </c>
      <c r="K137" s="39">
        <v>5.4899999999999997E-2</v>
      </c>
      <c r="L137" s="39">
        <v>4.8099999999999997E-2</v>
      </c>
      <c r="M137" s="39">
        <v>0.1019</v>
      </c>
      <c r="N137" s="39"/>
      <c r="O137" s="89">
        <f t="shared" si="87"/>
        <v>3.543233022214546E-2</v>
      </c>
    </row>
    <row r="138" spans="1:20" x14ac:dyDescent="0.3">
      <c r="A138" s="349">
        <v>8</v>
      </c>
      <c r="B138" s="350" t="s">
        <v>49</v>
      </c>
      <c r="C138" s="354">
        <f>SUM(C139:C142)</f>
        <v>0.4194</v>
      </c>
      <c r="D138" s="354">
        <f>SUM(D139:D142)</f>
        <v>0.4486</v>
      </c>
      <c r="E138" s="354">
        <f t="shared" ref="E138:M138" si="103">SUM(E139:E142)</f>
        <v>0.56289999999999996</v>
      </c>
      <c r="F138" s="354">
        <f t="shared" ref="F138" si="104">SUM(F139:F142)</f>
        <v>0.99739999999999995</v>
      </c>
      <c r="G138" s="354">
        <f t="shared" si="103"/>
        <v>0.90279999999999994</v>
      </c>
      <c r="H138" s="354">
        <f t="shared" si="103"/>
        <v>0.92569999999999997</v>
      </c>
      <c r="I138" s="354"/>
      <c r="J138" s="354">
        <f t="shared" si="103"/>
        <v>1.1979</v>
      </c>
      <c r="K138" s="354">
        <f t="shared" si="103"/>
        <v>1.6045</v>
      </c>
      <c r="L138" s="354">
        <f>SUM(L139:L142)</f>
        <v>1.4016</v>
      </c>
      <c r="M138" s="354">
        <f t="shared" si="103"/>
        <v>3.0206</v>
      </c>
      <c r="N138" s="354"/>
      <c r="O138" s="352">
        <f t="shared" si="87"/>
        <v>1.0530743072869926</v>
      </c>
    </row>
    <row r="139" spans="1:20" x14ac:dyDescent="0.3">
      <c r="A139" s="2" t="s">
        <v>19</v>
      </c>
      <c r="B139" t="s">
        <v>46</v>
      </c>
      <c r="C139" s="39">
        <v>0.21210000000000001</v>
      </c>
      <c r="D139" s="39">
        <v>0.22689999999999999</v>
      </c>
      <c r="E139" s="39">
        <v>0.28460000000000002</v>
      </c>
      <c r="F139" s="39">
        <v>0.50449999999999995</v>
      </c>
      <c r="G139" s="39">
        <v>0.45660000000000001</v>
      </c>
      <c r="H139" s="39">
        <v>0.46920000000000001</v>
      </c>
      <c r="I139" s="39"/>
      <c r="J139" s="39">
        <v>0.60589999999999999</v>
      </c>
      <c r="K139" s="39">
        <v>0.8115</v>
      </c>
      <c r="L139" s="39">
        <v>0.70889999999999997</v>
      </c>
      <c r="M139" s="39">
        <v>1.5277000000000001</v>
      </c>
      <c r="N139" s="39"/>
      <c r="O139" s="89">
        <f t="shared" si="87"/>
        <v>0.53274945368850868</v>
      </c>
    </row>
    <row r="140" spans="1:20" x14ac:dyDescent="0.3">
      <c r="A140" s="2" t="s">
        <v>19</v>
      </c>
      <c r="B140" t="s">
        <v>47</v>
      </c>
      <c r="C140" s="39">
        <v>0.1087</v>
      </c>
      <c r="D140" s="39">
        <v>0.1163</v>
      </c>
      <c r="E140" s="39">
        <v>0.1459</v>
      </c>
      <c r="F140" s="39">
        <v>0.25850000000000001</v>
      </c>
      <c r="G140" s="39">
        <v>0.23400000000000001</v>
      </c>
      <c r="H140" s="39">
        <v>0.23899999999999999</v>
      </c>
      <c r="I140" s="39"/>
      <c r="J140" s="39">
        <v>0.3105</v>
      </c>
      <c r="K140" s="39">
        <v>0.41589999999999999</v>
      </c>
      <c r="L140" s="39">
        <v>0.36330000000000001</v>
      </c>
      <c r="M140" s="39">
        <v>0.78290000000000004</v>
      </c>
      <c r="N140" s="39"/>
      <c r="O140" s="89">
        <f t="shared" si="87"/>
        <v>0.27279290203557727</v>
      </c>
    </row>
    <row r="141" spans="1:20" x14ac:dyDescent="0.3">
      <c r="A141" s="2" t="s">
        <v>20</v>
      </c>
      <c r="B141" t="s">
        <v>50</v>
      </c>
      <c r="C141" s="39">
        <v>6.5199999999999994E-2</v>
      </c>
      <c r="D141" s="39">
        <v>6.9699999999999998E-2</v>
      </c>
      <c r="E141" s="39">
        <v>8.7599999999999997E-2</v>
      </c>
      <c r="F141" s="39">
        <v>0.155</v>
      </c>
      <c r="G141" s="39">
        <v>0.14030000000000001</v>
      </c>
      <c r="H141" s="39">
        <v>0.14380000000000001</v>
      </c>
      <c r="I141" s="39"/>
      <c r="J141" s="39">
        <v>0.18609999999999999</v>
      </c>
      <c r="K141" s="39">
        <v>0.24929999999999999</v>
      </c>
      <c r="L141" s="39">
        <v>0.21779999999999999</v>
      </c>
      <c r="M141" s="39">
        <v>0.46949999999999997</v>
      </c>
      <c r="N141" s="39"/>
      <c r="O141" s="89">
        <f t="shared" si="87"/>
        <v>0.16368765796522847</v>
      </c>
    </row>
    <row r="142" spans="1:20" x14ac:dyDescent="0.3">
      <c r="A142" s="2" t="s">
        <v>20</v>
      </c>
      <c r="B142" t="s">
        <v>47</v>
      </c>
      <c r="C142" s="39">
        <v>3.3399999999999999E-2</v>
      </c>
      <c r="D142" s="39">
        <v>3.5700000000000003E-2</v>
      </c>
      <c r="E142" s="39">
        <v>4.48E-2</v>
      </c>
      <c r="F142" s="39">
        <v>7.9399999999999998E-2</v>
      </c>
      <c r="G142" s="39">
        <v>7.1900000000000006E-2</v>
      </c>
      <c r="H142" s="39">
        <v>7.3700000000000002E-2</v>
      </c>
      <c r="I142" s="39"/>
      <c r="J142" s="39">
        <v>9.5399999999999999E-2</v>
      </c>
      <c r="K142" s="39">
        <v>0.1278</v>
      </c>
      <c r="L142" s="39">
        <v>0.1116</v>
      </c>
      <c r="M142" s="39">
        <v>0.24049999999999999</v>
      </c>
      <c r="N142" s="39"/>
      <c r="O142" s="89">
        <f t="shared" si="87"/>
        <v>8.3844293597678088E-2</v>
      </c>
    </row>
    <row r="143" spans="1:20" x14ac:dyDescent="0.3">
      <c r="A143" s="349">
        <v>9</v>
      </c>
      <c r="B143" s="350" t="s">
        <v>51</v>
      </c>
      <c r="C143" s="354">
        <f t="shared" ref="C143:O143" si="105">SUM(C146,C148)</f>
        <v>0.422247042446868</v>
      </c>
      <c r="D143" s="354">
        <f t="shared" si="105"/>
        <v>0.44947322598286804</v>
      </c>
      <c r="E143" s="354">
        <f t="shared" si="105"/>
        <v>0.64662811545067567</v>
      </c>
      <c r="F143" s="354">
        <f t="shared" ref="F143" si="106">SUM(F146,F148)</f>
        <v>0.75042203077993319</v>
      </c>
      <c r="G143" s="354">
        <f t="shared" si="105"/>
        <v>0.76152367842667568</v>
      </c>
      <c r="H143" s="354">
        <f t="shared" si="105"/>
        <v>0.72922744209067558</v>
      </c>
      <c r="I143" s="354"/>
      <c r="J143" s="354">
        <f t="shared" si="105"/>
        <v>0.92003230425340798</v>
      </c>
      <c r="K143" s="354">
        <f t="shared" si="105"/>
        <v>0.92932371114667567</v>
      </c>
      <c r="L143" s="354">
        <f t="shared" si="105"/>
        <v>0.92168766719467565</v>
      </c>
      <c r="M143" s="354">
        <f t="shared" si="105"/>
        <v>1.2236089711626756</v>
      </c>
      <c r="N143" s="354"/>
      <c r="O143" s="354">
        <f t="shared" si="105"/>
        <v>0.73927933061862539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-0.18709999999999999</v>
      </c>
      <c r="P144" s="27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107">SUM(C138,C135,C130,C120,C113)</f>
        <v>4.9636413509999997</v>
      </c>
      <c r="D145" s="360">
        <f t="shared" si="107"/>
        <v>5.2836933510000001</v>
      </c>
      <c r="E145" s="360">
        <f t="shared" si="107"/>
        <v>7.6013085467000003</v>
      </c>
      <c r="F145" s="360">
        <f t="shared" si="107"/>
        <v>8.8214373299000002</v>
      </c>
      <c r="G145" s="360">
        <f t="shared" si="107"/>
        <v>8.9519405466999995</v>
      </c>
      <c r="H145" s="360">
        <f t="shared" si="107"/>
        <v>8.5722885466999994</v>
      </c>
      <c r="I145" s="360"/>
      <c r="J145" s="360">
        <f>SUM(J138,J135,J130,J120,J113)</f>
        <v>10.815257255999999</v>
      </c>
      <c r="K145" s="360">
        <f>SUM(K138,K135,K130,K120,K113)</f>
        <v>10.9244805467</v>
      </c>
      <c r="L145" s="360">
        <f>SUM(L138,L135,L130,L120,L113)</f>
        <v>10.834716546699999</v>
      </c>
      <c r="M145" s="360">
        <f>SUM(M138,M135,M130,M120,M113)</f>
        <v>14.3838925467</v>
      </c>
      <c r="N145" s="361"/>
      <c r="O145" s="362">
        <f>((C145*$C$111+D145*$D$111+E145*$E$111+F145*$F$111+G145*$G$111+H145*$H$111+I145*$I$111+J145*$J$111+K145*$K$111+L145*$L$111+M145*$M$111)/$O$111)+O144</f>
        <v>8.6904515284081594</v>
      </c>
      <c r="P145" s="396"/>
      <c r="Q145" s="27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L146" si="108">SUM(C147:C147)</f>
        <v>0.103407540265383</v>
      </c>
      <c r="D146" s="354">
        <f t="shared" si="108"/>
        <v>0.110075183581383</v>
      </c>
      <c r="E146" s="354">
        <f t="shared" si="108"/>
        <v>0.1583580609534011</v>
      </c>
      <c r="F146" s="354">
        <f t="shared" si="108"/>
        <v>0.18377700389380672</v>
      </c>
      <c r="G146" s="354">
        <f t="shared" si="108"/>
        <v>0.1864957774094011</v>
      </c>
      <c r="H146" s="354">
        <f t="shared" si="108"/>
        <v>0.1785864872934011</v>
      </c>
      <c r="I146" s="354"/>
      <c r="J146" s="354">
        <f t="shared" si="108"/>
        <v>0.22531425441424799</v>
      </c>
      <c r="K146" s="354">
        <f t="shared" si="108"/>
        <v>0.22758970322940111</v>
      </c>
      <c r="L146" s="354">
        <f t="shared" si="108"/>
        <v>0.22571964981740109</v>
      </c>
      <c r="M146" s="354">
        <f>SUM(M147:M147)</f>
        <v>0.29965963342540114</v>
      </c>
      <c r="N146" s="354"/>
      <c r="O146" s="352">
        <f>SUM(O147)</f>
        <v>0.1810481766913272</v>
      </c>
    </row>
    <row r="147" spans="1:20" x14ac:dyDescent="0.3">
      <c r="A147" s="2" t="s">
        <v>121</v>
      </c>
      <c r="B147" t="s">
        <v>128</v>
      </c>
      <c r="C147" s="39">
        <f>0.020833*C145</f>
        <v>0.103407540265383</v>
      </c>
      <c r="D147" s="39">
        <f t="shared" ref="D147:H147" si="109">0.020833*D145</f>
        <v>0.110075183581383</v>
      </c>
      <c r="E147" s="39">
        <f t="shared" si="109"/>
        <v>0.1583580609534011</v>
      </c>
      <c r="F147" s="39">
        <f t="shared" si="109"/>
        <v>0.18377700389380672</v>
      </c>
      <c r="G147" s="346">
        <f t="shared" si="109"/>
        <v>0.1864957774094011</v>
      </c>
      <c r="H147" s="39">
        <f t="shared" si="109"/>
        <v>0.1785864872934011</v>
      </c>
      <c r="I147" s="39"/>
      <c r="J147" s="39">
        <f t="shared" ref="J147" si="110">0.020833*J145</f>
        <v>0.22531425441424799</v>
      </c>
      <c r="K147" s="39">
        <f t="shared" ref="K147:M147" si="111">0.020833*K145</f>
        <v>0.22758970322940111</v>
      </c>
      <c r="L147" s="39">
        <f t="shared" si="111"/>
        <v>0.22571964981740109</v>
      </c>
      <c r="M147" s="39">
        <f t="shared" si="111"/>
        <v>0.29965963342540114</v>
      </c>
      <c r="N147" s="39"/>
      <c r="O147" s="246">
        <f>0.020833*O145</f>
        <v>0.1810481766913272</v>
      </c>
    </row>
    <row r="148" spans="1:20" x14ac:dyDescent="0.3">
      <c r="A148" s="349" t="s">
        <v>24</v>
      </c>
      <c r="B148" s="350" t="s">
        <v>56</v>
      </c>
      <c r="C148" s="354">
        <f>SUM(C149,C150)</f>
        <v>0.31883950218148499</v>
      </c>
      <c r="D148" s="354">
        <f t="shared" ref="D148:H148" si="112">SUM(D149,D150)</f>
        <v>0.33939804240148502</v>
      </c>
      <c r="E148" s="354">
        <f t="shared" si="112"/>
        <v>0.48827005449727456</v>
      </c>
      <c r="F148" s="354">
        <f t="shared" si="112"/>
        <v>0.5666450268861265</v>
      </c>
      <c r="G148" s="354">
        <f t="shared" si="112"/>
        <v>0.57502790101727452</v>
      </c>
      <c r="H148" s="354">
        <f t="shared" si="112"/>
        <v>0.55064095479727448</v>
      </c>
      <c r="I148" s="354"/>
      <c r="J148" s="354">
        <f t="shared" ref="J148" si="113">SUM(J149,J150)</f>
        <v>0.69471804983915997</v>
      </c>
      <c r="K148" s="354">
        <f t="shared" ref="K148:M148" si="114">SUM(K149,K150)</f>
        <v>0.70173400791727458</v>
      </c>
      <c r="L148" s="354">
        <f t="shared" si="114"/>
        <v>0.69596801737727454</v>
      </c>
      <c r="M148" s="354">
        <f t="shared" si="114"/>
        <v>0.92394933773727461</v>
      </c>
      <c r="N148" s="354"/>
      <c r="O148" s="352">
        <f>SUM(O149:O150)</f>
        <v>0.55823115392729816</v>
      </c>
    </row>
    <row r="149" spans="1:20" x14ac:dyDescent="0.3">
      <c r="A149" s="2" t="s">
        <v>25</v>
      </c>
      <c r="B149" t="s">
        <v>129</v>
      </c>
      <c r="C149" s="39">
        <f>C147</f>
        <v>0.103407540265383</v>
      </c>
      <c r="D149" s="39">
        <f t="shared" ref="D149:H149" si="115">D147</f>
        <v>0.110075183581383</v>
      </c>
      <c r="E149" s="39">
        <f t="shared" si="115"/>
        <v>0.1583580609534011</v>
      </c>
      <c r="F149" s="39">
        <f t="shared" si="115"/>
        <v>0.18377700389380672</v>
      </c>
      <c r="G149" s="39">
        <f t="shared" si="115"/>
        <v>0.1864957774094011</v>
      </c>
      <c r="H149" s="39">
        <f t="shared" si="115"/>
        <v>0.1785864872934011</v>
      </c>
      <c r="I149" s="39"/>
      <c r="J149" s="39">
        <f t="shared" ref="J149" si="116">J147</f>
        <v>0.22531425441424799</v>
      </c>
      <c r="K149" s="39">
        <f t="shared" ref="K149:M149" si="117">K147</f>
        <v>0.22758970322940111</v>
      </c>
      <c r="L149" s="39">
        <f t="shared" si="117"/>
        <v>0.22571964981740109</v>
      </c>
      <c r="M149" s="39">
        <f t="shared" si="117"/>
        <v>0.29965963342540114</v>
      </c>
      <c r="N149" s="39"/>
      <c r="O149" s="246">
        <f>O147</f>
        <v>0.1810481766913272</v>
      </c>
    </row>
    <row r="150" spans="1:20" x14ac:dyDescent="0.3">
      <c r="A150" s="2" t="s">
        <v>26</v>
      </c>
      <c r="B150" t="s">
        <v>130</v>
      </c>
      <c r="C150" s="39">
        <f>0.043402*C145</f>
        <v>0.215431961916102</v>
      </c>
      <c r="D150" s="39">
        <f t="shared" ref="D150:H150" si="118">0.043402*D145</f>
        <v>0.22932285882010203</v>
      </c>
      <c r="E150" s="39">
        <f t="shared" si="118"/>
        <v>0.32991199354387346</v>
      </c>
      <c r="F150" s="39">
        <f t="shared" si="118"/>
        <v>0.38286802299231981</v>
      </c>
      <c r="G150" s="39">
        <f t="shared" si="118"/>
        <v>0.38853212360787343</v>
      </c>
      <c r="H150" s="39">
        <f t="shared" si="118"/>
        <v>0.37205446750387339</v>
      </c>
      <c r="I150" s="39"/>
      <c r="J150" s="39">
        <f t="shared" ref="J150" si="119">0.043402*J145</f>
        <v>0.46940379542491201</v>
      </c>
      <c r="K150" s="39">
        <f t="shared" ref="K150:M150" si="120">0.043402*K145</f>
        <v>0.47414430468787344</v>
      </c>
      <c r="L150" s="39">
        <f t="shared" si="120"/>
        <v>0.47024836755987343</v>
      </c>
      <c r="M150" s="39">
        <f t="shared" si="120"/>
        <v>0.62428970431187347</v>
      </c>
      <c r="N150" s="39"/>
      <c r="O150" s="246">
        <f>0.043402*O145</f>
        <v>0.37718297723597094</v>
      </c>
    </row>
    <row r="151" spans="1:20" ht="28.8" x14ac:dyDescent="0.3">
      <c r="A151" s="364">
        <v>10</v>
      </c>
      <c r="B151" s="365" t="s">
        <v>134</v>
      </c>
      <c r="C151" s="366">
        <v>1.37E-2</v>
      </c>
      <c r="D151" s="366">
        <v>1.37E-2</v>
      </c>
      <c r="E151" s="366">
        <v>1.37E-2</v>
      </c>
      <c r="F151" s="366">
        <v>1.37E-2</v>
      </c>
      <c r="G151" s="366">
        <v>1.37E-2</v>
      </c>
      <c r="H151" s="366">
        <v>1.37E-2</v>
      </c>
      <c r="I151" s="366"/>
      <c r="J151" s="366">
        <v>1.37E-2</v>
      </c>
      <c r="K151" s="366">
        <v>1.37E-2</v>
      </c>
      <c r="L151" s="366">
        <v>1.37E-2</v>
      </c>
      <c r="M151" s="366">
        <v>1.37E-2</v>
      </c>
      <c r="N151" s="367"/>
      <c r="O151" s="368">
        <f t="shared" ref="O151" si="121">(C151*$C$111+D151*$D$111+E151*$E$111+F151*$F$111+G151*$G$111+H151*$H$111+I151*$I$111+J151*$J$111+K151*$K$111+L151*$L$111+M151*$M$111)/$O$111</f>
        <v>1.3699999999999999E-2</v>
      </c>
    </row>
    <row r="152" spans="1:20" ht="18" x14ac:dyDescent="0.3">
      <c r="A152" s="579" t="s">
        <v>60</v>
      </c>
      <c r="B152" s="579"/>
      <c r="C152" s="340">
        <f t="shared" ref="C152:H152" si="122">SUM(C113,C120,C130,C135,C138,C143,C151)</f>
        <v>5.3995883934468676</v>
      </c>
      <c r="D152" s="340">
        <f t="shared" si="122"/>
        <v>5.7468665769828684</v>
      </c>
      <c r="E152" s="340">
        <f t="shared" si="122"/>
        <v>8.2616366621506749</v>
      </c>
      <c r="F152" s="340">
        <f t="shared" si="122"/>
        <v>9.5855593606799339</v>
      </c>
      <c r="G152" s="340">
        <f t="shared" si="122"/>
        <v>9.727164225126673</v>
      </c>
      <c r="H152" s="340">
        <f t="shared" si="122"/>
        <v>9.3152159887906727</v>
      </c>
      <c r="I152" s="340"/>
      <c r="J152" s="340">
        <f>SUM(J113,J120,J130,J135,J138,J143,J151)</f>
        <v>11.748989560253406</v>
      </c>
      <c r="K152" s="340">
        <f>SUM(K113,K120,K130,K135,K138,K143,K151)</f>
        <v>11.867504257846674</v>
      </c>
      <c r="L152" s="340">
        <f>SUM(L113,L120,L130,L135,L138,L143,L151)</f>
        <v>11.770104213894674</v>
      </c>
      <c r="M152" s="340">
        <f>SUM(M113,M120,M130,M135,M138,M143,M151)</f>
        <v>15.621201517862676</v>
      </c>
      <c r="N152" s="369"/>
      <c r="O152" s="467">
        <f>O145+O146+O148+O151</f>
        <v>9.443430859026785</v>
      </c>
      <c r="P152" t="s">
        <v>208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0.33995083047153507</v>
      </c>
    </row>
    <row r="154" spans="1:20" x14ac:dyDescent="0.3">
      <c r="H154" s="78"/>
      <c r="I154" s="78"/>
      <c r="J154" s="201"/>
      <c r="K154" s="78"/>
      <c r="L154" s="78"/>
      <c r="O154" s="90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4</v>
      </c>
      <c r="D158" s="1">
        <v>27</v>
      </c>
      <c r="E158" s="1">
        <v>170</v>
      </c>
      <c r="F158" s="1">
        <v>21</v>
      </c>
      <c r="G158" s="1">
        <v>7</v>
      </c>
      <c r="H158" s="1">
        <v>80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17352</v>
      </c>
      <c r="D160" s="342">
        <v>219646.54</v>
      </c>
      <c r="E160" s="342">
        <v>1210286.28</v>
      </c>
      <c r="F160" s="342">
        <v>70320.59</v>
      </c>
      <c r="G160" s="342">
        <v>39223.230000000003</v>
      </c>
      <c r="H160" s="342">
        <v>475885.07</v>
      </c>
      <c r="I160" s="342">
        <v>0</v>
      </c>
      <c r="J160" s="343">
        <v>0</v>
      </c>
      <c r="K160" s="342">
        <v>356249.39</v>
      </c>
      <c r="L160" s="342">
        <v>77658.03</v>
      </c>
      <c r="M160" s="342">
        <v>366461.45</v>
      </c>
      <c r="N160" s="342"/>
      <c r="O160" s="344">
        <f>SUM(C160:M160)</f>
        <v>2833082.58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0.89235199999999992</v>
      </c>
      <c r="D162" s="354">
        <f>SUM(D163:D167)</f>
        <v>1.0840079999999999</v>
      </c>
      <c r="E162" s="354">
        <f t="shared" ref="E162:H162" si="123">SUM(E163:E167)</f>
        <v>1.3543760000000002</v>
      </c>
      <c r="F162" s="354">
        <f t="shared" ref="F162" si="124">SUM(F163:F167)</f>
        <v>1.6979760000000002</v>
      </c>
      <c r="G162" s="354">
        <f t="shared" si="123"/>
        <v>1.8929039999999999</v>
      </c>
      <c r="H162" s="354">
        <f t="shared" si="123"/>
        <v>1.886352</v>
      </c>
      <c r="I162" s="354"/>
      <c r="J162" s="354"/>
      <c r="K162" s="354">
        <f>SUM(K163:K167)</f>
        <v>3.0769480000000002</v>
      </c>
      <c r="L162" s="354">
        <f>SUM(L163:L167)</f>
        <v>3.348144</v>
      </c>
      <c r="M162" s="354">
        <f t="shared" ref="M162" si="125">SUM(M163:M167)</f>
        <v>4.1686639999999997</v>
      </c>
      <c r="N162" s="354"/>
      <c r="O162" s="352">
        <f t="shared" ref="O162:O191" si="126">(C162*$C$160+D162*$D$160+E162*$E$160+F162*$F$160+G162*$G$160+H162*$H$160+I162*$I$160+J162*$J$160+K162*$K$160+L162*$L$160+M162*$M$160)/$O$160</f>
        <v>2.0712161503985671</v>
      </c>
    </row>
    <row r="163" spans="1:15" x14ac:dyDescent="0.3">
      <c r="A163" s="2" t="s">
        <v>3</v>
      </c>
      <c r="B163" t="s">
        <v>30</v>
      </c>
      <c r="C163" s="34">
        <v>0.55379999999999996</v>
      </c>
      <c r="D163" s="34">
        <v>0.75019999999999998</v>
      </c>
      <c r="E163" s="34">
        <v>0.86439999999999995</v>
      </c>
      <c r="F163" s="34">
        <v>0.86439999999999995</v>
      </c>
      <c r="G163" s="34">
        <v>1.2351000000000001</v>
      </c>
      <c r="H163" s="34">
        <v>1.2988</v>
      </c>
      <c r="I163" s="34"/>
      <c r="J163" s="34"/>
      <c r="K163" s="34">
        <v>1.8087</v>
      </c>
      <c r="L163" s="34">
        <v>2.1335999999999999</v>
      </c>
      <c r="M163" s="34">
        <v>2.2715999999999998</v>
      </c>
      <c r="N163" s="34"/>
      <c r="O163" s="89">
        <f t="shared" si="126"/>
        <v>1.2672988744810962</v>
      </c>
    </row>
    <row r="164" spans="1:15" x14ac:dyDescent="0.3">
      <c r="A164" s="2" t="s">
        <v>4</v>
      </c>
      <c r="B164" t="s">
        <v>31</v>
      </c>
      <c r="C164" s="39">
        <f>C163*0.04</f>
        <v>2.2151999999999998E-2</v>
      </c>
      <c r="D164" s="39">
        <f t="shared" ref="D164:M164" si="127">D163*0.04</f>
        <v>3.0008E-2</v>
      </c>
      <c r="E164" s="39">
        <f t="shared" si="127"/>
        <v>3.4575999999999996E-2</v>
      </c>
      <c r="F164" s="39">
        <f t="shared" ref="F164" si="128">F163*0.04</f>
        <v>3.4575999999999996E-2</v>
      </c>
      <c r="G164" s="39">
        <f t="shared" si="127"/>
        <v>4.9404000000000003E-2</v>
      </c>
      <c r="H164" s="39">
        <f t="shared" si="127"/>
        <v>5.1951999999999998E-2</v>
      </c>
      <c r="I164" s="39"/>
      <c r="J164" s="39"/>
      <c r="K164" s="39">
        <f t="shared" si="127"/>
        <v>7.2347999999999996E-2</v>
      </c>
      <c r="L164" s="39">
        <f t="shared" si="127"/>
        <v>8.5344000000000003E-2</v>
      </c>
      <c r="M164" s="39">
        <f t="shared" si="127"/>
        <v>9.0864E-2</v>
      </c>
      <c r="N164" s="34"/>
      <c r="O164" s="89">
        <f t="shared" si="126"/>
        <v>5.0691954979243843E-2</v>
      </c>
    </row>
    <row r="165" spans="1:15" x14ac:dyDescent="0.3">
      <c r="A165" s="2" t="s">
        <v>192</v>
      </c>
      <c r="B165" t="s">
        <v>195</v>
      </c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>
        <v>3.3999999999999998E-3</v>
      </c>
      <c r="N165" s="34"/>
      <c r="O165" s="89">
        <f t="shared" si="126"/>
        <v>4.3979266216800499E-4</v>
      </c>
    </row>
    <row r="166" spans="1:15" x14ac:dyDescent="0.3">
      <c r="A166" s="2" t="s">
        <v>5</v>
      </c>
      <c r="B166" t="s">
        <v>32</v>
      </c>
      <c r="C166" s="34">
        <v>7.85E-2</v>
      </c>
      <c r="D166" s="34">
        <v>0.1154</v>
      </c>
      <c r="E166" s="34">
        <v>0.1502</v>
      </c>
      <c r="F166" s="34">
        <v>0.1502</v>
      </c>
      <c r="G166" s="34">
        <v>0.1502</v>
      </c>
      <c r="H166" s="34">
        <v>0.17499999999999999</v>
      </c>
      <c r="I166" s="34"/>
      <c r="J166" s="34"/>
      <c r="K166" s="34">
        <v>0.2079</v>
      </c>
      <c r="L166" s="34">
        <v>0.2079</v>
      </c>
      <c r="M166" s="34">
        <v>0.24540000000000001</v>
      </c>
      <c r="N166" s="34"/>
      <c r="O166" s="89">
        <f t="shared" si="126"/>
        <v>0.17237997468961883</v>
      </c>
    </row>
    <row r="167" spans="1:15" x14ac:dyDescent="0.3">
      <c r="A167" s="2" t="s">
        <v>6</v>
      </c>
      <c r="B167" t="s">
        <v>33</v>
      </c>
      <c r="C167" s="34">
        <v>0.2379</v>
      </c>
      <c r="D167" s="34">
        <v>0.18840000000000001</v>
      </c>
      <c r="E167" s="34">
        <v>0.30520000000000003</v>
      </c>
      <c r="F167" s="34">
        <v>0.64880000000000004</v>
      </c>
      <c r="G167" s="34">
        <v>0.4582</v>
      </c>
      <c r="H167" s="34">
        <v>0.36059999999999998</v>
      </c>
      <c r="I167" s="34"/>
      <c r="J167" s="34"/>
      <c r="K167" s="34">
        <v>0.98799999999999999</v>
      </c>
      <c r="L167" s="34">
        <v>0.92130000000000001</v>
      </c>
      <c r="M167" s="34">
        <v>1.5573999999999999</v>
      </c>
      <c r="N167" s="34"/>
      <c r="O167" s="89">
        <f t="shared" si="126"/>
        <v>0.58040555358643997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26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29">SUM(C170:C172,C176:C178)</f>
        <v>3.1708707294999998</v>
      </c>
      <c r="D169" s="354">
        <f t="shared" si="129"/>
        <v>3.1708707294999998</v>
      </c>
      <c r="E169" s="354">
        <f t="shared" si="129"/>
        <v>4.9244108221999996</v>
      </c>
      <c r="F169" s="354">
        <f t="shared" si="129"/>
        <v>5.1899964785000003</v>
      </c>
      <c r="G169" s="354">
        <f t="shared" si="129"/>
        <v>4.9244108221999996</v>
      </c>
      <c r="H169" s="354">
        <f t="shared" si="129"/>
        <v>4.9244108221999996</v>
      </c>
      <c r="I169" s="354"/>
      <c r="J169" s="354"/>
      <c r="K169" s="354">
        <f>SUM(K170:K172,K176:K178)</f>
        <v>4.9244108221999996</v>
      </c>
      <c r="L169" s="354">
        <f>SUM(L170:L172,L176:L178)</f>
        <v>4.9244108221999996</v>
      </c>
      <c r="M169" s="354">
        <f>SUM(M170:M172,M176:M178)</f>
        <v>4.9244108221999996</v>
      </c>
      <c r="N169" s="351"/>
      <c r="O169" s="352">
        <f t="shared" si="126"/>
        <v>4.7843124344732253</v>
      </c>
    </row>
    <row r="170" spans="1:15" x14ac:dyDescent="0.3">
      <c r="A170" s="2" t="s">
        <v>115</v>
      </c>
      <c r="B170" t="s">
        <v>114</v>
      </c>
      <c r="C170" s="39">
        <v>1.7315</v>
      </c>
      <c r="D170" s="39">
        <v>1.7315</v>
      </c>
      <c r="E170" s="39">
        <v>2.6053999999999999</v>
      </c>
      <c r="F170" s="39">
        <v>2.7244999999999999</v>
      </c>
      <c r="G170" s="39">
        <v>2.6053999999999999</v>
      </c>
      <c r="H170" s="39">
        <v>2.6053999999999999</v>
      </c>
      <c r="I170" s="39"/>
      <c r="J170" s="39"/>
      <c r="K170" s="39">
        <v>2.6053999999999999</v>
      </c>
      <c r="L170" s="39">
        <v>2.6053999999999999</v>
      </c>
      <c r="M170" s="39">
        <v>2.6053999999999999</v>
      </c>
      <c r="N170" s="39"/>
      <c r="O170" s="89">
        <f t="shared" si="126"/>
        <v>2.5352510240259218</v>
      </c>
    </row>
    <row r="171" spans="1:15" x14ac:dyDescent="0.3">
      <c r="A171" s="2" t="s">
        <v>116</v>
      </c>
      <c r="B171" t="s">
        <v>117</v>
      </c>
      <c r="C171" s="39">
        <f>C170*0.423893</f>
        <v>0.73397072950000009</v>
      </c>
      <c r="D171" s="39">
        <f>D170*0.423893</f>
        <v>0.73397072950000009</v>
      </c>
      <c r="E171" s="39">
        <f t="shared" ref="E171:G171" si="130">E170*0.423893</f>
        <v>1.1044108222</v>
      </c>
      <c r="F171" s="39">
        <f t="shared" ref="F171" si="131">F170*0.423893</f>
        <v>1.1548964785</v>
      </c>
      <c r="G171" s="39">
        <f t="shared" si="130"/>
        <v>1.1044108222</v>
      </c>
      <c r="H171" s="39">
        <f t="shared" ref="H171" si="132">H170*0.423893</f>
        <v>1.1044108222</v>
      </c>
      <c r="I171" s="39"/>
      <c r="J171" s="39"/>
      <c r="K171" s="39">
        <f t="shared" ref="K171:L171" si="133">K170*0.423893</f>
        <v>1.1044108222</v>
      </c>
      <c r="L171" s="39">
        <f t="shared" si="133"/>
        <v>1.1044108222</v>
      </c>
      <c r="M171" s="39">
        <f t="shared" ref="M171" si="134">M170*0.423893</f>
        <v>1.1044108222</v>
      </c>
      <c r="N171" s="39"/>
      <c r="O171" s="89">
        <f t="shared" si="126"/>
        <v>1.0746751623274198</v>
      </c>
    </row>
    <row r="172" spans="1:15" x14ac:dyDescent="0.3">
      <c r="A172" s="280" t="s">
        <v>8</v>
      </c>
      <c r="B172" s="1" t="s">
        <v>35</v>
      </c>
      <c r="C172" s="43">
        <f t="shared" ref="C172:H172" si="135">SUM(C173:C175)</f>
        <v>0.45180000000000003</v>
      </c>
      <c r="D172" s="43">
        <f t="shared" si="135"/>
        <v>0.45180000000000003</v>
      </c>
      <c r="E172" s="43">
        <f t="shared" si="135"/>
        <v>0.82309999999999994</v>
      </c>
      <c r="F172" s="43">
        <f t="shared" si="135"/>
        <v>0.89690000000000003</v>
      </c>
      <c r="G172" s="43">
        <f t="shared" si="135"/>
        <v>0.82309999999999994</v>
      </c>
      <c r="H172" s="43">
        <f t="shared" si="135"/>
        <v>0.82309999999999994</v>
      </c>
      <c r="I172" s="43"/>
      <c r="J172" s="43"/>
      <c r="K172" s="43">
        <f>SUM(K173:K175)</f>
        <v>0.82309999999999994</v>
      </c>
      <c r="L172" s="43">
        <f>SUM(L173:L175)</f>
        <v>0.82309999999999994</v>
      </c>
      <c r="M172" s="43">
        <f>SUM(M173:M175)</f>
        <v>0.82309999999999994</v>
      </c>
      <c r="N172" s="43"/>
      <c r="O172" s="75">
        <f t="shared" si="126"/>
        <v>0.79387109613938589</v>
      </c>
    </row>
    <row r="173" spans="1:15" x14ac:dyDescent="0.3">
      <c r="A173" s="2" t="s">
        <v>9</v>
      </c>
      <c r="B173" t="s">
        <v>108</v>
      </c>
      <c r="C173" s="39">
        <v>0.4052</v>
      </c>
      <c r="D173" s="39">
        <v>0.4052</v>
      </c>
      <c r="E173" s="39">
        <v>0.73619999999999997</v>
      </c>
      <c r="F173" s="39">
        <v>0.8044</v>
      </c>
      <c r="G173" s="39">
        <v>0.73819999999999997</v>
      </c>
      <c r="H173" s="39">
        <v>0.73819999999999997</v>
      </c>
      <c r="I173" s="39"/>
      <c r="J173" s="39"/>
      <c r="K173" s="39">
        <v>0.73819999999999997</v>
      </c>
      <c r="L173" s="39">
        <v>0.73819999999999997</v>
      </c>
      <c r="M173" s="39">
        <v>0.73819999999999997</v>
      </c>
      <c r="N173" s="39"/>
      <c r="O173" s="89">
        <f t="shared" si="126"/>
        <v>0.71113200563112422</v>
      </c>
    </row>
    <row r="174" spans="1:15" x14ac:dyDescent="0.3">
      <c r="A174" s="2" t="s">
        <v>10</v>
      </c>
      <c r="B174" t="s">
        <v>109</v>
      </c>
      <c r="C174" s="39">
        <v>4.2200000000000001E-2</v>
      </c>
      <c r="D174" s="39">
        <v>4.2200000000000001E-2</v>
      </c>
      <c r="E174" s="39">
        <v>7.8899999999999998E-2</v>
      </c>
      <c r="F174" s="39">
        <v>8.3799999999999999E-2</v>
      </c>
      <c r="G174" s="39">
        <v>7.6899999999999996E-2</v>
      </c>
      <c r="H174" s="39">
        <v>7.6899999999999996E-2</v>
      </c>
      <c r="I174" s="39"/>
      <c r="J174" s="39"/>
      <c r="K174" s="39">
        <v>7.6899999999999996E-2</v>
      </c>
      <c r="L174" s="39">
        <v>7.6899999999999996E-2</v>
      </c>
      <c r="M174" s="39">
        <v>7.6899999999999996E-2</v>
      </c>
      <c r="N174" s="39"/>
      <c r="O174" s="89">
        <f t="shared" si="126"/>
        <v>7.5022869857538699E-2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8.6999999999999994E-3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126"/>
        <v>7.716220650723144E-3</v>
      </c>
    </row>
    <row r="176" spans="1:15" x14ac:dyDescent="0.3">
      <c r="A176" s="2" t="s">
        <v>13</v>
      </c>
      <c r="B176" t="s">
        <v>40</v>
      </c>
      <c r="C176" s="39">
        <v>4.4299999999999999E-2</v>
      </c>
      <c r="D176" s="39">
        <v>4.4299999999999999E-2</v>
      </c>
      <c r="E176" s="39">
        <v>6.8500000000000005E-2</v>
      </c>
      <c r="F176" s="39">
        <v>7.1099999999999997E-2</v>
      </c>
      <c r="G176" s="39">
        <v>6.6500000000000004E-2</v>
      </c>
      <c r="H176" s="39">
        <v>6.6500000000000004E-2</v>
      </c>
      <c r="I176" s="39"/>
      <c r="J176" s="39"/>
      <c r="K176" s="39">
        <v>6.6500000000000004E-2</v>
      </c>
      <c r="L176" s="39">
        <v>6.6500000000000004E-2</v>
      </c>
      <c r="M176" s="39">
        <v>6.6500000000000004E-2</v>
      </c>
      <c r="N176" s="39"/>
      <c r="O176" s="89">
        <f t="shared" si="126"/>
        <v>6.5611455369578395E-2</v>
      </c>
    </row>
    <row r="177" spans="1:16" x14ac:dyDescent="0.3">
      <c r="A177" s="595" t="s">
        <v>14</v>
      </c>
      <c r="B177" t="s">
        <v>118</v>
      </c>
      <c r="C177" s="39">
        <v>0.15740000000000001</v>
      </c>
      <c r="D177" s="39">
        <v>0.15740000000000001</v>
      </c>
      <c r="E177" s="39">
        <v>0.247</v>
      </c>
      <c r="F177" s="39">
        <v>0.26100000000000001</v>
      </c>
      <c r="G177" s="39">
        <v>0.247</v>
      </c>
      <c r="H177" s="39">
        <v>0.247</v>
      </c>
      <c r="I177" s="39"/>
      <c r="J177" s="39"/>
      <c r="K177" s="39">
        <v>0.247</v>
      </c>
      <c r="L177" s="39">
        <v>0.247</v>
      </c>
      <c r="M177" s="39">
        <v>0.247</v>
      </c>
      <c r="N177" s="39"/>
      <c r="O177" s="89">
        <f t="shared" si="126"/>
        <v>0.23985210354722522</v>
      </c>
    </row>
    <row r="178" spans="1:16" x14ac:dyDescent="0.3">
      <c r="A178" s="595"/>
      <c r="B178" t="s">
        <v>117</v>
      </c>
      <c r="C178" s="39">
        <v>5.1900000000000002E-2</v>
      </c>
      <c r="D178" s="39">
        <v>5.1900000000000002E-2</v>
      </c>
      <c r="E178" s="39">
        <v>7.5999999999999998E-2</v>
      </c>
      <c r="F178" s="39">
        <v>8.1600000000000006E-2</v>
      </c>
      <c r="G178" s="39">
        <v>7.8E-2</v>
      </c>
      <c r="H178" s="39">
        <v>7.8E-2</v>
      </c>
      <c r="I178" s="39"/>
      <c r="J178" s="39"/>
      <c r="K178" s="39">
        <v>7.8E-2</v>
      </c>
      <c r="L178" s="39">
        <v>7.8E-2</v>
      </c>
      <c r="M178" s="39">
        <v>7.8E-2</v>
      </c>
      <c r="N178" s="39"/>
      <c r="O178" s="89">
        <f t="shared" si="126"/>
        <v>7.5051593063693883E-2</v>
      </c>
    </row>
    <row r="179" spans="1:16" x14ac:dyDescent="0.3">
      <c r="A179" s="349">
        <v>6</v>
      </c>
      <c r="B179" s="350" t="s">
        <v>42</v>
      </c>
      <c r="C179" s="354">
        <f>SUM(C180:C181)</f>
        <v>0.38450000000000001</v>
      </c>
      <c r="D179" s="354">
        <f>SUM(D180:D181)</f>
        <v>0.38450000000000001</v>
      </c>
      <c r="E179" s="354">
        <f t="shared" ref="E179:G179" si="136">SUM(E180:E181)</f>
        <v>0.48399999999999999</v>
      </c>
      <c r="F179" s="354">
        <f t="shared" ref="F179" si="137">SUM(F180:F181)</f>
        <v>0.49909999999999999</v>
      </c>
      <c r="G179" s="354">
        <f t="shared" si="136"/>
        <v>0.48399999999999999</v>
      </c>
      <c r="H179" s="354">
        <f t="shared" ref="H179" si="138">SUM(H180:H181)</f>
        <v>0.48399999999999999</v>
      </c>
      <c r="I179" s="354"/>
      <c r="J179" s="354"/>
      <c r="K179" s="354">
        <f t="shared" ref="K179:L179" si="139">SUM(K180:K181)</f>
        <v>0.48399999999999999</v>
      </c>
      <c r="L179" s="354">
        <f t="shared" si="139"/>
        <v>0.48399999999999999</v>
      </c>
      <c r="M179" s="354">
        <f t="shared" ref="M179" si="140">SUM(M180:M181)</f>
        <v>0.48399999999999999</v>
      </c>
      <c r="N179" s="354"/>
      <c r="O179" s="352">
        <f t="shared" si="126"/>
        <v>0.47605123282322404</v>
      </c>
    </row>
    <row r="180" spans="1:16" x14ac:dyDescent="0.3">
      <c r="A180" s="2" t="s">
        <v>15</v>
      </c>
      <c r="B180" t="s">
        <v>43</v>
      </c>
      <c r="C180" s="39">
        <v>0.18010000000000001</v>
      </c>
      <c r="D180" s="39">
        <v>0.18010000000000001</v>
      </c>
      <c r="E180" s="39">
        <v>0.27960000000000002</v>
      </c>
      <c r="F180" s="39">
        <v>0.29470000000000002</v>
      </c>
      <c r="G180" s="39">
        <v>0.27960000000000002</v>
      </c>
      <c r="H180" s="39">
        <v>0.27960000000000002</v>
      </c>
      <c r="I180" s="39"/>
      <c r="J180" s="39"/>
      <c r="K180" s="39">
        <v>0.27960000000000002</v>
      </c>
      <c r="L180" s="39">
        <v>0.27960000000000002</v>
      </c>
      <c r="M180" s="39">
        <v>0.27960000000000002</v>
      </c>
      <c r="N180" s="39"/>
      <c r="O180" s="89">
        <f t="shared" si="126"/>
        <v>0.27165123282322395</v>
      </c>
    </row>
    <row r="181" spans="1:16" x14ac:dyDescent="0.3">
      <c r="A181" s="2" t="s">
        <v>16</v>
      </c>
      <c r="B181" t="s">
        <v>44</v>
      </c>
      <c r="C181" s="39">
        <v>0.2044</v>
      </c>
      <c r="D181" s="39">
        <v>0.2044</v>
      </c>
      <c r="E181" s="39">
        <v>0.2044</v>
      </c>
      <c r="F181" s="39">
        <v>0.2044</v>
      </c>
      <c r="G181" s="39">
        <v>0.2044</v>
      </c>
      <c r="H181" s="39">
        <v>0.2044</v>
      </c>
      <c r="I181" s="39"/>
      <c r="J181" s="39"/>
      <c r="K181" s="39">
        <v>0.2044</v>
      </c>
      <c r="L181" s="39">
        <v>0.2044</v>
      </c>
      <c r="M181" s="39">
        <v>0.2044</v>
      </c>
      <c r="N181" s="39"/>
      <c r="O181" s="89">
        <f t="shared" si="126"/>
        <v>0.2044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26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26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0.25919999999999999</v>
      </c>
      <c r="D184" s="354">
        <f>SUM(D185:D186)</f>
        <v>0.2273</v>
      </c>
      <c r="E184" s="354">
        <f t="shared" ref="E184:M184" si="141">SUM(E185:E186)</f>
        <v>0.3669</v>
      </c>
      <c r="F184" s="354">
        <f t="shared" ref="F184" si="142">SUM(F185:F186)</f>
        <v>0.70539999999999992</v>
      </c>
      <c r="G184" s="354">
        <f t="shared" si="141"/>
        <v>0.498</v>
      </c>
      <c r="H184" s="354">
        <f t="shared" si="141"/>
        <v>0.47050000000000003</v>
      </c>
      <c r="I184" s="354"/>
      <c r="J184" s="354"/>
      <c r="K184" s="354">
        <f t="shared" si="141"/>
        <v>1.0736999999999999</v>
      </c>
      <c r="L184" s="354">
        <f t="shared" si="141"/>
        <v>1.0012000000000001</v>
      </c>
      <c r="M184" s="354">
        <f t="shared" si="141"/>
        <v>1.7867000000000002</v>
      </c>
      <c r="N184" s="354"/>
      <c r="O184" s="352">
        <f t="shared" si="126"/>
        <v>0.6729530042957661</v>
      </c>
    </row>
    <row r="185" spans="1:16" x14ac:dyDescent="0.3">
      <c r="A185" s="2" t="s">
        <v>17</v>
      </c>
      <c r="B185" t="s">
        <v>46</v>
      </c>
      <c r="C185" s="39">
        <v>0.24479999999999999</v>
      </c>
      <c r="D185" s="39">
        <v>0.21490000000000001</v>
      </c>
      <c r="E185" s="39">
        <v>0.3468</v>
      </c>
      <c r="F185" s="39">
        <v>0.66669999999999996</v>
      </c>
      <c r="G185" s="39">
        <v>0.4708</v>
      </c>
      <c r="H185" s="39">
        <v>0.44450000000000001</v>
      </c>
      <c r="I185" s="39"/>
      <c r="J185" s="39"/>
      <c r="K185" s="39">
        <v>1.0149999999999999</v>
      </c>
      <c r="L185" s="39">
        <v>0.94640000000000002</v>
      </c>
      <c r="M185" s="39">
        <v>1.6889000000000001</v>
      </c>
      <c r="N185" s="39"/>
      <c r="O185" s="89">
        <f t="shared" si="126"/>
        <v>0.63607834331076918</v>
      </c>
    </row>
    <row r="186" spans="1:16" x14ac:dyDescent="0.3">
      <c r="A186" s="2" t="s">
        <v>18</v>
      </c>
      <c r="B186" t="s">
        <v>48</v>
      </c>
      <c r="C186" s="39">
        <v>1.44E-2</v>
      </c>
      <c r="D186" s="39">
        <v>1.24E-2</v>
      </c>
      <c r="E186" s="39">
        <v>2.01E-2</v>
      </c>
      <c r="F186" s="39">
        <v>3.8699999999999998E-2</v>
      </c>
      <c r="G186" s="39">
        <v>2.7199999999999998E-2</v>
      </c>
      <c r="H186" s="39">
        <v>2.5999999999999999E-2</v>
      </c>
      <c r="I186" s="39"/>
      <c r="J186" s="39"/>
      <c r="K186" s="39">
        <v>5.8700000000000002E-2</v>
      </c>
      <c r="L186" s="39">
        <v>5.4800000000000001E-2</v>
      </c>
      <c r="M186" s="39">
        <v>9.7799999999999998E-2</v>
      </c>
      <c r="N186" s="39"/>
      <c r="O186" s="89">
        <f t="shared" si="126"/>
        <v>3.6874660984996775E-2</v>
      </c>
    </row>
    <row r="187" spans="1:16" x14ac:dyDescent="0.3">
      <c r="A187" s="349">
        <v>8</v>
      </c>
      <c r="B187" s="350" t="s">
        <v>49</v>
      </c>
      <c r="C187" s="354">
        <f>SUM(C188:C191)</f>
        <v>0.57720000000000005</v>
      </c>
      <c r="D187" s="354">
        <f>SUM(D188:D191)</f>
        <v>0.43829999999999997</v>
      </c>
      <c r="E187" s="354">
        <f t="shared" ref="E187:M187" si="143">SUM(E188:E191)</f>
        <v>0.55300000000000005</v>
      </c>
      <c r="F187" s="354">
        <f t="shared" ref="F187" si="144">SUM(F188:F191)</f>
        <v>1.0629999999999999</v>
      </c>
      <c r="G187" s="354">
        <f t="shared" si="143"/>
        <v>0.65799999999999992</v>
      </c>
      <c r="H187" s="354">
        <f t="shared" si="143"/>
        <v>0.93540000000000001</v>
      </c>
      <c r="I187" s="354"/>
      <c r="J187" s="354"/>
      <c r="K187" s="354">
        <f t="shared" si="143"/>
        <v>1.7227999999999999</v>
      </c>
      <c r="L187" s="354">
        <f t="shared" si="143"/>
        <v>1.6062000000000003</v>
      </c>
      <c r="M187" s="354">
        <f t="shared" si="143"/>
        <v>2.9068000000000001</v>
      </c>
      <c r="N187" s="354"/>
      <c r="O187" s="352">
        <f t="shared" si="126"/>
        <v>1.1030347207344728</v>
      </c>
    </row>
    <row r="188" spans="1:16" x14ac:dyDescent="0.3">
      <c r="A188" s="2" t="s">
        <v>19</v>
      </c>
      <c r="B188" t="s">
        <v>46</v>
      </c>
      <c r="C188" s="39">
        <v>0.2918</v>
      </c>
      <c r="D188" s="39">
        <v>0.22159999999999999</v>
      </c>
      <c r="E188" s="39">
        <v>0.27960000000000002</v>
      </c>
      <c r="F188" s="39">
        <v>0.53749999999999998</v>
      </c>
      <c r="G188" s="39">
        <v>0.3327</v>
      </c>
      <c r="H188" s="39">
        <v>0.47299999999999998</v>
      </c>
      <c r="I188" s="39"/>
      <c r="J188" s="39"/>
      <c r="K188" s="39">
        <v>0.87109999999999999</v>
      </c>
      <c r="L188" s="39">
        <v>0.81210000000000004</v>
      </c>
      <c r="M188" s="39">
        <v>1.4698</v>
      </c>
      <c r="N188" s="39"/>
      <c r="O188" s="89">
        <f t="shared" si="126"/>
        <v>0.55772942686690052</v>
      </c>
    </row>
    <row r="189" spans="1:16" x14ac:dyDescent="0.3">
      <c r="A189" s="2" t="s">
        <v>19</v>
      </c>
      <c r="B189" t="s">
        <v>47</v>
      </c>
      <c r="C189" s="39">
        <v>0.1497</v>
      </c>
      <c r="D189" s="39">
        <v>0.1137</v>
      </c>
      <c r="E189" s="39">
        <v>0.1434</v>
      </c>
      <c r="F189" s="39">
        <v>0.2757</v>
      </c>
      <c r="G189" s="39">
        <v>0.17069999999999999</v>
      </c>
      <c r="H189" s="39">
        <v>0.24260000000000001</v>
      </c>
      <c r="I189" s="39"/>
      <c r="J189" s="39"/>
      <c r="K189" s="39">
        <v>0.44679999999999997</v>
      </c>
      <c r="L189" s="39">
        <v>0.41660000000000003</v>
      </c>
      <c r="M189" s="39">
        <v>0.75390000000000001</v>
      </c>
      <c r="N189" s="39"/>
      <c r="O189" s="89">
        <f t="shared" si="126"/>
        <v>0.2860696063653041</v>
      </c>
    </row>
    <row r="190" spans="1:16" x14ac:dyDescent="0.3">
      <c r="A190" s="2" t="s">
        <v>20</v>
      </c>
      <c r="B190" t="s">
        <v>50</v>
      </c>
      <c r="C190" s="39">
        <v>8.9700000000000002E-2</v>
      </c>
      <c r="D190" s="39">
        <v>6.8099999999999994E-2</v>
      </c>
      <c r="E190" s="39">
        <v>8.5900000000000004E-2</v>
      </c>
      <c r="F190" s="39">
        <v>0.1651</v>
      </c>
      <c r="G190" s="39">
        <v>0.1022</v>
      </c>
      <c r="H190" s="39">
        <v>0.14530000000000001</v>
      </c>
      <c r="I190" s="39"/>
      <c r="J190" s="39"/>
      <c r="K190" s="39">
        <v>0.2676</v>
      </c>
      <c r="L190" s="39">
        <v>0.2495</v>
      </c>
      <c r="M190" s="39">
        <v>0.45150000000000001</v>
      </c>
      <c r="N190" s="39"/>
      <c r="O190" s="89">
        <f t="shared" si="126"/>
        <v>0.17133563375904137</v>
      </c>
    </row>
    <row r="191" spans="1:16" x14ac:dyDescent="0.3">
      <c r="A191" s="2" t="s">
        <v>20</v>
      </c>
      <c r="B191" t="s">
        <v>47</v>
      </c>
      <c r="C191" s="39">
        <v>4.5999999999999999E-2</v>
      </c>
      <c r="D191" s="39">
        <v>3.49E-2</v>
      </c>
      <c r="E191" s="39">
        <v>4.41E-2</v>
      </c>
      <c r="F191" s="39">
        <v>8.4699999999999998E-2</v>
      </c>
      <c r="G191" s="39">
        <v>5.2400000000000002E-2</v>
      </c>
      <c r="H191" s="39">
        <v>7.4499999999999997E-2</v>
      </c>
      <c r="I191" s="39"/>
      <c r="J191" s="39"/>
      <c r="K191" s="39">
        <v>0.13730000000000001</v>
      </c>
      <c r="L191" s="39">
        <v>0.128</v>
      </c>
      <c r="M191" s="39">
        <v>0.2316</v>
      </c>
      <c r="N191" s="39"/>
      <c r="O191" s="89">
        <f t="shared" si="126"/>
        <v>8.790005374322693E-2</v>
      </c>
    </row>
    <row r="192" spans="1:16" x14ac:dyDescent="0.3">
      <c r="A192" s="349">
        <v>9</v>
      </c>
      <c r="B192" s="350" t="s">
        <v>51</v>
      </c>
      <c r="C192" s="354">
        <f t="shared" ref="C192:H192" si="145">SUM(C195,C197)</f>
        <v>0.44950975235310603</v>
      </c>
      <c r="D192" s="354">
        <f t="shared" si="145"/>
        <v>0.45128393056110594</v>
      </c>
      <c r="E192" s="354">
        <f t="shared" si="145"/>
        <v>0.65355080259090959</v>
      </c>
      <c r="F192" s="354">
        <f t="shared" si="145"/>
        <v>0.77883773280103807</v>
      </c>
      <c r="G192" s="354">
        <f t="shared" si="145"/>
        <v>0.71944685729490954</v>
      </c>
      <c r="H192" s="354">
        <f t="shared" si="145"/>
        <v>0.74014798495890965</v>
      </c>
      <c r="I192" s="354"/>
      <c r="J192" s="354"/>
      <c r="K192" s="354">
        <f>SUM(K195,K197)</f>
        <v>0.95972516628690951</v>
      </c>
      <c r="L192" s="354">
        <f>SUM(L195,L197)</f>
        <v>0.96670890881490945</v>
      </c>
      <c r="M192" s="354">
        <f>SUM(M195,M197)</f>
        <v>1.2139692589749098</v>
      </c>
      <c r="N192" s="354"/>
      <c r="O192" s="354">
        <f>SUM(O195,O197)</f>
        <v>0.7341595993245521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-0.4773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46">SUM(C187,C184,C179,C169,C162)</f>
        <v>5.2841227294999999</v>
      </c>
      <c r="D194" s="360">
        <f t="shared" si="146"/>
        <v>5.3049787294999993</v>
      </c>
      <c r="E194" s="360">
        <f t="shared" si="146"/>
        <v>7.6826868222</v>
      </c>
      <c r="F194" s="360">
        <f t="shared" si="146"/>
        <v>9.1554724785000001</v>
      </c>
      <c r="G194" s="360">
        <f t="shared" si="146"/>
        <v>8.457314822199999</v>
      </c>
      <c r="H194" s="360">
        <f t="shared" si="146"/>
        <v>8.7006628222</v>
      </c>
      <c r="I194" s="360"/>
      <c r="J194" s="360"/>
      <c r="K194" s="360">
        <f>SUM(K187,K184,K179,K169,K162)</f>
        <v>11.281858822199998</v>
      </c>
      <c r="L194" s="360">
        <f>SUM(L187,L184,L179,L169,L162)</f>
        <v>11.363954822199998</v>
      </c>
      <c r="M194" s="360">
        <f>SUM(M187,M184,M179,M169,M162)</f>
        <v>14.2705748222</v>
      </c>
      <c r="N194" s="361"/>
      <c r="O194" s="362">
        <f>((C194*$C$160+D194*$D$160+E194*$E$160+F194*$F$160+G194*$G$160+H194*$H$160+I194*$I$160+J194*$J$160+K194*$K$160+L194*$L$160+M194*$M$160)/$O$160)+O193</f>
        <v>8.6302675427252549</v>
      </c>
      <c r="P194" s="247"/>
      <c r="Q194" s="247"/>
    </row>
    <row r="195" spans="1:17" x14ac:dyDescent="0.3">
      <c r="A195" s="349" t="s">
        <v>21</v>
      </c>
      <c r="B195" s="350" t="s">
        <v>53</v>
      </c>
      <c r="C195" s="354">
        <f t="shared" ref="C195:L195" si="147">SUM(C196:C196)</f>
        <v>0.11008412882367351</v>
      </c>
      <c r="D195" s="354">
        <f t="shared" si="147"/>
        <v>0.11051862187167349</v>
      </c>
      <c r="E195" s="354">
        <f t="shared" si="147"/>
        <v>0.16005341456689259</v>
      </c>
      <c r="F195" s="354">
        <f t="shared" si="147"/>
        <v>0.19073595814459052</v>
      </c>
      <c r="G195" s="354">
        <f t="shared" si="147"/>
        <v>0.17619123969089259</v>
      </c>
      <c r="H195" s="354">
        <f t="shared" si="147"/>
        <v>0.1812609085748926</v>
      </c>
      <c r="I195" s="354"/>
      <c r="J195" s="354"/>
      <c r="K195" s="354">
        <f t="shared" si="147"/>
        <v>0.23503496484289257</v>
      </c>
      <c r="L195" s="354">
        <f t="shared" si="147"/>
        <v>0.23674527081089258</v>
      </c>
      <c r="M195" s="354">
        <f>SUM(M196:M196)</f>
        <v>0.2972988852708926</v>
      </c>
      <c r="N195" s="354"/>
      <c r="O195" s="352">
        <f>SUM(O196)</f>
        <v>0.17979436371759525</v>
      </c>
    </row>
    <row r="196" spans="1:17" x14ac:dyDescent="0.3">
      <c r="A196" s="2" t="s">
        <v>121</v>
      </c>
      <c r="B196" t="s">
        <v>128</v>
      </c>
      <c r="C196" s="39">
        <f>0.020833*C194</f>
        <v>0.11008412882367351</v>
      </c>
      <c r="D196" s="39">
        <f t="shared" ref="D196:M196" si="148">0.020833*D194</f>
        <v>0.11051862187167349</v>
      </c>
      <c r="E196" s="39">
        <f t="shared" si="148"/>
        <v>0.16005341456689259</v>
      </c>
      <c r="F196" s="39">
        <f t="shared" si="148"/>
        <v>0.19073595814459052</v>
      </c>
      <c r="G196" s="346">
        <f t="shared" si="148"/>
        <v>0.17619123969089259</v>
      </c>
      <c r="H196" s="39">
        <f t="shared" si="148"/>
        <v>0.1812609085748926</v>
      </c>
      <c r="I196" s="39"/>
      <c r="J196" s="39"/>
      <c r="K196" s="39">
        <f t="shared" si="148"/>
        <v>0.23503496484289257</v>
      </c>
      <c r="L196" s="39">
        <f t="shared" si="148"/>
        <v>0.23674527081089258</v>
      </c>
      <c r="M196" s="39">
        <f t="shared" si="148"/>
        <v>0.2972988852708926</v>
      </c>
      <c r="N196" s="39"/>
      <c r="O196" s="246">
        <f>0.020833*O194</f>
        <v>0.17979436371759525</v>
      </c>
      <c r="P196" s="39"/>
    </row>
    <row r="197" spans="1:17" x14ac:dyDescent="0.3">
      <c r="A197" s="349" t="s">
        <v>24</v>
      </c>
      <c r="B197" s="350" t="s">
        <v>56</v>
      </c>
      <c r="C197" s="354">
        <f>SUM(C198,C199)</f>
        <v>0.33942562352943251</v>
      </c>
      <c r="D197" s="354">
        <f t="shared" ref="D197:M197" si="149">SUM(D198,D199)</f>
        <v>0.34076530868943244</v>
      </c>
      <c r="E197" s="354">
        <f t="shared" si="149"/>
        <v>0.49349738802401699</v>
      </c>
      <c r="F197" s="354">
        <f t="shared" si="149"/>
        <v>0.58810177465644753</v>
      </c>
      <c r="G197" s="354">
        <f t="shared" si="149"/>
        <v>0.54325561760401697</v>
      </c>
      <c r="H197" s="354">
        <f t="shared" si="149"/>
        <v>0.55888707638401702</v>
      </c>
      <c r="I197" s="354"/>
      <c r="J197" s="354"/>
      <c r="K197" s="354">
        <f t="shared" si="149"/>
        <v>0.72469020144401697</v>
      </c>
      <c r="L197" s="354">
        <f t="shared" si="149"/>
        <v>0.72996363800401687</v>
      </c>
      <c r="M197" s="354">
        <f t="shared" si="149"/>
        <v>0.91667037370401716</v>
      </c>
      <c r="N197" s="354"/>
      <c r="O197" s="352">
        <f>SUM(O198:O199)</f>
        <v>0.55436523560695683</v>
      </c>
    </row>
    <row r="198" spans="1:17" x14ac:dyDescent="0.3">
      <c r="A198" s="2" t="s">
        <v>25</v>
      </c>
      <c r="B198" t="s">
        <v>129</v>
      </c>
      <c r="C198" s="39">
        <f>C196</f>
        <v>0.11008412882367351</v>
      </c>
      <c r="D198" s="39">
        <f t="shared" ref="D198:M198" si="150">D196</f>
        <v>0.11051862187167349</v>
      </c>
      <c r="E198" s="39">
        <f t="shared" si="150"/>
        <v>0.16005341456689259</v>
      </c>
      <c r="F198" s="39">
        <f t="shared" si="150"/>
        <v>0.19073595814459052</v>
      </c>
      <c r="G198" s="39">
        <f t="shared" si="150"/>
        <v>0.17619123969089259</v>
      </c>
      <c r="H198" s="39">
        <f t="shared" si="150"/>
        <v>0.1812609085748926</v>
      </c>
      <c r="I198" s="39"/>
      <c r="J198" s="39"/>
      <c r="K198" s="39">
        <f t="shared" si="150"/>
        <v>0.23503496484289257</v>
      </c>
      <c r="L198" s="39">
        <f t="shared" si="150"/>
        <v>0.23674527081089258</v>
      </c>
      <c r="M198" s="39">
        <f t="shared" si="150"/>
        <v>0.2972988852708926</v>
      </c>
      <c r="N198" s="39"/>
      <c r="O198" s="246">
        <f>O196</f>
        <v>0.17979436371759525</v>
      </c>
    </row>
    <row r="199" spans="1:17" x14ac:dyDescent="0.3">
      <c r="A199" s="2" t="s">
        <v>26</v>
      </c>
      <c r="B199" t="s">
        <v>130</v>
      </c>
      <c r="C199" s="39">
        <f>0.043402*C194</f>
        <v>0.22934149470575901</v>
      </c>
      <c r="D199" s="39">
        <f t="shared" ref="D199:M199" si="151">0.043402*D194</f>
        <v>0.23024668681775898</v>
      </c>
      <c r="E199" s="39">
        <f t="shared" si="151"/>
        <v>0.3334439734571244</v>
      </c>
      <c r="F199" s="39">
        <f t="shared" si="151"/>
        <v>0.39736581651185704</v>
      </c>
      <c r="G199" s="39">
        <f t="shared" si="151"/>
        <v>0.36706437791312441</v>
      </c>
      <c r="H199" s="39">
        <f t="shared" si="151"/>
        <v>0.37762616780912445</v>
      </c>
      <c r="I199" s="39"/>
      <c r="J199" s="39"/>
      <c r="K199" s="39">
        <f t="shared" si="151"/>
        <v>0.48965523660112437</v>
      </c>
      <c r="L199" s="39">
        <f t="shared" si="151"/>
        <v>0.49321836719312434</v>
      </c>
      <c r="M199" s="39">
        <f t="shared" si="151"/>
        <v>0.61937148843312451</v>
      </c>
      <c r="N199" s="39"/>
      <c r="O199" s="246">
        <f>0.043402*O194</f>
        <v>0.37457087188936156</v>
      </c>
    </row>
    <row r="200" spans="1:17" ht="28.8" x14ac:dyDescent="0.3">
      <c r="A200" s="370">
        <v>10</v>
      </c>
      <c r="B200" s="371" t="s">
        <v>134</v>
      </c>
      <c r="C200" s="372">
        <v>1.41E-2</v>
      </c>
      <c r="D200" s="372">
        <v>1.41E-2</v>
      </c>
      <c r="E200" s="372">
        <v>1.41E-2</v>
      </c>
      <c r="F200" s="372">
        <v>1.41E-2</v>
      </c>
      <c r="G200" s="372">
        <v>1.41E-2</v>
      </c>
      <c r="H200" s="372">
        <v>1.41E-2</v>
      </c>
      <c r="I200" s="372"/>
      <c r="J200" s="372"/>
      <c r="K200" s="372">
        <v>1.41E-2</v>
      </c>
      <c r="L200" s="372">
        <v>1.41E-2</v>
      </c>
      <c r="M200" s="372">
        <v>1.41E-2</v>
      </c>
      <c r="N200" s="373"/>
      <c r="O200" s="374">
        <f t="shared" ref="O200" si="152">(C200*$C$160+D200*$D$160+E200*$E$160+F200*$F$160+G200*$G$160+H200*$H$160+I200*$I$160+J200*$J$160+K200*$K$160+L200*$L$160+M200*$M$160)/$O$160</f>
        <v>1.4099999999999998E-2</v>
      </c>
      <c r="P200" s="246"/>
    </row>
    <row r="201" spans="1:17" ht="18" x14ac:dyDescent="0.3">
      <c r="A201" s="579" t="s">
        <v>60</v>
      </c>
      <c r="B201" s="579"/>
      <c r="C201" s="340">
        <f t="shared" ref="C201:H201" si="153">SUM(C162,C169,C179,C184,C187,C192,C200)</f>
        <v>5.7477324818531059</v>
      </c>
      <c r="D201" s="340">
        <f t="shared" si="153"/>
        <v>5.7703626600611049</v>
      </c>
      <c r="E201" s="340">
        <f t="shared" si="153"/>
        <v>8.3503376247909085</v>
      </c>
      <c r="F201" s="340">
        <f t="shared" si="153"/>
        <v>9.948410211301038</v>
      </c>
      <c r="G201" s="340">
        <f t="shared" si="153"/>
        <v>9.1908616794949083</v>
      </c>
      <c r="H201" s="340">
        <f t="shared" si="153"/>
        <v>9.4549108071589085</v>
      </c>
      <c r="I201" s="340"/>
      <c r="J201" s="340"/>
      <c r="K201" s="340">
        <f>SUM(K162,K169,K179,K184,K187,K192,K200)</f>
        <v>12.25568398848691</v>
      </c>
      <c r="L201" s="340">
        <f>SUM(L162,L169,L179,L184,L187,L192,L200)</f>
        <v>12.344763731014909</v>
      </c>
      <c r="M201" s="340">
        <f>SUM(M162,M169,M179,M184,M187,M192,M200)</f>
        <v>15.498644081174907</v>
      </c>
      <c r="N201" s="356"/>
      <c r="O201" s="467">
        <f>O194+O195+O197+O200</f>
        <v>9.3785271420498066</v>
      </c>
      <c r="P201" t="s">
        <v>209</v>
      </c>
      <c r="Q201"/>
    </row>
    <row r="202" spans="1:17" ht="15.6" x14ac:dyDescent="0.3">
      <c r="M202" s="336" t="s">
        <v>150</v>
      </c>
      <c r="O202" s="337">
        <f>O201/SUM($O$103,$O$152,$O$201)</f>
        <v>0.33761438381179987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42CF8-C81F-42B5-AD5E-7F65862F06B8}">
  <dimension ref="A1:T208"/>
  <sheetViews>
    <sheetView topLeftCell="A106" zoomScale="70" zoomScaleNormal="70" workbookViewId="0">
      <selection activeCell="K139" sqref="K13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211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8</v>
      </c>
      <c r="D5" s="417">
        <f t="shared" si="0"/>
        <v>134</v>
      </c>
      <c r="E5" s="417">
        <f t="shared" si="0"/>
        <v>428</v>
      </c>
      <c r="F5" s="417">
        <f t="shared" si="0"/>
        <v>56</v>
      </c>
      <c r="G5" s="417">
        <f t="shared" si="0"/>
        <v>15</v>
      </c>
      <c r="H5" s="417">
        <f t="shared" si="0"/>
        <v>225</v>
      </c>
      <c r="I5" s="456">
        <f t="shared" si="0"/>
        <v>12</v>
      </c>
      <c r="J5" s="417">
        <f t="shared" si="0"/>
        <v>30</v>
      </c>
      <c r="K5" s="417">
        <f t="shared" si="0"/>
        <v>205</v>
      </c>
      <c r="L5" s="417">
        <f t="shared" si="0"/>
        <v>31</v>
      </c>
      <c r="M5" s="417">
        <f t="shared" si="0"/>
        <v>141</v>
      </c>
      <c r="N5" s="604">
        <f>SUM(C5:M5)</f>
        <v>1285</v>
      </c>
      <c r="O5" s="604"/>
      <c r="P5" s="418"/>
      <c r="Q5" s="418"/>
      <c r="R5" s="419">
        <f>N7/N5</f>
        <v>6173.3321322957199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35630.58</v>
      </c>
      <c r="D7" s="401">
        <f t="shared" si="2"/>
        <v>1093041.6099999999</v>
      </c>
      <c r="E7" s="401">
        <f t="shared" si="2"/>
        <v>2936501.92</v>
      </c>
      <c r="F7" s="401">
        <f t="shared" si="2"/>
        <v>177601.51</v>
      </c>
      <c r="G7" s="401">
        <f t="shared" si="2"/>
        <v>79484.3</v>
      </c>
      <c r="H7" s="401">
        <f t="shared" si="2"/>
        <v>1357663.05</v>
      </c>
      <c r="I7" s="401">
        <f t="shared" si="2"/>
        <v>37482.42</v>
      </c>
      <c r="J7" s="401">
        <f t="shared" si="2"/>
        <v>219649.94</v>
      </c>
      <c r="K7" s="401">
        <f t="shared" si="2"/>
        <v>1039043.41</v>
      </c>
      <c r="L7" s="401">
        <f t="shared" si="2"/>
        <v>172559.34</v>
      </c>
      <c r="M7" s="401">
        <f t="shared" si="2"/>
        <v>784073.71</v>
      </c>
      <c r="N7" s="606">
        <f>SUM(C7:M7)</f>
        <v>7932731.79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1.0898837566225414</v>
      </c>
      <c r="D9" s="405">
        <f t="shared" ref="D9:M9" si="3">SUM(D10:D15)</f>
        <v>1.3895604645268356</v>
      </c>
      <c r="E9" s="405">
        <f t="shared" si="3"/>
        <v>1.6440106584440579</v>
      </c>
      <c r="F9" s="405">
        <f t="shared" si="3"/>
        <v>2.0389146730543004</v>
      </c>
      <c r="G9" s="405">
        <f t="shared" si="3"/>
        <v>2.3632477219627019</v>
      </c>
      <c r="H9" s="405">
        <f t="shared" si="3"/>
        <v>2.3150044388345403</v>
      </c>
      <c r="I9" s="405">
        <f t="shared" si="3"/>
        <v>3.6762040000000002</v>
      </c>
      <c r="J9" s="405">
        <f t="shared" si="3"/>
        <v>2.7868854393994367</v>
      </c>
      <c r="K9" s="405">
        <f t="shared" si="3"/>
        <v>3.5244752563117645</v>
      </c>
      <c r="L9" s="405">
        <f t="shared" si="3"/>
        <v>3.9693180848431613</v>
      </c>
      <c r="M9" s="405">
        <f t="shared" si="3"/>
        <v>4.6494955940452085</v>
      </c>
      <c r="N9" s="603">
        <f t="shared" ref="N9:N30" si="4">(O64*$O$62+O113*$O$111+O162*$O$160)/$N$7</f>
        <v>2.3725468291952678</v>
      </c>
      <c r="O9" s="603"/>
      <c r="P9" s="406">
        <f t="shared" ref="P9:P48" si="5">N9/$N$48</f>
        <v>0.24566001163920564</v>
      </c>
      <c r="Q9" s="405">
        <f t="shared" ref="Q9:Q48" si="6">P9*$O$53</f>
        <v>1.2765479916240343</v>
      </c>
      <c r="R9" s="407">
        <f t="shared" ref="R9:R47" si="7">N9*$N$7</f>
        <v>18820777.655221</v>
      </c>
    </row>
    <row r="10" spans="1:18" x14ac:dyDescent="0.3">
      <c r="A10" s="420" t="s">
        <v>3</v>
      </c>
      <c r="B10" s="421" t="s">
        <v>30</v>
      </c>
      <c r="C10" s="422">
        <f t="shared" ref="C10:M10" si="8">(C65*C$62+C114*C$111+C163*C$160)/(SUM(C$160,C$111,C$62))</f>
        <v>0.69088220219822405</v>
      </c>
      <c r="D10" s="422">
        <f t="shared" si="8"/>
        <v>0.9357429881548609</v>
      </c>
      <c r="E10" s="422">
        <f t="shared" si="8"/>
        <v>1.0782737180148005</v>
      </c>
      <c r="F10" s="422">
        <f t="shared" si="8"/>
        <v>1.0782657134502969</v>
      </c>
      <c r="G10" s="422">
        <f t="shared" si="8"/>
        <v>1.540680169165483</v>
      </c>
      <c r="H10" s="422">
        <f t="shared" si="8"/>
        <v>1.6201664058442191</v>
      </c>
      <c r="I10" s="422">
        <f t="shared" si="8"/>
        <v>1.6201000000000001</v>
      </c>
      <c r="J10" s="422">
        <f t="shared" si="8"/>
        <v>1.1696069223419774</v>
      </c>
      <c r="K10" s="422">
        <f t="shared" si="8"/>
        <v>2.2561040243689146</v>
      </c>
      <c r="L10" s="422">
        <f t="shared" si="8"/>
        <v>2.5833344243493279</v>
      </c>
      <c r="M10" s="422">
        <f t="shared" si="8"/>
        <v>2.7173202690241975</v>
      </c>
      <c r="N10" s="600">
        <f t="shared" si="4"/>
        <v>1.5083775084329429</v>
      </c>
      <c r="O10" s="600"/>
      <c r="P10" s="423">
        <f t="shared" si="5"/>
        <v>0.15618154791222272</v>
      </c>
      <c r="Q10" s="422">
        <f t="shared" si="6"/>
        <v>0.81158199084063787</v>
      </c>
      <c r="R10" s="424">
        <f t="shared" si="7"/>
        <v>11965554.212467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2.763528808792896E-2</v>
      </c>
      <c r="D11" s="440">
        <f t="shared" si="9"/>
        <v>3.7429719526194442E-2</v>
      </c>
      <c r="E11" s="440">
        <f t="shared" si="9"/>
        <v>4.3130948720592019E-2</v>
      </c>
      <c r="F11" s="440">
        <f t="shared" si="9"/>
        <v>4.3130628538011875E-2</v>
      </c>
      <c r="G11" s="440">
        <f t="shared" si="9"/>
        <v>6.162720676661932E-2</v>
      </c>
      <c r="H11" s="440">
        <f t="shared" si="9"/>
        <v>6.4806656233768759E-2</v>
      </c>
      <c r="I11" s="440">
        <f t="shared" si="9"/>
        <v>6.4804E-2</v>
      </c>
      <c r="J11" s="440">
        <f t="shared" si="9"/>
        <v>7.0176415340518647E-2</v>
      </c>
      <c r="K11" s="440">
        <f t="shared" si="9"/>
        <v>9.0244160974756585E-2</v>
      </c>
      <c r="L11" s="440">
        <f t="shared" si="9"/>
        <v>0.10333337697397313</v>
      </c>
      <c r="M11" s="440">
        <f t="shared" si="9"/>
        <v>0.10869281076096789</v>
      </c>
      <c r="N11" s="599">
        <f t="shared" si="4"/>
        <v>6.0982806820070241E-2</v>
      </c>
      <c r="O11" s="599"/>
      <c r="P11" s="441">
        <f t="shared" si="5"/>
        <v>6.3143272237501961E-3</v>
      </c>
      <c r="Q11" s="440">
        <f t="shared" si="6"/>
        <v>3.2811777880128012E-2</v>
      </c>
      <c r="R11" s="442">
        <f t="shared" si="7"/>
        <v>483760.25030499999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1.6519183257808458E-2</v>
      </c>
      <c r="E12" s="440">
        <f t="shared" si="10"/>
        <v>9.5383840362004597E-3</v>
      </c>
      <c r="F12" s="440">
        <f t="shared" si="10"/>
        <v>0</v>
      </c>
      <c r="G12" s="440">
        <f t="shared" si="10"/>
        <v>0</v>
      </c>
      <c r="H12" s="440">
        <f t="shared" si="10"/>
        <v>0</v>
      </c>
      <c r="I12" s="440">
        <f t="shared" si="10"/>
        <v>0</v>
      </c>
      <c r="J12" s="440">
        <f t="shared" si="10"/>
        <v>5.8499629182689507E-2</v>
      </c>
      <c r="K12" s="440">
        <f t="shared" si="10"/>
        <v>5.7533918818656483E-3</v>
      </c>
      <c r="L12" s="440">
        <f t="shared" si="10"/>
        <v>0</v>
      </c>
      <c r="M12" s="440">
        <f t="shared" si="10"/>
        <v>2.4884075055902587E-2</v>
      </c>
      <c r="N12" s="599">
        <f t="shared" si="4"/>
        <v>1.0639972829460808E-2</v>
      </c>
      <c r="O12" s="599"/>
      <c r="P12" s="441">
        <f t="shared" si="5"/>
        <v>1.1016919948478915E-3</v>
      </c>
      <c r="Q12" s="440">
        <f t="shared" si="6"/>
        <v>5.7248336594432772E-3</v>
      </c>
      <c r="R12" s="442">
        <f t="shared" si="7"/>
        <v>84404.050709000003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0.12680000000000002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0.16500000000000001</v>
      </c>
      <c r="H13" s="422">
        <f t="shared" si="11"/>
        <v>0.1923</v>
      </c>
      <c r="I13" s="422">
        <f t="shared" si="11"/>
        <v>0.1923</v>
      </c>
      <c r="J13" s="422">
        <f t="shared" si="11"/>
        <v>0.1923</v>
      </c>
      <c r="K13" s="422">
        <f t="shared" si="11"/>
        <v>0.22840000000000002</v>
      </c>
      <c r="L13" s="422">
        <f t="shared" si="11"/>
        <v>0.22839999999999999</v>
      </c>
      <c r="M13" s="422">
        <f t="shared" si="11"/>
        <v>0.26960000000000001</v>
      </c>
      <c r="N13" s="600">
        <f t="shared" si="4"/>
        <v>0.1849618194708938</v>
      </c>
      <c r="O13" s="600"/>
      <c r="P13" s="423">
        <f t="shared" si="5"/>
        <v>1.9151454531854368E-2</v>
      </c>
      <c r="Q13" s="422">
        <f t="shared" si="6"/>
        <v>9.9518642273873484E-2</v>
      </c>
      <c r="R13" s="424">
        <f t="shared" si="7"/>
        <v>1467252.5052530002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0.28516626633638859</v>
      </c>
      <c r="D14" s="440">
        <f t="shared" si="12"/>
        <v>0.27306857358797171</v>
      </c>
      <c r="E14" s="440">
        <f t="shared" si="12"/>
        <v>0.34806760767246497</v>
      </c>
      <c r="F14" s="440">
        <f t="shared" si="12"/>
        <v>0.75251833106599153</v>
      </c>
      <c r="G14" s="440">
        <f t="shared" si="12"/>
        <v>0.59594034603059975</v>
      </c>
      <c r="H14" s="440">
        <f t="shared" si="12"/>
        <v>0.43773137675655238</v>
      </c>
      <c r="I14" s="440">
        <f t="shared" si="12"/>
        <v>1.7990000000000002</v>
      </c>
      <c r="J14" s="440">
        <f t="shared" si="12"/>
        <v>0.94140247253425147</v>
      </c>
      <c r="K14" s="440">
        <f t="shared" si="12"/>
        <v>0.94397367908622798</v>
      </c>
      <c r="L14" s="440">
        <f t="shared" si="12"/>
        <v>1.0542502835198604</v>
      </c>
      <c r="M14" s="440">
        <f t="shared" si="12"/>
        <v>1.5289984392041407</v>
      </c>
      <c r="N14" s="599">
        <f t="shared" si="4"/>
        <v>0.59775787185425566</v>
      </c>
      <c r="O14" s="599"/>
      <c r="P14" s="441">
        <f t="shared" si="5"/>
        <v>6.1893490973558965E-2</v>
      </c>
      <c r="Q14" s="440">
        <f t="shared" si="6"/>
        <v>0.32162341387875898</v>
      </c>
      <c r="R14" s="442">
        <f t="shared" si="7"/>
        <v>4741852.8727810001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4"/>
        <v>9.8268497876442124E-3</v>
      </c>
      <c r="O15" s="600"/>
      <c r="P15" s="423">
        <f t="shared" si="5"/>
        <v>1.0174990029715102E-3</v>
      </c>
      <c r="Q15" s="422">
        <f t="shared" si="6"/>
        <v>5.2873330911926298E-3</v>
      </c>
      <c r="R15" s="424">
        <f t="shared" si="7"/>
        <v>77953.763705999998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3.1614123950760424</v>
      </c>
      <c r="D16" s="405">
        <f t="shared" si="13"/>
        <v>3.1793117421430517</v>
      </c>
      <c r="E16" s="405">
        <f t="shared" si="13"/>
        <v>4.8823202174530964</v>
      </c>
      <c r="F16" s="405">
        <f t="shared" si="13"/>
        <v>5.3462155389832668</v>
      </c>
      <c r="G16" s="405">
        <f t="shared" si="13"/>
        <v>4.8861038627723081</v>
      </c>
      <c r="H16" s="405">
        <f t="shared" si="13"/>
        <v>4.8812068561495261</v>
      </c>
      <c r="I16" s="405">
        <f t="shared" si="13"/>
        <v>4.8928501209999995</v>
      </c>
      <c r="J16" s="405">
        <f t="shared" si="13"/>
        <v>5.3207788484125302</v>
      </c>
      <c r="K16" s="405">
        <f t="shared" si="13"/>
        <v>4.8784197989317919</v>
      </c>
      <c r="L16" s="405">
        <f t="shared" si="13"/>
        <v>4.8672265831058361</v>
      </c>
      <c r="M16" s="405">
        <f t="shared" si="13"/>
        <v>4.8867017319960437</v>
      </c>
      <c r="N16" s="603">
        <f t="shared" si="4"/>
        <v>4.6619524855722956</v>
      </c>
      <c r="O16" s="603"/>
      <c r="P16" s="406">
        <f t="shared" si="5"/>
        <v>0.48271135801166343</v>
      </c>
      <c r="Q16" s="405">
        <f t="shared" si="6"/>
        <v>2.5083619042927587</v>
      </c>
      <c r="R16" s="409">
        <f t="shared" si="7"/>
        <v>36982018.685768865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1.7275455724829627</v>
      </c>
      <c r="D17" s="422">
        <f t="shared" si="14"/>
        <v>1.7395170042026122</v>
      </c>
      <c r="E17" s="422">
        <f t="shared" si="14"/>
        <v>2.5858033281067971</v>
      </c>
      <c r="F17" s="422">
        <f t="shared" si="14"/>
        <v>2.8032518524701735</v>
      </c>
      <c r="G17" s="422">
        <f t="shared" si="14"/>
        <v>2.5872444270755355</v>
      </c>
      <c r="H17" s="422">
        <f t="shared" si="14"/>
        <v>2.5858036667374864</v>
      </c>
      <c r="I17" s="422">
        <f t="shared" si="14"/>
        <v>2.597</v>
      </c>
      <c r="J17" s="422">
        <f t="shared" si="14"/>
        <v>2.827222991092099</v>
      </c>
      <c r="K17" s="422">
        <f t="shared" si="14"/>
        <v>2.5841541101713932</v>
      </c>
      <c r="L17" s="422">
        <f t="shared" si="14"/>
        <v>2.5759769616121617</v>
      </c>
      <c r="M17" s="422">
        <f t="shared" si="14"/>
        <v>2.5879104169402645</v>
      </c>
      <c r="N17" s="600">
        <f t="shared" si="4"/>
        <v>2.4767385249215641</v>
      </c>
      <c r="O17" s="600"/>
      <c r="P17" s="423">
        <f t="shared" si="5"/>
        <v>0.25644830583422989</v>
      </c>
      <c r="Q17" s="422">
        <f t="shared" si="6"/>
        <v>1.3326082970673707</v>
      </c>
      <c r="R17" s="424">
        <f t="shared" si="7"/>
        <v>19647302.432163</v>
      </c>
    </row>
    <row r="18" spans="1:18" x14ac:dyDescent="0.3">
      <c r="A18" s="438" t="s">
        <v>116</v>
      </c>
      <c r="B18" s="439" t="s">
        <v>117</v>
      </c>
      <c r="C18" s="440">
        <f t="shared" ref="C18:M18" si="15">(C73*C$62+C122*C$111+C171*C$160)/(SUM(C$160,C$111,C$62))</f>
        <v>0.7322944753565207</v>
      </c>
      <c r="D18" s="440">
        <f t="shared" si="15"/>
        <v>0.73736908146245805</v>
      </c>
      <c r="E18" s="440">
        <f t="shared" si="15"/>
        <v>1.0961039301611746</v>
      </c>
      <c r="F18" s="440">
        <f t="shared" si="15"/>
        <v>1.1882788374991393</v>
      </c>
      <c r="G18" s="440">
        <f t="shared" si="15"/>
        <v>1.09671480192633</v>
      </c>
      <c r="H18" s="440">
        <f t="shared" si="15"/>
        <v>1.0961040737043535</v>
      </c>
      <c r="I18" s="440">
        <f t="shared" si="15"/>
        <v>1.1008501210000001</v>
      </c>
      <c r="J18" s="440">
        <f t="shared" si="15"/>
        <v>1.1984400353630029</v>
      </c>
      <c r="K18" s="440">
        <f t="shared" si="15"/>
        <v>1.0954048382228825</v>
      </c>
      <c r="L18" s="440">
        <f t="shared" si="15"/>
        <v>1.0919386021886641</v>
      </c>
      <c r="M18" s="440">
        <f t="shared" si="15"/>
        <v>1.0969971103680596</v>
      </c>
      <c r="N18" s="599">
        <f t="shared" si="4"/>
        <v>1.0498721235445767</v>
      </c>
      <c r="O18" s="599"/>
      <c r="P18" s="441">
        <f t="shared" si="5"/>
        <v>0.10870664170498924</v>
      </c>
      <c r="Q18" s="440">
        <f t="shared" si="6"/>
        <v>0.56488332886877912</v>
      </c>
      <c r="R18" s="442">
        <f t="shared" si="7"/>
        <v>8328353.9698768714</v>
      </c>
    </row>
    <row r="19" spans="1:18" x14ac:dyDescent="0.3">
      <c r="A19" s="420" t="s">
        <v>8</v>
      </c>
      <c r="B19" s="421" t="s">
        <v>35</v>
      </c>
      <c r="C19" s="422">
        <f t="shared" ref="C19:M19" si="16">(C74*C$62+C123*C$111+C172*C$160)/(SUM(C$160,C$111,C$62))</f>
        <v>0.44871359972248559</v>
      </c>
      <c r="D19" s="422">
        <f t="shared" si="16"/>
        <v>0.44807637212457085</v>
      </c>
      <c r="E19" s="422">
        <f t="shared" si="16"/>
        <v>0.81221517524905951</v>
      </c>
      <c r="F19" s="422">
        <f t="shared" si="16"/>
        <v>0.92860516765313561</v>
      </c>
      <c r="G19" s="422">
        <f t="shared" si="16"/>
        <v>0.81365897095401218</v>
      </c>
      <c r="H19" s="422">
        <f t="shared" si="16"/>
        <v>0.81117416859286273</v>
      </c>
      <c r="I19" s="422">
        <f t="shared" si="16"/>
        <v>0.80580000000000007</v>
      </c>
      <c r="J19" s="422">
        <f t="shared" si="16"/>
        <v>0.87177181704670614</v>
      </c>
      <c r="K19" s="422">
        <f t="shared" si="16"/>
        <v>0.81096440847355933</v>
      </c>
      <c r="L19" s="422">
        <f t="shared" si="16"/>
        <v>0.81237571498013383</v>
      </c>
      <c r="M19" s="422">
        <f t="shared" si="16"/>
        <v>0.8132507911520207</v>
      </c>
      <c r="N19" s="600">
        <f t="shared" si="4"/>
        <v>0.76441109879021885</v>
      </c>
      <c r="O19" s="600"/>
      <c r="P19" s="423">
        <f t="shared" si="5"/>
        <v>7.9149223574919728E-2</v>
      </c>
      <c r="Q19" s="422">
        <f t="shared" si="6"/>
        <v>0.4112911243428457</v>
      </c>
      <c r="R19" s="424">
        <f t="shared" si="7"/>
        <v>6063868.2240019999</v>
      </c>
    </row>
    <row r="20" spans="1:18" x14ac:dyDescent="0.3">
      <c r="A20" s="438" t="s">
        <v>9</v>
      </c>
      <c r="B20" s="439" t="s">
        <v>108</v>
      </c>
      <c r="C20" s="440">
        <f t="shared" ref="C20:M20" si="17">(C75*C$62+C124*C$111+C173*C$160)/(SUM(C$160,C$111,C$62))</f>
        <v>0.40243501278957566</v>
      </c>
      <c r="D20" s="440">
        <f t="shared" si="17"/>
        <v>0.40183055302441778</v>
      </c>
      <c r="E20" s="440">
        <f t="shared" si="17"/>
        <v>0.72758771973968261</v>
      </c>
      <c r="F20" s="440">
        <f t="shared" si="17"/>
        <v>0.83282003331503207</v>
      </c>
      <c r="G20" s="440">
        <f t="shared" si="17"/>
        <v>0.72971253562024196</v>
      </c>
      <c r="H20" s="440">
        <f t="shared" si="17"/>
        <v>0.7274723505187829</v>
      </c>
      <c r="I20" s="440">
        <f t="shared" si="17"/>
        <v>0.72260000000000002</v>
      </c>
      <c r="J20" s="440">
        <f t="shared" si="17"/>
        <v>0.78532892458791481</v>
      </c>
      <c r="K20" s="440">
        <f t="shared" si="17"/>
        <v>0.72728614874521946</v>
      </c>
      <c r="L20" s="440">
        <f t="shared" si="17"/>
        <v>0.72857564164883803</v>
      </c>
      <c r="M20" s="440">
        <f t="shared" si="17"/>
        <v>0.7293428209931947</v>
      </c>
      <c r="N20" s="599">
        <f t="shared" si="4"/>
        <v>0.68532980749750017</v>
      </c>
      <c r="O20" s="599"/>
      <c r="P20" s="441">
        <f t="shared" si="5"/>
        <v>7.0960929586218122E-2</v>
      </c>
      <c r="Q20" s="440">
        <f t="shared" si="6"/>
        <v>0.36874146322235424</v>
      </c>
      <c r="R20" s="442">
        <f t="shared" si="7"/>
        <v>5436537.55057</v>
      </c>
    </row>
    <row r="21" spans="1:18" x14ac:dyDescent="0.3">
      <c r="A21" s="420" t="s">
        <v>10</v>
      </c>
      <c r="B21" s="421" t="s">
        <v>109</v>
      </c>
      <c r="C21" s="422">
        <f t="shared" ref="C21:M21" si="18">(C76*C$62+C125*C$111+C174*C$160)/(SUM(C$160,C$111,C$62))</f>
        <v>4.1912089390630188E-2</v>
      </c>
      <c r="D21" s="422">
        <f t="shared" si="18"/>
        <v>4.1868712270706696E-2</v>
      </c>
      <c r="E21" s="422">
        <f t="shared" si="18"/>
        <v>7.6718743046488458E-2</v>
      </c>
      <c r="F21" s="422">
        <f t="shared" si="18"/>
        <v>8.675205232207768E-2</v>
      </c>
      <c r="G21" s="422">
        <f t="shared" si="18"/>
        <v>7.6027910216231384E-2</v>
      </c>
      <c r="H21" s="422">
        <f t="shared" si="18"/>
        <v>7.5798120357624815E-2</v>
      </c>
      <c r="I21" s="422">
        <f t="shared" si="18"/>
        <v>7.5300000000000006E-2</v>
      </c>
      <c r="J21" s="422">
        <f t="shared" si="18"/>
        <v>7.8242892458791471E-2</v>
      </c>
      <c r="K21" s="422">
        <f t="shared" si="18"/>
        <v>7.5778842484550288E-2</v>
      </c>
      <c r="L21" s="422">
        <f t="shared" si="18"/>
        <v>7.5910065998166201E-2</v>
      </c>
      <c r="M21" s="422">
        <f t="shared" si="18"/>
        <v>7.5990091415002306E-2</v>
      </c>
      <c r="N21" s="600">
        <f t="shared" si="4"/>
        <v>7.1643385854093036E-2</v>
      </c>
      <c r="O21" s="600"/>
      <c r="P21" s="423">
        <f t="shared" si="5"/>
        <v>7.418152841585101E-3</v>
      </c>
      <c r="Q21" s="422">
        <f t="shared" si="6"/>
        <v>3.8547698700728612E-2</v>
      </c>
      <c r="R21" s="424">
        <f t="shared" si="7"/>
        <v>568327.76450800011</v>
      </c>
    </row>
    <row r="22" spans="1:18" x14ac:dyDescent="0.3">
      <c r="A22" s="438" t="s">
        <v>11</v>
      </c>
      <c r="B22" s="439" t="s">
        <v>110</v>
      </c>
      <c r="C22" s="440">
        <f t="shared" ref="C22:M22" si="19">(C77*C$62+C126*C$111+C175*C$160)/(SUM(C$160,C$111,C$62))</f>
        <v>4.3664975422796938E-3</v>
      </c>
      <c r="D22" s="440">
        <f t="shared" si="19"/>
        <v>4.3771068294463193E-3</v>
      </c>
      <c r="E22" s="440">
        <f t="shared" si="19"/>
        <v>7.9087124628884984E-3</v>
      </c>
      <c r="F22" s="440">
        <f t="shared" si="19"/>
        <v>9.0330820160256526E-3</v>
      </c>
      <c r="G22" s="440">
        <f t="shared" si="19"/>
        <v>7.9185251175389344E-3</v>
      </c>
      <c r="H22" s="440">
        <f t="shared" si="19"/>
        <v>7.9036977164547561E-3</v>
      </c>
      <c r="I22" s="440">
        <f t="shared" si="19"/>
        <v>7.9000000000000008E-3</v>
      </c>
      <c r="J22" s="440">
        <f t="shared" si="19"/>
        <v>8.2000000000000007E-3</v>
      </c>
      <c r="K22" s="440">
        <f t="shared" si="19"/>
        <v>7.8994172437896505E-3</v>
      </c>
      <c r="L22" s="440">
        <f t="shared" si="19"/>
        <v>7.890007333129577E-3</v>
      </c>
      <c r="M22" s="440">
        <f t="shared" si="19"/>
        <v>7.9178787438237159E-3</v>
      </c>
      <c r="N22" s="599">
        <f t="shared" si="4"/>
        <v>7.4379054386257033E-3</v>
      </c>
      <c r="O22" s="599"/>
      <c r="P22" s="441">
        <f t="shared" si="5"/>
        <v>7.7014114711651809E-4</v>
      </c>
      <c r="Q22" s="440">
        <f t="shared" si="6"/>
        <v>4.0019624197629141E-3</v>
      </c>
      <c r="R22" s="442">
        <f t="shared" si="7"/>
        <v>59002.90892400001</v>
      </c>
    </row>
    <row r="23" spans="1:18" x14ac:dyDescent="0.3">
      <c r="A23" s="438" t="s">
        <v>13</v>
      </c>
      <c r="B23" s="439" t="s">
        <v>40</v>
      </c>
      <c r="C23" s="440">
        <f t="shared" ref="C23:M23" si="20">(C78*C$62+C127*C$111+C176*C$160)/(SUM(C$160,C$111,C$62))</f>
        <v>4.4205772064333501E-2</v>
      </c>
      <c r="D23" s="440">
        <f t="shared" si="20"/>
        <v>4.4504712047513009E-2</v>
      </c>
      <c r="E23" s="440">
        <f t="shared" si="20"/>
        <v>6.6790419957906924E-2</v>
      </c>
      <c r="F23" s="440">
        <f t="shared" si="20"/>
        <v>7.3181784783248743E-2</v>
      </c>
      <c r="G23" s="440">
        <f t="shared" si="20"/>
        <v>6.6008999160840576E-2</v>
      </c>
      <c r="H23" s="440">
        <f t="shared" si="20"/>
        <v>6.5960260638307858E-2</v>
      </c>
      <c r="I23" s="440">
        <f t="shared" si="20"/>
        <v>6.6199999999999995E-2</v>
      </c>
      <c r="J23" s="440">
        <f t="shared" si="20"/>
        <v>7.2157354752748842E-2</v>
      </c>
      <c r="K23" s="440">
        <f t="shared" si="20"/>
        <v>6.5919299397702733E-2</v>
      </c>
      <c r="L23" s="440">
        <f t="shared" si="20"/>
        <v>6.5730051331907055E-2</v>
      </c>
      <c r="M23" s="440">
        <f t="shared" si="20"/>
        <v>6.6022761080715239E-2</v>
      </c>
      <c r="N23" s="599">
        <f t="shared" si="4"/>
        <v>6.3544214828420417E-2</v>
      </c>
      <c r="O23" s="599"/>
      <c r="P23" s="441">
        <f t="shared" si="5"/>
        <v>6.5795424403271791E-3</v>
      </c>
      <c r="Q23" s="440">
        <f t="shared" si="6"/>
        <v>3.4189942563140056E-2</v>
      </c>
      <c r="R23" s="442">
        <f t="shared" si="7"/>
        <v>504079.21304000006</v>
      </c>
    </row>
    <row r="24" spans="1:18" x14ac:dyDescent="0.3">
      <c r="A24" s="425" t="s">
        <v>14</v>
      </c>
      <c r="B24" s="421" t="s">
        <v>118</v>
      </c>
      <c r="C24" s="422">
        <f t="shared" ref="C24:M24" si="21">(C79*C$62+C128*C$111+C177*C$160)/(SUM(C$160,C$111,C$62))</f>
        <v>0.15689641049907133</v>
      </c>
      <c r="D24" s="422">
        <f t="shared" si="21"/>
        <v>0.15772863475435306</v>
      </c>
      <c r="E24" s="422">
        <f t="shared" si="21"/>
        <v>0.24480427714074166</v>
      </c>
      <c r="F24" s="422">
        <f t="shared" si="21"/>
        <v>0.26891731632799742</v>
      </c>
      <c r="G24" s="422">
        <f t="shared" si="21"/>
        <v>0.24500947770817633</v>
      </c>
      <c r="H24" s="422">
        <f t="shared" si="21"/>
        <v>0.24473353981019072</v>
      </c>
      <c r="I24" s="422">
        <f t="shared" si="21"/>
        <v>0.2452</v>
      </c>
      <c r="J24" s="422">
        <f t="shared" si="21"/>
        <v>0.26651495671703807</v>
      </c>
      <c r="K24" s="422">
        <f t="shared" si="21"/>
        <v>0.24459673667917303</v>
      </c>
      <c r="L24" s="422">
        <f t="shared" si="21"/>
        <v>0.2440851943279338</v>
      </c>
      <c r="M24" s="422">
        <f t="shared" si="21"/>
        <v>0.24503120769347053</v>
      </c>
      <c r="N24" s="600">
        <f t="shared" si="4"/>
        <v>0.23352380760474442</v>
      </c>
      <c r="O24" s="600"/>
      <c r="P24" s="423">
        <f t="shared" si="5"/>
        <v>2.4179696092098343E-2</v>
      </c>
      <c r="Q24" s="422">
        <f t="shared" si="6"/>
        <v>0.12564740300419966</v>
      </c>
      <c r="R24" s="424">
        <f t="shared" si="7"/>
        <v>1852481.7323079999</v>
      </c>
    </row>
    <row r="25" spans="1:18" x14ac:dyDescent="0.3">
      <c r="A25" s="443"/>
      <c r="B25" s="439" t="s">
        <v>117</v>
      </c>
      <c r="C25" s="440">
        <f t="shared" ref="C25:M25" si="22">(C80*C$62+C129*C$111+C178*C$160)/(SUM(C$160,C$111,C$62))</f>
        <v>5.1756564950668778E-2</v>
      </c>
      <c r="D25" s="440">
        <f t="shared" si="22"/>
        <v>5.2115937551544818E-2</v>
      </c>
      <c r="E25" s="440">
        <f t="shared" si="22"/>
        <v>7.6603086837416401E-2</v>
      </c>
      <c r="F25" s="440">
        <f t="shared" si="22"/>
        <v>8.3980580249571071E-2</v>
      </c>
      <c r="G25" s="440">
        <f t="shared" si="22"/>
        <v>7.7467185947413517E-2</v>
      </c>
      <c r="H25" s="440">
        <f t="shared" si="22"/>
        <v>7.743114666632489E-2</v>
      </c>
      <c r="I25" s="440">
        <f t="shared" si="22"/>
        <v>7.7799999999999994E-2</v>
      </c>
      <c r="J25" s="440">
        <f t="shared" si="22"/>
        <v>8.4671693440936072E-2</v>
      </c>
      <c r="K25" s="440">
        <f t="shared" si="22"/>
        <v>7.7380405987079987E-2</v>
      </c>
      <c r="L25" s="440">
        <f t="shared" si="22"/>
        <v>7.7120058665036614E-2</v>
      </c>
      <c r="M25" s="440">
        <f t="shared" si="22"/>
        <v>7.7489444761513551E-2</v>
      </c>
      <c r="N25" s="599">
        <f t="shared" si="4"/>
        <v>7.386271588277156E-2</v>
      </c>
      <c r="O25" s="599"/>
      <c r="P25" s="441">
        <f t="shared" si="5"/>
        <v>7.6479483650991002E-3</v>
      </c>
      <c r="Q25" s="440">
        <f t="shared" si="6"/>
        <v>3.9741808446423887E-2</v>
      </c>
      <c r="R25" s="442">
        <f t="shared" si="7"/>
        <v>585933.11437899992</v>
      </c>
    </row>
    <row r="26" spans="1:18" x14ac:dyDescent="0.3">
      <c r="A26" s="404">
        <v>6</v>
      </c>
      <c r="B26" s="398" t="s">
        <v>42</v>
      </c>
      <c r="C26" s="405">
        <f>SUM(C27:C29)</f>
        <v>0.3880333899700763</v>
      </c>
      <c r="D26" s="405">
        <f t="shared" ref="D26:M26" si="23">SUM(D27:D29)</f>
        <v>0.39548083510379817</v>
      </c>
      <c r="E26" s="405">
        <f t="shared" si="23"/>
        <v>0.48713112720321328</v>
      </c>
      <c r="F26" s="405">
        <f t="shared" si="23"/>
        <v>0.51469741472918784</v>
      </c>
      <c r="G26" s="405">
        <f t="shared" si="23"/>
        <v>0.48617994065494696</v>
      </c>
      <c r="H26" s="405">
        <f t="shared" si="23"/>
        <v>0.48829782629349744</v>
      </c>
      <c r="I26" s="405">
        <f t="shared" si="23"/>
        <v>0.4995</v>
      </c>
      <c r="J26" s="405">
        <f>SUM(J27:J29)</f>
        <v>1.0401318911263986</v>
      </c>
      <c r="K26" s="405">
        <f t="shared" si="23"/>
        <v>0.48776972207349834</v>
      </c>
      <c r="L26" s="405">
        <f t="shared" si="23"/>
        <v>0.48240510633037892</v>
      </c>
      <c r="M26" s="405">
        <f t="shared" si="23"/>
        <v>0.48694546019404228</v>
      </c>
      <c r="N26" s="603">
        <f t="shared" si="4"/>
        <v>0.49019795640197744</v>
      </c>
      <c r="O26" s="603"/>
      <c r="P26" s="406">
        <f t="shared" si="5"/>
        <v>5.0756442061912828E-2</v>
      </c>
      <c r="Q26" s="405">
        <f t="shared" si="6"/>
        <v>0.26375083898993007</v>
      </c>
      <c r="R26" s="407">
        <f t="shared" si="7"/>
        <v>3888608.9121430004</v>
      </c>
    </row>
    <row r="27" spans="1:18" x14ac:dyDescent="0.3">
      <c r="A27" s="420" t="s">
        <v>15</v>
      </c>
      <c r="B27" s="421" t="s">
        <v>43</v>
      </c>
      <c r="C27" s="422">
        <f t="shared" ref="C27:M27" si="24">(C82*C$62+C131*C$111+C180*C$160)/(SUM(C$160,C$111,C$62))</f>
        <v>0.17954929653123805</v>
      </c>
      <c r="D27" s="422">
        <f t="shared" si="24"/>
        <v>0.18053099077810955</v>
      </c>
      <c r="E27" s="422">
        <f t="shared" si="24"/>
        <v>0.27720926048500594</v>
      </c>
      <c r="F27" s="422">
        <f t="shared" si="24"/>
        <v>0.3035822758263711</v>
      </c>
      <c r="G27" s="422">
        <f t="shared" si="24"/>
        <v>0.27742454556434415</v>
      </c>
      <c r="H27" s="422">
        <f t="shared" si="24"/>
        <v>0.27714541542689841</v>
      </c>
      <c r="I27" s="422">
        <f t="shared" si="24"/>
        <v>0.27779999999999999</v>
      </c>
      <c r="J27" s="422">
        <f t="shared" si="24"/>
        <v>0.30211508032280815</v>
      </c>
      <c r="K27" s="422">
        <f t="shared" si="24"/>
        <v>0.27698752242892333</v>
      </c>
      <c r="L27" s="422">
        <f t="shared" si="24"/>
        <v>0.27635521632732257</v>
      </c>
      <c r="M27" s="422">
        <f t="shared" si="24"/>
        <v>0.27745805133040363</v>
      </c>
      <c r="N27" s="600">
        <f t="shared" si="4"/>
        <v>0.26470048916591443</v>
      </c>
      <c r="O27" s="600"/>
      <c r="P27" s="423">
        <f t="shared" si="5"/>
        <v>2.7407815284918074E-2</v>
      </c>
      <c r="Q27" s="422">
        <f t="shared" si="6"/>
        <v>0.1424220056137982</v>
      </c>
      <c r="R27" s="424">
        <f t="shared" si="7"/>
        <v>2099797.985235</v>
      </c>
    </row>
    <row r="28" spans="1:18" x14ac:dyDescent="0.3">
      <c r="A28" s="438" t="s">
        <v>16</v>
      </c>
      <c r="B28" s="439" t="s">
        <v>80</v>
      </c>
      <c r="C28" s="440">
        <f t="shared" ref="C28:M28" si="25">(C83*C$62+C132*C$111+C181*C$160)/(SUM(C$160,C$111,C$62))</f>
        <v>0.20848409343883822</v>
      </c>
      <c r="D28" s="440">
        <f t="shared" si="25"/>
        <v>0.21494984432568859</v>
      </c>
      <c r="E28" s="440">
        <f t="shared" si="25"/>
        <v>0.20992186671820737</v>
      </c>
      <c r="F28" s="440">
        <f t="shared" si="25"/>
        <v>0.21111513890281677</v>
      </c>
      <c r="G28" s="440">
        <f t="shared" si="25"/>
        <v>0.20875539509060281</v>
      </c>
      <c r="H28" s="440">
        <f t="shared" si="25"/>
        <v>0.21115241086659903</v>
      </c>
      <c r="I28" s="440">
        <f t="shared" si="25"/>
        <v>0.22170000000000001</v>
      </c>
      <c r="J28" s="440">
        <f t="shared" si="25"/>
        <v>0.21761681080359049</v>
      </c>
      <c r="K28" s="440">
        <f t="shared" si="25"/>
        <v>0.21078219964457504</v>
      </c>
      <c r="L28" s="440">
        <f t="shared" si="25"/>
        <v>0.20604989000305635</v>
      </c>
      <c r="M28" s="440">
        <f t="shared" si="25"/>
        <v>0.20948740886363862</v>
      </c>
      <c r="N28" s="599">
        <f t="shared" si="4"/>
        <v>0.21108807690219414</v>
      </c>
      <c r="O28" s="599"/>
      <c r="P28" s="441">
        <f t="shared" si="5"/>
        <v>2.1856638946207561E-2</v>
      </c>
      <c r="Q28" s="440">
        <f t="shared" si="6"/>
        <v>0.1135758659468373</v>
      </c>
      <c r="R28" s="442">
        <f t="shared" si="7"/>
        <v>1674505.0981320001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4"/>
        <v>1.4409390333868831E-2</v>
      </c>
      <c r="O29" s="600"/>
      <c r="P29" s="423">
        <f t="shared" si="5"/>
        <v>1.4919878307871905E-3</v>
      </c>
      <c r="Q29" s="422">
        <f t="shared" si="6"/>
        <v>7.7529674292945751E-3</v>
      </c>
      <c r="R29" s="424">
        <f t="shared" si="7"/>
        <v>114305.82877599999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4"/>
        <v>1.4409390333868831E-2</v>
      </c>
      <c r="O30" s="599"/>
      <c r="P30" s="441">
        <f t="shared" si="5"/>
        <v>1.4919878307871905E-3</v>
      </c>
      <c r="Q30" s="440">
        <f t="shared" si="6"/>
        <v>7.7529674292945751E-3</v>
      </c>
      <c r="R30" s="442">
        <f t="shared" si="7"/>
        <v>114305.82877599999</v>
      </c>
    </row>
    <row r="31" spans="1:18" x14ac:dyDescent="0.3">
      <c r="A31" s="404">
        <v>7</v>
      </c>
      <c r="B31" s="398" t="s">
        <v>45</v>
      </c>
      <c r="C31" s="405">
        <f>SUM(C32:C33)</f>
        <v>0.31883986642934242</v>
      </c>
      <c r="D31" s="405">
        <f>SUM(D32:D33)</f>
        <v>0.32949576940259395</v>
      </c>
      <c r="E31" s="405">
        <f t="shared" ref="E31:M31" si="26">SUM(E32:E33)</f>
        <v>0.42123909612018917</v>
      </c>
      <c r="F31" s="405">
        <f t="shared" si="26"/>
        <v>0.82114472418055462</v>
      </c>
      <c r="G31" s="405">
        <f t="shared" si="26"/>
        <v>0.64865395463003384</v>
      </c>
      <c r="H31" s="405">
        <f t="shared" si="26"/>
        <v>0.57500747247117023</v>
      </c>
      <c r="I31" s="405">
        <f t="shared" si="26"/>
        <v>1.9715999999999998</v>
      </c>
      <c r="J31" s="405">
        <f t="shared" si="26"/>
        <v>1.0427583440177584</v>
      </c>
      <c r="K31" s="405">
        <f t="shared" si="26"/>
        <v>1.0293227325612893</v>
      </c>
      <c r="L31" s="405">
        <f t="shared" si="26"/>
        <v>1.1471606428432097</v>
      </c>
      <c r="M31" s="405">
        <f t="shared" si="26"/>
        <v>1.7586819730991874</v>
      </c>
      <c r="N31" s="603">
        <f t="shared" ref="N31:N48" si="27">(O86*$O$62+O135*$O$111+O184*$O$160)/$N$7</f>
        <v>0.69785366199290089</v>
      </c>
      <c r="O31" s="603"/>
      <c r="P31" s="406">
        <f t="shared" si="5"/>
        <v>7.2257683860253413E-2</v>
      </c>
      <c r="Q31" s="405">
        <f t="shared" si="6"/>
        <v>0.37547991875324799</v>
      </c>
      <c r="R31" s="407">
        <f t="shared" si="7"/>
        <v>5535885.9292589994</v>
      </c>
    </row>
    <row r="32" spans="1:18" x14ac:dyDescent="0.3">
      <c r="A32" s="420" t="s">
        <v>17</v>
      </c>
      <c r="B32" s="421" t="s">
        <v>46</v>
      </c>
      <c r="C32" s="422">
        <f t="shared" ref="C32:M32" si="28">(C87*C$62+C136*C$111+C185*C$160)/(SUM(C$160,C$111,C$62))</f>
        <v>0.30155028062972872</v>
      </c>
      <c r="D32" s="422">
        <f t="shared" si="28"/>
        <v>0.3134248604945607</v>
      </c>
      <c r="E32" s="422">
        <f t="shared" si="28"/>
        <v>0.3994620995555147</v>
      </c>
      <c r="F32" s="422">
        <f t="shared" si="28"/>
        <v>0.77958177156264052</v>
      </c>
      <c r="G32" s="422">
        <f t="shared" si="28"/>
        <v>0.61407621274893276</v>
      </c>
      <c r="H32" s="422">
        <f t="shared" si="28"/>
        <v>0.54558369716403488</v>
      </c>
      <c r="I32" s="422">
        <f t="shared" si="28"/>
        <v>1.8848999999999998</v>
      </c>
      <c r="J32" s="422">
        <f t="shared" si="28"/>
        <v>0.98084487056996239</v>
      </c>
      <c r="K32" s="422">
        <f t="shared" si="28"/>
        <v>0.97611589472474503</v>
      </c>
      <c r="L32" s="422">
        <f t="shared" si="28"/>
        <v>1.0842703421848972</v>
      </c>
      <c r="M32" s="422">
        <f t="shared" si="28"/>
        <v>1.6665362093801106</v>
      </c>
      <c r="N32" s="600">
        <f t="shared" si="27"/>
        <v>0.66161865196264247</v>
      </c>
      <c r="O32" s="600"/>
      <c r="P32" s="423">
        <f t="shared" si="5"/>
        <v>6.8505811451986018E-2</v>
      </c>
      <c r="Q32" s="422">
        <f t="shared" si="6"/>
        <v>0.35598368428006272</v>
      </c>
      <c r="R32" s="424">
        <f t="shared" si="7"/>
        <v>5248443.3132809997</v>
      </c>
    </row>
    <row r="33" spans="1:20" x14ac:dyDescent="0.3">
      <c r="A33" s="438" t="s">
        <v>18</v>
      </c>
      <c r="B33" s="439" t="s">
        <v>48</v>
      </c>
      <c r="C33" s="440">
        <f t="shared" ref="C33:M33" si="29">(C88*C$62+C137*C$111+C186*C$160)/(SUM(C$160,C$111,C$62))</f>
        <v>1.7289585799613705E-2</v>
      </c>
      <c r="D33" s="440">
        <f t="shared" si="29"/>
        <v>1.6070908908033248E-2</v>
      </c>
      <c r="E33" s="440">
        <f t="shared" si="29"/>
        <v>2.1776996564674474E-2</v>
      </c>
      <c r="F33" s="440">
        <f t="shared" si="29"/>
        <v>4.1562952617914123E-2</v>
      </c>
      <c r="G33" s="440">
        <f t="shared" si="29"/>
        <v>3.4577741881101041E-2</v>
      </c>
      <c r="H33" s="440">
        <f t="shared" si="29"/>
        <v>2.9423775307135303E-2</v>
      </c>
      <c r="I33" s="440">
        <f t="shared" si="29"/>
        <v>8.6699999999999999E-2</v>
      </c>
      <c r="J33" s="440">
        <f t="shared" si="29"/>
        <v>6.1913473447796068E-2</v>
      </c>
      <c r="K33" s="440">
        <f t="shared" si="29"/>
        <v>5.3206837836544285E-2</v>
      </c>
      <c r="L33" s="440">
        <f t="shared" si="29"/>
        <v>6.2890300658312678E-2</v>
      </c>
      <c r="M33" s="440">
        <f t="shared" si="29"/>
        <v>9.2145763719076887E-2</v>
      </c>
      <c r="N33" s="599">
        <f t="shared" si="27"/>
        <v>3.623501003025844E-2</v>
      </c>
      <c r="O33" s="599"/>
      <c r="P33" s="441">
        <f t="shared" si="5"/>
        <v>3.7518724082673954E-3</v>
      </c>
      <c r="Q33" s="440">
        <f t="shared" si="6"/>
        <v>1.9496234473185256E-2</v>
      </c>
      <c r="R33" s="442">
        <f t="shared" si="7"/>
        <v>287442.61597799999</v>
      </c>
    </row>
    <row r="34" spans="1:20" x14ac:dyDescent="0.3">
      <c r="A34" s="404">
        <v>8</v>
      </c>
      <c r="B34" s="398" t="s">
        <v>49</v>
      </c>
      <c r="C34" s="405">
        <f>SUM(C35:C38)</f>
        <v>0.58220745432715393</v>
      </c>
      <c r="D34" s="405">
        <f>SUM(D35:D38)</f>
        <v>0.4490282428168495</v>
      </c>
      <c r="E34" s="405">
        <f t="shared" ref="E34:M34" si="30">SUM(E35:E38)</f>
        <v>0.59354940561523628</v>
      </c>
      <c r="F34" s="405">
        <f t="shared" si="30"/>
        <v>1.1622957910324072</v>
      </c>
      <c r="G34" s="405">
        <f t="shared" si="30"/>
        <v>0.75628740917388715</v>
      </c>
      <c r="H34" s="405">
        <f t="shared" si="30"/>
        <v>0.95837690189918623</v>
      </c>
      <c r="I34" s="405">
        <f t="shared" si="30"/>
        <v>1.7311000000000001</v>
      </c>
      <c r="J34" s="405">
        <f t="shared" si="30"/>
        <v>1.1806851673075804</v>
      </c>
      <c r="K34" s="405">
        <f t="shared" si="30"/>
        <v>1.6422862022117055</v>
      </c>
      <c r="L34" s="405">
        <f t="shared" si="30"/>
        <v>1.5471177657842221</v>
      </c>
      <c r="M34" s="405">
        <f t="shared" si="30"/>
        <v>2.960700679289451</v>
      </c>
      <c r="N34" s="603">
        <f t="shared" si="27"/>
        <v>1.0640985465660122</v>
      </c>
      <c r="O34" s="603"/>
      <c r="P34" s="406">
        <f t="shared" si="5"/>
        <v>0.11017968459797842</v>
      </c>
      <c r="Q34" s="405">
        <f t="shared" si="6"/>
        <v>0.57253785079961372</v>
      </c>
      <c r="R34" s="407">
        <f t="shared" si="7"/>
        <v>8441208.3680370003</v>
      </c>
    </row>
    <row r="35" spans="1:20" x14ac:dyDescent="0.3">
      <c r="A35" s="420" t="s">
        <v>19</v>
      </c>
      <c r="B35" s="421" t="s">
        <v>46</v>
      </c>
      <c r="C35" s="422">
        <f t="shared" ref="C35:M35" si="31">(C90*C$62+C139*C$111+C188*C$160)/(SUM(C$160,C$111,C$62))</f>
        <v>0.29441812549781682</v>
      </c>
      <c r="D35" s="422">
        <f t="shared" si="31"/>
        <v>0.22713841367210166</v>
      </c>
      <c r="E35" s="422">
        <f t="shared" si="31"/>
        <v>0.30018425927812775</v>
      </c>
      <c r="F35" s="422">
        <f t="shared" si="31"/>
        <v>0.58781403988625991</v>
      </c>
      <c r="G35" s="422">
        <f t="shared" si="31"/>
        <v>0.38244339136156447</v>
      </c>
      <c r="H35" s="422">
        <f t="shared" si="31"/>
        <v>0.48466907620119737</v>
      </c>
      <c r="I35" s="422">
        <f t="shared" si="31"/>
        <v>0.87560000000000004</v>
      </c>
      <c r="J35" s="422">
        <f t="shared" si="31"/>
        <v>0.59720679873620719</v>
      </c>
      <c r="K35" s="422">
        <f t="shared" si="31"/>
        <v>0.83055235281459516</v>
      </c>
      <c r="L35" s="422">
        <f t="shared" si="31"/>
        <v>0.78230891955775894</v>
      </c>
      <c r="M35" s="422">
        <f t="shared" si="31"/>
        <v>1.4972261584181927</v>
      </c>
      <c r="N35" s="600">
        <f t="shared" si="27"/>
        <v>0.53814655129427991</v>
      </c>
      <c r="O35" s="600"/>
      <c r="P35" s="423">
        <f t="shared" si="5"/>
        <v>5.5721171202084051E-2</v>
      </c>
      <c r="Q35" s="422">
        <f t="shared" si="6"/>
        <v>0.28954956370118234</v>
      </c>
      <c r="R35" s="424">
        <f t="shared" si="7"/>
        <v>4268972.2551309997</v>
      </c>
    </row>
    <row r="36" spans="1:20" x14ac:dyDescent="0.3">
      <c r="A36" s="438" t="s">
        <v>19</v>
      </c>
      <c r="B36" s="439" t="s">
        <v>47</v>
      </c>
      <c r="C36" s="440">
        <f t="shared" ref="C36:M36" si="32">(C91*C$62+C140*C$111+C189*C$160)/(SUM(C$160,C$111,C$62))</f>
        <v>0.15097060687757538</v>
      </c>
      <c r="D36" s="440">
        <f t="shared" si="32"/>
        <v>0.11639373656049563</v>
      </c>
      <c r="E36" s="440">
        <f t="shared" si="32"/>
        <v>0.15390161381130649</v>
      </c>
      <c r="F36" s="440">
        <f t="shared" si="32"/>
        <v>0.30135133996890007</v>
      </c>
      <c r="G36" s="440">
        <f t="shared" si="32"/>
        <v>0.19608721638109664</v>
      </c>
      <c r="H36" s="440">
        <f t="shared" si="32"/>
        <v>0.24847362517599636</v>
      </c>
      <c r="I36" s="440">
        <f t="shared" si="32"/>
        <v>0.44869999999999999</v>
      </c>
      <c r="J36" s="440">
        <f t="shared" si="32"/>
        <v>0.3060247219917292</v>
      </c>
      <c r="K36" s="440">
        <f t="shared" si="32"/>
        <v>0.42578059453358169</v>
      </c>
      <c r="L36" s="440">
        <f t="shared" si="32"/>
        <v>0.4011420239437633</v>
      </c>
      <c r="M36" s="440">
        <f t="shared" si="32"/>
        <v>0.76769766331407807</v>
      </c>
      <c r="N36" s="599">
        <f t="shared" si="27"/>
        <v>0.27589210505199746</v>
      </c>
      <c r="O36" s="599"/>
      <c r="P36" s="441">
        <f t="shared" si="5"/>
        <v>2.8566625916179336E-2</v>
      </c>
      <c r="Q36" s="440">
        <f t="shared" si="6"/>
        <v>0.14844365062691381</v>
      </c>
      <c r="R36" s="442">
        <f t="shared" si="7"/>
        <v>2188578.0723560001</v>
      </c>
    </row>
    <row r="37" spans="1:20" x14ac:dyDescent="0.3">
      <c r="A37" s="420" t="s">
        <v>20</v>
      </c>
      <c r="B37" s="421" t="s">
        <v>50</v>
      </c>
      <c r="C37" s="422">
        <f t="shared" ref="C37:M37" si="33">(C92*C$62+C141*C$111+C190*C$160)/(SUM(C$160,C$111,C$62))</f>
        <v>9.0459426144620714E-2</v>
      </c>
      <c r="D37" s="422">
        <f t="shared" si="33"/>
        <v>6.9783065671214478E-2</v>
      </c>
      <c r="E37" s="422">
        <f t="shared" si="33"/>
        <v>9.2182739698668414E-2</v>
      </c>
      <c r="F37" s="422">
        <f t="shared" si="33"/>
        <v>0.18056639102899522</v>
      </c>
      <c r="G37" s="422">
        <f t="shared" si="33"/>
        <v>0.11749462004446161</v>
      </c>
      <c r="H37" s="422">
        <f t="shared" si="33"/>
        <v>0.14892108190099154</v>
      </c>
      <c r="I37" s="422">
        <f t="shared" si="33"/>
        <v>0.26900000000000002</v>
      </c>
      <c r="J37" s="422">
        <f t="shared" si="33"/>
        <v>0.18344054394915837</v>
      </c>
      <c r="K37" s="422">
        <f t="shared" si="33"/>
        <v>0.25513909582661232</v>
      </c>
      <c r="L37" s="422">
        <f t="shared" si="33"/>
        <v>0.24030620629981547</v>
      </c>
      <c r="M37" s="422">
        <f t="shared" si="33"/>
        <v>0.45995687462598389</v>
      </c>
      <c r="N37" s="600">
        <f t="shared" si="27"/>
        <v>0.16531120423397044</v>
      </c>
      <c r="O37" s="600"/>
      <c r="P37" s="423">
        <f t="shared" si="5"/>
        <v>1.7116775886772573E-2</v>
      </c>
      <c r="Q37" s="422">
        <f t="shared" si="6"/>
        <v>8.894563561866678E-2</v>
      </c>
      <c r="R37" s="424">
        <f t="shared" si="7"/>
        <v>1311369.4450699999</v>
      </c>
    </row>
    <row r="38" spans="1:20" x14ac:dyDescent="0.3">
      <c r="A38" s="438" t="s">
        <v>20</v>
      </c>
      <c r="B38" s="439" t="s">
        <v>47</v>
      </c>
      <c r="C38" s="440">
        <f t="shared" ref="C38:M38" si="34">(C93*C$62+C142*C$111+C191*C$160)/(SUM(C$160,C$111,C$62))</f>
        <v>4.6359295807140946E-2</v>
      </c>
      <c r="D38" s="440">
        <f t="shared" si="34"/>
        <v>3.5713026913037654E-2</v>
      </c>
      <c r="E38" s="440">
        <f t="shared" si="34"/>
        <v>4.7280792827133586E-2</v>
      </c>
      <c r="F38" s="440">
        <f t="shared" si="34"/>
        <v>9.2564020148252116E-2</v>
      </c>
      <c r="G38" s="440">
        <f t="shared" si="34"/>
        <v>6.0262181386764431E-2</v>
      </c>
      <c r="H38" s="440">
        <f t="shared" si="34"/>
        <v>7.6313118621001E-2</v>
      </c>
      <c r="I38" s="440">
        <f t="shared" si="34"/>
        <v>0.13780000000000001</v>
      </c>
      <c r="J38" s="440">
        <f t="shared" si="34"/>
        <v>9.4013102630485582E-2</v>
      </c>
      <c r="K38" s="440">
        <f t="shared" si="34"/>
        <v>0.13081415903691648</v>
      </c>
      <c r="L38" s="440">
        <f t="shared" si="34"/>
        <v>0.12336061598288449</v>
      </c>
      <c r="M38" s="440">
        <f t="shared" si="34"/>
        <v>0.23581998293119663</v>
      </c>
      <c r="N38" s="599">
        <f t="shared" si="27"/>
        <v>8.4748685985764322E-2</v>
      </c>
      <c r="O38" s="599"/>
      <c r="P38" s="441">
        <f t="shared" si="5"/>
        <v>8.7751115929424507E-3</v>
      </c>
      <c r="Q38" s="440">
        <f t="shared" si="6"/>
        <v>4.5599000852850763E-2</v>
      </c>
      <c r="R38" s="442">
        <f t="shared" si="7"/>
        <v>672288.59548000013</v>
      </c>
    </row>
    <row r="39" spans="1:20" x14ac:dyDescent="0.3">
      <c r="A39" s="404">
        <v>9</v>
      </c>
      <c r="B39" s="398" t="s">
        <v>51</v>
      </c>
      <c r="C39" s="405">
        <f t="shared" ref="C39:M39" si="35">SUM(C42,C44)</f>
        <v>0.47130877893278322</v>
      </c>
      <c r="D39" s="405">
        <f t="shared" si="35"/>
        <v>0.48853506522908763</v>
      </c>
      <c r="E39" s="405">
        <f t="shared" si="35"/>
        <v>0.68294721394537117</v>
      </c>
      <c r="F39" s="405">
        <f t="shared" si="35"/>
        <v>0.84074985430193061</v>
      </c>
      <c r="G39" s="405">
        <f t="shared" si="35"/>
        <v>0.77756174773794484</v>
      </c>
      <c r="H39" s="405">
        <f t="shared" si="35"/>
        <v>0.78414776388777718</v>
      </c>
      <c r="I39" s="405">
        <f t="shared" si="35"/>
        <v>1.0864250455652282</v>
      </c>
      <c r="J39" s="405">
        <f t="shared" si="35"/>
        <v>0.96732861797135283</v>
      </c>
      <c r="K39" s="405">
        <f t="shared" si="35"/>
        <v>0.98357950014007645</v>
      </c>
      <c r="L39" s="405">
        <f t="shared" si="35"/>
        <v>1.0219412950635167</v>
      </c>
      <c r="M39" s="405">
        <f t="shared" si="35"/>
        <v>1.2541171540128608</v>
      </c>
      <c r="N39" s="603">
        <f t="shared" si="27"/>
        <v>0.7560859286768834</v>
      </c>
      <c r="O39" s="603"/>
      <c r="P39" s="406">
        <f t="shared" si="5"/>
        <v>7.8287212607728821E-2</v>
      </c>
      <c r="Q39" s="405">
        <f t="shared" si="6"/>
        <v>0.40681176947518588</v>
      </c>
      <c r="R39" s="407">
        <f t="shared" si="7"/>
        <v>5997826.8823867859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27"/>
        <v>-0.39863132158575099</v>
      </c>
      <c r="O40" s="596"/>
      <c r="P40" s="429">
        <f t="shared" si="5"/>
        <v>-4.1275381330923254E-2</v>
      </c>
      <c r="Q40" s="430">
        <f t="shared" si="6"/>
        <v>-0.21448344315350215</v>
      </c>
      <c r="R40" s="431">
        <f t="shared" si="7"/>
        <v>-3162235.357233</v>
      </c>
    </row>
    <row r="41" spans="1:20" x14ac:dyDescent="0.3">
      <c r="A41" s="432"/>
      <c r="B41" s="433" t="s">
        <v>52</v>
      </c>
      <c r="C41" s="434">
        <f t="shared" ref="C41:M41" si="36">SUM(C34,C31,C26,C16,C9)</f>
        <v>5.5403768624251573</v>
      </c>
      <c r="D41" s="434">
        <f t="shared" si="36"/>
        <v>5.7428770539931282</v>
      </c>
      <c r="E41" s="434">
        <f t="shared" si="36"/>
        <v>8.0282505048357926</v>
      </c>
      <c r="F41" s="434">
        <f t="shared" si="36"/>
        <v>9.8832681419797161</v>
      </c>
      <c r="G41" s="434">
        <f t="shared" si="36"/>
        <v>9.1404728891938785</v>
      </c>
      <c r="H41" s="434">
        <f t="shared" si="36"/>
        <v>9.217893495647921</v>
      </c>
      <c r="I41" s="434">
        <f t="shared" si="36"/>
        <v>12.771254121</v>
      </c>
      <c r="J41" s="434">
        <f t="shared" si="36"/>
        <v>11.371239690263703</v>
      </c>
      <c r="K41" s="434">
        <f t="shared" si="36"/>
        <v>11.56227371209005</v>
      </c>
      <c r="L41" s="434">
        <f t="shared" si="36"/>
        <v>12.013228182906809</v>
      </c>
      <c r="M41" s="434">
        <f t="shared" si="36"/>
        <v>14.742525438623932</v>
      </c>
      <c r="N41" s="597">
        <f t="shared" si="27"/>
        <v>8.8880181581427031</v>
      </c>
      <c r="O41" s="597"/>
      <c r="P41" s="435">
        <f t="shared" si="5"/>
        <v>0.92028979884009054</v>
      </c>
      <c r="Q41" s="436">
        <f t="shared" si="6"/>
        <v>4.7821950613060826</v>
      </c>
      <c r="R41" s="437">
        <f t="shared" si="7"/>
        <v>70506264.193195865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7">SUM(C43:C43)</f>
        <v>0.1154226711749033</v>
      </c>
      <c r="D42" s="427">
        <f t="shared" si="37"/>
        <v>0.11964135766583889</v>
      </c>
      <c r="E42" s="427">
        <f t="shared" si="37"/>
        <v>0.16725254276724405</v>
      </c>
      <c r="F42" s="427">
        <f t="shared" si="37"/>
        <v>0.20589812520186343</v>
      </c>
      <c r="G42" s="427">
        <f t="shared" si="37"/>
        <v>0.19042347170057605</v>
      </c>
      <c r="H42" s="427">
        <f t="shared" si="37"/>
        <v>0.1920363751948331</v>
      </c>
      <c r="I42" s="427">
        <f t="shared" si="37"/>
        <v>0.26606353710279301</v>
      </c>
      <c r="J42" s="427">
        <f t="shared" si="37"/>
        <v>0.23689703646726376</v>
      </c>
      <c r="K42" s="427">
        <f t="shared" si="37"/>
        <v>0.24087684824397201</v>
      </c>
      <c r="L42" s="427">
        <f t="shared" si="37"/>
        <v>0.25027158273449757</v>
      </c>
      <c r="M42" s="427">
        <f t="shared" si="37"/>
        <v>0.30713103246285239</v>
      </c>
      <c r="N42" s="598">
        <f t="shared" si="27"/>
        <v>0.18516408228858694</v>
      </c>
      <c r="O42" s="598"/>
      <c r="P42" s="428">
        <f t="shared" si="5"/>
        <v>1.9172397379235605E-2</v>
      </c>
      <c r="Q42" s="427">
        <f t="shared" si="6"/>
        <v>9.9627469712189623E-2</v>
      </c>
      <c r="R42" s="424">
        <f t="shared" si="7"/>
        <v>1468857.0019368497</v>
      </c>
    </row>
    <row r="43" spans="1:20" x14ac:dyDescent="0.3">
      <c r="A43" s="438" t="s">
        <v>121</v>
      </c>
      <c r="B43" s="439" t="s">
        <v>128</v>
      </c>
      <c r="C43" s="440">
        <f t="shared" ref="C43:M43" si="38">(C98*C$62+C147*C$111+C196*C$160)/(SUM(C$160,C$111,C$62))</f>
        <v>0.1154226711749033</v>
      </c>
      <c r="D43" s="440">
        <f t="shared" si="38"/>
        <v>0.11964135766583889</v>
      </c>
      <c r="E43" s="440">
        <f t="shared" si="38"/>
        <v>0.16725254276724405</v>
      </c>
      <c r="F43" s="440">
        <f t="shared" si="38"/>
        <v>0.20589812520186343</v>
      </c>
      <c r="G43" s="440">
        <f t="shared" si="38"/>
        <v>0.19042347170057605</v>
      </c>
      <c r="H43" s="440">
        <f t="shared" si="38"/>
        <v>0.1920363751948331</v>
      </c>
      <c r="I43" s="440">
        <f t="shared" si="38"/>
        <v>0.26606353710279301</v>
      </c>
      <c r="J43" s="440">
        <f t="shared" si="38"/>
        <v>0.23689703646726376</v>
      </c>
      <c r="K43" s="440">
        <f t="shared" si="38"/>
        <v>0.24087684824397201</v>
      </c>
      <c r="L43" s="440">
        <f t="shared" si="38"/>
        <v>0.25027158273449757</v>
      </c>
      <c r="M43" s="440">
        <f t="shared" si="38"/>
        <v>0.30713103246285239</v>
      </c>
      <c r="N43" s="599">
        <f t="shared" si="27"/>
        <v>0.18516408228858694</v>
      </c>
      <c r="O43" s="599"/>
      <c r="P43" s="441">
        <f t="shared" si="5"/>
        <v>1.9172397379235605E-2</v>
      </c>
      <c r="Q43" s="440">
        <f t="shared" si="6"/>
        <v>9.9627469712189623E-2</v>
      </c>
      <c r="R43" s="442">
        <f t="shared" si="7"/>
        <v>1468857.0019368497</v>
      </c>
    </row>
    <row r="44" spans="1:20" x14ac:dyDescent="0.3">
      <c r="A44" s="426" t="s">
        <v>24</v>
      </c>
      <c r="B44" s="416" t="s">
        <v>56</v>
      </c>
      <c r="C44" s="427">
        <f>SUM(C45,C46)</f>
        <v>0.35588610775787993</v>
      </c>
      <c r="D44" s="427">
        <f t="shared" ref="D44:M44" si="39">SUM(D45,D46)</f>
        <v>0.36889370756324874</v>
      </c>
      <c r="E44" s="427">
        <f t="shared" si="39"/>
        <v>0.51569467117812717</v>
      </c>
      <c r="F44" s="427">
        <f t="shared" si="39"/>
        <v>0.63485172910006715</v>
      </c>
      <c r="G44" s="427">
        <f t="shared" si="39"/>
        <v>0.58713827603736879</v>
      </c>
      <c r="H44" s="427">
        <f t="shared" si="39"/>
        <v>0.59211138869294411</v>
      </c>
      <c r="I44" s="427">
        <f t="shared" si="39"/>
        <v>0.82036150846243516</v>
      </c>
      <c r="J44" s="427">
        <f t="shared" si="39"/>
        <v>0.73043158150408904</v>
      </c>
      <c r="K44" s="427">
        <f t="shared" si="39"/>
        <v>0.7427026518961044</v>
      </c>
      <c r="L44" s="427">
        <f t="shared" si="39"/>
        <v>0.77166971232901904</v>
      </c>
      <c r="M44" s="427">
        <f t="shared" si="39"/>
        <v>0.94698612155000839</v>
      </c>
      <c r="N44" s="598">
        <f t="shared" si="27"/>
        <v>0.57092184638829657</v>
      </c>
      <c r="O44" s="598"/>
      <c r="P44" s="428">
        <f t="shared" si="5"/>
        <v>5.9114815228493219E-2</v>
      </c>
      <c r="Q44" s="427">
        <f t="shared" si="6"/>
        <v>0.30718429976299627</v>
      </c>
      <c r="R44" s="424">
        <f t="shared" si="7"/>
        <v>4528969.8804499367</v>
      </c>
    </row>
    <row r="45" spans="1:20" x14ac:dyDescent="0.3">
      <c r="A45" s="438" t="s">
        <v>25</v>
      </c>
      <c r="B45" s="439" t="s">
        <v>129</v>
      </c>
      <c r="C45" s="440">
        <f t="shared" ref="C45:M45" si="40">(C100*C$62+C149*C$111+C198*C$160)/(SUM(C$160,C$111,C$62))</f>
        <v>0.1154226711749033</v>
      </c>
      <c r="D45" s="440">
        <f t="shared" si="40"/>
        <v>0.11964135766583889</v>
      </c>
      <c r="E45" s="440">
        <f t="shared" si="40"/>
        <v>0.16725254276724405</v>
      </c>
      <c r="F45" s="440">
        <f t="shared" si="40"/>
        <v>0.20589812520186343</v>
      </c>
      <c r="G45" s="440">
        <f t="shared" si="40"/>
        <v>0.19042347170057605</v>
      </c>
      <c r="H45" s="440">
        <f t="shared" si="40"/>
        <v>0.1920363751948331</v>
      </c>
      <c r="I45" s="440">
        <f t="shared" si="40"/>
        <v>0.26606353710279301</v>
      </c>
      <c r="J45" s="440">
        <f t="shared" si="40"/>
        <v>0.23689703646726376</v>
      </c>
      <c r="K45" s="440">
        <f t="shared" si="40"/>
        <v>0.24087684824397201</v>
      </c>
      <c r="L45" s="440">
        <f t="shared" si="40"/>
        <v>0.25027158273449757</v>
      </c>
      <c r="M45" s="440">
        <f t="shared" si="40"/>
        <v>0.30713103246285239</v>
      </c>
      <c r="N45" s="599">
        <f t="shared" si="27"/>
        <v>0.18516408228858694</v>
      </c>
      <c r="O45" s="599"/>
      <c r="P45" s="441">
        <f t="shared" si="5"/>
        <v>1.9172397379235605E-2</v>
      </c>
      <c r="Q45" s="440">
        <f t="shared" si="6"/>
        <v>9.9627469712189623E-2</v>
      </c>
      <c r="R45" s="442">
        <f t="shared" si="7"/>
        <v>1468857.0019368497</v>
      </c>
    </row>
    <row r="46" spans="1:20" x14ac:dyDescent="0.3">
      <c r="A46" s="420" t="s">
        <v>26</v>
      </c>
      <c r="B46" s="421" t="s">
        <v>130</v>
      </c>
      <c r="C46" s="422">
        <f t="shared" ref="C46:M46" si="41">(C101*C$62+C150*C$111+C199*C$160)/(SUM(C$160,C$111,C$62))</f>
        <v>0.24046343658297664</v>
      </c>
      <c r="D46" s="422">
        <f t="shared" si="41"/>
        <v>0.24925234989740985</v>
      </c>
      <c r="E46" s="422">
        <f t="shared" si="41"/>
        <v>0.34844212841088307</v>
      </c>
      <c r="F46" s="422">
        <f t="shared" si="41"/>
        <v>0.42895360389820369</v>
      </c>
      <c r="G46" s="422">
        <f t="shared" si="41"/>
        <v>0.39671480433679274</v>
      </c>
      <c r="H46" s="422">
        <f t="shared" si="41"/>
        <v>0.40007501349811103</v>
      </c>
      <c r="I46" s="422">
        <f t="shared" si="41"/>
        <v>0.55429797135964209</v>
      </c>
      <c r="J46" s="422">
        <f t="shared" si="41"/>
        <v>0.49353454503682531</v>
      </c>
      <c r="K46" s="422">
        <f t="shared" si="41"/>
        <v>0.50182580365213236</v>
      </c>
      <c r="L46" s="422">
        <f t="shared" si="41"/>
        <v>0.52139812959452148</v>
      </c>
      <c r="M46" s="422">
        <f t="shared" si="41"/>
        <v>0.63985508908715594</v>
      </c>
      <c r="N46" s="600">
        <f t="shared" si="27"/>
        <v>0.38575776409970963</v>
      </c>
      <c r="O46" s="600"/>
      <c r="P46" s="423">
        <f t="shared" si="5"/>
        <v>3.994241784925761E-2</v>
      </c>
      <c r="Q46" s="422">
        <f t="shared" si="6"/>
        <v>0.20755683005080661</v>
      </c>
      <c r="R46" s="424">
        <f t="shared" si="7"/>
        <v>3060112.8785130875</v>
      </c>
    </row>
    <row r="47" spans="1:20" ht="28.8" x14ac:dyDescent="0.3">
      <c r="A47" s="438">
        <v>10</v>
      </c>
      <c r="B47" s="447" t="s">
        <v>134</v>
      </c>
      <c r="C47" s="446">
        <f t="shared" ref="C47:M47" si="42">(C102*C$62+C151*C$111+C200*C$160)/(SUM(C$160,C$111,C$62))</f>
        <v>1.3841405556687543E-2</v>
      </c>
      <c r="D47" s="446">
        <f t="shared" si="42"/>
        <v>1.3609344401811017E-2</v>
      </c>
      <c r="E47" s="446">
        <f t="shared" si="42"/>
        <v>1.3786014999779057E-2</v>
      </c>
      <c r="F47" s="446">
        <f t="shared" si="42"/>
        <v>1.3755518711524469E-2</v>
      </c>
      <c r="G47" s="446">
        <f t="shared" si="42"/>
        <v>1.3837896062492843E-2</v>
      </c>
      <c r="H47" s="446">
        <f t="shared" si="42"/>
        <v>1.3739424654003804E-2</v>
      </c>
      <c r="I47" s="446">
        <f t="shared" si="42"/>
        <v>1.34E-2</v>
      </c>
      <c r="J47" s="446">
        <f t="shared" si="42"/>
        <v>1.3485661311812787E-2</v>
      </c>
      <c r="K47" s="446">
        <f t="shared" si="42"/>
        <v>1.3744611123610324E-2</v>
      </c>
      <c r="L47" s="446">
        <f t="shared" si="42"/>
        <v>1.3880014666259155E-2</v>
      </c>
      <c r="M47" s="446">
        <f t="shared" si="42"/>
        <v>1.3813745145210903E-2</v>
      </c>
      <c r="N47" s="601">
        <f t="shared" si="27"/>
        <v>1.3743005851581931E-2</v>
      </c>
      <c r="O47" s="601"/>
      <c r="P47" s="448">
        <f t="shared" si="5"/>
        <v>1.4229885521806172E-3</v>
      </c>
      <c r="Q47" s="446">
        <f t="shared" si="6"/>
        <v>7.3944194916754462E-3</v>
      </c>
      <c r="R47" s="449">
        <f t="shared" si="7"/>
        <v>109019.579409</v>
      </c>
    </row>
    <row r="48" spans="1:20" ht="18" x14ac:dyDescent="0.3">
      <c r="A48" s="450"/>
      <c r="B48" s="450" t="s">
        <v>60</v>
      </c>
      <c r="C48" s="410">
        <f t="shared" ref="C48:M48" si="43">SUM(C9,C16,C26,C31,C34,C39,C47)</f>
        <v>6.0255270469146263</v>
      </c>
      <c r="D48" s="410">
        <f t="shared" si="43"/>
        <v>6.2450214636240275</v>
      </c>
      <c r="E48" s="410">
        <f t="shared" si="43"/>
        <v>8.7249837337809435</v>
      </c>
      <c r="F48" s="410">
        <f t="shared" si="43"/>
        <v>10.737773514993174</v>
      </c>
      <c r="G48" s="410">
        <f t="shared" si="43"/>
        <v>9.9318725329943138</v>
      </c>
      <c r="H48" s="410">
        <f t="shared" si="43"/>
        <v>10.015780684189702</v>
      </c>
      <c r="I48" s="410">
        <f t="shared" si="43"/>
        <v>13.871079166565229</v>
      </c>
      <c r="J48" s="410">
        <f t="shared" si="43"/>
        <v>12.352053969546869</v>
      </c>
      <c r="K48" s="410">
        <f t="shared" si="43"/>
        <v>12.559597823353734</v>
      </c>
      <c r="L48" s="410">
        <f t="shared" si="43"/>
        <v>13.049049492636584</v>
      </c>
      <c r="M48" s="410">
        <f t="shared" si="43"/>
        <v>16.010456337782003</v>
      </c>
      <c r="N48" s="602">
        <f t="shared" si="27"/>
        <v>9.6578470926711688</v>
      </c>
      <c r="O48" s="602"/>
      <c r="P48" s="411">
        <f t="shared" si="5"/>
        <v>1</v>
      </c>
      <c r="Q48" s="410">
        <f t="shared" si="6"/>
        <v>5.1964012502729444</v>
      </c>
      <c r="R48" s="412">
        <f>N48*$N$7</f>
        <v>76613110.654991657</v>
      </c>
    </row>
    <row r="49" spans="1:17" x14ac:dyDescent="0.3">
      <c r="M49" t="s">
        <v>88</v>
      </c>
      <c r="O49">
        <v>9.6578999999999997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245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1.8585645387110712</v>
      </c>
      <c r="P51" s="245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1.8586</v>
      </c>
      <c r="P52" s="245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5.1964012502729444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5.1963999999999997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2">
        <v>6341.46</v>
      </c>
      <c r="D62" s="342">
        <v>623163.18999999994</v>
      </c>
      <c r="E62" s="342">
        <v>771771</v>
      </c>
      <c r="F62" s="342">
        <v>60893.43</v>
      </c>
      <c r="G62" s="342">
        <v>15762.4</v>
      </c>
      <c r="H62" s="342">
        <v>456095.44</v>
      </c>
      <c r="I62" s="342">
        <v>37482.42</v>
      </c>
      <c r="J62" s="343">
        <v>156931.6</v>
      </c>
      <c r="K62" s="342">
        <v>320489.53999999998</v>
      </c>
      <c r="L62" s="342">
        <v>0</v>
      </c>
      <c r="M62" s="342">
        <v>191333.34</v>
      </c>
      <c r="N62" s="342"/>
      <c r="O62" s="344">
        <f>SUM(C62:M62)</f>
        <v>2640263.8199999994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1.2051320000000001</v>
      </c>
      <c r="D64" s="354">
        <f t="shared" ref="D64:M64" si="44">SUM(D65:D70)</f>
        <v>1.388628</v>
      </c>
      <c r="E64" s="354">
        <f t="shared" si="44"/>
        <v>1.6715280000000003</v>
      </c>
      <c r="F64" s="354">
        <f>SUM(F65:F70)</f>
        <v>2.1485280000000002</v>
      </c>
      <c r="G64" s="354">
        <f t="shared" si="44"/>
        <v>2.167824</v>
      </c>
      <c r="H64" s="354">
        <f t="shared" si="44"/>
        <v>2.3115040000000002</v>
      </c>
      <c r="I64" s="354">
        <f t="shared" si="44"/>
        <v>3.6762040000000002</v>
      </c>
      <c r="J64" s="354">
        <f t="shared" si="44"/>
        <v>2.754562</v>
      </c>
      <c r="K64" s="354">
        <f t="shared" si="44"/>
        <v>3.4515400000000001</v>
      </c>
      <c r="L64" s="354"/>
      <c r="M64" s="354">
        <f t="shared" si="44"/>
        <v>4.4707319999999999</v>
      </c>
      <c r="N64" s="351"/>
      <c r="O64" s="352">
        <f>(C64*$C$62+D64*$D$62+E64*$E$62+F64*$F$62+G64*$G$62+H64*$H$62+I64*$I$62+J64*$J$62+K64*$K$62+L64*$L$62+M64*$M$62)/$O$62</f>
        <v>2.2399057704709984</v>
      </c>
    </row>
    <row r="65" spans="1:15" x14ac:dyDescent="0.3">
      <c r="A65" s="2" t="s">
        <v>3</v>
      </c>
      <c r="B65" t="s">
        <v>30</v>
      </c>
      <c r="C65" s="462">
        <v>0.69079999999999997</v>
      </c>
      <c r="D65" s="34">
        <v>0.93569999999999998</v>
      </c>
      <c r="E65" s="34">
        <v>1.0782</v>
      </c>
      <c r="F65" s="34">
        <v>1.0782</v>
      </c>
      <c r="G65" s="34">
        <v>1.5406</v>
      </c>
      <c r="H65" s="34">
        <v>1.6201000000000001</v>
      </c>
      <c r="I65" s="34">
        <v>1.6201000000000001</v>
      </c>
      <c r="J65" s="34">
        <v>1.1577</v>
      </c>
      <c r="K65" s="34">
        <v>2.2559999999999998</v>
      </c>
      <c r="L65" s="34"/>
      <c r="M65" s="34">
        <v>2.6533000000000002</v>
      </c>
      <c r="N65" s="34"/>
      <c r="O65" s="89">
        <f t="shared" ref="O65:O93" si="45">(C65*$C$62+D65*$D$62+E65*$E$62+F65*$F$62+G65*$G$62+H65*$H$62+I65*$I$62+J65*$J$62+K65*$K$62+L65*$L$62+M65*$M$62)/$O$62</f>
        <v>1.4095376184357973</v>
      </c>
    </row>
    <row r="66" spans="1:15" x14ac:dyDescent="0.3">
      <c r="A66" s="2" t="s">
        <v>4</v>
      </c>
      <c r="B66" t="s">
        <v>31</v>
      </c>
      <c r="C66" s="459">
        <f>C65*0.04</f>
        <v>2.7632E-2</v>
      </c>
      <c r="D66" s="39">
        <f t="shared" ref="D66:M66" si="46">D65*0.04</f>
        <v>3.7428000000000003E-2</v>
      </c>
      <c r="E66" s="39">
        <f t="shared" si="46"/>
        <v>4.3128E-2</v>
      </c>
      <c r="F66" s="39">
        <f t="shared" si="46"/>
        <v>4.3128E-2</v>
      </c>
      <c r="G66" s="39">
        <f t="shared" si="46"/>
        <v>6.1623999999999998E-2</v>
      </c>
      <c r="H66" s="39">
        <f t="shared" si="46"/>
        <v>6.4804E-2</v>
      </c>
      <c r="I66" s="39">
        <f t="shared" si="46"/>
        <v>6.4804E-2</v>
      </c>
      <c r="J66" s="39">
        <f>0.06*J65</f>
        <v>6.9461999999999996E-2</v>
      </c>
      <c r="K66" s="39">
        <f t="shared" si="46"/>
        <v>9.0239999999999987E-2</v>
      </c>
      <c r="L66" s="39"/>
      <c r="M66" s="39">
        <f t="shared" si="46"/>
        <v>0.106132</v>
      </c>
      <c r="N66" s="34"/>
      <c r="O66" s="89">
        <f t="shared" si="45"/>
        <v>5.7757728673417198E-2</v>
      </c>
    </row>
    <row r="67" spans="1:15" x14ac:dyDescent="0.3">
      <c r="A67" s="2" t="s">
        <v>192</v>
      </c>
      <c r="B67" t="s">
        <v>195</v>
      </c>
      <c r="C67" s="458"/>
      <c r="D67" s="34">
        <v>2.06E-2</v>
      </c>
      <c r="E67" s="34">
        <v>7.1000000000000004E-3</v>
      </c>
      <c r="F67" s="34"/>
      <c r="G67" s="34"/>
      <c r="H67" s="34"/>
      <c r="I67" s="34"/>
      <c r="J67" s="34">
        <v>5.79E-2</v>
      </c>
      <c r="K67" s="34"/>
      <c r="L67" s="34"/>
      <c r="M67" s="34">
        <v>6.4199999999999993E-2</v>
      </c>
      <c r="N67" s="34"/>
      <c r="O67" s="89">
        <f t="shared" si="45"/>
        <v>1.5031329665381699E-2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5"/>
        <v>0.17779677860070819</v>
      </c>
    </row>
    <row r="69" spans="1:15" ht="28.8" x14ac:dyDescent="0.3">
      <c r="A69" s="2" t="s">
        <v>6</v>
      </c>
      <c r="B69" s="454" t="s">
        <v>191</v>
      </c>
      <c r="C69" s="458">
        <v>0.40050000000000002</v>
      </c>
      <c r="D69" s="34">
        <v>0.2681</v>
      </c>
      <c r="E69" s="34">
        <v>0.37809999999999999</v>
      </c>
      <c r="F69" s="34">
        <v>0.86219999999999997</v>
      </c>
      <c r="G69" s="34">
        <v>0.40060000000000001</v>
      </c>
      <c r="H69" s="34">
        <v>0.43430000000000002</v>
      </c>
      <c r="I69" s="34">
        <v>1.7989999999999999</v>
      </c>
      <c r="J69" s="34">
        <v>0.92230000000000001</v>
      </c>
      <c r="K69" s="34">
        <v>0.87690000000000001</v>
      </c>
      <c r="L69" s="34"/>
      <c r="M69" s="34">
        <v>1.3774999999999999</v>
      </c>
      <c r="N69" s="34"/>
      <c r="O69" s="89">
        <f t="shared" si="45"/>
        <v>0.55868782278848195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5"/>
        <v>2.1094492307211939E-2</v>
      </c>
    </row>
    <row r="71" spans="1:15" ht="28.8" x14ac:dyDescent="0.3">
      <c r="A71" s="349">
        <v>5</v>
      </c>
      <c r="B71" s="353" t="s">
        <v>71</v>
      </c>
      <c r="C71" s="354">
        <f t="shared" ref="C71:K71" si="47">SUM(C72:C74,C78:C80)</f>
        <v>3.2041017722000005</v>
      </c>
      <c r="D71" s="354">
        <f t="shared" si="47"/>
        <v>3.2041017722000005</v>
      </c>
      <c r="E71" s="354">
        <f t="shared" si="47"/>
        <v>4.8928501209999995</v>
      </c>
      <c r="F71" s="354">
        <f>SUM(F72:F74,F78:F80)</f>
        <v>5.7820861497000005</v>
      </c>
      <c r="G71" s="354">
        <f t="shared" si="47"/>
        <v>4.8928501209999995</v>
      </c>
      <c r="H71" s="354">
        <f t="shared" si="47"/>
        <v>4.8928501209999995</v>
      </c>
      <c r="I71" s="354">
        <f t="shared" si="47"/>
        <v>4.8928501209999995</v>
      </c>
      <c r="J71" s="354">
        <f t="shared" si="47"/>
        <v>5.3433071808999992</v>
      </c>
      <c r="K71" s="354">
        <f t="shared" si="47"/>
        <v>4.8928501209999995</v>
      </c>
      <c r="L71" s="354"/>
      <c r="M71" s="354">
        <f>SUM(M72:M74,M78:M80)</f>
        <v>4.8928501209999995</v>
      </c>
      <c r="N71" s="351"/>
      <c r="O71" s="352">
        <f t="shared" si="45"/>
        <v>4.5374934509075029</v>
      </c>
    </row>
    <row r="72" spans="1:15" x14ac:dyDescent="0.3">
      <c r="A72" s="2" t="s">
        <v>115</v>
      </c>
      <c r="B72" t="s">
        <v>114</v>
      </c>
      <c r="C72" s="34">
        <v>1.7554000000000001</v>
      </c>
      <c r="D72" s="34">
        <v>1.7554000000000001</v>
      </c>
      <c r="E72" s="34">
        <v>2.597</v>
      </c>
      <c r="F72" s="34">
        <v>3.0228999999999999</v>
      </c>
      <c r="G72" s="34">
        <v>2.597</v>
      </c>
      <c r="H72" s="34">
        <v>2.597</v>
      </c>
      <c r="I72" s="34">
        <v>2.597</v>
      </c>
      <c r="J72" s="34">
        <v>2.8412999999999999</v>
      </c>
      <c r="K72" s="34">
        <v>2.597</v>
      </c>
      <c r="L72" s="34"/>
      <c r="M72" s="34">
        <v>2.597</v>
      </c>
      <c r="N72" s="39"/>
      <c r="O72" s="89">
        <f t="shared" si="45"/>
        <v>2.4206849635264867</v>
      </c>
    </row>
    <row r="73" spans="1:15" x14ac:dyDescent="0.3">
      <c r="A73" s="2" t="s">
        <v>116</v>
      </c>
      <c r="B73" t="s">
        <v>117</v>
      </c>
      <c r="C73" s="39">
        <f>C72*0.423893</f>
        <v>0.74410177220000007</v>
      </c>
      <c r="D73" s="39">
        <f>D72*0.423893</f>
        <v>0.74410177220000007</v>
      </c>
      <c r="E73" s="39">
        <f t="shared" ref="E73:K73" si="48">E72*0.423893</f>
        <v>1.1008501210000001</v>
      </c>
      <c r="F73" s="39">
        <f t="shared" si="48"/>
        <v>1.2813861497000001</v>
      </c>
      <c r="G73" s="39">
        <f t="shared" si="48"/>
        <v>1.1008501210000001</v>
      </c>
      <c r="H73" s="39">
        <f t="shared" si="48"/>
        <v>1.1008501210000001</v>
      </c>
      <c r="I73" s="39">
        <f t="shared" si="48"/>
        <v>1.1008501210000001</v>
      </c>
      <c r="J73" s="39">
        <f t="shared" si="48"/>
        <v>1.2044071809000001</v>
      </c>
      <c r="K73" s="39">
        <f t="shared" si="48"/>
        <v>1.1008501210000001</v>
      </c>
      <c r="L73" s="39"/>
      <c r="M73" s="39">
        <f t="shared" ref="M73" si="49">M72*0.423893</f>
        <v>1.1008501210000001</v>
      </c>
      <c r="N73" s="39"/>
      <c r="O73" s="89">
        <f t="shared" si="45"/>
        <v>1.026111411244133</v>
      </c>
    </row>
    <row r="74" spans="1:15" x14ac:dyDescent="0.3">
      <c r="A74" s="280" t="s">
        <v>8</v>
      </c>
      <c r="B74" s="1" t="s">
        <v>35</v>
      </c>
      <c r="C74" s="43">
        <f t="shared" ref="C74:K74" si="50">SUM(C75:C77)</f>
        <v>0.44819999999999999</v>
      </c>
      <c r="D74" s="43">
        <f t="shared" ref="D74" si="51">SUM(D75:D77)</f>
        <v>0.44819999999999999</v>
      </c>
      <c r="E74" s="43">
        <f t="shared" si="50"/>
        <v>0.80580000000000007</v>
      </c>
      <c r="F74" s="43">
        <f t="shared" si="50"/>
        <v>1.0171000000000001</v>
      </c>
      <c r="G74" s="43">
        <f t="shared" si="50"/>
        <v>0.80580000000000007</v>
      </c>
      <c r="H74" s="43">
        <f t="shared" ref="H74:I74" si="52">SUM(H75:H77)</f>
        <v>0.80580000000000007</v>
      </c>
      <c r="I74" s="43">
        <f t="shared" si="52"/>
        <v>0.80580000000000007</v>
      </c>
      <c r="J74" s="43">
        <f t="shared" si="50"/>
        <v>0.87240000000000006</v>
      </c>
      <c r="K74" s="43">
        <f t="shared" si="50"/>
        <v>0.80580000000000007</v>
      </c>
      <c r="L74" s="43"/>
      <c r="M74" s="43">
        <f t="shared" ref="M74" si="53">SUM(M75:M77)</f>
        <v>0.80580000000000007</v>
      </c>
      <c r="N74" s="43"/>
      <c r="O74" s="75">
        <f t="shared" si="45"/>
        <v>0.72937110869284294</v>
      </c>
    </row>
    <row r="75" spans="1:15" x14ac:dyDescent="0.3">
      <c r="A75" s="2" t="s">
        <v>9</v>
      </c>
      <c r="B75" t="s">
        <v>108</v>
      </c>
      <c r="C75" s="39">
        <v>0.40189999999999998</v>
      </c>
      <c r="D75" s="39">
        <v>0.40189999999999998</v>
      </c>
      <c r="E75" s="39">
        <v>0.72260000000000002</v>
      </c>
      <c r="F75" s="39">
        <v>0.91220000000000001</v>
      </c>
      <c r="G75" s="39">
        <v>0.72260000000000002</v>
      </c>
      <c r="H75" s="39">
        <v>0.72260000000000002</v>
      </c>
      <c r="I75" s="39">
        <v>0.72260000000000002</v>
      </c>
      <c r="J75" s="39">
        <v>0.78590000000000004</v>
      </c>
      <c r="K75" s="39">
        <v>0.72260000000000002</v>
      </c>
      <c r="L75" s="39"/>
      <c r="M75" s="39">
        <v>0.72260000000000002</v>
      </c>
      <c r="N75" s="39"/>
      <c r="O75" s="89">
        <f t="shared" si="45"/>
        <v>0.65427236725343629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45"/>
        <v>6.7969270475023991E-2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45"/>
        <v>7.1294709643826447E-3</v>
      </c>
    </row>
    <row r="78" spans="1:15" x14ac:dyDescent="0.3">
      <c r="A78" s="2" t="s">
        <v>13</v>
      </c>
      <c r="B78" t="s">
        <v>40</v>
      </c>
      <c r="C78" s="39">
        <v>4.4900000000000002E-2</v>
      </c>
      <c r="D78" s="39">
        <v>4.4900000000000002E-2</v>
      </c>
      <c r="E78" s="39">
        <v>6.6199999999999995E-2</v>
      </c>
      <c r="F78" s="39">
        <v>7.9000000000000001E-2</v>
      </c>
      <c r="G78" s="39">
        <v>6.6199999999999995E-2</v>
      </c>
      <c r="H78" s="39">
        <v>6.6199999999999995E-2</v>
      </c>
      <c r="I78" s="39">
        <v>6.6199999999999995E-2</v>
      </c>
      <c r="J78" s="39">
        <v>7.2499999999999995E-2</v>
      </c>
      <c r="K78" s="39">
        <v>6.6199999999999995E-2</v>
      </c>
      <c r="L78" s="39"/>
      <c r="M78" s="39">
        <v>6.6199999999999995E-2</v>
      </c>
      <c r="N78" s="39"/>
      <c r="O78" s="89">
        <f t="shared" si="45"/>
        <v>6.1791219342239828E-2</v>
      </c>
    </row>
    <row r="79" spans="1:15" x14ac:dyDescent="0.3">
      <c r="A79" s="595" t="s">
        <v>14</v>
      </c>
      <c r="B79" t="s">
        <v>118</v>
      </c>
      <c r="C79" s="39">
        <v>0.15890000000000001</v>
      </c>
      <c r="D79" s="39">
        <v>0.15890000000000001</v>
      </c>
      <c r="E79" s="39">
        <v>0.2452</v>
      </c>
      <c r="F79" s="39">
        <v>0.29110000000000003</v>
      </c>
      <c r="G79" s="39">
        <v>0.2452</v>
      </c>
      <c r="H79" s="39">
        <v>0.2452</v>
      </c>
      <c r="I79" s="39">
        <v>0.2452</v>
      </c>
      <c r="J79" s="39">
        <v>0.2676</v>
      </c>
      <c r="K79" s="39">
        <v>0.2452</v>
      </c>
      <c r="L79" s="39"/>
      <c r="M79" s="39">
        <v>0.2452</v>
      </c>
      <c r="N79" s="39"/>
      <c r="O79" s="89">
        <f t="shared" si="45"/>
        <v>0.22701394804023795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7.7799999999999994E-2</v>
      </c>
      <c r="F80" s="39">
        <v>9.06E-2</v>
      </c>
      <c r="G80" s="39">
        <v>7.7799999999999994E-2</v>
      </c>
      <c r="H80" s="39">
        <v>7.7799999999999994E-2</v>
      </c>
      <c r="I80" s="39">
        <v>7.7799999999999994E-2</v>
      </c>
      <c r="J80" s="39">
        <v>8.5099999999999995E-2</v>
      </c>
      <c r="K80" s="39">
        <v>7.7799999999999994E-2</v>
      </c>
      <c r="L80" s="39"/>
      <c r="M80" s="39">
        <v>7.7799999999999994E-2</v>
      </c>
      <c r="N80" s="39"/>
      <c r="O80" s="89">
        <f t="shared" si="45"/>
        <v>7.2520800061563556E-2</v>
      </c>
    </row>
    <row r="81" spans="1:20" x14ac:dyDescent="0.3">
      <c r="A81" s="349">
        <v>6</v>
      </c>
      <c r="B81" s="350" t="s">
        <v>42</v>
      </c>
      <c r="C81" s="354">
        <f>SUM(C82:C84)</f>
        <v>0.40360000000000001</v>
      </c>
      <c r="D81" s="354">
        <f>SUM(D82:D84)</f>
        <v>0.40360000000000001</v>
      </c>
      <c r="E81" s="354">
        <f t="shared" ref="E81:K81" si="54">SUM(E82:E84)</f>
        <v>0.4995</v>
      </c>
      <c r="F81" s="354">
        <f>SUM(F82:F84)</f>
        <v>0.55000000000000004</v>
      </c>
      <c r="G81" s="354">
        <f t="shared" si="54"/>
        <v>0.4995</v>
      </c>
      <c r="H81" s="354">
        <f t="shared" si="54"/>
        <v>0.4995</v>
      </c>
      <c r="I81" s="354">
        <f t="shared" si="54"/>
        <v>0.4995</v>
      </c>
      <c r="J81" s="354">
        <f t="shared" si="54"/>
        <v>1.0455000000000001</v>
      </c>
      <c r="K81" s="354">
        <f t="shared" si="54"/>
        <v>0.4995</v>
      </c>
      <c r="L81" s="354"/>
      <c r="M81" s="354">
        <f t="shared" ref="M81" si="55">SUM(M82:M84)</f>
        <v>0.4995</v>
      </c>
      <c r="N81" s="354"/>
      <c r="O81" s="352">
        <f t="shared" si="45"/>
        <v>0.51025281783015175</v>
      </c>
    </row>
    <row r="82" spans="1:20" x14ac:dyDescent="0.3">
      <c r="A82" s="2" t="s">
        <v>15</v>
      </c>
      <c r="B82" t="s">
        <v>43</v>
      </c>
      <c r="C82" s="39">
        <v>0.18190000000000001</v>
      </c>
      <c r="D82" s="39">
        <v>0.18190000000000001</v>
      </c>
      <c r="E82" s="39">
        <v>0.27779999999999999</v>
      </c>
      <c r="F82" s="39">
        <v>0.32829999999999998</v>
      </c>
      <c r="G82" s="39">
        <v>0.27779999999999999</v>
      </c>
      <c r="H82" s="39">
        <v>0.27779999999999999</v>
      </c>
      <c r="I82" s="39">
        <v>0.27779999999999999</v>
      </c>
      <c r="J82" s="39">
        <v>0.3034</v>
      </c>
      <c r="K82" s="39">
        <v>0.27779999999999999</v>
      </c>
      <c r="L82" s="39"/>
      <c r="M82" s="39">
        <v>0.27779999999999999</v>
      </c>
      <c r="N82" s="39"/>
      <c r="O82" s="89">
        <f t="shared" si="45"/>
        <v>0.25762136165468508</v>
      </c>
    </row>
    <row r="83" spans="1:20" x14ac:dyDescent="0.3">
      <c r="A83" s="2" t="s">
        <v>16</v>
      </c>
      <c r="B83" t="s">
        <v>80</v>
      </c>
      <c r="C83" s="39">
        <v>0.22170000000000001</v>
      </c>
      <c r="D83" s="39">
        <v>0.22170000000000001</v>
      </c>
      <c r="E83" s="39">
        <v>0.22170000000000001</v>
      </c>
      <c r="F83" s="39">
        <v>0.22170000000000001</v>
      </c>
      <c r="G83" s="39">
        <v>0.22170000000000001</v>
      </c>
      <c r="H83" s="39">
        <v>0.22170000000000001</v>
      </c>
      <c r="I83" s="39">
        <v>0.22170000000000001</v>
      </c>
      <c r="J83" s="39">
        <v>0.22170000000000001</v>
      </c>
      <c r="K83" s="39">
        <v>0.22170000000000001</v>
      </c>
      <c r="L83" s="39"/>
      <c r="M83" s="39">
        <v>0.22170000000000001</v>
      </c>
      <c r="N83" s="39"/>
      <c r="O83" s="89">
        <f t="shared" si="45"/>
        <v>0.22170000000000009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5"/>
        <v>3.0931456175466592E-2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5"/>
        <v>3.0931456175466592E-2</v>
      </c>
    </row>
    <row r="86" spans="1:20" x14ac:dyDescent="0.3">
      <c r="A86" s="349">
        <v>7</v>
      </c>
      <c r="B86" s="350" t="s">
        <v>45</v>
      </c>
      <c r="C86" s="354">
        <f>SUM(C87:C88)</f>
        <v>0.43959999999999999</v>
      </c>
      <c r="D86" s="354">
        <f>SUM(D87:D88)</f>
        <v>0.32519999999999999</v>
      </c>
      <c r="E86" s="354">
        <f t="shared" ref="E86:M86" si="56">SUM(E87:E88)</f>
        <v>0.46210000000000001</v>
      </c>
      <c r="F86" s="354">
        <f>SUM(F87:F88)</f>
        <v>0.94520000000000004</v>
      </c>
      <c r="G86" s="354">
        <f t="shared" si="56"/>
        <v>0.43919999999999998</v>
      </c>
      <c r="H86" s="354">
        <f t="shared" si="56"/>
        <v>0.57120000000000004</v>
      </c>
      <c r="I86" s="354">
        <f t="shared" si="56"/>
        <v>1.9716</v>
      </c>
      <c r="J86" s="354">
        <f t="shared" si="56"/>
        <v>1.0216000000000001</v>
      </c>
      <c r="K86" s="354">
        <f t="shared" si="56"/>
        <v>0.96150000000000002</v>
      </c>
      <c r="L86" s="354"/>
      <c r="M86" s="354">
        <f t="shared" si="56"/>
        <v>1.5940000000000001</v>
      </c>
      <c r="N86" s="354"/>
      <c r="O86" s="352">
        <f t="shared" si="45"/>
        <v>0.65691711226418292</v>
      </c>
    </row>
    <row r="87" spans="1:20" x14ac:dyDescent="0.3">
      <c r="A87" s="2" t="s">
        <v>17</v>
      </c>
      <c r="B87" t="s">
        <v>46</v>
      </c>
      <c r="C87" s="39">
        <v>0.41949999999999998</v>
      </c>
      <c r="D87" s="39">
        <v>0.31090000000000001</v>
      </c>
      <c r="E87" s="39">
        <v>0.44159999999999999</v>
      </c>
      <c r="F87" s="39">
        <v>0.90329999999999999</v>
      </c>
      <c r="G87" s="39">
        <v>0.41959999999999997</v>
      </c>
      <c r="H87" s="39">
        <v>0.54610000000000003</v>
      </c>
      <c r="I87" s="39">
        <v>1.8849</v>
      </c>
      <c r="J87" s="39">
        <v>0.96099999999999997</v>
      </c>
      <c r="K87" s="39">
        <v>0.91900000000000004</v>
      </c>
      <c r="L87" s="39"/>
      <c r="M87" s="39">
        <v>1.5236000000000001</v>
      </c>
      <c r="N87" s="39"/>
      <c r="O87" s="89">
        <f t="shared" si="45"/>
        <v>0.62698872839381647</v>
      </c>
    </row>
    <row r="88" spans="1:20" x14ac:dyDescent="0.3">
      <c r="A88" s="2" t="s">
        <v>18</v>
      </c>
      <c r="B88" t="s">
        <v>48</v>
      </c>
      <c r="C88" s="39">
        <v>2.01E-2</v>
      </c>
      <c r="D88" s="39">
        <v>1.43E-2</v>
      </c>
      <c r="E88" s="39">
        <v>2.0500000000000001E-2</v>
      </c>
      <c r="F88" s="39">
        <v>4.19E-2</v>
      </c>
      <c r="G88" s="39">
        <v>1.9599999999999999E-2</v>
      </c>
      <c r="H88" s="39">
        <v>2.5100000000000001E-2</v>
      </c>
      <c r="I88" s="39">
        <v>8.6699999999999999E-2</v>
      </c>
      <c r="J88" s="39">
        <v>6.0600000000000001E-2</v>
      </c>
      <c r="K88" s="39">
        <v>4.2500000000000003E-2</v>
      </c>
      <c r="L88" s="39"/>
      <c r="M88" s="39">
        <v>7.0400000000000004E-2</v>
      </c>
      <c r="N88" s="39"/>
      <c r="O88" s="89">
        <f t="shared" si="45"/>
        <v>2.9928383870366414E-2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0.44140000000000001</v>
      </c>
      <c r="E89" s="354">
        <f t="shared" ref="E89:M89" si="57">SUM(E90:E93)</f>
        <v>0.64769999999999994</v>
      </c>
      <c r="F89" s="354">
        <f>SUM(F90:F93)</f>
        <v>1.3315000000000001</v>
      </c>
      <c r="G89" s="354">
        <f t="shared" si="57"/>
        <v>0.50840000000000007</v>
      </c>
      <c r="H89" s="354">
        <f t="shared" si="57"/>
        <v>0.94720000000000004</v>
      </c>
      <c r="I89" s="354">
        <f t="shared" si="57"/>
        <v>1.7311000000000001</v>
      </c>
      <c r="J89" s="354">
        <f t="shared" si="57"/>
        <v>1.1567000000000001</v>
      </c>
      <c r="K89" s="354">
        <f t="shared" si="57"/>
        <v>1.4869000000000001</v>
      </c>
      <c r="L89" s="354"/>
      <c r="M89" s="354">
        <f t="shared" si="57"/>
        <v>2.6667999999999998</v>
      </c>
      <c r="N89" s="354"/>
      <c r="O89" s="352">
        <f t="shared" si="45"/>
        <v>0.9599129780936061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0.2233</v>
      </c>
      <c r="E90" s="39">
        <v>0.3276</v>
      </c>
      <c r="F90" s="39">
        <v>0.67349999999999999</v>
      </c>
      <c r="G90" s="39">
        <v>0.2571</v>
      </c>
      <c r="H90" s="39">
        <v>0.47910000000000003</v>
      </c>
      <c r="I90" s="39">
        <v>0.87560000000000004</v>
      </c>
      <c r="J90" s="39">
        <v>0.58509999999999995</v>
      </c>
      <c r="K90" s="39">
        <v>0.75209999999999999</v>
      </c>
      <c r="L90" s="39"/>
      <c r="M90" s="39">
        <v>1.3489</v>
      </c>
      <c r="N90" s="39"/>
      <c r="O90" s="89">
        <f t="shared" si="45"/>
        <v>0.48554098224850889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0.1144</v>
      </c>
      <c r="E91" s="39">
        <v>0.16789999999999999</v>
      </c>
      <c r="F91" s="39">
        <v>0.34510000000000002</v>
      </c>
      <c r="G91" s="39">
        <v>0.1318</v>
      </c>
      <c r="H91" s="39">
        <v>0.2455</v>
      </c>
      <c r="I91" s="39">
        <v>0.44869999999999999</v>
      </c>
      <c r="J91" s="39">
        <v>0.29980000000000001</v>
      </c>
      <c r="K91" s="39">
        <v>0.38540000000000002</v>
      </c>
      <c r="L91" s="39"/>
      <c r="M91" s="39">
        <v>0.69120000000000004</v>
      </c>
      <c r="N91" s="39"/>
      <c r="O91" s="89">
        <f t="shared" si="45"/>
        <v>0.24880465983168309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6.8599999999999994E-2</v>
      </c>
      <c r="E92" s="39">
        <v>0.10059999999999999</v>
      </c>
      <c r="F92" s="39">
        <v>0.2069</v>
      </c>
      <c r="G92" s="39">
        <v>7.9000000000000001E-2</v>
      </c>
      <c r="H92" s="39">
        <v>0.1472</v>
      </c>
      <c r="I92" s="39">
        <v>0.26900000000000002</v>
      </c>
      <c r="J92" s="39">
        <v>0.1797</v>
      </c>
      <c r="K92" s="39">
        <v>0.23100000000000001</v>
      </c>
      <c r="L92" s="39"/>
      <c r="M92" s="39">
        <v>0.41439999999999999</v>
      </c>
      <c r="N92" s="39"/>
      <c r="O92" s="89">
        <f t="shared" si="45"/>
        <v>0.14914450906084079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3.5099999999999999E-2</v>
      </c>
      <c r="E93" s="39">
        <v>5.16E-2</v>
      </c>
      <c r="F93" s="39">
        <v>0.106</v>
      </c>
      <c r="G93" s="39">
        <v>4.0500000000000001E-2</v>
      </c>
      <c r="H93" s="39">
        <v>7.5399999999999995E-2</v>
      </c>
      <c r="I93" s="39">
        <v>0.13780000000000001</v>
      </c>
      <c r="J93" s="39">
        <v>9.2100000000000001E-2</v>
      </c>
      <c r="K93" s="39">
        <v>0.11840000000000001</v>
      </c>
      <c r="L93" s="39"/>
      <c r="M93" s="39">
        <v>0.21229999999999999</v>
      </c>
      <c r="N93" s="39"/>
      <c r="O93" s="89">
        <f t="shared" si="45"/>
        <v>7.642282695257327E-2</v>
      </c>
    </row>
    <row r="94" spans="1:20" x14ac:dyDescent="0.3">
      <c r="A94" s="349">
        <v>9</v>
      </c>
      <c r="B94" s="350" t="s">
        <v>51</v>
      </c>
      <c r="C94" s="354">
        <f t="shared" ref="C94:K94" si="58">SUM(C97,C99)</f>
        <v>0.51635712613350959</v>
      </c>
      <c r="D94" s="354">
        <f t="shared" si="58"/>
        <v>0.4902409098615097</v>
      </c>
      <c r="E94" s="354">
        <f t="shared" si="58"/>
        <v>0.69531845039722795</v>
      </c>
      <c r="F94" s="354">
        <f t="shared" si="58"/>
        <v>0.91510320008667967</v>
      </c>
      <c r="G94" s="354">
        <f t="shared" si="58"/>
        <v>0.72373932892522785</v>
      </c>
      <c r="H94" s="354">
        <f t="shared" si="58"/>
        <v>0.78451871356522807</v>
      </c>
      <c r="I94" s="354">
        <f t="shared" si="58"/>
        <v>1.0864250455652282</v>
      </c>
      <c r="J94" s="354">
        <f t="shared" si="58"/>
        <v>0.96311175388080117</v>
      </c>
      <c r="K94" s="354">
        <f t="shared" si="58"/>
        <v>0.96061253601322805</v>
      </c>
      <c r="L94" s="354"/>
      <c r="M94" s="354">
        <f>SUM(M97,M99)</f>
        <v>1.201490404269228</v>
      </c>
      <c r="N94" s="354"/>
      <c r="O94" s="354">
        <f>SUM(O97,O99)</f>
        <v>0.73046038219795817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-0.31769999999999998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59">SUM(C89,C86,C81,C71,C64)</f>
        <v>6.0699337721999997</v>
      </c>
      <c r="D96" s="360">
        <f t="shared" si="59"/>
        <v>5.7629297722000006</v>
      </c>
      <c r="E96" s="360">
        <f t="shared" si="59"/>
        <v>8.173678121</v>
      </c>
      <c r="F96" s="360">
        <f t="shared" si="59"/>
        <v>10.757314149700001</v>
      </c>
      <c r="G96" s="360">
        <f t="shared" si="59"/>
        <v>8.5077741209999989</v>
      </c>
      <c r="H96" s="360">
        <f t="shared" si="59"/>
        <v>9.2222541209999989</v>
      </c>
      <c r="I96" s="360">
        <f t="shared" si="59"/>
        <v>12.771254121</v>
      </c>
      <c r="J96" s="360">
        <f t="shared" si="59"/>
        <v>11.321669180899999</v>
      </c>
      <c r="K96" s="360">
        <f t="shared" si="59"/>
        <v>11.292290120999999</v>
      </c>
      <c r="L96" s="360"/>
      <c r="M96" s="360">
        <f>SUM(M89,M86,M81,M71,M64)</f>
        <v>14.123882120999999</v>
      </c>
      <c r="N96" s="361"/>
      <c r="O96" s="455">
        <f>((C96*$C$62+D96*$D$62+E96*$E$62+F96*$F$62+G96*$G$62+H96*$H$62+I96*$I$62+J96*$J$62+K96*$K$62+L96*$L$62+M96*$M$62)/$O$62)+O95</f>
        <v>8.5867821295664424</v>
      </c>
      <c r="P96" s="27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0">SUM(C98:C98)</f>
        <v>0.12645493027624261</v>
      </c>
      <c r="D97" s="354">
        <f t="shared" si="60"/>
        <v>0.12005911594424262</v>
      </c>
      <c r="E97" s="354">
        <f t="shared" si="60"/>
        <v>0.170282236294793</v>
      </c>
      <c r="F97" s="354">
        <f t="shared" si="60"/>
        <v>0.22410712568070013</v>
      </c>
      <c r="G97" s="354">
        <f t="shared" si="60"/>
        <v>0.17724245826279297</v>
      </c>
      <c r="H97" s="354">
        <f t="shared" si="60"/>
        <v>0.19212722010279298</v>
      </c>
      <c r="I97" s="354">
        <f t="shared" si="60"/>
        <v>0.26606353710279301</v>
      </c>
      <c r="J97" s="354">
        <f t="shared" si="60"/>
        <v>0.23586433404568968</v>
      </c>
      <c r="K97" s="354">
        <f t="shared" si="60"/>
        <v>0.23525228009079299</v>
      </c>
      <c r="L97" s="354"/>
      <c r="M97" s="354">
        <f>SUM(M98:M98)</f>
        <v>0.29424283622679298</v>
      </c>
      <c r="N97" s="354"/>
      <c r="O97" s="352">
        <f>SUM(O98)</f>
        <v>0.17888843210525771</v>
      </c>
    </row>
    <row r="98" spans="1:18" x14ac:dyDescent="0.3">
      <c r="A98" s="2" t="s">
        <v>121</v>
      </c>
      <c r="B98" t="s">
        <v>128</v>
      </c>
      <c r="C98" s="39">
        <f>0.020833*C96</f>
        <v>0.12645493027624261</v>
      </c>
      <c r="D98" s="39">
        <f t="shared" ref="D98:M98" si="61">0.020833*D96</f>
        <v>0.12005911594424262</v>
      </c>
      <c r="E98" s="39">
        <f t="shared" si="61"/>
        <v>0.170282236294793</v>
      </c>
      <c r="F98" s="39">
        <f t="shared" si="61"/>
        <v>0.22410712568070013</v>
      </c>
      <c r="G98" s="346">
        <f t="shared" si="61"/>
        <v>0.17724245826279297</v>
      </c>
      <c r="H98" s="39">
        <f t="shared" si="61"/>
        <v>0.19212722010279298</v>
      </c>
      <c r="I98" s="39">
        <f t="shared" si="61"/>
        <v>0.26606353710279301</v>
      </c>
      <c r="J98" s="39">
        <f t="shared" si="61"/>
        <v>0.23586433404568968</v>
      </c>
      <c r="K98" s="39">
        <f t="shared" si="61"/>
        <v>0.23525228009079299</v>
      </c>
      <c r="L98" s="39"/>
      <c r="M98" s="39">
        <f t="shared" si="61"/>
        <v>0.29424283622679298</v>
      </c>
      <c r="N98" s="39"/>
      <c r="O98" s="246">
        <f>0.020833*O96</f>
        <v>0.17888843210525771</v>
      </c>
    </row>
    <row r="99" spans="1:18" x14ac:dyDescent="0.3">
      <c r="A99" s="349" t="s">
        <v>24</v>
      </c>
      <c r="B99" s="350" t="s">
        <v>56</v>
      </c>
      <c r="C99" s="354">
        <f>SUM(C100,C101)</f>
        <v>0.38990219585726699</v>
      </c>
      <c r="D99" s="354">
        <f t="shared" ref="D99:M99" si="62">SUM(D100,D101)</f>
        <v>0.37018179391726708</v>
      </c>
      <c r="E99" s="354">
        <f t="shared" si="62"/>
        <v>0.52503621410243495</v>
      </c>
      <c r="F99" s="354">
        <f t="shared" si="62"/>
        <v>0.69099607440597954</v>
      </c>
      <c r="G99" s="354">
        <f t="shared" si="62"/>
        <v>0.54649687066243491</v>
      </c>
      <c r="H99" s="354">
        <f t="shared" si="62"/>
        <v>0.59239149346243503</v>
      </c>
      <c r="I99" s="354">
        <f t="shared" si="62"/>
        <v>0.82036150846243516</v>
      </c>
      <c r="J99" s="354">
        <f t="shared" si="62"/>
        <v>0.72724741983511154</v>
      </c>
      <c r="K99" s="354">
        <f t="shared" si="62"/>
        <v>0.72536025592243503</v>
      </c>
      <c r="L99" s="354"/>
      <c r="M99" s="354">
        <f t="shared" si="62"/>
        <v>0.907247568042435</v>
      </c>
      <c r="N99" s="354"/>
      <c r="O99" s="352">
        <f>SUM(O100:O101)</f>
        <v>0.55157195009270044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0.12645493027624261</v>
      </c>
      <c r="D100" s="39">
        <f t="shared" ref="D100:M100" si="63">D98</f>
        <v>0.12005911594424262</v>
      </c>
      <c r="E100" s="39">
        <f t="shared" si="63"/>
        <v>0.170282236294793</v>
      </c>
      <c r="F100" s="39">
        <f t="shared" si="63"/>
        <v>0.22410712568070013</v>
      </c>
      <c r="G100" s="39">
        <f t="shared" si="63"/>
        <v>0.17724245826279297</v>
      </c>
      <c r="H100" s="39">
        <f t="shared" si="63"/>
        <v>0.19212722010279298</v>
      </c>
      <c r="I100" s="39">
        <f t="shared" si="63"/>
        <v>0.26606353710279301</v>
      </c>
      <c r="J100" s="39">
        <f t="shared" si="63"/>
        <v>0.23586433404568968</v>
      </c>
      <c r="K100" s="39">
        <f t="shared" si="63"/>
        <v>0.23525228009079299</v>
      </c>
      <c r="L100" s="39"/>
      <c r="M100" s="39">
        <f t="shared" si="63"/>
        <v>0.29424283622679298</v>
      </c>
      <c r="N100" s="39"/>
      <c r="O100" s="246">
        <f>O98</f>
        <v>0.17888843210525771</v>
      </c>
    </row>
    <row r="101" spans="1:18" x14ac:dyDescent="0.3">
      <c r="A101" s="2" t="s">
        <v>26</v>
      </c>
      <c r="B101" t="s">
        <v>130</v>
      </c>
      <c r="C101" s="39">
        <f>0.043402*C96</f>
        <v>0.26344726558102438</v>
      </c>
      <c r="D101" s="39">
        <f t="shared" ref="D101:M101" si="64">0.043402*D96</f>
        <v>0.25012267797302445</v>
      </c>
      <c r="E101" s="39">
        <f t="shared" si="64"/>
        <v>0.35475397780764201</v>
      </c>
      <c r="F101" s="39">
        <f t="shared" si="64"/>
        <v>0.46688894872527947</v>
      </c>
      <c r="G101" s="39">
        <f t="shared" si="64"/>
        <v>0.36925441239964196</v>
      </c>
      <c r="H101" s="39">
        <f t="shared" si="64"/>
        <v>0.40026427335964199</v>
      </c>
      <c r="I101" s="39">
        <f t="shared" si="64"/>
        <v>0.55429797135964209</v>
      </c>
      <c r="J101" s="39">
        <f t="shared" si="64"/>
        <v>0.4913830857894218</v>
      </c>
      <c r="K101" s="39">
        <f t="shared" si="64"/>
        <v>0.49010797583164201</v>
      </c>
      <c r="L101" s="39"/>
      <c r="M101" s="39">
        <f t="shared" si="64"/>
        <v>0.61300473181564197</v>
      </c>
      <c r="N101" s="39"/>
      <c r="O101" s="246">
        <f>0.043402*O96</f>
        <v>0.37268351798744276</v>
      </c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ref="O102" si="65">(C102*$C$62+D102*$D$62+E102*$E$62+F102*$F$62+G102*$G$62+H102*$H$62+I102*$I$62+J102*$J$62+K102*$K$62+L102*$L$62+M102*$M$62)/$O$62</f>
        <v>1.3400000000000004E-2</v>
      </c>
    </row>
    <row r="103" spans="1:18" ht="18" x14ac:dyDescent="0.3">
      <c r="A103" s="579" t="s">
        <v>60</v>
      </c>
      <c r="B103" s="579"/>
      <c r="C103" s="340">
        <f t="shared" ref="C103:K103" si="66">SUM(C64,C71,C81,C86,C89,C94,C102)</f>
        <v>6.5996908983335087</v>
      </c>
      <c r="D103" s="340">
        <f t="shared" si="66"/>
        <v>6.2665706820615092</v>
      </c>
      <c r="E103" s="340">
        <f t="shared" si="66"/>
        <v>8.8823965713972282</v>
      </c>
      <c r="F103" s="340">
        <f t="shared" si="66"/>
        <v>11.685817349786682</v>
      </c>
      <c r="G103" s="340">
        <f t="shared" si="66"/>
        <v>9.2449134499252299</v>
      </c>
      <c r="H103" s="340">
        <f t="shared" si="66"/>
        <v>10.02017283456523</v>
      </c>
      <c r="I103" s="340">
        <f t="shared" si="66"/>
        <v>13.871079166565229</v>
      </c>
      <c r="J103" s="340">
        <f t="shared" si="66"/>
        <v>12.298180934780801</v>
      </c>
      <c r="K103" s="340">
        <f t="shared" si="66"/>
        <v>12.266302657013227</v>
      </c>
      <c r="L103" s="340"/>
      <c r="M103" s="340">
        <f>SUM(M64,M71,M81,M86,M89,M94,M102)</f>
        <v>15.338772525269228</v>
      </c>
      <c r="N103" s="356"/>
      <c r="O103" s="467">
        <f>O96+O97+O99+O102</f>
        <v>9.3306425117644007</v>
      </c>
      <c r="P103" s="335" t="s">
        <v>212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0.32196439860070125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136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72</v>
      </c>
      <c r="L109" s="1">
        <v>16</v>
      </c>
      <c r="M109" s="1">
        <v>43</v>
      </c>
      <c r="O109" s="1">
        <f>SUM(C109:M109)</f>
        <v>399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250231.88</v>
      </c>
      <c r="E111" s="342">
        <v>954444.64</v>
      </c>
      <c r="F111" s="342">
        <v>46387.49</v>
      </c>
      <c r="G111" s="342">
        <v>24498.67</v>
      </c>
      <c r="H111" s="342">
        <v>425682.54</v>
      </c>
      <c r="I111" s="342">
        <v>0</v>
      </c>
      <c r="J111" s="343">
        <v>62718.34</v>
      </c>
      <c r="K111" s="342">
        <v>362304.48</v>
      </c>
      <c r="L111" s="342">
        <v>94901.31</v>
      </c>
      <c r="M111" s="342">
        <v>226278.92</v>
      </c>
      <c r="N111" s="342"/>
      <c r="O111" s="344">
        <f>SUM(C111:M111)</f>
        <v>2459385.39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1.0175359999999998</v>
      </c>
      <c r="D113" s="354">
        <f t="shared" ref="D113:M113" si="67">SUM(D114:D119)</f>
        <v>1.399632</v>
      </c>
      <c r="E113" s="354">
        <f t="shared" si="67"/>
        <v>1.639232</v>
      </c>
      <c r="F113" s="354">
        <f t="shared" si="67"/>
        <v>1.9553320000000001</v>
      </c>
      <c r="G113" s="354">
        <f t="shared" si="67"/>
        <v>2.5407280000000001</v>
      </c>
      <c r="H113" s="354">
        <f t="shared" si="67"/>
        <v>2.3117079999999999</v>
      </c>
      <c r="I113" s="354"/>
      <c r="J113" s="354">
        <f t="shared" si="67"/>
        <v>2.8677640000000002</v>
      </c>
      <c r="K113" s="354">
        <f>SUM(K114:K119)</f>
        <v>3.5287480000000002</v>
      </c>
      <c r="L113" s="354">
        <f t="shared" si="67"/>
        <v>3.911816</v>
      </c>
      <c r="M113" s="354">
        <f t="shared" si="67"/>
        <v>4.7389799999999997</v>
      </c>
      <c r="N113" s="351"/>
      <c r="O113" s="352">
        <f t="shared" ref="O113:O142" si="68">(C113*$C$111+D113*$D$111+E113*$E$111+F113*$F$111+G113*$G$111+H113*$H$111+I113*$I$111+J113*$J$111+K113*$K$111+L113*$L$111+M113*$M$111)/$O$111</f>
        <v>2.4257469756259225</v>
      </c>
    </row>
    <row r="114" spans="1:15" x14ac:dyDescent="0.3">
      <c r="A114" s="2" t="s">
        <v>3</v>
      </c>
      <c r="B114" t="s">
        <v>30</v>
      </c>
      <c r="C114" s="276">
        <v>0.69089999999999996</v>
      </c>
      <c r="D114" s="34">
        <v>0.93579999999999997</v>
      </c>
      <c r="E114" s="34">
        <v>1.0783</v>
      </c>
      <c r="F114" s="34">
        <v>1.0783</v>
      </c>
      <c r="G114" s="34">
        <v>1.5407</v>
      </c>
      <c r="H114" s="34">
        <v>1.6202000000000001</v>
      </c>
      <c r="I114" s="34"/>
      <c r="J114" s="34">
        <v>1.1994</v>
      </c>
      <c r="K114" s="34">
        <v>2.2562000000000002</v>
      </c>
      <c r="L114" s="34">
        <v>2.5903999999999998</v>
      </c>
      <c r="M114" s="34">
        <v>2.7195</v>
      </c>
      <c r="N114" s="34"/>
      <c r="O114" s="89">
        <f t="shared" si="68"/>
        <v>1.546281125384745</v>
      </c>
    </row>
    <row r="115" spans="1:15" x14ac:dyDescent="0.3">
      <c r="A115" s="2" t="s">
        <v>4</v>
      </c>
      <c r="B115" t="s">
        <v>31</v>
      </c>
      <c r="C115" s="39">
        <f t="shared" ref="C115:M115" si="69">C114*0.04</f>
        <v>2.7635999999999997E-2</v>
      </c>
      <c r="D115" s="39">
        <f t="shared" si="69"/>
        <v>3.7432E-2</v>
      </c>
      <c r="E115" s="39">
        <f t="shared" si="69"/>
        <v>4.3132000000000004E-2</v>
      </c>
      <c r="F115" s="39">
        <f t="shared" si="69"/>
        <v>4.3132000000000004E-2</v>
      </c>
      <c r="G115" s="39">
        <f t="shared" si="69"/>
        <v>6.1628000000000002E-2</v>
      </c>
      <c r="H115" s="39">
        <f t="shared" si="69"/>
        <v>6.4808000000000004E-2</v>
      </c>
      <c r="I115" s="39"/>
      <c r="J115" s="39">
        <f>J114*0.06</f>
        <v>7.1964E-2</v>
      </c>
      <c r="K115" s="39">
        <f t="shared" si="69"/>
        <v>9.0248000000000009E-2</v>
      </c>
      <c r="L115" s="39">
        <f t="shared" si="69"/>
        <v>0.103616</v>
      </c>
      <c r="M115" s="39">
        <f t="shared" si="69"/>
        <v>0.10878</v>
      </c>
      <c r="N115" s="34"/>
      <c r="O115" s="89">
        <f t="shared" si="68"/>
        <v>6.2462978152472481E-2</v>
      </c>
    </row>
    <row r="116" spans="1:15" x14ac:dyDescent="0.3">
      <c r="A116" s="2" t="s">
        <v>192</v>
      </c>
      <c r="B116" t="s">
        <v>195</v>
      </c>
      <c r="C116" s="34"/>
      <c r="D116" s="34">
        <v>1.4800000000000001E-2</v>
      </c>
      <c r="E116" s="34">
        <v>1.2699999999999999E-2</v>
      </c>
      <c r="F116" s="34"/>
      <c r="G116" s="34"/>
      <c r="H116" s="34"/>
      <c r="I116" s="34"/>
      <c r="J116" s="34">
        <v>0.06</v>
      </c>
      <c r="K116" s="34">
        <v>1.6500000000000001E-2</v>
      </c>
      <c r="L116" s="34"/>
      <c r="M116" s="34">
        <v>2.53E-2</v>
      </c>
      <c r="N116" s="34"/>
      <c r="O116" s="89">
        <f t="shared" si="68"/>
        <v>1.272304042921878E-2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68"/>
        <v>0.18756232939157211</v>
      </c>
    </row>
    <row r="118" spans="1:15" x14ac:dyDescent="0.3">
      <c r="A118" s="2" t="s">
        <v>6</v>
      </c>
      <c r="B118" t="s">
        <v>33</v>
      </c>
      <c r="C118" s="34">
        <v>0.21279999999999999</v>
      </c>
      <c r="D118" s="34">
        <v>0.2848</v>
      </c>
      <c r="E118" s="34">
        <v>0.34010000000000001</v>
      </c>
      <c r="F118" s="34">
        <v>0.66890000000000005</v>
      </c>
      <c r="G118" s="34">
        <v>0.77339999999999998</v>
      </c>
      <c r="H118" s="34">
        <v>0.43440000000000001</v>
      </c>
      <c r="I118" s="34"/>
      <c r="J118" s="34">
        <v>0.98919999999999997</v>
      </c>
      <c r="K118" s="34">
        <v>0.93740000000000001</v>
      </c>
      <c r="L118" s="34">
        <v>0.98939999999999995</v>
      </c>
      <c r="M118" s="34">
        <v>1.6157999999999999</v>
      </c>
      <c r="N118" s="34"/>
      <c r="O118" s="89">
        <f t="shared" si="68"/>
        <v>0.6076669732387896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68"/>
        <v>9.0505290291246297E-3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0">SUM(C121:C123,C127:C129)</f>
        <v>3.1249853510000003</v>
      </c>
      <c r="D120" s="354">
        <f t="shared" si="70"/>
        <v>3.1249853510000003</v>
      </c>
      <c r="E120" s="354">
        <f t="shared" si="70"/>
        <v>4.8204325466999993</v>
      </c>
      <c r="F120" s="354">
        <f t="shared" si="70"/>
        <v>5.0108613299</v>
      </c>
      <c r="G120" s="354">
        <f t="shared" si="70"/>
        <v>4.8204325466999993</v>
      </c>
      <c r="H120" s="354">
        <f t="shared" si="70"/>
        <v>4.8204325466999993</v>
      </c>
      <c r="I120" s="354"/>
      <c r="J120" s="354">
        <f>SUM(J121:J123,J127:J129)</f>
        <v>5.2644092559999986</v>
      </c>
      <c r="K120" s="354">
        <f>SUM(K121:K123,K127:K129)</f>
        <v>4.8204325466999993</v>
      </c>
      <c r="L120" s="354">
        <f>SUM(L121:L123,L127:L129)</f>
        <v>4.8204325466999993</v>
      </c>
      <c r="M120" s="354">
        <f>SUM(M121:M123,M127:M129)</f>
        <v>4.8204325466999993</v>
      </c>
      <c r="N120" s="351"/>
      <c r="O120" s="352">
        <f t="shared" si="68"/>
        <v>4.6546127845653977</v>
      </c>
    </row>
    <row r="121" spans="1:15" x14ac:dyDescent="0.3">
      <c r="A121" s="2" t="s">
        <v>115</v>
      </c>
      <c r="B121" t="s">
        <v>114</v>
      </c>
      <c r="C121" s="39">
        <v>1.7070000000000001</v>
      </c>
      <c r="D121" s="39">
        <v>1.7070000000000001</v>
      </c>
      <c r="E121" s="39">
        <v>2.5518999999999998</v>
      </c>
      <c r="F121" s="39">
        <v>2.6343000000000001</v>
      </c>
      <c r="G121" s="39">
        <v>2.5518999999999998</v>
      </c>
      <c r="H121" s="39">
        <v>2.5518999999999998</v>
      </c>
      <c r="I121" s="39"/>
      <c r="J121" s="39">
        <v>2.7919999999999998</v>
      </c>
      <c r="K121" s="39">
        <v>2.5518999999999998</v>
      </c>
      <c r="L121" s="39">
        <v>2.5518999999999998</v>
      </c>
      <c r="M121" s="39">
        <v>2.5518999999999998</v>
      </c>
      <c r="N121" s="39"/>
      <c r="O121" s="89">
        <f t="shared" si="68"/>
        <v>2.4695112917016226</v>
      </c>
    </row>
    <row r="122" spans="1:15" x14ac:dyDescent="0.3">
      <c r="A122" s="2" t="s">
        <v>116</v>
      </c>
      <c r="B122" t="s">
        <v>117</v>
      </c>
      <c r="C122" s="39">
        <f>C121*0.423893</f>
        <v>0.7235853510000001</v>
      </c>
      <c r="D122" s="39">
        <f>D121*0.423893</f>
        <v>0.7235853510000001</v>
      </c>
      <c r="E122" s="39">
        <f t="shared" ref="E122:M122" si="71">E121*0.423893</f>
        <v>1.0817325467000001</v>
      </c>
      <c r="F122" s="39">
        <f t="shared" si="71"/>
        <v>1.1166613299000001</v>
      </c>
      <c r="G122" s="39">
        <f t="shared" si="71"/>
        <v>1.0817325467000001</v>
      </c>
      <c r="H122" s="39">
        <f t="shared" si="71"/>
        <v>1.0817325467000001</v>
      </c>
      <c r="I122" s="39"/>
      <c r="J122" s="39">
        <f t="shared" si="71"/>
        <v>1.183509256</v>
      </c>
      <c r="K122" s="39">
        <f t="shared" si="71"/>
        <v>1.0817325467000001</v>
      </c>
      <c r="L122" s="39">
        <f t="shared" si="71"/>
        <v>1.0817325467000001</v>
      </c>
      <c r="M122" s="39">
        <f t="shared" si="71"/>
        <v>1.0817325467000001</v>
      </c>
      <c r="N122" s="39"/>
      <c r="O122" s="89">
        <f t="shared" si="68"/>
        <v>1.0468085499732762</v>
      </c>
    </row>
    <row r="123" spans="1:15" x14ac:dyDescent="0.3">
      <c r="A123" s="280" t="s">
        <v>8</v>
      </c>
      <c r="B123" s="1" t="s">
        <v>35</v>
      </c>
      <c r="C123" s="43">
        <f t="shared" ref="C123:H123" si="72">SUM(C124:C126)</f>
        <v>0.44450000000000001</v>
      </c>
      <c r="D123" s="43">
        <f t="shared" si="72"/>
        <v>0.44450000000000001</v>
      </c>
      <c r="E123" s="43">
        <f t="shared" si="72"/>
        <v>0.80360000000000009</v>
      </c>
      <c r="F123" s="43">
        <f t="shared" si="72"/>
        <v>0.86050000000000004</v>
      </c>
      <c r="G123" s="43">
        <f t="shared" si="72"/>
        <v>0.80360000000000009</v>
      </c>
      <c r="H123" s="43">
        <f t="shared" si="72"/>
        <v>0.80360000000000009</v>
      </c>
      <c r="I123" s="43"/>
      <c r="J123" s="43">
        <f>SUM(J124:J126)</f>
        <v>0.87020000000000008</v>
      </c>
      <c r="K123" s="43">
        <f>SUM(K124:K126)</f>
        <v>0.80360000000000009</v>
      </c>
      <c r="L123" s="43">
        <f>SUM(L124:L126)</f>
        <v>0.80360000000000009</v>
      </c>
      <c r="M123" s="43">
        <f>SUM(M124:M126)</f>
        <v>0.80360000000000009</v>
      </c>
      <c r="N123" s="43"/>
      <c r="O123" s="75">
        <f t="shared" si="68"/>
        <v>0.76809177968199593</v>
      </c>
    </row>
    <row r="124" spans="1:15" x14ac:dyDescent="0.3">
      <c r="A124" s="2" t="s">
        <v>9</v>
      </c>
      <c r="B124" t="s">
        <v>108</v>
      </c>
      <c r="C124" s="39">
        <v>0.3987</v>
      </c>
      <c r="D124" s="39">
        <v>0.3987</v>
      </c>
      <c r="E124" s="39">
        <v>0.72070000000000001</v>
      </c>
      <c r="F124" s="39">
        <v>0.77170000000000005</v>
      </c>
      <c r="G124" s="39">
        <v>0.72070000000000001</v>
      </c>
      <c r="H124" s="39">
        <v>0.72070000000000001</v>
      </c>
      <c r="I124" s="39"/>
      <c r="J124" s="39">
        <v>0.78390000000000004</v>
      </c>
      <c r="K124" s="39">
        <v>0.72070000000000001</v>
      </c>
      <c r="L124" s="39">
        <v>0.72070000000000001</v>
      </c>
      <c r="M124" s="39">
        <v>0.72070000000000001</v>
      </c>
      <c r="N124" s="39"/>
      <c r="O124" s="89">
        <f t="shared" si="68"/>
        <v>0.68894862941793755</v>
      </c>
    </row>
    <row r="125" spans="1:15" x14ac:dyDescent="0.3">
      <c r="A125" s="2" t="s">
        <v>10</v>
      </c>
      <c r="B125" t="s">
        <v>109</v>
      </c>
      <c r="C125" s="39">
        <v>4.1500000000000002E-2</v>
      </c>
      <c r="D125" s="39">
        <v>4.1500000000000002E-2</v>
      </c>
      <c r="E125" s="39">
        <v>7.51E-2</v>
      </c>
      <c r="F125" s="39">
        <v>8.0399999999999999E-2</v>
      </c>
      <c r="G125" s="39">
        <v>7.51E-2</v>
      </c>
      <c r="H125" s="39">
        <v>7.51E-2</v>
      </c>
      <c r="I125" s="39"/>
      <c r="J125" s="39">
        <v>7.8100000000000003E-2</v>
      </c>
      <c r="K125" s="39">
        <v>7.51E-2</v>
      </c>
      <c r="L125" s="39">
        <v>7.51E-2</v>
      </c>
      <c r="M125" s="39">
        <v>7.51E-2</v>
      </c>
      <c r="N125" s="39"/>
      <c r="O125" s="89">
        <f t="shared" si="68"/>
        <v>7.1694730652197627E-2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68"/>
        <v>7.4484196118608324E-3</v>
      </c>
    </row>
    <row r="127" spans="1:15" x14ac:dyDescent="0.3">
      <c r="A127" s="2" t="s">
        <v>13</v>
      </c>
      <c r="B127" t="s">
        <v>40</v>
      </c>
      <c r="C127" s="39">
        <v>4.3700000000000003E-2</v>
      </c>
      <c r="D127" s="39">
        <v>4.3700000000000003E-2</v>
      </c>
      <c r="E127" s="39">
        <v>6.5100000000000005E-2</v>
      </c>
      <c r="F127" s="39">
        <v>6.8699999999999997E-2</v>
      </c>
      <c r="G127" s="39">
        <v>6.5100000000000005E-2</v>
      </c>
      <c r="H127" s="39">
        <v>6.5100000000000005E-2</v>
      </c>
      <c r="I127" s="39"/>
      <c r="J127" s="39">
        <v>7.1300000000000002E-2</v>
      </c>
      <c r="K127" s="39">
        <v>6.5100000000000005E-2</v>
      </c>
      <c r="L127" s="39">
        <v>6.5100000000000005E-2</v>
      </c>
      <c r="M127" s="39">
        <v>6.5100000000000005E-2</v>
      </c>
      <c r="N127" s="39"/>
      <c r="O127" s="89">
        <f t="shared" si="68"/>
        <v>6.3044784112098837E-2</v>
      </c>
    </row>
    <row r="128" spans="1:15" x14ac:dyDescent="0.3">
      <c r="A128" s="595" t="s">
        <v>14</v>
      </c>
      <c r="B128" t="s">
        <v>118</v>
      </c>
      <c r="C128" s="39">
        <v>0.15509999999999999</v>
      </c>
      <c r="D128" s="39">
        <v>0.15509999999999999</v>
      </c>
      <c r="E128" s="39">
        <v>0.2417</v>
      </c>
      <c r="F128" s="39">
        <v>0.25180000000000002</v>
      </c>
      <c r="G128" s="39">
        <v>0.2417</v>
      </c>
      <c r="H128" s="39">
        <v>0.2417</v>
      </c>
      <c r="I128" s="39"/>
      <c r="J128" s="39">
        <v>0.26379999999999998</v>
      </c>
      <c r="K128" s="39">
        <v>0.2417</v>
      </c>
      <c r="L128" s="39">
        <v>0.2417</v>
      </c>
      <c r="M128" s="39">
        <v>0.2417</v>
      </c>
      <c r="N128" s="39"/>
      <c r="O128" s="89">
        <f t="shared" si="68"/>
        <v>0.23322257855894638</v>
      </c>
    </row>
    <row r="129" spans="1:20" x14ac:dyDescent="0.3">
      <c r="A129" s="595"/>
      <c r="B129" t="s">
        <v>117</v>
      </c>
      <c r="C129" s="39">
        <v>5.11E-2</v>
      </c>
      <c r="D129" s="39">
        <v>5.11E-2</v>
      </c>
      <c r="E129" s="39">
        <v>7.6399999999999996E-2</v>
      </c>
      <c r="F129" s="39">
        <v>7.8899999999999998E-2</v>
      </c>
      <c r="G129" s="39">
        <v>7.6399999999999996E-2</v>
      </c>
      <c r="H129" s="39">
        <v>7.6399999999999996E-2</v>
      </c>
      <c r="I129" s="39"/>
      <c r="J129" s="39">
        <v>8.3599999999999994E-2</v>
      </c>
      <c r="K129" s="39">
        <v>7.6399999999999996E-2</v>
      </c>
      <c r="L129" s="39">
        <v>7.6399999999999996E-2</v>
      </c>
      <c r="M129" s="39">
        <v>7.6399999999999996E-2</v>
      </c>
      <c r="N129" s="39"/>
      <c r="O129" s="89">
        <f t="shared" si="68"/>
        <v>7.3933800537458669E-2</v>
      </c>
    </row>
    <row r="130" spans="1:20" x14ac:dyDescent="0.3">
      <c r="A130" s="349">
        <v>6</v>
      </c>
      <c r="B130" s="350" t="s">
        <v>42</v>
      </c>
      <c r="C130" s="354">
        <f>SUM(C131:C133)</f>
        <v>0.38490000000000002</v>
      </c>
      <c r="D130" s="354">
        <f>SUM(D131:D133)</f>
        <v>0.38490000000000002</v>
      </c>
      <c r="E130" s="354">
        <f t="shared" ref="E130:H130" si="73">SUM(E131:E133)</f>
        <v>0.48109999999999997</v>
      </c>
      <c r="F130" s="354">
        <f t="shared" si="73"/>
        <v>0.49199999999999999</v>
      </c>
      <c r="G130" s="354">
        <f t="shared" si="73"/>
        <v>0.48109999999999997</v>
      </c>
      <c r="H130" s="354">
        <f t="shared" si="73"/>
        <v>0.48109999999999997</v>
      </c>
      <c r="I130" s="354"/>
      <c r="J130" s="354">
        <f>SUM(J131:J133)</f>
        <v>1.0266999999999999</v>
      </c>
      <c r="K130" s="354">
        <f t="shared" ref="K130:M130" si="74">SUM(K131:K133)</f>
        <v>0.48109999999999997</v>
      </c>
      <c r="L130" s="354">
        <f t="shared" si="74"/>
        <v>0.48109999999999997</v>
      </c>
      <c r="M130" s="354">
        <f t="shared" si="74"/>
        <v>0.48109999999999997</v>
      </c>
      <c r="N130" s="354"/>
      <c r="O130" s="352">
        <f t="shared" si="68"/>
        <v>0.48496441758320769</v>
      </c>
    </row>
    <row r="131" spans="1:20" x14ac:dyDescent="0.3">
      <c r="A131" s="2" t="s">
        <v>15</v>
      </c>
      <c r="B131" t="s">
        <v>43</v>
      </c>
      <c r="C131" s="39">
        <v>0.17749999999999999</v>
      </c>
      <c r="D131" s="39">
        <v>0.17749999999999999</v>
      </c>
      <c r="E131" s="39">
        <v>0.2737</v>
      </c>
      <c r="F131" s="39">
        <v>0.28460000000000002</v>
      </c>
      <c r="G131" s="39">
        <v>0.2737</v>
      </c>
      <c r="H131" s="39">
        <v>0.2737</v>
      </c>
      <c r="I131" s="39"/>
      <c r="J131" s="39">
        <v>0.2989</v>
      </c>
      <c r="K131" s="39">
        <v>0.2737</v>
      </c>
      <c r="L131" s="39">
        <v>0.2737</v>
      </c>
      <c r="M131" s="39">
        <v>0.2737</v>
      </c>
      <c r="N131" s="39"/>
      <c r="O131" s="89">
        <f t="shared" si="68"/>
        <v>0.26429336853627478</v>
      </c>
    </row>
    <row r="132" spans="1:20" x14ac:dyDescent="0.3">
      <c r="A132" s="2" t="s">
        <v>16</v>
      </c>
      <c r="B132" t="s">
        <v>80</v>
      </c>
      <c r="C132" s="39">
        <v>0.2074</v>
      </c>
      <c r="D132" s="39">
        <v>0.2074</v>
      </c>
      <c r="E132" s="39">
        <v>0.2074</v>
      </c>
      <c r="F132" s="39">
        <v>0.2074</v>
      </c>
      <c r="G132" s="39">
        <v>0.2074</v>
      </c>
      <c r="H132" s="39">
        <v>0.2074</v>
      </c>
      <c r="I132" s="39"/>
      <c r="J132" s="39">
        <v>0.2074</v>
      </c>
      <c r="K132" s="39">
        <v>0.2074</v>
      </c>
      <c r="L132" s="39">
        <v>0.2074</v>
      </c>
      <c r="M132" s="39">
        <v>0.2074</v>
      </c>
      <c r="N132" s="39"/>
      <c r="O132" s="89">
        <f t="shared" si="68"/>
        <v>0.20739999999999997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68"/>
        <v>1.3271049046932817E-2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68"/>
        <v>1.3271049046932817E-2</v>
      </c>
    </row>
    <row r="135" spans="1:20" x14ac:dyDescent="0.3">
      <c r="A135" s="349">
        <v>7</v>
      </c>
      <c r="B135" s="350" t="s">
        <v>45</v>
      </c>
      <c r="C135" s="354">
        <f>SUM(C136:C137)</f>
        <v>0.25459999999999999</v>
      </c>
      <c r="D135" s="354">
        <f>SUM(D136:D137)</f>
        <v>0.33939999999999998</v>
      </c>
      <c r="E135" s="354">
        <f t="shared" ref="E135:M135" si="75">SUM(E136:E137)</f>
        <v>0.41119999999999995</v>
      </c>
      <c r="F135" s="354">
        <f t="shared" si="75"/>
        <v>0.72839999999999994</v>
      </c>
      <c r="G135" s="354">
        <f t="shared" si="75"/>
        <v>0.84130000000000005</v>
      </c>
      <c r="H135" s="354">
        <f t="shared" si="75"/>
        <v>0.57440000000000002</v>
      </c>
      <c r="I135" s="354"/>
      <c r="J135" s="354">
        <f t="shared" si="75"/>
        <v>1.0956999999999999</v>
      </c>
      <c r="K135" s="354">
        <f t="shared" si="75"/>
        <v>1.0210999999999999</v>
      </c>
      <c r="L135" s="354">
        <f t="shared" si="75"/>
        <v>1.0778999999999999</v>
      </c>
      <c r="M135" s="354">
        <f t="shared" si="75"/>
        <v>1.8578999999999999</v>
      </c>
      <c r="N135" s="354"/>
      <c r="O135" s="352">
        <f t="shared" si="68"/>
        <v>0.70778426220463142</v>
      </c>
    </row>
    <row r="136" spans="1:20" x14ac:dyDescent="0.3">
      <c r="A136" s="2" t="s">
        <v>17</v>
      </c>
      <c r="B136" t="s">
        <v>46</v>
      </c>
      <c r="C136" s="39">
        <v>0.2394</v>
      </c>
      <c r="D136" s="39">
        <v>0.32069999999999999</v>
      </c>
      <c r="E136" s="39">
        <v>0.38879999999999998</v>
      </c>
      <c r="F136" s="39">
        <v>0.68869999999999998</v>
      </c>
      <c r="G136" s="39">
        <v>0.79520000000000002</v>
      </c>
      <c r="H136" s="39">
        <v>0.54300000000000004</v>
      </c>
      <c r="I136" s="39"/>
      <c r="J136" s="39">
        <v>1.0305</v>
      </c>
      <c r="K136" s="39">
        <v>0.96519999999999995</v>
      </c>
      <c r="L136" s="39">
        <v>1.0186999999999999</v>
      </c>
      <c r="M136" s="39">
        <v>1.7562</v>
      </c>
      <c r="N136" s="39"/>
      <c r="O136" s="89">
        <f t="shared" si="68"/>
        <v>0.66893287908407062</v>
      </c>
    </row>
    <row r="137" spans="1:20" x14ac:dyDescent="0.3">
      <c r="A137" s="2" t="s">
        <v>18</v>
      </c>
      <c r="B137" t="s">
        <v>48</v>
      </c>
      <c r="C137" s="39">
        <v>1.52E-2</v>
      </c>
      <c r="D137" s="39">
        <v>1.8700000000000001E-2</v>
      </c>
      <c r="E137" s="39">
        <v>2.24E-2</v>
      </c>
      <c r="F137" s="39">
        <v>3.9699999999999999E-2</v>
      </c>
      <c r="G137" s="39">
        <v>4.6100000000000002E-2</v>
      </c>
      <c r="H137" s="39">
        <v>3.1399999999999997E-2</v>
      </c>
      <c r="I137" s="39"/>
      <c r="J137" s="39">
        <v>6.5199999999999994E-2</v>
      </c>
      <c r="K137" s="39">
        <v>5.5899999999999998E-2</v>
      </c>
      <c r="L137" s="39">
        <v>5.9200000000000003E-2</v>
      </c>
      <c r="M137" s="39">
        <v>0.1017</v>
      </c>
      <c r="N137" s="39"/>
      <c r="O137" s="89">
        <f t="shared" si="68"/>
        <v>3.8851383120560863E-2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0.46410000000000001</v>
      </c>
      <c r="E138" s="354">
        <f t="shared" ref="E138:M138" si="76">SUM(E139:E142)</f>
        <v>0.58140000000000003</v>
      </c>
      <c r="F138" s="354">
        <f t="shared" si="76"/>
        <v>1.0330999999999999</v>
      </c>
      <c r="G138" s="354">
        <f t="shared" si="76"/>
        <v>0.98140000000000005</v>
      </c>
      <c r="H138" s="354">
        <f t="shared" si="76"/>
        <v>0.95870000000000011</v>
      </c>
      <c r="I138" s="354"/>
      <c r="J138" s="354">
        <f t="shared" si="76"/>
        <v>1.2406999999999999</v>
      </c>
      <c r="K138" s="354">
        <f t="shared" si="76"/>
        <v>1.64</v>
      </c>
      <c r="L138" s="354">
        <f>SUM(L139:L142)</f>
        <v>1.4518</v>
      </c>
      <c r="M138" s="354">
        <f t="shared" si="76"/>
        <v>3.1284000000000001</v>
      </c>
      <c r="N138" s="354"/>
      <c r="O138" s="352">
        <f t="shared" si="68"/>
        <v>1.0872483318732733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0.23480000000000001</v>
      </c>
      <c r="E139" s="39">
        <v>0.29409999999999997</v>
      </c>
      <c r="F139" s="39">
        <v>0.52249999999999996</v>
      </c>
      <c r="G139" s="39">
        <v>0.49630000000000002</v>
      </c>
      <c r="H139" s="39">
        <v>0.4849</v>
      </c>
      <c r="I139" s="39"/>
      <c r="J139" s="39">
        <v>0.62749999999999995</v>
      </c>
      <c r="K139" s="39">
        <v>0.82950000000000002</v>
      </c>
      <c r="L139" s="39">
        <v>0.73419999999999996</v>
      </c>
      <c r="M139" s="39">
        <v>1.5822000000000001</v>
      </c>
      <c r="N139" s="39"/>
      <c r="O139" s="89">
        <f t="shared" si="68"/>
        <v>0.54992242998564766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0.1203</v>
      </c>
      <c r="E140" s="39">
        <v>0.1507</v>
      </c>
      <c r="F140" s="39">
        <v>0.26779999999999998</v>
      </c>
      <c r="G140" s="39">
        <v>0.25440000000000002</v>
      </c>
      <c r="H140" s="39">
        <v>0.2485</v>
      </c>
      <c r="I140" s="39"/>
      <c r="J140" s="39">
        <v>0.3216</v>
      </c>
      <c r="K140" s="39">
        <v>0.42509999999999998</v>
      </c>
      <c r="L140" s="39">
        <v>0.37630000000000002</v>
      </c>
      <c r="M140" s="39">
        <v>0.81100000000000005</v>
      </c>
      <c r="N140" s="39"/>
      <c r="O140" s="89">
        <f t="shared" si="68"/>
        <v>0.28182991867289248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7.2099999999999997E-2</v>
      </c>
      <c r="E141" s="39">
        <v>9.0300000000000005E-2</v>
      </c>
      <c r="F141" s="39">
        <v>0.1605</v>
      </c>
      <c r="G141" s="39">
        <v>0.1525</v>
      </c>
      <c r="H141" s="39">
        <v>0.14899999999999999</v>
      </c>
      <c r="I141" s="39"/>
      <c r="J141" s="39">
        <v>0.1928</v>
      </c>
      <c r="K141" s="39">
        <v>0.25480000000000003</v>
      </c>
      <c r="L141" s="39">
        <v>0.22550000000000001</v>
      </c>
      <c r="M141" s="39">
        <v>0.48609999999999998</v>
      </c>
      <c r="N141" s="39"/>
      <c r="O141" s="89">
        <f t="shared" si="68"/>
        <v>0.16892166249430307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3.6900000000000002E-2</v>
      </c>
      <c r="E142" s="39">
        <v>4.6300000000000001E-2</v>
      </c>
      <c r="F142" s="39">
        <v>8.2299999999999998E-2</v>
      </c>
      <c r="G142" s="39">
        <v>7.8200000000000006E-2</v>
      </c>
      <c r="H142" s="39">
        <v>7.6300000000000007E-2</v>
      </c>
      <c r="I142" s="39"/>
      <c r="J142" s="39">
        <v>9.8799999999999999E-2</v>
      </c>
      <c r="K142" s="39">
        <v>0.13059999999999999</v>
      </c>
      <c r="L142" s="39">
        <v>0.1158</v>
      </c>
      <c r="M142" s="39">
        <v>0.24909999999999999</v>
      </c>
      <c r="N142" s="39"/>
      <c r="O142" s="89">
        <f t="shared" si="68"/>
        <v>8.6574320720430073E-2</v>
      </c>
    </row>
    <row r="143" spans="1:20" x14ac:dyDescent="0.3">
      <c r="A143" s="349">
        <v>9</v>
      </c>
      <c r="B143" s="350" t="s">
        <v>51</v>
      </c>
      <c r="C143" s="354">
        <f t="shared" ref="C143:O143" si="77">SUM(C146,C148)</f>
        <v>0.44375053148686805</v>
      </c>
      <c r="D143" s="354">
        <f t="shared" si="77"/>
        <v>0.48599496001486808</v>
      </c>
      <c r="E143" s="354">
        <f t="shared" si="77"/>
        <v>0.67487545525867554</v>
      </c>
      <c r="F143" s="354">
        <f t="shared" si="77"/>
        <v>0.78430087218793332</v>
      </c>
      <c r="G143" s="354">
        <f t="shared" si="77"/>
        <v>0.82217886378667571</v>
      </c>
      <c r="H143" s="354">
        <f t="shared" si="77"/>
        <v>0.77806089762667563</v>
      </c>
      <c r="I143" s="354"/>
      <c r="J143" s="354">
        <f t="shared" si="77"/>
        <v>0.97787990534140778</v>
      </c>
      <c r="K143" s="354">
        <f t="shared" si="77"/>
        <v>0.9775487603466757</v>
      </c>
      <c r="L143" s="354">
        <f t="shared" si="77"/>
        <v>0.99895765377067569</v>
      </c>
      <c r="M143" s="354">
        <f t="shared" si="77"/>
        <v>1.2783008897226757</v>
      </c>
      <c r="N143" s="354"/>
      <c r="O143" s="354">
        <f t="shared" si="77"/>
        <v>0.77337503106794281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-0.26910000000000001</v>
      </c>
      <c r="P144" s="27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78">SUM(C138,C135,C130,C120,C113)</f>
        <v>5.2164213510000002</v>
      </c>
      <c r="D145" s="360">
        <f t="shared" si="78"/>
        <v>5.7130173510000013</v>
      </c>
      <c r="E145" s="360">
        <f t="shared" si="78"/>
        <v>7.9333645466999991</v>
      </c>
      <c r="F145" s="360">
        <f t="shared" si="78"/>
        <v>9.2196933299000001</v>
      </c>
      <c r="G145" s="360">
        <f t="shared" si="78"/>
        <v>9.6649605466999997</v>
      </c>
      <c r="H145" s="360">
        <f t="shared" si="78"/>
        <v>9.1463405466999994</v>
      </c>
      <c r="I145" s="360"/>
      <c r="J145" s="360">
        <f>SUM(J138,J135,J130,J120,J113)</f>
        <v>11.495273255999997</v>
      </c>
      <c r="K145" s="360">
        <f>SUM(K138,K135,K130,K120,K113)</f>
        <v>11.4913805467</v>
      </c>
      <c r="L145" s="360">
        <f>SUM(L138,L135,L130,L120,L113)</f>
        <v>11.743048546699999</v>
      </c>
      <c r="M145" s="360">
        <f>SUM(M138,M135,M130,M120,M113)</f>
        <v>15.026812546699999</v>
      </c>
      <c r="N145" s="361"/>
      <c r="O145" s="362">
        <f>((C145*$C$111+D145*$D$111+E145*$E$111+F145*$F$111+G145*$G$111+H145*$H$111+I145*$I$111+J145*$J$111+K145*$K$111+L145*$L$111+M145*$M$111)/$O$111)+O144</f>
        <v>9.091256771852434</v>
      </c>
      <c r="P145" s="396"/>
      <c r="Q145" s="27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L146" si="79">SUM(C147:C147)</f>
        <v>0.10867370600538301</v>
      </c>
      <c r="D146" s="354">
        <f t="shared" si="79"/>
        <v>0.11901929047338303</v>
      </c>
      <c r="E146" s="354">
        <f t="shared" si="79"/>
        <v>0.16527578360140108</v>
      </c>
      <c r="F146" s="354">
        <f t="shared" si="79"/>
        <v>0.19207387114180671</v>
      </c>
      <c r="G146" s="354">
        <f t="shared" si="79"/>
        <v>0.20135012306940112</v>
      </c>
      <c r="H146" s="354">
        <f t="shared" si="79"/>
        <v>0.19054571260940109</v>
      </c>
      <c r="I146" s="354"/>
      <c r="J146" s="354">
        <f t="shared" si="79"/>
        <v>0.23948102774224794</v>
      </c>
      <c r="K146" s="354">
        <f t="shared" si="79"/>
        <v>0.23939993092940112</v>
      </c>
      <c r="L146" s="354">
        <f t="shared" si="79"/>
        <v>0.2446429303734011</v>
      </c>
      <c r="M146" s="354">
        <f>SUM(M147:M147)</f>
        <v>0.3130535857854011</v>
      </c>
      <c r="N146" s="354"/>
      <c r="O146" s="352">
        <f>SUM(O147)</f>
        <v>0.18939815232800175</v>
      </c>
      <c r="P146" s="463"/>
    </row>
    <row r="147" spans="1:20" x14ac:dyDescent="0.3">
      <c r="A147" s="2" t="s">
        <v>121</v>
      </c>
      <c r="B147" t="s">
        <v>128</v>
      </c>
      <c r="C147" s="39">
        <f>0.020833*C145</f>
        <v>0.10867370600538301</v>
      </c>
      <c r="D147" s="39">
        <f t="shared" ref="D147:K147" si="80">0.020833*D145</f>
        <v>0.11901929047338303</v>
      </c>
      <c r="E147" s="39">
        <f t="shared" si="80"/>
        <v>0.16527578360140108</v>
      </c>
      <c r="F147" s="39">
        <f t="shared" si="80"/>
        <v>0.19207387114180671</v>
      </c>
      <c r="G147" s="346">
        <f t="shared" si="80"/>
        <v>0.20135012306940112</v>
      </c>
      <c r="H147" s="39">
        <f t="shared" si="80"/>
        <v>0.19054571260940109</v>
      </c>
      <c r="I147" s="39"/>
      <c r="J147" s="39">
        <f t="shared" si="80"/>
        <v>0.23948102774224794</v>
      </c>
      <c r="K147" s="39">
        <f t="shared" si="80"/>
        <v>0.23939993092940112</v>
      </c>
      <c r="L147" s="39">
        <f t="shared" ref="L147" si="81">0.020833*L145</f>
        <v>0.2446429303734011</v>
      </c>
      <c r="M147" s="39">
        <f t="shared" ref="M147" si="82">0.020833*M145</f>
        <v>0.3130535857854011</v>
      </c>
      <c r="N147" s="39"/>
      <c r="O147" s="246">
        <f>0.020833*O145</f>
        <v>0.18939815232800175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0.33507682548148504</v>
      </c>
      <c r="D148" s="354">
        <f t="shared" ref="D148:K148" si="83">SUM(D149,D150)</f>
        <v>0.36697566954148508</v>
      </c>
      <c r="E148" s="354">
        <f t="shared" si="83"/>
        <v>0.50959967165727449</v>
      </c>
      <c r="F148" s="354">
        <f t="shared" si="83"/>
        <v>0.59222700104612658</v>
      </c>
      <c r="G148" s="354">
        <f t="shared" si="83"/>
        <v>0.62082874071727456</v>
      </c>
      <c r="H148" s="354">
        <f t="shared" si="83"/>
        <v>0.58751518501727451</v>
      </c>
      <c r="I148" s="354"/>
      <c r="J148" s="354">
        <f t="shared" si="83"/>
        <v>0.7383988775991599</v>
      </c>
      <c r="K148" s="354">
        <f t="shared" si="83"/>
        <v>0.73814882941727455</v>
      </c>
      <c r="L148" s="354">
        <f t="shared" ref="L148" si="84">SUM(L149,L150)</f>
        <v>0.75431472339727457</v>
      </c>
      <c r="M148" s="354">
        <f t="shared" ref="M148" si="85">SUM(M149,M150)</f>
        <v>0.96524730393727454</v>
      </c>
      <c r="N148" s="354"/>
      <c r="O148" s="352">
        <f>SUM(O149:O150)</f>
        <v>0.58397687873994109</v>
      </c>
    </row>
    <row r="149" spans="1:20" x14ac:dyDescent="0.3">
      <c r="A149" s="2" t="s">
        <v>25</v>
      </c>
      <c r="B149" t="s">
        <v>129</v>
      </c>
      <c r="C149" s="39">
        <f>C147</f>
        <v>0.10867370600538301</v>
      </c>
      <c r="D149" s="39">
        <f t="shared" ref="D149:K149" si="86">D147</f>
        <v>0.11901929047338303</v>
      </c>
      <c r="E149" s="39">
        <f t="shared" si="86"/>
        <v>0.16527578360140108</v>
      </c>
      <c r="F149" s="39">
        <f t="shared" si="86"/>
        <v>0.19207387114180671</v>
      </c>
      <c r="G149" s="39">
        <f t="shared" si="86"/>
        <v>0.20135012306940112</v>
      </c>
      <c r="H149" s="39">
        <f t="shared" si="86"/>
        <v>0.19054571260940109</v>
      </c>
      <c r="I149" s="39"/>
      <c r="J149" s="39">
        <f t="shared" si="86"/>
        <v>0.23948102774224794</v>
      </c>
      <c r="K149" s="39">
        <f t="shared" si="86"/>
        <v>0.23939993092940112</v>
      </c>
      <c r="L149" s="39">
        <f t="shared" ref="L149" si="87">L147</f>
        <v>0.2446429303734011</v>
      </c>
      <c r="M149" s="39">
        <f t="shared" ref="M149" si="88">M147</f>
        <v>0.3130535857854011</v>
      </c>
      <c r="N149" s="39"/>
      <c r="O149" s="246">
        <f>O147</f>
        <v>0.18939815232800175</v>
      </c>
    </row>
    <row r="150" spans="1:20" x14ac:dyDescent="0.3">
      <c r="A150" s="2" t="s">
        <v>26</v>
      </c>
      <c r="B150" t="s">
        <v>130</v>
      </c>
      <c r="C150" s="39">
        <f>0.043402*C145</f>
        <v>0.22640311947610203</v>
      </c>
      <c r="D150" s="39">
        <f t="shared" ref="D150:K150" si="89">0.043402*D145</f>
        <v>0.24795637906810208</v>
      </c>
      <c r="E150" s="39">
        <f t="shared" si="89"/>
        <v>0.34432388805587338</v>
      </c>
      <c r="F150" s="39">
        <f t="shared" si="89"/>
        <v>0.40015312990431984</v>
      </c>
      <c r="G150" s="39">
        <f t="shared" si="89"/>
        <v>0.41947861764787342</v>
      </c>
      <c r="H150" s="39">
        <f t="shared" si="89"/>
        <v>0.39696947240787339</v>
      </c>
      <c r="I150" s="39"/>
      <c r="J150" s="39">
        <f t="shared" si="89"/>
        <v>0.4989178498569119</v>
      </c>
      <c r="K150" s="39">
        <f t="shared" si="89"/>
        <v>0.49874889848787346</v>
      </c>
      <c r="L150" s="39">
        <f t="shared" ref="L150" si="90">0.043402*L145</f>
        <v>0.50967179302387344</v>
      </c>
      <c r="M150" s="39">
        <f t="shared" ref="M150" si="91">0.043402*M145</f>
        <v>0.65219371815187344</v>
      </c>
      <c r="N150" s="39"/>
      <c r="O150" s="246">
        <f>0.043402*O145</f>
        <v>0.39457872641193936</v>
      </c>
    </row>
    <row r="151" spans="1:20" ht="28.8" x14ac:dyDescent="0.3">
      <c r="A151" s="364">
        <v>10</v>
      </c>
      <c r="B151" s="365" t="s">
        <v>134</v>
      </c>
      <c r="C151" s="366">
        <v>1.37E-2</v>
      </c>
      <c r="D151" s="366">
        <v>1.37E-2</v>
      </c>
      <c r="E151" s="366">
        <v>1.37E-2</v>
      </c>
      <c r="F151" s="366">
        <v>1.37E-2</v>
      </c>
      <c r="G151" s="366">
        <v>1.37E-2</v>
      </c>
      <c r="H151" s="366">
        <v>1.37E-2</v>
      </c>
      <c r="I151" s="366"/>
      <c r="J151" s="366">
        <v>1.37E-2</v>
      </c>
      <c r="K151" s="366">
        <v>1.37E-2</v>
      </c>
      <c r="L151" s="366">
        <v>1.37E-2</v>
      </c>
      <c r="M151" s="366">
        <v>1.37E-2</v>
      </c>
      <c r="N151" s="367"/>
      <c r="O151" s="368">
        <f t="shared" ref="O151" si="92">(C151*$C$111+D151*$D$111+E151*$E$111+F151*$F$111+G151*$G$111+H151*$H$111+I151*$I$111+J151*$J$111+K151*$K$111+L151*$L$111+M151*$M$111)/$O$111</f>
        <v>1.3699999999999999E-2</v>
      </c>
    </row>
    <row r="152" spans="1:20" ht="18" x14ac:dyDescent="0.3">
      <c r="A152" s="579" t="s">
        <v>60</v>
      </c>
      <c r="B152" s="579"/>
      <c r="C152" s="340">
        <f t="shared" ref="C152:H152" si="93">SUM(C113,C120,C130,C135,C138,C143,C151)</f>
        <v>5.6738718824868686</v>
      </c>
      <c r="D152" s="340">
        <f t="shared" si="93"/>
        <v>6.2127123110148688</v>
      </c>
      <c r="E152" s="340">
        <f t="shared" si="93"/>
        <v>8.6219400019586754</v>
      </c>
      <c r="F152" s="340">
        <f t="shared" si="93"/>
        <v>10.017694202087933</v>
      </c>
      <c r="G152" s="340">
        <f t="shared" si="93"/>
        <v>10.500839410486675</v>
      </c>
      <c r="H152" s="340">
        <f t="shared" si="93"/>
        <v>9.9381014443266746</v>
      </c>
      <c r="I152" s="340"/>
      <c r="J152" s="340">
        <f>SUM(J113,J120,J130,J135,J138,J143,J151)</f>
        <v>12.486853161341404</v>
      </c>
      <c r="K152" s="340">
        <f>SUM(K113,K120,K130,K135,K138,K143,K151)</f>
        <v>12.482629307046675</v>
      </c>
      <c r="L152" s="340">
        <f>SUM(L113,L120,L130,L135,L138,L143,L151)</f>
        <v>12.755706200470675</v>
      </c>
      <c r="M152" s="340">
        <f>SUM(M113,M120,M130,M135,M138,M143,M151)</f>
        <v>16.318813436422673</v>
      </c>
      <c r="N152" s="369"/>
      <c r="O152" s="467">
        <f>O145+O146+O148+O151</f>
        <v>9.8783318029203766</v>
      </c>
      <c r="P152" t="s">
        <v>213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0.34086303854159994</v>
      </c>
    </row>
    <row r="154" spans="1:20" x14ac:dyDescent="0.3">
      <c r="H154" s="78"/>
      <c r="I154" s="78"/>
      <c r="J154" s="201"/>
      <c r="K154" s="78"/>
      <c r="L154" s="78"/>
      <c r="O154" s="90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4</v>
      </c>
      <c r="D158" s="1">
        <v>27</v>
      </c>
      <c r="E158" s="1">
        <v>170</v>
      </c>
      <c r="F158" s="1">
        <v>21</v>
      </c>
      <c r="G158" s="1">
        <v>7</v>
      </c>
      <c r="H158" s="1">
        <v>80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17352</v>
      </c>
      <c r="D160" s="342">
        <v>219646.54</v>
      </c>
      <c r="E160" s="342">
        <v>1210286.28</v>
      </c>
      <c r="F160" s="342">
        <v>70320.59</v>
      </c>
      <c r="G160" s="342">
        <v>39223.230000000003</v>
      </c>
      <c r="H160" s="342">
        <v>475885.07</v>
      </c>
      <c r="I160" s="342">
        <v>0</v>
      </c>
      <c r="J160" s="343">
        <v>0</v>
      </c>
      <c r="K160" s="342">
        <v>356249.39</v>
      </c>
      <c r="L160" s="342">
        <v>77658.03</v>
      </c>
      <c r="M160" s="342">
        <v>366461.45</v>
      </c>
      <c r="N160" s="342"/>
      <c r="O160" s="344">
        <f>SUM(C160:M160)</f>
        <v>2833082.58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1.0975359999999998</v>
      </c>
      <c r="D162" s="354">
        <f>SUM(D163:D167)</f>
        <v>1.3807320000000001</v>
      </c>
      <c r="E162" s="354">
        <f t="shared" ref="E162:H162" si="94">SUM(E163:E167)</f>
        <v>1.6302319999999999</v>
      </c>
      <c r="F162" s="354">
        <f t="shared" si="94"/>
        <v>1.9991319999999999</v>
      </c>
      <c r="G162" s="354">
        <f t="shared" si="94"/>
        <v>2.3309280000000001</v>
      </c>
      <c r="H162" s="354">
        <f t="shared" si="94"/>
        <v>2.3213080000000001</v>
      </c>
      <c r="I162" s="354"/>
      <c r="J162" s="354"/>
      <c r="K162" s="354">
        <f>SUM(K163:K167)</f>
        <v>3.585744</v>
      </c>
      <c r="L162" s="354">
        <f>SUM(L163:L167)</f>
        <v>4.0395880000000002</v>
      </c>
      <c r="M162" s="354">
        <f t="shared" ref="M162" si="95">SUM(M163:M167)</f>
        <v>4.687576</v>
      </c>
      <c r="N162" s="354"/>
      <c r="O162" s="352">
        <f t="shared" ref="O162:O191" si="96">(C162*$C$160+D162*$D$160+E162*$E$160+F162*$F$160+G162*$G$160+H162*$H$160+I162*$I$160+J162*$J$160+K162*$K$160+L162*$L$160+M162*$M$160)/$O$160</f>
        <v>2.4499775850325265</v>
      </c>
    </row>
    <row r="163" spans="1:15" x14ac:dyDescent="0.3">
      <c r="A163" s="2" t="s">
        <v>3</v>
      </c>
      <c r="B163" t="s">
        <v>30</v>
      </c>
      <c r="C163" s="34">
        <v>0.69089999999999996</v>
      </c>
      <c r="D163" s="34">
        <v>0.93579999999999997</v>
      </c>
      <c r="E163" s="34">
        <v>1.0783</v>
      </c>
      <c r="F163" s="34">
        <v>1.0783</v>
      </c>
      <c r="G163" s="34">
        <v>1.5407</v>
      </c>
      <c r="H163" s="34">
        <v>1.6202000000000001</v>
      </c>
      <c r="I163" s="34"/>
      <c r="J163" s="34"/>
      <c r="K163" s="34">
        <v>2.2561</v>
      </c>
      <c r="L163" s="34">
        <v>2.5747</v>
      </c>
      <c r="M163" s="34">
        <v>2.7494000000000001</v>
      </c>
      <c r="N163" s="34"/>
      <c r="O163" s="89">
        <f t="shared" si="96"/>
        <v>1.5675864368831776</v>
      </c>
    </row>
    <row r="164" spans="1:15" x14ac:dyDescent="0.3">
      <c r="A164" s="2" t="s">
        <v>4</v>
      </c>
      <c r="B164" t="s">
        <v>31</v>
      </c>
      <c r="C164" s="39">
        <f>C163*0.04</f>
        <v>2.7635999999999997E-2</v>
      </c>
      <c r="D164" s="39">
        <f t="shared" ref="D164:M164" si="97">D163*0.04</f>
        <v>3.7432E-2</v>
      </c>
      <c r="E164" s="39">
        <f t="shared" si="97"/>
        <v>4.3132000000000004E-2</v>
      </c>
      <c r="F164" s="39">
        <f t="shared" si="97"/>
        <v>4.3132000000000004E-2</v>
      </c>
      <c r="G164" s="39">
        <f t="shared" si="97"/>
        <v>6.1628000000000002E-2</v>
      </c>
      <c r="H164" s="39">
        <f t="shared" si="97"/>
        <v>6.4808000000000004E-2</v>
      </c>
      <c r="I164" s="39"/>
      <c r="J164" s="39"/>
      <c r="K164" s="39">
        <f t="shared" si="97"/>
        <v>9.0244000000000005E-2</v>
      </c>
      <c r="L164" s="39">
        <f t="shared" si="97"/>
        <v>0.102988</v>
      </c>
      <c r="M164" s="39">
        <f t="shared" si="97"/>
        <v>0.109976</v>
      </c>
      <c r="N164" s="34"/>
      <c r="O164" s="89">
        <f t="shared" si="96"/>
        <v>6.2703457475327115E-2</v>
      </c>
    </row>
    <row r="165" spans="1:15" x14ac:dyDescent="0.3">
      <c r="A165" s="2" t="s">
        <v>192</v>
      </c>
      <c r="B165" t="s">
        <v>195</v>
      </c>
      <c r="C165" s="34"/>
      <c r="D165" s="34">
        <v>6.8999999999999999E-3</v>
      </c>
      <c r="E165" s="34">
        <v>8.6E-3</v>
      </c>
      <c r="F165" s="34"/>
      <c r="G165" s="34"/>
      <c r="H165" s="34"/>
      <c r="I165" s="34"/>
      <c r="J165" s="34"/>
      <c r="K165" s="34"/>
      <c r="L165" s="34"/>
      <c r="M165" s="34">
        <v>4.1000000000000003E-3</v>
      </c>
      <c r="N165" s="34"/>
      <c r="O165" s="89">
        <f t="shared" si="96"/>
        <v>4.7391894517243476E-3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96"/>
        <v>0.18938171960416347</v>
      </c>
    </row>
    <row r="167" spans="1:15" x14ac:dyDescent="0.3">
      <c r="A167" s="2" t="s">
        <v>6</v>
      </c>
      <c r="B167" t="s">
        <v>33</v>
      </c>
      <c r="C167" s="34">
        <v>0.2928</v>
      </c>
      <c r="D167" s="34">
        <v>0.27379999999999999</v>
      </c>
      <c r="E167" s="34">
        <v>0.3352</v>
      </c>
      <c r="F167" s="34">
        <v>0.7127</v>
      </c>
      <c r="G167" s="34">
        <v>0.56359999999999999</v>
      </c>
      <c r="H167" s="34">
        <v>0.44400000000000001</v>
      </c>
      <c r="I167" s="34"/>
      <c r="J167" s="34"/>
      <c r="K167" s="34">
        <v>1.0109999999999999</v>
      </c>
      <c r="L167" s="34">
        <v>1.1335</v>
      </c>
      <c r="M167" s="34">
        <v>1.5545</v>
      </c>
      <c r="N167" s="34"/>
      <c r="O167" s="89">
        <f t="shared" si="96"/>
        <v>0.62556678161813406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96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98">SUM(C170:C172,C176:C178)</f>
        <v>3.1708707294999998</v>
      </c>
      <c r="D169" s="354">
        <f t="shared" si="98"/>
        <v>3.1708707294999998</v>
      </c>
      <c r="E169" s="354">
        <f t="shared" si="98"/>
        <v>4.9244108221999996</v>
      </c>
      <c r="F169" s="354">
        <f t="shared" si="98"/>
        <v>5.1899964785000003</v>
      </c>
      <c r="G169" s="354">
        <f t="shared" si="98"/>
        <v>4.9244108221999996</v>
      </c>
      <c r="H169" s="354">
        <f t="shared" si="98"/>
        <v>4.9244108221999996</v>
      </c>
      <c r="I169" s="354"/>
      <c r="J169" s="354"/>
      <c r="K169" s="354">
        <f>SUM(K170:K172,K176:K178)</f>
        <v>4.9244108221999996</v>
      </c>
      <c r="L169" s="354">
        <f>SUM(L170:L172,L176:L178)</f>
        <v>4.9244108221999996</v>
      </c>
      <c r="M169" s="354">
        <f>SUM(M170:M172,M176:M178)</f>
        <v>4.9244108221999996</v>
      </c>
      <c r="N169" s="351"/>
      <c r="O169" s="352">
        <f t="shared" si="96"/>
        <v>4.7843124344732253</v>
      </c>
    </row>
    <row r="170" spans="1:15" x14ac:dyDescent="0.3">
      <c r="A170" s="2" t="s">
        <v>115</v>
      </c>
      <c r="B170" t="s">
        <v>114</v>
      </c>
      <c r="C170" s="39">
        <v>1.7315</v>
      </c>
      <c r="D170" s="39">
        <v>1.7315</v>
      </c>
      <c r="E170" s="39">
        <v>2.6053999999999999</v>
      </c>
      <c r="F170" s="39">
        <v>2.7244999999999999</v>
      </c>
      <c r="G170" s="39">
        <v>2.6053999999999999</v>
      </c>
      <c r="H170" s="39">
        <v>2.6053999999999999</v>
      </c>
      <c r="I170" s="39"/>
      <c r="J170" s="39"/>
      <c r="K170" s="39">
        <v>2.6053999999999999</v>
      </c>
      <c r="L170" s="39">
        <v>2.6053999999999999</v>
      </c>
      <c r="M170" s="39">
        <v>2.6053999999999999</v>
      </c>
      <c r="N170" s="39"/>
      <c r="O170" s="89">
        <f t="shared" si="96"/>
        <v>2.5352510240259218</v>
      </c>
    </row>
    <row r="171" spans="1:15" x14ac:dyDescent="0.3">
      <c r="A171" s="2" t="s">
        <v>116</v>
      </c>
      <c r="B171" t="s">
        <v>117</v>
      </c>
      <c r="C171" s="39">
        <f>C170*0.423893</f>
        <v>0.73397072950000009</v>
      </c>
      <c r="D171" s="39">
        <f>D170*0.423893</f>
        <v>0.73397072950000009</v>
      </c>
      <c r="E171" s="39">
        <f t="shared" ref="E171:H171" si="99">E170*0.423893</f>
        <v>1.1044108222</v>
      </c>
      <c r="F171" s="39">
        <f t="shared" si="99"/>
        <v>1.1548964785</v>
      </c>
      <c r="G171" s="39">
        <f t="shared" si="99"/>
        <v>1.1044108222</v>
      </c>
      <c r="H171" s="39">
        <f t="shared" si="99"/>
        <v>1.1044108222</v>
      </c>
      <c r="I171" s="39"/>
      <c r="J171" s="39"/>
      <c r="K171" s="39">
        <f t="shared" ref="K171:M171" si="100">K170*0.423893</f>
        <v>1.1044108222</v>
      </c>
      <c r="L171" s="39">
        <f t="shared" si="100"/>
        <v>1.1044108222</v>
      </c>
      <c r="M171" s="39">
        <f t="shared" si="100"/>
        <v>1.1044108222</v>
      </c>
      <c r="N171" s="39"/>
      <c r="O171" s="89">
        <f t="shared" si="96"/>
        <v>1.0746751623274198</v>
      </c>
    </row>
    <row r="172" spans="1:15" x14ac:dyDescent="0.3">
      <c r="A172" s="280" t="s">
        <v>8</v>
      </c>
      <c r="B172" s="1" t="s">
        <v>35</v>
      </c>
      <c r="C172" s="43">
        <f t="shared" ref="C172:H172" si="101">SUM(C173:C175)</f>
        <v>0.45180000000000003</v>
      </c>
      <c r="D172" s="43">
        <f t="shared" si="101"/>
        <v>0.45180000000000003</v>
      </c>
      <c r="E172" s="43">
        <f t="shared" si="101"/>
        <v>0.82309999999999994</v>
      </c>
      <c r="F172" s="43">
        <f t="shared" si="101"/>
        <v>0.89690000000000003</v>
      </c>
      <c r="G172" s="43">
        <f t="shared" si="101"/>
        <v>0.82309999999999994</v>
      </c>
      <c r="H172" s="43">
        <f t="shared" si="101"/>
        <v>0.82309999999999994</v>
      </c>
      <c r="I172" s="43"/>
      <c r="J172" s="43"/>
      <c r="K172" s="43">
        <f>SUM(K173:K175)</f>
        <v>0.82309999999999994</v>
      </c>
      <c r="L172" s="43">
        <f>SUM(L173:L175)</f>
        <v>0.82309999999999994</v>
      </c>
      <c r="M172" s="43">
        <f>SUM(M173:M175)</f>
        <v>0.82309999999999994</v>
      </c>
      <c r="N172" s="43"/>
      <c r="O172" s="75">
        <f t="shared" si="96"/>
        <v>0.79387109613938589</v>
      </c>
    </row>
    <row r="173" spans="1:15" x14ac:dyDescent="0.3">
      <c r="A173" s="2" t="s">
        <v>9</v>
      </c>
      <c r="B173" t="s">
        <v>108</v>
      </c>
      <c r="C173" s="39">
        <v>0.4052</v>
      </c>
      <c r="D173" s="39">
        <v>0.4052</v>
      </c>
      <c r="E173" s="39">
        <v>0.73619999999999997</v>
      </c>
      <c r="F173" s="39">
        <v>0.8044</v>
      </c>
      <c r="G173" s="39">
        <v>0.73819999999999997</v>
      </c>
      <c r="H173" s="39">
        <v>0.73819999999999997</v>
      </c>
      <c r="I173" s="39"/>
      <c r="J173" s="39"/>
      <c r="K173" s="39">
        <v>0.73819999999999997</v>
      </c>
      <c r="L173" s="39">
        <v>0.73819999999999997</v>
      </c>
      <c r="M173" s="39">
        <v>0.73819999999999997</v>
      </c>
      <c r="N173" s="39"/>
      <c r="O173" s="89">
        <f t="shared" si="96"/>
        <v>0.71113200563112422</v>
      </c>
    </row>
    <row r="174" spans="1:15" x14ac:dyDescent="0.3">
      <c r="A174" s="2" t="s">
        <v>10</v>
      </c>
      <c r="B174" t="s">
        <v>109</v>
      </c>
      <c r="C174" s="39">
        <v>4.2200000000000001E-2</v>
      </c>
      <c r="D174" s="39">
        <v>4.2200000000000001E-2</v>
      </c>
      <c r="E174" s="39">
        <v>7.8899999999999998E-2</v>
      </c>
      <c r="F174" s="39">
        <v>8.3799999999999999E-2</v>
      </c>
      <c r="G174" s="39">
        <v>7.6899999999999996E-2</v>
      </c>
      <c r="H174" s="39">
        <v>7.6899999999999996E-2</v>
      </c>
      <c r="I174" s="39"/>
      <c r="J174" s="39"/>
      <c r="K174" s="39">
        <v>7.6899999999999996E-2</v>
      </c>
      <c r="L174" s="39">
        <v>7.6899999999999996E-2</v>
      </c>
      <c r="M174" s="39">
        <v>7.6899999999999996E-2</v>
      </c>
      <c r="N174" s="39"/>
      <c r="O174" s="89">
        <f t="shared" si="96"/>
        <v>7.5022869857538699E-2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8.6999999999999994E-3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96"/>
        <v>7.716220650723144E-3</v>
      </c>
    </row>
    <row r="176" spans="1:15" x14ac:dyDescent="0.3">
      <c r="A176" s="2" t="s">
        <v>13</v>
      </c>
      <c r="B176" t="s">
        <v>40</v>
      </c>
      <c r="C176" s="39">
        <v>4.4299999999999999E-2</v>
      </c>
      <c r="D176" s="39">
        <v>4.4299999999999999E-2</v>
      </c>
      <c r="E176" s="39">
        <v>6.8500000000000005E-2</v>
      </c>
      <c r="F176" s="39">
        <v>7.1099999999999997E-2</v>
      </c>
      <c r="G176" s="39">
        <v>6.6500000000000004E-2</v>
      </c>
      <c r="H176" s="39">
        <v>6.6500000000000004E-2</v>
      </c>
      <c r="I176" s="39"/>
      <c r="J176" s="39"/>
      <c r="K176" s="39">
        <v>6.6500000000000004E-2</v>
      </c>
      <c r="L176" s="39">
        <v>6.6500000000000004E-2</v>
      </c>
      <c r="M176" s="39">
        <v>6.6500000000000004E-2</v>
      </c>
      <c r="N176" s="39"/>
      <c r="O176" s="89">
        <f t="shared" si="96"/>
        <v>6.5611455369578395E-2</v>
      </c>
    </row>
    <row r="177" spans="1:16" x14ac:dyDescent="0.3">
      <c r="A177" s="595" t="s">
        <v>14</v>
      </c>
      <c r="B177" t="s">
        <v>118</v>
      </c>
      <c r="C177" s="39">
        <v>0.15740000000000001</v>
      </c>
      <c r="D177" s="39">
        <v>0.15740000000000001</v>
      </c>
      <c r="E177" s="39">
        <v>0.247</v>
      </c>
      <c r="F177" s="39">
        <v>0.26100000000000001</v>
      </c>
      <c r="G177" s="39">
        <v>0.247</v>
      </c>
      <c r="H177" s="39">
        <v>0.247</v>
      </c>
      <c r="I177" s="39"/>
      <c r="J177" s="39"/>
      <c r="K177" s="39">
        <v>0.247</v>
      </c>
      <c r="L177" s="39">
        <v>0.247</v>
      </c>
      <c r="M177" s="39">
        <v>0.247</v>
      </c>
      <c r="N177" s="39"/>
      <c r="O177" s="89">
        <f t="shared" si="96"/>
        <v>0.23985210354722522</v>
      </c>
    </row>
    <row r="178" spans="1:16" x14ac:dyDescent="0.3">
      <c r="A178" s="595"/>
      <c r="B178" t="s">
        <v>117</v>
      </c>
      <c r="C178" s="39">
        <v>5.1900000000000002E-2</v>
      </c>
      <c r="D178" s="39">
        <v>5.1900000000000002E-2</v>
      </c>
      <c r="E178" s="39">
        <v>7.5999999999999998E-2</v>
      </c>
      <c r="F178" s="39">
        <v>8.1600000000000006E-2</v>
      </c>
      <c r="G178" s="39">
        <v>7.8E-2</v>
      </c>
      <c r="H178" s="39">
        <v>7.8E-2</v>
      </c>
      <c r="I178" s="39"/>
      <c r="J178" s="39"/>
      <c r="K178" s="39">
        <v>7.8E-2</v>
      </c>
      <c r="L178" s="39">
        <v>7.8E-2</v>
      </c>
      <c r="M178" s="39">
        <v>7.8E-2</v>
      </c>
      <c r="N178" s="39"/>
      <c r="O178" s="89">
        <f t="shared" si="96"/>
        <v>7.5051593063693883E-2</v>
      </c>
    </row>
    <row r="179" spans="1:16" x14ac:dyDescent="0.3">
      <c r="A179" s="349">
        <v>6</v>
      </c>
      <c r="B179" s="350" t="s">
        <v>42</v>
      </c>
      <c r="C179" s="354">
        <f>SUM(C180:C181)</f>
        <v>0.38450000000000001</v>
      </c>
      <c r="D179" s="354">
        <f>SUM(D180:D181)</f>
        <v>0.38450000000000001</v>
      </c>
      <c r="E179" s="354">
        <f t="shared" ref="E179:H179" si="102">SUM(E180:E181)</f>
        <v>0.48399999999999999</v>
      </c>
      <c r="F179" s="354">
        <f t="shared" si="102"/>
        <v>0.49909999999999999</v>
      </c>
      <c r="G179" s="354">
        <f t="shared" si="102"/>
        <v>0.48399999999999999</v>
      </c>
      <c r="H179" s="354">
        <f t="shared" si="102"/>
        <v>0.48399999999999999</v>
      </c>
      <c r="I179" s="354"/>
      <c r="J179" s="354"/>
      <c r="K179" s="354">
        <f t="shared" ref="K179:M179" si="103">SUM(K180:K181)</f>
        <v>0.48399999999999999</v>
      </c>
      <c r="L179" s="354">
        <f t="shared" si="103"/>
        <v>0.48399999999999999</v>
      </c>
      <c r="M179" s="354">
        <f t="shared" si="103"/>
        <v>0.48399999999999999</v>
      </c>
      <c r="N179" s="354"/>
      <c r="O179" s="352">
        <f t="shared" si="96"/>
        <v>0.47605123282322404</v>
      </c>
    </row>
    <row r="180" spans="1:16" x14ac:dyDescent="0.3">
      <c r="A180" s="2" t="s">
        <v>15</v>
      </c>
      <c r="B180" t="s">
        <v>43</v>
      </c>
      <c r="C180" s="39">
        <v>0.18010000000000001</v>
      </c>
      <c r="D180" s="39">
        <v>0.18010000000000001</v>
      </c>
      <c r="E180" s="39">
        <v>0.27960000000000002</v>
      </c>
      <c r="F180" s="39">
        <v>0.29470000000000002</v>
      </c>
      <c r="G180" s="39">
        <v>0.27960000000000002</v>
      </c>
      <c r="H180" s="39">
        <v>0.27960000000000002</v>
      </c>
      <c r="I180" s="39"/>
      <c r="J180" s="39"/>
      <c r="K180" s="39">
        <v>0.27960000000000002</v>
      </c>
      <c r="L180" s="39">
        <v>0.27960000000000002</v>
      </c>
      <c r="M180" s="39">
        <v>0.27960000000000002</v>
      </c>
      <c r="N180" s="39"/>
      <c r="O180" s="89">
        <f t="shared" si="96"/>
        <v>0.27165123282322395</v>
      </c>
    </row>
    <row r="181" spans="1:16" x14ac:dyDescent="0.3">
      <c r="A181" s="2" t="s">
        <v>16</v>
      </c>
      <c r="B181" t="s">
        <v>44</v>
      </c>
      <c r="C181" s="39">
        <v>0.2044</v>
      </c>
      <c r="D181" s="39">
        <v>0.2044</v>
      </c>
      <c r="E181" s="39">
        <v>0.2044</v>
      </c>
      <c r="F181" s="39">
        <v>0.2044</v>
      </c>
      <c r="G181" s="39">
        <v>0.2044</v>
      </c>
      <c r="H181" s="39">
        <v>0.2044</v>
      </c>
      <c r="I181" s="39"/>
      <c r="J181" s="39"/>
      <c r="K181" s="39">
        <v>0.2044</v>
      </c>
      <c r="L181" s="39">
        <v>0.2044</v>
      </c>
      <c r="M181" s="39">
        <v>0.2044</v>
      </c>
      <c r="N181" s="39"/>
      <c r="O181" s="89">
        <f t="shared" si="96"/>
        <v>0.2044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96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96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0.31890000000000002</v>
      </c>
      <c r="D184" s="354">
        <f>SUM(D185:D186)</f>
        <v>0.33040000000000003</v>
      </c>
      <c r="E184" s="354">
        <f t="shared" ref="E184:M184" si="104">SUM(E185:E186)</f>
        <v>0.40310000000000001</v>
      </c>
      <c r="F184" s="354">
        <f t="shared" si="104"/>
        <v>0.77490000000000003</v>
      </c>
      <c r="G184" s="354">
        <f t="shared" si="104"/>
        <v>0.61249999999999993</v>
      </c>
      <c r="H184" s="354">
        <f t="shared" si="104"/>
        <v>0.57920000000000005</v>
      </c>
      <c r="I184" s="354"/>
      <c r="J184" s="354"/>
      <c r="K184" s="354">
        <f t="shared" si="104"/>
        <v>1.0987</v>
      </c>
      <c r="L184" s="354">
        <f t="shared" si="104"/>
        <v>1.2318</v>
      </c>
      <c r="M184" s="354">
        <f t="shared" si="104"/>
        <v>1.7833999999999999</v>
      </c>
      <c r="N184" s="354"/>
      <c r="O184" s="352">
        <f t="shared" si="96"/>
        <v>0.72738337590957192</v>
      </c>
    </row>
    <row r="185" spans="1:16" x14ac:dyDescent="0.3">
      <c r="A185" s="2" t="s">
        <v>17</v>
      </c>
      <c r="B185" t="s">
        <v>46</v>
      </c>
      <c r="C185" s="39">
        <v>0.30120000000000002</v>
      </c>
      <c r="D185" s="39">
        <v>0.31230000000000002</v>
      </c>
      <c r="E185" s="39">
        <v>0.38100000000000001</v>
      </c>
      <c r="F185" s="39">
        <v>0.73240000000000005</v>
      </c>
      <c r="G185" s="39">
        <v>0.57909999999999995</v>
      </c>
      <c r="H185" s="39">
        <v>0.5474</v>
      </c>
      <c r="I185" s="39"/>
      <c r="J185" s="39"/>
      <c r="K185" s="39">
        <v>1.0386</v>
      </c>
      <c r="L185" s="39">
        <v>1.1644000000000001</v>
      </c>
      <c r="M185" s="39">
        <v>1.6858</v>
      </c>
      <c r="N185" s="39"/>
      <c r="O185" s="89">
        <f t="shared" si="96"/>
        <v>0.6875422277472053</v>
      </c>
    </row>
    <row r="186" spans="1:16" x14ac:dyDescent="0.3">
      <c r="A186" s="2" t="s">
        <v>18</v>
      </c>
      <c r="B186" t="s">
        <v>48</v>
      </c>
      <c r="C186" s="39">
        <v>1.77E-2</v>
      </c>
      <c r="D186" s="39">
        <v>1.8100000000000002E-2</v>
      </c>
      <c r="E186" s="39">
        <v>2.2100000000000002E-2</v>
      </c>
      <c r="F186" s="39">
        <v>4.2500000000000003E-2</v>
      </c>
      <c r="G186" s="39">
        <v>3.3399999999999999E-2</v>
      </c>
      <c r="H186" s="39">
        <v>3.1800000000000002E-2</v>
      </c>
      <c r="I186" s="39"/>
      <c r="J186" s="39"/>
      <c r="K186" s="39">
        <v>6.0100000000000001E-2</v>
      </c>
      <c r="L186" s="39">
        <v>6.7400000000000002E-2</v>
      </c>
      <c r="M186" s="39">
        <v>9.7600000000000006E-2</v>
      </c>
      <c r="N186" s="39"/>
      <c r="O186" s="89">
        <f t="shared" si="96"/>
        <v>3.9841148162366662E-2</v>
      </c>
    </row>
    <row r="187" spans="1:16" x14ac:dyDescent="0.3">
      <c r="A187" s="349">
        <v>8</v>
      </c>
      <c r="B187" s="350" t="s">
        <v>49</v>
      </c>
      <c r="C187" s="354">
        <f>SUM(C188:C191)</f>
        <v>0.59789999999999999</v>
      </c>
      <c r="D187" s="354">
        <f>SUM(D188:D191)</f>
        <v>0.45350000000000001</v>
      </c>
      <c r="E187" s="354">
        <f t="shared" ref="E187:M187" si="105">SUM(E188:E191)</f>
        <v>0.56859999999999999</v>
      </c>
      <c r="F187" s="354">
        <f t="shared" si="105"/>
        <v>1.101</v>
      </c>
      <c r="G187" s="354">
        <f t="shared" si="105"/>
        <v>0.71530000000000005</v>
      </c>
      <c r="H187" s="354">
        <f t="shared" si="105"/>
        <v>0.96880000000000011</v>
      </c>
      <c r="I187" s="354"/>
      <c r="J187" s="354"/>
      <c r="K187" s="354">
        <f t="shared" si="105"/>
        <v>1.7843999999999998</v>
      </c>
      <c r="L187" s="354">
        <f t="shared" si="105"/>
        <v>1.6636</v>
      </c>
      <c r="M187" s="354">
        <f t="shared" si="105"/>
        <v>3.0106000000000002</v>
      </c>
      <c r="N187" s="354"/>
      <c r="O187" s="352">
        <f t="shared" si="96"/>
        <v>1.1410970586381566</v>
      </c>
    </row>
    <row r="188" spans="1:16" x14ac:dyDescent="0.3">
      <c r="A188" s="2" t="s">
        <v>19</v>
      </c>
      <c r="B188" t="s">
        <v>46</v>
      </c>
      <c r="C188" s="39">
        <v>0.30230000000000001</v>
      </c>
      <c r="D188" s="39">
        <v>0.2293</v>
      </c>
      <c r="E188" s="39">
        <v>0.28749999999999998</v>
      </c>
      <c r="F188" s="39">
        <v>0.55669999999999997</v>
      </c>
      <c r="G188" s="39">
        <v>0.36170000000000002</v>
      </c>
      <c r="H188" s="39">
        <v>0.48980000000000001</v>
      </c>
      <c r="I188" s="39"/>
      <c r="J188" s="39"/>
      <c r="K188" s="39">
        <v>0.9022</v>
      </c>
      <c r="L188" s="39">
        <v>0.84109999999999996</v>
      </c>
      <c r="M188" s="39">
        <v>1.5222</v>
      </c>
      <c r="N188" s="39"/>
      <c r="O188" s="89">
        <f t="shared" si="96"/>
        <v>0.57694921714318681</v>
      </c>
    </row>
    <row r="189" spans="1:16" x14ac:dyDescent="0.3">
      <c r="A189" s="2" t="s">
        <v>19</v>
      </c>
      <c r="B189" t="s">
        <v>47</v>
      </c>
      <c r="C189" s="39">
        <v>0.15509999999999999</v>
      </c>
      <c r="D189" s="39">
        <v>0.1176</v>
      </c>
      <c r="E189" s="39">
        <v>0.14749999999999999</v>
      </c>
      <c r="F189" s="39">
        <v>0.28560000000000002</v>
      </c>
      <c r="G189" s="39">
        <v>0.1855</v>
      </c>
      <c r="H189" s="39">
        <v>0.25130000000000002</v>
      </c>
      <c r="I189" s="39"/>
      <c r="J189" s="39"/>
      <c r="K189" s="39">
        <v>0.46279999999999999</v>
      </c>
      <c r="L189" s="39">
        <v>0.43149999999999999</v>
      </c>
      <c r="M189" s="39">
        <v>0.78090000000000004</v>
      </c>
      <c r="N189" s="39"/>
      <c r="O189" s="89">
        <f t="shared" si="96"/>
        <v>0.29598139928063799</v>
      </c>
    </row>
    <row r="190" spans="1:16" x14ac:dyDescent="0.3">
      <c r="A190" s="2" t="s">
        <v>20</v>
      </c>
      <c r="B190" t="s">
        <v>50</v>
      </c>
      <c r="C190" s="39">
        <v>9.2899999999999996E-2</v>
      </c>
      <c r="D190" s="39">
        <v>7.0499999999999993E-2</v>
      </c>
      <c r="E190" s="39">
        <v>8.8300000000000003E-2</v>
      </c>
      <c r="F190" s="39">
        <v>0.17100000000000001</v>
      </c>
      <c r="G190" s="39">
        <v>0.1111</v>
      </c>
      <c r="H190" s="39">
        <v>0.15049999999999999</v>
      </c>
      <c r="I190" s="39"/>
      <c r="J190" s="39"/>
      <c r="K190" s="39">
        <v>0.2772</v>
      </c>
      <c r="L190" s="39">
        <v>0.25840000000000002</v>
      </c>
      <c r="M190" s="39">
        <v>0.46760000000000002</v>
      </c>
      <c r="N190" s="39"/>
      <c r="O190" s="89">
        <f t="shared" si="96"/>
        <v>0.1772433774422488</v>
      </c>
    </row>
    <row r="191" spans="1:16" x14ac:dyDescent="0.3">
      <c r="A191" s="2" t="s">
        <v>20</v>
      </c>
      <c r="B191" t="s">
        <v>47</v>
      </c>
      <c r="C191" s="39">
        <v>4.7600000000000003E-2</v>
      </c>
      <c r="D191" s="39">
        <v>3.61E-2</v>
      </c>
      <c r="E191" s="39">
        <v>4.53E-2</v>
      </c>
      <c r="F191" s="39">
        <v>8.77E-2</v>
      </c>
      <c r="G191" s="39">
        <v>5.7000000000000002E-2</v>
      </c>
      <c r="H191" s="39">
        <v>7.7200000000000005E-2</v>
      </c>
      <c r="I191" s="39"/>
      <c r="J191" s="39"/>
      <c r="K191" s="39">
        <v>0.14219999999999999</v>
      </c>
      <c r="L191" s="39">
        <v>0.1326</v>
      </c>
      <c r="M191" s="39">
        <v>0.2399</v>
      </c>
      <c r="N191" s="39"/>
      <c r="O191" s="89">
        <f t="shared" si="96"/>
        <v>9.0923064772083007E-2</v>
      </c>
    </row>
    <row r="192" spans="1:16" x14ac:dyDescent="0.3">
      <c r="A192" s="349">
        <v>9</v>
      </c>
      <c r="B192" s="350" t="s">
        <v>51</v>
      </c>
      <c r="C192" s="354">
        <f t="shared" ref="C192:H192" si="106">SUM(C195,C197)</f>
        <v>0.47380381206510602</v>
      </c>
      <c r="D192" s="354">
        <f t="shared" si="106"/>
        <v>0.48658919219310603</v>
      </c>
      <c r="E192" s="354">
        <f t="shared" si="106"/>
        <v>0.68142384319890958</v>
      </c>
      <c r="F192" s="354">
        <f t="shared" si="106"/>
        <v>0.81360128140903809</v>
      </c>
      <c r="G192" s="354">
        <f t="shared" si="106"/>
        <v>0.77132336532690959</v>
      </c>
      <c r="H192" s="354">
        <f t="shared" si="106"/>
        <v>0.78923698476690973</v>
      </c>
      <c r="I192" s="354"/>
      <c r="J192" s="354"/>
      <c r="K192" s="354">
        <f>SUM(K195,K197)</f>
        <v>1.0103743132149097</v>
      </c>
      <c r="L192" s="354">
        <f>SUM(L195,L197)</f>
        <v>1.0500282510069097</v>
      </c>
      <c r="M192" s="354">
        <f>SUM(M195,M197)</f>
        <v>1.2666613989909097</v>
      </c>
      <c r="N192" s="354"/>
      <c r="O192" s="354">
        <f>SUM(O195,O197)</f>
        <v>0.76495882125922754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-0.58650000000000002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07">SUM(C187,C184,C179,C169,C162)</f>
        <v>5.5697067295</v>
      </c>
      <c r="D194" s="360">
        <f t="shared" si="107"/>
        <v>5.7200027295</v>
      </c>
      <c r="E194" s="360">
        <f t="shared" si="107"/>
        <v>8.0103428222000002</v>
      </c>
      <c r="F194" s="360">
        <f t="shared" si="107"/>
        <v>9.5641284785000007</v>
      </c>
      <c r="G194" s="360">
        <f t="shared" si="107"/>
        <v>9.0671388222000004</v>
      </c>
      <c r="H194" s="360">
        <f t="shared" si="107"/>
        <v>9.2777188222000007</v>
      </c>
      <c r="I194" s="360"/>
      <c r="J194" s="360"/>
      <c r="K194" s="360">
        <f>SUM(K187,K184,K179,K169,K162)</f>
        <v>11.877254822199999</v>
      </c>
      <c r="L194" s="360">
        <f>SUM(L187,L184,L179,L169,L162)</f>
        <v>12.343398822199999</v>
      </c>
      <c r="M194" s="360">
        <f>SUM(M187,M184,M179,M169,M162)</f>
        <v>14.889986822200001</v>
      </c>
      <c r="N194" s="361"/>
      <c r="O194" s="362">
        <f>((C194*$C$160+D194*$D$160+E194*$E$160+F194*$F$160+G194*$G$160+H194*$H$160+I194*$I$160+J194*$J$160+K194*$K$160+L194*$L$160+M194*$M$160)/$O$160)+O193</f>
        <v>8.9923216868767035</v>
      </c>
      <c r="P194" s="247"/>
      <c r="Q194" s="247"/>
    </row>
    <row r="195" spans="1:17" x14ac:dyDescent="0.3">
      <c r="A195" s="349" t="s">
        <v>21</v>
      </c>
      <c r="B195" s="350" t="s">
        <v>53</v>
      </c>
      <c r="C195" s="354">
        <f t="shared" ref="C195:L195" si="108">SUM(C196:C196)</f>
        <v>0.1160337002956735</v>
      </c>
      <c r="D195" s="354">
        <f t="shared" si="108"/>
        <v>0.1191648168636735</v>
      </c>
      <c r="E195" s="354">
        <f t="shared" si="108"/>
        <v>0.16687947201489262</v>
      </c>
      <c r="F195" s="354">
        <f t="shared" si="108"/>
        <v>0.19924948859259053</v>
      </c>
      <c r="G195" s="354">
        <f t="shared" si="108"/>
        <v>0.18889570308289261</v>
      </c>
      <c r="H195" s="354">
        <f t="shared" si="108"/>
        <v>0.19328271622289261</v>
      </c>
      <c r="I195" s="354"/>
      <c r="J195" s="354"/>
      <c r="K195" s="354">
        <f t="shared" si="108"/>
        <v>0.24743884971089261</v>
      </c>
      <c r="L195" s="354">
        <f t="shared" si="108"/>
        <v>0.25715002766289258</v>
      </c>
      <c r="M195" s="354">
        <f>SUM(M196:M196)</f>
        <v>0.31020309546689262</v>
      </c>
      <c r="N195" s="354"/>
      <c r="O195" s="352">
        <f>SUM(O196)</f>
        <v>0.18733703770270238</v>
      </c>
    </row>
    <row r="196" spans="1:17" x14ac:dyDescent="0.3">
      <c r="A196" s="2" t="s">
        <v>121</v>
      </c>
      <c r="B196" t="s">
        <v>128</v>
      </c>
      <c r="C196" s="39">
        <f>0.020833*C194</f>
        <v>0.1160337002956735</v>
      </c>
      <c r="D196" s="39">
        <f t="shared" ref="D196:K196" si="109">0.020833*D194</f>
        <v>0.1191648168636735</v>
      </c>
      <c r="E196" s="39">
        <f t="shared" si="109"/>
        <v>0.16687947201489262</v>
      </c>
      <c r="F196" s="39">
        <f t="shared" si="109"/>
        <v>0.19924948859259053</v>
      </c>
      <c r="G196" s="346">
        <f t="shared" si="109"/>
        <v>0.18889570308289261</v>
      </c>
      <c r="H196" s="39">
        <f t="shared" si="109"/>
        <v>0.19328271622289261</v>
      </c>
      <c r="I196" s="39"/>
      <c r="J196" s="39"/>
      <c r="K196" s="39">
        <f t="shared" si="109"/>
        <v>0.24743884971089261</v>
      </c>
      <c r="L196" s="39">
        <f t="shared" ref="L196" si="110">0.020833*L194</f>
        <v>0.25715002766289258</v>
      </c>
      <c r="M196" s="39">
        <f t="shared" ref="M196" si="111">0.020833*M194</f>
        <v>0.31020309546689262</v>
      </c>
      <c r="N196" s="39"/>
      <c r="O196" s="246">
        <f>0.020833*O194</f>
        <v>0.18733703770270238</v>
      </c>
      <c r="P196" s="39"/>
    </row>
    <row r="197" spans="1:17" x14ac:dyDescent="0.3">
      <c r="A197" s="349" t="s">
        <v>24</v>
      </c>
      <c r="B197" s="350" t="s">
        <v>56</v>
      </c>
      <c r="C197" s="354">
        <f>SUM(C198,C199)</f>
        <v>0.35777011176943252</v>
      </c>
      <c r="D197" s="354">
        <f t="shared" ref="D197:K197" si="112">SUM(D198,D199)</f>
        <v>0.36742437532943251</v>
      </c>
      <c r="E197" s="354">
        <f t="shared" si="112"/>
        <v>0.51454437118401697</v>
      </c>
      <c r="F197" s="354">
        <f t="shared" si="112"/>
        <v>0.61435179281644758</v>
      </c>
      <c r="G197" s="354">
        <f t="shared" si="112"/>
        <v>0.58242766224401699</v>
      </c>
      <c r="H197" s="354">
        <f t="shared" si="112"/>
        <v>0.59595426854401712</v>
      </c>
      <c r="I197" s="354"/>
      <c r="J197" s="354"/>
      <c r="K197" s="354">
        <f t="shared" si="112"/>
        <v>0.76293546350401698</v>
      </c>
      <c r="L197" s="354">
        <f t="shared" ref="L197" si="113">SUM(L198,L199)</f>
        <v>0.79287822334401703</v>
      </c>
      <c r="M197" s="354">
        <f t="shared" ref="M197" si="114">SUM(M198,M199)</f>
        <v>0.95645830352401706</v>
      </c>
      <c r="N197" s="354"/>
      <c r="O197" s="352">
        <f>SUM(O198:O199)</f>
        <v>0.57762178355652516</v>
      </c>
    </row>
    <row r="198" spans="1:17" x14ac:dyDescent="0.3">
      <c r="A198" s="2" t="s">
        <v>25</v>
      </c>
      <c r="B198" t="s">
        <v>129</v>
      </c>
      <c r="C198" s="39">
        <f>C196</f>
        <v>0.1160337002956735</v>
      </c>
      <c r="D198" s="39">
        <f t="shared" ref="D198:K198" si="115">D196</f>
        <v>0.1191648168636735</v>
      </c>
      <c r="E198" s="39">
        <f t="shared" si="115"/>
        <v>0.16687947201489262</v>
      </c>
      <c r="F198" s="39">
        <f t="shared" si="115"/>
        <v>0.19924948859259053</v>
      </c>
      <c r="G198" s="39">
        <f t="shared" si="115"/>
        <v>0.18889570308289261</v>
      </c>
      <c r="H198" s="39">
        <f t="shared" si="115"/>
        <v>0.19328271622289261</v>
      </c>
      <c r="I198" s="39"/>
      <c r="J198" s="39"/>
      <c r="K198" s="39">
        <f t="shared" si="115"/>
        <v>0.24743884971089261</v>
      </c>
      <c r="L198" s="39">
        <f t="shared" ref="L198" si="116">L196</f>
        <v>0.25715002766289258</v>
      </c>
      <c r="M198" s="39">
        <f t="shared" ref="M198" si="117">M196</f>
        <v>0.31020309546689262</v>
      </c>
      <c r="N198" s="39"/>
      <c r="O198" s="246">
        <f>O196</f>
        <v>0.18733703770270238</v>
      </c>
    </row>
    <row r="199" spans="1:17" x14ac:dyDescent="0.3">
      <c r="A199" s="2" t="s">
        <v>26</v>
      </c>
      <c r="B199" t="s">
        <v>130</v>
      </c>
      <c r="C199" s="39">
        <f>0.043402*C194</f>
        <v>0.24173641147375902</v>
      </c>
      <c r="D199" s="39">
        <f t="shared" ref="D199:K199" si="118">0.043402*D194</f>
        <v>0.24825955846575901</v>
      </c>
      <c r="E199" s="39">
        <f t="shared" si="118"/>
        <v>0.34766489916912441</v>
      </c>
      <c r="F199" s="39">
        <f t="shared" si="118"/>
        <v>0.41510230422385708</v>
      </c>
      <c r="G199" s="39">
        <f t="shared" si="118"/>
        <v>0.39353195916112443</v>
      </c>
      <c r="H199" s="39">
        <f t="shared" si="118"/>
        <v>0.40267155232112445</v>
      </c>
      <c r="I199" s="39"/>
      <c r="J199" s="39"/>
      <c r="K199" s="39">
        <f t="shared" si="118"/>
        <v>0.51549661379312439</v>
      </c>
      <c r="L199" s="39">
        <f t="shared" ref="L199" si="119">0.043402*L194</f>
        <v>0.5357281956811244</v>
      </c>
      <c r="M199" s="39">
        <f t="shared" ref="M199" si="120">0.043402*M194</f>
        <v>0.64625520805712444</v>
      </c>
      <c r="N199" s="39"/>
      <c r="O199" s="246">
        <f>0.043402*O194</f>
        <v>0.39028474585382272</v>
      </c>
    </row>
    <row r="200" spans="1:17" ht="28.8" x14ac:dyDescent="0.3">
      <c r="A200" s="370">
        <v>10</v>
      </c>
      <c r="B200" s="371" t="s">
        <v>134</v>
      </c>
      <c r="C200" s="372">
        <v>1.41E-2</v>
      </c>
      <c r="D200" s="372">
        <v>1.41E-2</v>
      </c>
      <c r="E200" s="372">
        <v>1.41E-2</v>
      </c>
      <c r="F200" s="372">
        <v>1.41E-2</v>
      </c>
      <c r="G200" s="372">
        <v>1.41E-2</v>
      </c>
      <c r="H200" s="372">
        <v>1.41E-2</v>
      </c>
      <c r="I200" s="372"/>
      <c r="J200" s="372"/>
      <c r="K200" s="372">
        <v>1.41E-2</v>
      </c>
      <c r="L200" s="372">
        <v>1.41E-2</v>
      </c>
      <c r="M200" s="372">
        <v>1.41E-2</v>
      </c>
      <c r="N200" s="373"/>
      <c r="O200" s="374">
        <f t="shared" ref="O200" si="121">(C200*$C$160+D200*$D$160+E200*$E$160+F200*$F$160+G200*$G$160+H200*$H$160+I200*$I$160+J200*$J$160+K200*$K$160+L200*$L$160+M200*$M$160)/$O$160</f>
        <v>1.4099999999999998E-2</v>
      </c>
      <c r="P200" s="246"/>
    </row>
    <row r="201" spans="1:17" ht="18" x14ac:dyDescent="0.3">
      <c r="A201" s="579" t="s">
        <v>60</v>
      </c>
      <c r="B201" s="579"/>
      <c r="C201" s="340">
        <f t="shared" ref="C201:H201" si="122">SUM(C162,C169,C179,C184,C187,C192,C200)</f>
        <v>6.057610541565106</v>
      </c>
      <c r="D201" s="340">
        <f t="shared" si="122"/>
        <v>6.2206919216931063</v>
      </c>
      <c r="E201" s="340">
        <f t="shared" si="122"/>
        <v>8.7058666653989096</v>
      </c>
      <c r="F201" s="340">
        <f t="shared" si="122"/>
        <v>10.39182975990904</v>
      </c>
      <c r="G201" s="340">
        <f t="shared" si="122"/>
        <v>9.8525621875269085</v>
      </c>
      <c r="H201" s="340">
        <f t="shared" si="122"/>
        <v>10.081055806966909</v>
      </c>
      <c r="I201" s="340"/>
      <c r="J201" s="340"/>
      <c r="K201" s="340">
        <f>SUM(K162,K169,K179,K184,K187,K192,K200)</f>
        <v>12.901729135414907</v>
      </c>
      <c r="L201" s="340">
        <f>SUM(L162,L169,L179,L184,L187,L192,L200)</f>
        <v>13.407527073206911</v>
      </c>
      <c r="M201" s="340">
        <f>SUM(M162,M169,M179,M184,M187,M192,M200)</f>
        <v>16.170748221190909</v>
      </c>
      <c r="N201" s="356"/>
      <c r="O201" s="467">
        <f>O194+O195+O197+O200</f>
        <v>9.7713805081359304</v>
      </c>
      <c r="P201" t="s">
        <v>214</v>
      </c>
      <c r="Q201"/>
    </row>
    <row r="202" spans="1:17" ht="15.6" x14ac:dyDescent="0.3">
      <c r="M202" s="336" t="s">
        <v>150</v>
      </c>
      <c r="O202" s="337">
        <f>O201/SUM($O$103,$O$152,$O$201)</f>
        <v>0.33717256285769881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4ED0-2E37-4B5A-A479-82C22873737D}">
  <dimension ref="A1:T208"/>
  <sheetViews>
    <sheetView topLeftCell="A54" zoomScale="80" zoomScaleNormal="80" workbookViewId="0">
      <selection activeCell="C55" sqref="C55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216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9</v>
      </c>
      <c r="D5" s="417">
        <f t="shared" si="0"/>
        <v>133</v>
      </c>
      <c r="E5" s="417">
        <f t="shared" si="0"/>
        <v>429</v>
      </c>
      <c r="F5" s="417">
        <f t="shared" si="0"/>
        <v>56</v>
      </c>
      <c r="G5" s="417">
        <f t="shared" si="0"/>
        <v>15</v>
      </c>
      <c r="H5" s="417">
        <f t="shared" si="0"/>
        <v>225</v>
      </c>
      <c r="I5" s="456">
        <f t="shared" si="0"/>
        <v>12</v>
      </c>
      <c r="J5" s="417">
        <f t="shared" si="0"/>
        <v>30</v>
      </c>
      <c r="K5" s="417">
        <f t="shared" si="0"/>
        <v>205</v>
      </c>
      <c r="L5" s="417">
        <f t="shared" si="0"/>
        <v>31</v>
      </c>
      <c r="M5" s="417">
        <f t="shared" si="0"/>
        <v>141</v>
      </c>
      <c r="N5" s="604">
        <f>SUM(C5:M5)</f>
        <v>1286</v>
      </c>
      <c r="O5" s="604"/>
      <c r="P5" s="418"/>
      <c r="Q5" s="418"/>
      <c r="R5" s="419">
        <f>N7/N5</f>
        <v>6163.6432503888027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42248.75</v>
      </c>
      <c r="D7" s="401">
        <f t="shared" si="2"/>
        <v>1086232.6599999999</v>
      </c>
      <c r="E7" s="401">
        <f t="shared" si="2"/>
        <v>2937839.49</v>
      </c>
      <c r="F7" s="401">
        <f t="shared" si="2"/>
        <v>177601.51</v>
      </c>
      <c r="G7" s="401">
        <f t="shared" si="2"/>
        <v>79484.3</v>
      </c>
      <c r="H7" s="401">
        <f t="shared" si="2"/>
        <v>1355249.1400000001</v>
      </c>
      <c r="I7" s="401">
        <f t="shared" si="2"/>
        <v>37482.42</v>
      </c>
      <c r="J7" s="401">
        <f t="shared" si="2"/>
        <v>220892.36</v>
      </c>
      <c r="K7" s="401">
        <f t="shared" si="2"/>
        <v>1037138.03</v>
      </c>
      <c r="L7" s="401">
        <f t="shared" si="2"/>
        <v>168271.31</v>
      </c>
      <c r="M7" s="401">
        <f t="shared" si="2"/>
        <v>784005.25</v>
      </c>
      <c r="N7" s="606">
        <f>SUM(C7:M7)</f>
        <v>7926445.2199999997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1.0720825415701056</v>
      </c>
      <c r="D9" s="405">
        <f t="shared" ref="D9:M9" si="3">SUM(D10:D15)</f>
        <v>1.38930301780265</v>
      </c>
      <c r="E9" s="405">
        <f t="shared" si="3"/>
        <v>1.6446850456060962</v>
      </c>
      <c r="F9" s="405">
        <f t="shared" si="3"/>
        <v>2.0389146730543004</v>
      </c>
      <c r="G9" s="405">
        <f t="shared" si="3"/>
        <v>2.3563046100777134</v>
      </c>
      <c r="H9" s="405">
        <f t="shared" si="3"/>
        <v>2.3106139831421109</v>
      </c>
      <c r="I9" s="405">
        <f t="shared" si="3"/>
        <v>3.6553040000000001</v>
      </c>
      <c r="J9" s="405">
        <f t="shared" si="3"/>
        <v>2.7706413158567367</v>
      </c>
      <c r="K9" s="405">
        <f t="shared" si="3"/>
        <v>3.6005996703422789</v>
      </c>
      <c r="L9" s="405">
        <f t="shared" si="3"/>
        <v>3.9944556175298094</v>
      </c>
      <c r="M9" s="405">
        <f t="shared" si="3"/>
        <v>4.652755854176946</v>
      </c>
      <c r="N9" s="603">
        <f t="shared" ref="N9:N30" si="4">(O64*$O$62+O113*$O$111+O162*$O$160)/$N$7</f>
        <v>2.3806840337910642</v>
      </c>
      <c r="O9" s="603"/>
      <c r="P9" s="406">
        <f t="shared" ref="P9:P48" si="5">N9/$N$48</f>
        <v>0.24555272290708727</v>
      </c>
      <c r="Q9" s="405">
        <f t="shared" ref="Q9:Q48" si="6">P9*$O$53</f>
        <v>1.2799110970556573</v>
      </c>
      <c r="R9" s="407">
        <f t="shared" ref="R9:R47" si="7">N9*$N$7</f>
        <v>18870361.5799735</v>
      </c>
    </row>
    <row r="10" spans="1:18" x14ac:dyDescent="0.3">
      <c r="A10" s="420" t="s">
        <v>3</v>
      </c>
      <c r="B10" s="421" t="s">
        <v>30</v>
      </c>
      <c r="C10" s="422">
        <f t="shared" ref="C10:M10" si="8">(C65*C$62+C114*C$111+C163*C$160)/(SUM(C$160,C$111,C$62))</f>
        <v>0.69088499018314153</v>
      </c>
      <c r="D10" s="422">
        <f t="shared" si="8"/>
        <v>0.93574265214967856</v>
      </c>
      <c r="E10" s="422">
        <f t="shared" si="8"/>
        <v>1.0782736796917383</v>
      </c>
      <c r="F10" s="422">
        <f t="shared" si="8"/>
        <v>1.0782657134502969</v>
      </c>
      <c r="G10" s="422">
        <f t="shared" si="8"/>
        <v>1.540680169165483</v>
      </c>
      <c r="H10" s="422">
        <f t="shared" si="8"/>
        <v>1.6201665226166462</v>
      </c>
      <c r="I10" s="422">
        <f t="shared" si="8"/>
        <v>1.6201000000000001</v>
      </c>
      <c r="J10" s="422">
        <f t="shared" si="8"/>
        <v>1.1695419428947205</v>
      </c>
      <c r="K10" s="422">
        <f t="shared" si="8"/>
        <v>2.2561042858596174</v>
      </c>
      <c r="L10" s="422">
        <f t="shared" si="8"/>
        <v>2.5860622471234103</v>
      </c>
      <c r="M10" s="422">
        <f t="shared" si="8"/>
        <v>2.7173258593281107</v>
      </c>
      <c r="N10" s="600">
        <f t="shared" si="4"/>
        <v>1.5073120721630369</v>
      </c>
      <c r="O10" s="600"/>
      <c r="P10" s="423">
        <f t="shared" si="5"/>
        <v>0.15546984746268977</v>
      </c>
      <c r="Q10" s="422">
        <f t="shared" si="6"/>
        <v>0.81036602106970024</v>
      </c>
      <c r="R10" s="424">
        <f t="shared" si="7"/>
        <v>11947626.569444999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2.763539960732566E-2</v>
      </c>
      <c r="D11" s="440">
        <f t="shared" si="9"/>
        <v>3.7429706085987141E-2</v>
      </c>
      <c r="E11" s="440">
        <f t="shared" si="9"/>
        <v>4.3130947187669536E-2</v>
      </c>
      <c r="F11" s="440">
        <f t="shared" si="9"/>
        <v>4.3130628538011875E-2</v>
      </c>
      <c r="G11" s="440">
        <f t="shared" si="9"/>
        <v>6.162720676661932E-2</v>
      </c>
      <c r="H11" s="440">
        <f t="shared" si="9"/>
        <v>6.4806660904665858E-2</v>
      </c>
      <c r="I11" s="440">
        <f t="shared" si="9"/>
        <v>6.4804E-2</v>
      </c>
      <c r="J11" s="440">
        <f t="shared" si="9"/>
        <v>7.017251657368323E-2</v>
      </c>
      <c r="K11" s="440">
        <f t="shared" si="9"/>
        <v>9.0244171434384679E-2</v>
      </c>
      <c r="L11" s="440">
        <f t="shared" si="9"/>
        <v>0.10344248988493641</v>
      </c>
      <c r="M11" s="440">
        <f t="shared" si="9"/>
        <v>0.10869303437312441</v>
      </c>
      <c r="N11" s="599">
        <f t="shared" si="4"/>
        <v>6.0944333426617696E-2</v>
      </c>
      <c r="O11" s="599"/>
      <c r="P11" s="441">
        <f t="shared" si="5"/>
        <v>6.2860282197266873E-3</v>
      </c>
      <c r="Q11" s="440">
        <f t="shared" si="6"/>
        <v>3.2765090851293463E-2</v>
      </c>
      <c r="R11" s="442">
        <f t="shared" si="7"/>
        <v>483071.92037550005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1.659261527452139E-2</v>
      </c>
      <c r="E12" s="440">
        <f t="shared" si="10"/>
        <v>9.5694905234594702E-3</v>
      </c>
      <c r="F12" s="440">
        <f t="shared" si="10"/>
        <v>0</v>
      </c>
      <c r="G12" s="440">
        <f t="shared" si="10"/>
        <v>0</v>
      </c>
      <c r="H12" s="440">
        <f t="shared" si="10"/>
        <v>0</v>
      </c>
      <c r="I12" s="440">
        <f t="shared" si="10"/>
        <v>0</v>
      </c>
      <c r="J12" s="440">
        <f t="shared" si="10"/>
        <v>5.8496356836424769E-2</v>
      </c>
      <c r="K12" s="440">
        <f t="shared" si="10"/>
        <v>1.2099029206363207E-2</v>
      </c>
      <c r="L12" s="440">
        <f t="shared" si="10"/>
        <v>4.3618105070911961E-3</v>
      </c>
      <c r="M12" s="440">
        <f t="shared" si="10"/>
        <v>2.8003312963784364E-2</v>
      </c>
      <c r="N12" s="599">
        <f t="shared" si="4"/>
        <v>1.1896321584999233E-2</v>
      </c>
      <c r="O12" s="599"/>
      <c r="P12" s="441">
        <f t="shared" si="5"/>
        <v>1.2270314398350303E-3</v>
      </c>
      <c r="Q12" s="440">
        <f t="shared" si="6"/>
        <v>6.3957391214728336E-3</v>
      </c>
      <c r="R12" s="442">
        <f t="shared" si="7"/>
        <v>94295.541362999982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0.16500000000000001</v>
      </c>
      <c r="H13" s="422">
        <f t="shared" si="11"/>
        <v>0.1923</v>
      </c>
      <c r="I13" s="422">
        <f t="shared" si="11"/>
        <v>0.1923</v>
      </c>
      <c r="J13" s="422">
        <f t="shared" si="11"/>
        <v>0.1923</v>
      </c>
      <c r="K13" s="422">
        <f t="shared" si="11"/>
        <v>0.22839999999999999</v>
      </c>
      <c r="L13" s="422">
        <f t="shared" si="11"/>
        <v>0.22839999999999999</v>
      </c>
      <c r="M13" s="422">
        <f t="shared" si="11"/>
        <v>0.26960000000000001</v>
      </c>
      <c r="N13" s="600">
        <f t="shared" si="4"/>
        <v>0.1848901955207104</v>
      </c>
      <c r="O13" s="600"/>
      <c r="P13" s="423">
        <f t="shared" si="5"/>
        <v>1.9070271528909093E-2</v>
      </c>
      <c r="Q13" s="422">
        <f t="shared" si="6"/>
        <v>9.9401268553437908E-2</v>
      </c>
      <c r="R13" s="424">
        <f t="shared" si="7"/>
        <v>1465522.0065100002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0.2673621517796384</v>
      </c>
      <c r="D14" s="440">
        <f t="shared" si="12"/>
        <v>0.27273804429246307</v>
      </c>
      <c r="E14" s="440">
        <f t="shared" si="12"/>
        <v>0.34871092820322874</v>
      </c>
      <c r="F14" s="440">
        <f t="shared" si="12"/>
        <v>0.75251833106599153</v>
      </c>
      <c r="G14" s="440">
        <f t="shared" si="12"/>
        <v>0.58899723414561123</v>
      </c>
      <c r="H14" s="440">
        <f t="shared" si="12"/>
        <v>0.43334079962079891</v>
      </c>
      <c r="I14" s="440">
        <f t="shared" si="12"/>
        <v>1.7781</v>
      </c>
      <c r="J14" s="440">
        <f t="shared" si="12"/>
        <v>0.9252304995519085</v>
      </c>
      <c r="K14" s="440">
        <f t="shared" si="12"/>
        <v>1.0137521838419135</v>
      </c>
      <c r="L14" s="440">
        <f t="shared" si="12"/>
        <v>1.0721890700143715</v>
      </c>
      <c r="M14" s="440">
        <f t="shared" si="12"/>
        <v>1.5291336475119266</v>
      </c>
      <c r="N14" s="599">
        <f t="shared" si="4"/>
        <v>0.60575083917832218</v>
      </c>
      <c r="O14" s="599"/>
      <c r="P14" s="441">
        <f t="shared" si="5"/>
        <v>6.2479424338653881E-2</v>
      </c>
      <c r="Q14" s="440">
        <f t="shared" si="6"/>
        <v>0.32566573728832532</v>
      </c>
      <c r="R14" s="442">
        <f t="shared" si="7"/>
        <v>4801450.8437160002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4"/>
        <v>9.890271917377862E-3</v>
      </c>
      <c r="O15" s="600"/>
      <c r="P15" s="423">
        <f t="shared" si="5"/>
        <v>1.0201199172728069E-3</v>
      </c>
      <c r="Q15" s="422">
        <f t="shared" si="6"/>
        <v>5.3172401714274772E-3</v>
      </c>
      <c r="R15" s="424">
        <f t="shared" si="7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3.1652967478023832</v>
      </c>
      <c r="D16" s="405">
        <f t="shared" si="13"/>
        <v>3.1815806029497402</v>
      </c>
      <c r="E16" s="405">
        <f t="shared" si="13"/>
        <v>4.8863128086465331</v>
      </c>
      <c r="F16" s="405">
        <f t="shared" si="13"/>
        <v>5.3482694878247141</v>
      </c>
      <c r="G16" s="405">
        <f t="shared" si="13"/>
        <v>4.8898674404500602</v>
      </c>
      <c r="H16" s="405">
        <f t="shared" si="13"/>
        <v>4.8851356665622658</v>
      </c>
      <c r="I16" s="405">
        <f t="shared" si="13"/>
        <v>4.8944316247000001</v>
      </c>
      <c r="J16" s="405">
        <f t="shared" si="13"/>
        <v>5.325319748085426</v>
      </c>
      <c r="K16" s="405">
        <f t="shared" si="13"/>
        <v>4.882631402240035</v>
      </c>
      <c r="L16" s="405">
        <f t="shared" si="13"/>
        <v>4.8741952076269008</v>
      </c>
      <c r="M16" s="405">
        <f t="shared" si="13"/>
        <v>4.8903209156609346</v>
      </c>
      <c r="N16" s="603">
        <f t="shared" si="4"/>
        <v>4.6656398197850848</v>
      </c>
      <c r="O16" s="603"/>
      <c r="P16" s="406">
        <f t="shared" si="5"/>
        <v>0.48123167358231039</v>
      </c>
      <c r="Q16" s="405">
        <f t="shared" si="6"/>
        <v>2.5083564620284138</v>
      </c>
      <c r="R16" s="409">
        <f t="shared" si="7"/>
        <v>36981938.447777145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1.7294141939347321</v>
      </c>
      <c r="D17" s="422">
        <f t="shared" si="14"/>
        <v>1.740761899918384</v>
      </c>
      <c r="E17" s="422">
        <f t="shared" si="14"/>
        <v>2.5879251385428823</v>
      </c>
      <c r="F17" s="422">
        <f t="shared" si="14"/>
        <v>2.8044039913737224</v>
      </c>
      <c r="G17" s="422">
        <f t="shared" si="14"/>
        <v>2.5892353353052115</v>
      </c>
      <c r="H17" s="422">
        <f t="shared" si="14"/>
        <v>2.58788636748517</v>
      </c>
      <c r="I17" s="422">
        <f t="shared" si="14"/>
        <v>2.5979000000000001</v>
      </c>
      <c r="J17" s="422">
        <f t="shared" si="14"/>
        <v>2.8296629146567134</v>
      </c>
      <c r="K17" s="422">
        <f t="shared" si="14"/>
        <v>2.5863821166629095</v>
      </c>
      <c r="L17" s="422">
        <f t="shared" si="14"/>
        <v>2.5796368359823196</v>
      </c>
      <c r="M17" s="422">
        <f t="shared" si="14"/>
        <v>2.5898279560411108</v>
      </c>
      <c r="N17" s="600">
        <f t="shared" si="4"/>
        <v>2.4787059257567168</v>
      </c>
      <c r="O17" s="600"/>
      <c r="P17" s="423">
        <f t="shared" si="5"/>
        <v>0.25566307024215185</v>
      </c>
      <c r="Q17" s="422">
        <f t="shared" si="6"/>
        <v>1.3326099455800642</v>
      </c>
      <c r="R17" s="424">
        <f t="shared" si="7"/>
        <v>19647326.737000003</v>
      </c>
    </row>
    <row r="18" spans="1:18" x14ac:dyDescent="0.3">
      <c r="A18" s="438" t="s">
        <v>116</v>
      </c>
      <c r="B18" s="439" t="s">
        <v>117</v>
      </c>
      <c r="C18" s="440">
        <f t="shared" ref="C18:M18" si="15">(C73*C$62+C122*C$111+C171*C$160)/(SUM(C$160,C$111,C$62))</f>
        <v>0.7330865709095753</v>
      </c>
      <c r="D18" s="440">
        <f t="shared" si="15"/>
        <v>0.73789678404210357</v>
      </c>
      <c r="E18" s="440">
        <f t="shared" si="15"/>
        <v>1.097003350752358</v>
      </c>
      <c r="F18" s="440">
        <f t="shared" si="15"/>
        <v>1.1887672211153812</v>
      </c>
      <c r="G18" s="440">
        <f t="shared" si="15"/>
        <v>1.097558733988532</v>
      </c>
      <c r="H18" s="440">
        <f t="shared" si="15"/>
        <v>1.0969869159723911</v>
      </c>
      <c r="I18" s="440">
        <f t="shared" si="15"/>
        <v>1.1012316247</v>
      </c>
      <c r="J18" s="440">
        <f t="shared" si="15"/>
        <v>1.1994743018825782</v>
      </c>
      <c r="K18" s="440">
        <f t="shared" si="15"/>
        <v>1.0963492745785908</v>
      </c>
      <c r="L18" s="440">
        <f t="shared" si="15"/>
        <v>1.0934899973150534</v>
      </c>
      <c r="M18" s="440">
        <f t="shared" si="15"/>
        <v>1.0978099417701348</v>
      </c>
      <c r="N18" s="599">
        <f t="shared" si="4"/>
        <v>1.0507060909867918</v>
      </c>
      <c r="O18" s="599"/>
      <c r="P18" s="441">
        <f t="shared" si="5"/>
        <v>0.10837378583415647</v>
      </c>
      <c r="Q18" s="440">
        <f t="shared" si="6"/>
        <v>0.56488402766177015</v>
      </c>
      <c r="R18" s="442">
        <f t="shared" si="7"/>
        <v>8328364.2725271406</v>
      </c>
    </row>
    <row r="19" spans="1:18" x14ac:dyDescent="0.3">
      <c r="A19" s="420" t="s">
        <v>8</v>
      </c>
      <c r="B19" s="421" t="s">
        <v>35</v>
      </c>
      <c r="C19" s="422">
        <f t="shared" ref="C19:M19" si="16">(C74*C$62+C123*C$111+C172*C$160)/(SUM(C$160,C$111,C$62))</f>
        <v>0.44952311225775909</v>
      </c>
      <c r="D19" s="422">
        <f t="shared" si="16"/>
        <v>0.44833520419189021</v>
      </c>
      <c r="E19" s="422">
        <f t="shared" si="16"/>
        <v>0.81282592777592488</v>
      </c>
      <c r="F19" s="422">
        <f t="shared" si="16"/>
        <v>0.92888799967410196</v>
      </c>
      <c r="G19" s="422">
        <f t="shared" si="16"/>
        <v>0.81424113214810967</v>
      </c>
      <c r="H19" s="422">
        <f t="shared" si="16"/>
        <v>0.8117881061986878</v>
      </c>
      <c r="I19" s="422">
        <f t="shared" si="16"/>
        <v>0.80600000000000005</v>
      </c>
      <c r="J19" s="422">
        <f t="shared" si="16"/>
        <v>0.87250121438785855</v>
      </c>
      <c r="K19" s="422">
        <f t="shared" si="16"/>
        <v>0.81162832889273173</v>
      </c>
      <c r="L19" s="422">
        <f t="shared" si="16"/>
        <v>0.81350708776201952</v>
      </c>
      <c r="M19" s="422">
        <f t="shared" si="16"/>
        <v>0.81380876633670496</v>
      </c>
      <c r="N19" s="600">
        <f t="shared" si="4"/>
        <v>0.76496298656587458</v>
      </c>
      <c r="O19" s="600"/>
      <c r="P19" s="423">
        <f t="shared" si="5"/>
        <v>7.89011652148012E-2</v>
      </c>
      <c r="Q19" s="422">
        <f t="shared" si="6"/>
        <v>0.41126189004736607</v>
      </c>
      <c r="R19" s="424">
        <f t="shared" si="7"/>
        <v>6063437.2083420008</v>
      </c>
    </row>
    <row r="20" spans="1:18" x14ac:dyDescent="0.3">
      <c r="A20" s="438" t="s">
        <v>9</v>
      </c>
      <c r="B20" s="439" t="s">
        <v>108</v>
      </c>
      <c r="C20" s="440">
        <f t="shared" ref="C20:M20" si="17">(C75*C$62+C124*C$111+C173*C$160)/(SUM(C$160,C$111,C$62))</f>
        <v>0.40316592232906306</v>
      </c>
      <c r="D20" s="440">
        <f t="shared" si="17"/>
        <v>0.40206881562555852</v>
      </c>
      <c r="E20" s="440">
        <f t="shared" si="17"/>
        <v>0.72899055415447489</v>
      </c>
      <c r="F20" s="440">
        <f t="shared" si="17"/>
        <v>0.83307674647586061</v>
      </c>
      <c r="G20" s="440">
        <f t="shared" si="17"/>
        <v>0.73026387479036736</v>
      </c>
      <c r="H20" s="440">
        <f t="shared" si="17"/>
        <v>0.72805401001250591</v>
      </c>
      <c r="I20" s="440">
        <f t="shared" si="17"/>
        <v>0.7228</v>
      </c>
      <c r="J20" s="440">
        <f t="shared" si="17"/>
        <v>0.78602961233245017</v>
      </c>
      <c r="K20" s="440">
        <f t="shared" si="17"/>
        <v>0.72791432780938525</v>
      </c>
      <c r="L20" s="440">
        <f t="shared" si="17"/>
        <v>0.72963022849825077</v>
      </c>
      <c r="M20" s="440">
        <f t="shared" si="17"/>
        <v>0.7298718724434563</v>
      </c>
      <c r="N20" s="599">
        <f t="shared" si="4"/>
        <v>0.68615785129642271</v>
      </c>
      <c r="O20" s="599"/>
      <c r="P20" s="441">
        <f t="shared" si="5"/>
        <v>7.0772906584167003E-2</v>
      </c>
      <c r="Q20" s="440">
        <f t="shared" si="6"/>
        <v>0.36889441678980578</v>
      </c>
      <c r="R20" s="442">
        <f t="shared" si="7"/>
        <v>5438792.6205740003</v>
      </c>
    </row>
    <row r="21" spans="1:18" x14ac:dyDescent="0.3">
      <c r="A21" s="420" t="s">
        <v>10</v>
      </c>
      <c r="B21" s="421" t="s">
        <v>109</v>
      </c>
      <c r="C21" s="422">
        <f t="shared" ref="C21:M21" si="18">(C76*C$62+C125*C$111+C174*C$160)/(SUM(C$160,C$111,C$62))</f>
        <v>4.1985444303085886E-2</v>
      </c>
      <c r="D21" s="422">
        <f t="shared" si="18"/>
        <v>4.1889469692432194E-2</v>
      </c>
      <c r="E21" s="422">
        <f t="shared" si="18"/>
        <v>7.5926660365301296E-2</v>
      </c>
      <c r="F21" s="422">
        <f t="shared" si="18"/>
        <v>8.677817118221573E-2</v>
      </c>
      <c r="G21" s="422">
        <f t="shared" si="18"/>
        <v>7.6058732240203417E-2</v>
      </c>
      <c r="H21" s="422">
        <f t="shared" si="18"/>
        <v>7.5830393390251494E-2</v>
      </c>
      <c r="I21" s="422">
        <f t="shared" si="18"/>
        <v>7.5300000000000006E-2</v>
      </c>
      <c r="J21" s="422">
        <f t="shared" si="18"/>
        <v>7.8271602055408354E-2</v>
      </c>
      <c r="K21" s="422">
        <f t="shared" si="18"/>
        <v>7.5814620101241487E-2</v>
      </c>
      <c r="L21" s="422">
        <f t="shared" si="18"/>
        <v>7.5984558288635193E-2</v>
      </c>
      <c r="M21" s="422">
        <f t="shared" si="18"/>
        <v>7.6019013588238094E-2</v>
      </c>
      <c r="N21" s="600">
        <f t="shared" si="4"/>
        <v>7.136742015218267E-2</v>
      </c>
      <c r="O21" s="600"/>
      <c r="P21" s="423">
        <f t="shared" si="5"/>
        <v>7.3611046642406246E-3</v>
      </c>
      <c r="Q21" s="422">
        <f t="shared" si="6"/>
        <v>3.8368784653691999E-2</v>
      </c>
      <c r="R21" s="424">
        <f t="shared" si="7"/>
        <v>565689.94632899994</v>
      </c>
    </row>
    <row r="22" spans="1:18" x14ac:dyDescent="0.3">
      <c r="A22" s="438" t="s">
        <v>11</v>
      </c>
      <c r="B22" s="439" t="s">
        <v>110</v>
      </c>
      <c r="C22" s="440">
        <f t="shared" ref="C22:M22" si="19">(C77*C$62+C126*C$111+C175*C$160)/(SUM(C$160,C$111,C$62))</f>
        <v>4.3717456256102257E-3</v>
      </c>
      <c r="D22" s="440">
        <f t="shared" si="19"/>
        <v>4.3769188738994463E-3</v>
      </c>
      <c r="E22" s="440">
        <f t="shared" si="19"/>
        <v>7.9087132561486539E-3</v>
      </c>
      <c r="F22" s="440">
        <f t="shared" si="19"/>
        <v>9.0330820160256526E-3</v>
      </c>
      <c r="G22" s="440">
        <f t="shared" si="19"/>
        <v>7.9185251175389344E-3</v>
      </c>
      <c r="H22" s="440">
        <f t="shared" si="19"/>
        <v>7.9037027959302005E-3</v>
      </c>
      <c r="I22" s="440">
        <f t="shared" si="19"/>
        <v>7.9000000000000008E-3</v>
      </c>
      <c r="J22" s="440">
        <f t="shared" si="19"/>
        <v>8.2000000000000007E-3</v>
      </c>
      <c r="K22" s="440">
        <f t="shared" si="19"/>
        <v>7.8993809821051482E-3</v>
      </c>
      <c r="L22" s="440">
        <f t="shared" si="19"/>
        <v>7.89230097513355E-3</v>
      </c>
      <c r="M22" s="440">
        <f t="shared" si="19"/>
        <v>7.9178803050107133E-3</v>
      </c>
      <c r="N22" s="599">
        <f t="shared" si="4"/>
        <v>7.4377151172691771E-3</v>
      </c>
      <c r="O22" s="599"/>
      <c r="P22" s="441">
        <f t="shared" si="5"/>
        <v>7.6715396639356729E-4</v>
      </c>
      <c r="Q22" s="440">
        <f t="shared" si="6"/>
        <v>3.998688603868256E-3</v>
      </c>
      <c r="R22" s="442">
        <f t="shared" si="7"/>
        <v>58954.641439000006</v>
      </c>
    </row>
    <row r="23" spans="1:18" x14ac:dyDescent="0.3">
      <c r="A23" s="438" t="s">
        <v>13</v>
      </c>
      <c r="B23" s="439" t="s">
        <v>40</v>
      </c>
      <c r="C23" s="440">
        <f t="shared" ref="C23:M23" si="20">(C78*C$62+C127*C$111+C176*C$160)/(SUM(C$160,C$111,C$62))</f>
        <v>4.430552283795379E-2</v>
      </c>
      <c r="D23" s="440">
        <f t="shared" si="20"/>
        <v>4.4548252495004159E-2</v>
      </c>
      <c r="E23" s="440">
        <f t="shared" si="20"/>
        <v>6.6881490248808656E-2</v>
      </c>
      <c r="F23" s="440">
        <f t="shared" si="20"/>
        <v>7.3207903643386835E-2</v>
      </c>
      <c r="G23" s="440">
        <f t="shared" si="20"/>
        <v>6.7077416873520937E-2</v>
      </c>
      <c r="H23" s="440">
        <f t="shared" si="20"/>
        <v>6.675838043475904E-2</v>
      </c>
      <c r="I23" s="440">
        <f t="shared" si="20"/>
        <v>6.6299999999999998E-2</v>
      </c>
      <c r="J23" s="440">
        <f t="shared" si="20"/>
        <v>7.2187622609491797E-2</v>
      </c>
      <c r="K23" s="440">
        <f t="shared" si="20"/>
        <v>6.6706001116360575E-2</v>
      </c>
      <c r="L23" s="440">
        <f t="shared" si="20"/>
        <v>6.6776815602136816E-2</v>
      </c>
      <c r="M23" s="440">
        <f t="shared" si="20"/>
        <v>6.7039709676689027E-2</v>
      </c>
      <c r="N23" s="599">
        <f t="shared" si="4"/>
        <v>6.3958884249249878E-2</v>
      </c>
      <c r="O23" s="599"/>
      <c r="P23" s="441">
        <f t="shared" si="5"/>
        <v>6.596960351976244E-3</v>
      </c>
      <c r="Q23" s="440">
        <f t="shared" si="6"/>
        <v>3.4385783473985201E-2</v>
      </c>
      <c r="R23" s="442">
        <f t="shared" si="7"/>
        <v>506966.59233399999</v>
      </c>
    </row>
    <row r="24" spans="1:18" x14ac:dyDescent="0.3">
      <c r="A24" s="425" t="s">
        <v>14</v>
      </c>
      <c r="B24" s="421" t="s">
        <v>118</v>
      </c>
      <c r="C24" s="422">
        <f t="shared" ref="C24:M24" si="21">(C79*C$62+C128*C$111+C177*C$160)/(SUM(C$160,C$111,C$62))</f>
        <v>0.15716005976508179</v>
      </c>
      <c r="D24" s="422">
        <f t="shared" si="21"/>
        <v>0.15789859523281136</v>
      </c>
      <c r="E24" s="422">
        <f t="shared" si="21"/>
        <v>0.24496703999713751</v>
      </c>
      <c r="F24" s="422">
        <f t="shared" si="21"/>
        <v>0.26899567290841164</v>
      </c>
      <c r="G24" s="422">
        <f t="shared" si="21"/>
        <v>0.24516358782803646</v>
      </c>
      <c r="H24" s="422">
        <f t="shared" si="21"/>
        <v>0.24488973140244902</v>
      </c>
      <c r="I24" s="422">
        <f t="shared" si="21"/>
        <v>0.2452</v>
      </c>
      <c r="J24" s="422">
        <f t="shared" si="21"/>
        <v>0.26676286782847536</v>
      </c>
      <c r="K24" s="422">
        <f t="shared" si="21"/>
        <v>0.24476923816784543</v>
      </c>
      <c r="L24" s="422">
        <f t="shared" si="21"/>
        <v>0.24441522340320521</v>
      </c>
      <c r="M24" s="422">
        <f t="shared" si="21"/>
        <v>0.24517550252373949</v>
      </c>
      <c r="N24" s="600">
        <f t="shared" si="4"/>
        <v>0.23368591047223566</v>
      </c>
      <c r="O24" s="600"/>
      <c r="P24" s="423">
        <f t="shared" si="5"/>
        <v>2.4103245456769975E-2</v>
      </c>
      <c r="Q24" s="422">
        <f t="shared" si="6"/>
        <v>0.12563497960822587</v>
      </c>
      <c r="R24" s="424">
        <f t="shared" si="7"/>
        <v>1852298.5680440003</v>
      </c>
    </row>
    <row r="25" spans="1:18" x14ac:dyDescent="0.3">
      <c r="A25" s="443"/>
      <c r="B25" s="439" t="s">
        <v>117</v>
      </c>
      <c r="C25" s="440">
        <f t="shared" ref="C25:M25" si="22">(C80*C$62+C129*C$111+C178*C$160)/(SUM(C$160,C$111,C$62))</f>
        <v>5.1807288097280989E-2</v>
      </c>
      <c r="D25" s="440">
        <f t="shared" si="22"/>
        <v>5.2139867069546597E-2</v>
      </c>
      <c r="E25" s="440">
        <f t="shared" si="22"/>
        <v>7.6709861329422049E-2</v>
      </c>
      <c r="F25" s="440">
        <f t="shared" si="22"/>
        <v>8.4006699109709163E-2</v>
      </c>
      <c r="G25" s="440">
        <f t="shared" si="22"/>
        <v>7.6591234306649228E-2</v>
      </c>
      <c r="H25" s="440">
        <f t="shared" si="22"/>
        <v>7.6826165068807933E-2</v>
      </c>
      <c r="I25" s="440">
        <f t="shared" si="22"/>
        <v>7.7799999999999994E-2</v>
      </c>
      <c r="J25" s="440">
        <f t="shared" si="22"/>
        <v>8.4730826720308489E-2</v>
      </c>
      <c r="K25" s="440">
        <f t="shared" si="22"/>
        <v>7.6796442821598199E-2</v>
      </c>
      <c r="L25" s="440">
        <f t="shared" si="22"/>
        <v>7.636924756216612E-2</v>
      </c>
      <c r="M25" s="440">
        <f t="shared" si="22"/>
        <v>7.6659039312555619E-2</v>
      </c>
      <c r="N25" s="599">
        <f t="shared" si="4"/>
        <v>7.3620021754215823E-2</v>
      </c>
      <c r="O25" s="599"/>
      <c r="P25" s="441">
        <f t="shared" si="5"/>
        <v>7.5934464824546459E-3</v>
      </c>
      <c r="Q25" s="440">
        <f t="shared" si="6"/>
        <v>3.9579835657002342E-2</v>
      </c>
      <c r="R25" s="442">
        <f t="shared" si="7"/>
        <v>583545.06952999998</v>
      </c>
    </row>
    <row r="26" spans="1:18" x14ac:dyDescent="0.3">
      <c r="A26" s="404">
        <v>6</v>
      </c>
      <c r="B26" s="398" t="s">
        <v>42</v>
      </c>
      <c r="C26" s="405">
        <f>SUM(C27:C29)</f>
        <v>0.38773617420633744</v>
      </c>
      <c r="D26" s="405">
        <f t="shared" ref="D26:M26" si="23">SUM(D27:D29)</f>
        <v>0.39581851739663221</v>
      </c>
      <c r="E26" s="405">
        <f t="shared" si="23"/>
        <v>0.48756501698906629</v>
      </c>
      <c r="F26" s="405">
        <f t="shared" si="23"/>
        <v>0.51500189016974018</v>
      </c>
      <c r="G26" s="405">
        <f t="shared" si="23"/>
        <v>0.48659569482275111</v>
      </c>
      <c r="H26" s="405">
        <f t="shared" si="23"/>
        <v>0.48869797639200124</v>
      </c>
      <c r="I26" s="405">
        <f t="shared" si="23"/>
        <v>0.49969999999999998</v>
      </c>
      <c r="J26" s="405">
        <f>SUM(J27:J29)</f>
        <v>1.0405883699735021</v>
      </c>
      <c r="K26" s="405">
        <f t="shared" si="23"/>
        <v>0.48818647466239379</v>
      </c>
      <c r="L26" s="405">
        <f t="shared" si="23"/>
        <v>0.48301531072646908</v>
      </c>
      <c r="M26" s="405">
        <f t="shared" si="23"/>
        <v>0.48734639731813023</v>
      </c>
      <c r="N26" s="603">
        <f t="shared" si="4"/>
        <v>0.49069082851644319</v>
      </c>
      <c r="O26" s="603"/>
      <c r="P26" s="406">
        <f t="shared" si="5"/>
        <v>5.061170123272303E-2</v>
      </c>
      <c r="Q26" s="405">
        <f t="shared" si="6"/>
        <v>0.26380679994796352</v>
      </c>
      <c r="R26" s="407">
        <f t="shared" si="7"/>
        <v>3889433.9721920006</v>
      </c>
    </row>
    <row r="27" spans="1:18" x14ac:dyDescent="0.3">
      <c r="A27" s="420" t="s">
        <v>15</v>
      </c>
      <c r="B27" s="421" t="s">
        <v>43</v>
      </c>
      <c r="C27" s="422">
        <f t="shared" ref="C27:M27" si="24">(C82*C$62+C131*C$111+C180*C$160)/(SUM(C$160,C$111,C$62))</f>
        <v>0.17973533590934643</v>
      </c>
      <c r="D27" s="422">
        <f t="shared" si="24"/>
        <v>0.1806587432557957</v>
      </c>
      <c r="E27" s="422">
        <f t="shared" si="24"/>
        <v>0.27747214069036835</v>
      </c>
      <c r="F27" s="422">
        <f t="shared" si="24"/>
        <v>0.30373451354664727</v>
      </c>
      <c r="G27" s="422">
        <f t="shared" si="24"/>
        <v>0.27767865568420425</v>
      </c>
      <c r="H27" s="422">
        <f t="shared" si="24"/>
        <v>0.27740127194030167</v>
      </c>
      <c r="I27" s="422">
        <f t="shared" si="24"/>
        <v>0.27789999999999998</v>
      </c>
      <c r="J27" s="422">
        <f t="shared" si="24"/>
        <v>0.30239248016092546</v>
      </c>
      <c r="K27" s="422">
        <f t="shared" si="24"/>
        <v>0.27725942841282181</v>
      </c>
      <c r="L27" s="422">
        <f t="shared" si="24"/>
        <v>0.27679212632860589</v>
      </c>
      <c r="M27" s="422">
        <f t="shared" si="24"/>
        <v>0.27770233104051284</v>
      </c>
      <c r="N27" s="600">
        <f t="shared" si="4"/>
        <v>0.26493936704630383</v>
      </c>
      <c r="O27" s="600"/>
      <c r="P27" s="423">
        <f t="shared" si="5"/>
        <v>2.7326844747180629E-2</v>
      </c>
      <c r="Q27" s="422">
        <f t="shared" si="6"/>
        <v>0.14243756463115193</v>
      </c>
      <c r="R27" s="424">
        <f t="shared" si="7"/>
        <v>2100027.3795140004</v>
      </c>
    </row>
    <row r="28" spans="1:18" x14ac:dyDescent="0.3">
      <c r="A28" s="438" t="s">
        <v>16</v>
      </c>
      <c r="B28" s="439" t="s">
        <v>80</v>
      </c>
      <c r="C28" s="440">
        <f t="shared" ref="C28:M28" si="25">(C83*C$62+C132*C$111+C181*C$160)/(SUM(C$160,C$111,C$62))</f>
        <v>0.20800083829699101</v>
      </c>
      <c r="D28" s="440">
        <f t="shared" si="25"/>
        <v>0.21515977414083648</v>
      </c>
      <c r="E28" s="440">
        <f t="shared" si="25"/>
        <v>0.21009287629869797</v>
      </c>
      <c r="F28" s="440">
        <f t="shared" si="25"/>
        <v>0.21126737662309292</v>
      </c>
      <c r="G28" s="440">
        <f t="shared" si="25"/>
        <v>0.20891703913854687</v>
      </c>
      <c r="H28" s="440">
        <f t="shared" si="25"/>
        <v>0.21129670445169957</v>
      </c>
      <c r="I28" s="440">
        <f t="shared" si="25"/>
        <v>0.2218</v>
      </c>
      <c r="J28" s="440">
        <f t="shared" si="25"/>
        <v>0.21779588981257661</v>
      </c>
      <c r="K28" s="440">
        <f t="shared" si="25"/>
        <v>0.21092704624957198</v>
      </c>
      <c r="L28" s="440">
        <f t="shared" si="25"/>
        <v>0.20622318439786319</v>
      </c>
      <c r="M28" s="440">
        <f t="shared" si="25"/>
        <v>0.20964406627761739</v>
      </c>
      <c r="N28" s="599">
        <f t="shared" si="4"/>
        <v>0.21124907345716823</v>
      </c>
      <c r="O28" s="599"/>
      <c r="P28" s="441">
        <f t="shared" si="5"/>
        <v>2.1789025533305802E-2</v>
      </c>
      <c r="Q28" s="440">
        <f t="shared" si="6"/>
        <v>0.11357241428212336</v>
      </c>
      <c r="R28" s="442">
        <f t="shared" si="7"/>
        <v>1674454.208534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4"/>
        <v>1.4502388012971089E-2</v>
      </c>
      <c r="O29" s="600"/>
      <c r="P29" s="423">
        <f t="shared" si="5"/>
        <v>1.4958309522365985E-3</v>
      </c>
      <c r="Q29" s="422">
        <f t="shared" si="6"/>
        <v>7.7968210346882495E-3</v>
      </c>
      <c r="R29" s="424">
        <f t="shared" si="7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4"/>
        <v>1.4502388012971089E-2</v>
      </c>
      <c r="O30" s="599"/>
      <c r="P30" s="441">
        <f t="shared" si="5"/>
        <v>1.4958309522365985E-3</v>
      </c>
      <c r="Q30" s="440">
        <f t="shared" si="6"/>
        <v>7.7968210346882495E-3</v>
      </c>
      <c r="R30" s="442">
        <f t="shared" si="7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0.29810117695789812</v>
      </c>
      <c r="D31" s="405">
        <f>SUM(D32:D33)</f>
        <v>0.32943091480880349</v>
      </c>
      <c r="E31" s="405">
        <f t="shared" ref="E31:M31" si="26">SUM(E32:E33)</f>
        <v>0.42190644953138673</v>
      </c>
      <c r="F31" s="405">
        <f t="shared" si="26"/>
        <v>0.82114472418055462</v>
      </c>
      <c r="G31" s="405">
        <f t="shared" si="26"/>
        <v>0.64111837667312921</v>
      </c>
      <c r="H31" s="405">
        <f t="shared" si="26"/>
        <v>0.56925193251847417</v>
      </c>
      <c r="I31" s="405">
        <f t="shared" si="26"/>
        <v>1.9487000000000001</v>
      </c>
      <c r="J31" s="405">
        <f t="shared" si="26"/>
        <v>1.0250455392300575</v>
      </c>
      <c r="K31" s="405">
        <f t="shared" si="26"/>
        <v>1.105337774369338</v>
      </c>
      <c r="L31" s="405">
        <f t="shared" si="26"/>
        <v>1.1666657982932445</v>
      </c>
      <c r="M31" s="405">
        <f t="shared" si="26"/>
        <v>1.7588183326042779</v>
      </c>
      <c r="N31" s="603">
        <f t="shared" ref="N31:N48" si="27">(O86*$O$62+O135*$O$111+O184*$O$160)/$N$7</f>
        <v>0.70640667097198462</v>
      </c>
      <c r="O31" s="603"/>
      <c r="P31" s="406">
        <f t="shared" si="5"/>
        <v>7.2861446153641513E-2</v>
      </c>
      <c r="Q31" s="405">
        <f t="shared" si="6"/>
        <v>0.37978065311397696</v>
      </c>
      <c r="R31" s="407">
        <f t="shared" si="7"/>
        <v>5599293.7805019999</v>
      </c>
    </row>
    <row r="32" spans="1:18" x14ac:dyDescent="0.3">
      <c r="A32" s="420" t="s">
        <v>17</v>
      </c>
      <c r="B32" s="421" t="s">
        <v>46</v>
      </c>
      <c r="C32" s="422">
        <f t="shared" ref="C32:M32" si="28">(C87*C$62+C136*C$111+C185*C$160)/(SUM(C$160,C$111,C$62))</f>
        <v>0.28192681927867685</v>
      </c>
      <c r="D32" s="422">
        <f t="shared" si="28"/>
        <v>0.31333386953767345</v>
      </c>
      <c r="E32" s="422">
        <f t="shared" si="28"/>
        <v>0.40009147868286021</v>
      </c>
      <c r="F32" s="422">
        <f t="shared" si="28"/>
        <v>0.77958177156264052</v>
      </c>
      <c r="G32" s="422">
        <f t="shared" si="28"/>
        <v>0.60688244800545521</v>
      </c>
      <c r="H32" s="422">
        <f t="shared" si="28"/>
        <v>0.54012012469456361</v>
      </c>
      <c r="I32" s="422">
        <f t="shared" si="28"/>
        <v>1.8630000000000002</v>
      </c>
      <c r="J32" s="422">
        <f t="shared" si="28"/>
        <v>0.96398243788965809</v>
      </c>
      <c r="K32" s="422">
        <f t="shared" si="28"/>
        <v>1.0481944219449746</v>
      </c>
      <c r="L32" s="422">
        <f t="shared" si="28"/>
        <v>1.1027275214770718</v>
      </c>
      <c r="M32" s="422">
        <f t="shared" si="28"/>
        <v>1.6666706700267633</v>
      </c>
      <c r="N32" s="600">
        <f t="shared" si="27"/>
        <v>0.66971803367222427</v>
      </c>
      <c r="O32" s="600"/>
      <c r="P32" s="423">
        <f t="shared" si="5"/>
        <v>6.9077241840580908E-2</v>
      </c>
      <c r="Q32" s="422">
        <f t="shared" si="6"/>
        <v>0.36005598854308224</v>
      </c>
      <c r="R32" s="424">
        <f t="shared" si="7"/>
        <v>5308483.3067490011</v>
      </c>
    </row>
    <row r="33" spans="1:20" x14ac:dyDescent="0.3">
      <c r="A33" s="438" t="s">
        <v>18</v>
      </c>
      <c r="B33" s="439" t="s">
        <v>48</v>
      </c>
      <c r="C33" s="440">
        <f t="shared" ref="C33:M33" si="29">(C88*C$62+C137*C$111+C186*C$160)/(SUM(C$160,C$111,C$62))</f>
        <v>1.6174357679221277E-2</v>
      </c>
      <c r="D33" s="440">
        <f t="shared" si="29"/>
        <v>1.6097045271130036E-2</v>
      </c>
      <c r="E33" s="440">
        <f t="shared" si="29"/>
        <v>2.1814970848526512E-2</v>
      </c>
      <c r="F33" s="440">
        <f t="shared" si="29"/>
        <v>4.1562952617914123E-2</v>
      </c>
      <c r="G33" s="440">
        <f t="shared" si="29"/>
        <v>3.4235928667673991E-2</v>
      </c>
      <c r="H33" s="440">
        <f t="shared" si="29"/>
        <v>2.9131807823910519E-2</v>
      </c>
      <c r="I33" s="440">
        <f t="shared" si="29"/>
        <v>8.5699999999999998E-2</v>
      </c>
      <c r="J33" s="440">
        <f t="shared" si="29"/>
        <v>6.1063101340399467E-2</v>
      </c>
      <c r="K33" s="440">
        <f t="shared" si="29"/>
        <v>5.7143352424363414E-2</v>
      </c>
      <c r="L33" s="440">
        <f t="shared" si="29"/>
        <v>6.3938276816172659E-2</v>
      </c>
      <c r="M33" s="440">
        <f t="shared" si="29"/>
        <v>9.2147662577514639E-2</v>
      </c>
      <c r="N33" s="599">
        <f t="shared" si="27"/>
        <v>3.6688637299760463E-2</v>
      </c>
      <c r="O33" s="599"/>
      <c r="P33" s="441">
        <f t="shared" si="5"/>
        <v>3.7842043130606228E-3</v>
      </c>
      <c r="Q33" s="440">
        <f t="shared" si="6"/>
        <v>1.9724664570894796E-2</v>
      </c>
      <c r="R33" s="442">
        <f t="shared" si="7"/>
        <v>290810.47375300003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0.44877045767340495</v>
      </c>
      <c r="E34" s="405">
        <f t="shared" ref="E34:M34" si="30">SUM(E35:E38)</f>
        <v>0.59450189719929181</v>
      </c>
      <c r="F34" s="405">
        <f t="shared" si="30"/>
        <v>1.1622957910324072</v>
      </c>
      <c r="G34" s="405">
        <f t="shared" si="30"/>
        <v>0.75626757833937019</v>
      </c>
      <c r="H34" s="405">
        <f t="shared" si="30"/>
        <v>0.96010546612337277</v>
      </c>
      <c r="I34" s="405">
        <f t="shared" si="30"/>
        <v>1.7311000000000001</v>
      </c>
      <c r="J34" s="405">
        <f t="shared" si="30"/>
        <v>1.1740532925810563</v>
      </c>
      <c r="K34" s="405">
        <f t="shared" si="30"/>
        <v>1.6382547979057329</v>
      </c>
      <c r="L34" s="405">
        <f t="shared" si="30"/>
        <v>1.5864336486831891</v>
      </c>
      <c r="M34" s="405">
        <f t="shared" si="30"/>
        <v>2.946210801932768</v>
      </c>
      <c r="N34" s="603">
        <f t="shared" si="27"/>
        <v>1.0629218659954354</v>
      </c>
      <c r="O34" s="603"/>
      <c r="P34" s="406">
        <f t="shared" si="5"/>
        <v>0.10963376690397365</v>
      </c>
      <c r="Q34" s="405">
        <f t="shared" si="6"/>
        <v>0.57145151237237246</v>
      </c>
      <c r="R34" s="407">
        <f t="shared" si="7"/>
        <v>8425191.9439529981</v>
      </c>
    </row>
    <row r="35" spans="1:20" x14ac:dyDescent="0.3">
      <c r="A35" s="420" t="s">
        <v>19</v>
      </c>
      <c r="B35" s="421" t="s">
        <v>46</v>
      </c>
      <c r="C35" s="422">
        <f t="shared" ref="C35:M35" si="31">(C90*C$62+C139*C$111+C188*C$160)/(SUM(C$160,C$111,C$62))</f>
        <v>0.2793128901801829</v>
      </c>
      <c r="D35" s="422">
        <f t="shared" si="31"/>
        <v>0.22698873893922508</v>
      </c>
      <c r="E35" s="422">
        <f t="shared" si="31"/>
        <v>0.30069007849370283</v>
      </c>
      <c r="F35" s="422">
        <f t="shared" si="31"/>
        <v>0.58781403988625991</v>
      </c>
      <c r="G35" s="422">
        <f t="shared" si="31"/>
        <v>0.38244339136156447</v>
      </c>
      <c r="H35" s="422">
        <f t="shared" si="31"/>
        <v>0.48555088166372123</v>
      </c>
      <c r="I35" s="422">
        <f t="shared" si="31"/>
        <v>0.87560000000000004</v>
      </c>
      <c r="J35" s="422">
        <f t="shared" si="31"/>
        <v>0.5938186360134865</v>
      </c>
      <c r="K35" s="422">
        <f t="shared" si="31"/>
        <v>0.82849909049425174</v>
      </c>
      <c r="L35" s="422">
        <f t="shared" si="31"/>
        <v>0.80222065202321169</v>
      </c>
      <c r="M35" s="422">
        <f t="shared" si="31"/>
        <v>1.4898959543421426</v>
      </c>
      <c r="N35" s="600">
        <f t="shared" si="27"/>
        <v>0.5375567588633382</v>
      </c>
      <c r="O35" s="600"/>
      <c r="P35" s="423">
        <f t="shared" si="5"/>
        <v>5.5445629904025219E-2</v>
      </c>
      <c r="Q35" s="422">
        <f t="shared" si="6"/>
        <v>0.28900301392403999</v>
      </c>
      <c r="R35" s="424">
        <f t="shared" si="7"/>
        <v>4260914.2017709995</v>
      </c>
    </row>
    <row r="36" spans="1:20" x14ac:dyDescent="0.3">
      <c r="A36" s="438" t="s">
        <v>19</v>
      </c>
      <c r="B36" s="439" t="s">
        <v>47</v>
      </c>
      <c r="C36" s="440">
        <f t="shared" ref="C36:M36" si="32">(C91*C$62+C140*C$111+C189*C$160)/(SUM(C$160,C$111,C$62))</f>
        <v>0.14322056716470902</v>
      </c>
      <c r="D36" s="440">
        <f t="shared" si="32"/>
        <v>0.11635659264286898</v>
      </c>
      <c r="E36" s="440">
        <f t="shared" si="32"/>
        <v>0.15412835679971065</v>
      </c>
      <c r="F36" s="440">
        <f t="shared" si="32"/>
        <v>0.30135133996890007</v>
      </c>
      <c r="G36" s="440">
        <f t="shared" si="32"/>
        <v>0.19606738554657965</v>
      </c>
      <c r="H36" s="440">
        <f t="shared" si="32"/>
        <v>0.2489140402590479</v>
      </c>
      <c r="I36" s="440">
        <f t="shared" si="32"/>
        <v>0.44869999999999999</v>
      </c>
      <c r="J36" s="440">
        <f t="shared" si="32"/>
        <v>0.30434390464658895</v>
      </c>
      <c r="K36" s="440">
        <f t="shared" si="32"/>
        <v>0.4247389519792269</v>
      </c>
      <c r="L36" s="440">
        <f t="shared" si="32"/>
        <v>0.41136028234997402</v>
      </c>
      <c r="M36" s="440">
        <f t="shared" si="32"/>
        <v>0.76389858786404818</v>
      </c>
      <c r="N36" s="599">
        <f t="shared" si="27"/>
        <v>0.27558003197592273</v>
      </c>
      <c r="O36" s="599"/>
      <c r="P36" s="441">
        <f t="shared" si="5"/>
        <v>2.8424363027609093E-2</v>
      </c>
      <c r="Q36" s="440">
        <f t="shared" si="6"/>
        <v>0.14815823353561916</v>
      </c>
      <c r="R36" s="442">
        <f t="shared" si="7"/>
        <v>2184370.027183</v>
      </c>
    </row>
    <row r="37" spans="1:20" x14ac:dyDescent="0.3">
      <c r="A37" s="420" t="s">
        <v>20</v>
      </c>
      <c r="B37" s="421" t="s">
        <v>50</v>
      </c>
      <c r="C37" s="422">
        <f t="shared" ref="C37:M37" si="33">(C92*C$62+C141*C$111+C190*C$160)/(SUM(C$160,C$111,C$62))</f>
        <v>8.5792249474836532E-2</v>
      </c>
      <c r="D37" s="422">
        <f t="shared" si="33"/>
        <v>6.9656607735399903E-2</v>
      </c>
      <c r="E37" s="422">
        <f t="shared" si="33"/>
        <v>9.2329320962323921E-2</v>
      </c>
      <c r="F37" s="422">
        <f t="shared" si="33"/>
        <v>0.18056639102899522</v>
      </c>
      <c r="G37" s="422">
        <f t="shared" si="33"/>
        <v>0.11749462004446161</v>
      </c>
      <c r="H37" s="422">
        <f t="shared" si="33"/>
        <v>0.14919191676078097</v>
      </c>
      <c r="I37" s="422">
        <f t="shared" si="33"/>
        <v>0.26900000000000002</v>
      </c>
      <c r="J37" s="422">
        <f t="shared" si="33"/>
        <v>0.18238930402119841</v>
      </c>
      <c r="K37" s="422">
        <f t="shared" si="33"/>
        <v>0.2545244978992815</v>
      </c>
      <c r="L37" s="422">
        <f t="shared" si="33"/>
        <v>0.24644540823982414</v>
      </c>
      <c r="M37" s="422">
        <f t="shared" si="33"/>
        <v>0.45769203703674183</v>
      </c>
      <c r="N37" s="600">
        <f t="shared" si="27"/>
        <v>0.16511658220480327</v>
      </c>
      <c r="O37" s="600"/>
      <c r="P37" s="423">
        <f t="shared" si="5"/>
        <v>1.703074653419534E-2</v>
      </c>
      <c r="Q37" s="422">
        <f t="shared" si="6"/>
        <v>8.8770514218678417E-2</v>
      </c>
      <c r="R37" s="424">
        <f t="shared" si="7"/>
        <v>1308787.5437599998</v>
      </c>
    </row>
    <row r="38" spans="1:20" x14ac:dyDescent="0.3">
      <c r="A38" s="438" t="s">
        <v>20</v>
      </c>
      <c r="B38" s="439" t="s">
        <v>47</v>
      </c>
      <c r="C38" s="440">
        <f t="shared" ref="C38:M38" si="34">(C93*C$62+C142*C$111+C191*C$160)/(SUM(C$160,C$111,C$62))</f>
        <v>4.4000537885736261E-2</v>
      </c>
      <c r="D38" s="440">
        <f t="shared" si="34"/>
        <v>3.576851835591098E-2</v>
      </c>
      <c r="E38" s="440">
        <f t="shared" si="34"/>
        <v>4.7354140943554411E-2</v>
      </c>
      <c r="F38" s="440">
        <f t="shared" si="34"/>
        <v>9.2564020148252116E-2</v>
      </c>
      <c r="G38" s="440">
        <f t="shared" si="34"/>
        <v>6.0262181386764431E-2</v>
      </c>
      <c r="H38" s="440">
        <f t="shared" si="34"/>
        <v>7.6448627439822628E-2</v>
      </c>
      <c r="I38" s="440">
        <f t="shared" si="34"/>
        <v>0.13780000000000001</v>
      </c>
      <c r="J38" s="440">
        <f t="shared" si="34"/>
        <v>9.35014478997825E-2</v>
      </c>
      <c r="K38" s="440">
        <f t="shared" si="34"/>
        <v>0.13049225753297272</v>
      </c>
      <c r="L38" s="440">
        <f t="shared" si="34"/>
        <v>0.12640730607017917</v>
      </c>
      <c r="M38" s="440">
        <f t="shared" si="34"/>
        <v>0.23472422268983534</v>
      </c>
      <c r="N38" s="599">
        <f t="shared" si="27"/>
        <v>8.4668492951371216E-2</v>
      </c>
      <c r="O38" s="599"/>
      <c r="P38" s="441">
        <f t="shared" si="5"/>
        <v>8.7330274381440115E-3</v>
      </c>
      <c r="Q38" s="440">
        <f t="shared" si="6"/>
        <v>4.5519750694034952E-2</v>
      </c>
      <c r="R38" s="442">
        <f t="shared" si="7"/>
        <v>671120.17123900005</v>
      </c>
    </row>
    <row r="39" spans="1:20" x14ac:dyDescent="0.3">
      <c r="A39" s="404">
        <v>9</v>
      </c>
      <c r="B39" s="398" t="s">
        <v>51</v>
      </c>
      <c r="C39" s="405">
        <f t="shared" ref="C39:M39" si="35">SUM(C42,C44)</f>
        <v>0.46579348216178251</v>
      </c>
      <c r="D39" s="405">
        <f t="shared" si="35"/>
        <v>0.48870745184237763</v>
      </c>
      <c r="E39" s="405">
        <f t="shared" si="35"/>
        <v>0.68351893157047394</v>
      </c>
      <c r="F39" s="405">
        <f t="shared" si="35"/>
        <v>0.84095048073875178</v>
      </c>
      <c r="G39" s="405">
        <f t="shared" si="35"/>
        <v>0.77668391498248179</v>
      </c>
      <c r="H39" s="405">
        <f t="shared" si="35"/>
        <v>0.78379996584443123</v>
      </c>
      <c r="I39" s="405">
        <f t="shared" si="35"/>
        <v>1.0828506161219797</v>
      </c>
      <c r="J39" s="405">
        <f t="shared" si="35"/>
        <v>0.96430092666884548</v>
      </c>
      <c r="K39" s="405">
        <f t="shared" si="35"/>
        <v>0.99657248084730865</v>
      </c>
      <c r="L39" s="405">
        <f t="shared" si="35"/>
        <v>1.0297281986027016</v>
      </c>
      <c r="M39" s="405">
        <f t="shared" si="35"/>
        <v>1.2535154564004249</v>
      </c>
      <c r="N39" s="603">
        <f t="shared" si="27"/>
        <v>0.75901232122004714</v>
      </c>
      <c r="O39" s="603"/>
      <c r="P39" s="406">
        <f t="shared" si="5"/>
        <v>7.8287391165814985E-2</v>
      </c>
      <c r="Q39" s="405">
        <f t="shared" si="6"/>
        <v>0.40806267398051965</v>
      </c>
      <c r="R39" s="407">
        <f t="shared" si="7"/>
        <v>6016269.5854557473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27"/>
        <v>-0.38392443385232905</v>
      </c>
      <c r="O40" s="596"/>
      <c r="P40" s="429">
        <f t="shared" si="5"/>
        <v>-3.9599412935481991E-2</v>
      </c>
      <c r="Q40" s="430">
        <f t="shared" si="6"/>
        <v>-0.20640670342796627</v>
      </c>
      <c r="R40" s="431">
        <f t="shared" si="7"/>
        <v>-3043155.9935499998</v>
      </c>
    </row>
    <row r="41" spans="1:20" x14ac:dyDescent="0.3">
      <c r="A41" s="432"/>
      <c r="B41" s="433" t="s">
        <v>52</v>
      </c>
      <c r="C41" s="434">
        <f t="shared" ref="C41:M41" si="36">SUM(C34,C31,C26,C16,C9)</f>
        <v>5.4755428852421897</v>
      </c>
      <c r="D41" s="434">
        <f t="shared" si="36"/>
        <v>5.7449035106312305</v>
      </c>
      <c r="E41" s="434">
        <f t="shared" si="36"/>
        <v>8.0349712179723731</v>
      </c>
      <c r="F41" s="434">
        <f t="shared" si="36"/>
        <v>9.8856265662617169</v>
      </c>
      <c r="G41" s="434">
        <f t="shared" si="36"/>
        <v>9.1301537003630244</v>
      </c>
      <c r="H41" s="434">
        <f t="shared" si="36"/>
        <v>9.2138050247382246</v>
      </c>
      <c r="I41" s="434">
        <f t="shared" si="36"/>
        <v>12.729235624699999</v>
      </c>
      <c r="J41" s="434">
        <f t="shared" si="36"/>
        <v>11.335648265726778</v>
      </c>
      <c r="K41" s="434">
        <f t="shared" si="36"/>
        <v>11.715010119519778</v>
      </c>
      <c r="L41" s="434">
        <f t="shared" si="36"/>
        <v>12.104765582859612</v>
      </c>
      <c r="M41" s="434">
        <f t="shared" si="36"/>
        <v>14.735452301693055</v>
      </c>
      <c r="N41" s="597">
        <f t="shared" si="27"/>
        <v>8.9224187852076842</v>
      </c>
      <c r="O41" s="597"/>
      <c r="P41" s="435">
        <f t="shared" si="5"/>
        <v>0.92029189784425403</v>
      </c>
      <c r="Q41" s="436">
        <f t="shared" si="6"/>
        <v>4.7968998210904186</v>
      </c>
      <c r="R41" s="437">
        <f t="shared" si="7"/>
        <v>70723063.730847657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7">SUM(C43:C43)</f>
        <v>0.11407198492825052</v>
      </c>
      <c r="D42" s="427">
        <f t="shared" si="37"/>
        <v>0.11968357483698044</v>
      </c>
      <c r="E42" s="427">
        <f t="shared" si="37"/>
        <v>0.16739255538401848</v>
      </c>
      <c r="F42" s="427">
        <f t="shared" si="37"/>
        <v>0.20594725825493035</v>
      </c>
      <c r="G42" s="427">
        <f t="shared" si="37"/>
        <v>0.19020849203966289</v>
      </c>
      <c r="H42" s="427">
        <f t="shared" si="37"/>
        <v>0.19195120008037142</v>
      </c>
      <c r="I42" s="427">
        <f t="shared" si="37"/>
        <v>0.26518816576937509</v>
      </c>
      <c r="J42" s="427">
        <f t="shared" si="37"/>
        <v>0.23615556031988597</v>
      </c>
      <c r="K42" s="427">
        <f t="shared" si="37"/>
        <v>0.24405880581995559</v>
      </c>
      <c r="L42" s="427">
        <f t="shared" si="37"/>
        <v>0.25217858138771432</v>
      </c>
      <c r="M42" s="427">
        <f t="shared" si="37"/>
        <v>0.30698367780117147</v>
      </c>
      <c r="N42" s="598">
        <f t="shared" si="27"/>
        <v>0.18588075055223169</v>
      </c>
      <c r="O42" s="598"/>
      <c r="P42" s="428">
        <f t="shared" si="5"/>
        <v>1.9172441107789345E-2</v>
      </c>
      <c r="Q42" s="427">
        <f t="shared" si="6"/>
        <v>9.9933813972776703E-2</v>
      </c>
      <c r="R42" s="424">
        <f t="shared" si="7"/>
        <v>1473373.5867047491</v>
      </c>
    </row>
    <row r="43" spans="1:20" x14ac:dyDescent="0.3">
      <c r="A43" s="438" t="s">
        <v>121</v>
      </c>
      <c r="B43" s="439" t="s">
        <v>128</v>
      </c>
      <c r="C43" s="440">
        <f t="shared" ref="C43:M43" si="38">(C98*C$62+C147*C$111+C196*C$160)/(SUM(C$160,C$111,C$62))</f>
        <v>0.11407198492825052</v>
      </c>
      <c r="D43" s="440">
        <f t="shared" si="38"/>
        <v>0.11968357483698044</v>
      </c>
      <c r="E43" s="440">
        <f t="shared" si="38"/>
        <v>0.16739255538401848</v>
      </c>
      <c r="F43" s="440">
        <f t="shared" si="38"/>
        <v>0.20594725825493035</v>
      </c>
      <c r="G43" s="440">
        <f t="shared" si="38"/>
        <v>0.19020849203966289</v>
      </c>
      <c r="H43" s="440">
        <f t="shared" si="38"/>
        <v>0.19195120008037142</v>
      </c>
      <c r="I43" s="440">
        <f t="shared" si="38"/>
        <v>0.26518816576937509</v>
      </c>
      <c r="J43" s="440">
        <f t="shared" si="38"/>
        <v>0.23615556031988597</v>
      </c>
      <c r="K43" s="440">
        <f t="shared" si="38"/>
        <v>0.24405880581995559</v>
      </c>
      <c r="L43" s="440">
        <f t="shared" si="38"/>
        <v>0.25217858138771432</v>
      </c>
      <c r="M43" s="440">
        <f t="shared" si="38"/>
        <v>0.30698367780117147</v>
      </c>
      <c r="N43" s="599">
        <f t="shared" si="27"/>
        <v>0.18588075055223169</v>
      </c>
      <c r="O43" s="599"/>
      <c r="P43" s="441">
        <f t="shared" si="5"/>
        <v>1.9172441107789345E-2</v>
      </c>
      <c r="Q43" s="440">
        <f t="shared" si="6"/>
        <v>9.9933813972776703E-2</v>
      </c>
      <c r="R43" s="442">
        <f t="shared" si="7"/>
        <v>1473373.5867047491</v>
      </c>
    </row>
    <row r="44" spans="1:20" x14ac:dyDescent="0.3">
      <c r="A44" s="426" t="s">
        <v>24</v>
      </c>
      <c r="B44" s="416" t="s">
        <v>56</v>
      </c>
      <c r="C44" s="427">
        <f>SUM(C45,C46)</f>
        <v>0.35172149723353202</v>
      </c>
      <c r="D44" s="427">
        <f t="shared" ref="D44:M44" si="39">SUM(D45,D46)</f>
        <v>0.36902387700539718</v>
      </c>
      <c r="E44" s="427">
        <f t="shared" si="39"/>
        <v>0.51612637618645552</v>
      </c>
      <c r="F44" s="427">
        <f t="shared" si="39"/>
        <v>0.63500322248382146</v>
      </c>
      <c r="G44" s="427">
        <f t="shared" si="39"/>
        <v>0.58647542294281885</v>
      </c>
      <c r="H44" s="427">
        <f t="shared" si="39"/>
        <v>0.59184876576405987</v>
      </c>
      <c r="I44" s="427">
        <f t="shared" si="39"/>
        <v>0.81766245035260454</v>
      </c>
      <c r="J44" s="427">
        <f t="shared" si="39"/>
        <v>0.72814536634895954</v>
      </c>
      <c r="K44" s="427">
        <f t="shared" si="39"/>
        <v>0.75251367502735311</v>
      </c>
      <c r="L44" s="427">
        <f t="shared" si="39"/>
        <v>0.77754961721498728</v>
      </c>
      <c r="M44" s="427">
        <f t="shared" si="39"/>
        <v>0.94653177859925353</v>
      </c>
      <c r="N44" s="598">
        <f t="shared" si="27"/>
        <v>0.57313157066781562</v>
      </c>
      <c r="O44" s="598"/>
      <c r="P44" s="428">
        <f t="shared" si="5"/>
        <v>5.911495005802566E-2</v>
      </c>
      <c r="Q44" s="427">
        <f t="shared" si="6"/>
        <v>0.30812886000774303</v>
      </c>
      <c r="R44" s="424">
        <f t="shared" si="7"/>
        <v>4542895.9987509996</v>
      </c>
    </row>
    <row r="45" spans="1:20" x14ac:dyDescent="0.3">
      <c r="A45" s="438" t="s">
        <v>25</v>
      </c>
      <c r="B45" s="439" t="s">
        <v>129</v>
      </c>
      <c r="C45" s="440">
        <f t="shared" ref="C45:M45" si="40">(C100*C$62+C149*C$111+C198*C$160)/(SUM(C$160,C$111,C$62))</f>
        <v>0.11407198492825052</v>
      </c>
      <c r="D45" s="440">
        <f t="shared" si="40"/>
        <v>0.11968357483698044</v>
      </c>
      <c r="E45" s="440">
        <f t="shared" si="40"/>
        <v>0.16739255538401848</v>
      </c>
      <c r="F45" s="440">
        <f t="shared" si="40"/>
        <v>0.20594725825493035</v>
      </c>
      <c r="G45" s="440">
        <f t="shared" si="40"/>
        <v>0.19020849203966289</v>
      </c>
      <c r="H45" s="440">
        <f t="shared" si="40"/>
        <v>0.19195120008037142</v>
      </c>
      <c r="I45" s="440">
        <f t="shared" si="40"/>
        <v>0.26518816576937509</v>
      </c>
      <c r="J45" s="440">
        <f t="shared" si="40"/>
        <v>0.23615556031988597</v>
      </c>
      <c r="K45" s="440">
        <f t="shared" si="40"/>
        <v>0.24405880581995559</v>
      </c>
      <c r="L45" s="440">
        <f t="shared" si="40"/>
        <v>0.25217858138771432</v>
      </c>
      <c r="M45" s="440">
        <f t="shared" si="40"/>
        <v>0.30698367780117147</v>
      </c>
      <c r="N45" s="599">
        <f t="shared" si="27"/>
        <v>0.18588075055223169</v>
      </c>
      <c r="O45" s="599"/>
      <c r="P45" s="441">
        <f t="shared" si="5"/>
        <v>1.9172441107789345E-2</v>
      </c>
      <c r="Q45" s="440">
        <f t="shared" si="6"/>
        <v>9.9933813972776703E-2</v>
      </c>
      <c r="R45" s="442">
        <f t="shared" si="7"/>
        <v>1473373.5867047491</v>
      </c>
    </row>
    <row r="46" spans="1:20" x14ac:dyDescent="0.3">
      <c r="A46" s="420" t="s">
        <v>26</v>
      </c>
      <c r="B46" s="421" t="s">
        <v>130</v>
      </c>
      <c r="C46" s="422">
        <f t="shared" ref="C46:M46" si="41">(C101*C$62+C150*C$111+C199*C$160)/(SUM(C$160,C$111,C$62))</f>
        <v>0.2376495123052815</v>
      </c>
      <c r="D46" s="422">
        <f t="shared" si="41"/>
        <v>0.24934030216841671</v>
      </c>
      <c r="E46" s="422">
        <f t="shared" si="41"/>
        <v>0.34873382080243703</v>
      </c>
      <c r="F46" s="422">
        <f t="shared" si="41"/>
        <v>0.42905596422889108</v>
      </c>
      <c r="G46" s="422">
        <f t="shared" si="41"/>
        <v>0.39626693090315601</v>
      </c>
      <c r="H46" s="422">
        <f t="shared" si="41"/>
        <v>0.39989756568368839</v>
      </c>
      <c r="I46" s="422">
        <f t="shared" si="41"/>
        <v>0.55247428458322945</v>
      </c>
      <c r="J46" s="422">
        <f t="shared" si="41"/>
        <v>0.49198980602907355</v>
      </c>
      <c r="K46" s="422">
        <f t="shared" si="41"/>
        <v>0.50845486920739746</v>
      </c>
      <c r="L46" s="422">
        <f t="shared" si="41"/>
        <v>0.52537103582727296</v>
      </c>
      <c r="M46" s="422">
        <f t="shared" si="41"/>
        <v>0.63954810079808211</v>
      </c>
      <c r="N46" s="600">
        <f t="shared" si="27"/>
        <v>0.38725082011558393</v>
      </c>
      <c r="O46" s="600"/>
      <c r="P46" s="423">
        <f t="shared" si="5"/>
        <v>3.9942508950236315E-2</v>
      </c>
      <c r="Q46" s="422">
        <f t="shared" si="6"/>
        <v>0.20819504603496636</v>
      </c>
      <c r="R46" s="424">
        <f t="shared" si="7"/>
        <v>3069522.41204625</v>
      </c>
    </row>
    <row r="47" spans="1:20" ht="28.8" x14ac:dyDescent="0.3">
      <c r="A47" s="438">
        <v>10</v>
      </c>
      <c r="B47" s="447" t="s">
        <v>134</v>
      </c>
      <c r="C47" s="446">
        <f t="shared" ref="C47:M47" si="42">(C102*C$62+C151*C$111+C200*C$160)/(SUM(C$160,C$111,C$62))</f>
        <v>1.3910168158821266E-2</v>
      </c>
      <c r="D47" s="446">
        <f t="shared" si="42"/>
        <v>1.3629321669447872E-2</v>
      </c>
      <c r="E47" s="446">
        <f t="shared" si="42"/>
        <v>1.3818308188783995E-2</v>
      </c>
      <c r="F47" s="446">
        <f t="shared" si="42"/>
        <v>1.378163757166254E-2</v>
      </c>
      <c r="G47" s="446">
        <f t="shared" si="42"/>
        <v>1.3868718086464876E-2</v>
      </c>
      <c r="H47" s="446">
        <f t="shared" si="42"/>
        <v>1.3771428585448133E-2</v>
      </c>
      <c r="I47" s="446">
        <f t="shared" si="42"/>
        <v>1.34E-2</v>
      </c>
      <c r="J47" s="446">
        <f t="shared" si="42"/>
        <v>1.3513591778366623E-2</v>
      </c>
      <c r="K47" s="446">
        <f t="shared" si="42"/>
        <v>1.3780318092279387E-2</v>
      </c>
      <c r="L47" s="446">
        <f t="shared" si="42"/>
        <v>1.3938451462700327E-2</v>
      </c>
      <c r="M47" s="446">
        <f t="shared" si="42"/>
        <v>1.3842643187657227E-2</v>
      </c>
      <c r="N47" s="601">
        <f t="shared" si="27"/>
        <v>1.3774084564480217E-2</v>
      </c>
      <c r="O47" s="601"/>
      <c r="P47" s="448">
        <f t="shared" si="5"/>
        <v>1.4207109899311552E-3</v>
      </c>
      <c r="Q47" s="446">
        <f t="shared" si="6"/>
        <v>7.4052681647918742E-3</v>
      </c>
      <c r="R47" s="449">
        <f t="shared" si="7"/>
        <v>109179.52675599999</v>
      </c>
    </row>
    <row r="48" spans="1:20" ht="18" x14ac:dyDescent="0.3">
      <c r="A48" s="450"/>
      <c r="B48" s="450" t="s">
        <v>60</v>
      </c>
      <c r="C48" s="410">
        <f t="shared" ref="C48:M48" si="43">SUM(C9,C16,C26,C31,C34,C39,C47)</f>
        <v>5.955246535562793</v>
      </c>
      <c r="D48" s="410">
        <f t="shared" si="43"/>
        <v>6.2472402841430563</v>
      </c>
      <c r="E48" s="410">
        <f t="shared" si="43"/>
        <v>8.7323084577316301</v>
      </c>
      <c r="F48" s="410">
        <f t="shared" si="43"/>
        <v>10.740358684572131</v>
      </c>
      <c r="G48" s="410">
        <f t="shared" si="43"/>
        <v>9.9207063334319709</v>
      </c>
      <c r="H48" s="410">
        <f t="shared" si="43"/>
        <v>10.011376419168103</v>
      </c>
      <c r="I48" s="410">
        <f t="shared" si="43"/>
        <v>13.825486240821981</v>
      </c>
      <c r="J48" s="410">
        <f t="shared" si="43"/>
        <v>12.313462784173991</v>
      </c>
      <c r="K48" s="410">
        <f t="shared" si="43"/>
        <v>12.725362918459366</v>
      </c>
      <c r="L48" s="410">
        <f t="shared" si="43"/>
        <v>13.148432232925012</v>
      </c>
      <c r="M48" s="410">
        <f t="shared" si="43"/>
        <v>16.002810401281142</v>
      </c>
      <c r="N48" s="602">
        <f t="shared" si="27"/>
        <v>9.6952051909922101</v>
      </c>
      <c r="O48" s="602"/>
      <c r="P48" s="411">
        <f t="shared" si="5"/>
        <v>1</v>
      </c>
      <c r="Q48" s="410">
        <f t="shared" si="6"/>
        <v>5.2123677632357293</v>
      </c>
      <c r="R48" s="412">
        <f>N48*$N$7</f>
        <v>76848512.843059391</v>
      </c>
    </row>
    <row r="49" spans="1:17" x14ac:dyDescent="0.3">
      <c r="M49" t="s">
        <v>88</v>
      </c>
      <c r="O49">
        <v>9.6951999999999998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245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1.8600385911706332</v>
      </c>
      <c r="P51" s="245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</v>
      </c>
      <c r="P52" s="245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5.2123677632357293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5.2123999999999997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2">
        <v>6341.46</v>
      </c>
      <c r="D62" s="342">
        <v>622931.07999999996</v>
      </c>
      <c r="E62" s="342">
        <v>773248.41</v>
      </c>
      <c r="F62" s="342">
        <v>60893.43</v>
      </c>
      <c r="G62" s="342">
        <v>15762.4</v>
      </c>
      <c r="H62" s="342">
        <v>453701.95</v>
      </c>
      <c r="I62" s="342">
        <v>37482.42</v>
      </c>
      <c r="J62" s="343">
        <v>158163.47</v>
      </c>
      <c r="K62" s="342">
        <v>318219.18</v>
      </c>
      <c r="L62" s="342">
        <v>0</v>
      </c>
      <c r="M62" s="342">
        <v>191264.88</v>
      </c>
      <c r="N62" s="342"/>
      <c r="O62" s="344">
        <f>SUM(C62:M62)</f>
        <v>2638008.6799999997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1.2004319999999999</v>
      </c>
      <c r="D64" s="354">
        <f t="shared" ref="D64:M64" si="44">SUM(D65:D70)</f>
        <v>1.388728</v>
      </c>
      <c r="E64" s="354">
        <f t="shared" si="44"/>
        <v>1.6708280000000002</v>
      </c>
      <c r="F64" s="354">
        <f>SUM(F65:F70)</f>
        <v>2.1485280000000002</v>
      </c>
      <c r="G64" s="354">
        <f t="shared" si="44"/>
        <v>2.163224</v>
      </c>
      <c r="H64" s="354">
        <f t="shared" si="44"/>
        <v>2.3087040000000001</v>
      </c>
      <c r="I64" s="354">
        <f t="shared" si="44"/>
        <v>3.6553040000000001</v>
      </c>
      <c r="J64" s="354">
        <f t="shared" si="44"/>
        <v>2.7367619999999997</v>
      </c>
      <c r="K64" s="354">
        <f t="shared" si="44"/>
        <v>3.5077400000000001</v>
      </c>
      <c r="L64" s="354"/>
      <c r="M64" s="354">
        <f t="shared" si="44"/>
        <v>4.484032</v>
      </c>
      <c r="N64" s="351"/>
      <c r="O64" s="352">
        <f>(C64*$C$62+D64*$D$62+E64*$E$62+F64*$F$62+G64*$G$62+H64*$H$62+I64*$I$62+J64*$J$62+K64*$K$62+L64*$L$62+M64*$M$62)/$O$62</f>
        <v>2.2444145900122892</v>
      </c>
    </row>
    <row r="65" spans="1:15" x14ac:dyDescent="0.3">
      <c r="A65" s="2" t="s">
        <v>3</v>
      </c>
      <c r="B65" t="s">
        <v>30</v>
      </c>
      <c r="C65" s="462">
        <v>0.69079999999999997</v>
      </c>
      <c r="D65" s="34">
        <v>0.93569999999999998</v>
      </c>
      <c r="E65" s="34">
        <v>1.0782</v>
      </c>
      <c r="F65" s="34">
        <v>1.0782</v>
      </c>
      <c r="G65" s="34">
        <v>1.5406</v>
      </c>
      <c r="H65" s="34">
        <v>1.6201000000000001</v>
      </c>
      <c r="I65" s="34">
        <v>1.6201000000000001</v>
      </c>
      <c r="J65" s="34">
        <v>1.1577</v>
      </c>
      <c r="K65" s="34">
        <v>2.2559999999999998</v>
      </c>
      <c r="L65" s="34"/>
      <c r="M65" s="34">
        <v>2.6533000000000002</v>
      </c>
      <c r="N65" s="34"/>
      <c r="O65" s="89">
        <f t="shared" ref="O65:O93" si="45">(C65*$C$62+D65*$D$62+E65*$E$62+F65*$F$62+G65*$G$62+H65*$H$62+I65*$I$62+J65*$J$62+K65*$K$62+L65*$L$62+M65*$M$62)/$O$62</f>
        <v>1.4083243276864426</v>
      </c>
    </row>
    <row r="66" spans="1:15" x14ac:dyDescent="0.3">
      <c r="A66" s="2" t="s">
        <v>4</v>
      </c>
      <c r="B66" t="s">
        <v>31</v>
      </c>
      <c r="C66" s="459">
        <f>C65*0.04</f>
        <v>2.7632E-2</v>
      </c>
      <c r="D66" s="39">
        <f t="shared" ref="D66:M66" si="46">D65*0.04</f>
        <v>3.7428000000000003E-2</v>
      </c>
      <c r="E66" s="39">
        <f t="shared" si="46"/>
        <v>4.3128E-2</v>
      </c>
      <c r="F66" s="39">
        <f t="shared" si="46"/>
        <v>4.3128E-2</v>
      </c>
      <c r="G66" s="39">
        <f t="shared" si="46"/>
        <v>6.1623999999999998E-2</v>
      </c>
      <c r="H66" s="39">
        <f t="shared" si="46"/>
        <v>6.4804E-2</v>
      </c>
      <c r="I66" s="39">
        <f t="shared" si="46"/>
        <v>6.4804E-2</v>
      </c>
      <c r="J66" s="39">
        <f>0.06*J65</f>
        <v>6.9461999999999996E-2</v>
      </c>
      <c r="K66" s="39">
        <f t="shared" si="46"/>
        <v>9.0239999999999987E-2</v>
      </c>
      <c r="L66" s="39"/>
      <c r="M66" s="39">
        <f t="shared" si="46"/>
        <v>0.106132</v>
      </c>
      <c r="N66" s="34"/>
      <c r="O66" s="89">
        <f t="shared" si="45"/>
        <v>5.7721185743808863E-2</v>
      </c>
    </row>
    <row r="67" spans="1:15" x14ac:dyDescent="0.3">
      <c r="A67" s="2" t="s">
        <v>192</v>
      </c>
      <c r="B67" t="s">
        <v>195</v>
      </c>
      <c r="C67" s="458"/>
      <c r="D67" s="34">
        <v>2.06E-2</v>
      </c>
      <c r="E67" s="34">
        <v>7.1000000000000004E-3</v>
      </c>
      <c r="F67" s="34"/>
      <c r="G67" s="34"/>
      <c r="H67" s="34"/>
      <c r="I67" s="34"/>
      <c r="J67" s="34">
        <v>5.79E-2</v>
      </c>
      <c r="K67" s="34"/>
      <c r="L67" s="34"/>
      <c r="M67" s="34">
        <v>7.6999999999999999E-2</v>
      </c>
      <c r="N67" s="34"/>
      <c r="O67" s="89">
        <f t="shared" si="45"/>
        <v>1.5999759573194428E-2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5"/>
        <v>0.17774177922265216</v>
      </c>
    </row>
    <row r="69" spans="1:15" ht="28.8" x14ac:dyDescent="0.3">
      <c r="A69" s="2" t="s">
        <v>6</v>
      </c>
      <c r="B69" s="454" t="s">
        <v>191</v>
      </c>
      <c r="C69" s="458">
        <v>0.39579999999999999</v>
      </c>
      <c r="D69" s="34">
        <v>0.26819999999999999</v>
      </c>
      <c r="E69" s="34">
        <v>0.37740000000000001</v>
      </c>
      <c r="F69" s="34">
        <v>0.86219999999999997</v>
      </c>
      <c r="G69" s="34">
        <v>0.39600000000000002</v>
      </c>
      <c r="H69" s="34">
        <v>0.43149999999999999</v>
      </c>
      <c r="I69" s="34">
        <v>1.7781</v>
      </c>
      <c r="J69" s="34">
        <v>0.90449999999999997</v>
      </c>
      <c r="K69" s="34">
        <v>0.93310000000000004</v>
      </c>
      <c r="L69" s="34"/>
      <c r="M69" s="34">
        <v>1.3779999999999999</v>
      </c>
      <c r="N69" s="34"/>
      <c r="O69" s="89">
        <f t="shared" si="45"/>
        <v>0.56334928501599935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5"/>
        <v>2.1278252770191797E-2</v>
      </c>
    </row>
    <row r="71" spans="1:15" ht="28.8" x14ac:dyDescent="0.3">
      <c r="A71" s="349">
        <v>5</v>
      </c>
      <c r="B71" s="353" t="s">
        <v>71</v>
      </c>
      <c r="C71" s="354">
        <f t="shared" ref="C71:K71" si="47">SUM(C72:C74,C78:C80)</f>
        <v>3.2051561080000002</v>
      </c>
      <c r="D71" s="354">
        <f t="shared" si="47"/>
        <v>3.2051561080000002</v>
      </c>
      <c r="E71" s="354">
        <f t="shared" si="47"/>
        <v>4.8944316247000001</v>
      </c>
      <c r="F71" s="354">
        <f>SUM(F72:F74,F78:F80)</f>
        <v>5.7828980962000003</v>
      </c>
      <c r="G71" s="354">
        <f t="shared" si="47"/>
        <v>4.8944316247000001</v>
      </c>
      <c r="H71" s="354">
        <f t="shared" si="47"/>
        <v>4.8944316247000001</v>
      </c>
      <c r="I71" s="354">
        <f t="shared" si="47"/>
        <v>4.8944316247000001</v>
      </c>
      <c r="J71" s="354">
        <f t="shared" si="47"/>
        <v>5.3451310738999984</v>
      </c>
      <c r="K71" s="354">
        <f t="shared" si="47"/>
        <v>4.8944316247000001</v>
      </c>
      <c r="L71" s="354"/>
      <c r="M71" s="354">
        <f t="shared" ref="M71" si="48">SUM(M72:M74,M78:M80)</f>
        <v>4.8944316247000001</v>
      </c>
      <c r="N71" s="351"/>
      <c r="O71" s="352">
        <f t="shared" si="45"/>
        <v>4.5390011279923748</v>
      </c>
    </row>
    <row r="72" spans="1:15" x14ac:dyDescent="0.3">
      <c r="A72" s="2" t="s">
        <v>115</v>
      </c>
      <c r="B72" t="s">
        <v>114</v>
      </c>
      <c r="C72" s="34">
        <v>1.756</v>
      </c>
      <c r="D72" s="34">
        <v>1.756</v>
      </c>
      <c r="E72" s="34">
        <v>2.5979000000000001</v>
      </c>
      <c r="F72" s="34">
        <v>3.0234000000000001</v>
      </c>
      <c r="G72" s="34">
        <v>2.5979000000000001</v>
      </c>
      <c r="H72" s="34">
        <v>2.5979000000000001</v>
      </c>
      <c r="I72" s="34">
        <v>2.5979000000000001</v>
      </c>
      <c r="J72" s="34">
        <v>2.8422999999999998</v>
      </c>
      <c r="K72" s="34">
        <v>2.5979000000000001</v>
      </c>
      <c r="L72" s="34"/>
      <c r="M72" s="34">
        <v>2.5979000000000001</v>
      </c>
      <c r="N72" s="39"/>
      <c r="O72" s="89">
        <f t="shared" si="45"/>
        <v>2.421547568554248</v>
      </c>
    </row>
    <row r="73" spans="1:15" x14ac:dyDescent="0.3">
      <c r="A73" s="2" t="s">
        <v>116</v>
      </c>
      <c r="B73" t="s">
        <v>117</v>
      </c>
      <c r="C73" s="39">
        <f>C72*0.423893</f>
        <v>0.74435610800000007</v>
      </c>
      <c r="D73" s="39">
        <f>D72*0.423893</f>
        <v>0.74435610800000007</v>
      </c>
      <c r="E73" s="39">
        <f t="shared" ref="E73:J73" si="49">E72*0.423893</f>
        <v>1.1012316247</v>
      </c>
      <c r="F73" s="39">
        <f t="shared" si="49"/>
        <v>1.2815980962000002</v>
      </c>
      <c r="G73" s="39">
        <f t="shared" si="49"/>
        <v>1.1012316247</v>
      </c>
      <c r="H73" s="39">
        <f t="shared" si="49"/>
        <v>1.1012316247</v>
      </c>
      <c r="I73" s="39">
        <f t="shared" ref="I73:K73" si="50">I72*0.423893</f>
        <v>1.1012316247</v>
      </c>
      <c r="J73" s="39">
        <f t="shared" si="49"/>
        <v>1.2048310738999999</v>
      </c>
      <c r="K73" s="39">
        <f t="shared" si="50"/>
        <v>1.1012316247</v>
      </c>
      <c r="L73" s="39"/>
      <c r="M73" s="39">
        <f t="shared" ref="M73" si="51">M72*0.423893</f>
        <v>1.1012316247</v>
      </c>
      <c r="N73" s="39"/>
      <c r="O73" s="89">
        <f t="shared" si="45"/>
        <v>1.0264770634771658</v>
      </c>
    </row>
    <row r="74" spans="1:15" x14ac:dyDescent="0.3">
      <c r="A74" s="280" t="s">
        <v>8</v>
      </c>
      <c r="B74" s="1" t="s">
        <v>35</v>
      </c>
      <c r="C74" s="43">
        <f t="shared" ref="C74:J74" si="52">SUM(C75:C77)</f>
        <v>0.44830000000000003</v>
      </c>
      <c r="D74" s="43">
        <f t="shared" ref="D74" si="53">SUM(D75:D77)</f>
        <v>0.44830000000000003</v>
      </c>
      <c r="E74" s="43">
        <f t="shared" si="52"/>
        <v>0.80600000000000005</v>
      </c>
      <c r="F74" s="43">
        <f t="shared" si="52"/>
        <v>1.0172000000000001</v>
      </c>
      <c r="G74" s="43">
        <f t="shared" si="52"/>
        <v>0.80600000000000005</v>
      </c>
      <c r="H74" s="43">
        <f t="shared" ref="H74" si="54">SUM(H75:H77)</f>
        <v>0.80600000000000005</v>
      </c>
      <c r="I74" s="43">
        <f t="shared" ref="I74:K74" si="55">SUM(I75:I77)</f>
        <v>0.80600000000000005</v>
      </c>
      <c r="J74" s="43">
        <f t="shared" si="52"/>
        <v>0.87270000000000003</v>
      </c>
      <c r="K74" s="43">
        <f t="shared" si="55"/>
        <v>0.80600000000000005</v>
      </c>
      <c r="L74" s="43"/>
      <c r="M74" s="43">
        <f t="shared" ref="M74" si="56">SUM(M75:M77)</f>
        <v>0.80600000000000005</v>
      </c>
      <c r="N74" s="43"/>
      <c r="O74" s="75">
        <f t="shared" si="45"/>
        <v>0.72954816979108672</v>
      </c>
    </row>
    <row r="75" spans="1:15" x14ac:dyDescent="0.3">
      <c r="A75" s="2" t="s">
        <v>9</v>
      </c>
      <c r="B75" t="s">
        <v>108</v>
      </c>
      <c r="C75" s="39">
        <v>0.40200000000000002</v>
      </c>
      <c r="D75" s="39">
        <v>0.40200000000000002</v>
      </c>
      <c r="E75" s="39">
        <v>0.7228</v>
      </c>
      <c r="F75" s="39">
        <v>0.9123</v>
      </c>
      <c r="G75" s="39">
        <v>0.7228</v>
      </c>
      <c r="H75" s="39">
        <v>0.7228</v>
      </c>
      <c r="I75" s="39">
        <v>0.7228</v>
      </c>
      <c r="J75" s="39">
        <v>0.78620000000000001</v>
      </c>
      <c r="K75" s="39">
        <v>0.7228</v>
      </c>
      <c r="L75" s="39"/>
      <c r="M75" s="39">
        <v>0.7228</v>
      </c>
      <c r="N75" s="39"/>
      <c r="O75" s="89">
        <f t="shared" si="45"/>
        <v>0.65445156611653021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45"/>
        <v>6.7967343363328131E-2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45"/>
        <v>7.129260311228393E-3</v>
      </c>
    </row>
    <row r="78" spans="1:15" x14ac:dyDescent="0.3">
      <c r="A78" s="2" t="s">
        <v>13</v>
      </c>
      <c r="B78" t="s">
        <v>40</v>
      </c>
      <c r="C78" s="39">
        <v>4.4900000000000002E-2</v>
      </c>
      <c r="D78" s="39">
        <v>4.4900000000000002E-2</v>
      </c>
      <c r="E78" s="39">
        <v>6.6299999999999998E-2</v>
      </c>
      <c r="F78" s="39">
        <v>7.9000000000000001E-2</v>
      </c>
      <c r="G78" s="39">
        <v>6.6299999999999998E-2</v>
      </c>
      <c r="H78" s="39">
        <v>6.6299999999999998E-2</v>
      </c>
      <c r="I78" s="39">
        <v>6.6299999999999998E-2</v>
      </c>
      <c r="J78" s="39">
        <v>7.2499999999999995E-2</v>
      </c>
      <c r="K78" s="39">
        <v>6.6299999999999998E-2</v>
      </c>
      <c r="L78" s="39"/>
      <c r="M78" s="39">
        <v>6.6299999999999998E-2</v>
      </c>
      <c r="N78" s="39"/>
      <c r="O78" s="89">
        <f t="shared" si="45"/>
        <v>6.18601085129864E-2</v>
      </c>
    </row>
    <row r="79" spans="1:15" x14ac:dyDescent="0.3">
      <c r="A79" s="595" t="s">
        <v>14</v>
      </c>
      <c r="B79" t="s">
        <v>118</v>
      </c>
      <c r="C79" s="39">
        <v>0.159</v>
      </c>
      <c r="D79" s="39">
        <v>0.159</v>
      </c>
      <c r="E79" s="39">
        <v>0.2452</v>
      </c>
      <c r="F79" s="39">
        <v>0.29110000000000003</v>
      </c>
      <c r="G79" s="39">
        <v>0.2452</v>
      </c>
      <c r="H79" s="39">
        <v>0.2452</v>
      </c>
      <c r="I79" s="39">
        <v>0.2452</v>
      </c>
      <c r="J79" s="39">
        <v>0.26769999999999999</v>
      </c>
      <c r="K79" s="39">
        <v>0.2452</v>
      </c>
      <c r="L79" s="39"/>
      <c r="M79" s="39">
        <v>0.2452</v>
      </c>
      <c r="N79" s="39"/>
      <c r="O79" s="89">
        <f t="shared" si="45"/>
        <v>0.22704630444961238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7.7799999999999994E-2</v>
      </c>
      <c r="F80" s="39">
        <v>9.06E-2</v>
      </c>
      <c r="G80" s="39">
        <v>7.7799999999999994E-2</v>
      </c>
      <c r="H80" s="39">
        <v>7.7799999999999994E-2</v>
      </c>
      <c r="I80" s="39">
        <v>7.7799999999999994E-2</v>
      </c>
      <c r="J80" s="39">
        <v>8.5099999999999995E-2</v>
      </c>
      <c r="K80" s="39">
        <v>7.7799999999999994E-2</v>
      </c>
      <c r="L80" s="39"/>
      <c r="M80" s="39">
        <v>7.7799999999999994E-2</v>
      </c>
      <c r="N80" s="39"/>
      <c r="O80" s="89">
        <f t="shared" si="45"/>
        <v>7.2521913207275732E-2</v>
      </c>
    </row>
    <row r="81" spans="1:20" x14ac:dyDescent="0.3">
      <c r="A81" s="349">
        <v>6</v>
      </c>
      <c r="B81" s="350" t="s">
        <v>42</v>
      </c>
      <c r="C81" s="354">
        <f>SUM(C82:C84)</f>
        <v>0.40379999999999999</v>
      </c>
      <c r="D81" s="354">
        <f>SUM(D82:D84)</f>
        <v>0.40379999999999999</v>
      </c>
      <c r="E81" s="354">
        <f t="shared" ref="E81:J81" si="57">SUM(E82:E84)</f>
        <v>0.49969999999999998</v>
      </c>
      <c r="F81" s="354">
        <f>SUM(F82:F84)</f>
        <v>0.55020000000000002</v>
      </c>
      <c r="G81" s="354">
        <f t="shared" si="57"/>
        <v>0.49969999999999998</v>
      </c>
      <c r="H81" s="354">
        <f t="shared" si="57"/>
        <v>0.49969999999999998</v>
      </c>
      <c r="I81" s="354">
        <f t="shared" ref="I81:K81" si="58">SUM(I82:I84)</f>
        <v>0.49969999999999998</v>
      </c>
      <c r="J81" s="354">
        <f t="shared" si="57"/>
        <v>1.0457000000000001</v>
      </c>
      <c r="K81" s="354">
        <f t="shared" si="58"/>
        <v>0.49969999999999998</v>
      </c>
      <c r="L81" s="354"/>
      <c r="M81" s="354">
        <f t="shared" ref="M81" si="59">SUM(M82:M84)</f>
        <v>0.49969999999999998</v>
      </c>
      <c r="N81" s="354"/>
      <c r="O81" s="352">
        <f t="shared" si="45"/>
        <v>0.51072541339970123</v>
      </c>
    </row>
    <row r="82" spans="1:20" x14ac:dyDescent="0.3">
      <c r="A82" s="2" t="s">
        <v>15</v>
      </c>
      <c r="B82" t="s">
        <v>43</v>
      </c>
      <c r="C82" s="39">
        <v>0.182</v>
      </c>
      <c r="D82" s="39">
        <v>0.182</v>
      </c>
      <c r="E82" s="39">
        <v>0.27789999999999998</v>
      </c>
      <c r="F82" s="39">
        <v>0.32840000000000003</v>
      </c>
      <c r="G82" s="39">
        <v>0.27789999999999998</v>
      </c>
      <c r="H82" s="39">
        <v>0.27789999999999998</v>
      </c>
      <c r="I82" s="39">
        <v>0.27789999999999998</v>
      </c>
      <c r="J82" s="39">
        <v>0.30349999999999999</v>
      </c>
      <c r="K82" s="39">
        <v>0.27789999999999998</v>
      </c>
      <c r="L82" s="39"/>
      <c r="M82" s="39">
        <v>0.27789999999999998</v>
      </c>
      <c r="N82" s="39"/>
      <c r="O82" s="89">
        <f t="shared" si="45"/>
        <v>0.25772450401224611</v>
      </c>
    </row>
    <row r="83" spans="1:20" x14ac:dyDescent="0.3">
      <c r="A83" s="2" t="s">
        <v>16</v>
      </c>
      <c r="B83" t="s">
        <v>80</v>
      </c>
      <c r="C83" s="39">
        <v>0.2218</v>
      </c>
      <c r="D83" s="39">
        <v>0.2218</v>
      </c>
      <c r="E83" s="39">
        <v>0.2218</v>
      </c>
      <c r="F83" s="39">
        <v>0.2218</v>
      </c>
      <c r="G83" s="39">
        <v>0.2218</v>
      </c>
      <c r="H83" s="39">
        <v>0.2218</v>
      </c>
      <c r="I83" s="39">
        <v>0.2218</v>
      </c>
      <c r="J83" s="39">
        <v>0.2218</v>
      </c>
      <c r="K83" s="39">
        <v>0.2218</v>
      </c>
      <c r="L83" s="39"/>
      <c r="M83" s="39">
        <v>0.2218</v>
      </c>
      <c r="N83" s="39"/>
      <c r="O83" s="89">
        <f t="shared" si="45"/>
        <v>0.22180000000000002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5"/>
        <v>3.1200909387455084E-2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5"/>
        <v>3.1200909387455084E-2</v>
      </c>
    </row>
    <row r="86" spans="1:20" x14ac:dyDescent="0.3">
      <c r="A86" s="349">
        <v>7</v>
      </c>
      <c r="B86" s="350" t="s">
        <v>45</v>
      </c>
      <c r="C86" s="354">
        <f>SUM(C87:C88)</f>
        <v>0.43440000000000001</v>
      </c>
      <c r="D86" s="354">
        <f>SUM(D87:D88)</f>
        <v>0.32550000000000001</v>
      </c>
      <c r="E86" s="354">
        <f t="shared" ref="E86:M86" si="60">SUM(E87:E88)</f>
        <v>0.46109999999999995</v>
      </c>
      <c r="F86" s="354">
        <f>SUM(F87:F88)</f>
        <v>0.94520000000000004</v>
      </c>
      <c r="G86" s="354">
        <f t="shared" si="60"/>
        <v>0.43410000000000004</v>
      </c>
      <c r="H86" s="354">
        <f t="shared" si="60"/>
        <v>0.5675</v>
      </c>
      <c r="I86" s="354">
        <f t="shared" si="60"/>
        <v>1.9487000000000001</v>
      </c>
      <c r="J86" s="354">
        <f t="shared" si="60"/>
        <v>1.0021</v>
      </c>
      <c r="K86" s="354">
        <f t="shared" si="60"/>
        <v>1.0229999999999999</v>
      </c>
      <c r="L86" s="354"/>
      <c r="M86" s="354">
        <f t="shared" si="60"/>
        <v>1.5945</v>
      </c>
      <c r="N86" s="354"/>
      <c r="O86" s="352">
        <f t="shared" si="45"/>
        <v>0.66185760259022364</v>
      </c>
    </row>
    <row r="87" spans="1:20" x14ac:dyDescent="0.3">
      <c r="A87" s="2" t="s">
        <v>17</v>
      </c>
      <c r="B87" t="s">
        <v>46</v>
      </c>
      <c r="C87" s="39">
        <v>0.41460000000000002</v>
      </c>
      <c r="D87" s="39">
        <v>0.31109999999999999</v>
      </c>
      <c r="E87" s="39">
        <v>0.44069999999999998</v>
      </c>
      <c r="F87" s="39">
        <v>0.90329999999999999</v>
      </c>
      <c r="G87" s="39">
        <v>0.41470000000000001</v>
      </c>
      <c r="H87" s="39">
        <v>0.54249999999999998</v>
      </c>
      <c r="I87" s="39">
        <v>1.863</v>
      </c>
      <c r="J87" s="39">
        <v>0.94240000000000002</v>
      </c>
      <c r="K87" s="39">
        <v>0.9778</v>
      </c>
      <c r="L87" s="39"/>
      <c r="M87" s="39">
        <v>1.5241</v>
      </c>
      <c r="N87" s="39"/>
      <c r="O87" s="89">
        <f t="shared" si="45"/>
        <v>0.63169357481606192</v>
      </c>
    </row>
    <row r="88" spans="1:20" x14ac:dyDescent="0.3">
      <c r="A88" s="2" t="s">
        <v>18</v>
      </c>
      <c r="B88" t="s">
        <v>48</v>
      </c>
      <c r="C88" s="39">
        <v>1.9800000000000002E-2</v>
      </c>
      <c r="D88" s="39">
        <v>1.44E-2</v>
      </c>
      <c r="E88" s="39">
        <v>2.0400000000000001E-2</v>
      </c>
      <c r="F88" s="39">
        <v>4.19E-2</v>
      </c>
      <c r="G88" s="39">
        <v>1.9400000000000001E-2</v>
      </c>
      <c r="H88" s="39">
        <v>2.5000000000000001E-2</v>
      </c>
      <c r="I88" s="39">
        <v>8.5699999999999998E-2</v>
      </c>
      <c r="J88" s="39">
        <v>5.9700000000000003E-2</v>
      </c>
      <c r="K88" s="39">
        <v>4.5199999999999997E-2</v>
      </c>
      <c r="L88" s="39"/>
      <c r="M88" s="39">
        <v>7.0400000000000004E-2</v>
      </c>
      <c r="N88" s="39"/>
      <c r="O88" s="89">
        <f t="shared" si="45"/>
        <v>3.0164027774161842E-2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0.44159999999999999</v>
      </c>
      <c r="E89" s="354">
        <f t="shared" ref="E89:M89" si="61">SUM(E90:E93)</f>
        <v>0.64640000000000009</v>
      </c>
      <c r="F89" s="354">
        <f>SUM(F90:F93)</f>
        <v>1.3315000000000001</v>
      </c>
      <c r="G89" s="354">
        <f t="shared" si="61"/>
        <v>0.50830000000000009</v>
      </c>
      <c r="H89" s="354">
        <f t="shared" si="61"/>
        <v>0.95219999999999994</v>
      </c>
      <c r="I89" s="354">
        <f t="shared" si="61"/>
        <v>1.7311000000000001</v>
      </c>
      <c r="J89" s="354">
        <f t="shared" si="61"/>
        <v>1.1476999999999999</v>
      </c>
      <c r="K89" s="354">
        <f t="shared" si="61"/>
        <v>1.4974999999999998</v>
      </c>
      <c r="L89" s="354"/>
      <c r="M89" s="354">
        <f t="shared" si="61"/>
        <v>2.6073</v>
      </c>
      <c r="N89" s="354"/>
      <c r="O89" s="352">
        <f t="shared" si="45"/>
        <v>0.95633994764262875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0.22339999999999999</v>
      </c>
      <c r="E90" s="39">
        <v>0.32700000000000001</v>
      </c>
      <c r="F90" s="39">
        <v>0.67349999999999999</v>
      </c>
      <c r="G90" s="39">
        <v>0.2571</v>
      </c>
      <c r="H90" s="39">
        <v>0.48159999999999997</v>
      </c>
      <c r="I90" s="39">
        <v>0.87560000000000004</v>
      </c>
      <c r="J90" s="39">
        <v>0.58050000000000002</v>
      </c>
      <c r="K90" s="39">
        <v>0.75749999999999995</v>
      </c>
      <c r="L90" s="39"/>
      <c r="M90" s="39">
        <v>1.3188</v>
      </c>
      <c r="N90" s="39"/>
      <c r="O90" s="89">
        <f t="shared" si="45"/>
        <v>0.48374707326512667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0.1145</v>
      </c>
      <c r="E91" s="39">
        <v>0.16750000000000001</v>
      </c>
      <c r="F91" s="39">
        <v>0.34510000000000002</v>
      </c>
      <c r="G91" s="39">
        <v>0.13170000000000001</v>
      </c>
      <c r="H91" s="39">
        <v>0.24679999999999999</v>
      </c>
      <c r="I91" s="39">
        <v>0.44869999999999999</v>
      </c>
      <c r="J91" s="39">
        <v>0.29749999999999999</v>
      </c>
      <c r="K91" s="39">
        <v>0.3881</v>
      </c>
      <c r="L91" s="39"/>
      <c r="M91" s="39">
        <v>0.67559999999999998</v>
      </c>
      <c r="N91" s="39"/>
      <c r="O91" s="89">
        <f t="shared" si="45"/>
        <v>0.24785504329993335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6.8500000000000005E-2</v>
      </c>
      <c r="E92" s="39">
        <v>0.1004</v>
      </c>
      <c r="F92" s="39">
        <v>0.2069</v>
      </c>
      <c r="G92" s="39">
        <v>7.9000000000000001E-2</v>
      </c>
      <c r="H92" s="39">
        <v>0.14799999999999999</v>
      </c>
      <c r="I92" s="39">
        <v>0.26900000000000002</v>
      </c>
      <c r="J92" s="39">
        <v>0.17829999999999999</v>
      </c>
      <c r="K92" s="39">
        <v>0.23269999999999999</v>
      </c>
      <c r="L92" s="39"/>
      <c r="M92" s="39">
        <v>0.40510000000000002</v>
      </c>
      <c r="N92" s="39"/>
      <c r="O92" s="89">
        <f t="shared" si="45"/>
        <v>0.14856531002240675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3.5200000000000002E-2</v>
      </c>
      <c r="E93" s="39">
        <v>5.1499999999999997E-2</v>
      </c>
      <c r="F93" s="39">
        <v>0.106</v>
      </c>
      <c r="G93" s="39">
        <v>4.0500000000000001E-2</v>
      </c>
      <c r="H93" s="39">
        <v>7.5800000000000006E-2</v>
      </c>
      <c r="I93" s="39">
        <v>0.13780000000000001</v>
      </c>
      <c r="J93" s="39">
        <v>9.1399999999999995E-2</v>
      </c>
      <c r="K93" s="39">
        <v>0.1192</v>
      </c>
      <c r="L93" s="39"/>
      <c r="M93" s="39">
        <v>0.20780000000000001</v>
      </c>
      <c r="N93" s="39"/>
      <c r="O93" s="89">
        <f t="shared" si="45"/>
        <v>7.6172521055161965E-2</v>
      </c>
    </row>
    <row r="94" spans="1:20" x14ac:dyDescent="0.3">
      <c r="A94" s="349">
        <v>9</v>
      </c>
      <c r="B94" s="350" t="s">
        <v>51</v>
      </c>
      <c r="C94" s="354">
        <f t="shared" ref="C94:K94" si="62">SUM(C97,C99)</f>
        <v>0.51562165677134408</v>
      </c>
      <c r="D94" s="354">
        <f t="shared" si="62"/>
        <v>0.49039865449934406</v>
      </c>
      <c r="E94" s="354">
        <f t="shared" si="62"/>
        <v>0.69521479535397968</v>
      </c>
      <c r="F94" s="354">
        <f t="shared" si="62"/>
        <v>0.9151892843515419</v>
      </c>
      <c r="G94" s="354">
        <f t="shared" si="62"/>
        <v>0.72305721148197977</v>
      </c>
      <c r="H94" s="354">
        <f t="shared" si="62"/>
        <v>0.78454266052197963</v>
      </c>
      <c r="I94" s="354">
        <f t="shared" si="62"/>
        <v>1.0828506161219797</v>
      </c>
      <c r="J94" s="354">
        <f t="shared" si="62"/>
        <v>0.95934527401052505</v>
      </c>
      <c r="K94" s="354">
        <f t="shared" si="62"/>
        <v>0.97167830936997968</v>
      </c>
      <c r="L94" s="354"/>
      <c r="M94" s="354">
        <f>SUM(M97,M99)</f>
        <v>1.1977543456259796</v>
      </c>
      <c r="N94" s="354"/>
      <c r="O94" s="354">
        <f>SUM(O97,O99)</f>
        <v>0.73328094376951491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-0.29239999999999999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3">SUM(C89,C86,C81,C71,C64)</f>
        <v>6.0612881080000003</v>
      </c>
      <c r="D96" s="360">
        <f t="shared" si="63"/>
        <v>5.7647841080000006</v>
      </c>
      <c r="E96" s="360">
        <f t="shared" si="63"/>
        <v>8.1724596247000001</v>
      </c>
      <c r="F96" s="360">
        <f t="shared" si="63"/>
        <v>10.758326096200001</v>
      </c>
      <c r="G96" s="360">
        <f t="shared" si="63"/>
        <v>8.4997556247000006</v>
      </c>
      <c r="H96" s="360">
        <f t="shared" si="63"/>
        <v>9.2225356247000008</v>
      </c>
      <c r="I96" s="360">
        <f t="shared" si="63"/>
        <v>12.729235624699999</v>
      </c>
      <c r="J96" s="360">
        <f t="shared" si="63"/>
        <v>11.277393073899997</v>
      </c>
      <c r="K96" s="360">
        <f t="shared" si="63"/>
        <v>11.4223716247</v>
      </c>
      <c r="L96" s="360"/>
      <c r="M96" s="360">
        <f>SUM(M89,M86,M81,M71,M64)</f>
        <v>14.0799636247</v>
      </c>
      <c r="N96" s="361"/>
      <c r="O96" s="455">
        <f>((C96*$C$62+D96*$D$62+E96*$E$62+F96*$F$62+G96*$G$62+H96*$H$62+I96*$I$62+J96*$J$62+K96*$K$62+L96*$L$62+M96*$M$62)/$O$62)+O95</f>
        <v>8.6199386816372172</v>
      </c>
      <c r="P96" s="27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4">SUM(C98:C98)</f>
        <v>0.12627481515396402</v>
      </c>
      <c r="D97" s="354">
        <f t="shared" si="64"/>
        <v>0.12009774732196402</v>
      </c>
      <c r="E97" s="354">
        <f t="shared" si="64"/>
        <v>0.17025685136137511</v>
      </c>
      <c r="F97" s="354">
        <f t="shared" si="64"/>
        <v>0.22412820756213464</v>
      </c>
      <c r="G97" s="354">
        <f t="shared" si="64"/>
        <v>0.17707540892937512</v>
      </c>
      <c r="H97" s="354">
        <f t="shared" si="64"/>
        <v>0.19213308466937512</v>
      </c>
      <c r="I97" s="354">
        <f t="shared" si="64"/>
        <v>0.26518816576937509</v>
      </c>
      <c r="J97" s="354">
        <f t="shared" si="64"/>
        <v>0.23494192990855864</v>
      </c>
      <c r="K97" s="354">
        <f t="shared" si="64"/>
        <v>0.23796226805737511</v>
      </c>
      <c r="L97" s="354"/>
      <c r="M97" s="354">
        <f>SUM(M98:M98)</f>
        <v>0.29332788219337508</v>
      </c>
      <c r="N97" s="354"/>
      <c r="O97" s="352">
        <f>SUM(O98)</f>
        <v>0.17957918255454816</v>
      </c>
    </row>
    <row r="98" spans="1:18" x14ac:dyDescent="0.3">
      <c r="A98" s="2" t="s">
        <v>121</v>
      </c>
      <c r="B98" t="s">
        <v>128</v>
      </c>
      <c r="C98" s="39">
        <f>0.020833*C96</f>
        <v>0.12627481515396402</v>
      </c>
      <c r="D98" s="39">
        <f t="shared" ref="D98:M98" si="65">0.020833*D96</f>
        <v>0.12009774732196402</v>
      </c>
      <c r="E98" s="39">
        <f t="shared" si="65"/>
        <v>0.17025685136137511</v>
      </c>
      <c r="F98" s="39">
        <f t="shared" si="65"/>
        <v>0.22412820756213464</v>
      </c>
      <c r="G98" s="346">
        <f t="shared" si="65"/>
        <v>0.17707540892937512</v>
      </c>
      <c r="H98" s="39">
        <f t="shared" si="65"/>
        <v>0.19213308466937512</v>
      </c>
      <c r="I98" s="39">
        <f t="shared" si="65"/>
        <v>0.26518816576937509</v>
      </c>
      <c r="J98" s="39">
        <f t="shared" si="65"/>
        <v>0.23494192990855864</v>
      </c>
      <c r="K98" s="39">
        <f t="shared" si="65"/>
        <v>0.23796226805737511</v>
      </c>
      <c r="L98" s="39"/>
      <c r="M98" s="39">
        <f t="shared" si="65"/>
        <v>0.29332788219337508</v>
      </c>
      <c r="N98" s="39"/>
      <c r="O98" s="246">
        <f>0.020833*O96</f>
        <v>0.17957918255454816</v>
      </c>
    </row>
    <row r="99" spans="1:18" x14ac:dyDescent="0.3">
      <c r="A99" s="349" t="s">
        <v>24</v>
      </c>
      <c r="B99" s="350" t="s">
        <v>56</v>
      </c>
      <c r="C99" s="354">
        <f>SUM(C100,C101)</f>
        <v>0.38934684161738009</v>
      </c>
      <c r="D99" s="354">
        <f t="shared" ref="D99:M99" si="66">SUM(D100,D101)</f>
        <v>0.37030090717738007</v>
      </c>
      <c r="E99" s="354">
        <f t="shared" si="66"/>
        <v>0.52495794399260454</v>
      </c>
      <c r="F99" s="354">
        <f t="shared" si="66"/>
        <v>0.6910610767894072</v>
      </c>
      <c r="G99" s="354">
        <f t="shared" si="66"/>
        <v>0.54598180255260464</v>
      </c>
      <c r="H99" s="354">
        <f t="shared" si="66"/>
        <v>0.59240957585260456</v>
      </c>
      <c r="I99" s="354">
        <f t="shared" si="66"/>
        <v>0.81766245035260454</v>
      </c>
      <c r="J99" s="354">
        <f t="shared" si="66"/>
        <v>0.72440334410196638</v>
      </c>
      <c r="K99" s="354">
        <f t="shared" si="66"/>
        <v>0.73371604131260459</v>
      </c>
      <c r="L99" s="354"/>
      <c r="M99" s="354">
        <f t="shared" si="66"/>
        <v>0.90442646343260447</v>
      </c>
      <c r="N99" s="354"/>
      <c r="O99" s="352">
        <f>SUM(O100:O101)</f>
        <v>0.55370176121496673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0.12627481515396402</v>
      </c>
      <c r="D100" s="39">
        <f t="shared" ref="D100:M100" si="67">D98</f>
        <v>0.12009774732196402</v>
      </c>
      <c r="E100" s="39">
        <f t="shared" si="67"/>
        <v>0.17025685136137511</v>
      </c>
      <c r="F100" s="39">
        <f t="shared" si="67"/>
        <v>0.22412820756213464</v>
      </c>
      <c r="G100" s="39">
        <f t="shared" si="67"/>
        <v>0.17707540892937512</v>
      </c>
      <c r="H100" s="39">
        <f t="shared" si="67"/>
        <v>0.19213308466937512</v>
      </c>
      <c r="I100" s="39">
        <f t="shared" si="67"/>
        <v>0.26518816576937509</v>
      </c>
      <c r="J100" s="39">
        <f t="shared" si="67"/>
        <v>0.23494192990855864</v>
      </c>
      <c r="K100" s="39">
        <f t="shared" si="67"/>
        <v>0.23796226805737511</v>
      </c>
      <c r="L100" s="39"/>
      <c r="M100" s="39">
        <f t="shared" si="67"/>
        <v>0.29332788219337508</v>
      </c>
      <c r="N100" s="39"/>
      <c r="O100" s="246">
        <f>O98</f>
        <v>0.17957918255454816</v>
      </c>
    </row>
    <row r="101" spans="1:18" x14ac:dyDescent="0.3">
      <c r="A101" s="2" t="s">
        <v>26</v>
      </c>
      <c r="B101" t="s">
        <v>130</v>
      </c>
      <c r="C101" s="39">
        <f>0.043402*C96</f>
        <v>0.26307202646341604</v>
      </c>
      <c r="D101" s="39">
        <f t="shared" ref="D101:M101" si="68">0.043402*D96</f>
        <v>0.25020315985541602</v>
      </c>
      <c r="E101" s="39">
        <f t="shared" si="68"/>
        <v>0.35470109263122945</v>
      </c>
      <c r="F101" s="39">
        <f t="shared" si="68"/>
        <v>0.46693286922727251</v>
      </c>
      <c r="G101" s="39">
        <f t="shared" si="68"/>
        <v>0.36890639362322947</v>
      </c>
      <c r="H101" s="39">
        <f t="shared" si="68"/>
        <v>0.40027649118322944</v>
      </c>
      <c r="I101" s="39">
        <f t="shared" si="68"/>
        <v>0.55247428458322945</v>
      </c>
      <c r="J101" s="39">
        <f t="shared" si="68"/>
        <v>0.48946141419340772</v>
      </c>
      <c r="K101" s="39">
        <f t="shared" si="68"/>
        <v>0.49575377325522946</v>
      </c>
      <c r="L101" s="39"/>
      <c r="M101" s="39">
        <f t="shared" si="68"/>
        <v>0.61109858123922944</v>
      </c>
      <c r="N101" s="39"/>
      <c r="O101" s="246">
        <f>0.043402*O96</f>
        <v>0.37412257866041854</v>
      </c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ref="O102" si="69">(C102*$C$62+D102*$D$62+E102*$E$62+F102*$F$62+G102*$G$62+H102*$H$62+I102*$I$62+J102*$J$62+K102*$K$62+L102*$L$62+M102*$M$62)/$O$62</f>
        <v>1.3400000000000002E-2</v>
      </c>
    </row>
    <row r="103" spans="1:18" ht="18" x14ac:dyDescent="0.3">
      <c r="A103" s="579" t="s">
        <v>60</v>
      </c>
      <c r="B103" s="579"/>
      <c r="C103" s="340">
        <f t="shared" ref="C103:K103" si="70">SUM(C64,C71,C81,C86,C89,C94,C102)</f>
        <v>6.5903097647713444</v>
      </c>
      <c r="D103" s="340">
        <f t="shared" si="70"/>
        <v>6.2685827624993449</v>
      </c>
      <c r="E103" s="340">
        <f t="shared" si="70"/>
        <v>8.8810744200539808</v>
      </c>
      <c r="F103" s="340">
        <f t="shared" si="70"/>
        <v>11.686915380551543</v>
      </c>
      <c r="G103" s="340">
        <f t="shared" si="70"/>
        <v>9.2362128361819806</v>
      </c>
      <c r="H103" s="340">
        <f t="shared" si="70"/>
        <v>10.02047828522198</v>
      </c>
      <c r="I103" s="340">
        <f t="shared" si="70"/>
        <v>13.825486240821981</v>
      </c>
      <c r="J103" s="340">
        <f t="shared" si="70"/>
        <v>12.250138347910525</v>
      </c>
      <c r="K103" s="340">
        <f t="shared" si="70"/>
        <v>12.40744993406998</v>
      </c>
      <c r="L103" s="340"/>
      <c r="M103" s="340">
        <f>SUM(M64,M71,M81,M86,M89,M94,M102)</f>
        <v>15.291117970325981</v>
      </c>
      <c r="N103" s="356"/>
      <c r="O103" s="467">
        <f>O96+O97+O99+O102</f>
        <v>9.3666196254067327</v>
      </c>
      <c r="P103" s="335" t="s">
        <v>217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0.32191390756718918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72</v>
      </c>
      <c r="L109" s="1">
        <v>16</v>
      </c>
      <c r="M109" s="1">
        <v>43</v>
      </c>
      <c r="O109" s="1">
        <f>SUM(C109:M109)</f>
        <v>400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250714.73</v>
      </c>
      <c r="E111" s="342">
        <v>954304.8</v>
      </c>
      <c r="F111" s="342">
        <v>46387.49</v>
      </c>
      <c r="G111" s="342">
        <v>24498.67</v>
      </c>
      <c r="H111" s="342">
        <v>425682.54</v>
      </c>
      <c r="I111" s="342">
        <v>0</v>
      </c>
      <c r="J111" s="343">
        <v>62728.89</v>
      </c>
      <c r="K111" s="342">
        <v>362669.46</v>
      </c>
      <c r="L111" s="342">
        <v>90613.28</v>
      </c>
      <c r="M111" s="342">
        <v>226278.92</v>
      </c>
      <c r="N111" s="342"/>
      <c r="O111" s="344">
        <f>SUM(C111:M111)</f>
        <v>2455815.9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1.0150359999999998</v>
      </c>
      <c r="D113" s="354">
        <f t="shared" ref="D113:M113" si="71">SUM(D114:D119)</f>
        <v>1.3989319999999998</v>
      </c>
      <c r="E113" s="354">
        <f t="shared" si="71"/>
        <v>1.641832</v>
      </c>
      <c r="F113" s="354">
        <f t="shared" si="71"/>
        <v>1.9553320000000001</v>
      </c>
      <c r="G113" s="354">
        <f t="shared" si="71"/>
        <v>2.5317280000000002</v>
      </c>
      <c r="H113" s="354">
        <f t="shared" si="71"/>
        <v>2.306508</v>
      </c>
      <c r="I113" s="354"/>
      <c r="J113" s="354">
        <f t="shared" si="71"/>
        <v>2.8560639999999999</v>
      </c>
      <c r="K113" s="354">
        <f>SUM(K114:K119)</f>
        <v>3.6202480000000001</v>
      </c>
      <c r="L113" s="354">
        <f t="shared" si="71"/>
        <v>3.9638320000000009</v>
      </c>
      <c r="M113" s="354">
        <f t="shared" si="71"/>
        <v>4.7389799999999997</v>
      </c>
      <c r="N113" s="351"/>
      <c r="O113" s="352">
        <f>(C113*$C$111+D113*$D$111+E113*$E$111+F113*$F$111+G113*$G$111+H113*$H$111+I113*$I$111+J113*$J$111+K113*$K$111+L113*$L$111+M113*$M$111)/$O$111</f>
        <v>2.4382295622699734</v>
      </c>
    </row>
    <row r="114" spans="1:15" x14ac:dyDescent="0.3">
      <c r="A114" s="2" t="s">
        <v>3</v>
      </c>
      <c r="B114" t="s">
        <v>30</v>
      </c>
      <c r="C114" s="276">
        <v>0.69089999999999996</v>
      </c>
      <c r="D114" s="34">
        <v>0.93579999999999997</v>
      </c>
      <c r="E114" s="34">
        <v>1.0783</v>
      </c>
      <c r="F114" s="34">
        <v>1.0783</v>
      </c>
      <c r="G114" s="34">
        <v>1.5407</v>
      </c>
      <c r="H114" s="34">
        <v>1.6202000000000001</v>
      </c>
      <c r="I114" s="34"/>
      <c r="J114" s="34">
        <v>1.1994</v>
      </c>
      <c r="K114" s="34">
        <v>2.2562000000000002</v>
      </c>
      <c r="L114" s="34">
        <v>2.5958000000000001</v>
      </c>
      <c r="M114" s="34">
        <v>2.7195</v>
      </c>
      <c r="N114" s="34"/>
      <c r="O114" s="89">
        <f t="shared" ref="O114:O142" si="72">(C114*$C$111+D114*$D$111+E114*$E$111+F114*$F$111+G114*$G$111+H114*$H$111+I114*$I$111+J114*$J$111+K114*$K$111+L114*$L$111+M114*$M$111)/$O$111</f>
        <v>1.5446679005979236</v>
      </c>
    </row>
    <row r="115" spans="1:15" x14ac:dyDescent="0.3">
      <c r="A115" s="2" t="s">
        <v>4</v>
      </c>
      <c r="B115" t="s">
        <v>31</v>
      </c>
      <c r="C115" s="39">
        <f t="shared" ref="C115:M115" si="73">C114*0.04</f>
        <v>2.7635999999999997E-2</v>
      </c>
      <c r="D115" s="39">
        <f t="shared" si="73"/>
        <v>3.7432E-2</v>
      </c>
      <c r="E115" s="39">
        <f t="shared" si="73"/>
        <v>4.3132000000000004E-2</v>
      </c>
      <c r="F115" s="39">
        <f t="shared" si="73"/>
        <v>4.3132000000000004E-2</v>
      </c>
      <c r="G115" s="39">
        <f t="shared" si="73"/>
        <v>6.1628000000000002E-2</v>
      </c>
      <c r="H115" s="39">
        <f t="shared" si="73"/>
        <v>6.4808000000000004E-2</v>
      </c>
      <c r="I115" s="39"/>
      <c r="J115" s="39">
        <f>J114*0.06</f>
        <v>7.1964E-2</v>
      </c>
      <c r="K115" s="39">
        <f t="shared" si="73"/>
        <v>9.0248000000000009E-2</v>
      </c>
      <c r="L115" s="39">
        <f t="shared" si="73"/>
        <v>0.10383200000000001</v>
      </c>
      <c r="M115" s="39">
        <f t="shared" si="73"/>
        <v>0.10878</v>
      </c>
      <c r="N115" s="34"/>
      <c r="O115" s="89">
        <f t="shared" si="72"/>
        <v>6.2399441356186365E-2</v>
      </c>
    </row>
    <row r="116" spans="1:15" x14ac:dyDescent="0.3">
      <c r="A116" s="2" t="s">
        <v>192</v>
      </c>
      <c r="B116" t="s">
        <v>195</v>
      </c>
      <c r="C116" s="34"/>
      <c r="D116" s="34">
        <v>1.46E-2</v>
      </c>
      <c r="E116" s="34">
        <v>1.2800000000000001E-2</v>
      </c>
      <c r="F116" s="34"/>
      <c r="G116" s="34"/>
      <c r="H116" s="34"/>
      <c r="I116" s="34"/>
      <c r="J116" s="34">
        <v>0.06</v>
      </c>
      <c r="K116" s="34">
        <v>3.4599999999999999E-2</v>
      </c>
      <c r="L116" s="34">
        <v>8.0999999999999996E-3</v>
      </c>
      <c r="M116" s="34">
        <v>2.53E-2</v>
      </c>
      <c r="N116" s="34"/>
      <c r="O116" s="89">
        <f t="shared" si="72"/>
        <v>1.573670789329119E-2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72"/>
        <v>0.18748645146608917</v>
      </c>
    </row>
    <row r="118" spans="1:15" x14ac:dyDescent="0.3">
      <c r="A118" s="2" t="s">
        <v>6</v>
      </c>
      <c r="B118" t="s">
        <v>33</v>
      </c>
      <c r="C118" s="34">
        <v>0.21029999999999999</v>
      </c>
      <c r="D118" s="34">
        <v>0.2843</v>
      </c>
      <c r="E118" s="34">
        <v>0.34260000000000002</v>
      </c>
      <c r="F118" s="34">
        <v>0.66890000000000005</v>
      </c>
      <c r="G118" s="34">
        <v>0.76439999999999997</v>
      </c>
      <c r="H118" s="34">
        <v>0.42920000000000003</v>
      </c>
      <c r="I118" s="34"/>
      <c r="J118" s="34">
        <v>0.97750000000000004</v>
      </c>
      <c r="K118" s="34">
        <v>1.0107999999999999</v>
      </c>
      <c r="L118" s="34">
        <v>1.0277000000000001</v>
      </c>
      <c r="M118" s="34">
        <v>1.6157999999999999</v>
      </c>
      <c r="N118" s="34"/>
      <c r="O118" s="89">
        <f t="shared" si="72"/>
        <v>0.61887385250132143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72"/>
        <v>9.0652084551614796E-3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4">SUM(C121:C123,C127:C129)</f>
        <v>3.1314689765000003</v>
      </c>
      <c r="D120" s="354">
        <f t="shared" si="74"/>
        <v>3.1314689765000003</v>
      </c>
      <c r="E120" s="354">
        <f t="shared" si="74"/>
        <v>4.8306215689000007</v>
      </c>
      <c r="F120" s="354">
        <f t="shared" si="74"/>
        <v>5.0168601768000007</v>
      </c>
      <c r="G120" s="354">
        <f t="shared" si="74"/>
        <v>4.8306215689000007</v>
      </c>
      <c r="H120" s="354">
        <f t="shared" si="74"/>
        <v>4.8306215689000007</v>
      </c>
      <c r="I120" s="354"/>
      <c r="J120" s="354">
        <f>SUM(J121:J123,J127:J129)</f>
        <v>5.2753678354</v>
      </c>
      <c r="K120" s="354">
        <f>SUM(K121:K123,K127:K129)</f>
        <v>4.8306215689000007</v>
      </c>
      <c r="L120" s="354">
        <f>SUM(L121:L123,L127:L129)</f>
        <v>4.8306215689000007</v>
      </c>
      <c r="M120" s="354">
        <f>SUM(M121:M123,M127:M129)</f>
        <v>4.8306215689000007</v>
      </c>
      <c r="N120" s="351"/>
      <c r="O120" s="352">
        <f>(C120*$C$111+D120*$D$111+E120*$E$111+F120*$F$111+G120*$G$111+H120*$H$111+I120*$I$111+J120*$J$111+K120*$K$111+L120*$L$111+M120*$M$111)/$O$111</f>
        <v>4.6637735610198536</v>
      </c>
    </row>
    <row r="121" spans="1:15" x14ac:dyDescent="0.3">
      <c r="A121" s="2" t="s">
        <v>115</v>
      </c>
      <c r="B121" t="s">
        <v>114</v>
      </c>
      <c r="C121" s="39">
        <v>1.7104999999999999</v>
      </c>
      <c r="D121" s="39">
        <v>1.7104999999999999</v>
      </c>
      <c r="E121" s="39">
        <v>2.5573000000000001</v>
      </c>
      <c r="F121" s="39">
        <v>2.6375999999999999</v>
      </c>
      <c r="G121" s="39">
        <v>2.5573000000000001</v>
      </c>
      <c r="H121" s="39">
        <v>2.5573000000000001</v>
      </c>
      <c r="I121" s="39"/>
      <c r="J121" s="39">
        <v>2.7978000000000001</v>
      </c>
      <c r="K121" s="39">
        <v>2.5573000000000001</v>
      </c>
      <c r="L121" s="39">
        <v>2.5573000000000001</v>
      </c>
      <c r="M121" s="39">
        <v>2.5573000000000001</v>
      </c>
      <c r="N121" s="39"/>
      <c r="O121" s="89">
        <f t="shared" si="72"/>
        <v>2.4743937963680427</v>
      </c>
    </row>
    <row r="122" spans="1:15" x14ac:dyDescent="0.3">
      <c r="A122" s="2" t="s">
        <v>116</v>
      </c>
      <c r="B122" t="s">
        <v>117</v>
      </c>
      <c r="C122" s="39">
        <f>C121*0.423893</f>
        <v>0.72506897650000002</v>
      </c>
      <c r="D122" s="39">
        <f>D121*0.423893</f>
        <v>0.72506897650000002</v>
      </c>
      <c r="E122" s="39">
        <f t="shared" ref="E122:L122" si="75">E121*0.423893</f>
        <v>1.0840215689000001</v>
      </c>
      <c r="F122" s="39">
        <f t="shared" si="75"/>
        <v>1.1180601768</v>
      </c>
      <c r="G122" s="39">
        <f t="shared" si="75"/>
        <v>1.0840215689000001</v>
      </c>
      <c r="H122" s="39">
        <f t="shared" ref="H122" si="76">H121*0.423893</f>
        <v>1.0840215689000001</v>
      </c>
      <c r="I122" s="39"/>
      <c r="J122" s="39">
        <f t="shared" si="75"/>
        <v>1.1859678354000001</v>
      </c>
      <c r="K122" s="39">
        <f t="shared" si="75"/>
        <v>1.0840215689000001</v>
      </c>
      <c r="L122" s="39">
        <f t="shared" si="75"/>
        <v>1.0840215689000001</v>
      </c>
      <c r="M122" s="39">
        <f t="shared" ref="M122" si="77">M121*0.423893</f>
        <v>1.0840215689000001</v>
      </c>
      <c r="N122" s="39"/>
      <c r="O122" s="89">
        <f t="shared" si="72"/>
        <v>1.0488782095238387</v>
      </c>
    </row>
    <row r="123" spans="1:15" x14ac:dyDescent="0.3">
      <c r="A123" s="280" t="s">
        <v>8</v>
      </c>
      <c r="B123" s="1" t="s">
        <v>35</v>
      </c>
      <c r="C123" s="43">
        <f t="shared" ref="C123:G123" si="78">SUM(C124:C126)</f>
        <v>0.44540000000000007</v>
      </c>
      <c r="D123" s="43">
        <f t="shared" si="78"/>
        <v>0.44540000000000007</v>
      </c>
      <c r="E123" s="43">
        <f t="shared" si="78"/>
        <v>0.80520000000000003</v>
      </c>
      <c r="F123" s="43">
        <f t="shared" si="78"/>
        <v>0.86129999999999995</v>
      </c>
      <c r="G123" s="43">
        <f t="shared" si="78"/>
        <v>0.80520000000000003</v>
      </c>
      <c r="H123" s="43">
        <f t="shared" ref="H123" si="79">SUM(H124:H126)</f>
        <v>0.80520000000000003</v>
      </c>
      <c r="I123" s="43"/>
      <c r="J123" s="43">
        <f>SUM(J124:J126)</f>
        <v>0.872</v>
      </c>
      <c r="K123" s="43">
        <f t="shared" ref="K123" si="80">SUM(K124:K126)</f>
        <v>0.80520000000000003</v>
      </c>
      <c r="L123" s="43">
        <f>SUM(L124:L126)</f>
        <v>0.80520000000000003</v>
      </c>
      <c r="M123" s="43">
        <f>SUM(M124:M126)</f>
        <v>0.80520000000000003</v>
      </c>
      <c r="N123" s="43"/>
      <c r="O123" s="75">
        <f t="shared" si="72"/>
        <v>0.76948498260435583</v>
      </c>
    </row>
    <row r="124" spans="1:15" x14ac:dyDescent="0.3">
      <c r="A124" s="2" t="s">
        <v>9</v>
      </c>
      <c r="B124" t="s">
        <v>108</v>
      </c>
      <c r="C124" s="39">
        <v>0.39950000000000002</v>
      </c>
      <c r="D124" s="39">
        <v>0.39950000000000002</v>
      </c>
      <c r="E124" s="39">
        <v>0.72219999999999995</v>
      </c>
      <c r="F124" s="39">
        <v>0.77239999999999998</v>
      </c>
      <c r="G124" s="39">
        <v>0.72219999999999995</v>
      </c>
      <c r="H124" s="39">
        <v>0.72219999999999995</v>
      </c>
      <c r="I124" s="39"/>
      <c r="J124" s="39">
        <v>0.78559999999999997</v>
      </c>
      <c r="K124" s="39">
        <v>0.72219999999999995</v>
      </c>
      <c r="L124" s="39">
        <v>0.72219999999999995</v>
      </c>
      <c r="M124" s="39">
        <v>0.72219999999999995</v>
      </c>
      <c r="N124" s="39"/>
      <c r="O124" s="89">
        <f t="shared" si="72"/>
        <v>0.69025457266931123</v>
      </c>
    </row>
    <row r="125" spans="1:15" x14ac:dyDescent="0.3">
      <c r="A125" s="2" t="s">
        <v>10</v>
      </c>
      <c r="B125" t="s">
        <v>109</v>
      </c>
      <c r="C125" s="39">
        <v>4.1599999999999998E-2</v>
      </c>
      <c r="D125" s="39">
        <v>4.1599999999999998E-2</v>
      </c>
      <c r="E125" s="39">
        <v>7.5200000000000003E-2</v>
      </c>
      <c r="F125" s="39">
        <v>8.0500000000000002E-2</v>
      </c>
      <c r="G125" s="39">
        <v>7.5200000000000003E-2</v>
      </c>
      <c r="H125" s="39">
        <v>7.5200000000000003E-2</v>
      </c>
      <c r="I125" s="39"/>
      <c r="J125" s="39">
        <v>7.8200000000000006E-2</v>
      </c>
      <c r="K125" s="39">
        <v>7.5200000000000003E-2</v>
      </c>
      <c r="L125" s="39">
        <v>7.5200000000000003E-2</v>
      </c>
      <c r="M125" s="39">
        <v>7.5200000000000003E-2</v>
      </c>
      <c r="N125" s="39"/>
      <c r="O125" s="89">
        <f t="shared" si="72"/>
        <v>7.1783187773562351E-2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72"/>
        <v>7.4472221614820568E-3</v>
      </c>
    </row>
    <row r="127" spans="1:15" x14ac:dyDescent="0.3">
      <c r="A127" s="2" t="s">
        <v>13</v>
      </c>
      <c r="B127" t="s">
        <v>40</v>
      </c>
      <c r="C127" s="39">
        <v>4.3799999999999999E-2</v>
      </c>
      <c r="D127" s="39">
        <v>4.3799999999999999E-2</v>
      </c>
      <c r="E127" s="39">
        <v>6.5299999999999997E-2</v>
      </c>
      <c r="F127" s="39">
        <v>6.88E-2</v>
      </c>
      <c r="G127" s="39">
        <v>6.5299999999999997E-2</v>
      </c>
      <c r="H127" s="39">
        <v>6.5299999999999997E-2</v>
      </c>
      <c r="I127" s="39"/>
      <c r="J127" s="39">
        <v>7.1400000000000005E-2</v>
      </c>
      <c r="K127" s="39">
        <v>6.5299999999999997E-2</v>
      </c>
      <c r="L127" s="39">
        <v>6.5299999999999997E-2</v>
      </c>
      <c r="M127" s="39">
        <v>6.5299999999999997E-2</v>
      </c>
      <c r="N127" s="39"/>
      <c r="O127" s="89">
        <f t="shared" si="72"/>
        <v>6.3222477686132733E-2</v>
      </c>
    </row>
    <row r="128" spans="1:15" x14ac:dyDescent="0.3">
      <c r="A128" s="595" t="s">
        <v>14</v>
      </c>
      <c r="B128" t="s">
        <v>118</v>
      </c>
      <c r="C128" s="39">
        <v>0.1555</v>
      </c>
      <c r="D128" s="39">
        <v>0.1555</v>
      </c>
      <c r="E128" s="39">
        <v>0.2422</v>
      </c>
      <c r="F128" s="39">
        <v>0.25209999999999999</v>
      </c>
      <c r="G128" s="39">
        <v>0.2422</v>
      </c>
      <c r="H128" s="39">
        <v>0.2422</v>
      </c>
      <c r="I128" s="39"/>
      <c r="J128" s="39">
        <v>0.26440000000000002</v>
      </c>
      <c r="K128" s="39">
        <v>0.2422</v>
      </c>
      <c r="L128" s="39">
        <v>0.2422</v>
      </c>
      <c r="M128" s="39">
        <v>0.2422</v>
      </c>
      <c r="N128" s="39"/>
      <c r="O128" s="89">
        <f t="shared" si="72"/>
        <v>0.2336814062870104</v>
      </c>
    </row>
    <row r="129" spans="1:20" x14ac:dyDescent="0.3">
      <c r="A129" s="595"/>
      <c r="B129" t="s">
        <v>117</v>
      </c>
      <c r="C129" s="39">
        <v>5.1200000000000002E-2</v>
      </c>
      <c r="D129" s="39">
        <v>5.1200000000000002E-2</v>
      </c>
      <c r="E129" s="39">
        <v>7.6600000000000001E-2</v>
      </c>
      <c r="F129" s="39">
        <v>7.9000000000000001E-2</v>
      </c>
      <c r="G129" s="39">
        <v>7.6600000000000001E-2</v>
      </c>
      <c r="H129" s="39">
        <v>7.6600000000000001E-2</v>
      </c>
      <c r="I129" s="39"/>
      <c r="J129" s="39">
        <v>8.3799999999999999E-2</v>
      </c>
      <c r="K129" s="39">
        <v>7.6600000000000001E-2</v>
      </c>
      <c r="L129" s="39">
        <v>7.6600000000000001E-2</v>
      </c>
      <c r="M129" s="39">
        <v>7.6600000000000001E-2</v>
      </c>
      <c r="N129" s="39"/>
      <c r="O129" s="89">
        <f t="shared" si="72"/>
        <v>7.4112688550473191E-2</v>
      </c>
    </row>
    <row r="130" spans="1:20" x14ac:dyDescent="0.3">
      <c r="A130" s="349">
        <v>6</v>
      </c>
      <c r="B130" s="350" t="s">
        <v>42</v>
      </c>
      <c r="C130" s="354">
        <f>SUM(C131:C133)</f>
        <v>0.38550000000000001</v>
      </c>
      <c r="D130" s="354">
        <f>SUM(D131:D133)</f>
        <v>0.38550000000000001</v>
      </c>
      <c r="E130" s="354">
        <f t="shared" ref="E130:G130" si="81">SUM(E131:E133)</f>
        <v>0.48199999999999998</v>
      </c>
      <c r="F130" s="354">
        <f t="shared" si="81"/>
        <v>0.49259999999999998</v>
      </c>
      <c r="G130" s="354">
        <f t="shared" si="81"/>
        <v>0.48199999999999998</v>
      </c>
      <c r="H130" s="354">
        <f t="shared" ref="H130" si="82">SUM(H131:H133)</f>
        <v>0.48199999999999998</v>
      </c>
      <c r="I130" s="354"/>
      <c r="J130" s="354">
        <f>SUM(J131:J133)</f>
        <v>1.0276999999999998</v>
      </c>
      <c r="K130" s="354">
        <f t="shared" ref="K130" si="83">SUM(K131:K133)</f>
        <v>0.48199999999999998</v>
      </c>
      <c r="L130" s="354">
        <f t="shared" ref="L130" si="84">SUM(L131:L133)</f>
        <v>0.48199999999999998</v>
      </c>
      <c r="M130" s="354">
        <f t="shared" ref="M130" si="85">SUM(M131:M133)</f>
        <v>0.48199999999999998</v>
      </c>
      <c r="N130" s="354"/>
      <c r="O130" s="352">
        <f t="shared" si="72"/>
        <v>0.48581826632118486</v>
      </c>
    </row>
    <row r="131" spans="1:20" x14ac:dyDescent="0.3">
      <c r="A131" s="2" t="s">
        <v>15</v>
      </c>
      <c r="B131" t="s">
        <v>43</v>
      </c>
      <c r="C131" s="39">
        <v>0.17780000000000001</v>
      </c>
      <c r="D131" s="39">
        <v>0.17780000000000001</v>
      </c>
      <c r="E131" s="39">
        <v>0.27429999999999999</v>
      </c>
      <c r="F131" s="39">
        <v>0.28489999999999999</v>
      </c>
      <c r="G131" s="39">
        <v>0.27429999999999999</v>
      </c>
      <c r="H131" s="39">
        <v>0.27429999999999999</v>
      </c>
      <c r="I131" s="39"/>
      <c r="J131" s="39">
        <v>0.29959999999999998</v>
      </c>
      <c r="K131" s="39">
        <v>0.27429999999999999</v>
      </c>
      <c r="L131" s="39">
        <v>0.27429999999999999</v>
      </c>
      <c r="M131" s="39">
        <v>0.27429999999999999</v>
      </c>
      <c r="N131" s="39"/>
      <c r="O131" s="89">
        <f t="shared" si="72"/>
        <v>0.26482569241285547</v>
      </c>
    </row>
    <row r="132" spans="1:20" x14ac:dyDescent="0.3">
      <c r="A132" s="2" t="s">
        <v>16</v>
      </c>
      <c r="B132" t="s">
        <v>80</v>
      </c>
      <c r="C132" s="39">
        <v>0.2077</v>
      </c>
      <c r="D132" s="39">
        <v>0.2077</v>
      </c>
      <c r="E132" s="39">
        <v>0.2077</v>
      </c>
      <c r="F132" s="39">
        <v>0.2077</v>
      </c>
      <c r="G132" s="39">
        <v>0.2077</v>
      </c>
      <c r="H132" s="39">
        <v>0.2077</v>
      </c>
      <c r="I132" s="39"/>
      <c r="J132" s="39">
        <v>0.2077</v>
      </c>
      <c r="K132" s="39">
        <v>0.2077</v>
      </c>
      <c r="L132" s="39">
        <v>0.2077</v>
      </c>
      <c r="M132" s="39">
        <v>0.2077</v>
      </c>
      <c r="N132" s="39"/>
      <c r="O132" s="89">
        <f t="shared" si="72"/>
        <v>0.2077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72"/>
        <v>1.3292573908329204E-2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72"/>
        <v>1.3292573908329204E-2</v>
      </c>
    </row>
    <row r="135" spans="1:20" x14ac:dyDescent="0.3">
      <c r="A135" s="349">
        <v>7</v>
      </c>
      <c r="B135" s="350" t="s">
        <v>45</v>
      </c>
      <c r="C135" s="354">
        <f>SUM(C136:C137)</f>
        <v>0.25159999999999999</v>
      </c>
      <c r="D135" s="354">
        <f>SUM(D136:D137)</f>
        <v>0.33879999999999999</v>
      </c>
      <c r="E135" s="354">
        <f t="shared" ref="E135:M135" si="86">SUM(E136:E137)</f>
        <v>0.41400000000000003</v>
      </c>
      <c r="F135" s="354">
        <f t="shared" si="86"/>
        <v>0.72839999999999994</v>
      </c>
      <c r="G135" s="354">
        <f t="shared" si="86"/>
        <v>0.83150000000000002</v>
      </c>
      <c r="H135" s="354">
        <f t="shared" si="86"/>
        <v>0.56759999999999999</v>
      </c>
      <c r="I135" s="354"/>
      <c r="J135" s="354">
        <f t="shared" si="86"/>
        <v>1.0829</v>
      </c>
      <c r="K135" s="354">
        <f t="shared" si="86"/>
        <v>1.1011</v>
      </c>
      <c r="L135" s="354">
        <f t="shared" si="86"/>
        <v>1.1194999999999999</v>
      </c>
      <c r="M135" s="354">
        <f t="shared" si="86"/>
        <v>1.8578999999999999</v>
      </c>
      <c r="N135" s="354"/>
      <c r="O135" s="352">
        <f t="shared" si="72"/>
        <v>0.7198886726224063</v>
      </c>
    </row>
    <row r="136" spans="1:20" x14ac:dyDescent="0.3">
      <c r="A136" s="2" t="s">
        <v>17</v>
      </c>
      <c r="B136" t="s">
        <v>46</v>
      </c>
      <c r="C136" s="39">
        <v>0.2366</v>
      </c>
      <c r="D136" s="39">
        <v>0.3201</v>
      </c>
      <c r="E136" s="39">
        <v>0.39140000000000003</v>
      </c>
      <c r="F136" s="39">
        <v>0.68869999999999998</v>
      </c>
      <c r="G136" s="39">
        <v>0.78590000000000004</v>
      </c>
      <c r="H136" s="39">
        <v>0.53659999999999997</v>
      </c>
      <c r="I136" s="39"/>
      <c r="J136" s="39">
        <v>1.0184</v>
      </c>
      <c r="K136" s="39">
        <v>1.0408999999999999</v>
      </c>
      <c r="L136" s="39">
        <v>1.0581</v>
      </c>
      <c r="M136" s="39">
        <v>1.7562</v>
      </c>
      <c r="N136" s="39"/>
      <c r="O136" s="89">
        <f t="shared" si="72"/>
        <v>0.68037246596009093</v>
      </c>
    </row>
    <row r="137" spans="1:20" x14ac:dyDescent="0.3">
      <c r="A137" s="2" t="s">
        <v>18</v>
      </c>
      <c r="B137" t="s">
        <v>48</v>
      </c>
      <c r="C137" s="39">
        <v>1.4999999999999999E-2</v>
      </c>
      <c r="D137" s="39">
        <v>1.8700000000000001E-2</v>
      </c>
      <c r="E137" s="39">
        <v>2.2599999999999999E-2</v>
      </c>
      <c r="F137" s="39">
        <v>3.9699999999999999E-2</v>
      </c>
      <c r="G137" s="39">
        <v>4.5600000000000002E-2</v>
      </c>
      <c r="H137" s="39">
        <v>3.1E-2</v>
      </c>
      <c r="I137" s="39"/>
      <c r="J137" s="39">
        <v>6.4500000000000002E-2</v>
      </c>
      <c r="K137" s="39">
        <v>6.0199999999999997E-2</v>
      </c>
      <c r="L137" s="39">
        <v>6.1400000000000003E-2</v>
      </c>
      <c r="M137" s="39">
        <v>0.1017</v>
      </c>
      <c r="N137" s="39"/>
      <c r="O137" s="89">
        <f t="shared" si="72"/>
        <v>3.9516206662315367E-2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0.46299999999999997</v>
      </c>
      <c r="E138" s="354">
        <f t="shared" ref="E138:M138" si="87">SUM(E139:E142)</f>
        <v>0.58529999999999993</v>
      </c>
      <c r="F138" s="354">
        <f t="shared" si="87"/>
        <v>1.0330999999999999</v>
      </c>
      <c r="G138" s="354">
        <f t="shared" si="87"/>
        <v>0.98140000000000005</v>
      </c>
      <c r="H138" s="354">
        <f t="shared" si="87"/>
        <v>0.95870000000000011</v>
      </c>
      <c r="I138" s="354"/>
      <c r="J138" s="354">
        <f t="shared" si="87"/>
        <v>1.2404999999999999</v>
      </c>
      <c r="K138" s="354">
        <f t="shared" si="87"/>
        <v>1.6182000000000001</v>
      </c>
      <c r="L138" s="354">
        <f>SUM(L139:L142)</f>
        <v>1.5203</v>
      </c>
      <c r="M138" s="354">
        <f t="shared" si="87"/>
        <v>3.1284000000000001</v>
      </c>
      <c r="N138" s="354"/>
      <c r="O138" s="352">
        <f t="shared" si="72"/>
        <v>1.0873070808125316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0.23419999999999999</v>
      </c>
      <c r="E139" s="39">
        <v>0.29609999999999997</v>
      </c>
      <c r="F139" s="39">
        <v>0.52249999999999996</v>
      </c>
      <c r="G139" s="39">
        <v>0.49630000000000002</v>
      </c>
      <c r="H139" s="39">
        <v>0.4849</v>
      </c>
      <c r="I139" s="39"/>
      <c r="J139" s="39">
        <v>0.62739999999999996</v>
      </c>
      <c r="K139" s="39">
        <v>0.81840000000000002</v>
      </c>
      <c r="L139" s="39">
        <v>0.76890000000000003</v>
      </c>
      <c r="M139" s="39">
        <v>1.5822000000000001</v>
      </c>
      <c r="N139" s="39"/>
      <c r="O139" s="89">
        <f t="shared" si="72"/>
        <v>0.54994964942934044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</v>
      </c>
      <c r="E140" s="39">
        <v>0.1517</v>
      </c>
      <c r="F140" s="39">
        <v>0.26779999999999998</v>
      </c>
      <c r="G140" s="39">
        <v>0.25440000000000002</v>
      </c>
      <c r="H140" s="39">
        <v>0.2485</v>
      </c>
      <c r="I140" s="39"/>
      <c r="J140" s="39">
        <v>0.3216</v>
      </c>
      <c r="K140" s="39">
        <v>0.41949999999999998</v>
      </c>
      <c r="L140" s="39">
        <v>0.39410000000000001</v>
      </c>
      <c r="M140" s="39">
        <v>0.81100000000000005</v>
      </c>
      <c r="N140" s="39"/>
      <c r="O140" s="89">
        <f t="shared" si="72"/>
        <v>0.2818498794612414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7.1900000000000006E-2</v>
      </c>
      <c r="E141" s="39">
        <v>9.0899999999999995E-2</v>
      </c>
      <c r="F141" s="39">
        <v>0.1605</v>
      </c>
      <c r="G141" s="39">
        <v>0.1525</v>
      </c>
      <c r="H141" s="39">
        <v>0.14899999999999999</v>
      </c>
      <c r="I141" s="39"/>
      <c r="J141" s="39">
        <v>0.19270000000000001</v>
      </c>
      <c r="K141" s="39">
        <v>0.25140000000000001</v>
      </c>
      <c r="L141" s="39">
        <v>0.23619999999999999</v>
      </c>
      <c r="M141" s="39">
        <v>0.48609999999999998</v>
      </c>
      <c r="N141" s="39"/>
      <c r="O141" s="89">
        <f t="shared" si="72"/>
        <v>0.16892405814377209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3.6900000000000002E-2</v>
      </c>
      <c r="E142" s="39">
        <v>4.6600000000000003E-2</v>
      </c>
      <c r="F142" s="39">
        <v>8.2299999999999998E-2</v>
      </c>
      <c r="G142" s="39">
        <v>7.8200000000000006E-2</v>
      </c>
      <c r="H142" s="39">
        <v>7.6300000000000007E-2</v>
      </c>
      <c r="I142" s="39"/>
      <c r="J142" s="39">
        <v>9.8799999999999999E-2</v>
      </c>
      <c r="K142" s="39">
        <v>0.12889999999999999</v>
      </c>
      <c r="L142" s="39">
        <v>0.1211</v>
      </c>
      <c r="M142" s="39">
        <v>0.24909999999999999</v>
      </c>
      <c r="N142" s="39"/>
      <c r="O142" s="89">
        <f t="shared" si="72"/>
        <v>8.6583493778177756E-2</v>
      </c>
    </row>
    <row r="143" spans="1:20" x14ac:dyDescent="0.3">
      <c r="A143" s="349">
        <v>9</v>
      </c>
      <c r="B143" s="350" t="s">
        <v>51</v>
      </c>
      <c r="C143" s="354">
        <f t="shared" ref="C143:O143" si="88">SUM(C146,C148)</f>
        <v>0.44388524734090201</v>
      </c>
      <c r="D143" s="354">
        <f t="shared" si="88"/>
        <v>0.48639338666890203</v>
      </c>
      <c r="E143" s="354">
        <f t="shared" si="88"/>
        <v>0.67660990859918535</v>
      </c>
      <c r="F143" s="354">
        <f t="shared" si="88"/>
        <v>0.78486222289602248</v>
      </c>
      <c r="G143" s="354">
        <f t="shared" si="88"/>
        <v>0.82152290632718528</v>
      </c>
      <c r="H143" s="354">
        <f t="shared" si="88"/>
        <v>0.77798340256718534</v>
      </c>
      <c r="I143" s="354"/>
      <c r="J143" s="354">
        <f t="shared" si="88"/>
        <v>0.97679601817380723</v>
      </c>
      <c r="K143" s="354">
        <f t="shared" si="88"/>
        <v>0.9912267608871852</v>
      </c>
      <c r="L143" s="354">
        <f t="shared" si="88"/>
        <v>1.0136918585991854</v>
      </c>
      <c r="M143" s="354">
        <f t="shared" si="88"/>
        <v>1.2792442106631854</v>
      </c>
      <c r="N143" s="354"/>
      <c r="O143" s="354">
        <f t="shared" si="88"/>
        <v>0.77882451872463299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-0.2397</v>
      </c>
      <c r="P144" s="27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89">SUM(C138,C135,C130,C120,C113)</f>
        <v>5.2180049764999996</v>
      </c>
      <c r="D145" s="360">
        <f t="shared" si="89"/>
        <v>5.7177009764999998</v>
      </c>
      <c r="E145" s="360">
        <f t="shared" si="89"/>
        <v>7.9537535689000007</v>
      </c>
      <c r="F145" s="360">
        <f t="shared" si="89"/>
        <v>9.2262921768000012</v>
      </c>
      <c r="G145" s="360">
        <f t="shared" si="89"/>
        <v>9.6572495689000011</v>
      </c>
      <c r="H145" s="360">
        <f t="shared" si="89"/>
        <v>9.1454295689000009</v>
      </c>
      <c r="I145" s="360"/>
      <c r="J145" s="360">
        <f>SUM(J138,J135,J130,J120,J113)</f>
        <v>11.4825318354</v>
      </c>
      <c r="K145" s="360">
        <f>SUM(K138,K135,K130,K120,K113)</f>
        <v>11.6521695689</v>
      </c>
      <c r="L145" s="360">
        <f>SUM(L138,L135,L130,L120,L113)</f>
        <v>11.916253568900002</v>
      </c>
      <c r="M145" s="360">
        <f>SUM(M138,M135,M130,M120,M113)</f>
        <v>15.037901568900001</v>
      </c>
      <c r="N145" s="361"/>
      <c r="O145" s="362">
        <f>((C145*$C$111+D145*$D$111+E145*$E$111+F145*$F$111+G145*$G$111+H145*$H$111+I145*$I$111+J145*$J$111+K145*$K$111+L145*$L$111+M145*$M$111)/$O$111)+O144</f>
        <v>9.1553171430459503</v>
      </c>
      <c r="P145" s="396"/>
      <c r="Q145" s="27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L146" si="90">SUM(C147:C147)</f>
        <v>0.1087066976754245</v>
      </c>
      <c r="D146" s="354">
        <f t="shared" si="90"/>
        <v>0.11911686444342449</v>
      </c>
      <c r="E146" s="354">
        <f t="shared" si="90"/>
        <v>0.16570054810089371</v>
      </c>
      <c r="F146" s="354">
        <f t="shared" si="90"/>
        <v>0.19221134491927444</v>
      </c>
      <c r="G146" s="354">
        <f t="shared" si="90"/>
        <v>0.20118948026889372</v>
      </c>
      <c r="H146" s="354">
        <f t="shared" si="90"/>
        <v>0.19052673420889374</v>
      </c>
      <c r="I146" s="354"/>
      <c r="J146" s="354">
        <f t="shared" si="90"/>
        <v>0.2392155857268882</v>
      </c>
      <c r="K146" s="354">
        <f t="shared" si="90"/>
        <v>0.2427496486288937</v>
      </c>
      <c r="L146" s="354">
        <f t="shared" si="90"/>
        <v>0.24825131060089375</v>
      </c>
      <c r="M146" s="354">
        <f>SUM(M147:M147)</f>
        <v>0.31328460338489372</v>
      </c>
      <c r="N146" s="354"/>
      <c r="O146" s="352">
        <f>SUM(O147)</f>
        <v>0.1907327220410763</v>
      </c>
      <c r="P146" s="463"/>
    </row>
    <row r="147" spans="1:20" x14ac:dyDescent="0.3">
      <c r="A147" s="2" t="s">
        <v>121</v>
      </c>
      <c r="B147" t="s">
        <v>128</v>
      </c>
      <c r="C147" s="39">
        <f>0.020833*C145</f>
        <v>0.1087066976754245</v>
      </c>
      <c r="D147" s="39">
        <f t="shared" ref="D147:M147" si="91">0.020833*D145</f>
        <v>0.11911686444342449</v>
      </c>
      <c r="E147" s="39">
        <f t="shared" si="91"/>
        <v>0.16570054810089371</v>
      </c>
      <c r="F147" s="39">
        <f t="shared" si="91"/>
        <v>0.19221134491927444</v>
      </c>
      <c r="G147" s="346">
        <f t="shared" si="91"/>
        <v>0.20118948026889372</v>
      </c>
      <c r="H147" s="39">
        <f t="shared" si="91"/>
        <v>0.19052673420889374</v>
      </c>
      <c r="I147" s="39"/>
      <c r="J147" s="39">
        <f t="shared" si="91"/>
        <v>0.2392155857268882</v>
      </c>
      <c r="K147" s="39">
        <f t="shared" si="91"/>
        <v>0.2427496486288937</v>
      </c>
      <c r="L147" s="39">
        <f t="shared" ref="L147" si="92">0.020833*L145</f>
        <v>0.24825131060089375</v>
      </c>
      <c r="M147" s="39">
        <f t="shared" si="91"/>
        <v>0.31328460338489372</v>
      </c>
      <c r="N147" s="39"/>
      <c r="O147" s="246">
        <f>0.020833*O145</f>
        <v>0.1907327220410763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0.3351785496654775</v>
      </c>
      <c r="D148" s="354">
        <f t="shared" ref="D148:M148" si="93">SUM(D149,D150)</f>
        <v>0.36727652222547752</v>
      </c>
      <c r="E148" s="354">
        <f t="shared" si="93"/>
        <v>0.51090936049829161</v>
      </c>
      <c r="F148" s="354">
        <f t="shared" si="93"/>
        <v>0.59265087797674809</v>
      </c>
      <c r="G148" s="354">
        <f t="shared" si="93"/>
        <v>0.62033342605829156</v>
      </c>
      <c r="H148" s="354">
        <f t="shared" si="93"/>
        <v>0.58745666835829158</v>
      </c>
      <c r="I148" s="354"/>
      <c r="J148" s="354">
        <f t="shared" si="93"/>
        <v>0.73758043244691907</v>
      </c>
      <c r="K148" s="354">
        <f t="shared" si="93"/>
        <v>0.7484771122582915</v>
      </c>
      <c r="L148" s="354">
        <f t="shared" ref="L148" si="94">SUM(L149,L150)</f>
        <v>0.76544054799829175</v>
      </c>
      <c r="M148" s="354">
        <f t="shared" si="93"/>
        <v>0.96595960727829155</v>
      </c>
      <c r="N148" s="354"/>
      <c r="O148" s="352">
        <f>SUM(O149:O150)</f>
        <v>0.58809179668355671</v>
      </c>
    </row>
    <row r="149" spans="1:20" x14ac:dyDescent="0.3">
      <c r="A149" s="2" t="s">
        <v>25</v>
      </c>
      <c r="B149" t="s">
        <v>129</v>
      </c>
      <c r="C149" s="39">
        <f>C147</f>
        <v>0.1087066976754245</v>
      </c>
      <c r="D149" s="39">
        <f t="shared" ref="D149:M149" si="95">D147</f>
        <v>0.11911686444342449</v>
      </c>
      <c r="E149" s="39">
        <f t="shared" si="95"/>
        <v>0.16570054810089371</v>
      </c>
      <c r="F149" s="39">
        <f t="shared" si="95"/>
        <v>0.19221134491927444</v>
      </c>
      <c r="G149" s="39">
        <f t="shared" si="95"/>
        <v>0.20118948026889372</v>
      </c>
      <c r="H149" s="39">
        <f t="shared" si="95"/>
        <v>0.19052673420889374</v>
      </c>
      <c r="I149" s="39"/>
      <c r="J149" s="39">
        <f t="shared" si="95"/>
        <v>0.2392155857268882</v>
      </c>
      <c r="K149" s="39">
        <f t="shared" si="95"/>
        <v>0.2427496486288937</v>
      </c>
      <c r="L149" s="39">
        <f t="shared" ref="L149" si="96">L147</f>
        <v>0.24825131060089375</v>
      </c>
      <c r="M149" s="39">
        <f t="shared" si="95"/>
        <v>0.31328460338489372</v>
      </c>
      <c r="N149" s="39"/>
      <c r="O149" s="246">
        <f>O147</f>
        <v>0.1907327220410763</v>
      </c>
    </row>
    <row r="150" spans="1:20" x14ac:dyDescent="0.3">
      <c r="A150" s="2" t="s">
        <v>26</v>
      </c>
      <c r="B150" t="s">
        <v>130</v>
      </c>
      <c r="C150" s="39">
        <f>0.043402*C145</f>
        <v>0.22647185199005299</v>
      </c>
      <c r="D150" s="39">
        <f t="shared" ref="D150:M150" si="97">0.043402*D145</f>
        <v>0.24815965778205301</v>
      </c>
      <c r="E150" s="39">
        <f t="shared" si="97"/>
        <v>0.34520881239739787</v>
      </c>
      <c r="F150" s="39">
        <f t="shared" si="97"/>
        <v>0.40043953305747371</v>
      </c>
      <c r="G150" s="39">
        <f t="shared" si="97"/>
        <v>0.4191439457893979</v>
      </c>
      <c r="H150" s="39">
        <f t="shared" si="97"/>
        <v>0.39692993414939787</v>
      </c>
      <c r="I150" s="39"/>
      <c r="J150" s="39">
        <f t="shared" si="97"/>
        <v>0.49836484672003084</v>
      </c>
      <c r="K150" s="39">
        <f t="shared" si="97"/>
        <v>0.5057274636293978</v>
      </c>
      <c r="L150" s="39">
        <f t="shared" ref="L150" si="98">0.043402*L145</f>
        <v>0.51718923739739797</v>
      </c>
      <c r="M150" s="39">
        <f t="shared" si="97"/>
        <v>0.65267500389339783</v>
      </c>
      <c r="N150" s="39"/>
      <c r="O150" s="246">
        <f>0.043402*O145</f>
        <v>0.39735907464248038</v>
      </c>
    </row>
    <row r="151" spans="1:20" ht="28.8" x14ac:dyDescent="0.3">
      <c r="A151" s="364">
        <v>10</v>
      </c>
      <c r="B151" s="365" t="s">
        <v>134</v>
      </c>
      <c r="C151" s="366">
        <v>1.38E-2</v>
      </c>
      <c r="D151" s="366">
        <v>1.38E-2</v>
      </c>
      <c r="E151" s="366">
        <v>1.38E-2</v>
      </c>
      <c r="F151" s="366">
        <v>1.38E-2</v>
      </c>
      <c r="G151" s="366">
        <v>1.38E-2</v>
      </c>
      <c r="H151" s="366">
        <v>1.38E-2</v>
      </c>
      <c r="I151" s="366"/>
      <c r="J151" s="366">
        <v>1.38E-2</v>
      </c>
      <c r="K151" s="366">
        <v>1.38E-2</v>
      </c>
      <c r="L151" s="366">
        <v>1.38E-2</v>
      </c>
      <c r="M151" s="366">
        <v>1.38E-2</v>
      </c>
      <c r="N151" s="367"/>
      <c r="O151" s="368">
        <f t="shared" ref="O151" si="99">(C151*$C$111+D151*$D$111+E151*$E$111+F151*$F$111+G151*$G$111+H151*$H$111+I151*$I$111+J151*$J$111+K151*$K$111+L151*$L$111+M151*$M$111)/$O$111</f>
        <v>1.3800000000000002E-2</v>
      </c>
    </row>
    <row r="152" spans="1:20" ht="18" x14ac:dyDescent="0.3">
      <c r="A152" s="579" t="s">
        <v>60</v>
      </c>
      <c r="B152" s="579"/>
      <c r="C152" s="340">
        <f t="shared" ref="C152:H152" si="100">SUM(C113,C120,C130,C135,C138,C143,C151)</f>
        <v>5.6756902238409026</v>
      </c>
      <c r="D152" s="340">
        <f t="shared" si="100"/>
        <v>6.2178943631689023</v>
      </c>
      <c r="E152" s="340">
        <f t="shared" si="100"/>
        <v>8.6441634774991858</v>
      </c>
      <c r="F152" s="340">
        <f t="shared" si="100"/>
        <v>10.024954399696023</v>
      </c>
      <c r="G152" s="340">
        <f t="shared" si="100"/>
        <v>10.492572475227187</v>
      </c>
      <c r="H152" s="340">
        <f t="shared" si="100"/>
        <v>9.9372129714671864</v>
      </c>
      <c r="I152" s="340"/>
      <c r="J152" s="340">
        <f>SUM(J113,J120,J130,J135,J138,J143,J151)</f>
        <v>12.473127853573807</v>
      </c>
      <c r="K152" s="340">
        <f>SUM(K113,K120,K130,K135,K138,K143,K151)</f>
        <v>12.657196329787185</v>
      </c>
      <c r="L152" s="340">
        <f>SUM(L113,L120,L130,L135,L138,L143,L151)</f>
        <v>12.943745427499188</v>
      </c>
      <c r="M152" s="340">
        <f>SUM(M113,M120,M130,M135,M138,M143,M151)</f>
        <v>16.330945779563187</v>
      </c>
      <c r="N152" s="369"/>
      <c r="O152" s="467">
        <f>O145+O146+O148+O151</f>
        <v>9.9479416617705834</v>
      </c>
      <c r="P152" t="s">
        <v>218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0.34189290273991957</v>
      </c>
    </row>
    <row r="154" spans="1:20" x14ac:dyDescent="0.3">
      <c r="H154" s="78"/>
      <c r="I154" s="78"/>
      <c r="J154" s="201"/>
      <c r="K154" s="78"/>
      <c r="L154" s="78"/>
      <c r="O154" s="90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170</v>
      </c>
      <c r="F158" s="1">
        <v>21</v>
      </c>
      <c r="G158" s="1">
        <v>7</v>
      </c>
      <c r="H158" s="1">
        <v>80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23970.17</v>
      </c>
      <c r="D160" s="342">
        <v>212586.85</v>
      </c>
      <c r="E160" s="342">
        <v>1210286.28</v>
      </c>
      <c r="F160" s="342">
        <v>70320.59</v>
      </c>
      <c r="G160" s="342">
        <v>39223.230000000003</v>
      </c>
      <c r="H160" s="342">
        <v>475864.65</v>
      </c>
      <c r="I160" s="342">
        <v>0</v>
      </c>
      <c r="J160" s="343">
        <v>0</v>
      </c>
      <c r="K160" s="342">
        <v>356249.39</v>
      </c>
      <c r="L160" s="342">
        <v>77658.03</v>
      </c>
      <c r="M160" s="342">
        <v>366461.45</v>
      </c>
      <c r="N160" s="342"/>
      <c r="O160" s="344">
        <f>SUM(C160:M160)</f>
        <v>2832620.64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1.0665359999999999</v>
      </c>
      <c r="D162" s="354">
        <f>SUM(D163:D167)</f>
        <v>1.379632</v>
      </c>
      <c r="E162" s="354">
        <f t="shared" ref="E162:H162" si="101">SUM(E163:E167)</f>
        <v>1.6302319999999999</v>
      </c>
      <c r="F162" s="354">
        <f t="shared" si="101"/>
        <v>1.9991319999999999</v>
      </c>
      <c r="G162" s="354">
        <f t="shared" si="101"/>
        <v>2.3243279999999999</v>
      </c>
      <c r="H162" s="354">
        <f t="shared" si="101"/>
        <v>2.3161079999999998</v>
      </c>
      <c r="I162" s="354"/>
      <c r="J162" s="354"/>
      <c r="K162" s="354">
        <f>SUM(K163:K167)</f>
        <v>3.6635440000000004</v>
      </c>
      <c r="L162" s="354">
        <f>SUM(L163:L167)</f>
        <v>4.0301879999999999</v>
      </c>
      <c r="M162" s="354">
        <f t="shared" ref="M162" si="102">SUM(M163:M167)</f>
        <v>4.687576</v>
      </c>
      <c r="N162" s="354"/>
      <c r="O162" s="352">
        <f>(C162*$C$160+D162*$D$160+E162*$E$160+F162*$F$160+G162*$G$160+H162*$H$160+I162*$I$160+J162*$J$160+K162*$K$160+L162*$L$160+M162*$M$160)/$O$160</f>
        <v>2.4577006129312817</v>
      </c>
    </row>
    <row r="163" spans="1:15" x14ac:dyDescent="0.3">
      <c r="A163" s="2" t="s">
        <v>3</v>
      </c>
      <c r="B163" t="s">
        <v>30</v>
      </c>
      <c r="C163" s="34">
        <v>0.69089999999999996</v>
      </c>
      <c r="D163" s="34">
        <v>0.93579999999999997</v>
      </c>
      <c r="E163" s="34">
        <v>1.0783</v>
      </c>
      <c r="F163" s="34">
        <v>1.0783</v>
      </c>
      <c r="G163" s="34">
        <v>1.5407</v>
      </c>
      <c r="H163" s="34">
        <v>1.6202000000000001</v>
      </c>
      <c r="I163" s="34"/>
      <c r="J163" s="34"/>
      <c r="K163" s="34">
        <v>2.2561</v>
      </c>
      <c r="L163" s="34">
        <v>2.5747</v>
      </c>
      <c r="M163" s="34">
        <v>2.7494000000000001</v>
      </c>
      <c r="N163" s="34"/>
      <c r="O163" s="89">
        <f t="shared" ref="O163:O191" si="103">(C163*$C$160+D163*$D$160+E163*$E$160+F163*$F$160+G163*$G$160+H163*$H$160+I163*$I$160+J163*$J$160+K163*$K$160+L163*$L$160+M163*$M$160)/$O$160</f>
        <v>1.5671123466236552</v>
      </c>
    </row>
    <row r="164" spans="1:15" x14ac:dyDescent="0.3">
      <c r="A164" s="2" t="s">
        <v>4</v>
      </c>
      <c r="B164" t="s">
        <v>31</v>
      </c>
      <c r="C164" s="39">
        <f>C163*0.04</f>
        <v>2.7635999999999997E-2</v>
      </c>
      <c r="D164" s="39">
        <f t="shared" ref="D164:M164" si="104">D163*0.04</f>
        <v>3.7432E-2</v>
      </c>
      <c r="E164" s="39">
        <f t="shared" si="104"/>
        <v>4.3132000000000004E-2</v>
      </c>
      <c r="F164" s="39">
        <f t="shared" si="104"/>
        <v>4.3132000000000004E-2</v>
      </c>
      <c r="G164" s="39">
        <f t="shared" si="104"/>
        <v>6.1628000000000002E-2</v>
      </c>
      <c r="H164" s="39">
        <f t="shared" si="104"/>
        <v>6.4808000000000004E-2</v>
      </c>
      <c r="I164" s="39"/>
      <c r="J164" s="39"/>
      <c r="K164" s="39">
        <f t="shared" si="104"/>
        <v>9.0244000000000005E-2</v>
      </c>
      <c r="L164" s="39">
        <f t="shared" si="104"/>
        <v>0.102988</v>
      </c>
      <c r="M164" s="39">
        <f t="shared" si="104"/>
        <v>0.109976</v>
      </c>
      <c r="N164" s="34"/>
      <c r="O164" s="89">
        <f t="shared" si="103"/>
        <v>6.2684493864946206E-2</v>
      </c>
    </row>
    <row r="165" spans="1:15" x14ac:dyDescent="0.3">
      <c r="A165" s="2" t="s">
        <v>192</v>
      </c>
      <c r="B165" t="s">
        <v>195</v>
      </c>
      <c r="C165" s="34"/>
      <c r="D165" s="34">
        <v>7.1999999999999998E-3</v>
      </c>
      <c r="E165" s="34">
        <v>8.6E-3</v>
      </c>
      <c r="F165" s="34"/>
      <c r="G165" s="34"/>
      <c r="H165" s="34"/>
      <c r="I165" s="34"/>
      <c r="J165" s="34"/>
      <c r="K165" s="34"/>
      <c r="L165" s="34"/>
      <c r="M165" s="34">
        <v>4.1000000000000003E-3</v>
      </c>
      <c r="N165" s="34"/>
      <c r="O165" s="89">
        <f t="shared" si="103"/>
        <v>4.7452804244905878E-3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103"/>
        <v>0.1892965948228775</v>
      </c>
    </row>
    <row r="167" spans="1:15" x14ac:dyDescent="0.3">
      <c r="A167" s="2" t="s">
        <v>6</v>
      </c>
      <c r="B167" t="s">
        <v>33</v>
      </c>
      <c r="C167" s="34">
        <v>0.26179999999999998</v>
      </c>
      <c r="D167" s="34">
        <v>0.27239999999999998</v>
      </c>
      <c r="E167" s="34">
        <v>0.3352</v>
      </c>
      <c r="F167" s="34">
        <v>0.7127</v>
      </c>
      <c r="G167" s="34">
        <v>0.55700000000000005</v>
      </c>
      <c r="H167" s="34">
        <v>0.43880000000000002</v>
      </c>
      <c r="I167" s="34"/>
      <c r="J167" s="34"/>
      <c r="K167" s="34">
        <v>1.0888</v>
      </c>
      <c r="L167" s="34">
        <v>1.1241000000000001</v>
      </c>
      <c r="M167" s="34">
        <v>1.5545</v>
      </c>
      <c r="N167" s="34"/>
      <c r="O167" s="89">
        <f t="shared" si="103"/>
        <v>0.6338618971953125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03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05">SUM(C170:C172,C176:C178)</f>
        <v>3.1715978974000003</v>
      </c>
      <c r="D169" s="354">
        <f t="shared" si="105"/>
        <v>3.1715978974000003</v>
      </c>
      <c r="E169" s="354">
        <f t="shared" si="105"/>
        <v>4.9250379901000008</v>
      </c>
      <c r="F169" s="354">
        <f t="shared" si="105"/>
        <v>5.1905236464000009</v>
      </c>
      <c r="G169" s="354">
        <f t="shared" si="105"/>
        <v>4.9250379901000008</v>
      </c>
      <c r="H169" s="354">
        <f t="shared" si="105"/>
        <v>4.9250379901000008</v>
      </c>
      <c r="I169" s="354"/>
      <c r="J169" s="354"/>
      <c r="K169" s="354">
        <f>SUM(K170:K172,K176:K178)</f>
        <v>4.9250379901000008</v>
      </c>
      <c r="L169" s="354">
        <f>SUM(L170:L172,L176:L178)</f>
        <v>4.9250379901000008</v>
      </c>
      <c r="M169" s="354">
        <f>SUM(M170:M172,M176:M178)</f>
        <v>4.9250379901000008</v>
      </c>
      <c r="N169" s="351"/>
      <c r="O169" s="352">
        <f t="shared" si="103"/>
        <v>4.7851959478948425</v>
      </c>
    </row>
    <row r="170" spans="1:15" x14ac:dyDescent="0.3">
      <c r="A170" s="2" t="s">
        <v>115</v>
      </c>
      <c r="B170" t="s">
        <v>114</v>
      </c>
      <c r="C170" s="39">
        <v>1.7318</v>
      </c>
      <c r="D170" s="39">
        <v>1.7318</v>
      </c>
      <c r="E170" s="39">
        <v>2.6057000000000001</v>
      </c>
      <c r="F170" s="39">
        <v>2.7248000000000001</v>
      </c>
      <c r="G170" s="39">
        <v>2.6057000000000001</v>
      </c>
      <c r="H170" s="39">
        <v>2.6057000000000001</v>
      </c>
      <c r="I170" s="39"/>
      <c r="J170" s="39"/>
      <c r="K170" s="39">
        <v>2.6057000000000001</v>
      </c>
      <c r="L170" s="39">
        <v>2.6057000000000001</v>
      </c>
      <c r="M170" s="39">
        <v>2.6057000000000001</v>
      </c>
      <c r="N170" s="39"/>
      <c r="O170" s="89">
        <f t="shared" si="103"/>
        <v>2.535675798838704</v>
      </c>
    </row>
    <row r="171" spans="1:15" x14ac:dyDescent="0.3">
      <c r="A171" s="2" t="s">
        <v>116</v>
      </c>
      <c r="B171" t="s">
        <v>117</v>
      </c>
      <c r="C171" s="39">
        <f>C170*0.423893</f>
        <v>0.73409789740000009</v>
      </c>
      <c r="D171" s="39">
        <f>D170*0.423893</f>
        <v>0.73409789740000009</v>
      </c>
      <c r="E171" s="39">
        <f t="shared" ref="E171:F171" si="106">E170*0.423893</f>
        <v>1.1045379901000001</v>
      </c>
      <c r="F171" s="39">
        <f t="shared" si="106"/>
        <v>1.1550236464000001</v>
      </c>
      <c r="G171" s="39">
        <f t="shared" ref="G171:H171" si="107">G170*0.423893</f>
        <v>1.1045379901000001</v>
      </c>
      <c r="H171" s="39">
        <f t="shared" si="107"/>
        <v>1.1045379901000001</v>
      </c>
      <c r="I171" s="39"/>
      <c r="J171" s="39"/>
      <c r="K171" s="39">
        <f t="shared" ref="K171:L171" si="108">K170*0.423893</f>
        <v>1.1045379901000001</v>
      </c>
      <c r="L171" s="39">
        <f t="shared" si="108"/>
        <v>1.1045379901000001</v>
      </c>
      <c r="M171" s="39">
        <f t="shared" ref="M171" si="109">M170*0.423893</f>
        <v>1.1045379901000001</v>
      </c>
      <c r="N171" s="39"/>
      <c r="O171" s="89">
        <f t="shared" si="103"/>
        <v>1.0748552213971345</v>
      </c>
    </row>
    <row r="172" spans="1:15" x14ac:dyDescent="0.3">
      <c r="A172" s="280" t="s">
        <v>8</v>
      </c>
      <c r="B172" s="1" t="s">
        <v>35</v>
      </c>
      <c r="C172" s="43">
        <f t="shared" ref="C172:F172" si="110">SUM(C173:C175)</f>
        <v>0.45190000000000002</v>
      </c>
      <c r="D172" s="43">
        <f t="shared" ref="D172" si="111">SUM(D173:D175)</f>
        <v>0.45190000000000002</v>
      </c>
      <c r="E172" s="43">
        <f t="shared" si="110"/>
        <v>0.82319999999999993</v>
      </c>
      <c r="F172" s="43">
        <f t="shared" si="110"/>
        <v>0.89700000000000002</v>
      </c>
      <c r="G172" s="43">
        <f t="shared" ref="G172:H172" si="112">SUM(G173:G175)</f>
        <v>0.82319999999999993</v>
      </c>
      <c r="H172" s="43">
        <f t="shared" si="112"/>
        <v>0.82319999999999993</v>
      </c>
      <c r="I172" s="43"/>
      <c r="J172" s="43"/>
      <c r="K172" s="43">
        <f t="shared" ref="K172:L172" si="113">SUM(K173:K175)</f>
        <v>0.82319999999999993</v>
      </c>
      <c r="L172" s="43">
        <f t="shared" si="113"/>
        <v>0.82319999999999993</v>
      </c>
      <c r="M172" s="43">
        <f t="shared" ref="M172" si="114">SUM(M173:M175)</f>
        <v>0.82319999999999993</v>
      </c>
      <c r="N172" s="43"/>
      <c r="O172" s="75">
        <f t="shared" si="103"/>
        <v>0.79402420398377105</v>
      </c>
    </row>
    <row r="173" spans="1:15" x14ac:dyDescent="0.3">
      <c r="A173" s="2" t="s">
        <v>9</v>
      </c>
      <c r="B173" t="s">
        <v>108</v>
      </c>
      <c r="C173" s="39">
        <v>0.40529999999999999</v>
      </c>
      <c r="D173" s="39">
        <v>0.40529999999999999</v>
      </c>
      <c r="E173" s="39">
        <v>0.73829999999999996</v>
      </c>
      <c r="F173" s="39">
        <v>0.80449999999999999</v>
      </c>
      <c r="G173" s="39">
        <v>0.73829999999999996</v>
      </c>
      <c r="H173" s="39">
        <v>0.73829999999999996</v>
      </c>
      <c r="I173" s="39"/>
      <c r="J173" s="39"/>
      <c r="K173" s="39">
        <v>0.73829999999999996</v>
      </c>
      <c r="L173" s="39">
        <v>0.73829999999999996</v>
      </c>
      <c r="M173" s="39">
        <v>0.73829999999999996</v>
      </c>
      <c r="N173" s="39"/>
      <c r="O173" s="89">
        <f t="shared" si="103"/>
        <v>0.71213403073628667</v>
      </c>
    </row>
    <row r="174" spans="1:15" x14ac:dyDescent="0.3">
      <c r="A174" s="2" t="s">
        <v>10</v>
      </c>
      <c r="B174" t="s">
        <v>109</v>
      </c>
      <c r="C174" s="39">
        <v>4.2200000000000001E-2</v>
      </c>
      <c r="D174" s="39">
        <v>4.2200000000000001E-2</v>
      </c>
      <c r="E174" s="39">
        <v>7.6899999999999996E-2</v>
      </c>
      <c r="F174" s="39">
        <v>8.3799999999999999E-2</v>
      </c>
      <c r="G174" s="39">
        <v>7.6899999999999996E-2</v>
      </c>
      <c r="H174" s="39">
        <v>7.6899999999999996E-2</v>
      </c>
      <c r="I174" s="39"/>
      <c r="J174" s="39"/>
      <c r="K174" s="39">
        <v>7.6899999999999996E-2</v>
      </c>
      <c r="L174" s="39">
        <v>7.6899999999999996E-2</v>
      </c>
      <c r="M174" s="39">
        <v>7.6899999999999996E-2</v>
      </c>
      <c r="N174" s="39"/>
      <c r="O174" s="89">
        <f t="shared" si="103"/>
        <v>7.4173437743855458E-2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8.6999999999999994E-3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103"/>
        <v>7.7167355036288953E-3</v>
      </c>
    </row>
    <row r="176" spans="1:15" x14ac:dyDescent="0.3">
      <c r="A176" s="2" t="s">
        <v>13</v>
      </c>
      <c r="B176" t="s">
        <v>40</v>
      </c>
      <c r="C176" s="39">
        <v>4.4400000000000002E-2</v>
      </c>
      <c r="D176" s="39">
        <v>4.4400000000000002E-2</v>
      </c>
      <c r="E176" s="39">
        <v>6.8500000000000005E-2</v>
      </c>
      <c r="F176" s="39">
        <v>7.1099999999999997E-2</v>
      </c>
      <c r="G176" s="39">
        <v>6.8500000000000005E-2</v>
      </c>
      <c r="H176" s="39">
        <v>6.8500000000000005E-2</v>
      </c>
      <c r="I176" s="39"/>
      <c r="J176" s="39"/>
      <c r="K176" s="39">
        <v>6.8500000000000005E-2</v>
      </c>
      <c r="L176" s="39">
        <v>6.8500000000000005E-2</v>
      </c>
      <c r="M176" s="39">
        <v>6.8500000000000005E-2</v>
      </c>
      <c r="N176" s="39"/>
      <c r="O176" s="89">
        <f t="shared" si="103"/>
        <v>6.6551913281264502E-2</v>
      </c>
    </row>
    <row r="177" spans="1:16" x14ac:dyDescent="0.3">
      <c r="A177" s="595" t="s">
        <v>14</v>
      </c>
      <c r="B177" t="s">
        <v>118</v>
      </c>
      <c r="C177" s="39">
        <v>0.1575</v>
      </c>
      <c r="D177" s="39">
        <v>0.1575</v>
      </c>
      <c r="E177" s="39">
        <v>0.247</v>
      </c>
      <c r="F177" s="39">
        <v>0.26100000000000001</v>
      </c>
      <c r="G177" s="39">
        <v>0.247</v>
      </c>
      <c r="H177" s="39">
        <v>0.247</v>
      </c>
      <c r="I177" s="39"/>
      <c r="J177" s="39"/>
      <c r="K177" s="39">
        <v>0.247</v>
      </c>
      <c r="L177" s="39">
        <v>0.247</v>
      </c>
      <c r="M177" s="39">
        <v>0.247</v>
      </c>
      <c r="N177" s="39"/>
      <c r="O177" s="89">
        <f t="shared" si="103"/>
        <v>0.2398732549834135</v>
      </c>
    </row>
    <row r="178" spans="1:16" x14ac:dyDescent="0.3">
      <c r="A178" s="595"/>
      <c r="B178" t="s">
        <v>117</v>
      </c>
      <c r="C178" s="39">
        <v>5.1900000000000002E-2</v>
      </c>
      <c r="D178" s="39">
        <v>5.1900000000000002E-2</v>
      </c>
      <c r="E178" s="39">
        <v>7.6100000000000001E-2</v>
      </c>
      <c r="F178" s="39">
        <v>8.1600000000000006E-2</v>
      </c>
      <c r="G178" s="39">
        <v>7.6100000000000001E-2</v>
      </c>
      <c r="H178" s="39">
        <v>7.6100000000000001E-2</v>
      </c>
      <c r="I178" s="39"/>
      <c r="J178" s="39"/>
      <c r="K178" s="39">
        <v>7.6100000000000001E-2</v>
      </c>
      <c r="L178" s="39">
        <v>7.6100000000000001E-2</v>
      </c>
      <c r="M178" s="39">
        <v>7.6100000000000001E-2</v>
      </c>
      <c r="N178" s="39"/>
      <c r="O178" s="89">
        <f t="shared" si="103"/>
        <v>7.4215555410554371E-2</v>
      </c>
    </row>
    <row r="179" spans="1:16" x14ac:dyDescent="0.3">
      <c r="A179" s="349">
        <v>6</v>
      </c>
      <c r="B179" s="350" t="s">
        <v>42</v>
      </c>
      <c r="C179" s="354">
        <f>SUM(C180:C181)</f>
        <v>0.3846</v>
      </c>
      <c r="D179" s="354">
        <f>SUM(D180:D181)</f>
        <v>0.3846</v>
      </c>
      <c r="E179" s="354">
        <f t="shared" ref="E179:F179" si="115">SUM(E180:E181)</f>
        <v>0.48419999999999996</v>
      </c>
      <c r="F179" s="354">
        <f t="shared" si="115"/>
        <v>0.49929999999999997</v>
      </c>
      <c r="G179" s="354">
        <f t="shared" ref="G179:H179" si="116">SUM(G180:G181)</f>
        <v>0.48419999999999996</v>
      </c>
      <c r="H179" s="354">
        <f t="shared" si="116"/>
        <v>0.48419999999999996</v>
      </c>
      <c r="I179" s="354"/>
      <c r="J179" s="354"/>
      <c r="K179" s="354">
        <f t="shared" ref="K179:L179" si="117">SUM(K180:K181)</f>
        <v>0.48419999999999996</v>
      </c>
      <c r="L179" s="354">
        <f t="shared" si="117"/>
        <v>0.48419999999999996</v>
      </c>
      <c r="M179" s="354">
        <f t="shared" ref="M179" si="118">SUM(M180:M181)</f>
        <v>0.48419999999999996</v>
      </c>
      <c r="N179" s="354"/>
      <c r="O179" s="352">
        <f t="shared" si="103"/>
        <v>0.47625709442158126</v>
      </c>
    </row>
    <row r="180" spans="1:16" x14ac:dyDescent="0.3">
      <c r="A180" s="2" t="s">
        <v>15</v>
      </c>
      <c r="B180" t="s">
        <v>43</v>
      </c>
      <c r="C180" s="39">
        <v>0.18010000000000001</v>
      </c>
      <c r="D180" s="39">
        <v>0.18010000000000001</v>
      </c>
      <c r="E180" s="39">
        <v>0.2797</v>
      </c>
      <c r="F180" s="39">
        <v>0.29480000000000001</v>
      </c>
      <c r="G180" s="39">
        <v>0.2797</v>
      </c>
      <c r="H180" s="39">
        <v>0.2797</v>
      </c>
      <c r="I180" s="39"/>
      <c r="J180" s="39"/>
      <c r="K180" s="39">
        <v>0.2797</v>
      </c>
      <c r="L180" s="39">
        <v>0.2797</v>
      </c>
      <c r="M180" s="39">
        <v>0.2797</v>
      </c>
      <c r="N180" s="39"/>
      <c r="O180" s="89">
        <f t="shared" si="103"/>
        <v>0.2717570944215813</v>
      </c>
    </row>
    <row r="181" spans="1:16" x14ac:dyDescent="0.3">
      <c r="A181" s="2" t="s">
        <v>16</v>
      </c>
      <c r="B181" t="s">
        <v>44</v>
      </c>
      <c r="C181" s="39">
        <v>0.20449999999999999</v>
      </c>
      <c r="D181" s="39">
        <v>0.20449999999999999</v>
      </c>
      <c r="E181" s="39">
        <v>0.20449999999999999</v>
      </c>
      <c r="F181" s="39">
        <v>0.20449999999999999</v>
      </c>
      <c r="G181" s="39">
        <v>0.20449999999999999</v>
      </c>
      <c r="H181" s="39">
        <v>0.20449999999999999</v>
      </c>
      <c r="I181" s="39"/>
      <c r="J181" s="39"/>
      <c r="K181" s="39">
        <v>0.20449999999999999</v>
      </c>
      <c r="L181" s="39">
        <v>0.20449999999999999</v>
      </c>
      <c r="M181" s="39">
        <v>0.20449999999999999</v>
      </c>
      <c r="N181" s="39"/>
      <c r="O181" s="89">
        <f t="shared" si="103"/>
        <v>0.20449999999999999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03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03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0.28519999999999995</v>
      </c>
      <c r="D184" s="354">
        <f>SUM(D185:D186)</f>
        <v>0.32990000000000003</v>
      </c>
      <c r="E184" s="354">
        <f t="shared" ref="E184:M184" si="119">SUM(E185:E186)</f>
        <v>0.40310000000000001</v>
      </c>
      <c r="F184" s="354">
        <f t="shared" si="119"/>
        <v>0.77490000000000003</v>
      </c>
      <c r="G184" s="354">
        <f t="shared" si="119"/>
        <v>0.60540000000000005</v>
      </c>
      <c r="H184" s="354">
        <f t="shared" si="119"/>
        <v>0.57240000000000002</v>
      </c>
      <c r="I184" s="354"/>
      <c r="J184" s="354"/>
      <c r="K184" s="354">
        <f t="shared" si="119"/>
        <v>1.1832</v>
      </c>
      <c r="L184" s="354">
        <f t="shared" si="119"/>
        <v>1.2217</v>
      </c>
      <c r="M184" s="354">
        <f t="shared" si="119"/>
        <v>1.7833999999999999</v>
      </c>
      <c r="N184" s="354"/>
      <c r="O184" s="352">
        <f t="shared" si="103"/>
        <v>0.73620646621038532</v>
      </c>
    </row>
    <row r="185" spans="1:16" x14ac:dyDescent="0.3">
      <c r="A185" s="2" t="s">
        <v>17</v>
      </c>
      <c r="B185" t="s">
        <v>46</v>
      </c>
      <c r="C185" s="39">
        <v>0.26939999999999997</v>
      </c>
      <c r="D185" s="39">
        <v>0.31190000000000001</v>
      </c>
      <c r="E185" s="39">
        <v>0.38100000000000001</v>
      </c>
      <c r="F185" s="39">
        <v>0.73240000000000005</v>
      </c>
      <c r="G185" s="39">
        <v>0.57230000000000003</v>
      </c>
      <c r="H185" s="39">
        <v>0.54100000000000004</v>
      </c>
      <c r="I185" s="39"/>
      <c r="J185" s="39"/>
      <c r="K185" s="39">
        <v>1.1185</v>
      </c>
      <c r="L185" s="39">
        <v>1.1548</v>
      </c>
      <c r="M185" s="39">
        <v>1.6858</v>
      </c>
      <c r="N185" s="39"/>
      <c r="O185" s="89">
        <f t="shared" si="103"/>
        <v>0.69589292177755235</v>
      </c>
    </row>
    <row r="186" spans="1:16" x14ac:dyDescent="0.3">
      <c r="A186" s="2" t="s">
        <v>18</v>
      </c>
      <c r="B186" t="s">
        <v>48</v>
      </c>
      <c r="C186" s="39">
        <v>1.5800000000000002E-2</v>
      </c>
      <c r="D186" s="39">
        <v>1.7999999999999999E-2</v>
      </c>
      <c r="E186" s="39">
        <v>2.2100000000000002E-2</v>
      </c>
      <c r="F186" s="39">
        <v>4.2500000000000003E-2</v>
      </c>
      <c r="G186" s="39">
        <v>3.3099999999999997E-2</v>
      </c>
      <c r="H186" s="39">
        <v>3.1399999999999997E-2</v>
      </c>
      <c r="I186" s="39"/>
      <c r="J186" s="39"/>
      <c r="K186" s="39">
        <v>6.4699999999999994E-2</v>
      </c>
      <c r="L186" s="39">
        <v>6.6900000000000001E-2</v>
      </c>
      <c r="M186" s="39">
        <v>9.7600000000000006E-2</v>
      </c>
      <c r="N186" s="39"/>
      <c r="O186" s="89">
        <f t="shared" si="103"/>
        <v>4.0313544432833054E-2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0.45300000000000007</v>
      </c>
      <c r="E187" s="354">
        <f t="shared" ref="E187:M187" si="120">SUM(E188:E191)</f>
        <v>0.56859999999999999</v>
      </c>
      <c r="F187" s="354">
        <f t="shared" si="120"/>
        <v>1.101</v>
      </c>
      <c r="G187" s="354">
        <f t="shared" si="120"/>
        <v>0.71530000000000005</v>
      </c>
      <c r="H187" s="354">
        <f t="shared" si="120"/>
        <v>0.96890000000000009</v>
      </c>
      <c r="I187" s="354"/>
      <c r="J187" s="354"/>
      <c r="K187" s="354">
        <f t="shared" si="120"/>
        <v>1.7843999999999998</v>
      </c>
      <c r="L187" s="354">
        <f t="shared" si="120"/>
        <v>1.6636</v>
      </c>
      <c r="M187" s="354">
        <f t="shared" si="120"/>
        <v>3.0106000000000002</v>
      </c>
      <c r="N187" s="354"/>
      <c r="O187" s="352">
        <f t="shared" si="103"/>
        <v>1.1410397842045659</v>
      </c>
    </row>
    <row r="188" spans="1:16" x14ac:dyDescent="0.3">
      <c r="A188" s="2" t="s">
        <v>19</v>
      </c>
      <c r="B188" t="s">
        <v>46</v>
      </c>
      <c r="C188" s="39">
        <v>0.27350000000000002</v>
      </c>
      <c r="D188" s="39">
        <v>0.22900000000000001</v>
      </c>
      <c r="E188" s="39">
        <v>0.28749999999999998</v>
      </c>
      <c r="F188" s="39">
        <v>0.55669999999999997</v>
      </c>
      <c r="G188" s="39">
        <v>0.36170000000000002</v>
      </c>
      <c r="H188" s="39">
        <v>0.4899</v>
      </c>
      <c r="I188" s="39"/>
      <c r="J188" s="39"/>
      <c r="K188" s="39">
        <v>0.9022</v>
      </c>
      <c r="L188" s="39">
        <v>0.84109999999999996</v>
      </c>
      <c r="M188" s="39">
        <v>1.5222</v>
      </c>
      <c r="N188" s="39"/>
      <c r="O188" s="89">
        <f t="shared" si="103"/>
        <v>0.57692516506728542</v>
      </c>
    </row>
    <row r="189" spans="1:16" x14ac:dyDescent="0.3">
      <c r="A189" s="2" t="s">
        <v>19</v>
      </c>
      <c r="B189" t="s">
        <v>47</v>
      </c>
      <c r="C189" s="39">
        <v>0.14030000000000001</v>
      </c>
      <c r="D189" s="39">
        <v>0.11749999999999999</v>
      </c>
      <c r="E189" s="39">
        <v>0.14749999999999999</v>
      </c>
      <c r="F189" s="39">
        <v>0.28560000000000002</v>
      </c>
      <c r="G189" s="39">
        <v>0.1855</v>
      </c>
      <c r="H189" s="39">
        <v>0.25130000000000002</v>
      </c>
      <c r="I189" s="39"/>
      <c r="J189" s="39"/>
      <c r="K189" s="39">
        <v>0.46279999999999999</v>
      </c>
      <c r="L189" s="39">
        <v>0.43149999999999999</v>
      </c>
      <c r="M189" s="39">
        <v>0.78090000000000004</v>
      </c>
      <c r="N189" s="39"/>
      <c r="O189" s="89">
        <f t="shared" si="103"/>
        <v>0.29596439577662614</v>
      </c>
    </row>
    <row r="190" spans="1:16" x14ac:dyDescent="0.3">
      <c r="A190" s="2" t="s">
        <v>20</v>
      </c>
      <c r="B190" t="s">
        <v>50</v>
      </c>
      <c r="C190" s="39">
        <v>8.4000000000000005E-2</v>
      </c>
      <c r="D190" s="39">
        <v>7.0400000000000004E-2</v>
      </c>
      <c r="E190" s="39">
        <v>8.8300000000000003E-2</v>
      </c>
      <c r="F190" s="39">
        <v>0.17100000000000001</v>
      </c>
      <c r="G190" s="39">
        <v>0.1111</v>
      </c>
      <c r="H190" s="39">
        <v>0.15049999999999999</v>
      </c>
      <c r="I190" s="39"/>
      <c r="J190" s="39"/>
      <c r="K190" s="39">
        <v>0.2772</v>
      </c>
      <c r="L190" s="39">
        <v>0.25840000000000002</v>
      </c>
      <c r="M190" s="39">
        <v>0.46760000000000002</v>
      </c>
      <c r="N190" s="39"/>
      <c r="O190" s="89">
        <f t="shared" si="103"/>
        <v>0.17722972550676605</v>
      </c>
    </row>
    <row r="191" spans="1:16" x14ac:dyDescent="0.3">
      <c r="A191" s="2" t="s">
        <v>20</v>
      </c>
      <c r="B191" t="s">
        <v>47</v>
      </c>
      <c r="C191" s="39">
        <v>4.3099999999999999E-2</v>
      </c>
      <c r="D191" s="39">
        <v>3.61E-2</v>
      </c>
      <c r="E191" s="39">
        <v>4.53E-2</v>
      </c>
      <c r="F191" s="39">
        <v>8.77E-2</v>
      </c>
      <c r="G191" s="39">
        <v>5.7000000000000002E-2</v>
      </c>
      <c r="H191" s="39">
        <v>7.7200000000000005E-2</v>
      </c>
      <c r="I191" s="39"/>
      <c r="J191" s="39"/>
      <c r="K191" s="39">
        <v>0.14219999999999999</v>
      </c>
      <c r="L191" s="39">
        <v>0.1326</v>
      </c>
      <c r="M191" s="39">
        <v>0.2399</v>
      </c>
      <c r="N191" s="39"/>
      <c r="O191" s="89">
        <f t="shared" si="103"/>
        <v>9.0920497853888407E-2</v>
      </c>
    </row>
    <row r="192" spans="1:16" x14ac:dyDescent="0.3">
      <c r="A192" s="349">
        <v>9</v>
      </c>
      <c r="B192" s="350" t="s">
        <v>51</v>
      </c>
      <c r="C192" s="354">
        <f t="shared" ref="C192:H192" si="121">SUM(C195,C197)</f>
        <v>0.46352140198402331</v>
      </c>
      <c r="D192" s="354">
        <f t="shared" si="121"/>
        <v>0.48648091491202328</v>
      </c>
      <c r="E192" s="354">
        <f t="shared" si="121"/>
        <v>0.68149420871782684</v>
      </c>
      <c r="F192" s="354">
        <f t="shared" si="121"/>
        <v>0.81366314012795515</v>
      </c>
      <c r="G192" s="354">
        <f t="shared" si="121"/>
        <v>0.77022829924582703</v>
      </c>
      <c r="H192" s="354">
        <f t="shared" si="121"/>
        <v>0.78829504108582693</v>
      </c>
      <c r="I192" s="354"/>
      <c r="J192" s="354"/>
      <c r="K192" s="354">
        <f>SUM(K195,K197)</f>
        <v>1.0242512151338268</v>
      </c>
      <c r="L192" s="354">
        <f>SUM(L195,L197)</f>
        <v>1.0484397905258267</v>
      </c>
      <c r="M192" s="354">
        <f>SUM(M195,M197)</f>
        <v>1.2667317645098268</v>
      </c>
      <c r="N192" s="354"/>
      <c r="O192" s="354">
        <f>SUM(O195,O197)</f>
        <v>0.76579914157491091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-0.59419999999999995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22">SUM(C187,C184,C179,C169,C162)</f>
        <v>5.448833897400001</v>
      </c>
      <c r="D194" s="360">
        <f t="shared" si="122"/>
        <v>5.7187298974000003</v>
      </c>
      <c r="E194" s="360">
        <f t="shared" si="122"/>
        <v>8.0111699901000009</v>
      </c>
      <c r="F194" s="360">
        <f t="shared" si="122"/>
        <v>9.5648556463999999</v>
      </c>
      <c r="G194" s="360">
        <f t="shared" si="122"/>
        <v>9.0542659901000011</v>
      </c>
      <c r="H194" s="360">
        <f t="shared" si="122"/>
        <v>9.2666459901000007</v>
      </c>
      <c r="I194" s="360"/>
      <c r="J194" s="360"/>
      <c r="K194" s="360">
        <f>SUM(K187,K184,K179,K169,K162)</f>
        <v>12.0403819901</v>
      </c>
      <c r="L194" s="360">
        <f>SUM(L187,L184,L179,L169,L162)</f>
        <v>12.324725990099999</v>
      </c>
      <c r="M194" s="360">
        <f>SUM(M187,M184,M179,M169,M162)</f>
        <v>14.8908139901</v>
      </c>
      <c r="N194" s="361"/>
      <c r="O194" s="362">
        <f>((C194*$C$160+D194*$D$160+E194*$E$160+F194*$F$160+G194*$G$160+H194*$H$160+I194*$I$160+J194*$J$160+K194*$K$160+L194*$L$160+M194*$M$160)/$O$160)+O193</f>
        <v>9.0021999056626569</v>
      </c>
      <c r="P194" s="247"/>
      <c r="Q194" s="247"/>
    </row>
    <row r="195" spans="1:17" x14ac:dyDescent="0.3">
      <c r="A195" s="349" t="s">
        <v>21</v>
      </c>
      <c r="B195" s="350" t="s">
        <v>53</v>
      </c>
      <c r="C195" s="354">
        <f t="shared" ref="C195:L195" si="123">SUM(C196:C196)</f>
        <v>0.11351555658453423</v>
      </c>
      <c r="D195" s="354">
        <f t="shared" si="123"/>
        <v>0.11913829995253421</v>
      </c>
      <c r="E195" s="354">
        <f t="shared" si="123"/>
        <v>0.16689670440375332</v>
      </c>
      <c r="F195" s="354">
        <f t="shared" si="123"/>
        <v>0.1992646376814512</v>
      </c>
      <c r="G195" s="354">
        <f t="shared" si="123"/>
        <v>0.18862752337175334</v>
      </c>
      <c r="H195" s="354">
        <f t="shared" si="123"/>
        <v>0.19305203591175332</v>
      </c>
      <c r="I195" s="354"/>
      <c r="J195" s="354"/>
      <c r="K195" s="354">
        <f t="shared" si="123"/>
        <v>0.25083727799975331</v>
      </c>
      <c r="L195" s="354">
        <f t="shared" si="123"/>
        <v>0.25676101655175332</v>
      </c>
      <c r="M195" s="354">
        <f>SUM(M196:M196)</f>
        <v>0.31022032785575332</v>
      </c>
      <c r="N195" s="354"/>
      <c r="O195" s="352">
        <f>SUM(O196)</f>
        <v>0.18754283063467014</v>
      </c>
    </row>
    <row r="196" spans="1:17" x14ac:dyDescent="0.3">
      <c r="A196" s="2" t="s">
        <v>121</v>
      </c>
      <c r="B196" t="s">
        <v>128</v>
      </c>
      <c r="C196" s="39">
        <f>0.020833*C194</f>
        <v>0.11351555658453423</v>
      </c>
      <c r="D196" s="39">
        <f t="shared" ref="D196:K196" si="124">0.020833*D194</f>
        <v>0.11913829995253421</v>
      </c>
      <c r="E196" s="39">
        <f t="shared" si="124"/>
        <v>0.16689670440375332</v>
      </c>
      <c r="F196" s="39">
        <f t="shared" si="124"/>
        <v>0.1992646376814512</v>
      </c>
      <c r="G196" s="346">
        <f t="shared" si="124"/>
        <v>0.18862752337175334</v>
      </c>
      <c r="H196" s="39">
        <f t="shared" si="124"/>
        <v>0.19305203591175332</v>
      </c>
      <c r="I196" s="39"/>
      <c r="J196" s="39"/>
      <c r="K196" s="39">
        <f t="shared" si="124"/>
        <v>0.25083727799975331</v>
      </c>
      <c r="L196" s="39">
        <f t="shared" ref="L196" si="125">0.020833*L194</f>
        <v>0.25676101655175332</v>
      </c>
      <c r="M196" s="39">
        <f t="shared" ref="M196" si="126">0.020833*M194</f>
        <v>0.31022032785575332</v>
      </c>
      <c r="N196" s="39"/>
      <c r="O196" s="246">
        <f>0.020833*O194</f>
        <v>0.18754283063467014</v>
      </c>
      <c r="P196" s="39"/>
    </row>
    <row r="197" spans="1:17" x14ac:dyDescent="0.3">
      <c r="A197" s="349" t="s">
        <v>24</v>
      </c>
      <c r="B197" s="350" t="s">
        <v>56</v>
      </c>
      <c r="C197" s="354">
        <f>SUM(C198,C199)</f>
        <v>0.35000584539948909</v>
      </c>
      <c r="D197" s="354">
        <f t="shared" ref="D197:K197" si="127">SUM(D198,D199)</f>
        <v>0.36734261495948906</v>
      </c>
      <c r="E197" s="354">
        <f t="shared" si="127"/>
        <v>0.51459750431407358</v>
      </c>
      <c r="F197" s="354">
        <f t="shared" si="127"/>
        <v>0.61439850244650396</v>
      </c>
      <c r="G197" s="354">
        <f t="shared" si="127"/>
        <v>0.58160077587407366</v>
      </c>
      <c r="H197" s="354">
        <f t="shared" si="127"/>
        <v>0.59524300517407358</v>
      </c>
      <c r="I197" s="354"/>
      <c r="J197" s="354"/>
      <c r="K197" s="354">
        <f t="shared" si="127"/>
        <v>0.77341393713407358</v>
      </c>
      <c r="L197" s="354">
        <f t="shared" ref="L197" si="128">SUM(L198,L199)</f>
        <v>0.79167877397407349</v>
      </c>
      <c r="M197" s="354">
        <f t="shared" ref="M197" si="129">SUM(M198,M199)</f>
        <v>0.95651143665407345</v>
      </c>
      <c r="N197" s="354"/>
      <c r="O197" s="352">
        <f>SUM(O198:O199)</f>
        <v>0.57825631094024077</v>
      </c>
    </row>
    <row r="198" spans="1:17" x14ac:dyDescent="0.3">
      <c r="A198" s="2" t="s">
        <v>25</v>
      </c>
      <c r="B198" t="s">
        <v>129</v>
      </c>
      <c r="C198" s="39">
        <f>C196</f>
        <v>0.11351555658453423</v>
      </c>
      <c r="D198" s="39">
        <f t="shared" ref="D198:K198" si="130">D196</f>
        <v>0.11913829995253421</v>
      </c>
      <c r="E198" s="39">
        <f t="shared" si="130"/>
        <v>0.16689670440375332</v>
      </c>
      <c r="F198" s="39">
        <f t="shared" si="130"/>
        <v>0.1992646376814512</v>
      </c>
      <c r="G198" s="39">
        <f t="shared" si="130"/>
        <v>0.18862752337175334</v>
      </c>
      <c r="H198" s="39">
        <f t="shared" si="130"/>
        <v>0.19305203591175332</v>
      </c>
      <c r="I198" s="39"/>
      <c r="J198" s="39"/>
      <c r="K198" s="39">
        <f t="shared" si="130"/>
        <v>0.25083727799975331</v>
      </c>
      <c r="L198" s="39">
        <f t="shared" ref="L198" si="131">L196</f>
        <v>0.25676101655175332</v>
      </c>
      <c r="M198" s="39">
        <f t="shared" ref="M198" si="132">M196</f>
        <v>0.31022032785575332</v>
      </c>
      <c r="N198" s="39"/>
      <c r="O198" s="246">
        <f>O196</f>
        <v>0.18754283063467014</v>
      </c>
    </row>
    <row r="199" spans="1:17" x14ac:dyDescent="0.3">
      <c r="A199" s="2" t="s">
        <v>26</v>
      </c>
      <c r="B199" t="s">
        <v>130</v>
      </c>
      <c r="C199" s="39">
        <f>0.043402*C194</f>
        <v>0.23649028881495487</v>
      </c>
      <c r="D199" s="39">
        <f t="shared" ref="D199:K199" si="133">0.043402*D194</f>
        <v>0.24820431500695483</v>
      </c>
      <c r="E199" s="39">
        <f t="shared" si="133"/>
        <v>0.34770079991032027</v>
      </c>
      <c r="F199" s="39">
        <f t="shared" si="133"/>
        <v>0.41513386476505282</v>
      </c>
      <c r="G199" s="39">
        <f t="shared" si="133"/>
        <v>0.39297325250232029</v>
      </c>
      <c r="H199" s="39">
        <f t="shared" si="133"/>
        <v>0.40219096926232023</v>
      </c>
      <c r="I199" s="39"/>
      <c r="J199" s="39"/>
      <c r="K199" s="39">
        <f t="shared" si="133"/>
        <v>0.52257665913432028</v>
      </c>
      <c r="L199" s="39">
        <f t="shared" ref="L199" si="134">0.043402*L194</f>
        <v>0.53491775742232017</v>
      </c>
      <c r="M199" s="39">
        <f t="shared" ref="M199" si="135">0.043402*M194</f>
        <v>0.64629110879832019</v>
      </c>
      <c r="N199" s="39"/>
      <c r="O199" s="246">
        <f>0.043402*O194</f>
        <v>0.39071348030557068</v>
      </c>
    </row>
    <row r="200" spans="1:17" ht="28.8" x14ac:dyDescent="0.3">
      <c r="A200" s="370">
        <v>10</v>
      </c>
      <c r="B200" s="371" t="s">
        <v>134</v>
      </c>
      <c r="C200" s="372">
        <v>1.41E-2</v>
      </c>
      <c r="D200" s="372">
        <v>1.41E-2</v>
      </c>
      <c r="E200" s="372">
        <v>1.41E-2</v>
      </c>
      <c r="F200" s="372">
        <v>1.41E-2</v>
      </c>
      <c r="G200" s="372">
        <v>1.41E-2</v>
      </c>
      <c r="H200" s="372">
        <v>1.41E-2</v>
      </c>
      <c r="I200" s="372"/>
      <c r="J200" s="372"/>
      <c r="K200" s="372">
        <v>1.41E-2</v>
      </c>
      <c r="L200" s="372">
        <v>1.41E-2</v>
      </c>
      <c r="M200" s="372">
        <v>1.41E-2</v>
      </c>
      <c r="N200" s="373"/>
      <c r="O200" s="374">
        <f t="shared" ref="O200" si="136">(C200*$C$160+D200*$D$160+E200*$E$160+F200*$F$160+G200*$G$160+H200*$H$160+I200*$I$160+J200*$J$160+K200*$K$160+L200*$L$160+M200*$M$160)/$O$160</f>
        <v>1.4099999999999998E-2</v>
      </c>
      <c r="P200" s="246"/>
    </row>
    <row r="201" spans="1:17" ht="18" x14ac:dyDescent="0.3">
      <c r="A201" s="579" t="s">
        <v>60</v>
      </c>
      <c r="B201" s="579"/>
      <c r="C201" s="340">
        <f t="shared" ref="C201:H201" si="137">SUM(C162,C169,C179,C184,C187,C192,C200)</f>
        <v>5.9264552993840223</v>
      </c>
      <c r="D201" s="340">
        <f t="shared" si="137"/>
        <v>6.2193108123120249</v>
      </c>
      <c r="E201" s="340">
        <f t="shared" si="137"/>
        <v>8.7067641988178259</v>
      </c>
      <c r="F201" s="340">
        <f t="shared" si="137"/>
        <v>10.392618786527956</v>
      </c>
      <c r="G201" s="340">
        <f t="shared" si="137"/>
        <v>9.838594289345826</v>
      </c>
      <c r="H201" s="340">
        <f t="shared" si="137"/>
        <v>10.069041031185826</v>
      </c>
      <c r="I201" s="340"/>
      <c r="J201" s="340"/>
      <c r="K201" s="340">
        <f>SUM(K162,K169,K179,K184,K187,K192,K200)</f>
        <v>13.078733205233826</v>
      </c>
      <c r="L201" s="340">
        <f>SUM(L162,L169,L179,L184,L187,L192,L200)</f>
        <v>13.387265780625826</v>
      </c>
      <c r="M201" s="340">
        <f>SUM(M162,M169,M179,M184,M187,M192,M200)</f>
        <v>16.171645754609827</v>
      </c>
      <c r="N201" s="356"/>
      <c r="O201" s="467">
        <f>O194+O195+O197+O200</f>
        <v>9.7820990472375673</v>
      </c>
      <c r="P201" t="s">
        <v>219</v>
      </c>
      <c r="Q201"/>
    </row>
    <row r="202" spans="1:17" ht="15.6" x14ac:dyDescent="0.3">
      <c r="M202" s="336" t="s">
        <v>150</v>
      </c>
      <c r="O202" s="337">
        <f>O201/SUM($O$103,$O$152,$O$201)</f>
        <v>0.33619318969289125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FE4BE-5BAC-4C4E-AAC9-516BEFB5E248}">
  <dimension ref="A1:T208"/>
  <sheetViews>
    <sheetView topLeftCell="A16" zoomScale="80" zoomScaleNormal="80" workbookViewId="0">
      <selection activeCell="A34" sqref="A34:XFD34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220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9</v>
      </c>
      <c r="D5" s="417">
        <f t="shared" si="0"/>
        <v>133</v>
      </c>
      <c r="E5" s="417">
        <f t="shared" si="0"/>
        <v>429</v>
      </c>
      <c r="F5" s="417">
        <f t="shared" si="0"/>
        <v>56</v>
      </c>
      <c r="G5" s="417">
        <f t="shared" si="0"/>
        <v>15</v>
      </c>
      <c r="H5" s="417">
        <f t="shared" si="0"/>
        <v>225</v>
      </c>
      <c r="I5" s="456">
        <f t="shared" si="0"/>
        <v>12</v>
      </c>
      <c r="J5" s="417">
        <f t="shared" si="0"/>
        <v>30</v>
      </c>
      <c r="K5" s="417">
        <f t="shared" si="0"/>
        <v>205</v>
      </c>
      <c r="L5" s="417">
        <f t="shared" si="0"/>
        <v>31</v>
      </c>
      <c r="M5" s="417">
        <f t="shared" si="0"/>
        <v>141</v>
      </c>
      <c r="N5" s="604">
        <f>SUM(C5:M5)</f>
        <v>1286</v>
      </c>
      <c r="O5" s="604"/>
      <c r="P5" s="418"/>
      <c r="Q5" s="418"/>
      <c r="R5" s="419">
        <f>N7/N5</f>
        <v>6163.6432503888027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42248.75</v>
      </c>
      <c r="D7" s="401">
        <f t="shared" si="2"/>
        <v>1086232.6599999999</v>
      </c>
      <c r="E7" s="401">
        <f t="shared" si="2"/>
        <v>2937839.49</v>
      </c>
      <c r="F7" s="401">
        <f t="shared" si="2"/>
        <v>177601.51</v>
      </c>
      <c r="G7" s="401">
        <f t="shared" si="2"/>
        <v>79484.3</v>
      </c>
      <c r="H7" s="401">
        <f t="shared" si="2"/>
        <v>1355249.1400000001</v>
      </c>
      <c r="I7" s="401">
        <f t="shared" si="2"/>
        <v>37482.42</v>
      </c>
      <c r="J7" s="401">
        <f t="shared" si="2"/>
        <v>220892.36</v>
      </c>
      <c r="K7" s="401">
        <f t="shared" si="2"/>
        <v>1037138.03</v>
      </c>
      <c r="L7" s="401">
        <f t="shared" si="2"/>
        <v>168271.31</v>
      </c>
      <c r="M7" s="401">
        <f t="shared" si="2"/>
        <v>784005.25</v>
      </c>
      <c r="N7" s="606">
        <f>SUM(C7:M7)</f>
        <v>7926445.2199999997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0.98586654157010567</v>
      </c>
      <c r="D9" s="405">
        <f t="shared" ref="D9:M9" si="3">SUM(D10:D15)</f>
        <v>1.2705684449530361</v>
      </c>
      <c r="E9" s="405">
        <f t="shared" si="3"/>
        <v>1.5088667869158503</v>
      </c>
      <c r="F9" s="405">
        <f t="shared" si="3"/>
        <v>1.9043386730543002</v>
      </c>
      <c r="G9" s="405">
        <f t="shared" si="3"/>
        <v>2.1640086100777136</v>
      </c>
      <c r="H9" s="405">
        <f t="shared" si="3"/>
        <v>2.1084379831421107</v>
      </c>
      <c r="I9" s="405">
        <f t="shared" si="3"/>
        <v>3.453128</v>
      </c>
      <c r="J9" s="405">
        <f t="shared" si="3"/>
        <v>2.6286547814002255</v>
      </c>
      <c r="K9" s="405">
        <f t="shared" si="3"/>
        <v>3.317601603325413</v>
      </c>
      <c r="L9" s="405">
        <f t="shared" si="3"/>
        <v>3.7919572015766683</v>
      </c>
      <c r="M9" s="405">
        <f t="shared" si="3"/>
        <v>4.3805102592478313</v>
      </c>
      <c r="N9" s="603">
        <f t="shared" ref="N9:N30" si="4">(O64*$O$62+O113*$O$111+O162*$O$160)/$N$7</f>
        <v>2.2009339881011103</v>
      </c>
      <c r="O9" s="603"/>
      <c r="P9" s="406">
        <f t="shared" ref="P9:P48" si="5">N9/$N$48</f>
        <v>0.23167325838624919</v>
      </c>
      <c r="Q9" s="405">
        <f t="shared" ref="Q9:Q48" si="6">P9*$O$53</f>
        <v>1.1832732925804144</v>
      </c>
      <c r="R9" s="407">
        <f t="shared" ref="R9:R47" si="7">N9*$N$7</f>
        <v>17445582.68951958</v>
      </c>
    </row>
    <row r="10" spans="1:18" x14ac:dyDescent="0.3">
      <c r="A10" s="420" t="s">
        <v>3</v>
      </c>
      <c r="B10" s="421" t="s">
        <v>30</v>
      </c>
      <c r="C10" s="422">
        <f t="shared" ref="C10:M10" si="8">(C65*C$62+C114*C$111+C163*C$160)/(SUM(C$160,C$111,C$62))</f>
        <v>0.60798499018314156</v>
      </c>
      <c r="D10" s="422">
        <f t="shared" si="8"/>
        <v>0.82350000000000012</v>
      </c>
      <c r="E10" s="422">
        <f t="shared" si="8"/>
        <v>0.9488736796917383</v>
      </c>
      <c r="F10" s="422">
        <f t="shared" si="8"/>
        <v>0.9488657134502968</v>
      </c>
      <c r="G10" s="422">
        <f t="shared" si="8"/>
        <v>1.3557801691654829</v>
      </c>
      <c r="H10" s="422">
        <f t="shared" si="8"/>
        <v>1.425766522616646</v>
      </c>
      <c r="I10" s="422">
        <f t="shared" si="8"/>
        <v>1.4257</v>
      </c>
      <c r="J10" s="422">
        <f t="shared" si="8"/>
        <v>1.0416603453962827</v>
      </c>
      <c r="K10" s="422">
        <f t="shared" si="8"/>
        <v>1.9853693175671132</v>
      </c>
      <c r="L10" s="422">
        <f t="shared" si="8"/>
        <v>2.3916629020478894</v>
      </c>
      <c r="M10" s="422">
        <f t="shared" si="8"/>
        <v>2.4585102222580786</v>
      </c>
      <c r="N10" s="600">
        <f t="shared" si="4"/>
        <v>1.3359025693844382</v>
      </c>
      <c r="O10" s="600"/>
      <c r="P10" s="423">
        <f t="shared" si="5"/>
        <v>0.14061889307406031</v>
      </c>
      <c r="Q10" s="422">
        <f t="shared" si="6"/>
        <v>0.71821228641480783</v>
      </c>
      <c r="R10" s="424">
        <f t="shared" si="7"/>
        <v>10588958.535482999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2.431939960732566E-2</v>
      </c>
      <c r="D11" s="440">
        <f t="shared" si="9"/>
        <v>3.2940000000000004E-2</v>
      </c>
      <c r="E11" s="440">
        <f t="shared" si="9"/>
        <v>3.7954947187669529E-2</v>
      </c>
      <c r="F11" s="440">
        <f t="shared" si="9"/>
        <v>3.7954628538011868E-2</v>
      </c>
      <c r="G11" s="440">
        <f t="shared" si="9"/>
        <v>5.4231206766619314E-2</v>
      </c>
      <c r="H11" s="440">
        <f t="shared" si="9"/>
        <v>5.7030660904665846E-2</v>
      </c>
      <c r="I11" s="440">
        <f t="shared" si="9"/>
        <v>5.7028000000000002E-2</v>
      </c>
      <c r="J11" s="440">
        <f t="shared" si="9"/>
        <v>6.2499620723776954E-2</v>
      </c>
      <c r="K11" s="440">
        <f t="shared" si="9"/>
        <v>7.9414772702684516E-2</v>
      </c>
      <c r="L11" s="440">
        <f t="shared" si="9"/>
        <v>9.5666516081915565E-2</v>
      </c>
      <c r="M11" s="440">
        <f t="shared" si="9"/>
        <v>9.8340408890323139E-2</v>
      </c>
      <c r="N11" s="599">
        <f t="shared" si="4"/>
        <v>5.4016677814065564E-2</v>
      </c>
      <c r="O11" s="599"/>
      <c r="P11" s="441">
        <f t="shared" si="5"/>
        <v>5.6858678288582484E-3</v>
      </c>
      <c r="Q11" s="440">
        <f t="shared" si="6"/>
        <v>2.9040622098098327E-2</v>
      </c>
      <c r="R11" s="442">
        <f t="shared" si="7"/>
        <v>428160.23765958002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1.4590400660573032E-2</v>
      </c>
      <c r="E12" s="440">
        <f t="shared" si="10"/>
        <v>8.327231833213598E-3</v>
      </c>
      <c r="F12" s="440">
        <f t="shared" si="10"/>
        <v>0</v>
      </c>
      <c r="G12" s="440">
        <f t="shared" si="10"/>
        <v>0</v>
      </c>
      <c r="H12" s="440">
        <f t="shared" si="10"/>
        <v>0</v>
      </c>
      <c r="I12" s="440">
        <f t="shared" si="10"/>
        <v>0</v>
      </c>
      <c r="J12" s="440">
        <f t="shared" si="10"/>
        <v>5.2064315728257871E-2</v>
      </c>
      <c r="K12" s="440">
        <f t="shared" si="10"/>
        <v>1.0665329213701672E-2</v>
      </c>
      <c r="L12" s="440">
        <f t="shared" si="10"/>
        <v>4.038713432491849E-3</v>
      </c>
      <c r="M12" s="440">
        <f t="shared" si="10"/>
        <v>2.4925980587502446E-2</v>
      </c>
      <c r="N12" s="599">
        <f t="shared" si="4"/>
        <v>1.0483434286195701E-2</v>
      </c>
      <c r="O12" s="599"/>
      <c r="P12" s="441">
        <f t="shared" si="5"/>
        <v>1.1035003290837022E-3</v>
      </c>
      <c r="Q12" s="440">
        <f t="shared" si="6"/>
        <v>5.6361380543173845E-3</v>
      </c>
      <c r="R12" s="442">
        <f t="shared" si="7"/>
        <v>83096.367587000015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0.16500000000000001</v>
      </c>
      <c r="H13" s="422">
        <f t="shared" si="11"/>
        <v>0.1923</v>
      </c>
      <c r="I13" s="422">
        <f t="shared" si="11"/>
        <v>0.1923</v>
      </c>
      <c r="J13" s="422">
        <f t="shared" si="11"/>
        <v>0.1923</v>
      </c>
      <c r="K13" s="422">
        <f t="shared" si="11"/>
        <v>0.22839999999999999</v>
      </c>
      <c r="L13" s="422">
        <f t="shared" si="11"/>
        <v>0.22839999999999999</v>
      </c>
      <c r="M13" s="422">
        <f t="shared" si="11"/>
        <v>0.26960000000000001</v>
      </c>
      <c r="N13" s="600">
        <f t="shared" si="4"/>
        <v>0.1848901955207104</v>
      </c>
      <c r="O13" s="600"/>
      <c r="P13" s="423">
        <f t="shared" si="5"/>
        <v>1.94617895273222E-2</v>
      </c>
      <c r="Q13" s="422">
        <f t="shared" si="6"/>
        <v>9.9401268553437908E-2</v>
      </c>
      <c r="R13" s="424">
        <f t="shared" si="7"/>
        <v>1465522.0065100002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0.2673621517796384</v>
      </c>
      <c r="D14" s="440">
        <f t="shared" si="12"/>
        <v>0.27273804429246307</v>
      </c>
      <c r="E14" s="440">
        <f t="shared" si="12"/>
        <v>0.34871092820322874</v>
      </c>
      <c r="F14" s="440">
        <f t="shared" si="12"/>
        <v>0.75251833106599153</v>
      </c>
      <c r="G14" s="440">
        <f t="shared" si="12"/>
        <v>0.58899723414561123</v>
      </c>
      <c r="H14" s="440">
        <f t="shared" si="12"/>
        <v>0.43334079962079891</v>
      </c>
      <c r="I14" s="440">
        <f t="shared" si="12"/>
        <v>1.7781</v>
      </c>
      <c r="J14" s="440">
        <f t="shared" si="12"/>
        <v>0.9252304995519085</v>
      </c>
      <c r="K14" s="440">
        <f t="shared" si="12"/>
        <v>1.0137521838419135</v>
      </c>
      <c r="L14" s="440">
        <f t="shared" si="12"/>
        <v>1.0721890700143715</v>
      </c>
      <c r="M14" s="440">
        <f t="shared" si="12"/>
        <v>1.5291336475119266</v>
      </c>
      <c r="N14" s="599">
        <f t="shared" si="4"/>
        <v>0.60575083917832218</v>
      </c>
      <c r="O14" s="599"/>
      <c r="P14" s="441">
        <f t="shared" si="5"/>
        <v>6.376214436295928E-2</v>
      </c>
      <c r="Q14" s="440">
        <f t="shared" si="6"/>
        <v>0.32566573728832532</v>
      </c>
      <c r="R14" s="442">
        <f t="shared" si="7"/>
        <v>4801450.8437160002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4"/>
        <v>9.890271917377862E-3</v>
      </c>
      <c r="O15" s="600"/>
      <c r="P15" s="423">
        <f t="shared" si="5"/>
        <v>1.0410632639654086E-3</v>
      </c>
      <c r="Q15" s="422">
        <f t="shared" si="6"/>
        <v>5.3172401714274781E-3</v>
      </c>
      <c r="R15" s="424">
        <f t="shared" si="7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3.1652967478023832</v>
      </c>
      <c r="D16" s="405">
        <f t="shared" si="13"/>
        <v>3.1815806029497402</v>
      </c>
      <c r="E16" s="405">
        <f t="shared" si="13"/>
        <v>4.8863128086465331</v>
      </c>
      <c r="F16" s="405">
        <f t="shared" si="13"/>
        <v>5.3482694878247141</v>
      </c>
      <c r="G16" s="405">
        <f t="shared" si="13"/>
        <v>4.8898674404500602</v>
      </c>
      <c r="H16" s="405">
        <f t="shared" si="13"/>
        <v>4.8851356665622658</v>
      </c>
      <c r="I16" s="405">
        <f t="shared" si="13"/>
        <v>4.8944316247000001</v>
      </c>
      <c r="J16" s="405">
        <f t="shared" si="13"/>
        <v>5.325319748085426</v>
      </c>
      <c r="K16" s="405">
        <f t="shared" si="13"/>
        <v>4.882631402240035</v>
      </c>
      <c r="L16" s="405">
        <f t="shared" si="13"/>
        <v>4.8741952076269008</v>
      </c>
      <c r="M16" s="405">
        <f t="shared" si="13"/>
        <v>4.8903209156609346</v>
      </c>
      <c r="N16" s="603">
        <f t="shared" si="4"/>
        <v>4.6656398197850848</v>
      </c>
      <c r="O16" s="603"/>
      <c r="P16" s="406">
        <f t="shared" si="5"/>
        <v>0.4911114941883421</v>
      </c>
      <c r="Q16" s="405">
        <f t="shared" si="6"/>
        <v>2.5083564620284142</v>
      </c>
      <c r="R16" s="409">
        <f t="shared" si="7"/>
        <v>36981938.447777145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1.7294141939347321</v>
      </c>
      <c r="D17" s="422">
        <f t="shared" si="14"/>
        <v>1.740761899918384</v>
      </c>
      <c r="E17" s="422">
        <f t="shared" si="14"/>
        <v>2.5879251385428823</v>
      </c>
      <c r="F17" s="422">
        <f t="shared" si="14"/>
        <v>2.8044039913737224</v>
      </c>
      <c r="G17" s="422">
        <f t="shared" si="14"/>
        <v>2.5892353353052115</v>
      </c>
      <c r="H17" s="422">
        <f t="shared" si="14"/>
        <v>2.58788636748517</v>
      </c>
      <c r="I17" s="422">
        <f t="shared" si="14"/>
        <v>2.5979000000000001</v>
      </c>
      <c r="J17" s="422">
        <f t="shared" si="14"/>
        <v>2.8296629146567134</v>
      </c>
      <c r="K17" s="422">
        <f t="shared" si="14"/>
        <v>2.5863821166629095</v>
      </c>
      <c r="L17" s="422">
        <f t="shared" si="14"/>
        <v>2.5796368359823196</v>
      </c>
      <c r="M17" s="422">
        <f t="shared" si="14"/>
        <v>2.5898279560411108</v>
      </c>
      <c r="N17" s="600">
        <f t="shared" si="4"/>
        <v>2.4787059257567168</v>
      </c>
      <c r="O17" s="600"/>
      <c r="P17" s="423">
        <f t="shared" si="5"/>
        <v>0.26091190444871348</v>
      </c>
      <c r="Q17" s="422">
        <f t="shared" si="6"/>
        <v>1.3326099455800642</v>
      </c>
      <c r="R17" s="424">
        <f t="shared" si="7"/>
        <v>19647326.737000003</v>
      </c>
    </row>
    <row r="18" spans="1:18" x14ac:dyDescent="0.3">
      <c r="A18" s="438" t="s">
        <v>116</v>
      </c>
      <c r="B18" s="439" t="s">
        <v>117</v>
      </c>
      <c r="C18" s="440">
        <f t="shared" ref="C18:M18" si="15">(C73*C$62+C122*C$111+C171*C$160)/(SUM(C$160,C$111,C$62))</f>
        <v>0.7330865709095753</v>
      </c>
      <c r="D18" s="440">
        <f t="shared" si="15"/>
        <v>0.73789678404210357</v>
      </c>
      <c r="E18" s="440">
        <f t="shared" si="15"/>
        <v>1.097003350752358</v>
      </c>
      <c r="F18" s="440">
        <f t="shared" si="15"/>
        <v>1.1887672211153812</v>
      </c>
      <c r="G18" s="440">
        <f t="shared" si="15"/>
        <v>1.097558733988532</v>
      </c>
      <c r="H18" s="440">
        <f t="shared" si="15"/>
        <v>1.0969869159723911</v>
      </c>
      <c r="I18" s="440">
        <f t="shared" si="15"/>
        <v>1.1012316247</v>
      </c>
      <c r="J18" s="440">
        <f t="shared" si="15"/>
        <v>1.1994743018825782</v>
      </c>
      <c r="K18" s="440">
        <f t="shared" si="15"/>
        <v>1.0963492745785908</v>
      </c>
      <c r="L18" s="440">
        <f t="shared" si="15"/>
        <v>1.0934899973150534</v>
      </c>
      <c r="M18" s="440">
        <f t="shared" si="15"/>
        <v>1.0978099417701348</v>
      </c>
      <c r="N18" s="599">
        <f t="shared" si="4"/>
        <v>1.0507060909867918</v>
      </c>
      <c r="O18" s="599"/>
      <c r="P18" s="441">
        <f t="shared" si="5"/>
        <v>0.1105987299124785</v>
      </c>
      <c r="Q18" s="440">
        <f t="shared" si="6"/>
        <v>0.56488402766177015</v>
      </c>
      <c r="R18" s="442">
        <f t="shared" si="7"/>
        <v>8328364.2725271406</v>
      </c>
    </row>
    <row r="19" spans="1:18" x14ac:dyDescent="0.3">
      <c r="A19" s="420" t="s">
        <v>8</v>
      </c>
      <c r="B19" s="421" t="s">
        <v>35</v>
      </c>
      <c r="C19" s="422">
        <f t="shared" ref="C19:M19" si="16">(C74*C$62+C123*C$111+C172*C$160)/(SUM(C$160,C$111,C$62))</f>
        <v>0.44952311225775909</v>
      </c>
      <c r="D19" s="422">
        <f t="shared" si="16"/>
        <v>0.44833520419189021</v>
      </c>
      <c r="E19" s="422">
        <f t="shared" si="16"/>
        <v>0.81282592777592488</v>
      </c>
      <c r="F19" s="422">
        <f t="shared" si="16"/>
        <v>0.92888799967410196</v>
      </c>
      <c r="G19" s="422">
        <f t="shared" si="16"/>
        <v>0.81424113214810967</v>
      </c>
      <c r="H19" s="422">
        <f t="shared" si="16"/>
        <v>0.8117881061986878</v>
      </c>
      <c r="I19" s="422">
        <f t="shared" si="16"/>
        <v>0.80600000000000005</v>
      </c>
      <c r="J19" s="422">
        <f t="shared" si="16"/>
        <v>0.87250121438785855</v>
      </c>
      <c r="K19" s="422">
        <f t="shared" si="16"/>
        <v>0.81162832889273173</v>
      </c>
      <c r="L19" s="422">
        <f t="shared" si="16"/>
        <v>0.81350708776201952</v>
      </c>
      <c r="M19" s="422">
        <f t="shared" si="16"/>
        <v>0.81380876633670496</v>
      </c>
      <c r="N19" s="600">
        <f t="shared" si="4"/>
        <v>0.76496298656587458</v>
      </c>
      <c r="O19" s="600"/>
      <c r="P19" s="423">
        <f t="shared" si="5"/>
        <v>8.0521028163817523E-2</v>
      </c>
      <c r="Q19" s="422">
        <f t="shared" si="6"/>
        <v>0.41126189004736607</v>
      </c>
      <c r="R19" s="424">
        <f t="shared" si="7"/>
        <v>6063437.2083420008</v>
      </c>
    </row>
    <row r="20" spans="1:18" x14ac:dyDescent="0.3">
      <c r="A20" s="438" t="s">
        <v>9</v>
      </c>
      <c r="B20" s="439" t="s">
        <v>108</v>
      </c>
      <c r="C20" s="440">
        <f t="shared" ref="C20:M20" si="17">(C75*C$62+C124*C$111+C173*C$160)/(SUM(C$160,C$111,C$62))</f>
        <v>0.40316592232906306</v>
      </c>
      <c r="D20" s="440">
        <f t="shared" si="17"/>
        <v>0.40206881562555852</v>
      </c>
      <c r="E20" s="440">
        <f t="shared" si="17"/>
        <v>0.72899055415447489</v>
      </c>
      <c r="F20" s="440">
        <f t="shared" si="17"/>
        <v>0.83307674647586061</v>
      </c>
      <c r="G20" s="440">
        <f t="shared" si="17"/>
        <v>0.73026387479036736</v>
      </c>
      <c r="H20" s="440">
        <f t="shared" si="17"/>
        <v>0.72805401001250591</v>
      </c>
      <c r="I20" s="440">
        <f t="shared" si="17"/>
        <v>0.7228</v>
      </c>
      <c r="J20" s="440">
        <f t="shared" si="17"/>
        <v>0.78602961233245017</v>
      </c>
      <c r="K20" s="440">
        <f t="shared" si="17"/>
        <v>0.72791432780938525</v>
      </c>
      <c r="L20" s="440">
        <f t="shared" si="17"/>
        <v>0.72963022849825077</v>
      </c>
      <c r="M20" s="440">
        <f t="shared" si="17"/>
        <v>0.7298718724434563</v>
      </c>
      <c r="N20" s="599">
        <f t="shared" si="4"/>
        <v>0.68615785129642271</v>
      </c>
      <c r="O20" s="599"/>
      <c r="P20" s="441">
        <f t="shared" si="5"/>
        <v>7.2225894114297667E-2</v>
      </c>
      <c r="Q20" s="440">
        <f t="shared" si="6"/>
        <v>0.36889441678980578</v>
      </c>
      <c r="R20" s="442">
        <f t="shared" si="7"/>
        <v>5438792.6205740003</v>
      </c>
    </row>
    <row r="21" spans="1:18" x14ac:dyDescent="0.3">
      <c r="A21" s="420" t="s">
        <v>10</v>
      </c>
      <c r="B21" s="421" t="s">
        <v>109</v>
      </c>
      <c r="C21" s="422">
        <f t="shared" ref="C21:M21" si="18">(C76*C$62+C125*C$111+C174*C$160)/(SUM(C$160,C$111,C$62))</f>
        <v>4.1985444303085886E-2</v>
      </c>
      <c r="D21" s="422">
        <f t="shared" si="18"/>
        <v>4.1889469692432194E-2</v>
      </c>
      <c r="E21" s="422">
        <f t="shared" si="18"/>
        <v>7.5926660365301296E-2</v>
      </c>
      <c r="F21" s="422">
        <f t="shared" si="18"/>
        <v>8.677817118221573E-2</v>
      </c>
      <c r="G21" s="422">
        <f t="shared" si="18"/>
        <v>7.6058732240203417E-2</v>
      </c>
      <c r="H21" s="422">
        <f t="shared" si="18"/>
        <v>7.5830393390251494E-2</v>
      </c>
      <c r="I21" s="422">
        <f t="shared" si="18"/>
        <v>7.5300000000000006E-2</v>
      </c>
      <c r="J21" s="422">
        <f t="shared" si="18"/>
        <v>7.8271602055408354E-2</v>
      </c>
      <c r="K21" s="422">
        <f t="shared" si="18"/>
        <v>7.5814620101241487E-2</v>
      </c>
      <c r="L21" s="422">
        <f t="shared" si="18"/>
        <v>7.5984558288635193E-2</v>
      </c>
      <c r="M21" s="422">
        <f t="shared" si="18"/>
        <v>7.6019013588238094E-2</v>
      </c>
      <c r="N21" s="600">
        <f t="shared" si="4"/>
        <v>7.136742015218267E-2</v>
      </c>
      <c r="O21" s="600"/>
      <c r="P21" s="423">
        <f t="shared" si="5"/>
        <v>7.5122301980267564E-3</v>
      </c>
      <c r="Q21" s="422">
        <f t="shared" si="6"/>
        <v>3.8368784653691999E-2</v>
      </c>
      <c r="R21" s="424">
        <f t="shared" si="7"/>
        <v>565689.94632899994</v>
      </c>
    </row>
    <row r="22" spans="1:18" x14ac:dyDescent="0.3">
      <c r="A22" s="438" t="s">
        <v>11</v>
      </c>
      <c r="B22" s="439" t="s">
        <v>110</v>
      </c>
      <c r="C22" s="440">
        <f t="shared" ref="C22:M22" si="19">(C77*C$62+C126*C$111+C175*C$160)/(SUM(C$160,C$111,C$62))</f>
        <v>4.3717456256102257E-3</v>
      </c>
      <c r="D22" s="440">
        <f t="shared" si="19"/>
        <v>4.3769188738994463E-3</v>
      </c>
      <c r="E22" s="440">
        <f t="shared" si="19"/>
        <v>7.9087132561486539E-3</v>
      </c>
      <c r="F22" s="440">
        <f t="shared" si="19"/>
        <v>9.0330820160256526E-3</v>
      </c>
      <c r="G22" s="440">
        <f t="shared" si="19"/>
        <v>7.9185251175389344E-3</v>
      </c>
      <c r="H22" s="440">
        <f t="shared" si="19"/>
        <v>7.9037027959302005E-3</v>
      </c>
      <c r="I22" s="440">
        <f t="shared" si="19"/>
        <v>7.9000000000000008E-3</v>
      </c>
      <c r="J22" s="440">
        <f t="shared" si="19"/>
        <v>8.2000000000000007E-3</v>
      </c>
      <c r="K22" s="440">
        <f t="shared" si="19"/>
        <v>7.8993809821051482E-3</v>
      </c>
      <c r="L22" s="440">
        <f t="shared" si="19"/>
        <v>7.89230097513355E-3</v>
      </c>
      <c r="M22" s="440">
        <f t="shared" si="19"/>
        <v>7.9178803050107133E-3</v>
      </c>
      <c r="N22" s="599">
        <f t="shared" si="4"/>
        <v>7.4377151172691771E-3</v>
      </c>
      <c r="O22" s="599"/>
      <c r="P22" s="441">
        <f t="shared" si="5"/>
        <v>7.8290385149309353E-4</v>
      </c>
      <c r="Q22" s="440">
        <f t="shared" si="6"/>
        <v>3.998688603868256E-3</v>
      </c>
      <c r="R22" s="442">
        <f t="shared" si="7"/>
        <v>58954.641439000006</v>
      </c>
    </row>
    <row r="23" spans="1:18" x14ac:dyDescent="0.3">
      <c r="A23" s="438" t="s">
        <v>13</v>
      </c>
      <c r="B23" s="439" t="s">
        <v>40</v>
      </c>
      <c r="C23" s="440">
        <f t="shared" ref="C23:M23" si="20">(C78*C$62+C127*C$111+C176*C$160)/(SUM(C$160,C$111,C$62))</f>
        <v>4.430552283795379E-2</v>
      </c>
      <c r="D23" s="440">
        <f t="shared" si="20"/>
        <v>4.4548252495004159E-2</v>
      </c>
      <c r="E23" s="440">
        <f t="shared" si="20"/>
        <v>6.6881490248808656E-2</v>
      </c>
      <c r="F23" s="440">
        <f t="shared" si="20"/>
        <v>7.3207903643386835E-2</v>
      </c>
      <c r="G23" s="440">
        <f t="shared" si="20"/>
        <v>6.7077416873520937E-2</v>
      </c>
      <c r="H23" s="440">
        <f t="shared" si="20"/>
        <v>6.675838043475904E-2</v>
      </c>
      <c r="I23" s="440">
        <f t="shared" si="20"/>
        <v>6.6299999999999998E-2</v>
      </c>
      <c r="J23" s="440">
        <f t="shared" si="20"/>
        <v>7.2187622609491797E-2</v>
      </c>
      <c r="K23" s="440">
        <f t="shared" si="20"/>
        <v>6.6706001116360575E-2</v>
      </c>
      <c r="L23" s="440">
        <f t="shared" si="20"/>
        <v>6.6776815602136816E-2</v>
      </c>
      <c r="M23" s="440">
        <f t="shared" si="20"/>
        <v>6.7039709676689027E-2</v>
      </c>
      <c r="N23" s="599">
        <f t="shared" si="4"/>
        <v>6.3958884249249878E-2</v>
      </c>
      <c r="O23" s="599"/>
      <c r="P23" s="441">
        <f t="shared" si="5"/>
        <v>6.7323977897023393E-3</v>
      </c>
      <c r="Q23" s="440">
        <f t="shared" si="6"/>
        <v>3.4385783473985201E-2</v>
      </c>
      <c r="R23" s="442">
        <f t="shared" si="7"/>
        <v>506966.59233399999</v>
      </c>
    </row>
    <row r="24" spans="1:18" x14ac:dyDescent="0.3">
      <c r="A24" s="425" t="s">
        <v>14</v>
      </c>
      <c r="B24" s="421" t="s">
        <v>118</v>
      </c>
      <c r="C24" s="422">
        <f t="shared" ref="C24:M24" si="21">(C79*C$62+C128*C$111+C177*C$160)/(SUM(C$160,C$111,C$62))</f>
        <v>0.15716005976508179</v>
      </c>
      <c r="D24" s="422">
        <f t="shared" si="21"/>
        <v>0.15789859523281136</v>
      </c>
      <c r="E24" s="422">
        <f t="shared" si="21"/>
        <v>0.24496703999713751</v>
      </c>
      <c r="F24" s="422">
        <f t="shared" si="21"/>
        <v>0.26899567290841164</v>
      </c>
      <c r="G24" s="422">
        <f t="shared" si="21"/>
        <v>0.24516358782803646</v>
      </c>
      <c r="H24" s="422">
        <f t="shared" si="21"/>
        <v>0.24488973140244902</v>
      </c>
      <c r="I24" s="422">
        <f t="shared" si="21"/>
        <v>0.2452</v>
      </c>
      <c r="J24" s="422">
        <f t="shared" si="21"/>
        <v>0.26676286782847536</v>
      </c>
      <c r="K24" s="422">
        <f t="shared" si="21"/>
        <v>0.24476923816784543</v>
      </c>
      <c r="L24" s="422">
        <f t="shared" si="21"/>
        <v>0.24441522340320521</v>
      </c>
      <c r="M24" s="422">
        <f t="shared" si="21"/>
        <v>0.24517550252373949</v>
      </c>
      <c r="N24" s="600">
        <f t="shared" si="4"/>
        <v>0.23368591047223566</v>
      </c>
      <c r="O24" s="600"/>
      <c r="P24" s="423">
        <f t="shared" si="5"/>
        <v>2.4598091814997693E-2</v>
      </c>
      <c r="Q24" s="422">
        <f t="shared" si="6"/>
        <v>0.12563497960822589</v>
      </c>
      <c r="R24" s="424">
        <f t="shared" si="7"/>
        <v>1852298.5680440003</v>
      </c>
    </row>
    <row r="25" spans="1:18" x14ac:dyDescent="0.3">
      <c r="A25" s="443"/>
      <c r="B25" s="439" t="s">
        <v>117</v>
      </c>
      <c r="C25" s="440">
        <f t="shared" ref="C25:M25" si="22">(C80*C$62+C129*C$111+C178*C$160)/(SUM(C$160,C$111,C$62))</f>
        <v>5.1807288097280989E-2</v>
      </c>
      <c r="D25" s="440">
        <f t="shared" si="22"/>
        <v>5.2139867069546597E-2</v>
      </c>
      <c r="E25" s="440">
        <f t="shared" si="22"/>
        <v>7.6709861329422049E-2</v>
      </c>
      <c r="F25" s="440">
        <f t="shared" si="22"/>
        <v>8.4006699109709163E-2</v>
      </c>
      <c r="G25" s="440">
        <f t="shared" si="22"/>
        <v>7.6591234306649228E-2</v>
      </c>
      <c r="H25" s="440">
        <f t="shared" si="22"/>
        <v>7.6826165068807933E-2</v>
      </c>
      <c r="I25" s="440">
        <f t="shared" si="22"/>
        <v>7.7799999999999994E-2</v>
      </c>
      <c r="J25" s="440">
        <f t="shared" si="22"/>
        <v>8.4730826720308489E-2</v>
      </c>
      <c r="K25" s="440">
        <f t="shared" si="22"/>
        <v>7.6796442821598199E-2</v>
      </c>
      <c r="L25" s="440">
        <f t="shared" si="22"/>
        <v>7.636924756216612E-2</v>
      </c>
      <c r="M25" s="440">
        <f t="shared" si="22"/>
        <v>7.6659039312555619E-2</v>
      </c>
      <c r="N25" s="599">
        <f t="shared" si="4"/>
        <v>7.3620021754215823E-2</v>
      </c>
      <c r="O25" s="599"/>
      <c r="P25" s="441">
        <f t="shared" si="5"/>
        <v>7.7493420586325149E-3</v>
      </c>
      <c r="Q25" s="440">
        <f t="shared" si="6"/>
        <v>3.9579835657002342E-2</v>
      </c>
      <c r="R25" s="442">
        <f t="shared" si="7"/>
        <v>583545.06952999998</v>
      </c>
    </row>
    <row r="26" spans="1:18" x14ac:dyDescent="0.3">
      <c r="A26" s="404">
        <v>6</v>
      </c>
      <c r="B26" s="398" t="s">
        <v>42</v>
      </c>
      <c r="C26" s="405">
        <f>SUM(C27:C29)</f>
        <v>0.38773617420633744</v>
      </c>
      <c r="D26" s="405">
        <f t="shared" ref="D26:M26" si="23">SUM(D27:D29)</f>
        <v>0.39581851739663221</v>
      </c>
      <c r="E26" s="405">
        <f t="shared" si="23"/>
        <v>0.48756501698906629</v>
      </c>
      <c r="F26" s="405">
        <f t="shared" si="23"/>
        <v>0.51500189016974018</v>
      </c>
      <c r="G26" s="405">
        <f t="shared" si="23"/>
        <v>0.48659569482275111</v>
      </c>
      <c r="H26" s="405">
        <f t="shared" si="23"/>
        <v>0.48869797639200124</v>
      </c>
      <c r="I26" s="405">
        <f t="shared" si="23"/>
        <v>0.49969999999999998</v>
      </c>
      <c r="J26" s="405">
        <f>SUM(J27:J29)</f>
        <v>1.0405883699735021</v>
      </c>
      <c r="K26" s="405">
        <f t="shared" si="23"/>
        <v>0.48818647466239379</v>
      </c>
      <c r="L26" s="405">
        <f t="shared" si="23"/>
        <v>0.48301531072646908</v>
      </c>
      <c r="M26" s="405">
        <f t="shared" si="23"/>
        <v>0.48734639731813023</v>
      </c>
      <c r="N26" s="603">
        <f t="shared" si="4"/>
        <v>0.49069082851644319</v>
      </c>
      <c r="O26" s="603"/>
      <c r="P26" s="406">
        <f t="shared" si="5"/>
        <v>5.1650773588503562E-2</v>
      </c>
      <c r="Q26" s="405">
        <f t="shared" si="6"/>
        <v>0.26380679994796358</v>
      </c>
      <c r="R26" s="407">
        <f t="shared" si="7"/>
        <v>3889433.9721920006</v>
      </c>
    </row>
    <row r="27" spans="1:18" x14ac:dyDescent="0.3">
      <c r="A27" s="420" t="s">
        <v>15</v>
      </c>
      <c r="B27" s="421" t="s">
        <v>43</v>
      </c>
      <c r="C27" s="422">
        <f t="shared" ref="C27:M27" si="24">(C82*C$62+C131*C$111+C180*C$160)/(SUM(C$160,C$111,C$62))</f>
        <v>0.17973533590934643</v>
      </c>
      <c r="D27" s="422">
        <f t="shared" si="24"/>
        <v>0.1806587432557957</v>
      </c>
      <c r="E27" s="422">
        <f t="shared" si="24"/>
        <v>0.27747214069036835</v>
      </c>
      <c r="F27" s="422">
        <f t="shared" si="24"/>
        <v>0.30373451354664727</v>
      </c>
      <c r="G27" s="422">
        <f t="shared" si="24"/>
        <v>0.27767865568420425</v>
      </c>
      <c r="H27" s="422">
        <f t="shared" si="24"/>
        <v>0.27740127194030167</v>
      </c>
      <c r="I27" s="422">
        <f t="shared" si="24"/>
        <v>0.27789999999999998</v>
      </c>
      <c r="J27" s="422">
        <f t="shared" si="24"/>
        <v>0.30239248016092546</v>
      </c>
      <c r="K27" s="422">
        <f t="shared" si="24"/>
        <v>0.27725942841282181</v>
      </c>
      <c r="L27" s="422">
        <f t="shared" si="24"/>
        <v>0.27679212632860589</v>
      </c>
      <c r="M27" s="422">
        <f t="shared" si="24"/>
        <v>0.27770233104051284</v>
      </c>
      <c r="N27" s="600">
        <f t="shared" si="4"/>
        <v>0.26493936704630383</v>
      </c>
      <c r="O27" s="600"/>
      <c r="P27" s="423">
        <f t="shared" si="5"/>
        <v>2.7887872498785687E-2</v>
      </c>
      <c r="Q27" s="422">
        <f t="shared" si="6"/>
        <v>0.14243756463115193</v>
      </c>
      <c r="R27" s="424">
        <f t="shared" si="7"/>
        <v>2100027.3795140004</v>
      </c>
    </row>
    <row r="28" spans="1:18" x14ac:dyDescent="0.3">
      <c r="A28" s="438" t="s">
        <v>16</v>
      </c>
      <c r="B28" s="439" t="s">
        <v>80</v>
      </c>
      <c r="C28" s="440">
        <f t="shared" ref="C28:M28" si="25">(C83*C$62+C132*C$111+C181*C$160)/(SUM(C$160,C$111,C$62))</f>
        <v>0.20800083829699101</v>
      </c>
      <c r="D28" s="440">
        <f t="shared" si="25"/>
        <v>0.21515977414083648</v>
      </c>
      <c r="E28" s="440">
        <f t="shared" si="25"/>
        <v>0.21009287629869797</v>
      </c>
      <c r="F28" s="440">
        <f t="shared" si="25"/>
        <v>0.21126737662309292</v>
      </c>
      <c r="G28" s="440">
        <f t="shared" si="25"/>
        <v>0.20891703913854687</v>
      </c>
      <c r="H28" s="440">
        <f t="shared" si="25"/>
        <v>0.21129670445169957</v>
      </c>
      <c r="I28" s="440">
        <f t="shared" si="25"/>
        <v>0.2218</v>
      </c>
      <c r="J28" s="440">
        <f t="shared" si="25"/>
        <v>0.21779588981257661</v>
      </c>
      <c r="K28" s="440">
        <f t="shared" si="25"/>
        <v>0.21092704624957198</v>
      </c>
      <c r="L28" s="440">
        <f t="shared" si="25"/>
        <v>0.20622318439786319</v>
      </c>
      <c r="M28" s="440">
        <f t="shared" si="25"/>
        <v>0.20964406627761739</v>
      </c>
      <c r="N28" s="599">
        <f t="shared" si="4"/>
        <v>0.21124907345716823</v>
      </c>
      <c r="O28" s="599"/>
      <c r="P28" s="441">
        <f t="shared" si="5"/>
        <v>2.2236360310434692E-2</v>
      </c>
      <c r="Q28" s="440">
        <f t="shared" si="6"/>
        <v>0.11357241428212336</v>
      </c>
      <c r="R28" s="442">
        <f t="shared" si="7"/>
        <v>1674454.208534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4"/>
        <v>1.4502388012971089E-2</v>
      </c>
      <c r="O29" s="600"/>
      <c r="P29" s="423">
        <f t="shared" si="5"/>
        <v>1.5265407792831745E-3</v>
      </c>
      <c r="Q29" s="422">
        <f t="shared" si="6"/>
        <v>7.7968210346882495E-3</v>
      </c>
      <c r="R29" s="424">
        <f t="shared" si="7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4"/>
        <v>1.4502388012971089E-2</v>
      </c>
      <c r="O30" s="599"/>
      <c r="P30" s="441">
        <f t="shared" si="5"/>
        <v>1.5265407792831745E-3</v>
      </c>
      <c r="Q30" s="440">
        <f t="shared" si="6"/>
        <v>7.7968210346882495E-3</v>
      </c>
      <c r="R30" s="442">
        <f t="shared" si="7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0.29810117695789812</v>
      </c>
      <c r="D31" s="405">
        <f>SUM(D32:D33)</f>
        <v>0.32943091480880349</v>
      </c>
      <c r="E31" s="405">
        <f t="shared" ref="E31:M31" si="26">SUM(E32:E33)</f>
        <v>0.42190644953138673</v>
      </c>
      <c r="F31" s="405">
        <f t="shared" si="26"/>
        <v>0.82114472418055462</v>
      </c>
      <c r="G31" s="405">
        <f t="shared" si="26"/>
        <v>0.64111837667312921</v>
      </c>
      <c r="H31" s="405">
        <f t="shared" si="26"/>
        <v>0.56925193251847417</v>
      </c>
      <c r="I31" s="405">
        <f t="shared" si="26"/>
        <v>1.9487000000000001</v>
      </c>
      <c r="J31" s="405">
        <f t="shared" si="26"/>
        <v>1.0250455392300575</v>
      </c>
      <c r="K31" s="405">
        <f t="shared" si="26"/>
        <v>1.105337774369338</v>
      </c>
      <c r="L31" s="405">
        <f t="shared" si="26"/>
        <v>1.1666657982932445</v>
      </c>
      <c r="M31" s="405">
        <f t="shared" si="26"/>
        <v>1.7588183326042779</v>
      </c>
      <c r="N31" s="603">
        <f t="shared" ref="N31:N48" si="27">(O86*$O$62+O135*$O$111+O184*$O$160)/$N$7</f>
        <v>0.70640667097198462</v>
      </c>
      <c r="O31" s="603"/>
      <c r="P31" s="406">
        <f t="shared" si="5"/>
        <v>7.4357311984199509E-2</v>
      </c>
      <c r="Q31" s="405">
        <f t="shared" si="6"/>
        <v>0.37978065311397696</v>
      </c>
      <c r="R31" s="407">
        <f t="shared" si="7"/>
        <v>5599293.7805019999</v>
      </c>
    </row>
    <row r="32" spans="1:18" x14ac:dyDescent="0.3">
      <c r="A32" s="420" t="s">
        <v>17</v>
      </c>
      <c r="B32" s="421" t="s">
        <v>46</v>
      </c>
      <c r="C32" s="422">
        <f t="shared" ref="C32:M32" si="28">(C87*C$62+C136*C$111+C185*C$160)/(SUM(C$160,C$111,C$62))</f>
        <v>0.28192681927867685</v>
      </c>
      <c r="D32" s="422">
        <f t="shared" si="28"/>
        <v>0.31333386953767345</v>
      </c>
      <c r="E32" s="422">
        <f t="shared" si="28"/>
        <v>0.40009147868286021</v>
      </c>
      <c r="F32" s="422">
        <f t="shared" si="28"/>
        <v>0.77958177156264052</v>
      </c>
      <c r="G32" s="422">
        <f t="shared" si="28"/>
        <v>0.60688244800545521</v>
      </c>
      <c r="H32" s="422">
        <f t="shared" si="28"/>
        <v>0.54012012469456361</v>
      </c>
      <c r="I32" s="422">
        <f t="shared" si="28"/>
        <v>1.8630000000000002</v>
      </c>
      <c r="J32" s="422">
        <f t="shared" si="28"/>
        <v>0.96398243788965809</v>
      </c>
      <c r="K32" s="422">
        <f t="shared" si="28"/>
        <v>1.0481944219449746</v>
      </c>
      <c r="L32" s="422">
        <f t="shared" si="28"/>
        <v>1.1027275214770718</v>
      </c>
      <c r="M32" s="422">
        <f t="shared" si="28"/>
        <v>1.6666706700267633</v>
      </c>
      <c r="N32" s="600">
        <f t="shared" si="27"/>
        <v>0.66971803367222427</v>
      </c>
      <c r="O32" s="600"/>
      <c r="P32" s="423">
        <f t="shared" si="5"/>
        <v>7.049541690014019E-2</v>
      </c>
      <c r="Q32" s="422">
        <f t="shared" si="6"/>
        <v>0.36005598854308224</v>
      </c>
      <c r="R32" s="424">
        <f t="shared" si="7"/>
        <v>5308483.3067490011</v>
      </c>
    </row>
    <row r="33" spans="1:20" x14ac:dyDescent="0.3">
      <c r="A33" s="438" t="s">
        <v>18</v>
      </c>
      <c r="B33" s="439" t="s">
        <v>48</v>
      </c>
      <c r="C33" s="440">
        <f t="shared" ref="C33:M33" si="29">(C88*C$62+C137*C$111+C186*C$160)/(SUM(C$160,C$111,C$62))</f>
        <v>1.6174357679221277E-2</v>
      </c>
      <c r="D33" s="440">
        <f t="shared" si="29"/>
        <v>1.6097045271130036E-2</v>
      </c>
      <c r="E33" s="440">
        <f t="shared" si="29"/>
        <v>2.1814970848526512E-2</v>
      </c>
      <c r="F33" s="440">
        <f t="shared" si="29"/>
        <v>4.1562952617914123E-2</v>
      </c>
      <c r="G33" s="440">
        <f t="shared" si="29"/>
        <v>3.4235928667673991E-2</v>
      </c>
      <c r="H33" s="440">
        <f t="shared" si="29"/>
        <v>2.9131807823910519E-2</v>
      </c>
      <c r="I33" s="440">
        <f t="shared" si="29"/>
        <v>8.5699999999999998E-2</v>
      </c>
      <c r="J33" s="440">
        <f t="shared" si="29"/>
        <v>6.1063101340399467E-2</v>
      </c>
      <c r="K33" s="440">
        <f t="shared" si="29"/>
        <v>5.7143352424363414E-2</v>
      </c>
      <c r="L33" s="440">
        <f t="shared" si="29"/>
        <v>6.3938276816172659E-2</v>
      </c>
      <c r="M33" s="440">
        <f t="shared" si="29"/>
        <v>9.2147662577514639E-2</v>
      </c>
      <c r="N33" s="599">
        <f t="shared" si="27"/>
        <v>3.6688637299760463E-2</v>
      </c>
      <c r="O33" s="599"/>
      <c r="P33" s="441">
        <f t="shared" si="5"/>
        <v>3.8618950840593352E-3</v>
      </c>
      <c r="Q33" s="440">
        <f t="shared" si="6"/>
        <v>1.97246645708948E-2</v>
      </c>
      <c r="R33" s="442">
        <f t="shared" si="7"/>
        <v>290810.47375300003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0.44877045767340495</v>
      </c>
      <c r="E34" s="405">
        <f t="shared" ref="E34:M34" si="30">SUM(E35:E38)</f>
        <v>0.59450189719929181</v>
      </c>
      <c r="F34" s="405">
        <f t="shared" si="30"/>
        <v>1.1622957910324072</v>
      </c>
      <c r="G34" s="405">
        <f t="shared" si="30"/>
        <v>0.75626757833937019</v>
      </c>
      <c r="H34" s="405">
        <f t="shared" si="30"/>
        <v>0.96010546612337277</v>
      </c>
      <c r="I34" s="405">
        <f t="shared" si="30"/>
        <v>1.7311000000000001</v>
      </c>
      <c r="J34" s="405">
        <f t="shared" si="30"/>
        <v>1.1740532925810563</v>
      </c>
      <c r="K34" s="405">
        <f t="shared" si="30"/>
        <v>1.6382547979057329</v>
      </c>
      <c r="L34" s="405">
        <f t="shared" si="30"/>
        <v>1.5864336486831891</v>
      </c>
      <c r="M34" s="405">
        <f t="shared" si="30"/>
        <v>2.946210801932768</v>
      </c>
      <c r="N34" s="603">
        <f t="shared" si="27"/>
        <v>1.0629218659954354</v>
      </c>
      <c r="O34" s="603"/>
      <c r="P34" s="406">
        <f t="shared" si="5"/>
        <v>0.11188457874541304</v>
      </c>
      <c r="Q34" s="405">
        <f t="shared" si="6"/>
        <v>0.57145151237237257</v>
      </c>
      <c r="R34" s="407">
        <f t="shared" si="7"/>
        <v>8425191.9439529981</v>
      </c>
    </row>
    <row r="35" spans="1:20" x14ac:dyDescent="0.3">
      <c r="A35" s="420" t="s">
        <v>19</v>
      </c>
      <c r="B35" s="421" t="s">
        <v>46</v>
      </c>
      <c r="C35" s="422">
        <f t="shared" ref="C35:M35" si="31">(C90*C$62+C139*C$111+C188*C$160)/(SUM(C$160,C$111,C$62))</f>
        <v>0.2793128901801829</v>
      </c>
      <c r="D35" s="422">
        <f t="shared" si="31"/>
        <v>0.22698873893922508</v>
      </c>
      <c r="E35" s="422">
        <f t="shared" si="31"/>
        <v>0.30069007849370283</v>
      </c>
      <c r="F35" s="422">
        <f t="shared" si="31"/>
        <v>0.58781403988625991</v>
      </c>
      <c r="G35" s="422">
        <f t="shared" si="31"/>
        <v>0.38244339136156447</v>
      </c>
      <c r="H35" s="422">
        <f t="shared" si="31"/>
        <v>0.48555088166372123</v>
      </c>
      <c r="I35" s="422">
        <f t="shared" si="31"/>
        <v>0.87560000000000004</v>
      </c>
      <c r="J35" s="422">
        <f t="shared" si="31"/>
        <v>0.5938186360134865</v>
      </c>
      <c r="K35" s="422">
        <f t="shared" si="31"/>
        <v>0.82849909049425174</v>
      </c>
      <c r="L35" s="422">
        <f t="shared" si="31"/>
        <v>0.80222065202321169</v>
      </c>
      <c r="M35" s="422">
        <f t="shared" si="31"/>
        <v>1.4898959543421426</v>
      </c>
      <c r="N35" s="600">
        <f t="shared" si="27"/>
        <v>0.5375567588633382</v>
      </c>
      <c r="O35" s="600"/>
      <c r="P35" s="423">
        <f t="shared" si="5"/>
        <v>5.6583944164934938E-2</v>
      </c>
      <c r="Q35" s="422">
        <f t="shared" si="6"/>
        <v>0.28900301392403999</v>
      </c>
      <c r="R35" s="424">
        <f t="shared" si="7"/>
        <v>4260914.2017709995</v>
      </c>
    </row>
    <row r="36" spans="1:20" x14ac:dyDescent="0.3">
      <c r="A36" s="438" t="s">
        <v>19</v>
      </c>
      <c r="B36" s="439" t="s">
        <v>47</v>
      </c>
      <c r="C36" s="440">
        <f t="shared" ref="C36:M36" si="32">(C91*C$62+C140*C$111+C189*C$160)/(SUM(C$160,C$111,C$62))</f>
        <v>0.14322056716470902</v>
      </c>
      <c r="D36" s="440">
        <f t="shared" si="32"/>
        <v>0.11635659264286898</v>
      </c>
      <c r="E36" s="440">
        <f t="shared" si="32"/>
        <v>0.15412835679971065</v>
      </c>
      <c r="F36" s="440">
        <f t="shared" si="32"/>
        <v>0.30135133996890007</v>
      </c>
      <c r="G36" s="440">
        <f t="shared" si="32"/>
        <v>0.19606738554657965</v>
      </c>
      <c r="H36" s="440">
        <f t="shared" si="32"/>
        <v>0.2489140402590479</v>
      </c>
      <c r="I36" s="440">
        <f t="shared" si="32"/>
        <v>0.44869999999999999</v>
      </c>
      <c r="J36" s="440">
        <f t="shared" si="32"/>
        <v>0.30434390464658895</v>
      </c>
      <c r="K36" s="440">
        <f t="shared" si="32"/>
        <v>0.4247389519792269</v>
      </c>
      <c r="L36" s="440">
        <f t="shared" si="32"/>
        <v>0.41136028234997402</v>
      </c>
      <c r="M36" s="440">
        <f t="shared" si="32"/>
        <v>0.76389858786404818</v>
      </c>
      <c r="N36" s="599">
        <f t="shared" si="27"/>
        <v>0.27558003197592273</v>
      </c>
      <c r="O36" s="599"/>
      <c r="P36" s="441">
        <f t="shared" si="5"/>
        <v>2.9007923135909955E-2</v>
      </c>
      <c r="Q36" s="440">
        <f t="shared" si="6"/>
        <v>0.14815823353561919</v>
      </c>
      <c r="R36" s="442">
        <f t="shared" si="7"/>
        <v>2184370.027183</v>
      </c>
    </row>
    <row r="37" spans="1:20" x14ac:dyDescent="0.3">
      <c r="A37" s="420" t="s">
        <v>20</v>
      </c>
      <c r="B37" s="421" t="s">
        <v>50</v>
      </c>
      <c r="C37" s="422">
        <f t="shared" ref="C37:M37" si="33">(C92*C$62+C141*C$111+C190*C$160)/(SUM(C$160,C$111,C$62))</f>
        <v>8.5792249474836532E-2</v>
      </c>
      <c r="D37" s="422">
        <f t="shared" si="33"/>
        <v>6.9656607735399903E-2</v>
      </c>
      <c r="E37" s="422">
        <f t="shared" si="33"/>
        <v>9.2329320962323921E-2</v>
      </c>
      <c r="F37" s="422">
        <f t="shared" si="33"/>
        <v>0.18056639102899522</v>
      </c>
      <c r="G37" s="422">
        <f t="shared" si="33"/>
        <v>0.11749462004446161</v>
      </c>
      <c r="H37" s="422">
        <f t="shared" si="33"/>
        <v>0.14919191676078097</v>
      </c>
      <c r="I37" s="422">
        <f t="shared" si="33"/>
        <v>0.26900000000000002</v>
      </c>
      <c r="J37" s="422">
        <f t="shared" si="33"/>
        <v>0.18238930402119841</v>
      </c>
      <c r="K37" s="422">
        <f t="shared" si="33"/>
        <v>0.2545244978992815</v>
      </c>
      <c r="L37" s="422">
        <f t="shared" si="33"/>
        <v>0.24644540823982414</v>
      </c>
      <c r="M37" s="422">
        <f t="shared" si="33"/>
        <v>0.45769203703674183</v>
      </c>
      <c r="N37" s="600">
        <f t="shared" si="27"/>
        <v>0.16511658220480327</v>
      </c>
      <c r="O37" s="600"/>
      <c r="P37" s="423">
        <f t="shared" si="5"/>
        <v>1.7380392515084556E-2</v>
      </c>
      <c r="Q37" s="422">
        <f t="shared" si="6"/>
        <v>8.8770514218678417E-2</v>
      </c>
      <c r="R37" s="424">
        <f t="shared" si="7"/>
        <v>1308787.5437599998</v>
      </c>
    </row>
    <row r="38" spans="1:20" x14ac:dyDescent="0.3">
      <c r="A38" s="438" t="s">
        <v>20</v>
      </c>
      <c r="B38" s="439" t="s">
        <v>47</v>
      </c>
      <c r="C38" s="440">
        <f t="shared" ref="C38:M38" si="34">(C93*C$62+C142*C$111+C191*C$160)/(SUM(C$160,C$111,C$62))</f>
        <v>4.4000537885736261E-2</v>
      </c>
      <c r="D38" s="440">
        <f t="shared" si="34"/>
        <v>3.576851835591098E-2</v>
      </c>
      <c r="E38" s="440">
        <f t="shared" si="34"/>
        <v>4.7354140943554411E-2</v>
      </c>
      <c r="F38" s="440">
        <f t="shared" si="34"/>
        <v>9.2564020148252116E-2</v>
      </c>
      <c r="G38" s="440">
        <f t="shared" si="34"/>
        <v>6.0262181386764431E-2</v>
      </c>
      <c r="H38" s="440">
        <f t="shared" si="34"/>
        <v>7.6448627439822628E-2</v>
      </c>
      <c r="I38" s="440">
        <f t="shared" si="34"/>
        <v>0.13780000000000001</v>
      </c>
      <c r="J38" s="440">
        <f t="shared" si="34"/>
        <v>9.35014478997825E-2</v>
      </c>
      <c r="K38" s="440">
        <f t="shared" si="34"/>
        <v>0.13049225753297272</v>
      </c>
      <c r="L38" s="440">
        <f t="shared" si="34"/>
        <v>0.12640730607017917</v>
      </c>
      <c r="M38" s="440">
        <f t="shared" si="34"/>
        <v>0.23472422268983534</v>
      </c>
      <c r="N38" s="599">
        <f t="shared" si="27"/>
        <v>8.4668492951371216E-2</v>
      </c>
      <c r="O38" s="599"/>
      <c r="P38" s="441">
        <f t="shared" si="5"/>
        <v>8.9123189294835932E-3</v>
      </c>
      <c r="Q38" s="440">
        <f t="shared" si="6"/>
        <v>4.5519750694034952E-2</v>
      </c>
      <c r="R38" s="442">
        <f t="shared" si="7"/>
        <v>671120.17123900005</v>
      </c>
    </row>
    <row r="39" spans="1:20" x14ac:dyDescent="0.3">
      <c r="A39" s="404">
        <v>9</v>
      </c>
      <c r="B39" s="398" t="s">
        <v>51</v>
      </c>
      <c r="C39" s="405">
        <f t="shared" ref="C39:M39" si="35">SUM(C42,C44)</f>
        <v>0.45845925947378263</v>
      </c>
      <c r="D39" s="405">
        <f t="shared" si="35"/>
        <v>0.47860693919920666</v>
      </c>
      <c r="E39" s="405">
        <f t="shared" si="35"/>
        <v>0.67196514394021212</v>
      </c>
      <c r="F39" s="405">
        <f t="shared" si="35"/>
        <v>0.82950236957075174</v>
      </c>
      <c r="G39" s="405">
        <f t="shared" si="35"/>
        <v>0.76032567885448177</v>
      </c>
      <c r="H39" s="405">
        <f t="shared" si="35"/>
        <v>0.76660125787643119</v>
      </c>
      <c r="I39" s="405">
        <f t="shared" si="35"/>
        <v>1.0656519081539795</v>
      </c>
      <c r="J39" s="405">
        <f t="shared" si="35"/>
        <v>0.95222241615569914</v>
      </c>
      <c r="K39" s="405">
        <f t="shared" si="35"/>
        <v>0.97249840128231801</v>
      </c>
      <c r="L39" s="405">
        <f t="shared" si="35"/>
        <v>1.0125020633543997</v>
      </c>
      <c r="M39" s="405">
        <f t="shared" si="35"/>
        <v>1.2303560681309951</v>
      </c>
      <c r="N39" s="603">
        <f t="shared" si="27"/>
        <v>0.74372134433329407</v>
      </c>
      <c r="O39" s="603"/>
      <c r="P39" s="406">
        <f t="shared" si="5"/>
        <v>7.8285104462288133E-2</v>
      </c>
      <c r="Q39" s="405">
        <f t="shared" si="6"/>
        <v>0.39984188922941966</v>
      </c>
      <c r="R39" s="407">
        <f t="shared" si="7"/>
        <v>5895066.4948026128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27"/>
        <v>-0.38392443385232905</v>
      </c>
      <c r="O40" s="596"/>
      <c r="P40" s="429">
        <f t="shared" si="5"/>
        <v>-4.0412399938175227E-2</v>
      </c>
      <c r="Q40" s="430">
        <f t="shared" si="6"/>
        <v>-0.20640670342796627</v>
      </c>
      <c r="R40" s="431">
        <f t="shared" si="7"/>
        <v>-3043155.9935499998</v>
      </c>
    </row>
    <row r="41" spans="1:20" x14ac:dyDescent="0.3">
      <c r="A41" s="432"/>
      <c r="B41" s="433" t="s">
        <v>52</v>
      </c>
      <c r="C41" s="434">
        <f t="shared" ref="C41:M41" si="36">SUM(C34,C31,C26,C16,C9)</f>
        <v>5.3893268852421894</v>
      </c>
      <c r="D41" s="434">
        <f t="shared" si="36"/>
        <v>5.6261689377816166</v>
      </c>
      <c r="E41" s="434">
        <f t="shared" si="36"/>
        <v>7.8991529592821275</v>
      </c>
      <c r="F41" s="434">
        <f t="shared" si="36"/>
        <v>9.751050566261716</v>
      </c>
      <c r="G41" s="434">
        <f t="shared" si="36"/>
        <v>8.9378577003630237</v>
      </c>
      <c r="H41" s="434">
        <f t="shared" si="36"/>
        <v>9.0116290247382249</v>
      </c>
      <c r="I41" s="434">
        <f t="shared" si="36"/>
        <v>12.5270596247</v>
      </c>
      <c r="J41" s="434">
        <f t="shared" si="36"/>
        <v>11.193661731270268</v>
      </c>
      <c r="K41" s="434">
        <f t="shared" si="36"/>
        <v>11.432012052502913</v>
      </c>
      <c r="L41" s="434">
        <f t="shared" si="36"/>
        <v>11.902267166906471</v>
      </c>
      <c r="M41" s="434">
        <f t="shared" si="36"/>
        <v>14.463206706763941</v>
      </c>
      <c r="N41" s="597">
        <f t="shared" si="27"/>
        <v>8.7426687395177289</v>
      </c>
      <c r="O41" s="597"/>
      <c r="P41" s="435">
        <f t="shared" si="5"/>
        <v>0.92026501695453211</v>
      </c>
      <c r="Q41" s="436">
        <f t="shared" si="6"/>
        <v>4.7002620166151754</v>
      </c>
      <c r="R41" s="437">
        <f t="shared" si="7"/>
        <v>69298284.840393722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7">SUM(C43:C43)</f>
        <v>0.11227584700025055</v>
      </c>
      <c r="D42" s="427">
        <f t="shared" si="37"/>
        <v>0.11720997748080443</v>
      </c>
      <c r="E42" s="427">
        <f t="shared" si="37"/>
        <v>0.1645630536007246</v>
      </c>
      <c r="F42" s="427">
        <f t="shared" si="37"/>
        <v>0.20314363644693037</v>
      </c>
      <c r="G42" s="427">
        <f t="shared" si="37"/>
        <v>0.18620238947166287</v>
      </c>
      <c r="H42" s="427">
        <f t="shared" si="37"/>
        <v>0.18773926747237141</v>
      </c>
      <c r="I42" s="427">
        <f t="shared" si="37"/>
        <v>0.26097623316137508</v>
      </c>
      <c r="J42" s="427">
        <f t="shared" si="37"/>
        <v>0.23319755484755347</v>
      </c>
      <c r="K42" s="427">
        <f t="shared" si="37"/>
        <v>0.23816310708979324</v>
      </c>
      <c r="L42" s="427">
        <f t="shared" si="37"/>
        <v>0.24795993188816254</v>
      </c>
      <c r="M42" s="427">
        <f t="shared" si="37"/>
        <v>0.3013119853220132</v>
      </c>
      <c r="N42" s="598">
        <f t="shared" si="27"/>
        <v>0.18213601785037284</v>
      </c>
      <c r="O42" s="598"/>
      <c r="P42" s="428">
        <f t="shared" si="5"/>
        <v>1.9171881098213769E-2</v>
      </c>
      <c r="Q42" s="427">
        <f t="shared" si="6"/>
        <v>9.792055859214395E-2</v>
      </c>
      <c r="R42" s="424">
        <f t="shared" si="7"/>
        <v>1443691.1680799224</v>
      </c>
    </row>
    <row r="43" spans="1:20" x14ac:dyDescent="0.3">
      <c r="A43" s="438" t="s">
        <v>121</v>
      </c>
      <c r="B43" s="439" t="s">
        <v>128</v>
      </c>
      <c r="C43" s="440">
        <f t="shared" ref="C43:M43" si="38">(C98*C$62+C147*C$111+C196*C$160)/(SUM(C$160,C$111,C$62))</f>
        <v>0.11227584700025055</v>
      </c>
      <c r="D43" s="440">
        <f t="shared" si="38"/>
        <v>0.11720997748080443</v>
      </c>
      <c r="E43" s="440">
        <f t="shared" si="38"/>
        <v>0.1645630536007246</v>
      </c>
      <c r="F43" s="440">
        <f t="shared" si="38"/>
        <v>0.20314363644693037</v>
      </c>
      <c r="G43" s="440">
        <f t="shared" si="38"/>
        <v>0.18620238947166287</v>
      </c>
      <c r="H43" s="440">
        <f t="shared" si="38"/>
        <v>0.18773926747237141</v>
      </c>
      <c r="I43" s="440">
        <f t="shared" si="38"/>
        <v>0.26097623316137508</v>
      </c>
      <c r="J43" s="440">
        <f t="shared" si="38"/>
        <v>0.23319755484755347</v>
      </c>
      <c r="K43" s="440">
        <f t="shared" si="38"/>
        <v>0.23816310708979324</v>
      </c>
      <c r="L43" s="440">
        <f t="shared" si="38"/>
        <v>0.24795993188816254</v>
      </c>
      <c r="M43" s="440">
        <f t="shared" si="38"/>
        <v>0.3013119853220132</v>
      </c>
      <c r="N43" s="599">
        <f t="shared" si="27"/>
        <v>0.18213601785037284</v>
      </c>
      <c r="O43" s="599"/>
      <c r="P43" s="441">
        <f t="shared" si="5"/>
        <v>1.9171881098213769E-2</v>
      </c>
      <c r="Q43" s="440">
        <f t="shared" si="6"/>
        <v>9.792055859214395E-2</v>
      </c>
      <c r="R43" s="442">
        <f t="shared" si="7"/>
        <v>1443691.1680799224</v>
      </c>
    </row>
    <row r="44" spans="1:20" x14ac:dyDescent="0.3">
      <c r="A44" s="426" t="s">
        <v>24</v>
      </c>
      <c r="B44" s="416" t="s">
        <v>56</v>
      </c>
      <c r="C44" s="427">
        <f>SUM(C45,C46)</f>
        <v>0.34618341247353207</v>
      </c>
      <c r="D44" s="427">
        <f t="shared" ref="D44:M44" si="39">SUM(D45,D46)</f>
        <v>0.36139696171840224</v>
      </c>
      <c r="E44" s="427">
        <f t="shared" si="39"/>
        <v>0.50740209033948758</v>
      </c>
      <c r="F44" s="427">
        <f t="shared" si="39"/>
        <v>0.6263587331238214</v>
      </c>
      <c r="G44" s="427">
        <f t="shared" si="39"/>
        <v>0.57412328938281887</v>
      </c>
      <c r="H44" s="427">
        <f t="shared" si="39"/>
        <v>0.57886199040405983</v>
      </c>
      <c r="I44" s="427">
        <f t="shared" si="39"/>
        <v>0.80467567499260451</v>
      </c>
      <c r="J44" s="427">
        <f t="shared" si="39"/>
        <v>0.71902486130814569</v>
      </c>
      <c r="K44" s="427">
        <f t="shared" si="39"/>
        <v>0.73433529419252475</v>
      </c>
      <c r="L44" s="427">
        <f t="shared" si="39"/>
        <v>0.76454213146623728</v>
      </c>
      <c r="M44" s="427">
        <f t="shared" si="39"/>
        <v>0.92904408280898176</v>
      </c>
      <c r="N44" s="598">
        <f t="shared" si="27"/>
        <v>0.56158532648292125</v>
      </c>
      <c r="O44" s="598"/>
      <c r="P44" s="428">
        <f t="shared" si="5"/>
        <v>5.9113223364074367E-2</v>
      </c>
      <c r="Q44" s="427">
        <f t="shared" si="6"/>
        <v>0.30192133063727578</v>
      </c>
      <c r="R44" s="424">
        <f t="shared" si="7"/>
        <v>4451375.3267226908</v>
      </c>
    </row>
    <row r="45" spans="1:20" x14ac:dyDescent="0.3">
      <c r="A45" s="438" t="s">
        <v>25</v>
      </c>
      <c r="B45" s="439" t="s">
        <v>129</v>
      </c>
      <c r="C45" s="440">
        <f t="shared" ref="C45:M45" si="40">(C100*C$62+C149*C$111+C198*C$160)/(SUM(C$160,C$111,C$62))</f>
        <v>0.11227584700025055</v>
      </c>
      <c r="D45" s="440">
        <f t="shared" si="40"/>
        <v>0.11720997748080443</v>
      </c>
      <c r="E45" s="440">
        <f t="shared" si="40"/>
        <v>0.1645630536007246</v>
      </c>
      <c r="F45" s="440">
        <f t="shared" si="40"/>
        <v>0.20314363644693037</v>
      </c>
      <c r="G45" s="440">
        <f t="shared" si="40"/>
        <v>0.18620238947166287</v>
      </c>
      <c r="H45" s="440">
        <f t="shared" si="40"/>
        <v>0.18773926747237141</v>
      </c>
      <c r="I45" s="440">
        <f t="shared" si="40"/>
        <v>0.26097623316137508</v>
      </c>
      <c r="J45" s="440">
        <f t="shared" si="40"/>
        <v>0.23319755484755347</v>
      </c>
      <c r="K45" s="440">
        <f t="shared" si="40"/>
        <v>0.23816310708979324</v>
      </c>
      <c r="L45" s="440">
        <f t="shared" si="40"/>
        <v>0.24795993188816254</v>
      </c>
      <c r="M45" s="440">
        <f t="shared" si="40"/>
        <v>0.3013119853220132</v>
      </c>
      <c r="N45" s="599">
        <f t="shared" si="27"/>
        <v>0.18213601785037284</v>
      </c>
      <c r="O45" s="599"/>
      <c r="P45" s="441">
        <f t="shared" si="5"/>
        <v>1.9171881098213769E-2</v>
      </c>
      <c r="Q45" s="440">
        <f t="shared" si="6"/>
        <v>9.792055859214395E-2</v>
      </c>
      <c r="R45" s="442">
        <f t="shared" si="7"/>
        <v>1443691.1680799224</v>
      </c>
    </row>
    <row r="46" spans="1:20" x14ac:dyDescent="0.3">
      <c r="A46" s="420" t="s">
        <v>26</v>
      </c>
      <c r="B46" s="421" t="s">
        <v>130</v>
      </c>
      <c r="C46" s="422">
        <f t="shared" ref="C46:M46" si="41">(C101*C$62+C150*C$111+C199*C$160)/(SUM(C$160,C$111,C$62))</f>
        <v>0.23390756547328151</v>
      </c>
      <c r="D46" s="422">
        <f t="shared" si="41"/>
        <v>0.2441869842375978</v>
      </c>
      <c r="E46" s="422">
        <f t="shared" si="41"/>
        <v>0.34283903673876293</v>
      </c>
      <c r="F46" s="422">
        <f t="shared" si="41"/>
        <v>0.42321509667689106</v>
      </c>
      <c r="G46" s="422">
        <f t="shared" si="41"/>
        <v>0.38792089991115597</v>
      </c>
      <c r="H46" s="422">
        <f t="shared" si="41"/>
        <v>0.39112272293168843</v>
      </c>
      <c r="I46" s="422">
        <f t="shared" si="41"/>
        <v>0.54369944183122942</v>
      </c>
      <c r="J46" s="422">
        <f t="shared" si="41"/>
        <v>0.48582730646059219</v>
      </c>
      <c r="K46" s="422">
        <f t="shared" si="41"/>
        <v>0.49617218710273153</v>
      </c>
      <c r="L46" s="422">
        <f t="shared" si="41"/>
        <v>0.51658219957807472</v>
      </c>
      <c r="M46" s="422">
        <f t="shared" si="41"/>
        <v>0.62773209748696857</v>
      </c>
      <c r="N46" s="600">
        <f t="shared" si="27"/>
        <v>0.37944930863254844</v>
      </c>
      <c r="O46" s="600"/>
      <c r="P46" s="423">
        <f t="shared" si="5"/>
        <v>3.9941342265860602E-2</v>
      </c>
      <c r="Q46" s="422">
        <f t="shared" si="6"/>
        <v>0.20400077204513181</v>
      </c>
      <c r="R46" s="424">
        <f t="shared" si="7"/>
        <v>3007684.1586427684</v>
      </c>
    </row>
    <row r="47" spans="1:20" ht="28.8" x14ac:dyDescent="0.3">
      <c r="A47" s="438">
        <v>10</v>
      </c>
      <c r="B47" s="447" t="s">
        <v>134</v>
      </c>
      <c r="C47" s="446">
        <f t="shared" ref="C47:M47" si="42">(C102*C$62+C151*C$111+C200*C$160)/(SUM(C$160,C$111,C$62))</f>
        <v>1.3910168158821266E-2</v>
      </c>
      <c r="D47" s="446">
        <f t="shared" si="42"/>
        <v>1.3629321669447872E-2</v>
      </c>
      <c r="E47" s="446">
        <f t="shared" si="42"/>
        <v>1.3818308188783995E-2</v>
      </c>
      <c r="F47" s="446">
        <f t="shared" si="42"/>
        <v>1.378163757166254E-2</v>
      </c>
      <c r="G47" s="446">
        <f t="shared" si="42"/>
        <v>1.3868718086464876E-2</v>
      </c>
      <c r="H47" s="446">
        <f t="shared" si="42"/>
        <v>1.3771428585448133E-2</v>
      </c>
      <c r="I47" s="446">
        <f t="shared" si="42"/>
        <v>1.34E-2</v>
      </c>
      <c r="J47" s="446">
        <f t="shared" si="42"/>
        <v>1.3513591778366623E-2</v>
      </c>
      <c r="K47" s="446">
        <f t="shared" si="42"/>
        <v>1.3780318092279387E-2</v>
      </c>
      <c r="L47" s="446">
        <f t="shared" si="42"/>
        <v>1.3938451462700327E-2</v>
      </c>
      <c r="M47" s="446">
        <f t="shared" si="42"/>
        <v>1.3842643187657227E-2</v>
      </c>
      <c r="N47" s="601">
        <f t="shared" si="27"/>
        <v>1.3774084564480217E-2</v>
      </c>
      <c r="O47" s="601"/>
      <c r="P47" s="448">
        <f t="shared" si="5"/>
        <v>1.4498785831800578E-3</v>
      </c>
      <c r="Q47" s="446">
        <f t="shared" si="6"/>
        <v>7.4052681647918742E-3</v>
      </c>
      <c r="R47" s="449">
        <f t="shared" si="7"/>
        <v>109179.52675599999</v>
      </c>
    </row>
    <row r="48" spans="1:20" ht="18" x14ac:dyDescent="0.3">
      <c r="A48" s="450"/>
      <c r="B48" s="450" t="s">
        <v>60</v>
      </c>
      <c r="C48" s="410">
        <f t="shared" ref="C48:M48" si="43">SUM(C9,C16,C26,C31,C34,C39,C47)</f>
        <v>5.861696312874793</v>
      </c>
      <c r="D48" s="410">
        <f t="shared" si="43"/>
        <v>6.1184051986502714</v>
      </c>
      <c r="E48" s="410">
        <f t="shared" si="43"/>
        <v>8.5849364114111246</v>
      </c>
      <c r="F48" s="410">
        <f t="shared" si="43"/>
        <v>10.594334573404133</v>
      </c>
      <c r="G48" s="410">
        <f t="shared" si="43"/>
        <v>9.712052097303971</v>
      </c>
      <c r="H48" s="410">
        <f t="shared" si="43"/>
        <v>9.7920017112001041</v>
      </c>
      <c r="I48" s="410">
        <f t="shared" si="43"/>
        <v>13.606111532853982</v>
      </c>
      <c r="J48" s="410">
        <f t="shared" si="43"/>
        <v>12.159397739204334</v>
      </c>
      <c r="K48" s="410">
        <f t="shared" si="43"/>
        <v>12.418290771877508</v>
      </c>
      <c r="L48" s="410">
        <f t="shared" si="43"/>
        <v>12.928707681723571</v>
      </c>
      <c r="M48" s="410">
        <f t="shared" si="43"/>
        <v>15.707405418082594</v>
      </c>
      <c r="N48" s="602">
        <f t="shared" si="27"/>
        <v>9.5001641684155</v>
      </c>
      <c r="O48" s="602"/>
      <c r="P48" s="411">
        <f t="shared" si="5"/>
        <v>1</v>
      </c>
      <c r="Q48" s="410">
        <f t="shared" si="6"/>
        <v>5.107509174009385</v>
      </c>
      <c r="R48" s="412">
        <f>N48*$N$7</f>
        <v>75302530.86195232</v>
      </c>
    </row>
    <row r="49" spans="1:17" x14ac:dyDescent="0.3">
      <c r="M49" t="s">
        <v>88</v>
      </c>
      <c r="O49">
        <v>9.5001999999999995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245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1.8600385911706332</v>
      </c>
      <c r="P51" s="245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</v>
      </c>
      <c r="P52" s="245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5.107509174009385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5.1074999999999999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3">
        <v>6341.46</v>
      </c>
      <c r="D62" s="342">
        <v>622931.07999999996</v>
      </c>
      <c r="E62" s="342">
        <v>773248.41</v>
      </c>
      <c r="F62" s="342">
        <v>60893.43</v>
      </c>
      <c r="G62" s="342">
        <v>15762.4</v>
      </c>
      <c r="H62" s="342">
        <v>453701.95</v>
      </c>
      <c r="I62" s="342">
        <v>37482.42</v>
      </c>
      <c r="J62" s="343">
        <v>158163.47</v>
      </c>
      <c r="K62" s="342">
        <v>318219.18</v>
      </c>
      <c r="L62" s="342">
        <v>0</v>
      </c>
      <c r="M62" s="342">
        <v>191264.88</v>
      </c>
      <c r="N62" s="342"/>
      <c r="O62" s="344">
        <f>SUM(C62:M62)</f>
        <v>2638008.6799999997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1.1142159999999999</v>
      </c>
      <c r="D64" s="354">
        <f t="shared" ref="D64:M64" si="44">SUM(D65:D70)</f>
        <v>1.2695399999999999</v>
      </c>
      <c r="E64" s="354">
        <f t="shared" si="44"/>
        <v>1.5353519999999998</v>
      </c>
      <c r="F64" s="354">
        <f>SUM(F65:F70)</f>
        <v>2.0139519999999997</v>
      </c>
      <c r="G64" s="354">
        <f t="shared" si="44"/>
        <v>1.9709279999999998</v>
      </c>
      <c r="H64" s="354">
        <f t="shared" si="44"/>
        <v>2.106528</v>
      </c>
      <c r="I64" s="354">
        <f t="shared" si="44"/>
        <v>3.453128</v>
      </c>
      <c r="J64" s="354">
        <f t="shared" si="44"/>
        <v>2.5825279999999999</v>
      </c>
      <c r="K64" s="354">
        <f t="shared" si="44"/>
        <v>3.2262120000000003</v>
      </c>
      <c r="L64" s="354"/>
      <c r="M64" s="354">
        <f t="shared" si="44"/>
        <v>4.1436960000000003</v>
      </c>
      <c r="N64" s="351"/>
      <c r="O64" s="352">
        <f>(C64*$C$62+D64*$D$62+E64*$E$62+F64*$F$62+G64*$G$62+H64*$H$62+I64*$I$62+J64*$J$62+K64*$K$62+L64*$L$62+M64*$M$62)/$O$62</f>
        <v>2.0665694979690516</v>
      </c>
    </row>
    <row r="65" spans="1:15" x14ac:dyDescent="0.3">
      <c r="A65" s="2" t="s">
        <v>3</v>
      </c>
      <c r="B65" t="s">
        <v>30</v>
      </c>
      <c r="C65" s="462">
        <v>0.6079</v>
      </c>
      <c r="D65" s="34">
        <v>0.82350000000000001</v>
      </c>
      <c r="E65" s="34">
        <v>0.94879999999999998</v>
      </c>
      <c r="F65" s="34">
        <v>0.94879999999999998</v>
      </c>
      <c r="G65" s="34">
        <v>1.3556999999999999</v>
      </c>
      <c r="H65" s="34">
        <v>1.4257</v>
      </c>
      <c r="I65" s="34">
        <v>1.4257</v>
      </c>
      <c r="J65" s="34">
        <v>1.0187999999999999</v>
      </c>
      <c r="K65" s="34">
        <v>1.9853000000000001</v>
      </c>
      <c r="L65" s="34"/>
      <c r="M65" s="34">
        <v>2.3349000000000002</v>
      </c>
      <c r="N65" s="34"/>
      <c r="O65" s="89">
        <f t="shared" ref="O65:O93" si="45">(C65*$C$62+D65*$D$62+E65*$E$62+F65*$F$62+G65*$G$62+H65*$H$62+I65*$I$62+J65*$J$62+K65*$K$62+L65*$L$62+M65*$M$62)/$O$62</f>
        <v>1.2393458035539902</v>
      </c>
    </row>
    <row r="66" spans="1:15" x14ac:dyDescent="0.3">
      <c r="A66" s="2" t="s">
        <v>4</v>
      </c>
      <c r="B66" t="s">
        <v>31</v>
      </c>
      <c r="C66" s="459">
        <f>C65*0.04</f>
        <v>2.4316000000000001E-2</v>
      </c>
      <c r="D66" s="39">
        <f t="shared" ref="D66:M66" si="46">D65*0.04</f>
        <v>3.2940000000000004E-2</v>
      </c>
      <c r="E66" s="39">
        <f t="shared" si="46"/>
        <v>3.7952E-2</v>
      </c>
      <c r="F66" s="39">
        <f t="shared" si="46"/>
        <v>3.7952E-2</v>
      </c>
      <c r="G66" s="39">
        <f t="shared" si="46"/>
        <v>5.4227999999999998E-2</v>
      </c>
      <c r="H66" s="39">
        <f t="shared" si="46"/>
        <v>5.7028000000000002E-2</v>
      </c>
      <c r="I66" s="39">
        <f t="shared" si="46"/>
        <v>5.7028000000000002E-2</v>
      </c>
      <c r="J66" s="39">
        <f>0.06*J65</f>
        <v>6.1127999999999995E-2</v>
      </c>
      <c r="K66" s="39">
        <f t="shared" si="46"/>
        <v>7.941200000000001E-2</v>
      </c>
      <c r="L66" s="39"/>
      <c r="M66" s="39">
        <f t="shared" si="46"/>
        <v>9.3396000000000007E-2</v>
      </c>
      <c r="N66" s="34"/>
      <c r="O66" s="89">
        <f t="shared" si="45"/>
        <v>5.079548804085058E-2</v>
      </c>
    </row>
    <row r="67" spans="1:15" x14ac:dyDescent="0.3">
      <c r="A67" s="2" t="s">
        <v>192</v>
      </c>
      <c r="B67" t="s">
        <v>195</v>
      </c>
      <c r="C67" s="458"/>
      <c r="D67" s="34">
        <v>1.8100000000000002E-2</v>
      </c>
      <c r="E67" s="34">
        <v>6.1999999999999998E-3</v>
      </c>
      <c r="F67" s="34"/>
      <c r="G67" s="34"/>
      <c r="H67" s="34"/>
      <c r="I67" s="34"/>
      <c r="J67" s="34">
        <v>5.0900000000000001E-2</v>
      </c>
      <c r="K67" s="34"/>
      <c r="L67" s="34"/>
      <c r="M67" s="34">
        <v>6.7799999999999999E-2</v>
      </c>
      <c r="N67" s="34"/>
      <c r="O67" s="89">
        <f t="shared" si="45"/>
        <v>1.4058889365367823E-2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5"/>
        <v>0.17774177922265216</v>
      </c>
    </row>
    <row r="69" spans="1:15" ht="28.8" x14ac:dyDescent="0.3">
      <c r="A69" s="2" t="s">
        <v>6</v>
      </c>
      <c r="B69" s="454" t="s">
        <v>191</v>
      </c>
      <c r="C69" s="458">
        <v>0.39579999999999999</v>
      </c>
      <c r="D69" s="34">
        <v>0.26819999999999999</v>
      </c>
      <c r="E69" s="34">
        <v>0.37740000000000001</v>
      </c>
      <c r="F69" s="34">
        <v>0.86219999999999997</v>
      </c>
      <c r="G69" s="34">
        <v>0.39600000000000002</v>
      </c>
      <c r="H69" s="34">
        <v>0.43149999999999999</v>
      </c>
      <c r="I69" s="34">
        <v>1.7781</v>
      </c>
      <c r="J69" s="34">
        <v>0.90449999999999997</v>
      </c>
      <c r="K69" s="34">
        <v>0.93310000000000004</v>
      </c>
      <c r="L69" s="34"/>
      <c r="M69" s="34">
        <v>1.3779999999999999</v>
      </c>
      <c r="N69" s="34"/>
      <c r="O69" s="89">
        <f t="shared" si="45"/>
        <v>0.56334928501599935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5"/>
        <v>2.1278252770191797E-2</v>
      </c>
    </row>
    <row r="71" spans="1:15" ht="28.8" x14ac:dyDescent="0.3">
      <c r="A71" s="349">
        <v>5</v>
      </c>
      <c r="B71" s="353" t="s">
        <v>71</v>
      </c>
      <c r="C71" s="354">
        <f t="shared" ref="C71:K71" si="47">SUM(C72:C74,C78:C80)</f>
        <v>3.2051561080000002</v>
      </c>
      <c r="D71" s="354">
        <f t="shared" si="47"/>
        <v>3.2051561080000002</v>
      </c>
      <c r="E71" s="354">
        <f t="shared" si="47"/>
        <v>4.8944316247000001</v>
      </c>
      <c r="F71" s="354">
        <f>SUM(F72:F74,F78:F80)</f>
        <v>5.7828980962000003</v>
      </c>
      <c r="G71" s="354">
        <f t="shared" si="47"/>
        <v>4.8944316247000001</v>
      </c>
      <c r="H71" s="354">
        <f t="shared" si="47"/>
        <v>4.8944316247000001</v>
      </c>
      <c r="I71" s="354">
        <f t="shared" si="47"/>
        <v>4.8944316247000001</v>
      </c>
      <c r="J71" s="354">
        <f t="shared" si="47"/>
        <v>5.3451310738999984</v>
      </c>
      <c r="K71" s="354">
        <f t="shared" si="47"/>
        <v>4.8944316247000001</v>
      </c>
      <c r="L71" s="354"/>
      <c r="M71" s="354">
        <f t="shared" ref="M71" si="48">SUM(M72:M74,M78:M80)</f>
        <v>4.8944316247000001</v>
      </c>
      <c r="N71" s="351"/>
      <c r="O71" s="352">
        <f t="shared" si="45"/>
        <v>4.5390011279923748</v>
      </c>
    </row>
    <row r="72" spans="1:15" x14ac:dyDescent="0.3">
      <c r="A72" s="2" t="s">
        <v>115</v>
      </c>
      <c r="B72" t="s">
        <v>114</v>
      </c>
      <c r="C72" s="34">
        <v>1.756</v>
      </c>
      <c r="D72" s="34">
        <v>1.756</v>
      </c>
      <c r="E72" s="34">
        <v>2.5979000000000001</v>
      </c>
      <c r="F72" s="34">
        <v>3.0234000000000001</v>
      </c>
      <c r="G72" s="34">
        <v>2.5979000000000001</v>
      </c>
      <c r="H72" s="34">
        <v>2.5979000000000001</v>
      </c>
      <c r="I72" s="34">
        <v>2.5979000000000001</v>
      </c>
      <c r="J72" s="34">
        <v>2.8422999999999998</v>
      </c>
      <c r="K72" s="34">
        <v>2.5979000000000001</v>
      </c>
      <c r="L72" s="34"/>
      <c r="M72" s="34">
        <v>2.5979000000000001</v>
      </c>
      <c r="N72" s="39"/>
      <c r="O72" s="89">
        <f t="shared" si="45"/>
        <v>2.421547568554248</v>
      </c>
    </row>
    <row r="73" spans="1:15" x14ac:dyDescent="0.3">
      <c r="A73" s="2" t="s">
        <v>116</v>
      </c>
      <c r="B73" t="s">
        <v>117</v>
      </c>
      <c r="C73" s="39">
        <f>C72*0.423893</f>
        <v>0.74435610800000007</v>
      </c>
      <c r="D73" s="39">
        <f>D72*0.423893</f>
        <v>0.74435610800000007</v>
      </c>
      <c r="E73" s="39">
        <f t="shared" ref="E73:K73" si="49">E72*0.423893</f>
        <v>1.1012316247</v>
      </c>
      <c r="F73" s="39">
        <f t="shared" si="49"/>
        <v>1.2815980962000002</v>
      </c>
      <c r="G73" s="39">
        <f t="shared" si="49"/>
        <v>1.1012316247</v>
      </c>
      <c r="H73" s="39">
        <f t="shared" si="49"/>
        <v>1.1012316247</v>
      </c>
      <c r="I73" s="39">
        <f t="shared" si="49"/>
        <v>1.1012316247</v>
      </c>
      <c r="J73" s="39">
        <f t="shared" si="49"/>
        <v>1.2048310738999999</v>
      </c>
      <c r="K73" s="39">
        <f t="shared" si="49"/>
        <v>1.1012316247</v>
      </c>
      <c r="L73" s="39"/>
      <c r="M73" s="39">
        <f t="shared" ref="M73" si="50">M72*0.423893</f>
        <v>1.1012316247</v>
      </c>
      <c r="N73" s="39"/>
      <c r="O73" s="89">
        <f t="shared" si="45"/>
        <v>1.0264770634771658</v>
      </c>
    </row>
    <row r="74" spans="1:15" x14ac:dyDescent="0.3">
      <c r="A74" s="280" t="s">
        <v>8</v>
      </c>
      <c r="B74" s="1" t="s">
        <v>35</v>
      </c>
      <c r="C74" s="43">
        <f t="shared" ref="C74:J74" si="51">SUM(C75:C77)</f>
        <v>0.44830000000000003</v>
      </c>
      <c r="D74" s="43">
        <f t="shared" ref="D74" si="52">SUM(D75:D77)</f>
        <v>0.44830000000000003</v>
      </c>
      <c r="E74" s="43">
        <f t="shared" si="51"/>
        <v>0.80600000000000005</v>
      </c>
      <c r="F74" s="43">
        <f t="shared" si="51"/>
        <v>1.0172000000000001</v>
      </c>
      <c r="G74" s="43">
        <f t="shared" si="51"/>
        <v>0.80600000000000005</v>
      </c>
      <c r="H74" s="43">
        <f t="shared" ref="H74:K74" si="53">SUM(H75:H77)</f>
        <v>0.80600000000000005</v>
      </c>
      <c r="I74" s="43">
        <f t="shared" si="53"/>
        <v>0.80600000000000005</v>
      </c>
      <c r="J74" s="43">
        <f t="shared" si="51"/>
        <v>0.87270000000000003</v>
      </c>
      <c r="K74" s="43">
        <f t="shared" si="53"/>
        <v>0.80600000000000005</v>
      </c>
      <c r="L74" s="43"/>
      <c r="M74" s="43">
        <f t="shared" ref="M74" si="54">SUM(M75:M77)</f>
        <v>0.80600000000000005</v>
      </c>
      <c r="N74" s="43"/>
      <c r="O74" s="75">
        <f t="shared" si="45"/>
        <v>0.72954816979108672</v>
      </c>
    </row>
    <row r="75" spans="1:15" x14ac:dyDescent="0.3">
      <c r="A75" s="2" t="s">
        <v>9</v>
      </c>
      <c r="B75" t="s">
        <v>108</v>
      </c>
      <c r="C75" s="39">
        <v>0.40200000000000002</v>
      </c>
      <c r="D75" s="39">
        <v>0.40200000000000002</v>
      </c>
      <c r="E75" s="39">
        <v>0.7228</v>
      </c>
      <c r="F75" s="39">
        <v>0.9123</v>
      </c>
      <c r="G75" s="39">
        <v>0.7228</v>
      </c>
      <c r="H75" s="39">
        <v>0.7228</v>
      </c>
      <c r="I75" s="39">
        <v>0.7228</v>
      </c>
      <c r="J75" s="39">
        <v>0.78620000000000001</v>
      </c>
      <c r="K75" s="39">
        <v>0.7228</v>
      </c>
      <c r="L75" s="39"/>
      <c r="M75" s="39">
        <v>0.7228</v>
      </c>
      <c r="N75" s="39"/>
      <c r="O75" s="89">
        <f t="shared" si="45"/>
        <v>0.65445156611653021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45"/>
        <v>6.7967343363328131E-2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45"/>
        <v>7.129260311228393E-3</v>
      </c>
    </row>
    <row r="78" spans="1:15" x14ac:dyDescent="0.3">
      <c r="A78" s="2" t="s">
        <v>13</v>
      </c>
      <c r="B78" t="s">
        <v>40</v>
      </c>
      <c r="C78" s="39">
        <v>4.4900000000000002E-2</v>
      </c>
      <c r="D78" s="39">
        <v>4.4900000000000002E-2</v>
      </c>
      <c r="E78" s="39">
        <v>6.6299999999999998E-2</v>
      </c>
      <c r="F78" s="39">
        <v>7.9000000000000001E-2</v>
      </c>
      <c r="G78" s="39">
        <v>6.6299999999999998E-2</v>
      </c>
      <c r="H78" s="39">
        <v>6.6299999999999998E-2</v>
      </c>
      <c r="I78" s="39">
        <v>6.6299999999999998E-2</v>
      </c>
      <c r="J78" s="39">
        <v>7.2499999999999995E-2</v>
      </c>
      <c r="K78" s="39">
        <v>6.6299999999999998E-2</v>
      </c>
      <c r="L78" s="39"/>
      <c r="M78" s="39">
        <v>6.6299999999999998E-2</v>
      </c>
      <c r="N78" s="39"/>
      <c r="O78" s="89">
        <f t="shared" si="45"/>
        <v>6.18601085129864E-2</v>
      </c>
    </row>
    <row r="79" spans="1:15" x14ac:dyDescent="0.3">
      <c r="A79" s="595" t="s">
        <v>14</v>
      </c>
      <c r="B79" t="s">
        <v>118</v>
      </c>
      <c r="C79" s="39">
        <v>0.159</v>
      </c>
      <c r="D79" s="39">
        <v>0.159</v>
      </c>
      <c r="E79" s="39">
        <v>0.2452</v>
      </c>
      <c r="F79" s="39">
        <v>0.29110000000000003</v>
      </c>
      <c r="G79" s="39">
        <v>0.2452</v>
      </c>
      <c r="H79" s="39">
        <v>0.2452</v>
      </c>
      <c r="I79" s="39">
        <v>0.2452</v>
      </c>
      <c r="J79" s="39">
        <v>0.26769999999999999</v>
      </c>
      <c r="K79" s="39">
        <v>0.2452</v>
      </c>
      <c r="L79" s="39"/>
      <c r="M79" s="39">
        <v>0.2452</v>
      </c>
      <c r="N79" s="39"/>
      <c r="O79" s="89">
        <f t="shared" si="45"/>
        <v>0.22704630444961238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7.7799999999999994E-2</v>
      </c>
      <c r="F80" s="39">
        <v>9.06E-2</v>
      </c>
      <c r="G80" s="39">
        <v>7.7799999999999994E-2</v>
      </c>
      <c r="H80" s="39">
        <v>7.7799999999999994E-2</v>
      </c>
      <c r="I80" s="39">
        <v>7.7799999999999994E-2</v>
      </c>
      <c r="J80" s="39">
        <v>8.5099999999999995E-2</v>
      </c>
      <c r="K80" s="39">
        <v>7.7799999999999994E-2</v>
      </c>
      <c r="L80" s="39"/>
      <c r="M80" s="39">
        <v>7.7799999999999994E-2</v>
      </c>
      <c r="N80" s="39"/>
      <c r="O80" s="89">
        <f t="shared" si="45"/>
        <v>7.2521913207275732E-2</v>
      </c>
    </row>
    <row r="81" spans="1:20" x14ac:dyDescent="0.3">
      <c r="A81" s="349">
        <v>6</v>
      </c>
      <c r="B81" s="350" t="s">
        <v>42</v>
      </c>
      <c r="C81" s="354">
        <f>SUM(C82:C84)</f>
        <v>0.40379999999999999</v>
      </c>
      <c r="D81" s="354">
        <f>SUM(D82:D84)</f>
        <v>0.40379999999999999</v>
      </c>
      <c r="E81" s="354">
        <f t="shared" ref="E81:K81" si="55">SUM(E82:E84)</f>
        <v>0.49969999999999998</v>
      </c>
      <c r="F81" s="354">
        <f>SUM(F82:F84)</f>
        <v>0.55020000000000002</v>
      </c>
      <c r="G81" s="354">
        <f t="shared" si="55"/>
        <v>0.49969999999999998</v>
      </c>
      <c r="H81" s="354">
        <f t="shared" si="55"/>
        <v>0.49969999999999998</v>
      </c>
      <c r="I81" s="354">
        <f t="shared" si="55"/>
        <v>0.49969999999999998</v>
      </c>
      <c r="J81" s="354">
        <f t="shared" si="55"/>
        <v>1.0457000000000001</v>
      </c>
      <c r="K81" s="354">
        <f t="shared" si="55"/>
        <v>0.49969999999999998</v>
      </c>
      <c r="L81" s="354"/>
      <c r="M81" s="354">
        <f t="shared" ref="M81" si="56">SUM(M82:M84)</f>
        <v>0.49969999999999998</v>
      </c>
      <c r="N81" s="354"/>
      <c r="O81" s="352">
        <f t="shared" si="45"/>
        <v>0.51072541339970123</v>
      </c>
    </row>
    <row r="82" spans="1:20" x14ac:dyDescent="0.3">
      <c r="A82" s="2" t="s">
        <v>15</v>
      </c>
      <c r="B82" t="s">
        <v>43</v>
      </c>
      <c r="C82" s="39">
        <v>0.182</v>
      </c>
      <c r="D82" s="39">
        <v>0.182</v>
      </c>
      <c r="E82" s="39">
        <v>0.27789999999999998</v>
      </c>
      <c r="F82" s="39">
        <v>0.32840000000000003</v>
      </c>
      <c r="G82" s="39">
        <v>0.27789999999999998</v>
      </c>
      <c r="H82" s="39">
        <v>0.27789999999999998</v>
      </c>
      <c r="I82" s="39">
        <v>0.27789999999999998</v>
      </c>
      <c r="J82" s="39">
        <v>0.30349999999999999</v>
      </c>
      <c r="K82" s="39">
        <v>0.27789999999999998</v>
      </c>
      <c r="L82" s="39"/>
      <c r="M82" s="39">
        <v>0.27789999999999998</v>
      </c>
      <c r="N82" s="39"/>
      <c r="O82" s="89">
        <f t="shared" si="45"/>
        <v>0.25772450401224611</v>
      </c>
    </row>
    <row r="83" spans="1:20" x14ac:dyDescent="0.3">
      <c r="A83" s="2" t="s">
        <v>16</v>
      </c>
      <c r="B83" t="s">
        <v>80</v>
      </c>
      <c r="C83" s="39">
        <v>0.2218</v>
      </c>
      <c r="D83" s="39">
        <v>0.2218</v>
      </c>
      <c r="E83" s="39">
        <v>0.2218</v>
      </c>
      <c r="F83" s="39">
        <v>0.2218</v>
      </c>
      <c r="G83" s="39">
        <v>0.2218</v>
      </c>
      <c r="H83" s="39">
        <v>0.2218</v>
      </c>
      <c r="I83" s="39">
        <v>0.2218</v>
      </c>
      <c r="J83" s="39">
        <v>0.2218</v>
      </c>
      <c r="K83" s="39">
        <v>0.2218</v>
      </c>
      <c r="L83" s="39"/>
      <c r="M83" s="39">
        <v>0.2218</v>
      </c>
      <c r="N83" s="39"/>
      <c r="O83" s="89">
        <f t="shared" si="45"/>
        <v>0.22180000000000002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5"/>
        <v>3.1200909387455084E-2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5"/>
        <v>3.1200909387455084E-2</v>
      </c>
    </row>
    <row r="86" spans="1:20" x14ac:dyDescent="0.3">
      <c r="A86" s="349">
        <v>7</v>
      </c>
      <c r="B86" s="350" t="s">
        <v>45</v>
      </c>
      <c r="C86" s="354">
        <f>SUM(C87:C88)</f>
        <v>0.43440000000000001</v>
      </c>
      <c r="D86" s="354">
        <f>SUM(D87:D88)</f>
        <v>0.32550000000000001</v>
      </c>
      <c r="E86" s="354">
        <f t="shared" ref="E86:M86" si="57">SUM(E87:E88)</f>
        <v>0.46109999999999995</v>
      </c>
      <c r="F86" s="354">
        <f>SUM(F87:F88)</f>
        <v>0.94520000000000004</v>
      </c>
      <c r="G86" s="354">
        <f t="shared" si="57"/>
        <v>0.43410000000000004</v>
      </c>
      <c r="H86" s="354">
        <f t="shared" si="57"/>
        <v>0.5675</v>
      </c>
      <c r="I86" s="354">
        <f t="shared" si="57"/>
        <v>1.9487000000000001</v>
      </c>
      <c r="J86" s="354">
        <f t="shared" si="57"/>
        <v>1.0021</v>
      </c>
      <c r="K86" s="354">
        <f t="shared" si="57"/>
        <v>1.0229999999999999</v>
      </c>
      <c r="L86" s="354"/>
      <c r="M86" s="354">
        <f t="shared" si="57"/>
        <v>1.5945</v>
      </c>
      <c r="N86" s="354"/>
      <c r="O86" s="352">
        <f t="shared" si="45"/>
        <v>0.66185760259022364</v>
      </c>
    </row>
    <row r="87" spans="1:20" x14ac:dyDescent="0.3">
      <c r="A87" s="2" t="s">
        <v>17</v>
      </c>
      <c r="B87" t="s">
        <v>46</v>
      </c>
      <c r="C87" s="39">
        <v>0.41460000000000002</v>
      </c>
      <c r="D87" s="39">
        <v>0.31109999999999999</v>
      </c>
      <c r="E87" s="39">
        <v>0.44069999999999998</v>
      </c>
      <c r="F87" s="39">
        <v>0.90329999999999999</v>
      </c>
      <c r="G87" s="39">
        <v>0.41470000000000001</v>
      </c>
      <c r="H87" s="39">
        <v>0.54249999999999998</v>
      </c>
      <c r="I87" s="39">
        <v>1.863</v>
      </c>
      <c r="J87" s="39">
        <v>0.94240000000000002</v>
      </c>
      <c r="K87" s="39">
        <v>0.9778</v>
      </c>
      <c r="L87" s="39"/>
      <c r="M87" s="39">
        <v>1.5241</v>
      </c>
      <c r="N87" s="39"/>
      <c r="O87" s="89">
        <f t="shared" si="45"/>
        <v>0.63169357481606192</v>
      </c>
    </row>
    <row r="88" spans="1:20" x14ac:dyDescent="0.3">
      <c r="A88" s="2" t="s">
        <v>18</v>
      </c>
      <c r="B88" t="s">
        <v>48</v>
      </c>
      <c r="C88" s="39">
        <v>1.9800000000000002E-2</v>
      </c>
      <c r="D88" s="39">
        <v>1.44E-2</v>
      </c>
      <c r="E88" s="39">
        <v>2.0400000000000001E-2</v>
      </c>
      <c r="F88" s="39">
        <v>4.19E-2</v>
      </c>
      <c r="G88" s="39">
        <v>1.9400000000000001E-2</v>
      </c>
      <c r="H88" s="39">
        <v>2.5000000000000001E-2</v>
      </c>
      <c r="I88" s="39">
        <v>8.5699999999999998E-2</v>
      </c>
      <c r="J88" s="39">
        <v>5.9700000000000003E-2</v>
      </c>
      <c r="K88" s="39">
        <v>4.5199999999999997E-2</v>
      </c>
      <c r="L88" s="39"/>
      <c r="M88" s="39">
        <v>7.0400000000000004E-2</v>
      </c>
      <c r="N88" s="39"/>
      <c r="O88" s="89">
        <f t="shared" si="45"/>
        <v>3.0164027774161842E-2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0.44159999999999999</v>
      </c>
      <c r="E89" s="354">
        <f t="shared" ref="E89:M89" si="58">SUM(E90:E93)</f>
        <v>0.64640000000000009</v>
      </c>
      <c r="F89" s="354">
        <f>SUM(F90:F93)</f>
        <v>1.3315000000000001</v>
      </c>
      <c r="G89" s="354">
        <f t="shared" si="58"/>
        <v>0.50830000000000009</v>
      </c>
      <c r="H89" s="354">
        <f t="shared" si="58"/>
        <v>0.95219999999999994</v>
      </c>
      <c r="I89" s="354">
        <f t="shared" si="58"/>
        <v>1.7311000000000001</v>
      </c>
      <c r="J89" s="354">
        <f t="shared" si="58"/>
        <v>1.1476999999999999</v>
      </c>
      <c r="K89" s="354">
        <f t="shared" si="58"/>
        <v>1.4974999999999998</v>
      </c>
      <c r="L89" s="354"/>
      <c r="M89" s="354">
        <f t="shared" si="58"/>
        <v>2.6073</v>
      </c>
      <c r="N89" s="354"/>
      <c r="O89" s="352">
        <f t="shared" si="45"/>
        <v>0.95633994764262875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0.22339999999999999</v>
      </c>
      <c r="E90" s="39">
        <v>0.32700000000000001</v>
      </c>
      <c r="F90" s="39">
        <v>0.67349999999999999</v>
      </c>
      <c r="G90" s="39">
        <v>0.2571</v>
      </c>
      <c r="H90" s="39">
        <v>0.48159999999999997</v>
      </c>
      <c r="I90" s="39">
        <v>0.87560000000000004</v>
      </c>
      <c r="J90" s="39">
        <v>0.58050000000000002</v>
      </c>
      <c r="K90" s="39">
        <v>0.75749999999999995</v>
      </c>
      <c r="L90" s="39"/>
      <c r="M90" s="39">
        <v>1.3188</v>
      </c>
      <c r="N90" s="39"/>
      <c r="O90" s="89">
        <f t="shared" si="45"/>
        <v>0.48374707326512667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0.1145</v>
      </c>
      <c r="E91" s="39">
        <v>0.16750000000000001</v>
      </c>
      <c r="F91" s="39">
        <v>0.34510000000000002</v>
      </c>
      <c r="G91" s="39">
        <v>0.13170000000000001</v>
      </c>
      <c r="H91" s="39">
        <v>0.24679999999999999</v>
      </c>
      <c r="I91" s="39">
        <v>0.44869999999999999</v>
      </c>
      <c r="J91" s="39">
        <v>0.29749999999999999</v>
      </c>
      <c r="K91" s="39">
        <v>0.3881</v>
      </c>
      <c r="L91" s="39"/>
      <c r="M91" s="39">
        <v>0.67559999999999998</v>
      </c>
      <c r="N91" s="39"/>
      <c r="O91" s="89">
        <f t="shared" si="45"/>
        <v>0.24785504329993335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6.8500000000000005E-2</v>
      </c>
      <c r="E92" s="39">
        <v>0.1004</v>
      </c>
      <c r="F92" s="39">
        <v>0.2069</v>
      </c>
      <c r="G92" s="39">
        <v>7.9000000000000001E-2</v>
      </c>
      <c r="H92" s="39">
        <v>0.14799999999999999</v>
      </c>
      <c r="I92" s="39">
        <v>0.26900000000000002</v>
      </c>
      <c r="J92" s="39">
        <v>0.17829999999999999</v>
      </c>
      <c r="K92" s="39">
        <v>0.23269999999999999</v>
      </c>
      <c r="L92" s="39"/>
      <c r="M92" s="39">
        <v>0.40510000000000002</v>
      </c>
      <c r="N92" s="39"/>
      <c r="O92" s="89">
        <f t="shared" si="45"/>
        <v>0.14856531002240675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3.5200000000000002E-2</v>
      </c>
      <c r="E93" s="39">
        <v>5.1499999999999997E-2</v>
      </c>
      <c r="F93" s="39">
        <v>0.106</v>
      </c>
      <c r="G93" s="39">
        <v>4.0500000000000001E-2</v>
      </c>
      <c r="H93" s="39">
        <v>7.5800000000000006E-2</v>
      </c>
      <c r="I93" s="39">
        <v>0.13780000000000001</v>
      </c>
      <c r="J93" s="39">
        <v>9.1399999999999995E-2</v>
      </c>
      <c r="K93" s="39">
        <v>0.1192</v>
      </c>
      <c r="L93" s="39"/>
      <c r="M93" s="39">
        <v>0.20780000000000001</v>
      </c>
      <c r="N93" s="39"/>
      <c r="O93" s="89">
        <f t="shared" si="45"/>
        <v>7.6172521055161965E-2</v>
      </c>
    </row>
    <row r="94" spans="1:20" x14ac:dyDescent="0.3">
      <c r="A94" s="349">
        <v>9</v>
      </c>
      <c r="B94" s="350" t="s">
        <v>51</v>
      </c>
      <c r="C94" s="354">
        <f t="shared" ref="C94:K94" si="59">SUM(C97,C99)</f>
        <v>0.50828743408334409</v>
      </c>
      <c r="D94" s="354">
        <f t="shared" si="59"/>
        <v>0.48025956971534406</v>
      </c>
      <c r="E94" s="354">
        <f t="shared" si="59"/>
        <v>0.68369012298597964</v>
      </c>
      <c r="F94" s="354">
        <f t="shared" si="59"/>
        <v>0.90374117318354164</v>
      </c>
      <c r="G94" s="354">
        <f t="shared" si="59"/>
        <v>0.70669897535397963</v>
      </c>
      <c r="H94" s="354">
        <f t="shared" si="59"/>
        <v>0.76734395255397958</v>
      </c>
      <c r="I94" s="354">
        <f t="shared" si="59"/>
        <v>1.0656519081539795</v>
      </c>
      <c r="J94" s="354">
        <f t="shared" si="59"/>
        <v>0.94622489609852511</v>
      </c>
      <c r="K94" s="354">
        <f t="shared" si="59"/>
        <v>0.94772928546597968</v>
      </c>
      <c r="L94" s="354"/>
      <c r="M94" s="354">
        <f>SUM(M97,M99)</f>
        <v>1.1688026427779796</v>
      </c>
      <c r="N94" s="354"/>
      <c r="O94" s="354">
        <f>SUM(O97,O99)</f>
        <v>0.71815201747958068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-0.29239999999999999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0">SUM(C89,C86,C81,C71,C64)</f>
        <v>5.975072108</v>
      </c>
      <c r="D96" s="360">
        <f t="shared" si="60"/>
        <v>5.6455961080000003</v>
      </c>
      <c r="E96" s="360">
        <f t="shared" si="60"/>
        <v>8.0369836246999995</v>
      </c>
      <c r="F96" s="360">
        <f t="shared" si="60"/>
        <v>10.6237500962</v>
      </c>
      <c r="G96" s="360">
        <f t="shared" si="60"/>
        <v>8.3074596246999999</v>
      </c>
      <c r="H96" s="360">
        <f t="shared" si="60"/>
        <v>9.0203596246999993</v>
      </c>
      <c r="I96" s="360">
        <f t="shared" si="60"/>
        <v>12.5270596247</v>
      </c>
      <c r="J96" s="360">
        <f t="shared" si="60"/>
        <v>11.123159073899998</v>
      </c>
      <c r="K96" s="360">
        <f t="shared" si="60"/>
        <v>11.1408436247</v>
      </c>
      <c r="L96" s="360"/>
      <c r="M96" s="360">
        <f>SUM(M89,M86,M81,M71,M64)</f>
        <v>13.739627624700001</v>
      </c>
      <c r="N96" s="361"/>
      <c r="O96" s="455">
        <f>((C96*$C$62+D96*$D$62+E96*$E$62+F96*$F$62+G96*$G$62+H96*$H$62+I96*$I$62+J96*$J$62+K96*$K$62+L96*$L$62+M96*$M$62)/$O$62)+O95</f>
        <v>8.4420935895939788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1">SUM(C98:C98)</f>
        <v>0.12447867722596401</v>
      </c>
      <c r="D97" s="354">
        <f t="shared" si="61"/>
        <v>0.11761470371796401</v>
      </c>
      <c r="E97" s="354">
        <f t="shared" si="61"/>
        <v>0.16743447985337509</v>
      </c>
      <c r="F97" s="354">
        <f t="shared" si="61"/>
        <v>0.22132458575413461</v>
      </c>
      <c r="G97" s="354">
        <f t="shared" si="61"/>
        <v>0.1730693063613751</v>
      </c>
      <c r="H97" s="354">
        <f t="shared" si="61"/>
        <v>0.18792115206137508</v>
      </c>
      <c r="I97" s="354">
        <f t="shared" si="61"/>
        <v>0.26097623316137508</v>
      </c>
      <c r="J97" s="354">
        <f t="shared" si="61"/>
        <v>0.23172877298655867</v>
      </c>
      <c r="K97" s="354">
        <f t="shared" si="61"/>
        <v>0.23209719523337513</v>
      </c>
      <c r="L97" s="354"/>
      <c r="M97" s="354">
        <f>SUM(M98:M98)</f>
        <v>0.28623766230537512</v>
      </c>
      <c r="N97" s="354"/>
      <c r="O97" s="352">
        <f>SUM(O98)</f>
        <v>0.17587413575201136</v>
      </c>
    </row>
    <row r="98" spans="1:18" x14ac:dyDescent="0.3">
      <c r="A98" s="2" t="s">
        <v>121</v>
      </c>
      <c r="B98" t="s">
        <v>128</v>
      </c>
      <c r="C98" s="39">
        <f>0.020833*C96</f>
        <v>0.12447867722596401</v>
      </c>
      <c r="D98" s="39">
        <f t="shared" ref="D98:K98" si="62">0.020833*D96</f>
        <v>0.11761470371796401</v>
      </c>
      <c r="E98" s="39">
        <f t="shared" si="62"/>
        <v>0.16743447985337509</v>
      </c>
      <c r="F98" s="39">
        <f t="shared" si="62"/>
        <v>0.22132458575413461</v>
      </c>
      <c r="G98" s="346">
        <f t="shared" si="62"/>
        <v>0.1730693063613751</v>
      </c>
      <c r="H98" s="39">
        <f t="shared" si="62"/>
        <v>0.18792115206137508</v>
      </c>
      <c r="I98" s="39">
        <f t="shared" si="62"/>
        <v>0.26097623316137508</v>
      </c>
      <c r="J98" s="39">
        <f t="shared" si="62"/>
        <v>0.23172877298655867</v>
      </c>
      <c r="K98" s="39">
        <f t="shared" si="62"/>
        <v>0.23209719523337513</v>
      </c>
      <c r="L98" s="39"/>
      <c r="M98" s="39">
        <f t="shared" ref="M98" si="63">0.020833*M96</f>
        <v>0.28623766230537512</v>
      </c>
      <c r="N98" s="39"/>
      <c r="O98" s="246">
        <f>0.020833*O96</f>
        <v>0.17587413575201136</v>
      </c>
      <c r="P98" s="464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0.38380875685738003</v>
      </c>
      <c r="D99" s="354">
        <f t="shared" ref="D99:K99" si="64">SUM(D100,D101)</f>
        <v>0.36264486599738005</v>
      </c>
      <c r="E99" s="354">
        <f t="shared" si="64"/>
        <v>0.51625564313260452</v>
      </c>
      <c r="F99" s="354">
        <f t="shared" si="64"/>
        <v>0.68241658742940703</v>
      </c>
      <c r="G99" s="354">
        <f t="shared" si="64"/>
        <v>0.53362966899260456</v>
      </c>
      <c r="H99" s="354">
        <f t="shared" si="64"/>
        <v>0.57942280049260453</v>
      </c>
      <c r="I99" s="354">
        <f t="shared" si="64"/>
        <v>0.80467567499260451</v>
      </c>
      <c r="J99" s="354">
        <f t="shared" si="64"/>
        <v>0.71449612311196642</v>
      </c>
      <c r="K99" s="354">
        <f t="shared" si="64"/>
        <v>0.71563209023260455</v>
      </c>
      <c r="L99" s="354"/>
      <c r="M99" s="354">
        <f t="shared" ref="M99" si="65">SUM(M100,M101)</f>
        <v>0.88256498047260457</v>
      </c>
      <c r="N99" s="354"/>
      <c r="O99" s="352">
        <f>SUM(O100:O101)</f>
        <v>0.5422778817275693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0.12447867722596401</v>
      </c>
      <c r="D100" s="39">
        <f t="shared" ref="D100:K100" si="66">D98</f>
        <v>0.11761470371796401</v>
      </c>
      <c r="E100" s="39">
        <f t="shared" si="66"/>
        <v>0.16743447985337509</v>
      </c>
      <c r="F100" s="39">
        <f t="shared" si="66"/>
        <v>0.22132458575413461</v>
      </c>
      <c r="G100" s="39">
        <f t="shared" si="66"/>
        <v>0.1730693063613751</v>
      </c>
      <c r="H100" s="39">
        <f t="shared" si="66"/>
        <v>0.18792115206137508</v>
      </c>
      <c r="I100" s="39">
        <f t="shared" si="66"/>
        <v>0.26097623316137508</v>
      </c>
      <c r="J100" s="39">
        <f t="shared" si="66"/>
        <v>0.23172877298655867</v>
      </c>
      <c r="K100" s="39">
        <f t="shared" si="66"/>
        <v>0.23209719523337513</v>
      </c>
      <c r="L100" s="39"/>
      <c r="M100" s="39">
        <f t="shared" ref="M100" si="67">M98</f>
        <v>0.28623766230537512</v>
      </c>
      <c r="N100" s="39"/>
      <c r="O100" s="246">
        <f>O98</f>
        <v>0.17587413575201136</v>
      </c>
    </row>
    <row r="101" spans="1:18" x14ac:dyDescent="0.3">
      <c r="A101" s="2" t="s">
        <v>26</v>
      </c>
      <c r="B101" t="s">
        <v>130</v>
      </c>
      <c r="C101" s="39">
        <f>0.043402*C96</f>
        <v>0.25933007963141602</v>
      </c>
      <c r="D101" s="39">
        <f t="shared" ref="D101:K101" si="68">0.043402*D96</f>
        <v>0.24503016227941604</v>
      </c>
      <c r="E101" s="39">
        <f t="shared" si="68"/>
        <v>0.34882116327922941</v>
      </c>
      <c r="F101" s="39">
        <f t="shared" si="68"/>
        <v>0.46109200167527242</v>
      </c>
      <c r="G101" s="39">
        <f t="shared" si="68"/>
        <v>0.36056036263122943</v>
      </c>
      <c r="H101" s="39">
        <f t="shared" si="68"/>
        <v>0.39150164843122942</v>
      </c>
      <c r="I101" s="39">
        <f t="shared" si="68"/>
        <v>0.54369944183122942</v>
      </c>
      <c r="J101" s="39">
        <f t="shared" si="68"/>
        <v>0.48276735012540778</v>
      </c>
      <c r="K101" s="39">
        <f t="shared" si="68"/>
        <v>0.48353489499922947</v>
      </c>
      <c r="L101" s="39"/>
      <c r="M101" s="39">
        <f t="shared" ref="M101" si="69">0.043402*M96</f>
        <v>0.5963273181672295</v>
      </c>
      <c r="N101" s="39"/>
      <c r="O101" s="246">
        <f>0.043402*O96</f>
        <v>0.36640374597555792</v>
      </c>
      <c r="P101" s="464"/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ref="O102" si="70">(C102*$C$62+D102*$D$62+E102*$E$62+F102*$F$62+G102*$G$62+H102*$H$62+I102*$I$62+J102*$J$62+K102*$K$62+L102*$L$62+M102*$M$62)/$O$62</f>
        <v>1.3400000000000002E-2</v>
      </c>
    </row>
    <row r="103" spans="1:18" ht="18" x14ac:dyDescent="0.3">
      <c r="A103" s="579" t="s">
        <v>60</v>
      </c>
      <c r="B103" s="579"/>
      <c r="C103" s="340">
        <f t="shared" ref="C103:K103" si="71">SUM(C64,C71,C81,C86,C89,C94,C102)</f>
        <v>6.4967595420833435</v>
      </c>
      <c r="D103" s="340">
        <f t="shared" si="71"/>
        <v>6.1392556777153446</v>
      </c>
      <c r="E103" s="340">
        <f t="shared" si="71"/>
        <v>8.7340737476859793</v>
      </c>
      <c r="F103" s="340">
        <f t="shared" si="71"/>
        <v>11.540891269383543</v>
      </c>
      <c r="G103" s="340">
        <f t="shared" si="71"/>
        <v>9.0275586000539807</v>
      </c>
      <c r="H103" s="340">
        <f t="shared" si="71"/>
        <v>9.8011035772539792</v>
      </c>
      <c r="I103" s="340">
        <f t="shared" si="71"/>
        <v>13.606111532853982</v>
      </c>
      <c r="J103" s="340">
        <f t="shared" si="71"/>
        <v>12.082783969998527</v>
      </c>
      <c r="K103" s="340">
        <f t="shared" si="71"/>
        <v>12.101972910165983</v>
      </c>
      <c r="L103" s="340"/>
      <c r="M103" s="340">
        <f>SUM(M64,M71,M81,M86,M89,M94,M102)</f>
        <v>14.921830267477981</v>
      </c>
      <c r="N103" s="356"/>
      <c r="O103" s="467">
        <f>O96+O97+O99+O102</f>
        <v>9.1736456070735599</v>
      </c>
      <c r="P103" s="335" t="s">
        <v>221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0.32175409051260295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72</v>
      </c>
      <c r="L109" s="1">
        <v>16</v>
      </c>
      <c r="M109" s="1">
        <v>43</v>
      </c>
      <c r="O109" s="1">
        <f>SUM(C109:M109)</f>
        <v>400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250714.73</v>
      </c>
      <c r="E111" s="342">
        <v>954304.8</v>
      </c>
      <c r="F111" s="342">
        <v>46387.49</v>
      </c>
      <c r="G111" s="342">
        <v>24498.67</v>
      </c>
      <c r="H111" s="342">
        <v>425682.54</v>
      </c>
      <c r="I111" s="342">
        <v>0</v>
      </c>
      <c r="J111" s="343">
        <v>62728.89</v>
      </c>
      <c r="K111" s="342">
        <v>362669.46</v>
      </c>
      <c r="L111" s="342">
        <v>90613.28</v>
      </c>
      <c r="M111" s="342">
        <v>226278.92</v>
      </c>
      <c r="N111" s="342"/>
      <c r="O111" s="344">
        <f>SUM(C111:M111)</f>
        <v>2455815.9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0.92881999999999998</v>
      </c>
      <c r="D113" s="354">
        <f t="shared" ref="D113:M113" si="72">SUM(D114:D119)</f>
        <v>1.28044</v>
      </c>
      <c r="E113" s="354">
        <f t="shared" si="72"/>
        <v>1.5055559999999999</v>
      </c>
      <c r="F113" s="354">
        <f t="shared" si="72"/>
        <v>1.820756</v>
      </c>
      <c r="G113" s="354">
        <f t="shared" si="72"/>
        <v>2.339432</v>
      </c>
      <c r="H113" s="354">
        <f t="shared" si="72"/>
        <v>2.1043319999999999</v>
      </c>
      <c r="I113" s="354"/>
      <c r="J113" s="354">
        <f t="shared" si="72"/>
        <v>2.7449579999999996</v>
      </c>
      <c r="K113" s="354">
        <f>SUM(K114:K119)</f>
        <v>3.3345159999999998</v>
      </c>
      <c r="L113" s="354">
        <f t="shared" si="72"/>
        <v>3.770416</v>
      </c>
      <c r="M113" s="354">
        <f t="shared" si="72"/>
        <v>4.4694039999999999</v>
      </c>
      <c r="N113" s="351"/>
      <c r="O113" s="352">
        <f t="shared" ref="O113:O142" si="73">(C113*$C$111+D113*$D$111+E113*$E$111+F113*$F$111+G113*$G$111+H113*$H$111+I113*$I$111+J113*$J$111+K113*$K$111+L113*$L$111+M113*$M$111)/$O$111</f>
        <v>2.2562438587581828</v>
      </c>
    </row>
    <row r="114" spans="1:15" x14ac:dyDescent="0.3">
      <c r="A114" s="2" t="s">
        <v>3</v>
      </c>
      <c r="B114" t="s">
        <v>30</v>
      </c>
      <c r="C114" s="276">
        <v>0.60799999999999998</v>
      </c>
      <c r="D114" s="34">
        <v>0.82350000000000001</v>
      </c>
      <c r="E114" s="34">
        <v>0.94889999999999997</v>
      </c>
      <c r="F114" s="34">
        <v>0.94889999999999997</v>
      </c>
      <c r="G114" s="34">
        <v>1.3557999999999999</v>
      </c>
      <c r="H114" s="34">
        <v>1.4258</v>
      </c>
      <c r="I114" s="34"/>
      <c r="J114" s="34">
        <v>1.0992999999999999</v>
      </c>
      <c r="K114" s="34">
        <v>1.9854000000000001</v>
      </c>
      <c r="L114" s="34">
        <v>2.4104000000000001</v>
      </c>
      <c r="M114" s="34">
        <v>2.4626000000000001</v>
      </c>
      <c r="N114" s="34"/>
      <c r="O114" s="89">
        <f t="shared" si="73"/>
        <v>1.371471802336242</v>
      </c>
    </row>
    <row r="115" spans="1:15" x14ac:dyDescent="0.3">
      <c r="A115" s="2" t="s">
        <v>4</v>
      </c>
      <c r="B115" t="s">
        <v>31</v>
      </c>
      <c r="C115" s="39">
        <f t="shared" ref="C115:M115" si="74">C114*0.04</f>
        <v>2.4320000000000001E-2</v>
      </c>
      <c r="D115" s="39">
        <f t="shared" si="74"/>
        <v>3.2940000000000004E-2</v>
      </c>
      <c r="E115" s="39">
        <f t="shared" si="74"/>
        <v>3.7955999999999997E-2</v>
      </c>
      <c r="F115" s="39">
        <f t="shared" si="74"/>
        <v>3.7955999999999997E-2</v>
      </c>
      <c r="G115" s="39">
        <f t="shared" si="74"/>
        <v>5.4231999999999995E-2</v>
      </c>
      <c r="H115" s="39">
        <f t="shared" si="74"/>
        <v>5.7031999999999999E-2</v>
      </c>
      <c r="I115" s="39"/>
      <c r="J115" s="39">
        <f>J114*0.06</f>
        <v>6.5957999999999989E-2</v>
      </c>
      <c r="K115" s="39">
        <f t="shared" si="74"/>
        <v>7.9416E-2</v>
      </c>
      <c r="L115" s="39">
        <f t="shared" si="74"/>
        <v>9.6416000000000002E-2</v>
      </c>
      <c r="M115" s="39">
        <f t="shared" si="74"/>
        <v>9.8504000000000008E-2</v>
      </c>
      <c r="N115" s="34"/>
      <c r="O115" s="89">
        <f t="shared" si="73"/>
        <v>5.5420460352382274E-2</v>
      </c>
    </row>
    <row r="116" spans="1:15" x14ac:dyDescent="0.3">
      <c r="A116" s="2" t="s">
        <v>192</v>
      </c>
      <c r="B116" t="s">
        <v>195</v>
      </c>
      <c r="C116" s="34"/>
      <c r="D116" s="34">
        <v>1.29E-2</v>
      </c>
      <c r="E116" s="34">
        <v>1.11E-2</v>
      </c>
      <c r="F116" s="34"/>
      <c r="G116" s="34"/>
      <c r="H116" s="34"/>
      <c r="I116" s="34"/>
      <c r="J116" s="34">
        <v>5.5E-2</v>
      </c>
      <c r="K116" s="34">
        <v>3.0499999999999999E-2</v>
      </c>
      <c r="L116" s="34">
        <v>7.4999999999999997E-3</v>
      </c>
      <c r="M116" s="34">
        <v>2.29E-2</v>
      </c>
      <c r="N116" s="34"/>
      <c r="O116" s="89">
        <f t="shared" si="73"/>
        <v>1.3926083646986732E-2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73"/>
        <v>0.18748645146608917</v>
      </c>
    </row>
    <row r="118" spans="1:15" x14ac:dyDescent="0.3">
      <c r="A118" s="2" t="s">
        <v>6</v>
      </c>
      <c r="B118" t="s">
        <v>33</v>
      </c>
      <c r="C118" s="34">
        <v>0.21029999999999999</v>
      </c>
      <c r="D118" s="34">
        <v>0.2843</v>
      </c>
      <c r="E118" s="34">
        <v>0.34260000000000002</v>
      </c>
      <c r="F118" s="34">
        <v>0.66890000000000005</v>
      </c>
      <c r="G118" s="34">
        <v>0.76439999999999997</v>
      </c>
      <c r="H118" s="34">
        <v>0.42920000000000003</v>
      </c>
      <c r="I118" s="34"/>
      <c r="J118" s="34">
        <v>0.97750000000000004</v>
      </c>
      <c r="K118" s="34">
        <v>1.0107999999999999</v>
      </c>
      <c r="L118" s="34">
        <v>1.0277000000000001</v>
      </c>
      <c r="M118" s="34">
        <v>1.6157999999999999</v>
      </c>
      <c r="N118" s="34"/>
      <c r="O118" s="89">
        <f t="shared" si="73"/>
        <v>0.61887385250132143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73"/>
        <v>9.0652084551614796E-3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5">SUM(C121:C123,C127:C129)</f>
        <v>3.1314689765000003</v>
      </c>
      <c r="D120" s="354">
        <f t="shared" si="75"/>
        <v>3.1314689765000003</v>
      </c>
      <c r="E120" s="354">
        <f t="shared" si="75"/>
        <v>4.8306215689000007</v>
      </c>
      <c r="F120" s="354">
        <f t="shared" si="75"/>
        <v>5.0168601768000007</v>
      </c>
      <c r="G120" s="354">
        <f t="shared" si="75"/>
        <v>4.8306215689000007</v>
      </c>
      <c r="H120" s="354">
        <f t="shared" si="75"/>
        <v>4.8306215689000007</v>
      </c>
      <c r="I120" s="354"/>
      <c r="J120" s="354">
        <f>SUM(J121:J123,J127:J129)</f>
        <v>5.2753678354</v>
      </c>
      <c r="K120" s="354">
        <f>SUM(K121:K123,K127:K129)</f>
        <v>4.8306215689000007</v>
      </c>
      <c r="L120" s="354">
        <f>SUM(L121:L123,L127:L129)</f>
        <v>4.8306215689000007</v>
      </c>
      <c r="M120" s="354">
        <f>SUM(M121:M123,M127:M129)</f>
        <v>4.8306215689000007</v>
      </c>
      <c r="N120" s="351"/>
      <c r="O120" s="352">
        <f t="shared" si="73"/>
        <v>4.6637735610198536</v>
      </c>
    </row>
    <row r="121" spans="1:15" x14ac:dyDescent="0.3">
      <c r="A121" s="2" t="s">
        <v>115</v>
      </c>
      <c r="B121" t="s">
        <v>114</v>
      </c>
      <c r="C121" s="39">
        <v>1.7104999999999999</v>
      </c>
      <c r="D121" s="39">
        <v>1.7104999999999999</v>
      </c>
      <c r="E121" s="39">
        <v>2.5573000000000001</v>
      </c>
      <c r="F121" s="39">
        <v>2.6375999999999999</v>
      </c>
      <c r="G121" s="39">
        <v>2.5573000000000001</v>
      </c>
      <c r="H121" s="39">
        <v>2.5573000000000001</v>
      </c>
      <c r="I121" s="39"/>
      <c r="J121" s="39">
        <v>2.7978000000000001</v>
      </c>
      <c r="K121" s="39">
        <v>2.5573000000000001</v>
      </c>
      <c r="L121" s="39">
        <v>2.5573000000000001</v>
      </c>
      <c r="M121" s="39">
        <v>2.5573000000000001</v>
      </c>
      <c r="N121" s="39"/>
      <c r="O121" s="89">
        <f t="shared" si="73"/>
        <v>2.4743937963680427</v>
      </c>
    </row>
    <row r="122" spans="1:15" x14ac:dyDescent="0.3">
      <c r="A122" s="2" t="s">
        <v>116</v>
      </c>
      <c r="B122" t="s">
        <v>117</v>
      </c>
      <c r="C122" s="39">
        <f>C121*0.423893</f>
        <v>0.72506897650000002</v>
      </c>
      <c r="D122" s="39">
        <f>D121*0.423893</f>
        <v>0.72506897650000002</v>
      </c>
      <c r="E122" s="39">
        <f t="shared" ref="E122:M122" si="76">E121*0.423893</f>
        <v>1.0840215689000001</v>
      </c>
      <c r="F122" s="39">
        <f t="shared" si="76"/>
        <v>1.1180601768</v>
      </c>
      <c r="G122" s="39">
        <f t="shared" si="76"/>
        <v>1.0840215689000001</v>
      </c>
      <c r="H122" s="39">
        <f t="shared" si="76"/>
        <v>1.0840215689000001</v>
      </c>
      <c r="I122" s="39"/>
      <c r="J122" s="39">
        <f t="shared" si="76"/>
        <v>1.1859678354000001</v>
      </c>
      <c r="K122" s="39">
        <f t="shared" si="76"/>
        <v>1.0840215689000001</v>
      </c>
      <c r="L122" s="39">
        <f t="shared" si="76"/>
        <v>1.0840215689000001</v>
      </c>
      <c r="M122" s="39">
        <f t="shared" si="76"/>
        <v>1.0840215689000001</v>
      </c>
      <c r="N122" s="39"/>
      <c r="O122" s="89">
        <f t="shared" si="73"/>
        <v>1.0488782095238387</v>
      </c>
    </row>
    <row r="123" spans="1:15" x14ac:dyDescent="0.3">
      <c r="A123" s="280" t="s">
        <v>8</v>
      </c>
      <c r="B123" s="1" t="s">
        <v>35</v>
      </c>
      <c r="C123" s="43">
        <f t="shared" ref="C123:H123" si="77">SUM(C124:C126)</f>
        <v>0.44540000000000007</v>
      </c>
      <c r="D123" s="43">
        <f t="shared" si="77"/>
        <v>0.44540000000000007</v>
      </c>
      <c r="E123" s="43">
        <f t="shared" si="77"/>
        <v>0.80520000000000003</v>
      </c>
      <c r="F123" s="43">
        <f t="shared" si="77"/>
        <v>0.86129999999999995</v>
      </c>
      <c r="G123" s="43">
        <f t="shared" si="77"/>
        <v>0.80520000000000003</v>
      </c>
      <c r="H123" s="43">
        <f t="shared" si="77"/>
        <v>0.80520000000000003</v>
      </c>
      <c r="I123" s="43"/>
      <c r="J123" s="43">
        <f>SUM(J124:J126)</f>
        <v>0.872</v>
      </c>
      <c r="K123" s="43">
        <f t="shared" ref="K123" si="78">SUM(K124:K126)</f>
        <v>0.80520000000000003</v>
      </c>
      <c r="L123" s="43">
        <f>SUM(L124:L126)</f>
        <v>0.80520000000000003</v>
      </c>
      <c r="M123" s="43">
        <f>SUM(M124:M126)</f>
        <v>0.80520000000000003</v>
      </c>
      <c r="N123" s="43"/>
      <c r="O123" s="75">
        <f t="shared" si="73"/>
        <v>0.76948498260435583</v>
      </c>
    </row>
    <row r="124" spans="1:15" x14ac:dyDescent="0.3">
      <c r="A124" s="2" t="s">
        <v>9</v>
      </c>
      <c r="B124" t="s">
        <v>108</v>
      </c>
      <c r="C124" s="39">
        <v>0.39950000000000002</v>
      </c>
      <c r="D124" s="39">
        <v>0.39950000000000002</v>
      </c>
      <c r="E124" s="39">
        <v>0.72219999999999995</v>
      </c>
      <c r="F124" s="39">
        <v>0.77239999999999998</v>
      </c>
      <c r="G124" s="39">
        <v>0.72219999999999995</v>
      </c>
      <c r="H124" s="39">
        <v>0.72219999999999995</v>
      </c>
      <c r="I124" s="39"/>
      <c r="J124" s="39">
        <v>0.78559999999999997</v>
      </c>
      <c r="K124" s="39">
        <v>0.72219999999999995</v>
      </c>
      <c r="L124" s="39">
        <v>0.72219999999999995</v>
      </c>
      <c r="M124" s="39">
        <v>0.72219999999999995</v>
      </c>
      <c r="N124" s="39"/>
      <c r="O124" s="89">
        <f t="shared" si="73"/>
        <v>0.69025457266931123</v>
      </c>
    </row>
    <row r="125" spans="1:15" x14ac:dyDescent="0.3">
      <c r="A125" s="2" t="s">
        <v>10</v>
      </c>
      <c r="B125" t="s">
        <v>109</v>
      </c>
      <c r="C125" s="39">
        <v>4.1599999999999998E-2</v>
      </c>
      <c r="D125" s="39">
        <v>4.1599999999999998E-2</v>
      </c>
      <c r="E125" s="39">
        <v>7.5200000000000003E-2</v>
      </c>
      <c r="F125" s="39">
        <v>8.0500000000000002E-2</v>
      </c>
      <c r="G125" s="39">
        <v>7.5200000000000003E-2</v>
      </c>
      <c r="H125" s="39">
        <v>7.5200000000000003E-2</v>
      </c>
      <c r="I125" s="39"/>
      <c r="J125" s="39">
        <v>7.8200000000000006E-2</v>
      </c>
      <c r="K125" s="39">
        <v>7.5200000000000003E-2</v>
      </c>
      <c r="L125" s="39">
        <v>7.5200000000000003E-2</v>
      </c>
      <c r="M125" s="39">
        <v>7.5200000000000003E-2</v>
      </c>
      <c r="N125" s="39"/>
      <c r="O125" s="89">
        <f t="shared" si="73"/>
        <v>7.1783187773562351E-2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73"/>
        <v>7.4472221614820568E-3</v>
      </c>
    </row>
    <row r="127" spans="1:15" x14ac:dyDescent="0.3">
      <c r="A127" s="2" t="s">
        <v>13</v>
      </c>
      <c r="B127" t="s">
        <v>40</v>
      </c>
      <c r="C127" s="39">
        <v>4.3799999999999999E-2</v>
      </c>
      <c r="D127" s="39">
        <v>4.3799999999999999E-2</v>
      </c>
      <c r="E127" s="39">
        <v>6.5299999999999997E-2</v>
      </c>
      <c r="F127" s="39">
        <v>6.88E-2</v>
      </c>
      <c r="G127" s="39">
        <v>6.5299999999999997E-2</v>
      </c>
      <c r="H127" s="39">
        <v>6.5299999999999997E-2</v>
      </c>
      <c r="I127" s="39"/>
      <c r="J127" s="39">
        <v>7.1400000000000005E-2</v>
      </c>
      <c r="K127" s="39">
        <v>6.5299999999999997E-2</v>
      </c>
      <c r="L127" s="39">
        <v>6.5299999999999997E-2</v>
      </c>
      <c r="M127" s="39">
        <v>6.5299999999999997E-2</v>
      </c>
      <c r="N127" s="39"/>
      <c r="O127" s="89">
        <f t="shared" si="73"/>
        <v>6.3222477686132733E-2</v>
      </c>
    </row>
    <row r="128" spans="1:15" x14ac:dyDescent="0.3">
      <c r="A128" s="595" t="s">
        <v>14</v>
      </c>
      <c r="B128" t="s">
        <v>118</v>
      </c>
      <c r="C128" s="39">
        <v>0.1555</v>
      </c>
      <c r="D128" s="39">
        <v>0.1555</v>
      </c>
      <c r="E128" s="39">
        <v>0.2422</v>
      </c>
      <c r="F128" s="39">
        <v>0.25209999999999999</v>
      </c>
      <c r="G128" s="39">
        <v>0.2422</v>
      </c>
      <c r="H128" s="39">
        <v>0.2422</v>
      </c>
      <c r="I128" s="39"/>
      <c r="J128" s="39">
        <v>0.26440000000000002</v>
      </c>
      <c r="K128" s="39">
        <v>0.2422</v>
      </c>
      <c r="L128" s="39">
        <v>0.2422</v>
      </c>
      <c r="M128" s="39">
        <v>0.2422</v>
      </c>
      <c r="N128" s="39"/>
      <c r="O128" s="89">
        <f t="shared" si="73"/>
        <v>0.2336814062870104</v>
      </c>
    </row>
    <row r="129" spans="1:20" x14ac:dyDescent="0.3">
      <c r="A129" s="595"/>
      <c r="B129" t="s">
        <v>117</v>
      </c>
      <c r="C129" s="39">
        <v>5.1200000000000002E-2</v>
      </c>
      <c r="D129" s="39">
        <v>5.1200000000000002E-2</v>
      </c>
      <c r="E129" s="39">
        <v>7.6600000000000001E-2</v>
      </c>
      <c r="F129" s="39">
        <v>7.9000000000000001E-2</v>
      </c>
      <c r="G129" s="39">
        <v>7.6600000000000001E-2</v>
      </c>
      <c r="H129" s="39">
        <v>7.6600000000000001E-2</v>
      </c>
      <c r="I129" s="39"/>
      <c r="J129" s="39">
        <v>8.3799999999999999E-2</v>
      </c>
      <c r="K129" s="39">
        <v>7.6600000000000001E-2</v>
      </c>
      <c r="L129" s="39">
        <v>7.6600000000000001E-2</v>
      </c>
      <c r="M129" s="39">
        <v>7.6600000000000001E-2</v>
      </c>
      <c r="N129" s="39"/>
      <c r="O129" s="89">
        <f t="shared" si="73"/>
        <v>7.4112688550473191E-2</v>
      </c>
    </row>
    <row r="130" spans="1:20" x14ac:dyDescent="0.3">
      <c r="A130" s="349">
        <v>6</v>
      </c>
      <c r="B130" s="350" t="s">
        <v>42</v>
      </c>
      <c r="C130" s="354">
        <f>SUM(C131:C133)</f>
        <v>0.38550000000000001</v>
      </c>
      <c r="D130" s="354">
        <f>SUM(D131:D133)</f>
        <v>0.38550000000000001</v>
      </c>
      <c r="E130" s="354">
        <f t="shared" ref="E130:H130" si="79">SUM(E131:E133)</f>
        <v>0.48199999999999998</v>
      </c>
      <c r="F130" s="354">
        <f t="shared" si="79"/>
        <v>0.49259999999999998</v>
      </c>
      <c r="G130" s="354">
        <f t="shared" si="79"/>
        <v>0.48199999999999998</v>
      </c>
      <c r="H130" s="354">
        <f t="shared" si="79"/>
        <v>0.48199999999999998</v>
      </c>
      <c r="I130" s="354"/>
      <c r="J130" s="354">
        <f>SUM(J131:J133)</f>
        <v>1.0276999999999998</v>
      </c>
      <c r="K130" s="354">
        <f t="shared" ref="K130:M130" si="80">SUM(K131:K133)</f>
        <v>0.48199999999999998</v>
      </c>
      <c r="L130" s="354">
        <f t="shared" si="80"/>
        <v>0.48199999999999998</v>
      </c>
      <c r="M130" s="354">
        <f t="shared" si="80"/>
        <v>0.48199999999999998</v>
      </c>
      <c r="N130" s="354"/>
      <c r="O130" s="352">
        <f t="shared" si="73"/>
        <v>0.48581826632118486</v>
      </c>
    </row>
    <row r="131" spans="1:20" x14ac:dyDescent="0.3">
      <c r="A131" s="2" t="s">
        <v>15</v>
      </c>
      <c r="B131" t="s">
        <v>43</v>
      </c>
      <c r="C131" s="39">
        <v>0.17780000000000001</v>
      </c>
      <c r="D131" s="39">
        <v>0.17780000000000001</v>
      </c>
      <c r="E131" s="39">
        <v>0.27429999999999999</v>
      </c>
      <c r="F131" s="39">
        <v>0.28489999999999999</v>
      </c>
      <c r="G131" s="39">
        <v>0.27429999999999999</v>
      </c>
      <c r="H131" s="39">
        <v>0.27429999999999999</v>
      </c>
      <c r="I131" s="39"/>
      <c r="J131" s="39">
        <v>0.29959999999999998</v>
      </c>
      <c r="K131" s="39">
        <v>0.27429999999999999</v>
      </c>
      <c r="L131" s="39">
        <v>0.27429999999999999</v>
      </c>
      <c r="M131" s="39">
        <v>0.27429999999999999</v>
      </c>
      <c r="N131" s="39"/>
      <c r="O131" s="89">
        <f t="shared" si="73"/>
        <v>0.26482569241285547</v>
      </c>
    </row>
    <row r="132" spans="1:20" x14ac:dyDescent="0.3">
      <c r="A132" s="2" t="s">
        <v>16</v>
      </c>
      <c r="B132" t="s">
        <v>80</v>
      </c>
      <c r="C132" s="39">
        <v>0.2077</v>
      </c>
      <c r="D132" s="39">
        <v>0.2077</v>
      </c>
      <c r="E132" s="39">
        <v>0.2077</v>
      </c>
      <c r="F132" s="39">
        <v>0.2077</v>
      </c>
      <c r="G132" s="39">
        <v>0.2077</v>
      </c>
      <c r="H132" s="39">
        <v>0.2077</v>
      </c>
      <c r="I132" s="39"/>
      <c r="J132" s="39">
        <v>0.2077</v>
      </c>
      <c r="K132" s="39">
        <v>0.2077</v>
      </c>
      <c r="L132" s="39">
        <v>0.2077</v>
      </c>
      <c r="M132" s="39">
        <v>0.2077</v>
      </c>
      <c r="N132" s="39"/>
      <c r="O132" s="89">
        <f t="shared" si="73"/>
        <v>0.2077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73"/>
        <v>1.3292573908329204E-2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73"/>
        <v>1.3292573908329204E-2</v>
      </c>
    </row>
    <row r="135" spans="1:20" x14ac:dyDescent="0.3">
      <c r="A135" s="349">
        <v>7</v>
      </c>
      <c r="B135" s="350" t="s">
        <v>45</v>
      </c>
      <c r="C135" s="354">
        <f>SUM(C136:C137)</f>
        <v>0.25159999999999999</v>
      </c>
      <c r="D135" s="354">
        <f>SUM(D136:D137)</f>
        <v>0.33879999999999999</v>
      </c>
      <c r="E135" s="354">
        <f t="shared" ref="E135:M135" si="81">SUM(E136:E137)</f>
        <v>0.41400000000000003</v>
      </c>
      <c r="F135" s="354">
        <f t="shared" si="81"/>
        <v>0.72839999999999994</v>
      </c>
      <c r="G135" s="354">
        <f t="shared" si="81"/>
        <v>0.83150000000000002</v>
      </c>
      <c r="H135" s="354">
        <f t="shared" si="81"/>
        <v>0.56759999999999999</v>
      </c>
      <c r="I135" s="354"/>
      <c r="J135" s="354">
        <f t="shared" si="81"/>
        <v>1.0829</v>
      </c>
      <c r="K135" s="354">
        <f t="shared" si="81"/>
        <v>1.1011</v>
      </c>
      <c r="L135" s="354">
        <f t="shared" si="81"/>
        <v>1.1194999999999999</v>
      </c>
      <c r="M135" s="354">
        <f t="shared" si="81"/>
        <v>1.8578999999999999</v>
      </c>
      <c r="N135" s="354"/>
      <c r="O135" s="352">
        <f t="shared" si="73"/>
        <v>0.7198886726224063</v>
      </c>
    </row>
    <row r="136" spans="1:20" x14ac:dyDescent="0.3">
      <c r="A136" s="2" t="s">
        <v>17</v>
      </c>
      <c r="B136" t="s">
        <v>46</v>
      </c>
      <c r="C136" s="39">
        <v>0.2366</v>
      </c>
      <c r="D136" s="39">
        <v>0.3201</v>
      </c>
      <c r="E136" s="39">
        <v>0.39140000000000003</v>
      </c>
      <c r="F136" s="39">
        <v>0.68869999999999998</v>
      </c>
      <c r="G136" s="39">
        <v>0.78590000000000004</v>
      </c>
      <c r="H136" s="39">
        <v>0.53659999999999997</v>
      </c>
      <c r="I136" s="39"/>
      <c r="J136" s="39">
        <v>1.0184</v>
      </c>
      <c r="K136" s="39">
        <v>1.0408999999999999</v>
      </c>
      <c r="L136" s="39">
        <v>1.0581</v>
      </c>
      <c r="M136" s="39">
        <v>1.7562</v>
      </c>
      <c r="N136" s="39"/>
      <c r="O136" s="89">
        <f t="shared" si="73"/>
        <v>0.68037246596009093</v>
      </c>
    </row>
    <row r="137" spans="1:20" x14ac:dyDescent="0.3">
      <c r="A137" s="2" t="s">
        <v>18</v>
      </c>
      <c r="B137" t="s">
        <v>48</v>
      </c>
      <c r="C137" s="39">
        <v>1.4999999999999999E-2</v>
      </c>
      <c r="D137" s="39">
        <v>1.8700000000000001E-2</v>
      </c>
      <c r="E137" s="39">
        <v>2.2599999999999999E-2</v>
      </c>
      <c r="F137" s="39">
        <v>3.9699999999999999E-2</v>
      </c>
      <c r="G137" s="39">
        <v>4.5600000000000002E-2</v>
      </c>
      <c r="H137" s="39">
        <v>3.1E-2</v>
      </c>
      <c r="I137" s="39"/>
      <c r="J137" s="39">
        <v>6.4500000000000002E-2</v>
      </c>
      <c r="K137" s="39">
        <v>6.0199999999999997E-2</v>
      </c>
      <c r="L137" s="39">
        <v>6.1400000000000003E-2</v>
      </c>
      <c r="M137" s="39">
        <v>0.1017</v>
      </c>
      <c r="N137" s="39"/>
      <c r="O137" s="89">
        <f t="shared" si="73"/>
        <v>3.9516206662315367E-2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0.46299999999999997</v>
      </c>
      <c r="E138" s="354">
        <f t="shared" ref="E138:M138" si="82">SUM(E139:E142)</f>
        <v>0.58529999999999993</v>
      </c>
      <c r="F138" s="354">
        <f t="shared" si="82"/>
        <v>1.0330999999999999</v>
      </c>
      <c r="G138" s="354">
        <f t="shared" si="82"/>
        <v>0.98140000000000005</v>
      </c>
      <c r="H138" s="354">
        <f t="shared" si="82"/>
        <v>0.95870000000000011</v>
      </c>
      <c r="I138" s="354"/>
      <c r="J138" s="354">
        <f t="shared" si="82"/>
        <v>1.2404999999999999</v>
      </c>
      <c r="K138" s="354">
        <f t="shared" si="82"/>
        <v>1.6182000000000001</v>
      </c>
      <c r="L138" s="354">
        <f>SUM(L139:L142)</f>
        <v>1.5203</v>
      </c>
      <c r="M138" s="354">
        <f t="shared" si="82"/>
        <v>3.1284000000000001</v>
      </c>
      <c r="N138" s="354"/>
      <c r="O138" s="352">
        <f t="shared" si="73"/>
        <v>1.0873070808125316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0.23419999999999999</v>
      </c>
      <c r="E139" s="39">
        <v>0.29609999999999997</v>
      </c>
      <c r="F139" s="39">
        <v>0.52249999999999996</v>
      </c>
      <c r="G139" s="39">
        <v>0.49630000000000002</v>
      </c>
      <c r="H139" s="39">
        <v>0.4849</v>
      </c>
      <c r="I139" s="39"/>
      <c r="J139" s="39">
        <v>0.62739999999999996</v>
      </c>
      <c r="K139" s="39">
        <v>0.81840000000000002</v>
      </c>
      <c r="L139" s="39">
        <v>0.76890000000000003</v>
      </c>
      <c r="M139" s="39">
        <v>1.5822000000000001</v>
      </c>
      <c r="N139" s="39"/>
      <c r="O139" s="89">
        <f t="shared" si="73"/>
        <v>0.54994964942934044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</v>
      </c>
      <c r="E140" s="39">
        <v>0.1517</v>
      </c>
      <c r="F140" s="39">
        <v>0.26779999999999998</v>
      </c>
      <c r="G140" s="39">
        <v>0.25440000000000002</v>
      </c>
      <c r="H140" s="39">
        <v>0.2485</v>
      </c>
      <c r="I140" s="39"/>
      <c r="J140" s="39">
        <v>0.3216</v>
      </c>
      <c r="K140" s="39">
        <v>0.41949999999999998</v>
      </c>
      <c r="L140" s="39">
        <v>0.39410000000000001</v>
      </c>
      <c r="M140" s="39">
        <v>0.81100000000000005</v>
      </c>
      <c r="N140" s="39"/>
      <c r="O140" s="89">
        <f t="shared" si="73"/>
        <v>0.2818498794612414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7.1900000000000006E-2</v>
      </c>
      <c r="E141" s="39">
        <v>9.0899999999999995E-2</v>
      </c>
      <c r="F141" s="39">
        <v>0.1605</v>
      </c>
      <c r="G141" s="39">
        <v>0.1525</v>
      </c>
      <c r="H141" s="39">
        <v>0.14899999999999999</v>
      </c>
      <c r="I141" s="39"/>
      <c r="J141" s="39">
        <v>0.19270000000000001</v>
      </c>
      <c r="K141" s="39">
        <v>0.25140000000000001</v>
      </c>
      <c r="L141" s="39">
        <v>0.23619999999999999</v>
      </c>
      <c r="M141" s="39">
        <v>0.48609999999999998</v>
      </c>
      <c r="N141" s="39"/>
      <c r="O141" s="89">
        <f t="shared" si="73"/>
        <v>0.16892405814377209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3.6900000000000002E-2</v>
      </c>
      <c r="E142" s="39">
        <v>4.6600000000000003E-2</v>
      </c>
      <c r="F142" s="39">
        <v>8.2299999999999998E-2</v>
      </c>
      <c r="G142" s="39">
        <v>7.8200000000000006E-2</v>
      </c>
      <c r="H142" s="39">
        <v>7.6300000000000007E-2</v>
      </c>
      <c r="I142" s="39"/>
      <c r="J142" s="39">
        <v>9.8799999999999999E-2</v>
      </c>
      <c r="K142" s="39">
        <v>0.12889999999999999</v>
      </c>
      <c r="L142" s="39">
        <v>0.1211</v>
      </c>
      <c r="M142" s="39">
        <v>0.24909999999999999</v>
      </c>
      <c r="N142" s="39"/>
      <c r="O142" s="89">
        <f t="shared" si="73"/>
        <v>8.6583493778177756E-2</v>
      </c>
    </row>
    <row r="143" spans="1:20" x14ac:dyDescent="0.3">
      <c r="A143" s="349">
        <v>9</v>
      </c>
      <c r="B143" s="350" t="s">
        <v>51</v>
      </c>
      <c r="C143" s="354">
        <f t="shared" ref="C143:O143" si="83">SUM(C146,C148)</f>
        <v>0.43655102465290208</v>
      </c>
      <c r="D143" s="354">
        <f t="shared" si="83"/>
        <v>0.47631350921290205</v>
      </c>
      <c r="E143" s="354">
        <f t="shared" si="83"/>
        <v>0.6650171818311853</v>
      </c>
      <c r="F143" s="354">
        <f t="shared" si="83"/>
        <v>0.77341411172802244</v>
      </c>
      <c r="G143" s="354">
        <f t="shared" si="83"/>
        <v>0.80516467019918525</v>
      </c>
      <c r="H143" s="354">
        <f t="shared" si="83"/>
        <v>0.76078469459918541</v>
      </c>
      <c r="I143" s="354"/>
      <c r="J143" s="354">
        <f t="shared" si="83"/>
        <v>0.96734445296580729</v>
      </c>
      <c r="K143" s="354">
        <f t="shared" si="83"/>
        <v>0.96692011111118537</v>
      </c>
      <c r="L143" s="354">
        <f t="shared" si="83"/>
        <v>0.99723834631118535</v>
      </c>
      <c r="M143" s="354">
        <f t="shared" si="83"/>
        <v>1.2563119194951853</v>
      </c>
      <c r="N143" s="354"/>
      <c r="O143" s="354">
        <f t="shared" si="83"/>
        <v>0.76334335889829186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-0.2397</v>
      </c>
      <c r="P144" s="27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84">SUM(C138,C135,C130,C120,C113)</f>
        <v>5.1317889765000002</v>
      </c>
      <c r="D145" s="360">
        <f t="shared" si="84"/>
        <v>5.5992089764999999</v>
      </c>
      <c r="E145" s="360">
        <f t="shared" si="84"/>
        <v>7.8174775689000011</v>
      </c>
      <c r="F145" s="360">
        <f t="shared" si="84"/>
        <v>9.0917161768000003</v>
      </c>
      <c r="G145" s="360">
        <f t="shared" si="84"/>
        <v>9.4649535689000004</v>
      </c>
      <c r="H145" s="360">
        <f t="shared" si="84"/>
        <v>8.9432535689000012</v>
      </c>
      <c r="I145" s="360"/>
      <c r="J145" s="360">
        <f>SUM(J138,J135,J130,J120,J113)</f>
        <v>11.3714258354</v>
      </c>
      <c r="K145" s="360">
        <f>SUM(K138,K135,K130,K120,K113)</f>
        <v>11.3664375689</v>
      </c>
      <c r="L145" s="360">
        <f>SUM(L138,L135,L130,L120,L113)</f>
        <v>11.722837568900001</v>
      </c>
      <c r="M145" s="360">
        <f>SUM(M138,M135,M130,M120,M113)</f>
        <v>14.7683255689</v>
      </c>
      <c r="N145" s="361"/>
      <c r="O145" s="362">
        <f>((C145*$C$111+D145*$D$111+E145*$E$111+F145*$F$111+G145*$G$111+H145*$H$111+I145*$I$111+J145*$J$111+K145*$K$111+L145*$L$111+M145*$M$111)/$O$111)+O144</f>
        <v>8.9733314395341601</v>
      </c>
      <c r="P145" s="396"/>
      <c r="Q145" s="27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L146" si="85">SUM(C147:C147)</f>
        <v>0.10691055974742451</v>
      </c>
      <c r="D146" s="354">
        <f t="shared" si="85"/>
        <v>0.1166483206074245</v>
      </c>
      <c r="E146" s="354">
        <f t="shared" si="85"/>
        <v>0.16286151019289372</v>
      </c>
      <c r="F146" s="354">
        <f t="shared" si="85"/>
        <v>0.18940772311127441</v>
      </c>
      <c r="G146" s="354">
        <f t="shared" si="85"/>
        <v>0.19718337770089372</v>
      </c>
      <c r="H146" s="354">
        <f t="shared" si="85"/>
        <v>0.18631480160089373</v>
      </c>
      <c r="I146" s="354"/>
      <c r="J146" s="354">
        <f t="shared" si="85"/>
        <v>0.23690091442888822</v>
      </c>
      <c r="K146" s="354">
        <f t="shared" si="85"/>
        <v>0.23679699387289371</v>
      </c>
      <c r="L146" s="354">
        <f t="shared" si="85"/>
        <v>0.24422187507289372</v>
      </c>
      <c r="M146" s="354">
        <f>SUM(M147:M147)</f>
        <v>0.3076685265768937</v>
      </c>
      <c r="N146" s="354"/>
      <c r="O146" s="352">
        <f>SUM(O147)</f>
        <v>0.18694141387981517</v>
      </c>
      <c r="P146" s="463"/>
    </row>
    <row r="147" spans="1:20" x14ac:dyDescent="0.3">
      <c r="A147" s="2" t="s">
        <v>121</v>
      </c>
      <c r="B147" t="s">
        <v>128</v>
      </c>
      <c r="C147" s="39">
        <f>0.020833*C145</f>
        <v>0.10691055974742451</v>
      </c>
      <c r="D147" s="39">
        <f t="shared" ref="D147:K147" si="86">0.020833*D145</f>
        <v>0.1166483206074245</v>
      </c>
      <c r="E147" s="39">
        <f t="shared" si="86"/>
        <v>0.16286151019289372</v>
      </c>
      <c r="F147" s="39">
        <f t="shared" si="86"/>
        <v>0.18940772311127441</v>
      </c>
      <c r="G147" s="346">
        <f t="shared" si="86"/>
        <v>0.19718337770089372</v>
      </c>
      <c r="H147" s="39">
        <f t="shared" si="86"/>
        <v>0.18631480160089373</v>
      </c>
      <c r="I147" s="39"/>
      <c r="J147" s="39">
        <f t="shared" si="86"/>
        <v>0.23690091442888822</v>
      </c>
      <c r="K147" s="39">
        <f t="shared" si="86"/>
        <v>0.23679699387289371</v>
      </c>
      <c r="L147" s="39">
        <f t="shared" ref="L147" si="87">0.020833*L145</f>
        <v>0.24422187507289372</v>
      </c>
      <c r="M147" s="39">
        <f t="shared" ref="M147" si="88">0.020833*M145</f>
        <v>0.3076685265768937</v>
      </c>
      <c r="N147" s="39"/>
      <c r="O147" s="246">
        <f>0.020833*O145</f>
        <v>0.18694141387981517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0.32964046490547755</v>
      </c>
      <c r="D148" s="354">
        <f t="shared" ref="D148:K148" si="89">SUM(D149,D150)</f>
        <v>0.35966518860547753</v>
      </c>
      <c r="E148" s="354">
        <f t="shared" si="89"/>
        <v>0.50215567163829156</v>
      </c>
      <c r="F148" s="354">
        <f t="shared" si="89"/>
        <v>0.58400638861674803</v>
      </c>
      <c r="G148" s="354">
        <f t="shared" si="89"/>
        <v>0.60798129249829158</v>
      </c>
      <c r="H148" s="354">
        <f t="shared" si="89"/>
        <v>0.57446989299829165</v>
      </c>
      <c r="I148" s="354"/>
      <c r="J148" s="354">
        <f t="shared" si="89"/>
        <v>0.73044353853691901</v>
      </c>
      <c r="K148" s="354">
        <f t="shared" si="89"/>
        <v>0.7301231172382916</v>
      </c>
      <c r="L148" s="354">
        <f t="shared" ref="L148" si="90">SUM(L149,L150)</f>
        <v>0.75301647123829163</v>
      </c>
      <c r="M148" s="354">
        <f t="shared" ref="M148" si="91">SUM(M149,M150)</f>
        <v>0.94864339291829158</v>
      </c>
      <c r="N148" s="354"/>
      <c r="O148" s="352">
        <f>SUM(O149:O150)</f>
        <v>0.57640194501847675</v>
      </c>
    </row>
    <row r="149" spans="1:20" x14ac:dyDescent="0.3">
      <c r="A149" s="2" t="s">
        <v>25</v>
      </c>
      <c r="B149" t="s">
        <v>129</v>
      </c>
      <c r="C149" s="39">
        <f>C147</f>
        <v>0.10691055974742451</v>
      </c>
      <c r="D149" s="39">
        <f t="shared" ref="D149:K149" si="92">D147</f>
        <v>0.1166483206074245</v>
      </c>
      <c r="E149" s="39">
        <f t="shared" si="92"/>
        <v>0.16286151019289372</v>
      </c>
      <c r="F149" s="39">
        <f t="shared" si="92"/>
        <v>0.18940772311127441</v>
      </c>
      <c r="G149" s="39">
        <f t="shared" si="92"/>
        <v>0.19718337770089372</v>
      </c>
      <c r="H149" s="39">
        <f t="shared" si="92"/>
        <v>0.18631480160089373</v>
      </c>
      <c r="I149" s="39"/>
      <c r="J149" s="39">
        <f t="shared" si="92"/>
        <v>0.23690091442888822</v>
      </c>
      <c r="K149" s="39">
        <f t="shared" si="92"/>
        <v>0.23679699387289371</v>
      </c>
      <c r="L149" s="39">
        <f t="shared" ref="L149" si="93">L147</f>
        <v>0.24422187507289372</v>
      </c>
      <c r="M149" s="39">
        <f t="shared" ref="M149" si="94">M147</f>
        <v>0.3076685265768937</v>
      </c>
      <c r="N149" s="39"/>
      <c r="O149" s="246">
        <f>O147</f>
        <v>0.18694141387981517</v>
      </c>
    </row>
    <row r="150" spans="1:20" x14ac:dyDescent="0.3">
      <c r="A150" s="2" t="s">
        <v>26</v>
      </c>
      <c r="B150" t="s">
        <v>130</v>
      </c>
      <c r="C150" s="39">
        <f>0.043402*C145</f>
        <v>0.22272990515805302</v>
      </c>
      <c r="D150" s="39">
        <f t="shared" ref="D150:K150" si="95">0.043402*D145</f>
        <v>0.24301686799805303</v>
      </c>
      <c r="E150" s="39">
        <f t="shared" si="95"/>
        <v>0.33929416144539787</v>
      </c>
      <c r="F150" s="39">
        <f t="shared" si="95"/>
        <v>0.39459866550547362</v>
      </c>
      <c r="G150" s="39">
        <f t="shared" si="95"/>
        <v>0.41079791479739786</v>
      </c>
      <c r="H150" s="39">
        <f t="shared" si="95"/>
        <v>0.3881550913973979</v>
      </c>
      <c r="I150" s="39"/>
      <c r="J150" s="39">
        <f t="shared" si="95"/>
        <v>0.49354262410803085</v>
      </c>
      <c r="K150" s="39">
        <f t="shared" si="95"/>
        <v>0.49332612336539783</v>
      </c>
      <c r="L150" s="39">
        <f t="shared" ref="L150" si="96">0.043402*L145</f>
        <v>0.50879459616539791</v>
      </c>
      <c r="M150" s="39">
        <f t="shared" ref="M150" si="97">0.043402*M145</f>
        <v>0.64097486634139789</v>
      </c>
      <c r="N150" s="39"/>
      <c r="O150" s="246">
        <f>0.043402*O145</f>
        <v>0.38946053113866164</v>
      </c>
    </row>
    <row r="151" spans="1:20" ht="28.8" x14ac:dyDescent="0.3">
      <c r="A151" s="364">
        <v>10</v>
      </c>
      <c r="B151" s="365" t="s">
        <v>134</v>
      </c>
      <c r="C151" s="366">
        <v>1.38E-2</v>
      </c>
      <c r="D151" s="366">
        <v>1.38E-2</v>
      </c>
      <c r="E151" s="366">
        <v>1.38E-2</v>
      </c>
      <c r="F151" s="366">
        <v>1.38E-2</v>
      </c>
      <c r="G151" s="366">
        <v>1.38E-2</v>
      </c>
      <c r="H151" s="366">
        <v>1.38E-2</v>
      </c>
      <c r="I151" s="366"/>
      <c r="J151" s="366">
        <v>1.38E-2</v>
      </c>
      <c r="K151" s="366">
        <v>1.38E-2</v>
      </c>
      <c r="L151" s="366">
        <v>1.38E-2</v>
      </c>
      <c r="M151" s="366">
        <v>1.38E-2</v>
      </c>
      <c r="N151" s="367"/>
      <c r="O151" s="368">
        <f t="shared" ref="O151" si="98">(C151*$C$111+D151*$D$111+E151*$E$111+F151*$F$111+G151*$G$111+H151*$H$111+I151*$I$111+J151*$J$111+K151*$K$111+L151*$L$111+M151*$M$111)/$O$111</f>
        <v>1.3800000000000002E-2</v>
      </c>
    </row>
    <row r="152" spans="1:20" ht="18" x14ac:dyDescent="0.3">
      <c r="A152" s="579" t="s">
        <v>60</v>
      </c>
      <c r="B152" s="579"/>
      <c r="C152" s="340">
        <f t="shared" ref="C152:H152" si="99">SUM(C113,C120,C130,C135,C138,C143,C151)</f>
        <v>5.5821400011529025</v>
      </c>
      <c r="D152" s="340">
        <f t="shared" si="99"/>
        <v>6.0893224857129029</v>
      </c>
      <c r="E152" s="340">
        <f t="shared" si="99"/>
        <v>8.4962947507311846</v>
      </c>
      <c r="F152" s="340">
        <f t="shared" si="99"/>
        <v>9.8789302885280232</v>
      </c>
      <c r="G152" s="340">
        <f t="shared" si="99"/>
        <v>10.283918239099185</v>
      </c>
      <c r="H152" s="340">
        <f t="shared" si="99"/>
        <v>9.7178382634991856</v>
      </c>
      <c r="I152" s="340"/>
      <c r="J152" s="340">
        <f>SUM(J113,J120,J130,J135,J138,J143,J151)</f>
        <v>12.352570288365808</v>
      </c>
      <c r="K152" s="340">
        <f>SUM(K113,K120,K130,K135,K138,K143,K151)</f>
        <v>12.347157680011186</v>
      </c>
      <c r="L152" s="340">
        <f>SUM(L113,L120,L130,L135,L138,L143,L151)</f>
        <v>12.733875915211186</v>
      </c>
      <c r="M152" s="340">
        <f>SUM(M113,M120,M130,M135,M138,M143,M151)</f>
        <v>16.038437488395186</v>
      </c>
      <c r="N152" s="369"/>
      <c r="O152" s="467">
        <f>O145+O146+O148+O151</f>
        <v>9.7504747984324514</v>
      </c>
      <c r="P152" t="s">
        <v>222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0.34198564945833893</v>
      </c>
    </row>
    <row r="154" spans="1:20" x14ac:dyDescent="0.3">
      <c r="H154" s="78"/>
      <c r="I154" s="78"/>
      <c r="J154" s="201"/>
      <c r="K154" s="78"/>
      <c r="L154" s="78"/>
      <c r="O154" s="90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170</v>
      </c>
      <c r="F158" s="1">
        <v>21</v>
      </c>
      <c r="G158" s="1">
        <v>7</v>
      </c>
      <c r="H158" s="1">
        <v>80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23970.17</v>
      </c>
      <c r="D160" s="342">
        <v>212586.85</v>
      </c>
      <c r="E160" s="342">
        <v>1210286.28</v>
      </c>
      <c r="F160" s="342">
        <v>70320.59</v>
      </c>
      <c r="G160" s="342">
        <v>39223.230000000003</v>
      </c>
      <c r="H160" s="342">
        <v>475864.65</v>
      </c>
      <c r="I160" s="342">
        <v>0</v>
      </c>
      <c r="J160" s="343">
        <v>0</v>
      </c>
      <c r="K160" s="342">
        <v>356249.39</v>
      </c>
      <c r="L160" s="342">
        <v>77658.03</v>
      </c>
      <c r="M160" s="342">
        <v>366461.45</v>
      </c>
      <c r="N160" s="342"/>
      <c r="O160" s="344">
        <f>SUM(C160:M160)</f>
        <v>2832620.64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0.98032000000000008</v>
      </c>
      <c r="D162" s="354">
        <f>SUM(D163:D167)</f>
        <v>1.2619400000000001</v>
      </c>
      <c r="E162" s="354">
        <f t="shared" ref="E162:H162" si="100">SUM(E163:E167)</f>
        <v>1.4945559999999998</v>
      </c>
      <c r="F162" s="354">
        <f t="shared" si="100"/>
        <v>1.8645559999999999</v>
      </c>
      <c r="G162" s="354">
        <f t="shared" si="100"/>
        <v>2.1320320000000001</v>
      </c>
      <c r="H162" s="354">
        <f t="shared" si="100"/>
        <v>2.1139319999999997</v>
      </c>
      <c r="I162" s="354"/>
      <c r="J162" s="354"/>
      <c r="K162" s="354">
        <f>SUM(K163:K167)</f>
        <v>3.3820160000000001</v>
      </c>
      <c r="L162" s="354">
        <f>SUM(L163:L167)</f>
        <v>3.8170920000000006</v>
      </c>
      <c r="M162" s="354">
        <f t="shared" ref="M162" si="101">SUM(M163:M167)</f>
        <v>4.4492200000000004</v>
      </c>
      <c r="N162" s="354"/>
      <c r="O162" s="352">
        <f t="shared" ref="O162:O191" si="102">(C162*$C$160+D162*$D$160+E162*$E$160+F162*$F$160+G162*$G$160+H162*$H$160+I162*$I$160+J162*$J$160+K162*$K$160+L162*$L$160+M162*$M$160)/$O$160</f>
        <v>2.2781147543422122</v>
      </c>
    </row>
    <row r="163" spans="1:15" x14ac:dyDescent="0.3">
      <c r="A163" s="2" t="s">
        <v>3</v>
      </c>
      <c r="B163" t="s">
        <v>30</v>
      </c>
      <c r="C163" s="34">
        <v>0.60799999999999998</v>
      </c>
      <c r="D163" s="34">
        <v>0.82350000000000001</v>
      </c>
      <c r="E163" s="34">
        <v>0.94889999999999997</v>
      </c>
      <c r="F163" s="34">
        <v>0.94889999999999997</v>
      </c>
      <c r="G163" s="34">
        <v>1.3557999999999999</v>
      </c>
      <c r="H163" s="34">
        <v>1.4258</v>
      </c>
      <c r="I163" s="34"/>
      <c r="J163" s="34"/>
      <c r="K163" s="34">
        <v>1.9854000000000001</v>
      </c>
      <c r="L163" s="34">
        <v>2.3698000000000001</v>
      </c>
      <c r="M163" s="34">
        <v>2.5205000000000002</v>
      </c>
      <c r="N163" s="34"/>
      <c r="O163" s="89">
        <f t="shared" si="102"/>
        <v>1.3949878193385612</v>
      </c>
    </row>
    <row r="164" spans="1:15" x14ac:dyDescent="0.3">
      <c r="A164" s="2" t="s">
        <v>4</v>
      </c>
      <c r="B164" t="s">
        <v>31</v>
      </c>
      <c r="C164" s="39">
        <f>C163*0.04</f>
        <v>2.4320000000000001E-2</v>
      </c>
      <c r="D164" s="39">
        <f t="shared" ref="D164:M164" si="103">D163*0.04</f>
        <v>3.2940000000000004E-2</v>
      </c>
      <c r="E164" s="39">
        <f t="shared" si="103"/>
        <v>3.7955999999999997E-2</v>
      </c>
      <c r="F164" s="39">
        <f t="shared" si="103"/>
        <v>3.7955999999999997E-2</v>
      </c>
      <c r="G164" s="39">
        <f t="shared" si="103"/>
        <v>5.4231999999999995E-2</v>
      </c>
      <c r="H164" s="39">
        <f t="shared" si="103"/>
        <v>5.7031999999999999E-2</v>
      </c>
      <c r="I164" s="39"/>
      <c r="J164" s="39"/>
      <c r="K164" s="39">
        <f t="shared" si="103"/>
        <v>7.9416E-2</v>
      </c>
      <c r="L164" s="39">
        <f t="shared" si="103"/>
        <v>9.4792000000000001E-2</v>
      </c>
      <c r="M164" s="39">
        <f t="shared" si="103"/>
        <v>0.10082000000000001</v>
      </c>
      <c r="N164" s="34"/>
      <c r="O164" s="89">
        <f t="shared" si="102"/>
        <v>5.5799512773542462E-2</v>
      </c>
    </row>
    <row r="165" spans="1:15" x14ac:dyDescent="0.3">
      <c r="A165" s="2" t="s">
        <v>192</v>
      </c>
      <c r="B165" t="s">
        <v>195</v>
      </c>
      <c r="C165" s="34"/>
      <c r="D165" s="34">
        <v>6.3E-3</v>
      </c>
      <c r="E165" s="34">
        <v>7.4999999999999997E-3</v>
      </c>
      <c r="F165" s="34"/>
      <c r="G165" s="34"/>
      <c r="H165" s="34"/>
      <c r="I165" s="34"/>
      <c r="J165" s="34"/>
      <c r="K165" s="34"/>
      <c r="L165" s="34"/>
      <c r="M165" s="34">
        <v>3.8E-3</v>
      </c>
      <c r="N165" s="34"/>
      <c r="O165" s="89">
        <f t="shared" si="102"/>
        <v>4.1689302119185291E-3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102"/>
        <v>0.1892965948228775</v>
      </c>
    </row>
    <row r="167" spans="1:15" x14ac:dyDescent="0.3">
      <c r="A167" s="2" t="s">
        <v>6</v>
      </c>
      <c r="B167" t="s">
        <v>33</v>
      </c>
      <c r="C167" s="34">
        <v>0.26179999999999998</v>
      </c>
      <c r="D167" s="34">
        <v>0.27239999999999998</v>
      </c>
      <c r="E167" s="34">
        <v>0.3352</v>
      </c>
      <c r="F167" s="34">
        <v>0.7127</v>
      </c>
      <c r="G167" s="34">
        <v>0.55700000000000005</v>
      </c>
      <c r="H167" s="34">
        <v>0.43880000000000002</v>
      </c>
      <c r="I167" s="34"/>
      <c r="J167" s="34"/>
      <c r="K167" s="34">
        <v>1.0888</v>
      </c>
      <c r="L167" s="34">
        <v>1.1241000000000001</v>
      </c>
      <c r="M167" s="34">
        <v>1.5545</v>
      </c>
      <c r="N167" s="34"/>
      <c r="O167" s="89">
        <f t="shared" si="102"/>
        <v>0.6338618971953125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02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04">SUM(C170:C172,C176:C178)</f>
        <v>3.1715978974000003</v>
      </c>
      <c r="D169" s="354">
        <f t="shared" si="104"/>
        <v>3.1715978974000003</v>
      </c>
      <c r="E169" s="354">
        <f t="shared" si="104"/>
        <v>4.9250379901000008</v>
      </c>
      <c r="F169" s="354">
        <f t="shared" si="104"/>
        <v>5.1905236464000009</v>
      </c>
      <c r="G169" s="354">
        <f t="shared" si="104"/>
        <v>4.9250379901000008</v>
      </c>
      <c r="H169" s="354">
        <f t="shared" si="104"/>
        <v>4.9250379901000008</v>
      </c>
      <c r="I169" s="354"/>
      <c r="J169" s="354"/>
      <c r="K169" s="354">
        <f>SUM(K170:K172,K176:K178)</f>
        <v>4.9250379901000008</v>
      </c>
      <c r="L169" s="354">
        <f>SUM(L170:L172,L176:L178)</f>
        <v>4.9250379901000008</v>
      </c>
      <c r="M169" s="354">
        <f>SUM(M170:M172,M176:M178)</f>
        <v>4.9250379901000008</v>
      </c>
      <c r="N169" s="351"/>
      <c r="O169" s="352">
        <f t="shared" si="102"/>
        <v>4.7851959478948425</v>
      </c>
    </row>
    <row r="170" spans="1:15" x14ac:dyDescent="0.3">
      <c r="A170" s="2" t="s">
        <v>115</v>
      </c>
      <c r="B170" t="s">
        <v>114</v>
      </c>
      <c r="C170" s="39">
        <v>1.7318</v>
      </c>
      <c r="D170" s="39">
        <v>1.7318</v>
      </c>
      <c r="E170" s="39">
        <v>2.6057000000000001</v>
      </c>
      <c r="F170" s="39">
        <v>2.7248000000000001</v>
      </c>
      <c r="G170" s="39">
        <v>2.6057000000000001</v>
      </c>
      <c r="H170" s="39">
        <v>2.6057000000000001</v>
      </c>
      <c r="I170" s="39"/>
      <c r="J170" s="39"/>
      <c r="K170" s="39">
        <v>2.6057000000000001</v>
      </c>
      <c r="L170" s="39">
        <v>2.6057000000000001</v>
      </c>
      <c r="M170" s="39">
        <v>2.6057000000000001</v>
      </c>
      <c r="N170" s="39"/>
      <c r="O170" s="89">
        <f t="shared" si="102"/>
        <v>2.535675798838704</v>
      </c>
    </row>
    <row r="171" spans="1:15" x14ac:dyDescent="0.3">
      <c r="A171" s="2" t="s">
        <v>116</v>
      </c>
      <c r="B171" t="s">
        <v>117</v>
      </c>
      <c r="C171" s="39">
        <f>C170*0.423893</f>
        <v>0.73409789740000009</v>
      </c>
      <c r="D171" s="39">
        <f>D170*0.423893</f>
        <v>0.73409789740000009</v>
      </c>
      <c r="E171" s="39">
        <f t="shared" ref="E171:H171" si="105">E170*0.423893</f>
        <v>1.1045379901000001</v>
      </c>
      <c r="F171" s="39">
        <f t="shared" si="105"/>
        <v>1.1550236464000001</v>
      </c>
      <c r="G171" s="39">
        <f t="shared" si="105"/>
        <v>1.1045379901000001</v>
      </c>
      <c r="H171" s="39">
        <f t="shared" si="105"/>
        <v>1.1045379901000001</v>
      </c>
      <c r="I171" s="39"/>
      <c r="J171" s="39"/>
      <c r="K171" s="39">
        <f t="shared" ref="K171:M171" si="106">K170*0.423893</f>
        <v>1.1045379901000001</v>
      </c>
      <c r="L171" s="39">
        <f t="shared" si="106"/>
        <v>1.1045379901000001</v>
      </c>
      <c r="M171" s="39">
        <f t="shared" si="106"/>
        <v>1.1045379901000001</v>
      </c>
      <c r="N171" s="39"/>
      <c r="O171" s="89">
        <f t="shared" si="102"/>
        <v>1.0748552213971345</v>
      </c>
    </row>
    <row r="172" spans="1:15" x14ac:dyDescent="0.3">
      <c r="A172" s="280" t="s">
        <v>8</v>
      </c>
      <c r="B172" s="1" t="s">
        <v>35</v>
      </c>
      <c r="C172" s="43">
        <f t="shared" ref="C172:H172" si="107">SUM(C173:C175)</f>
        <v>0.45190000000000002</v>
      </c>
      <c r="D172" s="43">
        <f t="shared" si="107"/>
        <v>0.45190000000000002</v>
      </c>
      <c r="E172" s="43">
        <f t="shared" si="107"/>
        <v>0.82319999999999993</v>
      </c>
      <c r="F172" s="43">
        <f t="shared" si="107"/>
        <v>0.89700000000000002</v>
      </c>
      <c r="G172" s="43">
        <f t="shared" si="107"/>
        <v>0.82319999999999993</v>
      </c>
      <c r="H172" s="43">
        <f t="shared" si="107"/>
        <v>0.82319999999999993</v>
      </c>
      <c r="I172" s="43"/>
      <c r="J172" s="43"/>
      <c r="K172" s="43">
        <f t="shared" ref="K172:M172" si="108">SUM(K173:K175)</f>
        <v>0.82319999999999993</v>
      </c>
      <c r="L172" s="43">
        <f t="shared" si="108"/>
        <v>0.82319999999999993</v>
      </c>
      <c r="M172" s="43">
        <f t="shared" si="108"/>
        <v>0.82319999999999993</v>
      </c>
      <c r="N172" s="43"/>
      <c r="O172" s="75">
        <f t="shared" si="102"/>
        <v>0.79402420398377105</v>
      </c>
    </row>
    <row r="173" spans="1:15" x14ac:dyDescent="0.3">
      <c r="A173" s="2" t="s">
        <v>9</v>
      </c>
      <c r="B173" t="s">
        <v>108</v>
      </c>
      <c r="C173" s="39">
        <v>0.40529999999999999</v>
      </c>
      <c r="D173" s="39">
        <v>0.40529999999999999</v>
      </c>
      <c r="E173" s="39">
        <v>0.73829999999999996</v>
      </c>
      <c r="F173" s="39">
        <v>0.80449999999999999</v>
      </c>
      <c r="G173" s="39">
        <v>0.73829999999999996</v>
      </c>
      <c r="H173" s="39">
        <v>0.73829999999999996</v>
      </c>
      <c r="I173" s="39"/>
      <c r="J173" s="39"/>
      <c r="K173" s="39">
        <v>0.73829999999999996</v>
      </c>
      <c r="L173" s="39">
        <v>0.73829999999999996</v>
      </c>
      <c r="M173" s="39">
        <v>0.73829999999999996</v>
      </c>
      <c r="N173" s="39"/>
      <c r="O173" s="89">
        <f t="shared" si="102"/>
        <v>0.71213403073628667</v>
      </c>
    </row>
    <row r="174" spans="1:15" x14ac:dyDescent="0.3">
      <c r="A174" s="2" t="s">
        <v>10</v>
      </c>
      <c r="B174" t="s">
        <v>109</v>
      </c>
      <c r="C174" s="39">
        <v>4.2200000000000001E-2</v>
      </c>
      <c r="D174" s="39">
        <v>4.2200000000000001E-2</v>
      </c>
      <c r="E174" s="39">
        <v>7.6899999999999996E-2</v>
      </c>
      <c r="F174" s="39">
        <v>8.3799999999999999E-2</v>
      </c>
      <c r="G174" s="39">
        <v>7.6899999999999996E-2</v>
      </c>
      <c r="H174" s="39">
        <v>7.6899999999999996E-2</v>
      </c>
      <c r="I174" s="39"/>
      <c r="J174" s="39"/>
      <c r="K174" s="39">
        <v>7.6899999999999996E-2</v>
      </c>
      <c r="L174" s="39">
        <v>7.6899999999999996E-2</v>
      </c>
      <c r="M174" s="39">
        <v>7.6899999999999996E-2</v>
      </c>
      <c r="N174" s="39"/>
      <c r="O174" s="89">
        <f t="shared" si="102"/>
        <v>7.4173437743855458E-2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8.6999999999999994E-3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102"/>
        <v>7.7167355036288953E-3</v>
      </c>
    </row>
    <row r="176" spans="1:15" x14ac:dyDescent="0.3">
      <c r="A176" s="2" t="s">
        <v>13</v>
      </c>
      <c r="B176" t="s">
        <v>40</v>
      </c>
      <c r="C176" s="39">
        <v>4.4400000000000002E-2</v>
      </c>
      <c r="D176" s="39">
        <v>4.4400000000000002E-2</v>
      </c>
      <c r="E176" s="39">
        <v>6.8500000000000005E-2</v>
      </c>
      <c r="F176" s="39">
        <v>7.1099999999999997E-2</v>
      </c>
      <c r="G176" s="39">
        <v>6.8500000000000005E-2</v>
      </c>
      <c r="H176" s="39">
        <v>6.8500000000000005E-2</v>
      </c>
      <c r="I176" s="39"/>
      <c r="J176" s="39"/>
      <c r="K176" s="39">
        <v>6.8500000000000005E-2</v>
      </c>
      <c r="L176" s="39">
        <v>6.8500000000000005E-2</v>
      </c>
      <c r="M176" s="39">
        <v>6.8500000000000005E-2</v>
      </c>
      <c r="N176" s="39"/>
      <c r="O176" s="89">
        <f t="shared" si="102"/>
        <v>6.6551913281264502E-2</v>
      </c>
    </row>
    <row r="177" spans="1:16" x14ac:dyDescent="0.3">
      <c r="A177" s="595" t="s">
        <v>14</v>
      </c>
      <c r="B177" t="s">
        <v>118</v>
      </c>
      <c r="C177" s="39">
        <v>0.1575</v>
      </c>
      <c r="D177" s="39">
        <v>0.1575</v>
      </c>
      <c r="E177" s="39">
        <v>0.247</v>
      </c>
      <c r="F177" s="39">
        <v>0.26100000000000001</v>
      </c>
      <c r="G177" s="39">
        <v>0.247</v>
      </c>
      <c r="H177" s="39">
        <v>0.247</v>
      </c>
      <c r="I177" s="39"/>
      <c r="J177" s="39"/>
      <c r="K177" s="39">
        <v>0.247</v>
      </c>
      <c r="L177" s="39">
        <v>0.247</v>
      </c>
      <c r="M177" s="39">
        <v>0.247</v>
      </c>
      <c r="N177" s="39"/>
      <c r="O177" s="89">
        <f t="shared" si="102"/>
        <v>0.2398732549834135</v>
      </c>
    </row>
    <row r="178" spans="1:16" x14ac:dyDescent="0.3">
      <c r="A178" s="595"/>
      <c r="B178" t="s">
        <v>117</v>
      </c>
      <c r="C178" s="39">
        <v>5.1900000000000002E-2</v>
      </c>
      <c r="D178" s="39">
        <v>5.1900000000000002E-2</v>
      </c>
      <c r="E178" s="39">
        <v>7.6100000000000001E-2</v>
      </c>
      <c r="F178" s="39">
        <v>8.1600000000000006E-2</v>
      </c>
      <c r="G178" s="39">
        <v>7.6100000000000001E-2</v>
      </c>
      <c r="H178" s="39">
        <v>7.6100000000000001E-2</v>
      </c>
      <c r="I178" s="39"/>
      <c r="J178" s="39"/>
      <c r="K178" s="39">
        <v>7.6100000000000001E-2</v>
      </c>
      <c r="L178" s="39">
        <v>7.6100000000000001E-2</v>
      </c>
      <c r="M178" s="39">
        <v>7.6100000000000001E-2</v>
      </c>
      <c r="N178" s="39"/>
      <c r="O178" s="89">
        <f t="shared" si="102"/>
        <v>7.4215555410554371E-2</v>
      </c>
    </row>
    <row r="179" spans="1:16" x14ac:dyDescent="0.3">
      <c r="A179" s="349">
        <v>6</v>
      </c>
      <c r="B179" s="350" t="s">
        <v>42</v>
      </c>
      <c r="C179" s="354">
        <f>SUM(C180:C181)</f>
        <v>0.3846</v>
      </c>
      <c r="D179" s="354">
        <f>SUM(D180:D181)</f>
        <v>0.3846</v>
      </c>
      <c r="E179" s="354">
        <f t="shared" ref="E179:H179" si="109">SUM(E180:E181)</f>
        <v>0.48419999999999996</v>
      </c>
      <c r="F179" s="354">
        <f t="shared" si="109"/>
        <v>0.49929999999999997</v>
      </c>
      <c r="G179" s="354">
        <f t="shared" si="109"/>
        <v>0.48419999999999996</v>
      </c>
      <c r="H179" s="354">
        <f t="shared" si="109"/>
        <v>0.48419999999999996</v>
      </c>
      <c r="I179" s="354"/>
      <c r="J179" s="354"/>
      <c r="K179" s="354">
        <f t="shared" ref="K179:M179" si="110">SUM(K180:K181)</f>
        <v>0.48419999999999996</v>
      </c>
      <c r="L179" s="354">
        <f t="shared" si="110"/>
        <v>0.48419999999999996</v>
      </c>
      <c r="M179" s="354">
        <f t="shared" si="110"/>
        <v>0.48419999999999996</v>
      </c>
      <c r="N179" s="354"/>
      <c r="O179" s="352">
        <f t="shared" si="102"/>
        <v>0.47625709442158126</v>
      </c>
    </row>
    <row r="180" spans="1:16" x14ac:dyDescent="0.3">
      <c r="A180" s="2" t="s">
        <v>15</v>
      </c>
      <c r="B180" t="s">
        <v>43</v>
      </c>
      <c r="C180" s="39">
        <v>0.18010000000000001</v>
      </c>
      <c r="D180" s="39">
        <v>0.18010000000000001</v>
      </c>
      <c r="E180" s="39">
        <v>0.2797</v>
      </c>
      <c r="F180" s="39">
        <v>0.29480000000000001</v>
      </c>
      <c r="G180" s="39">
        <v>0.2797</v>
      </c>
      <c r="H180" s="39">
        <v>0.2797</v>
      </c>
      <c r="I180" s="39"/>
      <c r="J180" s="39"/>
      <c r="K180" s="39">
        <v>0.2797</v>
      </c>
      <c r="L180" s="39">
        <v>0.2797</v>
      </c>
      <c r="M180" s="39">
        <v>0.2797</v>
      </c>
      <c r="N180" s="39"/>
      <c r="O180" s="89">
        <f t="shared" si="102"/>
        <v>0.2717570944215813</v>
      </c>
    </row>
    <row r="181" spans="1:16" x14ac:dyDescent="0.3">
      <c r="A181" s="2" t="s">
        <v>16</v>
      </c>
      <c r="B181" t="s">
        <v>44</v>
      </c>
      <c r="C181" s="39">
        <v>0.20449999999999999</v>
      </c>
      <c r="D181" s="39">
        <v>0.20449999999999999</v>
      </c>
      <c r="E181" s="39">
        <v>0.20449999999999999</v>
      </c>
      <c r="F181" s="39">
        <v>0.20449999999999999</v>
      </c>
      <c r="G181" s="39">
        <v>0.20449999999999999</v>
      </c>
      <c r="H181" s="39">
        <v>0.20449999999999999</v>
      </c>
      <c r="I181" s="39"/>
      <c r="J181" s="39"/>
      <c r="K181" s="39">
        <v>0.20449999999999999</v>
      </c>
      <c r="L181" s="39">
        <v>0.20449999999999999</v>
      </c>
      <c r="M181" s="39">
        <v>0.20449999999999999</v>
      </c>
      <c r="N181" s="39"/>
      <c r="O181" s="89">
        <f t="shared" si="102"/>
        <v>0.20449999999999999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02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02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0.28519999999999995</v>
      </c>
      <c r="D184" s="354">
        <f>SUM(D185:D186)</f>
        <v>0.32990000000000003</v>
      </c>
      <c r="E184" s="354">
        <f t="shared" ref="E184:M184" si="111">SUM(E185:E186)</f>
        <v>0.40310000000000001</v>
      </c>
      <c r="F184" s="354">
        <f t="shared" si="111"/>
        <v>0.77490000000000003</v>
      </c>
      <c r="G184" s="354">
        <f t="shared" si="111"/>
        <v>0.60540000000000005</v>
      </c>
      <c r="H184" s="354">
        <f t="shared" si="111"/>
        <v>0.57240000000000002</v>
      </c>
      <c r="I184" s="354"/>
      <c r="J184" s="354"/>
      <c r="K184" s="354">
        <f t="shared" si="111"/>
        <v>1.1832</v>
      </c>
      <c r="L184" s="354">
        <f t="shared" si="111"/>
        <v>1.2217</v>
      </c>
      <c r="M184" s="354">
        <f t="shared" si="111"/>
        <v>1.7833999999999999</v>
      </c>
      <c r="N184" s="354"/>
      <c r="O184" s="352">
        <f t="shared" si="102"/>
        <v>0.73620646621038532</v>
      </c>
    </row>
    <row r="185" spans="1:16" x14ac:dyDescent="0.3">
      <c r="A185" s="2" t="s">
        <v>17</v>
      </c>
      <c r="B185" t="s">
        <v>46</v>
      </c>
      <c r="C185" s="39">
        <v>0.26939999999999997</v>
      </c>
      <c r="D185" s="39">
        <v>0.31190000000000001</v>
      </c>
      <c r="E185" s="39">
        <v>0.38100000000000001</v>
      </c>
      <c r="F185" s="39">
        <v>0.73240000000000005</v>
      </c>
      <c r="G185" s="39">
        <v>0.57230000000000003</v>
      </c>
      <c r="H185" s="39">
        <v>0.54100000000000004</v>
      </c>
      <c r="I185" s="39"/>
      <c r="J185" s="39"/>
      <c r="K185" s="39">
        <v>1.1185</v>
      </c>
      <c r="L185" s="39">
        <v>1.1548</v>
      </c>
      <c r="M185" s="39">
        <v>1.6858</v>
      </c>
      <c r="N185" s="39"/>
      <c r="O185" s="89">
        <f t="shared" si="102"/>
        <v>0.69589292177755235</v>
      </c>
    </row>
    <row r="186" spans="1:16" x14ac:dyDescent="0.3">
      <c r="A186" s="2" t="s">
        <v>18</v>
      </c>
      <c r="B186" t="s">
        <v>48</v>
      </c>
      <c r="C186" s="39">
        <v>1.5800000000000002E-2</v>
      </c>
      <c r="D186" s="39">
        <v>1.7999999999999999E-2</v>
      </c>
      <c r="E186" s="39">
        <v>2.2100000000000002E-2</v>
      </c>
      <c r="F186" s="39">
        <v>4.2500000000000003E-2</v>
      </c>
      <c r="G186" s="39">
        <v>3.3099999999999997E-2</v>
      </c>
      <c r="H186" s="39">
        <v>3.1399999999999997E-2</v>
      </c>
      <c r="I186" s="39"/>
      <c r="J186" s="39"/>
      <c r="K186" s="39">
        <v>6.4699999999999994E-2</v>
      </c>
      <c r="L186" s="39">
        <v>6.6900000000000001E-2</v>
      </c>
      <c r="M186" s="39">
        <v>9.7600000000000006E-2</v>
      </c>
      <c r="N186" s="39"/>
      <c r="O186" s="89">
        <f t="shared" si="102"/>
        <v>4.0313544432833054E-2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0.45300000000000007</v>
      </c>
      <c r="E187" s="354">
        <f t="shared" ref="E187:M187" si="112">SUM(E188:E191)</f>
        <v>0.56859999999999999</v>
      </c>
      <c r="F187" s="354">
        <f t="shared" si="112"/>
        <v>1.101</v>
      </c>
      <c r="G187" s="354">
        <f t="shared" si="112"/>
        <v>0.71530000000000005</v>
      </c>
      <c r="H187" s="354">
        <f t="shared" si="112"/>
        <v>0.96890000000000009</v>
      </c>
      <c r="I187" s="354"/>
      <c r="J187" s="354"/>
      <c r="K187" s="354">
        <f t="shared" si="112"/>
        <v>1.7843999999999998</v>
      </c>
      <c r="L187" s="354">
        <f t="shared" si="112"/>
        <v>1.6636</v>
      </c>
      <c r="M187" s="354">
        <f t="shared" si="112"/>
        <v>3.0106000000000002</v>
      </c>
      <c r="N187" s="354"/>
      <c r="O187" s="352">
        <f t="shared" si="102"/>
        <v>1.1410397842045659</v>
      </c>
    </row>
    <row r="188" spans="1:16" x14ac:dyDescent="0.3">
      <c r="A188" s="2" t="s">
        <v>19</v>
      </c>
      <c r="B188" t="s">
        <v>46</v>
      </c>
      <c r="C188" s="39">
        <v>0.27350000000000002</v>
      </c>
      <c r="D188" s="39">
        <v>0.22900000000000001</v>
      </c>
      <c r="E188" s="39">
        <v>0.28749999999999998</v>
      </c>
      <c r="F188" s="39">
        <v>0.55669999999999997</v>
      </c>
      <c r="G188" s="39">
        <v>0.36170000000000002</v>
      </c>
      <c r="H188" s="39">
        <v>0.4899</v>
      </c>
      <c r="I188" s="39"/>
      <c r="J188" s="39"/>
      <c r="K188" s="39">
        <v>0.9022</v>
      </c>
      <c r="L188" s="39">
        <v>0.84109999999999996</v>
      </c>
      <c r="M188" s="39">
        <v>1.5222</v>
      </c>
      <c r="N188" s="39"/>
      <c r="O188" s="89">
        <f t="shared" si="102"/>
        <v>0.57692516506728542</v>
      </c>
    </row>
    <row r="189" spans="1:16" x14ac:dyDescent="0.3">
      <c r="A189" s="2" t="s">
        <v>19</v>
      </c>
      <c r="B189" t="s">
        <v>47</v>
      </c>
      <c r="C189" s="39">
        <v>0.14030000000000001</v>
      </c>
      <c r="D189" s="39">
        <v>0.11749999999999999</v>
      </c>
      <c r="E189" s="39">
        <v>0.14749999999999999</v>
      </c>
      <c r="F189" s="39">
        <v>0.28560000000000002</v>
      </c>
      <c r="G189" s="39">
        <v>0.1855</v>
      </c>
      <c r="H189" s="39">
        <v>0.25130000000000002</v>
      </c>
      <c r="I189" s="39"/>
      <c r="J189" s="39"/>
      <c r="K189" s="39">
        <v>0.46279999999999999</v>
      </c>
      <c r="L189" s="39">
        <v>0.43149999999999999</v>
      </c>
      <c r="M189" s="39">
        <v>0.78090000000000004</v>
      </c>
      <c r="N189" s="39"/>
      <c r="O189" s="89">
        <f t="shared" si="102"/>
        <v>0.29596439577662614</v>
      </c>
    </row>
    <row r="190" spans="1:16" x14ac:dyDescent="0.3">
      <c r="A190" s="2" t="s">
        <v>20</v>
      </c>
      <c r="B190" t="s">
        <v>50</v>
      </c>
      <c r="C190" s="39">
        <v>8.4000000000000005E-2</v>
      </c>
      <c r="D190" s="39">
        <v>7.0400000000000004E-2</v>
      </c>
      <c r="E190" s="39">
        <v>8.8300000000000003E-2</v>
      </c>
      <c r="F190" s="39">
        <v>0.17100000000000001</v>
      </c>
      <c r="G190" s="39">
        <v>0.1111</v>
      </c>
      <c r="H190" s="39">
        <v>0.15049999999999999</v>
      </c>
      <c r="I190" s="39"/>
      <c r="J190" s="39"/>
      <c r="K190" s="39">
        <v>0.2772</v>
      </c>
      <c r="L190" s="39">
        <v>0.25840000000000002</v>
      </c>
      <c r="M190" s="39">
        <v>0.46760000000000002</v>
      </c>
      <c r="N190" s="39"/>
      <c r="O190" s="89">
        <f t="shared" si="102"/>
        <v>0.17722972550676605</v>
      </c>
    </row>
    <row r="191" spans="1:16" x14ac:dyDescent="0.3">
      <c r="A191" s="2" t="s">
        <v>20</v>
      </c>
      <c r="B191" t="s">
        <v>47</v>
      </c>
      <c r="C191" s="39">
        <v>4.3099999999999999E-2</v>
      </c>
      <c r="D191" s="39">
        <v>3.61E-2</v>
      </c>
      <c r="E191" s="39">
        <v>4.53E-2</v>
      </c>
      <c r="F191" s="39">
        <v>8.77E-2</v>
      </c>
      <c r="G191" s="39">
        <v>5.7000000000000002E-2</v>
      </c>
      <c r="H191" s="39">
        <v>7.7200000000000005E-2</v>
      </c>
      <c r="I191" s="39"/>
      <c r="J191" s="39"/>
      <c r="K191" s="39">
        <v>0.14219999999999999</v>
      </c>
      <c r="L191" s="39">
        <v>0.1326</v>
      </c>
      <c r="M191" s="39">
        <v>0.2399</v>
      </c>
      <c r="N191" s="39"/>
      <c r="O191" s="89">
        <f t="shared" si="102"/>
        <v>9.0920497853888407E-2</v>
      </c>
    </row>
    <row r="192" spans="1:16" x14ac:dyDescent="0.3">
      <c r="A192" s="349">
        <v>9</v>
      </c>
      <c r="B192" s="350" t="s">
        <v>51</v>
      </c>
      <c r="C192" s="354">
        <f t="shared" ref="C192:H192" si="113">SUM(C195,C197)</f>
        <v>0.45618717929602332</v>
      </c>
      <c r="D192" s="354">
        <f t="shared" si="113"/>
        <v>0.47646909185602326</v>
      </c>
      <c r="E192" s="354">
        <f t="shared" si="113"/>
        <v>0.66995252274982686</v>
      </c>
      <c r="F192" s="354">
        <f t="shared" si="113"/>
        <v>0.80221502895995522</v>
      </c>
      <c r="G192" s="354">
        <f t="shared" si="113"/>
        <v>0.75387006311782689</v>
      </c>
      <c r="H192" s="354">
        <f t="shared" si="113"/>
        <v>0.77109633311782699</v>
      </c>
      <c r="I192" s="354"/>
      <c r="J192" s="354"/>
      <c r="K192" s="354">
        <f>SUM(K195,K197)</f>
        <v>1.0003021912298269</v>
      </c>
      <c r="L192" s="354">
        <f>SUM(L195,L197)</f>
        <v>1.030312139997827</v>
      </c>
      <c r="M192" s="354">
        <f>SUM(M195,M197)</f>
        <v>1.2464552963018267</v>
      </c>
      <c r="N192" s="354"/>
      <c r="O192" s="354">
        <f>SUM(O195,O197)</f>
        <v>0.75052213175645577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-0.59419999999999995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14">SUM(C187,C184,C179,C169,C162)</f>
        <v>5.3626178974000007</v>
      </c>
      <c r="D194" s="360">
        <f t="shared" si="114"/>
        <v>5.6010378974000004</v>
      </c>
      <c r="E194" s="360">
        <f t="shared" si="114"/>
        <v>7.8754939901000007</v>
      </c>
      <c r="F194" s="360">
        <f t="shared" si="114"/>
        <v>9.4302796464000007</v>
      </c>
      <c r="G194" s="360">
        <f t="shared" si="114"/>
        <v>8.8619699901000004</v>
      </c>
      <c r="H194" s="360">
        <f t="shared" si="114"/>
        <v>9.064469990100001</v>
      </c>
      <c r="I194" s="360"/>
      <c r="J194" s="360"/>
      <c r="K194" s="360">
        <f>SUM(K187,K184,K179,K169,K162)</f>
        <v>11.7588539901</v>
      </c>
      <c r="L194" s="360">
        <f>SUM(L187,L184,L179,L169,L162)</f>
        <v>12.111629990100001</v>
      </c>
      <c r="M194" s="360">
        <f>SUM(M187,M184,M179,M169,M162)</f>
        <v>14.6524579901</v>
      </c>
      <c r="N194" s="361"/>
      <c r="O194" s="362">
        <f>((C194*$C$160+D194*$D$160+E194*$E$160+F194*$F$160+G194*$G$160+H194*$H$160+I194*$I$160+J194*$J$160+K194*$K$160+L194*$L$160+M194*$M$160)/$O$160)+O193</f>
        <v>8.8226140470735857</v>
      </c>
      <c r="P194" s="247"/>
      <c r="Q194" s="247"/>
    </row>
    <row r="195" spans="1:17" x14ac:dyDescent="0.3">
      <c r="A195" s="349" t="s">
        <v>21</v>
      </c>
      <c r="B195" s="350" t="s">
        <v>53</v>
      </c>
      <c r="C195" s="354">
        <f t="shared" ref="C195:L195" si="115">SUM(C196:C196)</f>
        <v>0.11171941865653422</v>
      </c>
      <c r="D195" s="354">
        <f t="shared" si="115"/>
        <v>0.11668642251653422</v>
      </c>
      <c r="E195" s="354">
        <f t="shared" si="115"/>
        <v>0.16407016629575333</v>
      </c>
      <c r="F195" s="354">
        <f t="shared" si="115"/>
        <v>0.19646101587345122</v>
      </c>
      <c r="G195" s="354">
        <f t="shared" si="115"/>
        <v>0.18462142080375332</v>
      </c>
      <c r="H195" s="354">
        <f t="shared" si="115"/>
        <v>0.18884010330375334</v>
      </c>
      <c r="I195" s="354"/>
      <c r="J195" s="354"/>
      <c r="K195" s="354">
        <f t="shared" si="115"/>
        <v>0.24497220517575333</v>
      </c>
      <c r="L195" s="354">
        <f t="shared" si="115"/>
        <v>0.25232158758375334</v>
      </c>
      <c r="M195" s="354">
        <f>SUM(M196:M196)</f>
        <v>0.30525465730775331</v>
      </c>
      <c r="N195" s="354"/>
      <c r="O195" s="352">
        <f>SUM(O196)</f>
        <v>0.18380151844268403</v>
      </c>
    </row>
    <row r="196" spans="1:17" x14ac:dyDescent="0.3">
      <c r="A196" s="2" t="s">
        <v>121</v>
      </c>
      <c r="B196" t="s">
        <v>128</v>
      </c>
      <c r="C196" s="39">
        <f>0.020833*C194</f>
        <v>0.11171941865653422</v>
      </c>
      <c r="D196" s="39">
        <f t="shared" ref="D196:K196" si="116">0.020833*D194</f>
        <v>0.11668642251653422</v>
      </c>
      <c r="E196" s="39">
        <f t="shared" si="116"/>
        <v>0.16407016629575333</v>
      </c>
      <c r="F196" s="39">
        <f t="shared" si="116"/>
        <v>0.19646101587345122</v>
      </c>
      <c r="G196" s="346">
        <f t="shared" si="116"/>
        <v>0.18462142080375332</v>
      </c>
      <c r="H196" s="39">
        <f t="shared" si="116"/>
        <v>0.18884010330375334</v>
      </c>
      <c r="I196" s="39"/>
      <c r="J196" s="39"/>
      <c r="K196" s="39">
        <f t="shared" si="116"/>
        <v>0.24497220517575333</v>
      </c>
      <c r="L196" s="39">
        <f t="shared" ref="L196" si="117">0.020833*L194</f>
        <v>0.25232158758375334</v>
      </c>
      <c r="M196" s="39">
        <f t="shared" ref="M196" si="118">0.020833*M194</f>
        <v>0.30525465730775331</v>
      </c>
      <c r="N196" s="39"/>
      <c r="O196" s="246">
        <f>0.020833*O194</f>
        <v>0.18380151844268403</v>
      </c>
      <c r="P196" s="39"/>
    </row>
    <row r="197" spans="1:17" x14ac:dyDescent="0.3">
      <c r="A197" s="349" t="s">
        <v>24</v>
      </c>
      <c r="B197" s="350" t="s">
        <v>56</v>
      </c>
      <c r="C197" s="354">
        <f>SUM(C198,C199)</f>
        <v>0.34446776063948908</v>
      </c>
      <c r="D197" s="354">
        <f t="shared" ref="D197:K197" si="119">SUM(D198,D199)</f>
        <v>0.35978266933948905</v>
      </c>
      <c r="E197" s="354">
        <f t="shared" si="119"/>
        <v>0.50588235645407353</v>
      </c>
      <c r="F197" s="354">
        <f t="shared" si="119"/>
        <v>0.60575401308650401</v>
      </c>
      <c r="G197" s="354">
        <f t="shared" si="119"/>
        <v>0.56924864231407357</v>
      </c>
      <c r="H197" s="354">
        <f t="shared" si="119"/>
        <v>0.58225622981407366</v>
      </c>
      <c r="I197" s="354"/>
      <c r="J197" s="354"/>
      <c r="K197" s="354">
        <f t="shared" si="119"/>
        <v>0.75532998605407364</v>
      </c>
      <c r="L197" s="354">
        <f t="shared" ref="L197" si="120">SUM(L198,L199)</f>
        <v>0.77799055241407367</v>
      </c>
      <c r="M197" s="354">
        <f t="shared" ref="M197" si="121">SUM(M198,M199)</f>
        <v>0.94120063899407347</v>
      </c>
      <c r="N197" s="354"/>
      <c r="O197" s="352">
        <f>SUM(O198:O199)</f>
        <v>0.56672061331377177</v>
      </c>
    </row>
    <row r="198" spans="1:17" x14ac:dyDescent="0.3">
      <c r="A198" s="2" t="s">
        <v>25</v>
      </c>
      <c r="B198" t="s">
        <v>129</v>
      </c>
      <c r="C198" s="39">
        <f>C196</f>
        <v>0.11171941865653422</v>
      </c>
      <c r="D198" s="39">
        <f t="shared" ref="D198:K198" si="122">D196</f>
        <v>0.11668642251653422</v>
      </c>
      <c r="E198" s="39">
        <f t="shared" si="122"/>
        <v>0.16407016629575333</v>
      </c>
      <c r="F198" s="39">
        <f t="shared" si="122"/>
        <v>0.19646101587345122</v>
      </c>
      <c r="G198" s="39">
        <f t="shared" si="122"/>
        <v>0.18462142080375332</v>
      </c>
      <c r="H198" s="39">
        <f t="shared" si="122"/>
        <v>0.18884010330375334</v>
      </c>
      <c r="I198" s="39"/>
      <c r="J198" s="39"/>
      <c r="K198" s="39">
        <f t="shared" si="122"/>
        <v>0.24497220517575333</v>
      </c>
      <c r="L198" s="39">
        <f t="shared" ref="L198" si="123">L196</f>
        <v>0.25232158758375334</v>
      </c>
      <c r="M198" s="39">
        <f t="shared" ref="M198" si="124">M196</f>
        <v>0.30525465730775331</v>
      </c>
      <c r="N198" s="39"/>
      <c r="O198" s="246">
        <f>O196</f>
        <v>0.18380151844268403</v>
      </c>
    </row>
    <row r="199" spans="1:17" x14ac:dyDescent="0.3">
      <c r="A199" s="2" t="s">
        <v>26</v>
      </c>
      <c r="B199" t="s">
        <v>130</v>
      </c>
      <c r="C199" s="39">
        <f>0.043402*C194</f>
        <v>0.23274834198295485</v>
      </c>
      <c r="D199" s="39">
        <f t="shared" ref="D199:K199" si="125">0.043402*D194</f>
        <v>0.24309624682295483</v>
      </c>
      <c r="E199" s="39">
        <f t="shared" si="125"/>
        <v>0.34181219015832026</v>
      </c>
      <c r="F199" s="39">
        <f t="shared" si="125"/>
        <v>0.40929299721305284</v>
      </c>
      <c r="G199" s="39">
        <f t="shared" si="125"/>
        <v>0.38462722151032025</v>
      </c>
      <c r="H199" s="39">
        <f t="shared" si="125"/>
        <v>0.39341612651032026</v>
      </c>
      <c r="I199" s="39"/>
      <c r="J199" s="39"/>
      <c r="K199" s="39">
        <f t="shared" si="125"/>
        <v>0.51035778087832029</v>
      </c>
      <c r="L199" s="39">
        <f t="shared" ref="L199" si="126">0.043402*L194</f>
        <v>0.52566896483032033</v>
      </c>
      <c r="M199" s="39">
        <f t="shared" ref="M199" si="127">0.043402*M194</f>
        <v>0.63594598168632022</v>
      </c>
      <c r="N199" s="39"/>
      <c r="O199" s="246">
        <f>0.043402*O194</f>
        <v>0.38291909487108777</v>
      </c>
    </row>
    <row r="200" spans="1:17" ht="28.8" x14ac:dyDescent="0.3">
      <c r="A200" s="370">
        <v>10</v>
      </c>
      <c r="B200" s="371" t="s">
        <v>134</v>
      </c>
      <c r="C200" s="372">
        <v>1.41E-2</v>
      </c>
      <c r="D200" s="372">
        <v>1.41E-2</v>
      </c>
      <c r="E200" s="372">
        <v>1.41E-2</v>
      </c>
      <c r="F200" s="372">
        <v>1.41E-2</v>
      </c>
      <c r="G200" s="372">
        <v>1.41E-2</v>
      </c>
      <c r="H200" s="372">
        <v>1.41E-2</v>
      </c>
      <c r="I200" s="372"/>
      <c r="J200" s="372"/>
      <c r="K200" s="372">
        <v>1.41E-2</v>
      </c>
      <c r="L200" s="372">
        <v>1.41E-2</v>
      </c>
      <c r="M200" s="372">
        <v>1.41E-2</v>
      </c>
      <c r="N200" s="373"/>
      <c r="O200" s="374">
        <f t="shared" ref="O200" si="128">(C200*$C$160+D200*$D$160+E200*$E$160+F200*$F$160+G200*$G$160+H200*$H$160+I200*$I$160+J200*$J$160+K200*$K$160+L200*$L$160+M200*$M$160)/$O$160</f>
        <v>1.4099999999999998E-2</v>
      </c>
      <c r="P200" s="246"/>
    </row>
    <row r="201" spans="1:17" ht="18" x14ac:dyDescent="0.3">
      <c r="A201" s="579" t="s">
        <v>60</v>
      </c>
      <c r="B201" s="579"/>
      <c r="C201" s="340">
        <f t="shared" ref="C201:H201" si="129">SUM(C162,C169,C179,C184,C187,C192,C200)</f>
        <v>5.8329050766960231</v>
      </c>
      <c r="D201" s="340">
        <f t="shared" si="129"/>
        <v>6.0916069892560243</v>
      </c>
      <c r="E201" s="340">
        <f t="shared" si="129"/>
        <v>8.5595465128498276</v>
      </c>
      <c r="F201" s="340">
        <f t="shared" si="129"/>
        <v>10.246594675359956</v>
      </c>
      <c r="G201" s="340">
        <f t="shared" si="129"/>
        <v>9.6299400532178261</v>
      </c>
      <c r="H201" s="340">
        <f t="shared" si="129"/>
        <v>9.849666323217825</v>
      </c>
      <c r="I201" s="340"/>
      <c r="J201" s="340"/>
      <c r="K201" s="340">
        <f>SUM(K162,K169,K179,K184,K187,K192,K200)</f>
        <v>12.773256181329826</v>
      </c>
      <c r="L201" s="340">
        <f>SUM(L162,L169,L179,L184,L187,L192,L200)</f>
        <v>13.156042130097827</v>
      </c>
      <c r="M201" s="340">
        <f>SUM(M162,M169,M179,M184,M187,M192,M200)</f>
        <v>15.913013286401828</v>
      </c>
      <c r="N201" s="356"/>
      <c r="O201" s="467">
        <f>O194+O195+O197+O200</f>
        <v>9.5872361788300395</v>
      </c>
      <c r="P201" t="s">
        <v>223</v>
      </c>
      <c r="Q201"/>
    </row>
    <row r="202" spans="1:17" ht="15.6" x14ac:dyDescent="0.3">
      <c r="M202" s="336" t="s">
        <v>150</v>
      </c>
      <c r="O202" s="337">
        <f>O201/SUM($O$103,$O$152,$O$201)</f>
        <v>0.33626026002905818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DE8EA-C706-4320-9DAB-953217DDDE74}">
  <dimension ref="A1:T208"/>
  <sheetViews>
    <sheetView topLeftCell="A27" zoomScale="80" zoomScaleNormal="80" workbookViewId="0">
      <selection activeCell="A34" sqref="A34:XFD34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224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9</v>
      </c>
      <c r="D5" s="417">
        <f t="shared" si="0"/>
        <v>133</v>
      </c>
      <c r="E5" s="417">
        <f t="shared" si="0"/>
        <v>426</v>
      </c>
      <c r="F5" s="417">
        <f t="shared" si="0"/>
        <v>56</v>
      </c>
      <c r="G5" s="417">
        <f t="shared" si="0"/>
        <v>15</v>
      </c>
      <c r="H5" s="417">
        <f t="shared" si="0"/>
        <v>228</v>
      </c>
      <c r="I5" s="456">
        <f t="shared" si="0"/>
        <v>12</v>
      </c>
      <c r="J5" s="417">
        <f t="shared" si="0"/>
        <v>30</v>
      </c>
      <c r="K5" s="417">
        <f t="shared" si="0"/>
        <v>206</v>
      </c>
      <c r="L5" s="417">
        <f t="shared" si="0"/>
        <v>31</v>
      </c>
      <c r="M5" s="417">
        <f t="shared" si="0"/>
        <v>141</v>
      </c>
      <c r="N5" s="604">
        <f>SUM(C5:M5)</f>
        <v>1287</v>
      </c>
      <c r="O5" s="604"/>
      <c r="P5" s="418"/>
      <c r="Q5" s="418"/>
      <c r="R5" s="419">
        <f>N7/N5</f>
        <v>6157.6687723387722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42248.75</v>
      </c>
      <c r="D7" s="401">
        <f t="shared" si="2"/>
        <v>1087197.5699999998</v>
      </c>
      <c r="E7" s="401">
        <f t="shared" si="2"/>
        <v>2930074.36</v>
      </c>
      <c r="F7" s="401">
        <f t="shared" si="2"/>
        <v>177601.51</v>
      </c>
      <c r="G7" s="401">
        <f t="shared" si="2"/>
        <v>79484.3</v>
      </c>
      <c r="H7" s="401">
        <f t="shared" si="2"/>
        <v>1356252.11</v>
      </c>
      <c r="I7" s="401">
        <f t="shared" si="2"/>
        <v>37482.42</v>
      </c>
      <c r="J7" s="401">
        <f t="shared" si="2"/>
        <v>220892.36</v>
      </c>
      <c r="K7" s="401">
        <f t="shared" si="2"/>
        <v>1037121.74</v>
      </c>
      <c r="L7" s="401">
        <f t="shared" si="2"/>
        <v>172559.34</v>
      </c>
      <c r="M7" s="401">
        <f t="shared" si="2"/>
        <v>784005.25</v>
      </c>
      <c r="N7" s="606">
        <f>SUM(C7:M7)</f>
        <v>7924919.71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1.0428612799233115</v>
      </c>
      <c r="D9" s="405">
        <f t="shared" ref="D9:M9" si="3">SUM(D10:D15)</f>
        <v>1.3575341196591157</v>
      </c>
      <c r="E9" s="405">
        <f t="shared" si="3"/>
        <v>1.6070937605900624</v>
      </c>
      <c r="F9" s="405">
        <f t="shared" si="3"/>
        <v>2.0032014946805354</v>
      </c>
      <c r="G9" s="405">
        <f t="shared" si="3"/>
        <v>2.2913057595635871</v>
      </c>
      <c r="H9" s="405">
        <f t="shared" si="3"/>
        <v>2.383469010796909</v>
      </c>
      <c r="I9" s="405">
        <f t="shared" si="3"/>
        <v>3.5597399999999997</v>
      </c>
      <c r="J9" s="405">
        <f t="shared" si="3"/>
        <v>2.7112154260567456</v>
      </c>
      <c r="K9" s="405">
        <f t="shared" si="3"/>
        <v>3.5414101719783062</v>
      </c>
      <c r="L9" s="405">
        <f t="shared" si="3"/>
        <v>3.9373017609065961</v>
      </c>
      <c r="M9" s="405">
        <f t="shared" si="3"/>
        <v>4.5289006109625927</v>
      </c>
      <c r="N9" s="603">
        <f t="shared" ref="N9:N30" si="4">(O64*$O$62+O113*$O$111+O162*$O$160)/$N$7</f>
        <v>2.3513978156854232</v>
      </c>
      <c r="O9" s="603"/>
      <c r="P9" s="406">
        <f t="shared" ref="P9:P48" si="5">N9/$N$48</f>
        <v>0.24023618292158266</v>
      </c>
      <c r="Q9" s="405">
        <f t="shared" ref="Q9:Q48" si="6">P9*$O$53</f>
        <v>1.2639228459397993</v>
      </c>
      <c r="R9" s="407">
        <f t="shared" ref="R9:R47" si="7">N9*$N$7</f>
        <v>18634638.895576358</v>
      </c>
    </row>
    <row r="10" spans="1:18" x14ac:dyDescent="0.3">
      <c r="A10" s="420" t="s">
        <v>3</v>
      </c>
      <c r="B10" s="421" t="s">
        <v>30</v>
      </c>
      <c r="C10" s="422">
        <f t="shared" ref="C10:M10" si="8">(C65*C$62+C114*C$111+C163*C$160)/(SUM(C$160,C$111,C$62))</f>
        <v>0.66888499018314163</v>
      </c>
      <c r="D10" s="422">
        <f t="shared" si="8"/>
        <v>0.90594270304706448</v>
      </c>
      <c r="E10" s="422">
        <f t="shared" si="8"/>
        <v>1.0439325883944461</v>
      </c>
      <c r="F10" s="422">
        <f t="shared" si="8"/>
        <v>1.0439261188601381</v>
      </c>
      <c r="G10" s="422">
        <f t="shared" si="8"/>
        <v>1.4916308220239722</v>
      </c>
      <c r="H10" s="422">
        <f t="shared" si="8"/>
        <v>1.5685665321272755</v>
      </c>
      <c r="I10" s="422">
        <f t="shared" si="8"/>
        <v>1.5685</v>
      </c>
      <c r="J10" s="422">
        <f t="shared" si="8"/>
        <v>1.1355669311876611</v>
      </c>
      <c r="K10" s="422">
        <f t="shared" si="8"/>
        <v>2.1842386341703723</v>
      </c>
      <c r="L10" s="422">
        <f t="shared" si="8"/>
        <v>2.5310242850198663</v>
      </c>
      <c r="M10" s="422">
        <f t="shared" si="8"/>
        <v>2.6485838612968475</v>
      </c>
      <c r="N10" s="600">
        <f t="shared" si="4"/>
        <v>1.4626697419215873</v>
      </c>
      <c r="O10" s="600"/>
      <c r="P10" s="423">
        <f t="shared" si="5"/>
        <v>0.14943715322441553</v>
      </c>
      <c r="Q10" s="422">
        <f t="shared" si="6"/>
        <v>0.78621392371272381</v>
      </c>
      <c r="R10" s="424">
        <f t="shared" si="7"/>
        <v>11591540.266975001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2.6755399607325661E-2</v>
      </c>
      <c r="D11" s="440">
        <f t="shared" si="9"/>
        <v>3.6237708121882588E-2</v>
      </c>
      <c r="E11" s="440">
        <f t="shared" si="9"/>
        <v>4.1757303535777848E-2</v>
      </c>
      <c r="F11" s="440">
        <f t="shared" si="9"/>
        <v>4.1757044754405531E-2</v>
      </c>
      <c r="G11" s="440">
        <f t="shared" si="9"/>
        <v>5.9665232880958888E-2</v>
      </c>
      <c r="H11" s="440">
        <f t="shared" si="9"/>
        <v>6.2742661285091011E-2</v>
      </c>
      <c r="I11" s="440">
        <f t="shared" si="9"/>
        <v>6.2740000000000004E-2</v>
      </c>
      <c r="J11" s="440">
        <f t="shared" si="9"/>
        <v>6.8134015871259654E-2</v>
      </c>
      <c r="K11" s="440">
        <f t="shared" si="9"/>
        <v>8.7369545366814891E-2</v>
      </c>
      <c r="L11" s="440">
        <f t="shared" si="9"/>
        <v>0.10124097140079465</v>
      </c>
      <c r="M11" s="440">
        <f t="shared" si="9"/>
        <v>0.1059433544518739</v>
      </c>
      <c r="N11" s="599">
        <f t="shared" si="4"/>
        <v>5.9139825893120633E-2</v>
      </c>
      <c r="O11" s="599"/>
      <c r="P11" s="441">
        <f t="shared" si="5"/>
        <v>6.0421617883781361E-3</v>
      </c>
      <c r="Q11" s="440">
        <f t="shared" si="6"/>
        <v>3.1788826438723418E-2</v>
      </c>
      <c r="R11" s="442">
        <f t="shared" si="7"/>
        <v>468678.37186636007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1.6051673090108177E-2</v>
      </c>
      <c r="E12" s="440">
        <f t="shared" si="10"/>
        <v>9.2162553970132014E-3</v>
      </c>
      <c r="F12" s="440">
        <f t="shared" si="10"/>
        <v>0</v>
      </c>
      <c r="G12" s="440">
        <f t="shared" si="10"/>
        <v>0</v>
      </c>
      <c r="H12" s="440">
        <f t="shared" si="10"/>
        <v>7.0282532721737117E-4</v>
      </c>
      <c r="I12" s="440">
        <f t="shared" si="10"/>
        <v>0</v>
      </c>
      <c r="J12" s="440">
        <f t="shared" si="10"/>
        <v>5.6795142448566358E-2</v>
      </c>
      <c r="K12" s="440">
        <f t="shared" si="10"/>
        <v>2.2476192675316978E-2</v>
      </c>
      <c r="L12" s="440">
        <f t="shared" si="10"/>
        <v>3.1426264964852089E-2</v>
      </c>
      <c r="M12" s="440">
        <f t="shared" si="10"/>
        <v>4.5482553915295855E-2</v>
      </c>
      <c r="N12" s="599">
        <f t="shared" si="4"/>
        <v>1.5438198003775107E-2</v>
      </c>
      <c r="O12" s="599"/>
      <c r="P12" s="441">
        <f t="shared" si="5"/>
        <v>1.5772804307608939E-3</v>
      </c>
      <c r="Q12" s="440">
        <f t="shared" si="6"/>
        <v>8.2983368560396887E-3</v>
      </c>
      <c r="R12" s="442">
        <f t="shared" si="7"/>
        <v>122346.479647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0.16500000000000001</v>
      </c>
      <c r="H13" s="422">
        <f t="shared" si="11"/>
        <v>0.19230000000000003</v>
      </c>
      <c r="I13" s="422">
        <f t="shared" si="11"/>
        <v>0.1923</v>
      </c>
      <c r="J13" s="422">
        <f t="shared" si="11"/>
        <v>0.1923</v>
      </c>
      <c r="K13" s="422">
        <f t="shared" si="11"/>
        <v>0.22839999999999999</v>
      </c>
      <c r="L13" s="422">
        <f t="shared" si="11"/>
        <v>0.22839999999999999</v>
      </c>
      <c r="M13" s="422">
        <f t="shared" si="11"/>
        <v>0.26960000000000001</v>
      </c>
      <c r="N13" s="600">
        <f t="shared" si="4"/>
        <v>0.18492700252164448</v>
      </c>
      <c r="O13" s="600"/>
      <c r="P13" s="423">
        <f t="shared" si="5"/>
        <v>1.8893509600364969E-2</v>
      </c>
      <c r="Q13" s="422">
        <f t="shared" si="6"/>
        <v>9.9401922447623331E-2</v>
      </c>
      <c r="R13" s="424">
        <f t="shared" si="7"/>
        <v>1465531.647195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0.26102089013284419</v>
      </c>
      <c r="D14" s="440">
        <f t="shared" si="12"/>
        <v>0.27250203540006074</v>
      </c>
      <c r="E14" s="440">
        <f t="shared" si="12"/>
        <v>0.34718761326282521</v>
      </c>
      <c r="F14" s="440">
        <f t="shared" si="12"/>
        <v>0.75251833106599153</v>
      </c>
      <c r="G14" s="440">
        <f t="shared" si="12"/>
        <v>0.57500970465865586</v>
      </c>
      <c r="H14" s="440">
        <f t="shared" si="12"/>
        <v>0.55915699205732483</v>
      </c>
      <c r="I14" s="440">
        <f t="shared" si="12"/>
        <v>1.7362</v>
      </c>
      <c r="J14" s="440">
        <f t="shared" si="12"/>
        <v>0.90351933654925864</v>
      </c>
      <c r="K14" s="440">
        <f t="shared" si="12"/>
        <v>1.0189257997658017</v>
      </c>
      <c r="L14" s="440">
        <f t="shared" si="12"/>
        <v>1.0452102395210829</v>
      </c>
      <c r="M14" s="440">
        <f t="shared" si="12"/>
        <v>1.4592908412985757</v>
      </c>
      <c r="N14" s="599">
        <f t="shared" si="4"/>
        <v>0.61933087159680511</v>
      </c>
      <c r="O14" s="599"/>
      <c r="P14" s="441">
        <f t="shared" si="5"/>
        <v>6.3275420077968755E-2</v>
      </c>
      <c r="Q14" s="440">
        <f t="shared" si="6"/>
        <v>0.33290259631326197</v>
      </c>
      <c r="R14" s="442">
        <f t="shared" si="7"/>
        <v>4908147.4313289998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4"/>
        <v>9.892175748490958E-3</v>
      </c>
      <c r="O15" s="600"/>
      <c r="P15" s="423">
        <f t="shared" si="5"/>
        <v>1.0106577996944297E-3</v>
      </c>
      <c r="Q15" s="422">
        <f t="shared" si="6"/>
        <v>5.3172401714274781E-3</v>
      </c>
      <c r="R15" s="424">
        <f t="shared" si="7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3.1684838670335203</v>
      </c>
      <c r="D16" s="405">
        <f t="shared" si="13"/>
        <v>3.1825297992303976</v>
      </c>
      <c r="E16" s="405">
        <f t="shared" si="13"/>
        <v>4.8898673827179113</v>
      </c>
      <c r="F16" s="405">
        <f t="shared" si="13"/>
        <v>5.3503632357701445</v>
      </c>
      <c r="G16" s="405">
        <f t="shared" si="13"/>
        <v>4.8946825833875485</v>
      </c>
      <c r="H16" s="405">
        <f t="shared" si="13"/>
        <v>4.8882024021349819</v>
      </c>
      <c r="I16" s="405">
        <f t="shared" si="13"/>
        <v>4.8954435711999995</v>
      </c>
      <c r="J16" s="405">
        <f t="shared" si="13"/>
        <v>5.3242555795264837</v>
      </c>
      <c r="K16" s="405">
        <f t="shared" si="13"/>
        <v>4.8853699350034843</v>
      </c>
      <c r="L16" s="405">
        <f t="shared" si="13"/>
        <v>4.8757574844815972</v>
      </c>
      <c r="M16" s="405">
        <f t="shared" si="13"/>
        <v>4.894958033066013</v>
      </c>
      <c r="N16" s="603">
        <f t="shared" si="4"/>
        <v>4.6682908449527796</v>
      </c>
      <c r="O16" s="603"/>
      <c r="P16" s="406">
        <f t="shared" si="5"/>
        <v>0.47694710179541233</v>
      </c>
      <c r="Q16" s="405">
        <f t="shared" si="6"/>
        <v>2.5092986865378615</v>
      </c>
      <c r="R16" s="409">
        <f t="shared" si="7"/>
        <v>36995830.129178837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1.7311633411876091</v>
      </c>
      <c r="D17" s="422">
        <f t="shared" si="14"/>
        <v>1.7412767991994318</v>
      </c>
      <c r="E17" s="422">
        <f t="shared" si="14"/>
        <v>2.589781178133991</v>
      </c>
      <c r="F17" s="422">
        <f t="shared" si="14"/>
        <v>2.805500878776312</v>
      </c>
      <c r="G17" s="422">
        <f t="shared" si="14"/>
        <v>2.591734612357409</v>
      </c>
      <c r="H17" s="422">
        <f t="shared" si="14"/>
        <v>2.5894647313286026</v>
      </c>
      <c r="I17" s="422">
        <f t="shared" si="14"/>
        <v>2.5983999999999998</v>
      </c>
      <c r="J17" s="422">
        <f t="shared" si="14"/>
        <v>2.8290837927622303</v>
      </c>
      <c r="K17" s="422">
        <f t="shared" si="14"/>
        <v>2.5877881952836121</v>
      </c>
      <c r="L17" s="422">
        <f t="shared" si="14"/>
        <v>2.5804371376072717</v>
      </c>
      <c r="M17" s="422">
        <f t="shared" si="14"/>
        <v>2.5922336869313058</v>
      </c>
      <c r="N17" s="600">
        <f t="shared" si="4"/>
        <v>2.4800888853763539</v>
      </c>
      <c r="O17" s="600"/>
      <c r="P17" s="423">
        <f t="shared" si="5"/>
        <v>0.25338421391506755</v>
      </c>
      <c r="Q17" s="422">
        <f t="shared" si="6"/>
        <v>1.3330968419203073</v>
      </c>
      <c r="R17" s="424">
        <f t="shared" si="7"/>
        <v>19654505.290270999</v>
      </c>
    </row>
    <row r="18" spans="1:18" x14ac:dyDescent="0.3">
      <c r="A18" s="438" t="s">
        <v>116</v>
      </c>
      <c r="B18" s="439" t="s">
        <v>117</v>
      </c>
      <c r="C18" s="440">
        <f t="shared" ref="C18:M18" si="15">(C73*C$62+C122*C$111+C171*C$160)/(SUM(C$160,C$111,C$62))</f>
        <v>0.73382802218603926</v>
      </c>
      <c r="D18" s="440">
        <f t="shared" si="15"/>
        <v>0.7381150462430448</v>
      </c>
      <c r="E18" s="440">
        <f t="shared" si="15"/>
        <v>1.0977901129427519</v>
      </c>
      <c r="F18" s="440">
        <f t="shared" si="15"/>
        <v>1.1892321840071274</v>
      </c>
      <c r="G18" s="440">
        <f t="shared" si="15"/>
        <v>1.0986181600360192</v>
      </c>
      <c r="H18" s="440">
        <f t="shared" si="15"/>
        <v>1.0976559733570754</v>
      </c>
      <c r="I18" s="440">
        <f t="shared" si="15"/>
        <v>1.1014435711999999</v>
      </c>
      <c r="J18" s="440">
        <f t="shared" si="15"/>
        <v>1.1992288161653601</v>
      </c>
      <c r="K18" s="440">
        <f t="shared" si="15"/>
        <v>1.0969453014633563</v>
      </c>
      <c r="L18" s="440">
        <f t="shared" si="15"/>
        <v>1.0938292395717593</v>
      </c>
      <c r="M18" s="440">
        <f t="shared" si="15"/>
        <v>1.0988297142543719</v>
      </c>
      <c r="N18" s="599">
        <f t="shared" si="4"/>
        <v>1.0512923178888389</v>
      </c>
      <c r="O18" s="599"/>
      <c r="P18" s="441">
        <f t="shared" si="5"/>
        <v>0.10740779458909974</v>
      </c>
      <c r="Q18" s="440">
        <f t="shared" si="6"/>
        <v>0.56509041961212492</v>
      </c>
      <c r="R18" s="442">
        <f t="shared" si="7"/>
        <v>8331407.2110088449</v>
      </c>
    </row>
    <row r="19" spans="1:18" x14ac:dyDescent="0.3">
      <c r="A19" s="420" t="s">
        <v>8</v>
      </c>
      <c r="B19" s="421" t="s">
        <v>35</v>
      </c>
      <c r="C19" s="422">
        <f t="shared" ref="C19:M19" si="16">(C74*C$62+C123*C$111+C172*C$160)/(SUM(C$160,C$111,C$62))</f>
        <v>0.44999246266457588</v>
      </c>
      <c r="D19" s="422">
        <f t="shared" si="16"/>
        <v>0.44849984646856794</v>
      </c>
      <c r="E19" s="422">
        <f t="shared" si="16"/>
        <v>0.81342601727418273</v>
      </c>
      <c r="F19" s="422">
        <f t="shared" si="16"/>
        <v>0.92921375668483919</v>
      </c>
      <c r="G19" s="422">
        <f t="shared" si="16"/>
        <v>0.81505821069066475</v>
      </c>
      <c r="H19" s="422">
        <f t="shared" si="16"/>
        <v>0.81231369621242477</v>
      </c>
      <c r="I19" s="422">
        <f t="shared" si="16"/>
        <v>0.80620000000000003</v>
      </c>
      <c r="J19" s="422">
        <f t="shared" si="16"/>
        <v>0.87233204110816687</v>
      </c>
      <c r="K19" s="422">
        <f t="shared" si="16"/>
        <v>0.8120959662729661</v>
      </c>
      <c r="L19" s="422">
        <f t="shared" si="16"/>
        <v>0.81374077731173511</v>
      </c>
      <c r="M19" s="422">
        <f t="shared" si="16"/>
        <v>0.8145972677478881</v>
      </c>
      <c r="N19" s="600">
        <f t="shared" si="4"/>
        <v>0.76540256068171575</v>
      </c>
      <c r="O19" s="600"/>
      <c r="P19" s="423">
        <f t="shared" si="5"/>
        <v>7.8199183630261612E-2</v>
      </c>
      <c r="Q19" s="422">
        <f t="shared" si="6"/>
        <v>0.41141901907587175</v>
      </c>
      <c r="R19" s="424">
        <f t="shared" si="7"/>
        <v>6065753.8392310003</v>
      </c>
    </row>
    <row r="20" spans="1:18" x14ac:dyDescent="0.3">
      <c r="A20" s="438" t="s">
        <v>9</v>
      </c>
      <c r="B20" s="439" t="s">
        <v>108</v>
      </c>
      <c r="C20" s="440">
        <f t="shared" ref="C20:M20" si="17">(C75*C$62+C124*C$111+C173*C$160)/(SUM(C$160,C$111,C$62))</f>
        <v>0.40357853692712803</v>
      </c>
      <c r="D20" s="440">
        <f t="shared" si="17"/>
        <v>0.40221351940935635</v>
      </c>
      <c r="E20" s="440">
        <f t="shared" si="17"/>
        <v>0.72954420996742209</v>
      </c>
      <c r="F20" s="440">
        <f t="shared" si="17"/>
        <v>0.83334943316641852</v>
      </c>
      <c r="G20" s="440">
        <f t="shared" si="17"/>
        <v>0.73101308107387242</v>
      </c>
      <c r="H20" s="440">
        <f t="shared" si="17"/>
        <v>0.72854076687408809</v>
      </c>
      <c r="I20" s="440">
        <f t="shared" si="17"/>
        <v>0.72299999999999998</v>
      </c>
      <c r="J20" s="440">
        <f t="shared" si="17"/>
        <v>0.78588883699735024</v>
      </c>
      <c r="K20" s="440">
        <f t="shared" si="17"/>
        <v>0.72834820632339647</v>
      </c>
      <c r="L20" s="440">
        <f t="shared" si="17"/>
        <v>0.72985069664730984</v>
      </c>
      <c r="M20" s="440">
        <f t="shared" si="17"/>
        <v>0.73059575133074695</v>
      </c>
      <c r="N20" s="599">
        <f t="shared" si="4"/>
        <v>0.68656392918610409</v>
      </c>
      <c r="O20" s="599"/>
      <c r="P20" s="441">
        <f t="shared" si="5"/>
        <v>7.0144446243450648E-2</v>
      </c>
      <c r="Q20" s="440">
        <f t="shared" si="6"/>
        <v>0.36904169490502053</v>
      </c>
      <c r="R20" s="442">
        <f t="shared" si="7"/>
        <v>5440964.0145820007</v>
      </c>
    </row>
    <row r="21" spans="1:18" x14ac:dyDescent="0.3">
      <c r="A21" s="420" t="s">
        <v>10</v>
      </c>
      <c r="B21" s="421" t="s">
        <v>109</v>
      </c>
      <c r="C21" s="422">
        <f t="shared" ref="C21:M21" si="18">(C76*C$62+C125*C$111+C174*C$160)/(SUM(C$160,C$111,C$62))</f>
        <v>4.2042180111837628E-2</v>
      </c>
      <c r="D21" s="422">
        <f t="shared" si="18"/>
        <v>4.190938770034227E-2</v>
      </c>
      <c r="E21" s="422">
        <f t="shared" si="18"/>
        <v>7.5973365570148887E-2</v>
      </c>
      <c r="F21" s="422">
        <f t="shared" si="18"/>
        <v>8.6791646912236273E-2</v>
      </c>
      <c r="G21" s="422">
        <f t="shared" si="18"/>
        <v>7.612660449925332E-2</v>
      </c>
      <c r="H21" s="422">
        <f t="shared" si="18"/>
        <v>7.5869231854688135E-2</v>
      </c>
      <c r="I21" s="422">
        <f t="shared" si="18"/>
        <v>7.5300000000000006E-2</v>
      </c>
      <c r="J21" s="422">
        <f t="shared" si="18"/>
        <v>7.82432041108167E-2</v>
      </c>
      <c r="K21" s="422">
        <f t="shared" si="18"/>
        <v>7.5848376016107819E-2</v>
      </c>
      <c r="L21" s="422">
        <f t="shared" si="18"/>
        <v>7.6000073331295784E-2</v>
      </c>
      <c r="M21" s="422">
        <f t="shared" si="18"/>
        <v>7.6083636112130634E-2</v>
      </c>
      <c r="N21" s="600">
        <f t="shared" si="4"/>
        <v>7.1400707265966742E-2</v>
      </c>
      <c r="O21" s="600"/>
      <c r="P21" s="423">
        <f t="shared" si="5"/>
        <v>7.2948240646711331E-3</v>
      </c>
      <c r="Q21" s="422">
        <f t="shared" si="6"/>
        <v>3.8379292745668023E-2</v>
      </c>
      <c r="R21" s="424">
        <f t="shared" si="7"/>
        <v>565844.87232000008</v>
      </c>
    </row>
    <row r="22" spans="1:18" x14ac:dyDescent="0.3">
      <c r="A22" s="438" t="s">
        <v>11</v>
      </c>
      <c r="B22" s="439" t="s">
        <v>110</v>
      </c>
      <c r="C22" s="440">
        <f t="shared" ref="C22:M22" si="19">(C77*C$62+C126*C$111+C175*C$160)/(SUM(C$160,C$111,C$62))</f>
        <v>4.3717456256102257E-3</v>
      </c>
      <c r="D22" s="440">
        <f t="shared" si="19"/>
        <v>4.3769393588692449E-3</v>
      </c>
      <c r="E22" s="440">
        <f t="shared" si="19"/>
        <v>7.9084417366117633E-3</v>
      </c>
      <c r="F22" s="440">
        <f t="shared" si="19"/>
        <v>9.0726766061842625E-3</v>
      </c>
      <c r="G22" s="440">
        <f t="shared" si="19"/>
        <v>7.9185251175389344E-3</v>
      </c>
      <c r="H22" s="440">
        <f t="shared" si="19"/>
        <v>7.9036974836485235E-3</v>
      </c>
      <c r="I22" s="440">
        <f t="shared" si="19"/>
        <v>7.9000000000000008E-3</v>
      </c>
      <c r="J22" s="440">
        <f t="shared" si="19"/>
        <v>8.2000000000000007E-3</v>
      </c>
      <c r="K22" s="440">
        <f t="shared" si="19"/>
        <v>7.8993839334618524E-3</v>
      </c>
      <c r="L22" s="440">
        <f t="shared" si="19"/>
        <v>7.890007333129577E-3</v>
      </c>
      <c r="M22" s="440">
        <f t="shared" si="19"/>
        <v>7.9178803050107133E-3</v>
      </c>
      <c r="N22" s="599">
        <f t="shared" si="4"/>
        <v>7.4379242296449726E-3</v>
      </c>
      <c r="O22" s="599"/>
      <c r="P22" s="441">
        <f t="shared" si="5"/>
        <v>7.5991332213983507E-4</v>
      </c>
      <c r="Q22" s="440">
        <f t="shared" si="6"/>
        <v>3.9980314251832037E-3</v>
      </c>
      <c r="R22" s="442">
        <f t="shared" si="7"/>
        <v>58944.952329000007</v>
      </c>
    </row>
    <row r="23" spans="1:18" x14ac:dyDescent="0.3">
      <c r="A23" s="438" t="s">
        <v>13</v>
      </c>
      <c r="B23" s="439" t="s">
        <v>40</v>
      </c>
      <c r="C23" s="440">
        <f t="shared" ref="C23:M23" si="20">(C78*C$62+C127*C$111+C176*C$160)/(SUM(C$160,C$111,C$62))</f>
        <v>4.4362258646705524E-2</v>
      </c>
      <c r="D23" s="440">
        <f t="shared" si="20"/>
        <v>4.4567763323827149E-2</v>
      </c>
      <c r="E23" s="440">
        <f t="shared" si="20"/>
        <v>6.6105648185324564E-2</v>
      </c>
      <c r="F23" s="440">
        <f t="shared" si="20"/>
        <v>7.3247498233545427E-2</v>
      </c>
      <c r="G23" s="440">
        <f t="shared" si="20"/>
        <v>6.6158346302351526E-2</v>
      </c>
      <c r="H23" s="440">
        <f t="shared" si="20"/>
        <v>6.6094868681900162E-2</v>
      </c>
      <c r="I23" s="440">
        <f t="shared" si="20"/>
        <v>6.6299999999999998E-2</v>
      </c>
      <c r="J23" s="440">
        <f t="shared" si="20"/>
        <v>7.2159224664900143E-2</v>
      </c>
      <c r="K23" s="440">
        <f t="shared" si="20"/>
        <v>6.605276970281232E-2</v>
      </c>
      <c r="L23" s="440">
        <f t="shared" si="20"/>
        <v>6.5875054998471821E-2</v>
      </c>
      <c r="M23" s="440">
        <f t="shared" si="20"/>
        <v>6.6169487822945058E-2</v>
      </c>
      <c r="N23" s="599">
        <f t="shared" si="4"/>
        <v>6.3357771379238356E-2</v>
      </c>
      <c r="O23" s="599"/>
      <c r="P23" s="441">
        <f t="shared" si="5"/>
        <v>6.4730982792589303E-3</v>
      </c>
      <c r="Q23" s="440">
        <f t="shared" si="6"/>
        <v>3.4056055585263569E-2</v>
      </c>
      <c r="R23" s="442">
        <f t="shared" si="7"/>
        <v>502105.25118499994</v>
      </c>
    </row>
    <row r="24" spans="1:18" x14ac:dyDescent="0.3">
      <c r="A24" s="425" t="s">
        <v>14</v>
      </c>
      <c r="B24" s="421" t="s">
        <v>118</v>
      </c>
      <c r="C24" s="422">
        <f t="shared" ref="C24:M24" si="21">(C79*C$62+C128*C$111+C177*C$160)/(SUM(C$160,C$111,C$62))</f>
        <v>0.15727375844255748</v>
      </c>
      <c r="D24" s="422">
        <f t="shared" si="21"/>
        <v>0.15791104740695844</v>
      </c>
      <c r="E24" s="422">
        <f t="shared" si="21"/>
        <v>0.24518292465417157</v>
      </c>
      <c r="F24" s="422">
        <f t="shared" si="21"/>
        <v>0.26912262436845275</v>
      </c>
      <c r="G24" s="422">
        <f t="shared" si="21"/>
        <v>0.2454672046051862</v>
      </c>
      <c r="H24" s="422">
        <f t="shared" si="21"/>
        <v>0.24510598371124379</v>
      </c>
      <c r="I24" s="422">
        <f t="shared" si="21"/>
        <v>0.24529999999999999</v>
      </c>
      <c r="J24" s="422">
        <f t="shared" si="21"/>
        <v>0.26667767399470038</v>
      </c>
      <c r="K24" s="422">
        <f t="shared" si="21"/>
        <v>0.24497051522032504</v>
      </c>
      <c r="L24" s="422">
        <f t="shared" si="21"/>
        <v>0.24456520899419293</v>
      </c>
      <c r="M24" s="422">
        <f t="shared" si="21"/>
        <v>0.24546937009541711</v>
      </c>
      <c r="N24" s="600">
        <f t="shared" si="4"/>
        <v>0.23385463927204886</v>
      </c>
      <c r="O24" s="600"/>
      <c r="P24" s="423">
        <f t="shared" si="5"/>
        <v>2.3892318655082321E-2</v>
      </c>
      <c r="Q24" s="422">
        <f t="shared" si="6"/>
        <v>0.12570149518438437</v>
      </c>
      <c r="R24" s="424">
        <f t="shared" si="7"/>
        <v>1853279.2400420001</v>
      </c>
    </row>
    <row r="25" spans="1:18" x14ac:dyDescent="0.3">
      <c r="A25" s="443"/>
      <c r="B25" s="439" t="s">
        <v>117</v>
      </c>
      <c r="C25" s="440">
        <f t="shared" ref="C25:M25" si="22">(C80*C$62+C129*C$111+C178*C$160)/(SUM(C$160,C$111,C$62))</f>
        <v>5.1864023906032716E-2</v>
      </c>
      <c r="D25" s="440">
        <f t="shared" si="22"/>
        <v>5.2159296588567626E-2</v>
      </c>
      <c r="E25" s="440">
        <f t="shared" si="22"/>
        <v>7.7581501527490243E-2</v>
      </c>
      <c r="F25" s="440">
        <f t="shared" si="22"/>
        <v>8.4046293699867755E-2</v>
      </c>
      <c r="G25" s="440">
        <f t="shared" si="22"/>
        <v>7.7646049395918432E-2</v>
      </c>
      <c r="H25" s="440">
        <f t="shared" si="22"/>
        <v>7.7567148843735251E-2</v>
      </c>
      <c r="I25" s="440">
        <f t="shared" si="22"/>
        <v>7.7799999999999994E-2</v>
      </c>
      <c r="J25" s="440">
        <f t="shared" si="22"/>
        <v>8.4774030831125169E-2</v>
      </c>
      <c r="K25" s="440">
        <f t="shared" si="22"/>
        <v>7.7517187060412024E-2</v>
      </c>
      <c r="L25" s="440">
        <f t="shared" si="22"/>
        <v>7.73100659981662E-2</v>
      </c>
      <c r="M25" s="440">
        <f t="shared" si="22"/>
        <v>7.7658506214084669E-2</v>
      </c>
      <c r="N25" s="599">
        <f t="shared" si="4"/>
        <v>7.4294670354584577E-2</v>
      </c>
      <c r="O25" s="599"/>
      <c r="P25" s="441">
        <f t="shared" si="5"/>
        <v>7.5904927266422445E-3</v>
      </c>
      <c r="Q25" s="440">
        <f t="shared" si="6"/>
        <v>3.9934855159909854E-2</v>
      </c>
      <c r="R25" s="442">
        <f t="shared" si="7"/>
        <v>588779.297441</v>
      </c>
    </row>
    <row r="26" spans="1:18" x14ac:dyDescent="0.3">
      <c r="A26" s="404">
        <v>6</v>
      </c>
      <c r="B26" s="398" t="s">
        <v>42</v>
      </c>
      <c r="C26" s="405">
        <f>SUM(C27:C29)</f>
        <v>0.38799228005562292</v>
      </c>
      <c r="D26" s="405">
        <f t="shared" ref="D26:M26" si="23">SUM(D27:D29)</f>
        <v>0.39580427549336783</v>
      </c>
      <c r="E26" s="405">
        <f t="shared" si="23"/>
        <v>0.48776280815514866</v>
      </c>
      <c r="F26" s="405">
        <f t="shared" si="23"/>
        <v>0.51509622027988389</v>
      </c>
      <c r="G26" s="405">
        <f t="shared" si="23"/>
        <v>0.48691176802211256</v>
      </c>
      <c r="H26" s="405">
        <f t="shared" si="23"/>
        <v>0.48886473135072217</v>
      </c>
      <c r="I26" s="405">
        <f t="shared" si="23"/>
        <v>0.49980000000000002</v>
      </c>
      <c r="J26" s="405">
        <f>SUM(J27:J29)</f>
        <v>1.0404043905275855</v>
      </c>
      <c r="K26" s="405">
        <f t="shared" si="23"/>
        <v>0.48831539303765831</v>
      </c>
      <c r="L26" s="405">
        <f t="shared" si="23"/>
        <v>0.48304515032915635</v>
      </c>
      <c r="M26" s="405">
        <f t="shared" si="23"/>
        <v>0.48765406228210845</v>
      </c>
      <c r="N26" s="603">
        <f t="shared" si="4"/>
        <v>0.49082760566971095</v>
      </c>
      <c r="O26" s="603"/>
      <c r="P26" s="406">
        <f t="shared" si="5"/>
        <v>5.014657650528586E-2</v>
      </c>
      <c r="Q26" s="405">
        <f t="shared" si="6"/>
        <v>0.2638295485713224</v>
      </c>
      <c r="R26" s="407">
        <f t="shared" si="7"/>
        <v>3889769.3663840001</v>
      </c>
    </row>
    <row r="27" spans="1:18" x14ac:dyDescent="0.3">
      <c r="A27" s="420" t="s">
        <v>15</v>
      </c>
      <c r="B27" s="421" t="s">
        <v>43</v>
      </c>
      <c r="C27" s="422">
        <f t="shared" ref="C27:M27" si="24">(C82*C$62+C131*C$111+C180*C$160)/(SUM(C$160,C$111,C$62))</f>
        <v>0.17990577039557384</v>
      </c>
      <c r="D27" s="422">
        <f t="shared" si="24"/>
        <v>0.18069069570124224</v>
      </c>
      <c r="E27" s="422">
        <f t="shared" si="24"/>
        <v>0.27765480589304908</v>
      </c>
      <c r="F27" s="422">
        <f t="shared" si="24"/>
        <v>0.30380105959684695</v>
      </c>
      <c r="G27" s="422">
        <f t="shared" si="24"/>
        <v>0.27795145043738201</v>
      </c>
      <c r="H27" s="422">
        <f t="shared" si="24"/>
        <v>0.27758606245854989</v>
      </c>
      <c r="I27" s="422">
        <f t="shared" si="24"/>
        <v>0.27800000000000002</v>
      </c>
      <c r="J27" s="422">
        <f t="shared" si="24"/>
        <v>0.30235049043796719</v>
      </c>
      <c r="K27" s="422">
        <f t="shared" si="24"/>
        <v>0.27742574918929003</v>
      </c>
      <c r="L27" s="422">
        <f t="shared" si="24"/>
        <v>0.2768802346601465</v>
      </c>
      <c r="M27" s="422">
        <f t="shared" si="24"/>
        <v>0.2779673366983193</v>
      </c>
      <c r="N27" s="600">
        <f t="shared" si="4"/>
        <v>0.26508267512870487</v>
      </c>
      <c r="O27" s="600"/>
      <c r="P27" s="423">
        <f t="shared" si="5"/>
        <v>2.7082805642991054E-2</v>
      </c>
      <c r="Q27" s="422">
        <f t="shared" si="6"/>
        <v>0.14248718227219409</v>
      </c>
      <c r="R27" s="424">
        <f t="shared" si="7"/>
        <v>2100758.9169069999</v>
      </c>
    </row>
    <row r="28" spans="1:18" x14ac:dyDescent="0.3">
      <c r="A28" s="438" t="s">
        <v>16</v>
      </c>
      <c r="B28" s="439" t="s">
        <v>80</v>
      </c>
      <c r="C28" s="440">
        <f t="shared" ref="C28:M28" si="25">(C83*C$62+C132*C$111+C181*C$160)/(SUM(C$160,C$111,C$62))</f>
        <v>0.20808650966004907</v>
      </c>
      <c r="D28" s="440">
        <f t="shared" si="25"/>
        <v>0.21511357979212559</v>
      </c>
      <c r="E28" s="440">
        <f t="shared" si="25"/>
        <v>0.21010800226209958</v>
      </c>
      <c r="F28" s="440">
        <f t="shared" si="25"/>
        <v>0.211295160683037</v>
      </c>
      <c r="G28" s="440">
        <f t="shared" si="25"/>
        <v>0.20896031758473055</v>
      </c>
      <c r="H28" s="440">
        <f t="shared" si="25"/>
        <v>0.21127866889217231</v>
      </c>
      <c r="I28" s="440">
        <f t="shared" si="25"/>
        <v>0.2218</v>
      </c>
      <c r="J28" s="440">
        <f t="shared" si="25"/>
        <v>0.21765390008961832</v>
      </c>
      <c r="K28" s="440">
        <f t="shared" si="25"/>
        <v>0.21088964384836828</v>
      </c>
      <c r="L28" s="440">
        <f t="shared" si="25"/>
        <v>0.20616491566900985</v>
      </c>
      <c r="M28" s="440">
        <f t="shared" si="25"/>
        <v>0.20968672558378915</v>
      </c>
      <c r="N28" s="599">
        <f t="shared" si="4"/>
        <v>0.21123975088613231</v>
      </c>
      <c r="O28" s="599"/>
      <c r="P28" s="441">
        <f t="shared" si="5"/>
        <v>2.1581814483142982E-2</v>
      </c>
      <c r="Q28" s="440">
        <f t="shared" si="6"/>
        <v>0.11354554526444002</v>
      </c>
      <c r="R28" s="442">
        <f t="shared" si="7"/>
        <v>1674058.0653329999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4"/>
        <v>1.4505179654873752E-2</v>
      </c>
      <c r="O29" s="600"/>
      <c r="P29" s="423">
        <f t="shared" si="5"/>
        <v>1.4819563791518208E-3</v>
      </c>
      <c r="Q29" s="422">
        <f t="shared" si="6"/>
        <v>7.7968210346882495E-3</v>
      </c>
      <c r="R29" s="424">
        <f t="shared" si="7"/>
        <v>114952.384144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4"/>
        <v>1.4505179654873752E-2</v>
      </c>
      <c r="O30" s="599"/>
      <c r="P30" s="441">
        <f t="shared" si="5"/>
        <v>1.4819563791518208E-3</v>
      </c>
      <c r="Q30" s="440">
        <f t="shared" si="6"/>
        <v>7.7968210346882495E-3</v>
      </c>
      <c r="R30" s="442">
        <f t="shared" si="7"/>
        <v>114952.384144</v>
      </c>
    </row>
    <row r="31" spans="1:18" x14ac:dyDescent="0.3">
      <c r="A31" s="404">
        <v>7</v>
      </c>
      <c r="B31" s="398" t="s">
        <v>45</v>
      </c>
      <c r="C31" s="405">
        <f>SUM(C32:C33)</f>
        <v>0.29100186836296932</v>
      </c>
      <c r="D31" s="405">
        <f>SUM(D32:D33)</f>
        <v>0.32915633744839962</v>
      </c>
      <c r="E31" s="405">
        <f t="shared" ref="E31:M31" si="26">SUM(E32:E33)</f>
        <v>0.41952019863004442</v>
      </c>
      <c r="F31" s="405">
        <f t="shared" si="26"/>
        <v>0.82114472418055462</v>
      </c>
      <c r="G31" s="405">
        <f t="shared" si="26"/>
        <v>0.62591770445232575</v>
      </c>
      <c r="H31" s="405">
        <f t="shared" si="26"/>
        <v>0.73272367660316495</v>
      </c>
      <c r="I31" s="405">
        <f t="shared" si="26"/>
        <v>1.9028</v>
      </c>
      <c r="J31" s="405">
        <f t="shared" si="26"/>
        <v>1.000949182393633</v>
      </c>
      <c r="K31" s="405">
        <f t="shared" si="26"/>
        <v>1.1109512240713417</v>
      </c>
      <c r="L31" s="405">
        <f t="shared" si="26"/>
        <v>1.1373305915113028</v>
      </c>
      <c r="M31" s="405">
        <f t="shared" si="26"/>
        <v>1.7517758554996923</v>
      </c>
      <c r="N31" s="603">
        <f t="shared" ref="N31:N48" si="27">(O86*$O$62+O135*$O$111+O184*$O$160)/$N$7</f>
        <v>0.7322467554871922</v>
      </c>
      <c r="O31" s="603"/>
      <c r="P31" s="406">
        <f t="shared" si="5"/>
        <v>7.4811741476283888E-2</v>
      </c>
      <c r="Q31" s="405">
        <f t="shared" si="6"/>
        <v>0.39359711783000689</v>
      </c>
      <c r="R31" s="407">
        <f t="shared" si="7"/>
        <v>5802996.7451440003</v>
      </c>
    </row>
    <row r="32" spans="1:18" x14ac:dyDescent="0.3">
      <c r="A32" s="420" t="s">
        <v>17</v>
      </c>
      <c r="B32" s="421" t="s">
        <v>46</v>
      </c>
      <c r="C32" s="422">
        <f t="shared" ref="C32:M32" si="28">(C87*C$62+C136*C$111+C185*C$160)/(SUM(C$160,C$111,C$62))</f>
        <v>0.27522751068374807</v>
      </c>
      <c r="D32" s="422">
        <f t="shared" si="28"/>
        <v>0.31305760326616627</v>
      </c>
      <c r="E32" s="422">
        <f t="shared" si="28"/>
        <v>0.39782883211742115</v>
      </c>
      <c r="F32" s="422">
        <f t="shared" si="28"/>
        <v>0.77958177156264052</v>
      </c>
      <c r="G32" s="422">
        <f t="shared" si="28"/>
        <v>0.59249491851849978</v>
      </c>
      <c r="H32" s="422">
        <f t="shared" si="28"/>
        <v>0.69522858070097315</v>
      </c>
      <c r="I32" s="422">
        <f t="shared" si="28"/>
        <v>1.8190999999999999</v>
      </c>
      <c r="J32" s="422">
        <f t="shared" si="28"/>
        <v>0.9413428769424167</v>
      </c>
      <c r="K32" s="422">
        <f t="shared" si="28"/>
        <v>1.0534466037651471</v>
      </c>
      <c r="L32" s="422">
        <f t="shared" si="28"/>
        <v>1.0749852945195548</v>
      </c>
      <c r="M32" s="422">
        <f t="shared" si="28"/>
        <v>1.6599972814926942</v>
      </c>
      <c r="N32" s="600">
        <f t="shared" si="27"/>
        <v>0.69423077458888227</v>
      </c>
      <c r="O32" s="600"/>
      <c r="P32" s="423">
        <f t="shared" si="5"/>
        <v>7.0927747844875502E-2</v>
      </c>
      <c r="Q32" s="422">
        <f t="shared" si="6"/>
        <v>0.37316277598973485</v>
      </c>
      <c r="R32" s="424">
        <f t="shared" si="7"/>
        <v>5501723.1488279998</v>
      </c>
    </row>
    <row r="33" spans="1:20" x14ac:dyDescent="0.3">
      <c r="A33" s="438" t="s">
        <v>18</v>
      </c>
      <c r="B33" s="439" t="s">
        <v>48</v>
      </c>
      <c r="C33" s="440">
        <f t="shared" ref="C33:M33" si="29">(C88*C$62+C137*C$111+C186*C$160)/(SUM(C$160,C$111,C$62))</f>
        <v>1.5774357679221276E-2</v>
      </c>
      <c r="D33" s="440">
        <f t="shared" si="29"/>
        <v>1.6098734182233319E-2</v>
      </c>
      <c r="E33" s="440">
        <f t="shared" si="29"/>
        <v>2.1691366512623253E-2</v>
      </c>
      <c r="F33" s="440">
        <f t="shared" si="29"/>
        <v>4.1562952617914123E-2</v>
      </c>
      <c r="G33" s="440">
        <f t="shared" si="29"/>
        <v>3.342278593382593E-2</v>
      </c>
      <c r="H33" s="440">
        <f t="shared" si="29"/>
        <v>3.7495095902191813E-2</v>
      </c>
      <c r="I33" s="440">
        <f t="shared" si="29"/>
        <v>8.3699999999999997E-2</v>
      </c>
      <c r="J33" s="440">
        <f t="shared" si="29"/>
        <v>5.9606305451216153E-2</v>
      </c>
      <c r="K33" s="440">
        <f t="shared" si="29"/>
        <v>5.7504620306194722E-2</v>
      </c>
      <c r="L33" s="440">
        <f t="shared" si="29"/>
        <v>6.234529699174788E-2</v>
      </c>
      <c r="M33" s="440">
        <f t="shared" si="29"/>
        <v>9.1778574006998057E-2</v>
      </c>
      <c r="N33" s="599">
        <f t="shared" si="27"/>
        <v>3.8015980898309945E-2</v>
      </c>
      <c r="O33" s="599"/>
      <c r="P33" s="441">
        <f t="shared" si="5"/>
        <v>3.8839936314083892E-3</v>
      </c>
      <c r="Q33" s="440">
        <f t="shared" si="6"/>
        <v>2.0434341840272055E-2</v>
      </c>
      <c r="R33" s="442">
        <f t="shared" si="7"/>
        <v>301273.59631599998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0.44836172095380972</v>
      </c>
      <c r="E34" s="405">
        <f t="shared" ref="E34:M34" si="30">SUM(E35:E38)</f>
        <v>0.59108724860518569</v>
      </c>
      <c r="F34" s="405">
        <f t="shared" si="30"/>
        <v>1.1622957910324072</v>
      </c>
      <c r="G34" s="405">
        <f t="shared" si="30"/>
        <v>0.75623675631539822</v>
      </c>
      <c r="H34" s="405">
        <f t="shared" si="30"/>
        <v>0.97355837226752784</v>
      </c>
      <c r="I34" s="405">
        <f t="shared" si="30"/>
        <v>1.7311000000000001</v>
      </c>
      <c r="J34" s="405">
        <f t="shared" si="30"/>
        <v>1.1740532925810563</v>
      </c>
      <c r="K34" s="405">
        <f t="shared" si="30"/>
        <v>1.6373877726601316</v>
      </c>
      <c r="L34" s="405">
        <f t="shared" si="30"/>
        <v>1.5476828281158239</v>
      </c>
      <c r="M34" s="405">
        <f t="shared" si="30"/>
        <v>2.8449608175162102</v>
      </c>
      <c r="N34" s="603">
        <f t="shared" si="27"/>
        <v>1.0535847450171831</v>
      </c>
      <c r="O34" s="603"/>
      <c r="P34" s="406">
        <f t="shared" si="5"/>
        <v>0.10764200589067772</v>
      </c>
      <c r="Q34" s="405">
        <f t="shared" si="6"/>
        <v>0.56632264454694381</v>
      </c>
      <c r="R34" s="407">
        <f t="shared" si="7"/>
        <v>8349574.5119419992</v>
      </c>
    </row>
    <row r="35" spans="1:20" x14ac:dyDescent="0.3">
      <c r="A35" s="420" t="s">
        <v>19</v>
      </c>
      <c r="B35" s="421" t="s">
        <v>46</v>
      </c>
      <c r="C35" s="422">
        <f t="shared" ref="C35:M35" si="31">(C90*C$62+C139*C$111+C188*C$160)/(SUM(C$160,C$111,C$62))</f>
        <v>0.2793128901801829</v>
      </c>
      <c r="D35" s="422">
        <f t="shared" si="31"/>
        <v>0.22679409991506885</v>
      </c>
      <c r="E35" s="422">
        <f t="shared" si="31"/>
        <v>0.29892019339843651</v>
      </c>
      <c r="F35" s="422">
        <f t="shared" si="31"/>
        <v>0.58781403988625991</v>
      </c>
      <c r="G35" s="422">
        <f t="shared" si="31"/>
        <v>0.38244339136156447</v>
      </c>
      <c r="H35" s="422">
        <f t="shared" si="31"/>
        <v>0.4923837070837811</v>
      </c>
      <c r="I35" s="422">
        <f t="shared" si="31"/>
        <v>0.87560000000000004</v>
      </c>
      <c r="J35" s="422">
        <f t="shared" si="31"/>
        <v>0.5938186360134865</v>
      </c>
      <c r="K35" s="422">
        <f t="shared" si="31"/>
        <v>0.82807200935543024</v>
      </c>
      <c r="L35" s="422">
        <f t="shared" si="31"/>
        <v>0.78266894889027738</v>
      </c>
      <c r="M35" s="422">
        <f t="shared" si="31"/>
        <v>1.438739691748238</v>
      </c>
      <c r="N35" s="600">
        <f t="shared" si="27"/>
        <v>0.53283287537319413</v>
      </c>
      <c r="O35" s="600"/>
      <c r="P35" s="423">
        <f t="shared" si="5"/>
        <v>5.4438145370767202E-2</v>
      </c>
      <c r="Q35" s="422">
        <f t="shared" si="6"/>
        <v>0.28640821206838757</v>
      </c>
      <c r="R35" s="424">
        <f t="shared" si="7"/>
        <v>4222657.7561809998</v>
      </c>
    </row>
    <row r="36" spans="1:20" x14ac:dyDescent="0.3">
      <c r="A36" s="438" t="s">
        <v>19</v>
      </c>
      <c r="B36" s="439" t="s">
        <v>47</v>
      </c>
      <c r="C36" s="440">
        <f t="shared" ref="C36:M36" si="32">(C91*C$62+C140*C$111+C189*C$160)/(SUM(C$160,C$111,C$62))</f>
        <v>0.14322056716470902</v>
      </c>
      <c r="D36" s="440">
        <f t="shared" si="32"/>
        <v>0.11625939541053243</v>
      </c>
      <c r="E36" s="440">
        <f t="shared" si="32"/>
        <v>0.15323613766273156</v>
      </c>
      <c r="F36" s="440">
        <f t="shared" si="32"/>
        <v>0.30135133996890007</v>
      </c>
      <c r="G36" s="440">
        <f t="shared" si="32"/>
        <v>0.19606738554657965</v>
      </c>
      <c r="H36" s="440">
        <f t="shared" si="32"/>
        <v>0.25942262944977096</v>
      </c>
      <c r="I36" s="440">
        <f t="shared" si="32"/>
        <v>0.44869999999999999</v>
      </c>
      <c r="J36" s="440">
        <f t="shared" si="32"/>
        <v>0.30434390464658895</v>
      </c>
      <c r="K36" s="440">
        <f t="shared" si="32"/>
        <v>0.42452787398131292</v>
      </c>
      <c r="L36" s="440">
        <f t="shared" si="32"/>
        <v>0.40132203861002252</v>
      </c>
      <c r="M36" s="440">
        <f t="shared" si="32"/>
        <v>0.73760017584958781</v>
      </c>
      <c r="N36" s="599">
        <f t="shared" si="27"/>
        <v>0.27435675932103543</v>
      </c>
      <c r="O36" s="599"/>
      <c r="P36" s="441">
        <f t="shared" si="5"/>
        <v>2.8030314640233801E-2</v>
      </c>
      <c r="Q36" s="440">
        <f t="shared" si="6"/>
        <v>0.14747218600387396</v>
      </c>
      <c r="R36" s="442">
        <f t="shared" si="7"/>
        <v>2174255.2895149998</v>
      </c>
    </row>
    <row r="37" spans="1:20" x14ac:dyDescent="0.3">
      <c r="A37" s="420" t="s">
        <v>20</v>
      </c>
      <c r="B37" s="421" t="s">
        <v>50</v>
      </c>
      <c r="C37" s="422">
        <f t="shared" ref="C37:M37" si="33">(C92*C$62+C141*C$111+C190*C$160)/(SUM(C$160,C$111,C$62))</f>
        <v>8.5792249474836532E-2</v>
      </c>
      <c r="D37" s="422">
        <f t="shared" si="33"/>
        <v>6.9578697887450219E-2</v>
      </c>
      <c r="E37" s="422">
        <f t="shared" si="33"/>
        <v>9.1858827914865618E-2</v>
      </c>
      <c r="F37" s="422">
        <f t="shared" si="33"/>
        <v>0.18056639102899522</v>
      </c>
      <c r="G37" s="422">
        <f t="shared" si="33"/>
        <v>0.11749462004446161</v>
      </c>
      <c r="H37" s="422">
        <f t="shared" si="33"/>
        <v>0.15123774397150985</v>
      </c>
      <c r="I37" s="422">
        <f t="shared" si="33"/>
        <v>0.26900000000000002</v>
      </c>
      <c r="J37" s="422">
        <f t="shared" si="33"/>
        <v>0.18238930402119841</v>
      </c>
      <c r="K37" s="422">
        <f t="shared" si="33"/>
        <v>0.25437171296978117</v>
      </c>
      <c r="L37" s="422">
        <f t="shared" si="33"/>
        <v>0.24039621363294508</v>
      </c>
      <c r="M37" s="422">
        <f t="shared" si="33"/>
        <v>0.44196412469049157</v>
      </c>
      <c r="N37" s="600">
        <f t="shared" si="27"/>
        <v>0.16367590026486212</v>
      </c>
      <c r="O37" s="600"/>
      <c r="P37" s="423">
        <f t="shared" si="5"/>
        <v>1.6722339900797373E-2</v>
      </c>
      <c r="Q37" s="422">
        <f t="shared" si="6"/>
        <v>8.7979034553207006E-2</v>
      </c>
      <c r="R37" s="424">
        <f t="shared" si="7"/>
        <v>1297118.368061</v>
      </c>
    </row>
    <row r="38" spans="1:20" x14ac:dyDescent="0.3">
      <c r="A38" s="438" t="s">
        <v>20</v>
      </c>
      <c r="B38" s="439" t="s">
        <v>47</v>
      </c>
      <c r="C38" s="440">
        <f t="shared" ref="C38:M38" si="34">(C93*C$62+C142*C$111+C191*C$160)/(SUM(C$160,C$111,C$62))</f>
        <v>4.4000537885736261E-2</v>
      </c>
      <c r="D38" s="440">
        <f t="shared" si="34"/>
        <v>3.5729527740758292E-2</v>
      </c>
      <c r="E38" s="440">
        <f t="shared" si="34"/>
        <v>4.7072089629151943E-2</v>
      </c>
      <c r="F38" s="440">
        <f t="shared" si="34"/>
        <v>9.2564020148252116E-2</v>
      </c>
      <c r="G38" s="440">
        <f t="shared" si="34"/>
        <v>6.0231359362792405E-2</v>
      </c>
      <c r="H38" s="440">
        <f t="shared" si="34"/>
        <v>7.0514291762465917E-2</v>
      </c>
      <c r="I38" s="440">
        <f t="shared" si="34"/>
        <v>0.13780000000000001</v>
      </c>
      <c r="J38" s="440">
        <f t="shared" si="34"/>
        <v>9.35014478997825E-2</v>
      </c>
      <c r="K38" s="440">
        <f t="shared" si="34"/>
        <v>0.13041617635360728</v>
      </c>
      <c r="L38" s="440">
        <f t="shared" si="34"/>
        <v>0.12329562698257887</v>
      </c>
      <c r="M38" s="440">
        <f t="shared" si="34"/>
        <v>0.22665682522789232</v>
      </c>
      <c r="N38" s="599">
        <f t="shared" si="27"/>
        <v>8.2719210058091561E-2</v>
      </c>
      <c r="O38" s="599"/>
      <c r="P38" s="441">
        <f t="shared" si="5"/>
        <v>8.4512059788793559E-3</v>
      </c>
      <c r="Q38" s="440">
        <f t="shared" si="6"/>
        <v>4.4463211921475336E-2</v>
      </c>
      <c r="R38" s="442">
        <f t="shared" si="7"/>
        <v>655543.09818500001</v>
      </c>
    </row>
    <row r="39" spans="1:20" x14ac:dyDescent="0.3">
      <c r="A39" s="404">
        <v>9</v>
      </c>
      <c r="B39" s="398" t="s">
        <v>51</v>
      </c>
      <c r="C39" s="405">
        <f t="shared" ref="C39:M39" si="35">SUM(C42,C44)</f>
        <v>0.46299667216360108</v>
      </c>
      <c r="D39" s="405">
        <f t="shared" si="35"/>
        <v>0.48602634175192216</v>
      </c>
      <c r="E39" s="405">
        <f t="shared" si="35"/>
        <v>0.68014685142447151</v>
      </c>
      <c r="F39" s="405">
        <f t="shared" si="35"/>
        <v>0.83809856750488398</v>
      </c>
      <c r="G39" s="405">
        <f t="shared" si="35"/>
        <v>0.77029538230886097</v>
      </c>
      <c r="H39" s="405">
        <f t="shared" si="35"/>
        <v>0.80532329005516545</v>
      </c>
      <c r="I39" s="405">
        <f t="shared" si="35"/>
        <v>1.0709111476348416</v>
      </c>
      <c r="J39" s="405">
        <f t="shared" si="35"/>
        <v>0.95708967873750173</v>
      </c>
      <c r="K39" s="405">
        <f t="shared" si="35"/>
        <v>0.99218504576960742</v>
      </c>
      <c r="L39" s="405">
        <f t="shared" si="35"/>
        <v>1.0192097303157239</v>
      </c>
      <c r="M39" s="405">
        <f t="shared" si="35"/>
        <v>1.2341877582005565</v>
      </c>
      <c r="N39" s="603">
        <f t="shared" si="27"/>
        <v>0.76627590273918633</v>
      </c>
      <c r="O39" s="603"/>
      <c r="P39" s="406">
        <f t="shared" si="5"/>
        <v>7.8288410710797299E-2</v>
      </c>
      <c r="Q39" s="405">
        <f t="shared" si="6"/>
        <v>0.41188845770994453</v>
      </c>
      <c r="R39" s="407">
        <f t="shared" si="7"/>
        <v>6072675.0049158204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27"/>
        <v>-0.28854338985284178</v>
      </c>
      <c r="O40" s="596"/>
      <c r="P40" s="429">
        <f t="shared" si="5"/>
        <v>-2.9479725686184986E-2</v>
      </c>
      <c r="Q40" s="430">
        <f t="shared" si="6"/>
        <v>-0.15509778058274382</v>
      </c>
      <c r="R40" s="431">
        <f t="shared" si="7"/>
        <v>-2286683.197435</v>
      </c>
    </row>
    <row r="41" spans="1:20" x14ac:dyDescent="0.3">
      <c r="A41" s="432"/>
      <c r="B41" s="433" t="s">
        <v>52</v>
      </c>
      <c r="C41" s="434">
        <f t="shared" ref="C41:M41" si="36">SUM(C34,C31,C26,C16,C9)</f>
        <v>5.4426655400808883</v>
      </c>
      <c r="D41" s="434">
        <f t="shared" si="36"/>
        <v>5.7133862527850905</v>
      </c>
      <c r="E41" s="434">
        <f t="shared" si="36"/>
        <v>7.9953313986983527</v>
      </c>
      <c r="F41" s="434">
        <f t="shared" si="36"/>
        <v>9.8521014659435266</v>
      </c>
      <c r="G41" s="434">
        <f t="shared" si="36"/>
        <v>9.0550545717409712</v>
      </c>
      <c r="H41" s="434">
        <f t="shared" si="36"/>
        <v>9.4668181931533049</v>
      </c>
      <c r="I41" s="434">
        <f t="shared" si="36"/>
        <v>12.588883571199998</v>
      </c>
      <c r="J41" s="434">
        <f t="shared" si="36"/>
        <v>11.250877871085503</v>
      </c>
      <c r="K41" s="434">
        <f t="shared" si="36"/>
        <v>11.663434496750922</v>
      </c>
      <c r="L41" s="434">
        <f t="shared" si="36"/>
        <v>11.981117815344476</v>
      </c>
      <c r="M41" s="434">
        <f t="shared" si="36"/>
        <v>14.508249379326616</v>
      </c>
      <c r="N41" s="597">
        <f t="shared" si="27"/>
        <v>9.0078043769594469</v>
      </c>
      <c r="O41" s="597"/>
      <c r="P41" s="435">
        <f t="shared" si="5"/>
        <v>0.92030388290305742</v>
      </c>
      <c r="Q41" s="436">
        <f t="shared" si="6"/>
        <v>4.8418730628431899</v>
      </c>
      <c r="R41" s="437">
        <f t="shared" si="7"/>
        <v>71386126.450790197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7">SUM(C43:C43)</f>
        <v>0.11338705119650516</v>
      </c>
      <c r="D42" s="427">
        <f t="shared" si="37"/>
        <v>0.11902697580427182</v>
      </c>
      <c r="E42" s="427">
        <f t="shared" si="37"/>
        <v>0.16656673902908276</v>
      </c>
      <c r="F42" s="427">
        <f t="shared" si="37"/>
        <v>0.20524882984000153</v>
      </c>
      <c r="G42" s="427">
        <f t="shared" si="37"/>
        <v>0.18864395189307967</v>
      </c>
      <c r="H42" s="427">
        <f t="shared" si="37"/>
        <v>0.19722222341796283</v>
      </c>
      <c r="I42" s="427">
        <f t="shared" si="37"/>
        <v>0.26226421143880957</v>
      </c>
      <c r="J42" s="427">
        <f t="shared" si="37"/>
        <v>0.23438953868832432</v>
      </c>
      <c r="K42" s="427">
        <f t="shared" si="37"/>
        <v>0.24298433087081195</v>
      </c>
      <c r="L42" s="427">
        <f t="shared" si="37"/>
        <v>0.24960262744707148</v>
      </c>
      <c r="M42" s="427">
        <f t="shared" si="37"/>
        <v>0.30225035931951139</v>
      </c>
      <c r="N42" s="598">
        <f t="shared" si="27"/>
        <v>0.18765958858519619</v>
      </c>
      <c r="O42" s="598"/>
      <c r="P42" s="428">
        <f t="shared" si="5"/>
        <v>1.9172690792519397E-2</v>
      </c>
      <c r="Q42" s="427">
        <f t="shared" si="6"/>
        <v>0.10087074151821218</v>
      </c>
      <c r="R42" s="424">
        <f t="shared" si="7"/>
        <v>1487187.1723493123</v>
      </c>
    </row>
    <row r="43" spans="1:20" x14ac:dyDescent="0.3">
      <c r="A43" s="438" t="s">
        <v>121</v>
      </c>
      <c r="B43" s="439" t="s">
        <v>128</v>
      </c>
      <c r="C43" s="440">
        <f t="shared" ref="C43:M43" si="38">(C98*C$62+C147*C$111+C196*C$160)/(SUM(C$160,C$111,C$62))</f>
        <v>0.11338705119650516</v>
      </c>
      <c r="D43" s="440">
        <f t="shared" si="38"/>
        <v>0.11902697580427182</v>
      </c>
      <c r="E43" s="440">
        <f t="shared" si="38"/>
        <v>0.16656673902908276</v>
      </c>
      <c r="F43" s="440">
        <f t="shared" si="38"/>
        <v>0.20524882984000153</v>
      </c>
      <c r="G43" s="440">
        <f t="shared" si="38"/>
        <v>0.18864395189307967</v>
      </c>
      <c r="H43" s="440">
        <f t="shared" si="38"/>
        <v>0.19722222341796283</v>
      </c>
      <c r="I43" s="440">
        <f t="shared" si="38"/>
        <v>0.26226421143880957</v>
      </c>
      <c r="J43" s="440">
        <f t="shared" si="38"/>
        <v>0.23438953868832432</v>
      </c>
      <c r="K43" s="440">
        <f t="shared" si="38"/>
        <v>0.24298433087081195</v>
      </c>
      <c r="L43" s="440">
        <f t="shared" si="38"/>
        <v>0.24960262744707148</v>
      </c>
      <c r="M43" s="440">
        <f t="shared" si="38"/>
        <v>0.30225035931951139</v>
      </c>
      <c r="N43" s="599">
        <f t="shared" si="27"/>
        <v>0.18765958858519619</v>
      </c>
      <c r="O43" s="599"/>
      <c r="P43" s="441">
        <f t="shared" si="5"/>
        <v>1.9172690792519397E-2</v>
      </c>
      <c r="Q43" s="440">
        <f t="shared" si="6"/>
        <v>0.10087074151821218</v>
      </c>
      <c r="R43" s="442">
        <f t="shared" si="7"/>
        <v>1487187.1723493123</v>
      </c>
    </row>
    <row r="44" spans="1:20" x14ac:dyDescent="0.3">
      <c r="A44" s="426" t="s">
        <v>24</v>
      </c>
      <c r="B44" s="416" t="s">
        <v>56</v>
      </c>
      <c r="C44" s="427">
        <f>SUM(C45,C46)</f>
        <v>0.34960962096709591</v>
      </c>
      <c r="D44" s="427">
        <f t="shared" ref="D44:M44" si="39">SUM(D45,D46)</f>
        <v>0.36699936594765037</v>
      </c>
      <c r="E44" s="427">
        <f t="shared" si="39"/>
        <v>0.5135801123953887</v>
      </c>
      <c r="F44" s="427">
        <f t="shared" si="39"/>
        <v>0.63284973766488251</v>
      </c>
      <c r="G44" s="427">
        <f t="shared" si="39"/>
        <v>0.58165143041578127</v>
      </c>
      <c r="H44" s="427">
        <f t="shared" si="39"/>
        <v>0.60810106663720265</v>
      </c>
      <c r="I44" s="427">
        <f t="shared" si="39"/>
        <v>0.80864693619603201</v>
      </c>
      <c r="J44" s="427">
        <f t="shared" si="39"/>
        <v>0.72270014004917738</v>
      </c>
      <c r="K44" s="427">
        <f t="shared" si="39"/>
        <v>0.74920071489879547</v>
      </c>
      <c r="L44" s="427">
        <f t="shared" si="39"/>
        <v>0.76960710286865253</v>
      </c>
      <c r="M44" s="427">
        <f t="shared" si="39"/>
        <v>0.9319373988810451</v>
      </c>
      <c r="N44" s="598">
        <f t="shared" si="27"/>
        <v>0.57861631415399017</v>
      </c>
      <c r="O44" s="598"/>
      <c r="P44" s="428">
        <f t="shared" si="5"/>
        <v>5.9115719918277902E-2</v>
      </c>
      <c r="Q44" s="427">
        <f t="shared" si="6"/>
        <v>0.31101771619173235</v>
      </c>
      <c r="R44" s="424">
        <f t="shared" si="7"/>
        <v>4585487.832566509</v>
      </c>
    </row>
    <row r="45" spans="1:20" x14ac:dyDescent="0.3">
      <c r="A45" s="438" t="s">
        <v>25</v>
      </c>
      <c r="B45" s="439" t="s">
        <v>129</v>
      </c>
      <c r="C45" s="440">
        <f t="shared" ref="C45:M45" si="40">(C100*C$62+C149*C$111+C198*C$160)/(SUM(C$160,C$111,C$62))</f>
        <v>0.11338705119650516</v>
      </c>
      <c r="D45" s="440">
        <f t="shared" si="40"/>
        <v>0.11902697580427182</v>
      </c>
      <c r="E45" s="440">
        <f t="shared" si="40"/>
        <v>0.16656673902908276</v>
      </c>
      <c r="F45" s="440">
        <f t="shared" si="40"/>
        <v>0.20524882984000153</v>
      </c>
      <c r="G45" s="440">
        <f t="shared" si="40"/>
        <v>0.18864395189307967</v>
      </c>
      <c r="H45" s="440">
        <f t="shared" si="40"/>
        <v>0.19722222341796283</v>
      </c>
      <c r="I45" s="440">
        <f t="shared" si="40"/>
        <v>0.26226421143880957</v>
      </c>
      <c r="J45" s="440">
        <f t="shared" si="40"/>
        <v>0.23438953868832432</v>
      </c>
      <c r="K45" s="440">
        <f t="shared" si="40"/>
        <v>0.24298433087081195</v>
      </c>
      <c r="L45" s="440">
        <f t="shared" si="40"/>
        <v>0.24960262744707148</v>
      </c>
      <c r="M45" s="440">
        <f t="shared" si="40"/>
        <v>0.30225035931951139</v>
      </c>
      <c r="N45" s="599">
        <f t="shared" si="27"/>
        <v>0.18765958858519619</v>
      </c>
      <c r="O45" s="599"/>
      <c r="P45" s="441">
        <f t="shared" si="5"/>
        <v>1.9172690792519397E-2</v>
      </c>
      <c r="Q45" s="440">
        <f t="shared" si="6"/>
        <v>0.10087074151821218</v>
      </c>
      <c r="R45" s="442">
        <f t="shared" si="7"/>
        <v>1487187.1723493123</v>
      </c>
    </row>
    <row r="46" spans="1:20" x14ac:dyDescent="0.3">
      <c r="A46" s="420" t="s">
        <v>26</v>
      </c>
      <c r="B46" s="421" t="s">
        <v>130</v>
      </c>
      <c r="C46" s="422">
        <f t="shared" ref="C46:M46" si="41">(C101*C$62+C150*C$111+C199*C$160)/(SUM(C$160,C$111,C$62))</f>
        <v>0.23622256977059075</v>
      </c>
      <c r="D46" s="422">
        <f t="shared" si="41"/>
        <v>0.24797239014337852</v>
      </c>
      <c r="E46" s="422">
        <f t="shared" si="41"/>
        <v>0.34701337336630589</v>
      </c>
      <c r="F46" s="422">
        <f t="shared" si="41"/>
        <v>0.42760090782488103</v>
      </c>
      <c r="G46" s="422">
        <f t="shared" si="41"/>
        <v>0.39300747852270163</v>
      </c>
      <c r="H46" s="422">
        <f t="shared" si="41"/>
        <v>0.41087884321923979</v>
      </c>
      <c r="I46" s="422">
        <f t="shared" si="41"/>
        <v>0.54638272475722238</v>
      </c>
      <c r="J46" s="422">
        <f t="shared" si="41"/>
        <v>0.48831060136085308</v>
      </c>
      <c r="K46" s="422">
        <f t="shared" si="41"/>
        <v>0.50621638402798352</v>
      </c>
      <c r="L46" s="422">
        <f t="shared" si="41"/>
        <v>0.52000447542158101</v>
      </c>
      <c r="M46" s="422">
        <f t="shared" si="41"/>
        <v>0.62968703956153371</v>
      </c>
      <c r="N46" s="600">
        <f t="shared" si="27"/>
        <v>0.39095672556879402</v>
      </c>
      <c r="O46" s="600"/>
      <c r="P46" s="423">
        <f t="shared" si="5"/>
        <v>3.9943029125758506E-2</v>
      </c>
      <c r="Q46" s="422">
        <f t="shared" si="6"/>
        <v>0.21014697467352017</v>
      </c>
      <c r="R46" s="424">
        <f t="shared" si="7"/>
        <v>3098300.6602171967</v>
      </c>
    </row>
    <row r="47" spans="1:20" ht="28.8" x14ac:dyDescent="0.3">
      <c r="A47" s="438">
        <v>10</v>
      </c>
      <c r="B47" s="447" t="s">
        <v>134</v>
      </c>
      <c r="C47" s="446">
        <f t="shared" ref="C47:M47" si="42">(C102*C$62+C151*C$111+C200*C$160)/(SUM(C$160,C$111,C$62))</f>
        <v>1.3938649593183231E-2</v>
      </c>
      <c r="D47" s="446">
        <f t="shared" si="42"/>
        <v>1.3626321170861339E-2</v>
      </c>
      <c r="E47" s="446">
        <f t="shared" si="42"/>
        <v>1.3826006231800891E-2</v>
      </c>
      <c r="F47" s="446">
        <f t="shared" si="42"/>
        <v>1.3795113301683077E-2</v>
      </c>
      <c r="G47" s="446">
        <f t="shared" si="42"/>
        <v>1.3887243204003811E-2</v>
      </c>
      <c r="H47" s="446">
        <f t="shared" si="42"/>
        <v>1.3775170409135808E-2</v>
      </c>
      <c r="I47" s="446">
        <f t="shared" si="42"/>
        <v>1.34E-2</v>
      </c>
      <c r="J47" s="446">
        <f t="shared" si="42"/>
        <v>1.3485193833774967E-2</v>
      </c>
      <c r="K47" s="446">
        <f t="shared" si="42"/>
        <v>1.3779703802178521E-2</v>
      </c>
      <c r="L47" s="446">
        <f t="shared" si="42"/>
        <v>1.3925018332823943E-2</v>
      </c>
      <c r="M47" s="446">
        <f t="shared" si="42"/>
        <v>1.3860523492667937E-2</v>
      </c>
      <c r="N47" s="601">
        <f t="shared" si="27"/>
        <v>1.3778431214036869E-2</v>
      </c>
      <c r="O47" s="601"/>
      <c r="P47" s="448">
        <f t="shared" si="5"/>
        <v>1.4077063861450134E-3</v>
      </c>
      <c r="Q47" s="446">
        <f t="shared" si="6"/>
        <v>7.4061793697613332E-3</v>
      </c>
      <c r="R47" s="449">
        <f t="shared" si="7"/>
        <v>109192.96110100001</v>
      </c>
    </row>
    <row r="48" spans="1:20" ht="18" x14ac:dyDescent="0.3">
      <c r="A48" s="450"/>
      <c r="B48" s="450" t="s">
        <v>60</v>
      </c>
      <c r="C48" s="410">
        <f t="shared" ref="C48:M48" si="43">SUM(C9,C16,C26,C31,C34,C39,C47)</f>
        <v>5.9196008618376732</v>
      </c>
      <c r="D48" s="410">
        <f t="shared" si="43"/>
        <v>6.2130389157078731</v>
      </c>
      <c r="E48" s="410">
        <f t="shared" si="43"/>
        <v>8.6893042563546246</v>
      </c>
      <c r="F48" s="410">
        <f t="shared" si="43"/>
        <v>10.703995146750094</v>
      </c>
      <c r="G48" s="410">
        <f t="shared" si="43"/>
        <v>9.8392371972538353</v>
      </c>
      <c r="H48" s="410">
        <f t="shared" si="43"/>
        <v>10.285916653617607</v>
      </c>
      <c r="I48" s="410">
        <f t="shared" si="43"/>
        <v>13.673194718834841</v>
      </c>
      <c r="J48" s="410">
        <f t="shared" si="43"/>
        <v>12.221452743656782</v>
      </c>
      <c r="K48" s="410">
        <f t="shared" si="43"/>
        <v>12.669399246322708</v>
      </c>
      <c r="L48" s="410">
        <f t="shared" si="43"/>
        <v>13.014252563993024</v>
      </c>
      <c r="M48" s="410">
        <f t="shared" si="43"/>
        <v>15.756297661019842</v>
      </c>
      <c r="N48" s="602">
        <f t="shared" si="27"/>
        <v>9.7878587109126727</v>
      </c>
      <c r="O48" s="602"/>
      <c r="P48" s="411">
        <f t="shared" si="5"/>
        <v>1</v>
      </c>
      <c r="Q48" s="410">
        <f t="shared" si="6"/>
        <v>5.2611676999228969</v>
      </c>
      <c r="R48" s="412">
        <f>N48*$N$7</f>
        <v>77567994.416807026</v>
      </c>
    </row>
    <row r="49" spans="1:17" x14ac:dyDescent="0.3">
      <c r="M49" t="s">
        <v>88</v>
      </c>
      <c r="O49">
        <v>9.7879000000000005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245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1.8603966399048855</v>
      </c>
      <c r="P51" s="245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1.8604000000000001</v>
      </c>
      <c r="P52" s="245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5.2611676999228969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5.2611999999999997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3">
        <v>6341.46</v>
      </c>
      <c r="D62" s="342">
        <v>622931.07999999996</v>
      </c>
      <c r="E62" s="342">
        <v>772996.82</v>
      </c>
      <c r="F62" s="342">
        <v>60893.43</v>
      </c>
      <c r="G62" s="342">
        <v>15762.4</v>
      </c>
      <c r="H62" s="342">
        <v>453908.73</v>
      </c>
      <c r="I62" s="342">
        <v>37482.42</v>
      </c>
      <c r="J62" s="343">
        <v>158163.47</v>
      </c>
      <c r="K62" s="342">
        <v>318219.18</v>
      </c>
      <c r="L62" s="342">
        <v>0</v>
      </c>
      <c r="M62" s="342">
        <v>191264.88</v>
      </c>
      <c r="N62" s="342"/>
      <c r="O62" s="344">
        <f>SUM(C62:M62)</f>
        <v>2637963.8699999996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1.1681520000000001</v>
      </c>
      <c r="D64" s="354">
        <f t="shared" ref="D64:M64" si="44">SUM(D65:D70)</f>
        <v>1.3570360000000001</v>
      </c>
      <c r="E64" s="354">
        <f t="shared" si="44"/>
        <v>1.6349559999999999</v>
      </c>
      <c r="F64" s="354">
        <f>SUM(F65:F70)</f>
        <v>2.1128559999999998</v>
      </c>
      <c r="G64" s="354">
        <f t="shared" si="44"/>
        <v>2.1028639999999998</v>
      </c>
      <c r="H64" s="354">
        <f t="shared" si="44"/>
        <v>2.3707400000000001</v>
      </c>
      <c r="I64" s="354">
        <f t="shared" si="44"/>
        <v>3.5597399999999997</v>
      </c>
      <c r="J64" s="354">
        <f t="shared" si="44"/>
        <v>2.6745479999999997</v>
      </c>
      <c r="K64" s="354">
        <f t="shared" si="44"/>
        <v>3.4514640000000001</v>
      </c>
      <c r="L64" s="354"/>
      <c r="M64" s="354">
        <f t="shared" si="44"/>
        <v>4.3891480000000005</v>
      </c>
      <c r="N64" s="351"/>
      <c r="O64" s="352">
        <f>(C64*$C$62+D64*$D$62+E64*$E$62+F64*$F$62+G64*$G$62+H64*$H$62+I64*$I$62+J64*$J$62+K64*$K$62+L64*$L$62+M64*$M$62)/$O$62</f>
        <v>2.2171356219691973</v>
      </c>
    </row>
    <row r="65" spans="1:15" x14ac:dyDescent="0.3">
      <c r="A65" s="2" t="s">
        <v>3</v>
      </c>
      <c r="B65" t="s">
        <v>30</v>
      </c>
      <c r="C65" s="462">
        <v>0.66879999999999995</v>
      </c>
      <c r="D65" s="34">
        <v>0.90590000000000004</v>
      </c>
      <c r="E65" s="34">
        <v>1.0439000000000001</v>
      </c>
      <c r="F65" s="34">
        <v>1.0439000000000001</v>
      </c>
      <c r="G65" s="34">
        <v>1.4916</v>
      </c>
      <c r="H65" s="34">
        <v>1.5685</v>
      </c>
      <c r="I65" s="34">
        <v>1.5685</v>
      </c>
      <c r="J65" s="34">
        <v>1.1208</v>
      </c>
      <c r="K65" s="34">
        <v>2.1840999999999999</v>
      </c>
      <c r="L65" s="34"/>
      <c r="M65" s="34">
        <v>2.5687000000000002</v>
      </c>
      <c r="N65" s="34"/>
      <c r="O65" s="89">
        <f t="shared" ref="O65:O102" si="45">(C65*$C$62+D65*$D$62+E65*$E$62+F65*$F$62+G65*$G$62+H65*$H$62+I65*$I$62+J65*$J$62+K65*$K$62+L65*$L$62+M65*$M$62)/$O$62</f>
        <v>1.3635156064059364</v>
      </c>
    </row>
    <row r="66" spans="1:15" x14ac:dyDescent="0.3">
      <c r="A66" s="2" t="s">
        <v>4</v>
      </c>
      <c r="B66" t="s">
        <v>31</v>
      </c>
      <c r="C66" s="459">
        <f>C65*0.04</f>
        <v>2.6751999999999998E-2</v>
      </c>
      <c r="D66" s="39">
        <f t="shared" ref="D66:M66" si="46">D65*0.04</f>
        <v>3.6236000000000004E-2</v>
      </c>
      <c r="E66" s="39">
        <f t="shared" si="46"/>
        <v>4.1756000000000001E-2</v>
      </c>
      <c r="F66" s="39">
        <f t="shared" si="46"/>
        <v>4.1756000000000001E-2</v>
      </c>
      <c r="G66" s="39">
        <f t="shared" si="46"/>
        <v>5.9664000000000002E-2</v>
      </c>
      <c r="H66" s="39">
        <f t="shared" si="46"/>
        <v>6.2740000000000004E-2</v>
      </c>
      <c r="I66" s="39">
        <f t="shared" si="46"/>
        <v>6.2740000000000004E-2</v>
      </c>
      <c r="J66" s="39">
        <f>0.06*J65</f>
        <v>6.7248000000000002E-2</v>
      </c>
      <c r="K66" s="39">
        <f t="shared" si="46"/>
        <v>8.7363999999999997E-2</v>
      </c>
      <c r="L66" s="39"/>
      <c r="M66" s="39">
        <f t="shared" si="46"/>
        <v>0.10274800000000001</v>
      </c>
      <c r="N66" s="34"/>
      <c r="O66" s="89">
        <f t="shared" si="45"/>
        <v>5.5884612467690865E-2</v>
      </c>
    </row>
    <row r="67" spans="1:15" x14ac:dyDescent="0.3">
      <c r="A67" s="2" t="s">
        <v>192</v>
      </c>
      <c r="B67" t="s">
        <v>195</v>
      </c>
      <c r="C67" s="458"/>
      <c r="D67" s="34">
        <v>1.9900000000000001E-2</v>
      </c>
      <c r="E67" s="34">
        <v>6.7999999999999996E-3</v>
      </c>
      <c r="F67" s="34"/>
      <c r="G67" s="34"/>
      <c r="H67" s="34">
        <v>2.0999999999999999E-3</v>
      </c>
      <c r="I67" s="34"/>
      <c r="J67" s="34">
        <v>5.6000000000000001E-2</v>
      </c>
      <c r="K67" s="34">
        <v>2.5399999999999999E-2</v>
      </c>
      <c r="L67" s="34"/>
      <c r="M67" s="34">
        <v>7.46E-2</v>
      </c>
      <c r="N67" s="34"/>
      <c r="O67" s="89">
        <f t="shared" si="45"/>
        <v>1.8883578091234435E-2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5"/>
        <v>0.17774413560561769</v>
      </c>
    </row>
    <row r="69" spans="1:15" ht="28.8" x14ac:dyDescent="0.3">
      <c r="A69" s="2" t="s">
        <v>6</v>
      </c>
      <c r="B69" s="454" t="s">
        <v>191</v>
      </c>
      <c r="C69" s="458">
        <v>0.38640000000000002</v>
      </c>
      <c r="D69" s="34">
        <v>0.26819999999999999</v>
      </c>
      <c r="E69" s="34">
        <v>0.3775</v>
      </c>
      <c r="F69" s="34">
        <v>0.86219999999999997</v>
      </c>
      <c r="G69" s="34">
        <v>0.3866</v>
      </c>
      <c r="H69" s="34">
        <v>0.54510000000000003</v>
      </c>
      <c r="I69" s="34">
        <v>1.7362</v>
      </c>
      <c r="J69" s="34">
        <v>0.88329999999999997</v>
      </c>
      <c r="K69" s="34">
        <v>0.92620000000000002</v>
      </c>
      <c r="L69" s="34"/>
      <c r="M69" s="34">
        <v>1.3734999999999999</v>
      </c>
      <c r="N69" s="34"/>
      <c r="O69" s="89">
        <f t="shared" si="45"/>
        <v>0.57982907518365678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5"/>
        <v>2.1278614215061258E-2</v>
      </c>
    </row>
    <row r="71" spans="1:15" ht="28.8" x14ac:dyDescent="0.3">
      <c r="A71" s="349">
        <v>5</v>
      </c>
      <c r="B71" s="353" t="s">
        <v>71</v>
      </c>
      <c r="C71" s="354">
        <f t="shared" ref="C71:K71" si="47">SUM(C72:C74,C78:C80)</f>
        <v>3.2056832758999998</v>
      </c>
      <c r="D71" s="354">
        <f t="shared" si="47"/>
        <v>3.2056832758999998</v>
      </c>
      <c r="E71" s="354">
        <f t="shared" si="47"/>
        <v>4.8953435711999989</v>
      </c>
      <c r="F71" s="354">
        <f>SUM(F72:F74,F78:F80)</f>
        <v>5.7835252641000006</v>
      </c>
      <c r="G71" s="354">
        <f t="shared" si="47"/>
        <v>4.8954435711999995</v>
      </c>
      <c r="H71" s="354">
        <f t="shared" si="47"/>
        <v>4.8954435711999995</v>
      </c>
      <c r="I71" s="354">
        <f t="shared" ref="I71" si="48">SUM(I72:I74,I78:I80)</f>
        <v>4.8954435711999995</v>
      </c>
      <c r="J71" s="354">
        <f t="shared" si="47"/>
        <v>5.3461430203999996</v>
      </c>
      <c r="K71" s="354">
        <f t="shared" si="47"/>
        <v>4.8954435711999995</v>
      </c>
      <c r="L71" s="354"/>
      <c r="M71" s="354">
        <f t="shared" ref="M71" si="49">SUM(M72:M74,M78:M80)</f>
        <v>4.8954435711999995</v>
      </c>
      <c r="N71" s="351"/>
      <c r="O71" s="352">
        <f t="shared" si="45"/>
        <v>4.5398532107137006</v>
      </c>
    </row>
    <row r="72" spans="1:15" x14ac:dyDescent="0.3">
      <c r="A72" s="2" t="s">
        <v>115</v>
      </c>
      <c r="B72" t="s">
        <v>114</v>
      </c>
      <c r="C72" s="34">
        <v>1.7563</v>
      </c>
      <c r="D72" s="34">
        <v>1.7563</v>
      </c>
      <c r="E72" s="34">
        <v>2.5983999999999998</v>
      </c>
      <c r="F72" s="34">
        <v>3.0236999999999998</v>
      </c>
      <c r="G72" s="34">
        <v>2.5983999999999998</v>
      </c>
      <c r="H72" s="34">
        <v>2.5983999999999998</v>
      </c>
      <c r="I72" s="34">
        <v>2.5983999999999998</v>
      </c>
      <c r="J72" s="34">
        <v>2.8428</v>
      </c>
      <c r="K72" s="34">
        <v>2.5983999999999998</v>
      </c>
      <c r="L72" s="34"/>
      <c r="M72" s="34">
        <v>2.5983999999999998</v>
      </c>
      <c r="N72" s="39"/>
      <c r="O72" s="89">
        <f t="shared" si="45"/>
        <v>2.4219922472709987</v>
      </c>
    </row>
    <row r="73" spans="1:15" x14ac:dyDescent="0.3">
      <c r="A73" s="2" t="s">
        <v>116</v>
      </c>
      <c r="B73" t="s">
        <v>117</v>
      </c>
      <c r="C73" s="39">
        <f>C72*0.423893</f>
        <v>0.74448327590000007</v>
      </c>
      <c r="D73" s="39">
        <f>D72*0.423893</f>
        <v>0.74448327590000007</v>
      </c>
      <c r="E73" s="39">
        <f t="shared" ref="E73:K73" si="50">E72*0.423893</f>
        <v>1.1014435711999999</v>
      </c>
      <c r="F73" s="39">
        <f t="shared" si="50"/>
        <v>1.2817252641000001</v>
      </c>
      <c r="G73" s="39">
        <f t="shared" si="50"/>
        <v>1.1014435711999999</v>
      </c>
      <c r="H73" s="39">
        <f t="shared" ref="H73:I73" si="51">H72*0.423893</f>
        <v>1.1014435711999999</v>
      </c>
      <c r="I73" s="39">
        <f t="shared" si="51"/>
        <v>1.1014435711999999</v>
      </c>
      <c r="J73" s="39">
        <f t="shared" si="50"/>
        <v>1.2050430204</v>
      </c>
      <c r="K73" s="39">
        <f t="shared" si="50"/>
        <v>1.1014435711999999</v>
      </c>
      <c r="L73" s="39"/>
      <c r="M73" s="39">
        <f t="shared" ref="M73" si="52">M72*0.423893</f>
        <v>1.1014435711999999</v>
      </c>
      <c r="N73" s="39"/>
      <c r="O73" s="89">
        <f t="shared" si="45"/>
        <v>1.0266655596724454</v>
      </c>
    </row>
    <row r="74" spans="1:15" x14ac:dyDescent="0.3">
      <c r="A74" s="280" t="s">
        <v>8</v>
      </c>
      <c r="B74" s="1" t="s">
        <v>35</v>
      </c>
      <c r="C74" s="43">
        <f t="shared" ref="C74:J74" si="53">SUM(C75:C77)</f>
        <v>0.44840000000000002</v>
      </c>
      <c r="D74" s="43">
        <f t="shared" ref="D74" si="54">SUM(D75:D77)</f>
        <v>0.44840000000000002</v>
      </c>
      <c r="E74" s="43">
        <f t="shared" si="53"/>
        <v>0.80620000000000003</v>
      </c>
      <c r="F74" s="43">
        <f t="shared" si="53"/>
        <v>1.0173000000000001</v>
      </c>
      <c r="G74" s="43">
        <f t="shared" si="53"/>
        <v>0.80620000000000003</v>
      </c>
      <c r="H74" s="43">
        <f t="shared" ref="H74:I74" si="55">SUM(H75:H77)</f>
        <v>0.80620000000000003</v>
      </c>
      <c r="I74" s="43">
        <f t="shared" si="55"/>
        <v>0.80620000000000003</v>
      </c>
      <c r="J74" s="43">
        <f t="shared" si="53"/>
        <v>0.87290000000000001</v>
      </c>
      <c r="K74" s="43">
        <f t="shared" ref="K74:M74" si="56">SUM(K75:K77)</f>
        <v>0.80620000000000003</v>
      </c>
      <c r="L74" s="43"/>
      <c r="M74" s="43">
        <f t="shared" si="56"/>
        <v>0.80620000000000003</v>
      </c>
      <c r="N74" s="43"/>
      <c r="O74" s="75">
        <f t="shared" si="45"/>
        <v>0.72972070830674429</v>
      </c>
    </row>
    <row r="75" spans="1:15" x14ac:dyDescent="0.3">
      <c r="A75" s="2" t="s">
        <v>9</v>
      </c>
      <c r="B75" t="s">
        <v>108</v>
      </c>
      <c r="C75" s="39">
        <v>0.40210000000000001</v>
      </c>
      <c r="D75" s="39">
        <v>0.40210000000000001</v>
      </c>
      <c r="E75" s="39">
        <v>0.72299999999999998</v>
      </c>
      <c r="F75" s="39">
        <v>0.91239999999999999</v>
      </c>
      <c r="G75" s="39">
        <v>0.72299999999999998</v>
      </c>
      <c r="H75" s="39">
        <v>0.72299999999999998</v>
      </c>
      <c r="I75" s="39">
        <v>0.72299999999999998</v>
      </c>
      <c r="J75" s="39">
        <v>0.78639999999999999</v>
      </c>
      <c r="K75" s="39">
        <v>0.72299999999999998</v>
      </c>
      <c r="L75" s="39"/>
      <c r="M75" s="39">
        <v>0.72299999999999998</v>
      </c>
      <c r="N75" s="39"/>
      <c r="O75" s="89">
        <f t="shared" si="45"/>
        <v>0.65462424228122584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45"/>
        <v>6.7967218806525967E-2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45"/>
        <v>7.1292472189924284E-3</v>
      </c>
    </row>
    <row r="78" spans="1:15" x14ac:dyDescent="0.3">
      <c r="A78" s="2" t="s">
        <v>13</v>
      </c>
      <c r="B78" t="s">
        <v>40</v>
      </c>
      <c r="C78" s="39">
        <v>4.4900000000000002E-2</v>
      </c>
      <c r="D78" s="39">
        <v>4.4900000000000002E-2</v>
      </c>
      <c r="E78" s="39">
        <v>6.6299999999999998E-2</v>
      </c>
      <c r="F78" s="39">
        <v>7.9000000000000001E-2</v>
      </c>
      <c r="G78" s="39">
        <v>6.6299999999999998E-2</v>
      </c>
      <c r="H78" s="39">
        <v>6.6299999999999998E-2</v>
      </c>
      <c r="I78" s="39">
        <v>6.6299999999999998E-2</v>
      </c>
      <c r="J78" s="39">
        <v>7.2499999999999995E-2</v>
      </c>
      <c r="K78" s="39">
        <v>6.6299999999999998E-2</v>
      </c>
      <c r="L78" s="39"/>
      <c r="M78" s="39">
        <v>6.6299999999999998E-2</v>
      </c>
      <c r="N78" s="39"/>
      <c r="O78" s="89">
        <f t="shared" si="45"/>
        <v>6.1860033094388055E-2</v>
      </c>
    </row>
    <row r="79" spans="1:15" x14ac:dyDescent="0.3">
      <c r="A79" s="595" t="s">
        <v>14</v>
      </c>
      <c r="B79" t="s">
        <v>118</v>
      </c>
      <c r="C79" s="39">
        <v>0.159</v>
      </c>
      <c r="D79" s="39">
        <v>0.159</v>
      </c>
      <c r="E79" s="39">
        <v>0.2452</v>
      </c>
      <c r="F79" s="39">
        <v>0.29120000000000001</v>
      </c>
      <c r="G79" s="39">
        <v>0.24529999999999999</v>
      </c>
      <c r="H79" s="39">
        <v>0.24529999999999999</v>
      </c>
      <c r="I79" s="39">
        <v>0.24529999999999999</v>
      </c>
      <c r="J79" s="39">
        <v>0.26769999999999999</v>
      </c>
      <c r="K79" s="39">
        <v>0.24529999999999999</v>
      </c>
      <c r="L79" s="39"/>
      <c r="M79" s="39">
        <v>0.24529999999999999</v>
      </c>
      <c r="N79" s="39"/>
      <c r="O79" s="89">
        <f t="shared" si="45"/>
        <v>0.22708684315376926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7.7799999999999994E-2</v>
      </c>
      <c r="F80" s="39">
        <v>9.06E-2</v>
      </c>
      <c r="G80" s="39">
        <v>7.7799999999999994E-2</v>
      </c>
      <c r="H80" s="39">
        <v>7.7799999999999994E-2</v>
      </c>
      <c r="I80" s="39">
        <v>7.7799999999999994E-2</v>
      </c>
      <c r="J80" s="39">
        <v>8.5199999999999998E-2</v>
      </c>
      <c r="K80" s="39">
        <v>7.7799999999999994E-2</v>
      </c>
      <c r="L80" s="39"/>
      <c r="M80" s="39">
        <v>7.7799999999999994E-2</v>
      </c>
      <c r="N80" s="39"/>
      <c r="O80" s="89">
        <f t="shared" si="45"/>
        <v>7.2527819215355657E-2</v>
      </c>
    </row>
    <row r="81" spans="1:20" x14ac:dyDescent="0.3">
      <c r="A81" s="349">
        <v>6</v>
      </c>
      <c r="B81" s="350" t="s">
        <v>42</v>
      </c>
      <c r="C81" s="354">
        <f>SUM(C82:C84)</f>
        <v>0.40379999999999999</v>
      </c>
      <c r="D81" s="354">
        <f>SUM(D82:D84)</f>
        <v>0.40379999999999999</v>
      </c>
      <c r="E81" s="354">
        <f t="shared" ref="E81:K81" si="57">SUM(E82:E84)</f>
        <v>0.49969999999999998</v>
      </c>
      <c r="F81" s="354">
        <f>SUM(F82:F84)</f>
        <v>0.55020000000000002</v>
      </c>
      <c r="G81" s="354">
        <f t="shared" si="57"/>
        <v>0.49980000000000002</v>
      </c>
      <c r="H81" s="354">
        <f t="shared" ref="H81:I81" si="58">SUM(H82:H84)</f>
        <v>0.49980000000000002</v>
      </c>
      <c r="I81" s="354">
        <f t="shared" si="58"/>
        <v>0.49980000000000002</v>
      </c>
      <c r="J81" s="354">
        <f t="shared" si="57"/>
        <v>1.0457999999999998</v>
      </c>
      <c r="K81" s="354">
        <f t="shared" si="57"/>
        <v>0.49980000000000002</v>
      </c>
      <c r="L81" s="354"/>
      <c r="M81" s="354">
        <f t="shared" ref="M81" si="59">SUM(M82:M84)</f>
        <v>0.49980000000000002</v>
      </c>
      <c r="N81" s="354"/>
      <c r="O81" s="352">
        <f t="shared" si="45"/>
        <v>0.51077013507239588</v>
      </c>
    </row>
    <row r="82" spans="1:20" x14ac:dyDescent="0.3">
      <c r="A82" s="2" t="s">
        <v>15</v>
      </c>
      <c r="B82" t="s">
        <v>43</v>
      </c>
      <c r="C82" s="39">
        <v>0.182</v>
      </c>
      <c r="D82" s="39">
        <v>0.182</v>
      </c>
      <c r="E82" s="39">
        <v>0.27789999999999998</v>
      </c>
      <c r="F82" s="39">
        <v>0.32840000000000003</v>
      </c>
      <c r="G82" s="39">
        <v>0.27800000000000002</v>
      </c>
      <c r="H82" s="39">
        <v>0.27800000000000002</v>
      </c>
      <c r="I82" s="39">
        <v>0.27800000000000002</v>
      </c>
      <c r="J82" s="39">
        <v>0.30359999999999998</v>
      </c>
      <c r="K82" s="39">
        <v>0.27800000000000002</v>
      </c>
      <c r="L82" s="39"/>
      <c r="M82" s="39">
        <v>0.27800000000000002</v>
      </c>
      <c r="N82" s="39"/>
      <c r="O82" s="89">
        <f t="shared" si="45"/>
        <v>0.25776869568801186</v>
      </c>
    </row>
    <row r="83" spans="1:20" x14ac:dyDescent="0.3">
      <c r="A83" s="2" t="s">
        <v>16</v>
      </c>
      <c r="B83" t="s">
        <v>80</v>
      </c>
      <c r="C83" s="39">
        <v>0.2218</v>
      </c>
      <c r="D83" s="39">
        <v>0.2218</v>
      </c>
      <c r="E83" s="39">
        <v>0.2218</v>
      </c>
      <c r="F83" s="39">
        <v>0.2218</v>
      </c>
      <c r="G83" s="39">
        <v>0.2218</v>
      </c>
      <c r="H83" s="39">
        <v>0.2218</v>
      </c>
      <c r="I83" s="39">
        <v>0.2218</v>
      </c>
      <c r="J83" s="39">
        <v>0.2218</v>
      </c>
      <c r="K83" s="39">
        <v>0.2218</v>
      </c>
      <c r="L83" s="39"/>
      <c r="M83" s="39">
        <v>0.2218</v>
      </c>
      <c r="N83" s="39"/>
      <c r="O83" s="89">
        <f t="shared" si="45"/>
        <v>0.2218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5"/>
        <v>3.1201439384383987E-2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5"/>
        <v>3.1201439384383987E-2</v>
      </c>
    </row>
    <row r="86" spans="1:20" x14ac:dyDescent="0.3">
      <c r="A86" s="349">
        <v>7</v>
      </c>
      <c r="B86" s="350" t="s">
        <v>45</v>
      </c>
      <c r="C86" s="354">
        <f>SUM(C87:C88)</f>
        <v>0.42410000000000003</v>
      </c>
      <c r="D86" s="354">
        <f>SUM(D87:D88)</f>
        <v>0.32550000000000001</v>
      </c>
      <c r="E86" s="354">
        <f t="shared" ref="E86:M86" si="60">SUM(E87:E88)</f>
        <v>0.46130000000000004</v>
      </c>
      <c r="F86" s="354">
        <f>SUM(F87:F88)</f>
        <v>0.94520000000000004</v>
      </c>
      <c r="G86" s="354">
        <f t="shared" si="60"/>
        <v>0.4239</v>
      </c>
      <c r="H86" s="354">
        <f t="shared" si="60"/>
        <v>0.71499999999999997</v>
      </c>
      <c r="I86" s="354">
        <f t="shared" si="60"/>
        <v>1.9028</v>
      </c>
      <c r="J86" s="354">
        <f t="shared" si="60"/>
        <v>0.97860000000000003</v>
      </c>
      <c r="K86" s="354">
        <f t="shared" si="60"/>
        <v>1.0156000000000001</v>
      </c>
      <c r="L86" s="354"/>
      <c r="M86" s="354">
        <f t="shared" si="60"/>
        <v>1.5894000000000001</v>
      </c>
      <c r="N86" s="354"/>
      <c r="O86" s="352">
        <f t="shared" si="45"/>
        <v>0.68389864874684592</v>
      </c>
    </row>
    <row r="87" spans="1:20" x14ac:dyDescent="0.3">
      <c r="A87" s="2" t="s">
        <v>17</v>
      </c>
      <c r="B87" t="s">
        <v>46</v>
      </c>
      <c r="C87" s="39">
        <v>0.4047</v>
      </c>
      <c r="D87" s="39">
        <v>0.31109999999999999</v>
      </c>
      <c r="E87" s="39">
        <v>0.44090000000000001</v>
      </c>
      <c r="F87" s="39">
        <v>0.90329999999999999</v>
      </c>
      <c r="G87" s="39">
        <v>0.40489999999999998</v>
      </c>
      <c r="H87" s="39">
        <v>0.68359999999999999</v>
      </c>
      <c r="I87" s="39">
        <v>1.8190999999999999</v>
      </c>
      <c r="J87" s="39">
        <v>0.92030000000000001</v>
      </c>
      <c r="K87" s="39">
        <v>0.97070000000000001</v>
      </c>
      <c r="L87" s="39"/>
      <c r="M87" s="39">
        <v>1.5192000000000001</v>
      </c>
      <c r="N87" s="39"/>
      <c r="O87" s="89">
        <f t="shared" si="45"/>
        <v>0.65279925918014947</v>
      </c>
    </row>
    <row r="88" spans="1:20" x14ac:dyDescent="0.3">
      <c r="A88" s="2" t="s">
        <v>18</v>
      </c>
      <c r="B88" t="s">
        <v>48</v>
      </c>
      <c r="C88" s="39">
        <v>1.9400000000000001E-2</v>
      </c>
      <c r="D88" s="39">
        <v>1.44E-2</v>
      </c>
      <c r="E88" s="39">
        <v>2.0400000000000001E-2</v>
      </c>
      <c r="F88" s="39">
        <v>4.19E-2</v>
      </c>
      <c r="G88" s="39">
        <v>1.9E-2</v>
      </c>
      <c r="H88" s="39">
        <v>3.1399999999999997E-2</v>
      </c>
      <c r="I88" s="39">
        <v>8.3699999999999997E-2</v>
      </c>
      <c r="J88" s="39">
        <v>5.8299999999999998E-2</v>
      </c>
      <c r="K88" s="39">
        <v>4.4900000000000002E-2</v>
      </c>
      <c r="L88" s="39"/>
      <c r="M88" s="39">
        <v>7.0199999999999999E-2</v>
      </c>
      <c r="N88" s="39"/>
      <c r="O88" s="89">
        <f t="shared" si="45"/>
        <v>3.1099389566696379E-2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0.44159999999999999</v>
      </c>
      <c r="E89" s="354">
        <f t="shared" ref="E89:M89" si="61">SUM(E90:E93)</f>
        <v>0.64680000000000004</v>
      </c>
      <c r="F89" s="354">
        <f>SUM(F90:F93)</f>
        <v>1.3315000000000001</v>
      </c>
      <c r="G89" s="354">
        <f t="shared" si="61"/>
        <v>0.50830000000000009</v>
      </c>
      <c r="H89" s="354">
        <f t="shared" si="61"/>
        <v>0.95189999999999997</v>
      </c>
      <c r="I89" s="354">
        <f t="shared" si="61"/>
        <v>1.7311000000000001</v>
      </c>
      <c r="J89" s="354">
        <f t="shared" si="61"/>
        <v>1.1476999999999999</v>
      </c>
      <c r="K89" s="354">
        <f t="shared" si="61"/>
        <v>1.4795999999999998</v>
      </c>
      <c r="L89" s="354"/>
      <c r="M89" s="354">
        <f t="shared" si="61"/>
        <v>2.6073</v>
      </c>
      <c r="N89" s="354"/>
      <c r="O89" s="352">
        <f t="shared" si="45"/>
        <v>0.95427548590307265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0.22339999999999999</v>
      </c>
      <c r="E90" s="39">
        <v>0.3271</v>
      </c>
      <c r="F90" s="39">
        <v>0.67349999999999999</v>
      </c>
      <c r="G90" s="39">
        <v>0.2571</v>
      </c>
      <c r="H90" s="39">
        <v>0.48149999999999998</v>
      </c>
      <c r="I90" s="39">
        <v>0.87560000000000004</v>
      </c>
      <c r="J90" s="39">
        <v>0.58050000000000002</v>
      </c>
      <c r="K90" s="39">
        <v>0.74839999999999995</v>
      </c>
      <c r="L90" s="39"/>
      <c r="M90" s="39">
        <v>1.3188</v>
      </c>
      <c r="N90" s="39"/>
      <c r="O90" s="89">
        <f t="shared" si="45"/>
        <v>0.48267621185691229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0.1145</v>
      </c>
      <c r="E91" s="39">
        <v>0.1676</v>
      </c>
      <c r="F91" s="39">
        <v>0.34510000000000002</v>
      </c>
      <c r="G91" s="39">
        <v>0.13170000000000001</v>
      </c>
      <c r="H91" s="39">
        <v>0.2467</v>
      </c>
      <c r="I91" s="39">
        <v>0.44869999999999999</v>
      </c>
      <c r="J91" s="39">
        <v>0.29749999999999999</v>
      </c>
      <c r="K91" s="39">
        <v>0.38350000000000001</v>
      </c>
      <c r="L91" s="39"/>
      <c r="M91" s="39">
        <v>0.67559999999999998</v>
      </c>
      <c r="N91" s="39"/>
      <c r="O91" s="89">
        <f t="shared" si="45"/>
        <v>0.24731981949661808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6.8500000000000005E-2</v>
      </c>
      <c r="E92" s="39">
        <v>0.10059999999999999</v>
      </c>
      <c r="F92" s="39">
        <v>0.2069</v>
      </c>
      <c r="G92" s="39">
        <v>7.9000000000000001E-2</v>
      </c>
      <c r="H92" s="39">
        <v>0.1479</v>
      </c>
      <c r="I92" s="39">
        <v>0.26900000000000002</v>
      </c>
      <c r="J92" s="39">
        <v>0.17829999999999999</v>
      </c>
      <c r="K92" s="39">
        <v>0.22989999999999999</v>
      </c>
      <c r="L92" s="39"/>
      <c r="M92" s="39">
        <v>0.40510000000000002</v>
      </c>
      <c r="N92" s="39"/>
      <c r="O92" s="89">
        <f t="shared" si="45"/>
        <v>0.1482734924557553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3.5200000000000002E-2</v>
      </c>
      <c r="E93" s="39">
        <v>5.1499999999999997E-2</v>
      </c>
      <c r="F93" s="39">
        <v>0.106</v>
      </c>
      <c r="G93" s="39">
        <v>4.0500000000000001E-2</v>
      </c>
      <c r="H93" s="39">
        <v>7.5800000000000006E-2</v>
      </c>
      <c r="I93" s="39">
        <v>0.13780000000000001</v>
      </c>
      <c r="J93" s="39">
        <v>9.1399999999999995E-2</v>
      </c>
      <c r="K93" s="39">
        <v>0.1178</v>
      </c>
      <c r="L93" s="39"/>
      <c r="M93" s="39">
        <v>0.20780000000000001</v>
      </c>
      <c r="N93" s="39"/>
      <c r="O93" s="89">
        <f t="shared" si="45"/>
        <v>7.6005962093787141E-2</v>
      </c>
    </row>
    <row r="94" spans="1:20" x14ac:dyDescent="0.3">
      <c r="A94" s="349">
        <v>9</v>
      </c>
      <c r="B94" s="350" t="s">
        <v>51</v>
      </c>
      <c r="C94" s="354">
        <f t="shared" ref="C94:K94" si="62">SUM(C97,C99)</f>
        <v>0.51204430645026122</v>
      </c>
      <c r="D94" s="354">
        <f t="shared" si="62"/>
        <v>0.48774752456226123</v>
      </c>
      <c r="E94" s="354">
        <f t="shared" si="62"/>
        <v>0.69229185432284135</v>
      </c>
      <c r="F94" s="354">
        <f t="shared" si="62"/>
        <v>0.91220809057445906</v>
      </c>
      <c r="G94" s="354">
        <f t="shared" si="62"/>
        <v>0.71714940446684161</v>
      </c>
      <c r="H94" s="354">
        <f t="shared" si="62"/>
        <v>0.80243653963484163</v>
      </c>
      <c r="I94" s="354">
        <f t="shared" si="62"/>
        <v>1.0709111476348416</v>
      </c>
      <c r="J94" s="354">
        <f t="shared" si="62"/>
        <v>0.95214834652338709</v>
      </c>
      <c r="K94" s="354">
        <f t="shared" si="62"/>
        <v>0.96483339326684159</v>
      </c>
      <c r="L94" s="354"/>
      <c r="M94" s="354">
        <f>SUM(M97,M99)</f>
        <v>1.1893434977788417</v>
      </c>
      <c r="N94" s="354"/>
      <c r="O94" s="352">
        <f>SUM(O97,O99)</f>
        <v>0.7383250015554067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-0.22670000000000001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3">SUM(C89,C86,C81,C71,C64)</f>
        <v>6.0192352758999998</v>
      </c>
      <c r="D96" s="360">
        <f t="shared" si="63"/>
        <v>5.7336192758999998</v>
      </c>
      <c r="E96" s="360">
        <f t="shared" si="63"/>
        <v>8.1380995711999979</v>
      </c>
      <c r="F96" s="360">
        <f t="shared" si="63"/>
        <v>10.723281264100002</v>
      </c>
      <c r="G96" s="360">
        <f t="shared" si="63"/>
        <v>8.4303075712000002</v>
      </c>
      <c r="H96" s="360">
        <f t="shared" si="63"/>
        <v>9.4328835711999997</v>
      </c>
      <c r="I96" s="360">
        <f t="shared" si="63"/>
        <v>12.588883571199998</v>
      </c>
      <c r="J96" s="360">
        <f t="shared" si="63"/>
        <v>11.1927910204</v>
      </c>
      <c r="K96" s="360">
        <f t="shared" si="63"/>
        <v>11.341907571199998</v>
      </c>
      <c r="L96" s="360"/>
      <c r="M96" s="360">
        <f>SUM(M89,M86,M81,M71,M64)</f>
        <v>13.9810915712</v>
      </c>
      <c r="N96" s="361"/>
      <c r="O96" s="455">
        <f>((C96*$C$62+D96*$D$62+E96*$E$62+F96*$F$62+G96*$G$62+H96*$H$62+I96*$I$62+J96*$J$62+K96*$K$62+L96*$L$62+M96*$M$62)/$O$62)+O95</f>
        <v>8.6792331024052132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4">SUM(C98:C98)</f>
        <v>0.12539872850282471</v>
      </c>
      <c r="D97" s="354">
        <f t="shared" si="64"/>
        <v>0.1194484903748247</v>
      </c>
      <c r="E97" s="354">
        <f t="shared" si="64"/>
        <v>0.16954102836680957</v>
      </c>
      <c r="F97" s="354">
        <f t="shared" si="64"/>
        <v>0.22339811857499536</v>
      </c>
      <c r="G97" s="354">
        <f t="shared" si="64"/>
        <v>0.17562859763080962</v>
      </c>
      <c r="H97" s="354">
        <f t="shared" si="64"/>
        <v>0.1965152634388096</v>
      </c>
      <c r="I97" s="354">
        <f t="shared" si="64"/>
        <v>0.26226421143880957</v>
      </c>
      <c r="J97" s="354">
        <f t="shared" si="64"/>
        <v>0.23317941532799319</v>
      </c>
      <c r="K97" s="354">
        <f t="shared" si="64"/>
        <v>0.23628596043080957</v>
      </c>
      <c r="L97" s="354"/>
      <c r="M97" s="354">
        <f>SUM(M98:M98)</f>
        <v>0.29126808070280963</v>
      </c>
      <c r="N97" s="354"/>
      <c r="O97" s="352">
        <f>SUM(O98)</f>
        <v>0.18081446322240782</v>
      </c>
    </row>
    <row r="98" spans="1:18" x14ac:dyDescent="0.3">
      <c r="A98" s="2" t="s">
        <v>121</v>
      </c>
      <c r="B98" t="s">
        <v>128</v>
      </c>
      <c r="C98" s="39">
        <f>0.020833*C96</f>
        <v>0.12539872850282471</v>
      </c>
      <c r="D98" s="39">
        <f t="shared" ref="D98:M98" si="65">0.020833*D96</f>
        <v>0.1194484903748247</v>
      </c>
      <c r="E98" s="39">
        <f t="shared" si="65"/>
        <v>0.16954102836680957</v>
      </c>
      <c r="F98" s="39">
        <f t="shared" si="65"/>
        <v>0.22339811857499536</v>
      </c>
      <c r="G98" s="39">
        <f t="shared" si="65"/>
        <v>0.17562859763080962</v>
      </c>
      <c r="H98" s="39">
        <f t="shared" si="65"/>
        <v>0.1965152634388096</v>
      </c>
      <c r="I98" s="39">
        <f t="shared" si="65"/>
        <v>0.26226421143880957</v>
      </c>
      <c r="J98" s="39">
        <f t="shared" si="65"/>
        <v>0.23317941532799319</v>
      </c>
      <c r="K98" s="39">
        <f t="shared" si="65"/>
        <v>0.23628596043080957</v>
      </c>
      <c r="L98" s="39"/>
      <c r="M98" s="39">
        <f t="shared" si="65"/>
        <v>0.29126808070280963</v>
      </c>
      <c r="N98" s="39"/>
      <c r="O98" s="246">
        <f>0.020833*O96</f>
        <v>0.18081446322240782</v>
      </c>
      <c r="P98" s="464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0.38664557794743648</v>
      </c>
      <c r="D99" s="354">
        <f t="shared" ref="D99:M99" si="66">SUM(D100,D101)</f>
        <v>0.36829903418743654</v>
      </c>
      <c r="E99" s="354">
        <f t="shared" si="66"/>
        <v>0.52275082595603184</v>
      </c>
      <c r="F99" s="354">
        <f t="shared" si="66"/>
        <v>0.6888099719994637</v>
      </c>
      <c r="G99" s="354">
        <f t="shared" si="66"/>
        <v>0.54152080683603199</v>
      </c>
      <c r="H99" s="354">
        <f t="shared" si="66"/>
        <v>0.60592127619603198</v>
      </c>
      <c r="I99" s="354">
        <f t="shared" si="66"/>
        <v>0.80864693619603201</v>
      </c>
      <c r="J99" s="354">
        <f t="shared" si="66"/>
        <v>0.71896893119539396</v>
      </c>
      <c r="K99" s="354">
        <f t="shared" si="66"/>
        <v>0.72854743283603196</v>
      </c>
      <c r="L99" s="354"/>
      <c r="M99" s="354">
        <f t="shared" si="66"/>
        <v>0.89807541707603211</v>
      </c>
      <c r="N99" s="354"/>
      <c r="O99" s="352">
        <f>SUM(O100:O101)</f>
        <v>0.55751053833299891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0.12539872850282471</v>
      </c>
      <c r="D100" s="39">
        <f t="shared" ref="D100:M100" si="67">D98</f>
        <v>0.1194484903748247</v>
      </c>
      <c r="E100" s="39">
        <f t="shared" si="67"/>
        <v>0.16954102836680957</v>
      </c>
      <c r="F100" s="39">
        <f t="shared" si="67"/>
        <v>0.22339811857499536</v>
      </c>
      <c r="G100" s="39">
        <f t="shared" si="67"/>
        <v>0.17562859763080962</v>
      </c>
      <c r="H100" s="39">
        <f t="shared" si="67"/>
        <v>0.1965152634388096</v>
      </c>
      <c r="I100" s="39">
        <f t="shared" si="67"/>
        <v>0.26226421143880957</v>
      </c>
      <c r="J100" s="39">
        <f t="shared" si="67"/>
        <v>0.23317941532799319</v>
      </c>
      <c r="K100" s="39">
        <f t="shared" si="67"/>
        <v>0.23628596043080957</v>
      </c>
      <c r="L100" s="39"/>
      <c r="M100" s="39">
        <f t="shared" si="67"/>
        <v>0.29126808070280963</v>
      </c>
      <c r="N100" s="39"/>
      <c r="O100" s="246">
        <f>O98</f>
        <v>0.18081446322240782</v>
      </c>
    </row>
    <row r="101" spans="1:18" x14ac:dyDescent="0.3">
      <c r="A101" s="2" t="s">
        <v>26</v>
      </c>
      <c r="B101" t="s">
        <v>130</v>
      </c>
      <c r="C101" s="39">
        <f>0.043402*C96</f>
        <v>0.2612468494446118</v>
      </c>
      <c r="D101" s="39">
        <f t="shared" ref="D101:M101" si="68">0.043402*D96</f>
        <v>0.24885054381261182</v>
      </c>
      <c r="E101" s="39">
        <f t="shared" si="68"/>
        <v>0.35320979758922233</v>
      </c>
      <c r="F101" s="39">
        <f t="shared" si="68"/>
        <v>0.46541185342446834</v>
      </c>
      <c r="G101" s="39">
        <f t="shared" si="68"/>
        <v>0.36589220920522242</v>
      </c>
      <c r="H101" s="39">
        <f t="shared" si="68"/>
        <v>0.40940601275722244</v>
      </c>
      <c r="I101" s="39">
        <f t="shared" si="68"/>
        <v>0.54638272475722238</v>
      </c>
      <c r="J101" s="39">
        <f t="shared" si="68"/>
        <v>0.48578951586740082</v>
      </c>
      <c r="K101" s="39">
        <f t="shared" si="68"/>
        <v>0.49226147240522239</v>
      </c>
      <c r="L101" s="39"/>
      <c r="M101" s="39">
        <f t="shared" si="68"/>
        <v>0.60680733637322248</v>
      </c>
      <c r="N101" s="39"/>
      <c r="O101" s="246">
        <f>0.043402*O96</f>
        <v>0.37669607511059111</v>
      </c>
      <c r="P101" s="464"/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si="45"/>
        <v>1.3400000000000002E-2</v>
      </c>
    </row>
    <row r="103" spans="1:18" ht="18" x14ac:dyDescent="0.3">
      <c r="A103" s="579" t="s">
        <v>60</v>
      </c>
      <c r="B103" s="579"/>
      <c r="C103" s="340">
        <f t="shared" ref="C103:K103" si="69">SUM(C64,C71,C81,C86,C89,C94,C102)</f>
        <v>6.5446795823502608</v>
      </c>
      <c r="D103" s="340">
        <f t="shared" si="69"/>
        <v>6.2347668004622614</v>
      </c>
      <c r="E103" s="340">
        <f t="shared" si="69"/>
        <v>8.8437914255228414</v>
      </c>
      <c r="F103" s="340">
        <f t="shared" si="69"/>
        <v>11.648889354674461</v>
      </c>
      <c r="G103" s="340">
        <f t="shared" si="69"/>
        <v>9.1608569756668423</v>
      </c>
      <c r="H103" s="340">
        <f t="shared" si="69"/>
        <v>10.248720110834842</v>
      </c>
      <c r="I103" s="340">
        <f t="shared" si="69"/>
        <v>13.673194718834841</v>
      </c>
      <c r="J103" s="340">
        <f t="shared" si="69"/>
        <v>12.158339366923387</v>
      </c>
      <c r="K103" s="340">
        <f t="shared" si="69"/>
        <v>12.320140964466841</v>
      </c>
      <c r="L103" s="340"/>
      <c r="M103" s="340">
        <f>SUM(M64,M71,M81,M86,M89,M94,M102)</f>
        <v>15.183835068978842</v>
      </c>
      <c r="N103" s="356"/>
      <c r="O103" s="467">
        <f>O96+O97+O99+O102</f>
        <v>9.4309581039606201</v>
      </c>
      <c r="P103" s="335" t="s">
        <v>225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0.32107673975845968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73</v>
      </c>
      <c r="L109" s="1">
        <v>16</v>
      </c>
      <c r="M109" s="1">
        <v>43</v>
      </c>
      <c r="O109" s="1">
        <f>SUM(C109:M109)</f>
        <v>401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250714.73</v>
      </c>
      <c r="E111" s="342">
        <v>954864.19</v>
      </c>
      <c r="F111" s="342">
        <v>46387.49</v>
      </c>
      <c r="G111" s="342">
        <v>24498.67</v>
      </c>
      <c r="H111" s="342">
        <v>426098.09</v>
      </c>
      <c r="I111" s="342">
        <v>0</v>
      </c>
      <c r="J111" s="343">
        <v>62728.89</v>
      </c>
      <c r="K111" s="342">
        <v>362645.96</v>
      </c>
      <c r="L111" s="342">
        <v>94901.31</v>
      </c>
      <c r="M111" s="342">
        <v>226278.92</v>
      </c>
      <c r="N111" s="342"/>
      <c r="O111" s="344">
        <f>SUM(C111:M111)</f>
        <v>2461055.37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0.98715600000000014</v>
      </c>
      <c r="D113" s="354">
        <f t="shared" ref="D113:M113" si="70">SUM(D114:D119)</f>
        <v>1.36754</v>
      </c>
      <c r="E113" s="354">
        <f t="shared" si="70"/>
        <v>1.6053600000000001</v>
      </c>
      <c r="F113" s="354">
        <f t="shared" si="70"/>
        <v>1.9196600000000001</v>
      </c>
      <c r="G113" s="354">
        <f t="shared" si="70"/>
        <v>2.4625680000000001</v>
      </c>
      <c r="H113" s="354">
        <f t="shared" si="70"/>
        <v>2.3703439999999998</v>
      </c>
      <c r="I113" s="354"/>
      <c r="J113" s="354">
        <f t="shared" si="70"/>
        <v>2.803668</v>
      </c>
      <c r="K113" s="354">
        <f>SUM(K114:K119)</f>
        <v>3.5647719999999996</v>
      </c>
      <c r="L113" s="354">
        <f t="shared" si="70"/>
        <v>3.8665920000000003</v>
      </c>
      <c r="M113" s="354">
        <f t="shared" si="70"/>
        <v>4.692952</v>
      </c>
      <c r="N113" s="351"/>
      <c r="O113" s="352">
        <f t="shared" ref="O113:O142" si="71">(C113*$C$111+D113*$D$111+E113*$E$111+F113*$F$111+G113*$G$111+H113*$H$111+I113*$I$111+J113*$J$111+K113*$K$111+L113*$L$111+M113*$M$111)/$O$111</f>
        <v>2.4153888907957564</v>
      </c>
    </row>
    <row r="114" spans="1:15" x14ac:dyDescent="0.3">
      <c r="A114" s="2" t="s">
        <v>3</v>
      </c>
      <c r="B114" t="s">
        <v>30</v>
      </c>
      <c r="C114" s="276">
        <v>0.66890000000000005</v>
      </c>
      <c r="D114" s="34">
        <v>0.90600000000000003</v>
      </c>
      <c r="E114" s="34">
        <v>1.044</v>
      </c>
      <c r="F114" s="34">
        <v>1.044</v>
      </c>
      <c r="G114" s="34">
        <v>1.4917</v>
      </c>
      <c r="H114" s="34">
        <v>1.5686</v>
      </c>
      <c r="I114" s="34"/>
      <c r="J114" s="34">
        <v>1.1728000000000001</v>
      </c>
      <c r="K114" s="34">
        <v>2.1842999999999999</v>
      </c>
      <c r="L114" s="34">
        <v>2.5398000000000001</v>
      </c>
      <c r="M114" s="34">
        <v>2.6513</v>
      </c>
      <c r="N114" s="34"/>
      <c r="O114" s="89">
        <f t="shared" si="71"/>
        <v>1.5001778806931112</v>
      </c>
    </row>
    <row r="115" spans="1:15" x14ac:dyDescent="0.3">
      <c r="A115" s="2" t="s">
        <v>4</v>
      </c>
      <c r="B115" t="s">
        <v>31</v>
      </c>
      <c r="C115" s="39">
        <f t="shared" ref="C115:M115" si="72">C114*0.04</f>
        <v>2.6756000000000002E-2</v>
      </c>
      <c r="D115" s="39">
        <f t="shared" si="72"/>
        <v>3.6240000000000001E-2</v>
      </c>
      <c r="E115" s="39">
        <f t="shared" si="72"/>
        <v>4.1760000000000005E-2</v>
      </c>
      <c r="F115" s="39">
        <f t="shared" si="72"/>
        <v>4.1760000000000005E-2</v>
      </c>
      <c r="G115" s="39">
        <f t="shared" si="72"/>
        <v>5.9667999999999999E-2</v>
      </c>
      <c r="H115" s="39">
        <f t="shared" si="72"/>
        <v>6.2743999999999994E-2</v>
      </c>
      <c r="I115" s="39"/>
      <c r="J115" s="39">
        <f>J114*0.06</f>
        <v>7.0368E-2</v>
      </c>
      <c r="K115" s="39">
        <f t="shared" si="72"/>
        <v>8.7371999999999991E-2</v>
      </c>
      <c r="L115" s="39">
        <f t="shared" si="72"/>
        <v>0.101592</v>
      </c>
      <c r="M115" s="39">
        <f t="shared" si="72"/>
        <v>0.10605200000000001</v>
      </c>
      <c r="N115" s="34"/>
      <c r="O115" s="89">
        <f t="shared" si="71"/>
        <v>6.0604976154291085E-2</v>
      </c>
    </row>
    <row r="116" spans="1:15" x14ac:dyDescent="0.3">
      <c r="A116" s="2" t="s">
        <v>192</v>
      </c>
      <c r="B116" t="s">
        <v>195</v>
      </c>
      <c r="C116" s="34"/>
      <c r="D116" s="34">
        <v>1.4200000000000001E-2</v>
      </c>
      <c r="E116" s="34">
        <v>1.2200000000000001E-2</v>
      </c>
      <c r="F116" s="34"/>
      <c r="G116" s="34"/>
      <c r="H116" s="34"/>
      <c r="I116" s="34"/>
      <c r="J116" s="34">
        <v>5.8799999999999998E-2</v>
      </c>
      <c r="K116" s="34">
        <v>3.5900000000000001E-2</v>
      </c>
      <c r="L116" s="34">
        <v>1.5900000000000001E-2</v>
      </c>
      <c r="M116" s="34">
        <v>5.5500000000000001E-2</v>
      </c>
      <c r="N116" s="34"/>
      <c r="O116" s="89">
        <f t="shared" si="71"/>
        <v>1.8684809951675325E-2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71"/>
        <v>0.18755304835421074</v>
      </c>
    </row>
    <row r="118" spans="1:15" x14ac:dyDescent="0.3">
      <c r="A118" s="2" t="s">
        <v>6</v>
      </c>
      <c r="B118" t="s">
        <v>33</v>
      </c>
      <c r="C118" s="34">
        <v>0.20530000000000001</v>
      </c>
      <c r="D118" s="34">
        <v>0.2843</v>
      </c>
      <c r="E118" s="34">
        <v>0.34239999999999998</v>
      </c>
      <c r="F118" s="34">
        <v>0.66890000000000005</v>
      </c>
      <c r="G118" s="34">
        <v>0.74619999999999997</v>
      </c>
      <c r="H118" s="34">
        <v>0.54669999999999996</v>
      </c>
      <c r="I118" s="34"/>
      <c r="J118" s="34">
        <v>0.95450000000000002</v>
      </c>
      <c r="K118" s="34">
        <v>1.0287999999999999</v>
      </c>
      <c r="L118" s="34">
        <v>0.98089999999999999</v>
      </c>
      <c r="M118" s="34">
        <v>1.6105</v>
      </c>
      <c r="N118" s="34"/>
      <c r="O118" s="89">
        <f t="shared" si="71"/>
        <v>0.63932226658557456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71"/>
        <v>9.0459090568937497E-3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3">SUM(C121:C123,C127:C129)</f>
        <v>3.1283059691000004</v>
      </c>
      <c r="D120" s="354">
        <f t="shared" si="73"/>
        <v>3.1283059691000004</v>
      </c>
      <c r="E120" s="354">
        <f t="shared" si="73"/>
        <v>4.8248075005999995</v>
      </c>
      <c r="F120" s="354">
        <f t="shared" si="73"/>
        <v>5.0142243372999999</v>
      </c>
      <c r="G120" s="354">
        <f t="shared" si="73"/>
        <v>4.8248075005999995</v>
      </c>
      <c r="H120" s="354">
        <f t="shared" si="73"/>
        <v>4.8248075005999995</v>
      </c>
      <c r="I120" s="354"/>
      <c r="J120" s="354">
        <f>SUM(J121:J123,J127:J129)</f>
        <v>5.2690689885000008</v>
      </c>
      <c r="K120" s="354">
        <f>SUM(K121:K123,K127:K129)</f>
        <v>4.8248075005999995</v>
      </c>
      <c r="L120" s="354">
        <f>SUM(L121:L123,L127:L129)</f>
        <v>4.8248075005999995</v>
      </c>
      <c r="M120" s="354">
        <f>SUM(M121:M123,M127:M129)</f>
        <v>4.8248075005999995</v>
      </c>
      <c r="N120" s="351"/>
      <c r="O120" s="352">
        <f t="shared" si="71"/>
        <v>4.6586451829466826</v>
      </c>
    </row>
    <row r="121" spans="1:15" x14ac:dyDescent="0.3">
      <c r="A121" s="2" t="s">
        <v>115</v>
      </c>
      <c r="B121" t="s">
        <v>114</v>
      </c>
      <c r="C121" s="39">
        <v>1.7087000000000001</v>
      </c>
      <c r="D121" s="39">
        <v>1.7087000000000001</v>
      </c>
      <c r="E121" s="39">
        <v>2.5541999999999998</v>
      </c>
      <c r="F121" s="39">
        <v>2.6360999999999999</v>
      </c>
      <c r="G121" s="39">
        <v>2.5541999999999998</v>
      </c>
      <c r="H121" s="39">
        <v>2.5541999999999998</v>
      </c>
      <c r="I121" s="39"/>
      <c r="J121" s="39">
        <v>2.7945000000000002</v>
      </c>
      <c r="K121" s="39">
        <v>2.5541999999999998</v>
      </c>
      <c r="L121" s="39">
        <v>2.5541999999999998</v>
      </c>
      <c r="M121" s="39">
        <v>2.5541999999999998</v>
      </c>
      <c r="N121" s="39"/>
      <c r="O121" s="89">
        <f t="shared" si="71"/>
        <v>2.4716341000393665</v>
      </c>
    </row>
    <row r="122" spans="1:15" x14ac:dyDescent="0.3">
      <c r="A122" s="2" t="s">
        <v>116</v>
      </c>
      <c r="B122" t="s">
        <v>117</v>
      </c>
      <c r="C122" s="39">
        <f>C121*0.423893</f>
        <v>0.72430596910000011</v>
      </c>
      <c r="D122" s="39">
        <f>D121*0.423893</f>
        <v>0.72430596910000011</v>
      </c>
      <c r="E122" s="39">
        <f t="shared" ref="E122:K122" si="74">E121*0.423893</f>
        <v>1.0827075006</v>
      </c>
      <c r="F122" s="39">
        <f t="shared" si="74"/>
        <v>1.1174243372999999</v>
      </c>
      <c r="G122" s="39">
        <f t="shared" ref="G122:H122" si="75">G121*0.423893</f>
        <v>1.0827075006</v>
      </c>
      <c r="H122" s="39">
        <f t="shared" si="75"/>
        <v>1.0827075006</v>
      </c>
      <c r="I122" s="39"/>
      <c r="J122" s="39">
        <f t="shared" si="74"/>
        <v>1.1845689885000001</v>
      </c>
      <c r="K122" s="39">
        <f t="shared" si="74"/>
        <v>1.0827075006</v>
      </c>
      <c r="L122" s="39">
        <f t="shared" ref="L122:M122" si="76">L121*0.423893</f>
        <v>1.0827075006</v>
      </c>
      <c r="M122" s="39">
        <f t="shared" si="76"/>
        <v>1.0827075006</v>
      </c>
      <c r="N122" s="39"/>
      <c r="O122" s="89">
        <f t="shared" si="71"/>
        <v>1.0477083935679872</v>
      </c>
    </row>
    <row r="123" spans="1:15" x14ac:dyDescent="0.3">
      <c r="A123" s="280" t="s">
        <v>8</v>
      </c>
      <c r="B123" s="1" t="s">
        <v>35</v>
      </c>
      <c r="C123" s="43">
        <f t="shared" ref="C123:F123" si="77">SUM(C124:C126)</f>
        <v>0.44500000000000001</v>
      </c>
      <c r="D123" s="43">
        <f t="shared" si="77"/>
        <v>0.44500000000000001</v>
      </c>
      <c r="E123" s="43">
        <f t="shared" si="77"/>
        <v>0.80420000000000003</v>
      </c>
      <c r="F123" s="43">
        <f t="shared" si="77"/>
        <v>0.8609</v>
      </c>
      <c r="G123" s="43">
        <f t="shared" ref="G123:H123" si="78">SUM(G124:G126)</f>
        <v>0.80420000000000003</v>
      </c>
      <c r="H123" s="43">
        <f t="shared" si="78"/>
        <v>0.80420000000000003</v>
      </c>
      <c r="I123" s="43"/>
      <c r="J123" s="43">
        <f>SUM(J124:J126)</f>
        <v>0.87090000000000001</v>
      </c>
      <c r="K123" s="43">
        <f t="shared" ref="K123:L123" si="79">SUM(K124:K126)</f>
        <v>0.80420000000000003</v>
      </c>
      <c r="L123" s="43">
        <f t="shared" si="79"/>
        <v>0.80420000000000003</v>
      </c>
      <c r="M123" s="43">
        <f t="shared" ref="M123" si="80">SUM(M124:M126)</f>
        <v>0.80420000000000003</v>
      </c>
      <c r="N123" s="43"/>
      <c r="O123" s="75">
        <f t="shared" si="71"/>
        <v>0.7686338124444555</v>
      </c>
    </row>
    <row r="124" spans="1:15" x14ac:dyDescent="0.3">
      <c r="A124" s="2" t="s">
        <v>9</v>
      </c>
      <c r="B124" t="s">
        <v>108</v>
      </c>
      <c r="C124" s="39">
        <v>0.39910000000000001</v>
      </c>
      <c r="D124" s="39">
        <v>0.39910000000000001</v>
      </c>
      <c r="E124" s="39">
        <v>0.72130000000000005</v>
      </c>
      <c r="F124" s="39">
        <v>0.77210000000000001</v>
      </c>
      <c r="G124" s="39">
        <v>0.72130000000000005</v>
      </c>
      <c r="H124" s="39">
        <v>0.72130000000000005</v>
      </c>
      <c r="I124" s="39"/>
      <c r="J124" s="39">
        <v>0.78459999999999996</v>
      </c>
      <c r="K124" s="39">
        <v>0.72130000000000005</v>
      </c>
      <c r="L124" s="39">
        <v>0.72130000000000005</v>
      </c>
      <c r="M124" s="39">
        <v>0.72130000000000005</v>
      </c>
      <c r="N124" s="39"/>
      <c r="O124" s="89">
        <f t="shared" si="71"/>
        <v>0.68948470490527813</v>
      </c>
    </row>
    <row r="125" spans="1:15" x14ac:dyDescent="0.3">
      <c r="A125" s="2" t="s">
        <v>10</v>
      </c>
      <c r="B125" t="s">
        <v>109</v>
      </c>
      <c r="C125" s="39">
        <v>4.1599999999999998E-2</v>
      </c>
      <c r="D125" s="39">
        <v>4.1599999999999998E-2</v>
      </c>
      <c r="E125" s="39">
        <v>7.51E-2</v>
      </c>
      <c r="F125" s="39">
        <v>8.0399999999999999E-2</v>
      </c>
      <c r="G125" s="39">
        <v>7.51E-2</v>
      </c>
      <c r="H125" s="39">
        <v>7.51E-2</v>
      </c>
      <c r="I125" s="39"/>
      <c r="J125" s="39">
        <v>7.8100000000000003E-2</v>
      </c>
      <c r="K125" s="39">
        <v>7.51E-2</v>
      </c>
      <c r="L125" s="39">
        <v>7.51E-2</v>
      </c>
      <c r="M125" s="39">
        <v>7.51E-2</v>
      </c>
      <c r="N125" s="39"/>
      <c r="O125" s="89">
        <f t="shared" si="71"/>
        <v>7.1701134330431585E-2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71"/>
        <v>7.4479732087458081E-3</v>
      </c>
    </row>
    <row r="127" spans="1:15" x14ac:dyDescent="0.3">
      <c r="A127" s="2" t="s">
        <v>13</v>
      </c>
      <c r="B127" t="s">
        <v>40</v>
      </c>
      <c r="C127" s="39">
        <v>4.3799999999999999E-2</v>
      </c>
      <c r="D127" s="39">
        <v>4.3799999999999999E-2</v>
      </c>
      <c r="E127" s="39">
        <v>6.5199999999999994E-2</v>
      </c>
      <c r="F127" s="39">
        <v>6.88E-2</v>
      </c>
      <c r="G127" s="39">
        <v>6.5199999999999994E-2</v>
      </c>
      <c r="H127" s="39">
        <v>6.5199999999999994E-2</v>
      </c>
      <c r="I127" s="39"/>
      <c r="J127" s="39">
        <v>7.1300000000000002E-2</v>
      </c>
      <c r="K127" s="39">
        <v>6.5199999999999994E-2</v>
      </c>
      <c r="L127" s="39">
        <v>6.5199999999999994E-2</v>
      </c>
      <c r="M127" s="39">
        <v>6.5199999999999994E-2</v>
      </c>
      <c r="N127" s="39"/>
      <c r="O127" s="89">
        <f t="shared" si="71"/>
        <v>6.3139457820081457E-2</v>
      </c>
    </row>
    <row r="128" spans="1:15" x14ac:dyDescent="0.3">
      <c r="A128" s="595" t="s">
        <v>14</v>
      </c>
      <c r="B128" t="s">
        <v>118</v>
      </c>
      <c r="C128" s="39">
        <v>0.15529999999999999</v>
      </c>
      <c r="D128" s="39">
        <v>0.15529999999999999</v>
      </c>
      <c r="E128" s="39">
        <v>0.24199999999999999</v>
      </c>
      <c r="F128" s="39">
        <v>0.252</v>
      </c>
      <c r="G128" s="39">
        <v>0.24199999999999999</v>
      </c>
      <c r="H128" s="39">
        <v>0.24199999999999999</v>
      </c>
      <c r="I128" s="39"/>
      <c r="J128" s="39">
        <v>0.2641</v>
      </c>
      <c r="K128" s="39">
        <v>0.24199999999999999</v>
      </c>
      <c r="L128" s="39">
        <v>0.24199999999999999</v>
      </c>
      <c r="M128" s="39">
        <v>0.24199999999999999</v>
      </c>
      <c r="N128" s="39"/>
      <c r="O128" s="89">
        <f t="shared" si="71"/>
        <v>0.23349887796876342</v>
      </c>
    </row>
    <row r="129" spans="1:20" x14ac:dyDescent="0.3">
      <c r="A129" s="595"/>
      <c r="B129" t="s">
        <v>117</v>
      </c>
      <c r="C129" s="39">
        <v>5.1200000000000002E-2</v>
      </c>
      <c r="D129" s="39">
        <v>5.1200000000000002E-2</v>
      </c>
      <c r="E129" s="39">
        <v>7.6499999999999999E-2</v>
      </c>
      <c r="F129" s="39">
        <v>7.9000000000000001E-2</v>
      </c>
      <c r="G129" s="39">
        <v>7.6499999999999999E-2</v>
      </c>
      <c r="H129" s="39">
        <v>7.6499999999999999E-2</v>
      </c>
      <c r="I129" s="39"/>
      <c r="J129" s="39">
        <v>8.3699999999999997E-2</v>
      </c>
      <c r="K129" s="39">
        <v>7.6499999999999999E-2</v>
      </c>
      <c r="L129" s="39">
        <v>7.6499999999999999E-2</v>
      </c>
      <c r="M129" s="39">
        <v>7.6499999999999999E-2</v>
      </c>
      <c r="N129" s="39"/>
      <c r="O129" s="89">
        <f t="shared" si="71"/>
        <v>7.4030541106029649E-2</v>
      </c>
    </row>
    <row r="130" spans="1:20" x14ac:dyDescent="0.3">
      <c r="A130" s="349">
        <v>6</v>
      </c>
      <c r="B130" s="350" t="s">
        <v>42</v>
      </c>
      <c r="C130" s="354">
        <f>SUM(C131:C133)</f>
        <v>0.38480000000000003</v>
      </c>
      <c r="D130" s="354">
        <f>SUM(D131:D133)</f>
        <v>0.38480000000000003</v>
      </c>
      <c r="E130" s="354">
        <f t="shared" ref="E130:F130" si="81">SUM(E131:E133)</f>
        <v>0.48120000000000002</v>
      </c>
      <c r="F130" s="354">
        <f t="shared" si="81"/>
        <v>0.4919</v>
      </c>
      <c r="G130" s="354">
        <f t="shared" ref="G130:H130" si="82">SUM(G131:G133)</f>
        <v>0.48120000000000002</v>
      </c>
      <c r="H130" s="354">
        <f t="shared" si="82"/>
        <v>0.48120000000000002</v>
      </c>
      <c r="I130" s="354"/>
      <c r="J130" s="354">
        <f>SUM(J131:J133)</f>
        <v>1.0267999999999999</v>
      </c>
      <c r="K130" s="354">
        <f t="shared" ref="K130" si="83">SUM(K131:K133)</f>
        <v>0.48120000000000002</v>
      </c>
      <c r="L130" s="354">
        <f t="shared" ref="L130:M130" si="84">SUM(L131:L133)</f>
        <v>0.48120000000000002</v>
      </c>
      <c r="M130" s="354">
        <f t="shared" si="84"/>
        <v>0.48120000000000002</v>
      </c>
      <c r="N130" s="354"/>
      <c r="O130" s="352">
        <f t="shared" si="71"/>
        <v>0.48502014573975227</v>
      </c>
    </row>
    <row r="131" spans="1:20" x14ac:dyDescent="0.3">
      <c r="A131" s="2" t="s">
        <v>15</v>
      </c>
      <c r="B131" t="s">
        <v>43</v>
      </c>
      <c r="C131" s="39">
        <v>0.17760000000000001</v>
      </c>
      <c r="D131" s="39">
        <v>0.17760000000000001</v>
      </c>
      <c r="E131" s="39">
        <v>0.27400000000000002</v>
      </c>
      <c r="F131" s="39">
        <v>0.28470000000000001</v>
      </c>
      <c r="G131" s="39">
        <v>0.27400000000000002</v>
      </c>
      <c r="H131" s="39">
        <v>0.27400000000000002</v>
      </c>
      <c r="I131" s="39"/>
      <c r="J131" s="39">
        <v>0.29920000000000002</v>
      </c>
      <c r="K131" s="39">
        <v>0.27400000000000002</v>
      </c>
      <c r="L131" s="39">
        <v>0.27400000000000002</v>
      </c>
      <c r="M131" s="39">
        <v>0.27400000000000002</v>
      </c>
      <c r="N131" s="39"/>
      <c r="O131" s="89">
        <f t="shared" si="71"/>
        <v>0.26455587108997064</v>
      </c>
    </row>
    <row r="132" spans="1:20" x14ac:dyDescent="0.3">
      <c r="A132" s="2" t="s">
        <v>16</v>
      </c>
      <c r="B132" t="s">
        <v>80</v>
      </c>
      <c r="C132" s="39">
        <v>0.2072</v>
      </c>
      <c r="D132" s="39">
        <v>0.2072</v>
      </c>
      <c r="E132" s="39">
        <v>0.2072</v>
      </c>
      <c r="F132" s="39">
        <v>0.2072</v>
      </c>
      <c r="G132" s="39">
        <v>0.2072</v>
      </c>
      <c r="H132" s="39">
        <v>0.2072</v>
      </c>
      <c r="I132" s="39"/>
      <c r="J132" s="39">
        <v>0.2072</v>
      </c>
      <c r="K132" s="39">
        <v>0.2072</v>
      </c>
      <c r="L132" s="39">
        <v>0.2072</v>
      </c>
      <c r="M132" s="39">
        <v>0.2072</v>
      </c>
      <c r="N132" s="39"/>
      <c r="O132" s="89">
        <f t="shared" si="71"/>
        <v>0.20719999999999997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71"/>
        <v>1.326427464978165E-2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71"/>
        <v>1.326427464978165E-2</v>
      </c>
    </row>
    <row r="135" spans="1:20" x14ac:dyDescent="0.3">
      <c r="A135" s="349">
        <v>7</v>
      </c>
      <c r="B135" s="350" t="s">
        <v>45</v>
      </c>
      <c r="C135" s="354">
        <f>SUM(C136:C137)</f>
        <v>0.24560000000000001</v>
      </c>
      <c r="D135" s="354">
        <f>SUM(D136:D137)</f>
        <v>0.33879999999999999</v>
      </c>
      <c r="E135" s="354">
        <f t="shared" ref="E135:M135" si="85">SUM(E136:E137)</f>
        <v>0.4138</v>
      </c>
      <c r="F135" s="354">
        <f t="shared" si="85"/>
        <v>0.72839999999999994</v>
      </c>
      <c r="G135" s="354">
        <f t="shared" si="85"/>
        <v>0.81179999999999997</v>
      </c>
      <c r="H135" s="354">
        <f t="shared" si="85"/>
        <v>0.72</v>
      </c>
      <c r="I135" s="354"/>
      <c r="J135" s="354">
        <f t="shared" si="85"/>
        <v>1.0572999999999999</v>
      </c>
      <c r="K135" s="354">
        <f t="shared" si="85"/>
        <v>1.1205999999999998</v>
      </c>
      <c r="L135" s="354">
        <f t="shared" si="85"/>
        <v>1.0687</v>
      </c>
      <c r="M135" s="354">
        <f t="shared" si="85"/>
        <v>1.8518999999999999</v>
      </c>
      <c r="N135" s="354"/>
      <c r="O135" s="352">
        <f t="shared" si="71"/>
        <v>0.74627954508719552</v>
      </c>
    </row>
    <row r="136" spans="1:20" x14ac:dyDescent="0.3">
      <c r="A136" s="2" t="s">
        <v>17</v>
      </c>
      <c r="B136" t="s">
        <v>46</v>
      </c>
      <c r="C136" s="39">
        <v>0.23100000000000001</v>
      </c>
      <c r="D136" s="39">
        <v>0.3201</v>
      </c>
      <c r="E136" s="39">
        <v>0.39119999999999999</v>
      </c>
      <c r="F136" s="39">
        <v>0.68869999999999998</v>
      </c>
      <c r="G136" s="39">
        <v>0.76729999999999998</v>
      </c>
      <c r="H136" s="39">
        <v>0.68059999999999998</v>
      </c>
      <c r="I136" s="39"/>
      <c r="J136" s="39">
        <v>0.99439999999999995</v>
      </c>
      <c r="K136" s="39">
        <v>1.0592999999999999</v>
      </c>
      <c r="L136" s="39">
        <v>1.01</v>
      </c>
      <c r="M136" s="39">
        <v>1.7504999999999999</v>
      </c>
      <c r="N136" s="39"/>
      <c r="O136" s="89">
        <f t="shared" si="71"/>
        <v>0.70529962559639603</v>
      </c>
    </row>
    <row r="137" spans="1:20" x14ac:dyDescent="0.3">
      <c r="A137" s="2" t="s">
        <v>18</v>
      </c>
      <c r="B137" t="s">
        <v>48</v>
      </c>
      <c r="C137" s="39">
        <v>1.46E-2</v>
      </c>
      <c r="D137" s="39">
        <v>1.8700000000000001E-2</v>
      </c>
      <c r="E137" s="39">
        <v>2.2599999999999999E-2</v>
      </c>
      <c r="F137" s="39">
        <v>3.9699999999999999E-2</v>
      </c>
      <c r="G137" s="39">
        <v>4.4499999999999998E-2</v>
      </c>
      <c r="H137" s="39">
        <v>3.9399999999999998E-2</v>
      </c>
      <c r="I137" s="39"/>
      <c r="J137" s="39">
        <v>6.2899999999999998E-2</v>
      </c>
      <c r="K137" s="39">
        <v>6.13E-2</v>
      </c>
      <c r="L137" s="39">
        <v>5.8700000000000002E-2</v>
      </c>
      <c r="M137" s="39">
        <v>0.1014</v>
      </c>
      <c r="N137" s="39"/>
      <c r="O137" s="89">
        <f t="shared" si="71"/>
        <v>4.0979919490799592E-2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0.46299999999999997</v>
      </c>
      <c r="E138" s="354">
        <f t="shared" ref="E138:M138" si="86">SUM(E139:E142)</f>
        <v>0.58499999999999996</v>
      </c>
      <c r="F138" s="354">
        <f t="shared" si="86"/>
        <v>1.0330999999999999</v>
      </c>
      <c r="G138" s="354">
        <f t="shared" si="86"/>
        <v>0.98130000000000006</v>
      </c>
      <c r="H138" s="354">
        <f t="shared" si="86"/>
        <v>0.95779999999999998</v>
      </c>
      <c r="I138" s="354"/>
      <c r="J138" s="354">
        <f t="shared" si="86"/>
        <v>1.2404999999999999</v>
      </c>
      <c r="K138" s="354">
        <f t="shared" si="86"/>
        <v>1.6383000000000001</v>
      </c>
      <c r="L138" s="354">
        <f>SUM(L139:L142)</f>
        <v>1.4516</v>
      </c>
      <c r="M138" s="354">
        <f t="shared" si="86"/>
        <v>2.9558999999999997</v>
      </c>
      <c r="N138" s="354"/>
      <c r="O138" s="352">
        <f t="shared" si="71"/>
        <v>1.0720997443454512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0.23419999999999999</v>
      </c>
      <c r="E139" s="39">
        <v>0.2959</v>
      </c>
      <c r="F139" s="39">
        <v>0.52249999999999996</v>
      </c>
      <c r="G139" s="39">
        <v>0.49630000000000002</v>
      </c>
      <c r="H139" s="39">
        <v>0.4844</v>
      </c>
      <c r="I139" s="39"/>
      <c r="J139" s="39">
        <v>0.62739999999999996</v>
      </c>
      <c r="K139" s="39">
        <v>0.8286</v>
      </c>
      <c r="L139" s="39">
        <v>0.73419999999999996</v>
      </c>
      <c r="M139" s="39">
        <v>1.4950000000000001</v>
      </c>
      <c r="N139" s="39"/>
      <c r="O139" s="89">
        <f t="shared" si="71"/>
        <v>0.54224315657595301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</v>
      </c>
      <c r="E140" s="39">
        <v>0.15160000000000001</v>
      </c>
      <c r="F140" s="39">
        <v>0.26779999999999998</v>
      </c>
      <c r="G140" s="39">
        <v>0.25440000000000002</v>
      </c>
      <c r="H140" s="39">
        <v>0.24829999999999999</v>
      </c>
      <c r="I140" s="39"/>
      <c r="J140" s="39">
        <v>0.3216</v>
      </c>
      <c r="K140" s="39">
        <v>0.42470000000000002</v>
      </c>
      <c r="L140" s="39">
        <v>0.37630000000000002</v>
      </c>
      <c r="M140" s="39">
        <v>0.76619999999999999</v>
      </c>
      <c r="N140" s="39"/>
      <c r="O140" s="89">
        <f t="shared" si="71"/>
        <v>0.27789626993479632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7.1900000000000006E-2</v>
      </c>
      <c r="E141" s="39">
        <v>9.0899999999999995E-2</v>
      </c>
      <c r="F141" s="39">
        <v>0.1605</v>
      </c>
      <c r="G141" s="39">
        <v>0.1525</v>
      </c>
      <c r="H141" s="39">
        <v>0.14879999999999999</v>
      </c>
      <c r="I141" s="39"/>
      <c r="J141" s="39">
        <v>0.19270000000000001</v>
      </c>
      <c r="K141" s="39">
        <v>0.2545</v>
      </c>
      <c r="L141" s="39">
        <v>0.22550000000000001</v>
      </c>
      <c r="M141" s="39">
        <v>0.45929999999999999</v>
      </c>
      <c r="N141" s="39"/>
      <c r="O141" s="89">
        <f t="shared" si="71"/>
        <v>0.16656485951147049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3.6900000000000002E-2</v>
      </c>
      <c r="E142" s="39">
        <v>4.6600000000000003E-2</v>
      </c>
      <c r="F142" s="39">
        <v>8.2299999999999998E-2</v>
      </c>
      <c r="G142" s="39">
        <v>7.8100000000000003E-2</v>
      </c>
      <c r="H142" s="39">
        <v>7.6300000000000007E-2</v>
      </c>
      <c r="I142" s="39"/>
      <c r="J142" s="39">
        <v>9.8799999999999999E-2</v>
      </c>
      <c r="K142" s="39">
        <v>0.1305</v>
      </c>
      <c r="L142" s="39">
        <v>0.11559999999999999</v>
      </c>
      <c r="M142" s="39">
        <v>0.2354</v>
      </c>
      <c r="N142" s="39"/>
      <c r="O142" s="89">
        <f t="shared" si="71"/>
        <v>8.5395458323231463E-2</v>
      </c>
    </row>
    <row r="143" spans="1:20" x14ac:dyDescent="0.3">
      <c r="A143" s="349">
        <v>9</v>
      </c>
      <c r="B143" s="350" t="s">
        <v>51</v>
      </c>
      <c r="C143" s="354">
        <f t="shared" ref="C143:O143" si="87">SUM(C146,C148)</f>
        <v>0.4406745251873988</v>
      </c>
      <c r="D143" s="354">
        <f t="shared" si="87"/>
        <v>0.48339431369939878</v>
      </c>
      <c r="E143" s="354">
        <f t="shared" si="87"/>
        <v>0.67290212894104084</v>
      </c>
      <c r="F143" s="354">
        <f t="shared" si="87"/>
        <v>0.78154390400543639</v>
      </c>
      <c r="G143" s="354">
        <f t="shared" si="87"/>
        <v>0.81339261148504083</v>
      </c>
      <c r="H143" s="354">
        <f t="shared" si="87"/>
        <v>0.79573895985304077</v>
      </c>
      <c r="I143" s="354"/>
      <c r="J143" s="354">
        <f t="shared" si="87"/>
        <v>0.96954866293771802</v>
      </c>
      <c r="K143" s="354">
        <f t="shared" si="87"/>
        <v>0.98931357575704071</v>
      </c>
      <c r="L143" s="354">
        <f t="shared" si="87"/>
        <v>0.99469157471704084</v>
      </c>
      <c r="M143" s="354">
        <f t="shared" si="87"/>
        <v>1.2595814171970408</v>
      </c>
      <c r="N143" s="354"/>
      <c r="O143" s="352">
        <f t="shared" si="87"/>
        <v>0.78636293573636751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-0.13350000000000001</v>
      </c>
      <c r="P144" s="27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88">SUM(C138,C135,C130,C120,C113)</f>
        <v>5.1802619691</v>
      </c>
      <c r="D145" s="360">
        <f t="shared" si="88"/>
        <v>5.6824459690999998</v>
      </c>
      <c r="E145" s="360">
        <f t="shared" si="88"/>
        <v>7.9101675005999992</v>
      </c>
      <c r="F145" s="360">
        <f t="shared" si="88"/>
        <v>9.1872843372999995</v>
      </c>
      <c r="G145" s="360">
        <f t="shared" si="88"/>
        <v>9.5616755005999998</v>
      </c>
      <c r="H145" s="360">
        <f t="shared" si="88"/>
        <v>9.3541515005999987</v>
      </c>
      <c r="I145" s="360"/>
      <c r="J145" s="360">
        <f>SUM(J138,J135,J130,J120,J113)</f>
        <v>11.397336988499999</v>
      </c>
      <c r="K145" s="360">
        <f>SUM(K138,K135,K130,K120,K113)</f>
        <v>11.629679500599998</v>
      </c>
      <c r="L145" s="360">
        <f>SUM(L138,L135,L130,L120,L113)</f>
        <v>11.692899500599999</v>
      </c>
      <c r="M145" s="360">
        <f>SUM(M138,M135,M130,M120,M113)</f>
        <v>14.8067595006</v>
      </c>
      <c r="N145" s="361"/>
      <c r="O145" s="362">
        <f>((C145*$C$111+D145*$D$111+E145*$E$111+F145*$F$111+G145*$G$111+H145*$H$111+I145*$I$111+J145*$J$111+K145*$K$111+L145*$L$111+M145*$M$111)/$O$111)+O144</f>
        <v>9.2439335089148393</v>
      </c>
      <c r="P145" s="396"/>
      <c r="Q145" s="27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L146" si="89">SUM(C147:C147)</f>
        <v>0.1079203976022603</v>
      </c>
      <c r="D146" s="354">
        <f t="shared" si="89"/>
        <v>0.1183823968742603</v>
      </c>
      <c r="E146" s="354">
        <f t="shared" si="89"/>
        <v>0.16479251953999979</v>
      </c>
      <c r="F146" s="354">
        <f t="shared" si="89"/>
        <v>0.19139869459897091</v>
      </c>
      <c r="G146" s="354">
        <f t="shared" si="89"/>
        <v>0.19919838570399981</v>
      </c>
      <c r="H146" s="354">
        <f t="shared" si="89"/>
        <v>0.19487503821199978</v>
      </c>
      <c r="I146" s="354"/>
      <c r="J146" s="354">
        <f t="shared" si="89"/>
        <v>0.23744072148142051</v>
      </c>
      <c r="K146" s="354">
        <f t="shared" si="89"/>
        <v>0.24228111303599978</v>
      </c>
      <c r="L146" s="354">
        <f t="shared" si="89"/>
        <v>0.24359817529599981</v>
      </c>
      <c r="M146" s="354">
        <f>SUM(M147:M147)</f>
        <v>0.3084692206759998</v>
      </c>
      <c r="N146" s="354"/>
      <c r="O146" s="352">
        <f>SUM(O147)</f>
        <v>0.19257886679122285</v>
      </c>
      <c r="P146" s="463"/>
    </row>
    <row r="147" spans="1:20" x14ac:dyDescent="0.3">
      <c r="A147" s="2" t="s">
        <v>121</v>
      </c>
      <c r="B147" t="s">
        <v>128</v>
      </c>
      <c r="C147" s="39">
        <f>0.020833*C145</f>
        <v>0.1079203976022603</v>
      </c>
      <c r="D147" s="39">
        <f t="shared" ref="D147:K147" si="90">0.020833*D145</f>
        <v>0.1183823968742603</v>
      </c>
      <c r="E147" s="39">
        <f t="shared" si="90"/>
        <v>0.16479251953999979</v>
      </c>
      <c r="F147" s="39">
        <f t="shared" si="90"/>
        <v>0.19139869459897091</v>
      </c>
      <c r="G147" s="346">
        <f t="shared" si="90"/>
        <v>0.19919838570399981</v>
      </c>
      <c r="H147" s="39">
        <f t="shared" si="90"/>
        <v>0.19487503821199978</v>
      </c>
      <c r="I147" s="39"/>
      <c r="J147" s="39">
        <f t="shared" si="90"/>
        <v>0.23744072148142051</v>
      </c>
      <c r="K147" s="39">
        <f t="shared" si="90"/>
        <v>0.24228111303599978</v>
      </c>
      <c r="L147" s="39">
        <f t="shared" ref="L147" si="91">0.020833*L145</f>
        <v>0.24359817529599981</v>
      </c>
      <c r="M147" s="39">
        <f t="shared" ref="M147" si="92">0.020833*M145</f>
        <v>0.3084692206759998</v>
      </c>
      <c r="N147" s="39"/>
      <c r="O147" s="246">
        <f>0.020833*O145</f>
        <v>0.19257886679122285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0.3327541275851385</v>
      </c>
      <c r="D148" s="354">
        <f t="shared" ref="D148:K148" si="93">SUM(D149,D150)</f>
        <v>0.3650119168251385</v>
      </c>
      <c r="E148" s="354">
        <f t="shared" si="93"/>
        <v>0.508109609401041</v>
      </c>
      <c r="F148" s="354">
        <f t="shared" si="93"/>
        <v>0.59014520940646553</v>
      </c>
      <c r="G148" s="354">
        <f t="shared" si="93"/>
        <v>0.61419422578104099</v>
      </c>
      <c r="H148" s="354">
        <f t="shared" si="93"/>
        <v>0.60086392164104097</v>
      </c>
      <c r="I148" s="354"/>
      <c r="J148" s="354">
        <f t="shared" si="93"/>
        <v>0.73210794145629754</v>
      </c>
      <c r="K148" s="354">
        <f t="shared" si="93"/>
        <v>0.74703246272104096</v>
      </c>
      <c r="L148" s="354">
        <f t="shared" ref="L148" si="94">SUM(L149,L150)</f>
        <v>0.75109339942104103</v>
      </c>
      <c r="M148" s="354">
        <f t="shared" ref="M148" si="95">SUM(M149,M150)</f>
        <v>0.95111219652104106</v>
      </c>
      <c r="N148" s="354"/>
      <c r="O148" s="352">
        <f>SUM(O149:O150)</f>
        <v>0.59378406894514468</v>
      </c>
    </row>
    <row r="149" spans="1:20" x14ac:dyDescent="0.3">
      <c r="A149" s="2" t="s">
        <v>25</v>
      </c>
      <c r="B149" t="s">
        <v>129</v>
      </c>
      <c r="C149" s="39">
        <f>C147</f>
        <v>0.1079203976022603</v>
      </c>
      <c r="D149" s="39">
        <f t="shared" ref="D149:K149" si="96">D147</f>
        <v>0.1183823968742603</v>
      </c>
      <c r="E149" s="39">
        <f t="shared" si="96"/>
        <v>0.16479251953999979</v>
      </c>
      <c r="F149" s="39">
        <f t="shared" si="96"/>
        <v>0.19139869459897091</v>
      </c>
      <c r="G149" s="39">
        <f t="shared" si="96"/>
        <v>0.19919838570399981</v>
      </c>
      <c r="H149" s="39">
        <f t="shared" si="96"/>
        <v>0.19487503821199978</v>
      </c>
      <c r="I149" s="39"/>
      <c r="J149" s="39">
        <f t="shared" si="96"/>
        <v>0.23744072148142051</v>
      </c>
      <c r="K149" s="39">
        <f t="shared" si="96"/>
        <v>0.24228111303599978</v>
      </c>
      <c r="L149" s="39">
        <f t="shared" ref="L149" si="97">L147</f>
        <v>0.24359817529599981</v>
      </c>
      <c r="M149" s="39">
        <f t="shared" ref="M149" si="98">M147</f>
        <v>0.3084692206759998</v>
      </c>
      <c r="N149" s="39"/>
      <c r="O149" s="246">
        <f>O147</f>
        <v>0.19257886679122285</v>
      </c>
    </row>
    <row r="150" spans="1:20" x14ac:dyDescent="0.3">
      <c r="A150" s="2" t="s">
        <v>26</v>
      </c>
      <c r="B150" t="s">
        <v>130</v>
      </c>
      <c r="C150" s="39">
        <f>0.043402*C145</f>
        <v>0.22483372998287821</v>
      </c>
      <c r="D150" s="39">
        <f t="shared" ref="D150:K150" si="99">0.043402*D145</f>
        <v>0.2466295199508782</v>
      </c>
      <c r="E150" s="39">
        <f t="shared" si="99"/>
        <v>0.3433170898610412</v>
      </c>
      <c r="F150" s="39">
        <f t="shared" si="99"/>
        <v>0.39874651480749462</v>
      </c>
      <c r="G150" s="39">
        <f t="shared" si="99"/>
        <v>0.41499584007704121</v>
      </c>
      <c r="H150" s="39">
        <f t="shared" si="99"/>
        <v>0.40598888342904116</v>
      </c>
      <c r="I150" s="39"/>
      <c r="J150" s="39">
        <f t="shared" si="99"/>
        <v>0.494667219974877</v>
      </c>
      <c r="K150" s="39">
        <f t="shared" si="99"/>
        <v>0.50475134968504121</v>
      </c>
      <c r="L150" s="39">
        <f t="shared" ref="L150" si="100">0.043402*L145</f>
        <v>0.50749522412504122</v>
      </c>
      <c r="M150" s="39">
        <f t="shared" ref="M150" si="101">0.043402*M145</f>
        <v>0.64264297584504126</v>
      </c>
      <c r="N150" s="39"/>
      <c r="O150" s="246">
        <f>0.043402*O145</f>
        <v>0.40120520215392186</v>
      </c>
    </row>
    <row r="151" spans="1:20" ht="28.8" x14ac:dyDescent="0.3">
      <c r="A151" s="364">
        <v>10</v>
      </c>
      <c r="B151" s="365" t="s">
        <v>134</v>
      </c>
      <c r="C151" s="366">
        <v>1.37E-2</v>
      </c>
      <c r="D151" s="366">
        <v>1.37E-2</v>
      </c>
      <c r="E151" s="366">
        <v>1.37E-2</v>
      </c>
      <c r="F151" s="366">
        <v>1.37E-2</v>
      </c>
      <c r="G151" s="366">
        <v>1.37E-2</v>
      </c>
      <c r="H151" s="366">
        <v>1.37E-2</v>
      </c>
      <c r="I151" s="366"/>
      <c r="J151" s="366">
        <v>1.37E-2</v>
      </c>
      <c r="K151" s="366">
        <v>1.37E-2</v>
      </c>
      <c r="L151" s="366">
        <v>1.37E-2</v>
      </c>
      <c r="M151" s="366">
        <v>1.37E-2</v>
      </c>
      <c r="N151" s="367"/>
      <c r="O151" s="368">
        <f>(C151*$C$111+D151*$D$111+E151*$E$111+F151*$F$111+G151*$G$111+H151*$H$111+I151*$I$111+J151*$J$111+K151*$K$111+L151*$L$111+M151*$M$111)/$O$111</f>
        <v>1.37E-2</v>
      </c>
    </row>
    <row r="152" spans="1:20" ht="18" x14ac:dyDescent="0.3">
      <c r="A152" s="579" t="s">
        <v>60</v>
      </c>
      <c r="B152" s="579"/>
      <c r="C152" s="340">
        <f t="shared" ref="C152:H152" si="102">SUM(C113,C120,C130,C135,C138,C143,C151)</f>
        <v>5.634636494287399</v>
      </c>
      <c r="D152" s="340">
        <f t="shared" si="102"/>
        <v>6.1795402827993993</v>
      </c>
      <c r="E152" s="340">
        <f t="shared" si="102"/>
        <v>8.5967696295410416</v>
      </c>
      <c r="F152" s="340">
        <f t="shared" si="102"/>
        <v>9.9825282413054364</v>
      </c>
      <c r="G152" s="340">
        <f t="shared" si="102"/>
        <v>10.388768112085041</v>
      </c>
      <c r="H152" s="340">
        <f t="shared" si="102"/>
        <v>10.163590460453042</v>
      </c>
      <c r="I152" s="340"/>
      <c r="J152" s="340">
        <f>SUM(J113,J120,J130,J135,J138,J143,J151)</f>
        <v>12.38058565143772</v>
      </c>
      <c r="K152" s="340">
        <f>SUM(K113,K120,K130,K135,K138,K143,K151)</f>
        <v>12.63269307635704</v>
      </c>
      <c r="L152" s="340">
        <f>SUM(L113,L120,L130,L135,L138,L143,L151)</f>
        <v>12.701291075317041</v>
      </c>
      <c r="M152" s="340">
        <f>SUM(M113,M120,M130,M135,M138,M143,M151)</f>
        <v>16.080040917797042</v>
      </c>
      <c r="N152" s="369"/>
      <c r="O152" s="467">
        <f>O145+O146+O148+O151</f>
        <v>10.043996444651206</v>
      </c>
      <c r="P152" t="s">
        <v>226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0.34194761518873096</v>
      </c>
    </row>
    <row r="154" spans="1:20" x14ac:dyDescent="0.3">
      <c r="H154" s="78"/>
      <c r="I154" s="78"/>
      <c r="J154" s="201"/>
      <c r="K154" s="78"/>
      <c r="L154" s="78"/>
      <c r="O154" s="90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167</v>
      </c>
      <c r="F158" s="1">
        <v>21</v>
      </c>
      <c r="G158" s="1">
        <v>7</v>
      </c>
      <c r="H158" s="1">
        <v>83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23970.17</v>
      </c>
      <c r="D160" s="342">
        <v>213551.76</v>
      </c>
      <c r="E160" s="342">
        <v>1202213.3500000001</v>
      </c>
      <c r="F160" s="342">
        <v>70320.59</v>
      </c>
      <c r="G160" s="342">
        <v>39223.230000000003</v>
      </c>
      <c r="H160" s="342">
        <v>476245.29</v>
      </c>
      <c r="I160" s="342">
        <v>0</v>
      </c>
      <c r="J160" s="343">
        <v>0</v>
      </c>
      <c r="K160" s="342">
        <v>356256.6</v>
      </c>
      <c r="L160" s="342">
        <v>77658.03</v>
      </c>
      <c r="M160" s="342">
        <v>366461.45</v>
      </c>
      <c r="N160" s="342"/>
      <c r="O160" s="344">
        <f>SUM(C160:M160)</f>
        <v>2825900.47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1.0374560000000002</v>
      </c>
      <c r="D162" s="354">
        <f>SUM(D163:D167)</f>
        <v>1.3472400000000002</v>
      </c>
      <c r="E162" s="354">
        <f t="shared" ref="E162:H162" si="103">SUM(E163:E167)</f>
        <v>1.5905559999999999</v>
      </c>
      <c r="F162" s="354">
        <f t="shared" si="103"/>
        <v>1.9633560000000001</v>
      </c>
      <c r="G162" s="354">
        <f t="shared" si="103"/>
        <v>2.2600639999999999</v>
      </c>
      <c r="H162" s="354">
        <f t="shared" si="103"/>
        <v>2.4073439999999997</v>
      </c>
      <c r="I162" s="354"/>
      <c r="J162" s="354"/>
      <c r="K162" s="354">
        <f>SUM(K163:K167)</f>
        <v>3.5979719999999999</v>
      </c>
      <c r="L162" s="354">
        <f>SUM(L163:L167)</f>
        <v>4.0237119999999997</v>
      </c>
      <c r="M162" s="354">
        <f t="shared" ref="M162" si="104">SUM(M163:M167)</f>
        <v>4.5005439999999997</v>
      </c>
      <c r="N162" s="354"/>
      <c r="O162" s="352">
        <f t="shared" ref="O162:O191" si="105">(C162*$C$160+D162*$D$160+E162*$E$160+F162*$F$160+G162*$G$160+H162*$H$160+I162*$I$160+J162*$J$160+K162*$K$160+L162*$L$160+M162*$M$160)/$O$160</f>
        <v>2.4210015540994618</v>
      </c>
    </row>
    <row r="163" spans="1:15" x14ac:dyDescent="0.3">
      <c r="A163" s="2" t="s">
        <v>3</v>
      </c>
      <c r="B163" t="s">
        <v>30</v>
      </c>
      <c r="C163" s="34">
        <v>0.66890000000000005</v>
      </c>
      <c r="D163" s="34">
        <v>0.90600000000000003</v>
      </c>
      <c r="E163" s="34">
        <v>1.0439000000000001</v>
      </c>
      <c r="F163" s="34">
        <v>1.0439000000000001</v>
      </c>
      <c r="G163" s="34">
        <v>1.4916</v>
      </c>
      <c r="H163" s="34">
        <v>1.5686</v>
      </c>
      <c r="I163" s="34"/>
      <c r="J163" s="34"/>
      <c r="K163" s="34">
        <v>2.1842999999999999</v>
      </c>
      <c r="L163" s="34">
        <v>2.5203000000000002</v>
      </c>
      <c r="M163" s="34">
        <v>2.6886000000000001</v>
      </c>
      <c r="N163" s="34"/>
      <c r="O163" s="89">
        <f t="shared" si="105"/>
        <v>1.5225640738366129</v>
      </c>
    </row>
    <row r="164" spans="1:15" x14ac:dyDescent="0.3">
      <c r="A164" s="2" t="s">
        <v>4</v>
      </c>
      <c r="B164" t="s">
        <v>31</v>
      </c>
      <c r="C164" s="39">
        <f>C163*0.04</f>
        <v>2.6756000000000002E-2</v>
      </c>
      <c r="D164" s="39">
        <f t="shared" ref="D164:M164" si="106">D163*0.04</f>
        <v>3.6240000000000001E-2</v>
      </c>
      <c r="E164" s="39">
        <f t="shared" si="106"/>
        <v>4.1756000000000001E-2</v>
      </c>
      <c r="F164" s="39">
        <f t="shared" si="106"/>
        <v>4.1756000000000001E-2</v>
      </c>
      <c r="G164" s="39">
        <f t="shared" si="106"/>
        <v>5.9664000000000002E-2</v>
      </c>
      <c r="H164" s="39">
        <f t="shared" si="106"/>
        <v>6.2743999999999994E-2</v>
      </c>
      <c r="I164" s="39"/>
      <c r="J164" s="39"/>
      <c r="K164" s="39">
        <f t="shared" si="106"/>
        <v>8.7371999999999991E-2</v>
      </c>
      <c r="L164" s="39">
        <f t="shared" si="106"/>
        <v>0.10081200000000001</v>
      </c>
      <c r="M164" s="39">
        <f t="shared" si="106"/>
        <v>0.107544</v>
      </c>
      <c r="N164" s="34"/>
      <c r="O164" s="89">
        <f t="shared" si="105"/>
        <v>6.0902562953464523E-2</v>
      </c>
    </row>
    <row r="165" spans="1:15" x14ac:dyDescent="0.3">
      <c r="A165" s="2" t="s">
        <v>192</v>
      </c>
      <c r="B165" t="s">
        <v>195</v>
      </c>
      <c r="C165" s="34"/>
      <c r="D165" s="34">
        <v>7.0000000000000001E-3</v>
      </c>
      <c r="E165" s="34">
        <v>8.3999999999999995E-3</v>
      </c>
      <c r="F165" s="34"/>
      <c r="G165" s="34"/>
      <c r="H165" s="34"/>
      <c r="I165" s="34"/>
      <c r="J165" s="34"/>
      <c r="K165" s="34">
        <v>6.1999999999999998E-3</v>
      </c>
      <c r="L165" s="34">
        <v>5.04E-2</v>
      </c>
      <c r="M165" s="34">
        <v>2.41E-2</v>
      </c>
      <c r="N165" s="34"/>
      <c r="O165" s="89">
        <f t="shared" si="105"/>
        <v>9.3945032101572928E-3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105"/>
        <v>0.1893451691704485</v>
      </c>
    </row>
    <row r="167" spans="1:15" x14ac:dyDescent="0.3">
      <c r="A167" s="2" t="s">
        <v>6</v>
      </c>
      <c r="B167" t="s">
        <v>33</v>
      </c>
      <c r="C167" s="34">
        <v>0.25559999999999999</v>
      </c>
      <c r="D167" s="34">
        <v>0.2712</v>
      </c>
      <c r="E167" s="34">
        <v>0.33150000000000002</v>
      </c>
      <c r="F167" s="34">
        <v>0.7127</v>
      </c>
      <c r="G167" s="34">
        <v>0.54379999999999995</v>
      </c>
      <c r="H167" s="34">
        <v>0.5837</v>
      </c>
      <c r="I167" s="34"/>
      <c r="J167" s="34"/>
      <c r="K167" s="34">
        <v>1.0916999999999999</v>
      </c>
      <c r="L167" s="34">
        <v>1.1237999999999999</v>
      </c>
      <c r="M167" s="34">
        <v>1.4107000000000001</v>
      </c>
      <c r="N167" s="34"/>
      <c r="O167" s="89">
        <f t="shared" si="105"/>
        <v>0.63879524492877837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05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07">SUM(C170:C172,C176:C178)</f>
        <v>3.1786510801000003</v>
      </c>
      <c r="D169" s="354">
        <f t="shared" si="107"/>
        <v>3.1786510801000003</v>
      </c>
      <c r="E169" s="354">
        <f t="shared" si="107"/>
        <v>4.938020462499999</v>
      </c>
      <c r="F169" s="354">
        <f t="shared" si="107"/>
        <v>5.1970072718999996</v>
      </c>
      <c r="G169" s="354">
        <f t="shared" si="107"/>
        <v>4.938020462499999</v>
      </c>
      <c r="H169" s="354">
        <f t="shared" si="107"/>
        <v>4.938020462499999</v>
      </c>
      <c r="I169" s="354"/>
      <c r="J169" s="354"/>
      <c r="K169" s="354">
        <f>SUM(K170:K172,K176:K178)</f>
        <v>4.938020462499999</v>
      </c>
      <c r="L169" s="354">
        <f>SUM(L170:L172,L176:L178)</f>
        <v>4.938020462499999</v>
      </c>
      <c r="M169" s="354">
        <f>SUM(M170:M172,M176:M178)</f>
        <v>4.938020462499999</v>
      </c>
      <c r="N169" s="351"/>
      <c r="O169" s="352">
        <f t="shared" si="105"/>
        <v>4.7965870644400415</v>
      </c>
    </row>
    <row r="170" spans="1:15" x14ac:dyDescent="0.3">
      <c r="A170" s="2" t="s">
        <v>115</v>
      </c>
      <c r="B170" t="s">
        <v>114</v>
      </c>
      <c r="C170" s="39">
        <v>1.7357</v>
      </c>
      <c r="D170" s="39">
        <v>1.7357</v>
      </c>
      <c r="E170" s="39">
        <v>2.6124999999999998</v>
      </c>
      <c r="F170" s="39">
        <v>2.7282999999999999</v>
      </c>
      <c r="G170" s="39">
        <v>2.6124999999999998</v>
      </c>
      <c r="H170" s="39">
        <v>2.6124999999999998</v>
      </c>
      <c r="I170" s="39"/>
      <c r="J170" s="39"/>
      <c r="K170" s="39">
        <v>2.6124999999999998</v>
      </c>
      <c r="L170" s="39">
        <v>2.6124999999999998</v>
      </c>
      <c r="M170" s="39">
        <v>2.6124999999999998</v>
      </c>
      <c r="N170" s="39"/>
      <c r="O170" s="89">
        <f t="shared" si="105"/>
        <v>2.541685013404948</v>
      </c>
    </row>
    <row r="171" spans="1:15" x14ac:dyDescent="0.3">
      <c r="A171" s="2" t="s">
        <v>116</v>
      </c>
      <c r="B171" t="s">
        <v>117</v>
      </c>
      <c r="C171" s="39">
        <f>C170*0.423893</f>
        <v>0.73575108010000001</v>
      </c>
      <c r="D171" s="39">
        <f>D170*0.423893</f>
        <v>0.73575108010000001</v>
      </c>
      <c r="E171" s="39">
        <f t="shared" ref="E171:F171" si="108">E170*0.423893</f>
        <v>1.1074204624999999</v>
      </c>
      <c r="F171" s="39">
        <f t="shared" si="108"/>
        <v>1.1565072719</v>
      </c>
      <c r="G171" s="39">
        <f t="shared" ref="G171:H171" si="109">G170*0.423893</f>
        <v>1.1074204624999999</v>
      </c>
      <c r="H171" s="39">
        <f t="shared" si="109"/>
        <v>1.1074204624999999</v>
      </c>
      <c r="I171" s="39"/>
      <c r="J171" s="39"/>
      <c r="K171" s="39">
        <f t="shared" ref="K171:L171" si="110">K170*0.423893</f>
        <v>1.1074204624999999</v>
      </c>
      <c r="L171" s="39">
        <f t="shared" si="110"/>
        <v>1.1074204624999999</v>
      </c>
      <c r="M171" s="39">
        <f t="shared" ref="M171" si="111">M170*0.423893</f>
        <v>1.1074204624999999</v>
      </c>
      <c r="N171" s="39"/>
      <c r="O171" s="89">
        <f t="shared" si="105"/>
        <v>1.0774024853872637</v>
      </c>
    </row>
    <row r="172" spans="1:15" x14ac:dyDescent="0.3">
      <c r="A172" s="280" t="s">
        <v>8</v>
      </c>
      <c r="B172" s="1" t="s">
        <v>35</v>
      </c>
      <c r="C172" s="43">
        <f t="shared" ref="C172:F172" si="112">SUM(C173:C175)</f>
        <v>0.45290000000000002</v>
      </c>
      <c r="D172" s="43">
        <f t="shared" si="112"/>
        <v>0.45290000000000002</v>
      </c>
      <c r="E172" s="43">
        <f t="shared" si="112"/>
        <v>0.82539999999999991</v>
      </c>
      <c r="F172" s="43">
        <f t="shared" si="112"/>
        <v>0.89800000000000002</v>
      </c>
      <c r="G172" s="43">
        <f t="shared" ref="G172:H172" si="113">SUM(G173:G175)</f>
        <v>0.82539999999999991</v>
      </c>
      <c r="H172" s="43">
        <f t="shared" si="113"/>
        <v>0.82539999999999991</v>
      </c>
      <c r="I172" s="43"/>
      <c r="J172" s="43"/>
      <c r="K172" s="43">
        <f t="shared" ref="K172:L172" si="114">SUM(K173:K175)</f>
        <v>0.82539999999999991</v>
      </c>
      <c r="L172" s="43">
        <f t="shared" si="114"/>
        <v>0.82539999999999991</v>
      </c>
      <c r="M172" s="43">
        <f t="shared" ref="M172" si="115">SUM(M173:M175)</f>
        <v>0.82539999999999991</v>
      </c>
      <c r="N172" s="43"/>
      <c r="O172" s="75">
        <f t="shared" si="105"/>
        <v>0.79589731758917881</v>
      </c>
    </row>
    <row r="173" spans="1:15" x14ac:dyDescent="0.3">
      <c r="A173" s="2" t="s">
        <v>9</v>
      </c>
      <c r="B173" t="s">
        <v>108</v>
      </c>
      <c r="C173" s="39">
        <v>0.40620000000000001</v>
      </c>
      <c r="D173" s="39">
        <v>0.40620000000000001</v>
      </c>
      <c r="E173" s="39">
        <v>0.74029999999999996</v>
      </c>
      <c r="F173" s="39">
        <v>0.80530000000000002</v>
      </c>
      <c r="G173" s="39">
        <v>0.74029999999999996</v>
      </c>
      <c r="H173" s="39">
        <v>0.74029999999999996</v>
      </c>
      <c r="I173" s="39"/>
      <c r="J173" s="39"/>
      <c r="K173" s="39">
        <v>0.74029999999999996</v>
      </c>
      <c r="L173" s="39">
        <v>0.74029999999999996</v>
      </c>
      <c r="M173" s="39">
        <v>0.74029999999999996</v>
      </c>
      <c r="N173" s="39"/>
      <c r="O173" s="89">
        <f t="shared" si="105"/>
        <v>0.71383578469697484</v>
      </c>
    </row>
    <row r="174" spans="1:15" x14ac:dyDescent="0.3">
      <c r="A174" s="2" t="s">
        <v>10</v>
      </c>
      <c r="B174" t="s">
        <v>109</v>
      </c>
      <c r="C174" s="39">
        <v>4.2299999999999997E-2</v>
      </c>
      <c r="D174" s="39">
        <v>4.2299999999999997E-2</v>
      </c>
      <c r="E174" s="39">
        <v>7.7100000000000002E-2</v>
      </c>
      <c r="F174" s="39">
        <v>8.3900000000000002E-2</v>
      </c>
      <c r="G174" s="39">
        <v>7.7100000000000002E-2</v>
      </c>
      <c r="H174" s="39">
        <v>7.7100000000000002E-2</v>
      </c>
      <c r="I174" s="39"/>
      <c r="J174" s="39"/>
      <c r="K174" s="39">
        <v>7.7100000000000002E-2</v>
      </c>
      <c r="L174" s="39">
        <v>7.7100000000000002E-2</v>
      </c>
      <c r="M174" s="39">
        <v>7.7100000000000002E-2</v>
      </c>
      <c r="N174" s="39"/>
      <c r="O174" s="89">
        <f t="shared" si="105"/>
        <v>7.4344211806228258E-2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8.8000000000000005E-3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105"/>
        <v>7.7173210859758272E-3</v>
      </c>
    </row>
    <row r="176" spans="1:15" x14ac:dyDescent="0.3">
      <c r="A176" s="2" t="s">
        <v>13</v>
      </c>
      <c r="B176" t="s">
        <v>40</v>
      </c>
      <c r="C176" s="39">
        <v>4.4499999999999998E-2</v>
      </c>
      <c r="D176" s="39">
        <v>4.4499999999999998E-2</v>
      </c>
      <c r="E176" s="39">
        <v>6.6699999999999995E-2</v>
      </c>
      <c r="F176" s="39">
        <v>7.1199999999999999E-2</v>
      </c>
      <c r="G176" s="39">
        <v>6.6699999999999995E-2</v>
      </c>
      <c r="H176" s="39">
        <v>6.6699999999999995E-2</v>
      </c>
      <c r="I176" s="39"/>
      <c r="J176" s="39"/>
      <c r="K176" s="39">
        <v>6.6699999999999995E-2</v>
      </c>
      <c r="L176" s="39">
        <v>6.6699999999999995E-2</v>
      </c>
      <c r="M176" s="39">
        <v>6.6699999999999995E-2</v>
      </c>
      <c r="N176" s="39"/>
      <c r="O176" s="89">
        <f t="shared" si="105"/>
        <v>6.4946030161493973E-2</v>
      </c>
    </row>
    <row r="177" spans="1:16" x14ac:dyDescent="0.3">
      <c r="A177" s="595" t="s">
        <v>14</v>
      </c>
      <c r="B177" t="s">
        <v>118</v>
      </c>
      <c r="C177" s="39">
        <v>0.1578</v>
      </c>
      <c r="D177" s="39">
        <v>0.1578</v>
      </c>
      <c r="E177" s="39">
        <v>0.2477</v>
      </c>
      <c r="F177" s="39">
        <v>0.26129999999999998</v>
      </c>
      <c r="G177" s="39">
        <v>0.2477</v>
      </c>
      <c r="H177" s="39">
        <v>0.2477</v>
      </c>
      <c r="I177" s="39"/>
      <c r="J177" s="39"/>
      <c r="K177" s="39">
        <v>0.2477</v>
      </c>
      <c r="L177" s="39">
        <v>0.2477</v>
      </c>
      <c r="M177" s="39">
        <v>0.2477</v>
      </c>
      <c r="N177" s="39"/>
      <c r="O177" s="89">
        <f t="shared" si="105"/>
        <v>0.24048217272705291</v>
      </c>
    </row>
    <row r="178" spans="1:16" x14ac:dyDescent="0.3">
      <c r="A178" s="595"/>
      <c r="B178" t="s">
        <v>117</v>
      </c>
      <c r="C178" s="39">
        <v>5.1999999999999998E-2</v>
      </c>
      <c r="D178" s="39">
        <v>5.1999999999999998E-2</v>
      </c>
      <c r="E178" s="39">
        <v>7.8299999999999995E-2</v>
      </c>
      <c r="F178" s="39">
        <v>8.1699999999999995E-2</v>
      </c>
      <c r="G178" s="39">
        <v>7.8299999999999995E-2</v>
      </c>
      <c r="H178" s="39">
        <v>7.8299999999999995E-2</v>
      </c>
      <c r="I178" s="39"/>
      <c r="J178" s="39"/>
      <c r="K178" s="39">
        <v>7.8299999999999995E-2</v>
      </c>
      <c r="L178" s="39">
        <v>7.8299999999999995E-2</v>
      </c>
      <c r="M178" s="39">
        <v>7.8299999999999995E-2</v>
      </c>
      <c r="N178" s="39"/>
      <c r="O178" s="89">
        <f t="shared" si="105"/>
        <v>7.6174045170104662E-2</v>
      </c>
    </row>
    <row r="179" spans="1:16" x14ac:dyDescent="0.3">
      <c r="A179" s="349">
        <v>6</v>
      </c>
      <c r="B179" s="350" t="s">
        <v>42</v>
      </c>
      <c r="C179" s="354">
        <f>SUM(C180:C181)</f>
        <v>0.38539999999999996</v>
      </c>
      <c r="D179" s="354">
        <f>SUM(D180:D181)</f>
        <v>0.38539999999999996</v>
      </c>
      <c r="E179" s="354">
        <f t="shared" ref="E179:F179" si="116">SUM(E180:E181)</f>
        <v>0.48529999999999995</v>
      </c>
      <c r="F179" s="354">
        <f t="shared" si="116"/>
        <v>0.5</v>
      </c>
      <c r="G179" s="354">
        <f t="shared" ref="G179:H179" si="117">SUM(G180:G181)</f>
        <v>0.48529999999999995</v>
      </c>
      <c r="H179" s="354">
        <f t="shared" si="117"/>
        <v>0.48529999999999995</v>
      </c>
      <c r="I179" s="354"/>
      <c r="J179" s="354"/>
      <c r="K179" s="354">
        <f t="shared" ref="K179:L179" si="118">SUM(K180:K181)</f>
        <v>0.48529999999999995</v>
      </c>
      <c r="L179" s="354">
        <f t="shared" si="118"/>
        <v>0.48529999999999995</v>
      </c>
      <c r="M179" s="354">
        <f t="shared" ref="M179" si="119">SUM(M180:M181)</f>
        <v>0.48529999999999995</v>
      </c>
      <c r="N179" s="354"/>
      <c r="O179" s="352">
        <f t="shared" si="105"/>
        <v>0.47726902779311253</v>
      </c>
    </row>
    <row r="180" spans="1:16" x14ac:dyDescent="0.3">
      <c r="A180" s="2" t="s">
        <v>15</v>
      </c>
      <c r="B180" t="s">
        <v>43</v>
      </c>
      <c r="C180" s="39">
        <v>0.18049999999999999</v>
      </c>
      <c r="D180" s="39">
        <v>0.18049999999999999</v>
      </c>
      <c r="E180" s="39">
        <v>0.28039999999999998</v>
      </c>
      <c r="F180" s="39">
        <v>0.29509999999999997</v>
      </c>
      <c r="G180" s="39">
        <v>0.28039999999999998</v>
      </c>
      <c r="H180" s="39">
        <v>0.28039999999999998</v>
      </c>
      <c r="I180" s="39"/>
      <c r="J180" s="39"/>
      <c r="K180" s="39">
        <v>0.28039999999999998</v>
      </c>
      <c r="L180" s="39">
        <v>0.28039999999999998</v>
      </c>
      <c r="M180" s="39">
        <v>0.28039999999999998</v>
      </c>
      <c r="N180" s="39"/>
      <c r="O180" s="89">
        <f t="shared" si="105"/>
        <v>0.27236902779311262</v>
      </c>
    </row>
    <row r="181" spans="1:16" x14ac:dyDescent="0.3">
      <c r="A181" s="2" t="s">
        <v>16</v>
      </c>
      <c r="B181" t="s">
        <v>44</v>
      </c>
      <c r="C181" s="39">
        <v>0.2049</v>
      </c>
      <c r="D181" s="39">
        <v>0.2049</v>
      </c>
      <c r="E181" s="39">
        <v>0.2049</v>
      </c>
      <c r="F181" s="39">
        <v>0.2049</v>
      </c>
      <c r="G181" s="39">
        <v>0.2049</v>
      </c>
      <c r="H181" s="39">
        <v>0.2049</v>
      </c>
      <c r="I181" s="39"/>
      <c r="J181" s="39"/>
      <c r="K181" s="39">
        <v>0.2049</v>
      </c>
      <c r="L181" s="39">
        <v>0.2049</v>
      </c>
      <c r="M181" s="39">
        <v>0.2049</v>
      </c>
      <c r="N181" s="39"/>
      <c r="O181" s="89">
        <f t="shared" si="105"/>
        <v>0.2049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05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05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0.27840000000000004</v>
      </c>
      <c r="D184" s="354">
        <f>SUM(D185:D186)</f>
        <v>0.32850000000000001</v>
      </c>
      <c r="E184" s="354">
        <f t="shared" ref="E184:M184" si="120">SUM(E185:E186)</f>
        <v>0.3972</v>
      </c>
      <c r="F184" s="354">
        <f t="shared" si="120"/>
        <v>0.77490000000000003</v>
      </c>
      <c r="G184" s="354">
        <f t="shared" si="120"/>
        <v>0.59099999999999997</v>
      </c>
      <c r="H184" s="354">
        <f t="shared" si="120"/>
        <v>0.76100000000000001</v>
      </c>
      <c r="I184" s="354"/>
      <c r="J184" s="354"/>
      <c r="K184" s="354">
        <f t="shared" si="120"/>
        <v>1.1862999999999999</v>
      </c>
      <c r="L184" s="354">
        <f t="shared" si="120"/>
        <v>1.2212000000000001</v>
      </c>
      <c r="M184" s="354">
        <f t="shared" si="120"/>
        <v>1.7746999999999999</v>
      </c>
      <c r="N184" s="354"/>
      <c r="O184" s="352">
        <f t="shared" si="105"/>
        <v>0.76515841941524565</v>
      </c>
    </row>
    <row r="185" spans="1:16" x14ac:dyDescent="0.3">
      <c r="A185" s="2" t="s">
        <v>17</v>
      </c>
      <c r="B185" t="s">
        <v>46</v>
      </c>
      <c r="C185" s="39">
        <v>0.26300000000000001</v>
      </c>
      <c r="D185" s="39">
        <v>0.3105</v>
      </c>
      <c r="E185" s="39">
        <v>0.37540000000000001</v>
      </c>
      <c r="F185" s="39">
        <v>0.73240000000000005</v>
      </c>
      <c r="G185" s="39">
        <v>0.55869999999999997</v>
      </c>
      <c r="H185" s="39">
        <v>0.71940000000000004</v>
      </c>
      <c r="I185" s="39"/>
      <c r="J185" s="39"/>
      <c r="K185" s="39">
        <v>1.1214</v>
      </c>
      <c r="L185" s="39">
        <v>1.1544000000000001</v>
      </c>
      <c r="M185" s="39">
        <v>1.6776</v>
      </c>
      <c r="N185" s="39"/>
      <c r="O185" s="89">
        <f t="shared" si="105"/>
        <v>0.72326710703827435</v>
      </c>
    </row>
    <row r="186" spans="1:16" x14ac:dyDescent="0.3">
      <c r="A186" s="2" t="s">
        <v>18</v>
      </c>
      <c r="B186" t="s">
        <v>48</v>
      </c>
      <c r="C186" s="39">
        <v>1.54E-2</v>
      </c>
      <c r="D186" s="39">
        <v>1.7999999999999999E-2</v>
      </c>
      <c r="E186" s="39">
        <v>2.18E-2</v>
      </c>
      <c r="F186" s="39">
        <v>4.2500000000000003E-2</v>
      </c>
      <c r="G186" s="39">
        <v>3.2300000000000002E-2</v>
      </c>
      <c r="H186" s="39">
        <v>4.1599999999999998E-2</v>
      </c>
      <c r="I186" s="39"/>
      <c r="J186" s="39"/>
      <c r="K186" s="39">
        <v>6.4899999999999999E-2</v>
      </c>
      <c r="L186" s="39">
        <v>6.6799999999999998E-2</v>
      </c>
      <c r="M186" s="39">
        <v>9.7100000000000006E-2</v>
      </c>
      <c r="N186" s="39"/>
      <c r="O186" s="89">
        <f t="shared" si="105"/>
        <v>4.1891312376971294E-2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0.45090000000000002</v>
      </c>
      <c r="E187" s="354">
        <f t="shared" ref="E187:M187" si="121">SUM(E188:E191)</f>
        <v>0.56009999999999993</v>
      </c>
      <c r="F187" s="354">
        <f t="shared" si="121"/>
        <v>1.101</v>
      </c>
      <c r="G187" s="354">
        <f t="shared" si="121"/>
        <v>0.71530000000000005</v>
      </c>
      <c r="H187" s="354">
        <f t="shared" si="121"/>
        <v>1.0083</v>
      </c>
      <c r="I187" s="354"/>
      <c r="J187" s="354"/>
      <c r="K187" s="354">
        <f t="shared" si="121"/>
        <v>1.7774000000000001</v>
      </c>
      <c r="L187" s="354">
        <f t="shared" si="121"/>
        <v>1.6651</v>
      </c>
      <c r="M187" s="354">
        <f t="shared" si="121"/>
        <v>2.9004999999999996</v>
      </c>
      <c r="N187" s="354"/>
      <c r="O187" s="352">
        <f t="shared" si="105"/>
        <v>1.1301648656812036</v>
      </c>
    </row>
    <row r="188" spans="1:16" x14ac:dyDescent="0.3">
      <c r="A188" s="2" t="s">
        <v>19</v>
      </c>
      <c r="B188" t="s">
        <v>46</v>
      </c>
      <c r="C188" s="39">
        <v>0.27350000000000002</v>
      </c>
      <c r="D188" s="39">
        <v>0.22800000000000001</v>
      </c>
      <c r="E188" s="39">
        <v>0.28320000000000001</v>
      </c>
      <c r="F188" s="39">
        <v>0.55669999999999997</v>
      </c>
      <c r="G188" s="39">
        <v>0.36170000000000002</v>
      </c>
      <c r="H188" s="39">
        <v>0.50990000000000002</v>
      </c>
      <c r="I188" s="39"/>
      <c r="J188" s="39"/>
      <c r="K188" s="39">
        <v>0.89870000000000005</v>
      </c>
      <c r="L188" s="39">
        <v>0.84189999999999998</v>
      </c>
      <c r="M188" s="39">
        <v>1.4665999999999999</v>
      </c>
      <c r="N188" s="39"/>
      <c r="O188" s="89">
        <f t="shared" si="105"/>
        <v>0.57145852559237509</v>
      </c>
    </row>
    <row r="189" spans="1:16" x14ac:dyDescent="0.3">
      <c r="A189" s="2" t="s">
        <v>19</v>
      </c>
      <c r="B189" t="s">
        <v>47</v>
      </c>
      <c r="C189" s="39">
        <v>0.14030000000000001</v>
      </c>
      <c r="D189" s="39">
        <v>0.11700000000000001</v>
      </c>
      <c r="E189" s="39">
        <v>0.14530000000000001</v>
      </c>
      <c r="F189" s="39">
        <v>0.28560000000000002</v>
      </c>
      <c r="G189" s="39">
        <v>0.1855</v>
      </c>
      <c r="H189" s="39">
        <v>0.28149999999999997</v>
      </c>
      <c r="I189" s="39"/>
      <c r="J189" s="39"/>
      <c r="K189" s="39">
        <v>0.46100000000000002</v>
      </c>
      <c r="L189" s="39">
        <v>0.43190000000000001</v>
      </c>
      <c r="M189" s="39">
        <v>0.75229999999999997</v>
      </c>
      <c r="N189" s="39"/>
      <c r="O189" s="89">
        <f t="shared" si="105"/>
        <v>0.29651307355563017</v>
      </c>
    </row>
    <row r="190" spans="1:16" x14ac:dyDescent="0.3">
      <c r="A190" s="2" t="s">
        <v>20</v>
      </c>
      <c r="B190" t="s">
        <v>50</v>
      </c>
      <c r="C190" s="39">
        <v>8.4000000000000005E-2</v>
      </c>
      <c r="D190" s="39">
        <v>7.0000000000000007E-2</v>
      </c>
      <c r="E190" s="39">
        <v>8.6999999999999994E-2</v>
      </c>
      <c r="F190" s="39">
        <v>0.17100000000000001</v>
      </c>
      <c r="G190" s="39">
        <v>0.1111</v>
      </c>
      <c r="H190" s="39">
        <v>0.15659999999999999</v>
      </c>
      <c r="I190" s="39"/>
      <c r="J190" s="39"/>
      <c r="K190" s="39">
        <v>0.27610000000000001</v>
      </c>
      <c r="L190" s="39">
        <v>0.2586</v>
      </c>
      <c r="M190" s="39">
        <v>0.45050000000000001</v>
      </c>
      <c r="N190" s="39"/>
      <c r="O190" s="89">
        <f t="shared" si="105"/>
        <v>0.17553799767406528</v>
      </c>
    </row>
    <row r="191" spans="1:16" x14ac:dyDescent="0.3">
      <c r="A191" s="2" t="s">
        <v>20</v>
      </c>
      <c r="B191" t="s">
        <v>47</v>
      </c>
      <c r="C191" s="39">
        <v>4.3099999999999999E-2</v>
      </c>
      <c r="D191" s="39">
        <v>3.5900000000000001E-2</v>
      </c>
      <c r="E191" s="39">
        <v>4.4600000000000001E-2</v>
      </c>
      <c r="F191" s="39">
        <v>8.77E-2</v>
      </c>
      <c r="G191" s="39">
        <v>5.7000000000000002E-2</v>
      </c>
      <c r="H191" s="39">
        <v>6.0299999999999999E-2</v>
      </c>
      <c r="I191" s="39"/>
      <c r="J191" s="39"/>
      <c r="K191" s="39">
        <v>0.1416</v>
      </c>
      <c r="L191" s="39">
        <v>0.13270000000000001</v>
      </c>
      <c r="M191" s="39">
        <v>0.2311</v>
      </c>
      <c r="N191" s="39"/>
      <c r="O191" s="89">
        <f t="shared" si="105"/>
        <v>8.6655268859132883E-2</v>
      </c>
    </row>
    <row r="192" spans="1:16" x14ac:dyDescent="0.3">
      <c r="A192" s="349">
        <v>9</v>
      </c>
      <c r="B192" s="350" t="s">
        <v>51</v>
      </c>
      <c r="C192" s="354">
        <f t="shared" ref="C192:H192" si="122">SUM(C195,C197)</f>
        <v>0.461137216689947</v>
      </c>
      <c r="D192" s="354">
        <f t="shared" si="122"/>
        <v>0.48409570880194686</v>
      </c>
      <c r="E192" s="354">
        <f t="shared" si="122"/>
        <v>0.67809203931194995</v>
      </c>
      <c r="F192" s="354">
        <f t="shared" si="122"/>
        <v>0.81123084401398937</v>
      </c>
      <c r="G192" s="354">
        <f t="shared" si="122"/>
        <v>0.76473447785594983</v>
      </c>
      <c r="H192" s="354">
        <f t="shared" si="122"/>
        <v>0.81664977689594997</v>
      </c>
      <c r="I192" s="354"/>
      <c r="J192" s="354"/>
      <c r="K192" s="354">
        <f>SUM(K195,K197)</f>
        <v>1.0195393387999501</v>
      </c>
      <c r="L192" s="354">
        <f>SUM(L195,L197)</f>
        <v>1.0491719259199499</v>
      </c>
      <c r="M192" s="354">
        <f>SUM(M195,M197)</f>
        <v>1.2419132156959498</v>
      </c>
      <c r="N192" s="354"/>
      <c r="O192" s="352">
        <f>SUM(O195,O197)</f>
        <v>0.77487428307480766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-0.48130000000000001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23">SUM(C187,C184,C179,C169,C162)</f>
        <v>5.4208070801000012</v>
      </c>
      <c r="D194" s="360">
        <f t="shared" si="123"/>
        <v>5.6906910801000006</v>
      </c>
      <c r="E194" s="360">
        <f t="shared" si="123"/>
        <v>7.971176462499999</v>
      </c>
      <c r="F194" s="360">
        <f t="shared" si="123"/>
        <v>9.5362632719000011</v>
      </c>
      <c r="G194" s="360">
        <f t="shared" si="123"/>
        <v>8.9896844624999979</v>
      </c>
      <c r="H194" s="360">
        <f t="shared" si="123"/>
        <v>9.5999644624999991</v>
      </c>
      <c r="I194" s="360"/>
      <c r="J194" s="360"/>
      <c r="K194" s="360">
        <f>SUM(K187,K184,K179,K169,K162)</f>
        <v>11.984992462499999</v>
      </c>
      <c r="L194" s="360">
        <f>SUM(L187,L184,L179,L169,L162)</f>
        <v>12.3333324625</v>
      </c>
      <c r="M194" s="360">
        <f>SUM(M187,M184,M179,M169,M162)</f>
        <v>14.599064462499998</v>
      </c>
      <c r="N194" s="361"/>
      <c r="O194" s="362">
        <f>((C194*$C$160+D194*$D$160+E194*$E$160+F194*$F$160+G194*$G$160+H194*$H$160+I194*$I$160+J194*$J$160+K194*$K$160+L194*$L$160+M194*$M$160)/$O$160)+O193</f>
        <v>9.1088809314290646</v>
      </c>
      <c r="P194" s="247"/>
      <c r="Q194" s="247"/>
    </row>
    <row r="195" spans="1:17" x14ac:dyDescent="0.3">
      <c r="A195" s="349" t="s">
        <v>21</v>
      </c>
      <c r="B195" s="350" t="s">
        <v>53</v>
      </c>
      <c r="C195" s="354">
        <f t="shared" ref="C195:L195" si="124">SUM(C196:C196)</f>
        <v>0.11293167389972333</v>
      </c>
      <c r="D195" s="354">
        <f t="shared" si="124"/>
        <v>0.11855416727172331</v>
      </c>
      <c r="E195" s="354">
        <f t="shared" si="124"/>
        <v>0.16606351924326249</v>
      </c>
      <c r="F195" s="354">
        <f t="shared" si="124"/>
        <v>0.19866897274349274</v>
      </c>
      <c r="G195" s="354">
        <f t="shared" si="124"/>
        <v>0.18728209640726245</v>
      </c>
      <c r="H195" s="354">
        <f t="shared" si="124"/>
        <v>0.1999960596472625</v>
      </c>
      <c r="I195" s="354"/>
      <c r="J195" s="354"/>
      <c r="K195" s="354">
        <f t="shared" si="124"/>
        <v>0.24968334797126249</v>
      </c>
      <c r="L195" s="354">
        <f t="shared" si="124"/>
        <v>0.25694031519126248</v>
      </c>
      <c r="M195" s="354">
        <f>SUM(M196:M196)</f>
        <v>0.30414230994726249</v>
      </c>
      <c r="N195" s="354"/>
      <c r="O195" s="352">
        <f>SUM(O196)</f>
        <v>0.18976531644446171</v>
      </c>
    </row>
    <row r="196" spans="1:17" x14ac:dyDescent="0.3">
      <c r="A196" s="2" t="s">
        <v>121</v>
      </c>
      <c r="B196" t="s">
        <v>128</v>
      </c>
      <c r="C196" s="39">
        <f>0.020833*C194</f>
        <v>0.11293167389972333</v>
      </c>
      <c r="D196" s="39">
        <f t="shared" ref="D196:K196" si="125">0.020833*D194</f>
        <v>0.11855416727172331</v>
      </c>
      <c r="E196" s="39">
        <f t="shared" si="125"/>
        <v>0.16606351924326249</v>
      </c>
      <c r="F196" s="39">
        <f t="shared" si="125"/>
        <v>0.19866897274349274</v>
      </c>
      <c r="G196" s="346">
        <f t="shared" si="125"/>
        <v>0.18728209640726245</v>
      </c>
      <c r="H196" s="39">
        <f t="shared" si="125"/>
        <v>0.1999960596472625</v>
      </c>
      <c r="I196" s="39"/>
      <c r="J196" s="39"/>
      <c r="K196" s="39">
        <f t="shared" si="125"/>
        <v>0.24968334797126249</v>
      </c>
      <c r="L196" s="39">
        <f t="shared" ref="L196" si="126">0.020833*L194</f>
        <v>0.25694031519126248</v>
      </c>
      <c r="M196" s="39">
        <f t="shared" ref="M196" si="127">0.020833*M194</f>
        <v>0.30414230994726249</v>
      </c>
      <c r="N196" s="39"/>
      <c r="O196" s="246">
        <f>0.020833*O194</f>
        <v>0.18976531644446171</v>
      </c>
      <c r="P196" s="39"/>
    </row>
    <row r="197" spans="1:17" x14ac:dyDescent="0.3">
      <c r="A197" s="349" t="s">
        <v>24</v>
      </c>
      <c r="B197" s="350" t="s">
        <v>56</v>
      </c>
      <c r="C197" s="354">
        <f>SUM(C198,C199)</f>
        <v>0.34820554279022364</v>
      </c>
      <c r="D197" s="354">
        <f t="shared" ref="D197:K197" si="128">SUM(D198,D199)</f>
        <v>0.36554154153022356</v>
      </c>
      <c r="E197" s="354">
        <f t="shared" si="128"/>
        <v>0.51202852006868749</v>
      </c>
      <c r="F197" s="354">
        <f t="shared" si="128"/>
        <v>0.61256187127049666</v>
      </c>
      <c r="G197" s="354">
        <f t="shared" si="128"/>
        <v>0.57745238144868738</v>
      </c>
      <c r="H197" s="354">
        <f t="shared" si="128"/>
        <v>0.61665371724868745</v>
      </c>
      <c r="I197" s="354"/>
      <c r="J197" s="354"/>
      <c r="K197" s="354">
        <f t="shared" si="128"/>
        <v>0.7698559908286875</v>
      </c>
      <c r="L197" s="354">
        <f t="shared" ref="L197" si="129">SUM(L198,L199)</f>
        <v>0.79223161072868753</v>
      </c>
      <c r="M197" s="354">
        <f t="shared" ref="M197" si="130">SUM(M198,M199)</f>
        <v>0.93777090574868738</v>
      </c>
      <c r="N197" s="354"/>
      <c r="O197" s="352">
        <f>SUM(O198:O199)</f>
        <v>0.58510896663034595</v>
      </c>
    </row>
    <row r="198" spans="1:17" x14ac:dyDescent="0.3">
      <c r="A198" s="2" t="s">
        <v>25</v>
      </c>
      <c r="B198" t="s">
        <v>129</v>
      </c>
      <c r="C198" s="39">
        <f>C196</f>
        <v>0.11293167389972333</v>
      </c>
      <c r="D198" s="39">
        <f t="shared" ref="D198:K198" si="131">D196</f>
        <v>0.11855416727172331</v>
      </c>
      <c r="E198" s="39">
        <f t="shared" si="131"/>
        <v>0.16606351924326249</v>
      </c>
      <c r="F198" s="39">
        <f t="shared" si="131"/>
        <v>0.19866897274349274</v>
      </c>
      <c r="G198" s="39">
        <f t="shared" si="131"/>
        <v>0.18728209640726245</v>
      </c>
      <c r="H198" s="39">
        <f t="shared" si="131"/>
        <v>0.1999960596472625</v>
      </c>
      <c r="I198" s="39"/>
      <c r="J198" s="39"/>
      <c r="K198" s="39">
        <f t="shared" si="131"/>
        <v>0.24968334797126249</v>
      </c>
      <c r="L198" s="39">
        <f t="shared" ref="L198" si="132">L196</f>
        <v>0.25694031519126248</v>
      </c>
      <c r="M198" s="39">
        <f t="shared" ref="M198" si="133">M196</f>
        <v>0.30414230994726249</v>
      </c>
      <c r="N198" s="39"/>
      <c r="O198" s="246">
        <f>O196</f>
        <v>0.18976531644446171</v>
      </c>
    </row>
    <row r="199" spans="1:17" x14ac:dyDescent="0.3">
      <c r="A199" s="2" t="s">
        <v>26</v>
      </c>
      <c r="B199" t="s">
        <v>130</v>
      </c>
      <c r="C199" s="39">
        <f>0.043402*C194</f>
        <v>0.23527386889050028</v>
      </c>
      <c r="D199" s="39">
        <f t="shared" ref="D199:K199" si="134">0.043402*D194</f>
        <v>0.24698737425850023</v>
      </c>
      <c r="E199" s="39">
        <f t="shared" si="134"/>
        <v>0.34596500082542497</v>
      </c>
      <c r="F199" s="39">
        <f t="shared" si="134"/>
        <v>0.41389289852700389</v>
      </c>
      <c r="G199" s="39">
        <f t="shared" si="134"/>
        <v>0.39017028504142492</v>
      </c>
      <c r="H199" s="39">
        <f t="shared" si="134"/>
        <v>0.41665765760142498</v>
      </c>
      <c r="I199" s="39"/>
      <c r="J199" s="39"/>
      <c r="K199" s="39">
        <f t="shared" si="134"/>
        <v>0.52017264285742504</v>
      </c>
      <c r="L199" s="39">
        <f t="shared" ref="L199" si="135">0.043402*L194</f>
        <v>0.53529129553742505</v>
      </c>
      <c r="M199" s="39">
        <f t="shared" ref="M199" si="136">0.043402*M194</f>
        <v>0.63362859580142494</v>
      </c>
      <c r="N199" s="39"/>
      <c r="O199" s="246">
        <f>0.043402*O194</f>
        <v>0.3953436501858843</v>
      </c>
    </row>
    <row r="200" spans="1:17" ht="28.8" x14ac:dyDescent="0.3">
      <c r="A200" s="370">
        <v>10</v>
      </c>
      <c r="B200" s="371" t="s">
        <v>134</v>
      </c>
      <c r="C200" s="372">
        <v>1.4200000000000001E-2</v>
      </c>
      <c r="D200" s="372">
        <v>1.4200000000000001E-2</v>
      </c>
      <c r="E200" s="372">
        <v>1.4200000000000001E-2</v>
      </c>
      <c r="F200" s="372">
        <v>1.4200000000000001E-2</v>
      </c>
      <c r="G200" s="372">
        <v>1.4200000000000001E-2</v>
      </c>
      <c r="H200" s="372">
        <v>1.4200000000000001E-2</v>
      </c>
      <c r="I200" s="372"/>
      <c r="J200" s="372"/>
      <c r="K200" s="372">
        <v>1.4200000000000001E-2</v>
      </c>
      <c r="L200" s="372">
        <v>1.4200000000000001E-2</v>
      </c>
      <c r="M200" s="372">
        <v>1.4200000000000001E-2</v>
      </c>
      <c r="N200" s="373"/>
      <c r="O200" s="374">
        <f>(C200*$C$160+D200*$D$160+E200*$E$160+F200*$F$160+G200*$G$160+H200*$H$160+I200*$I$160+J200*$J$160+K200*$K$160+L200*$L$160+M200*$M$160)/$O$160</f>
        <v>1.4199999999999999E-2</v>
      </c>
      <c r="P200" s="246"/>
    </row>
    <row r="201" spans="1:17" ht="18" x14ac:dyDescent="0.3">
      <c r="A201" s="579" t="s">
        <v>60</v>
      </c>
      <c r="B201" s="579"/>
      <c r="C201" s="340">
        <f t="shared" ref="C201:H201" si="137">SUM(C162,C169,C179,C184,C187,C192,C200)</f>
        <v>5.8961442967899469</v>
      </c>
      <c r="D201" s="340">
        <f t="shared" si="137"/>
        <v>6.1889867889019472</v>
      </c>
      <c r="E201" s="340">
        <f t="shared" si="137"/>
        <v>8.6634685018119484</v>
      </c>
      <c r="F201" s="340">
        <f t="shared" si="137"/>
        <v>10.361694115913991</v>
      </c>
      <c r="G201" s="340">
        <f t="shared" si="137"/>
        <v>9.7686189403559478</v>
      </c>
      <c r="H201" s="340">
        <f t="shared" si="137"/>
        <v>10.43081423939595</v>
      </c>
      <c r="I201" s="340"/>
      <c r="J201" s="340"/>
      <c r="K201" s="340">
        <f>SUM(K162,K169,K179,K184,K187,K192,K200)</f>
        <v>13.01873180129995</v>
      </c>
      <c r="L201" s="340">
        <f>SUM(L162,L169,L179,L184,L187,L192,L200)</f>
        <v>13.39670438841995</v>
      </c>
      <c r="M201" s="340">
        <f>SUM(M162,M169,M179,M184,M187,M192,M200)</f>
        <v>15.855177678195949</v>
      </c>
      <c r="N201" s="356"/>
      <c r="O201" s="467">
        <f>O194+O195+O197+O200</f>
        <v>9.8979552145038721</v>
      </c>
      <c r="P201" t="s">
        <v>227</v>
      </c>
      <c r="Q201"/>
    </row>
    <row r="202" spans="1:17" ht="15.6" x14ac:dyDescent="0.3">
      <c r="M202" s="336" t="s">
        <v>150</v>
      </c>
      <c r="O202" s="337">
        <f>O201/SUM($O$103,$O$152,$O$201)</f>
        <v>0.33697564505280925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4793-A892-47FA-A027-D7435E82A65A}">
  <dimension ref="A1:T208"/>
  <sheetViews>
    <sheetView topLeftCell="H25" zoomScale="80" zoomScaleNormal="80" workbookViewId="0">
      <selection activeCell="N39" sqref="N39:O3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228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9</v>
      </c>
      <c r="D5" s="417">
        <f t="shared" si="0"/>
        <v>133</v>
      </c>
      <c r="E5" s="417">
        <f t="shared" si="0"/>
        <v>426</v>
      </c>
      <c r="F5" s="417">
        <f t="shared" si="0"/>
        <v>56</v>
      </c>
      <c r="G5" s="417">
        <f t="shared" si="0"/>
        <v>15</v>
      </c>
      <c r="H5" s="417">
        <f t="shared" si="0"/>
        <v>228</v>
      </c>
      <c r="I5" s="456">
        <f t="shared" si="0"/>
        <v>12</v>
      </c>
      <c r="J5" s="417">
        <f t="shared" si="0"/>
        <v>30</v>
      </c>
      <c r="K5" s="417">
        <f t="shared" si="0"/>
        <v>206</v>
      </c>
      <c r="L5" s="417">
        <f t="shared" si="0"/>
        <v>31</v>
      </c>
      <c r="M5" s="417">
        <f t="shared" si="0"/>
        <v>141</v>
      </c>
      <c r="N5" s="604">
        <f>SUM(C5:M5)</f>
        <v>1287</v>
      </c>
      <c r="O5" s="604"/>
      <c r="P5" s="418"/>
      <c r="Q5" s="418"/>
      <c r="R5" s="419">
        <f>N7/N5</f>
        <v>6151.9621600621604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42248.75</v>
      </c>
      <c r="D7" s="401">
        <f t="shared" si="2"/>
        <v>1081802.17</v>
      </c>
      <c r="E7" s="401">
        <f t="shared" si="2"/>
        <v>2932318</v>
      </c>
      <c r="F7" s="401">
        <f t="shared" si="2"/>
        <v>177601.51</v>
      </c>
      <c r="G7" s="401">
        <f t="shared" si="2"/>
        <v>68578.429999999993</v>
      </c>
      <c r="H7" s="401">
        <f t="shared" si="2"/>
        <v>1360321.53</v>
      </c>
      <c r="I7" s="401">
        <f t="shared" si="2"/>
        <v>37482.42</v>
      </c>
      <c r="J7" s="401">
        <f t="shared" si="2"/>
        <v>220892.36</v>
      </c>
      <c r="K7" s="401">
        <f t="shared" si="2"/>
        <v>1039765.54</v>
      </c>
      <c r="L7" s="401">
        <f t="shared" si="2"/>
        <v>172559.34</v>
      </c>
      <c r="M7" s="401">
        <f t="shared" si="2"/>
        <v>784005.25</v>
      </c>
      <c r="N7" s="606">
        <f>SUM(C7:M7)</f>
        <v>7917575.2999999998</v>
      </c>
      <c r="O7" s="606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1.045515135670523</v>
      </c>
      <c r="D9" s="405">
        <f t="shared" ref="D9:M9" si="3">SUM(D10:D15)</f>
        <v>1.3588988877530539</v>
      </c>
      <c r="E9" s="405">
        <f t="shared" si="3"/>
        <v>1.6092127365656386</v>
      </c>
      <c r="F9" s="405">
        <f t="shared" si="3"/>
        <v>2.0058206897087758</v>
      </c>
      <c r="G9" s="405">
        <f t="shared" si="3"/>
        <v>2.3893952322775545</v>
      </c>
      <c r="H9" s="405">
        <f t="shared" si="3"/>
        <v>2.3925052315554245</v>
      </c>
      <c r="I9" s="405">
        <f t="shared" si="3"/>
        <v>3.5770399999999998</v>
      </c>
      <c r="J9" s="405">
        <f t="shared" si="3"/>
        <v>2.7200858137242951</v>
      </c>
      <c r="K9" s="405">
        <f t="shared" si="3"/>
        <v>3.547139296385029</v>
      </c>
      <c r="L9" s="405">
        <f t="shared" si="3"/>
        <v>3.9855135599955362</v>
      </c>
      <c r="M9" s="405">
        <f t="shared" si="3"/>
        <v>4.5369740853136893</v>
      </c>
      <c r="N9" s="603">
        <f t="shared" ref="N9:N30" si="4">(O64*$O$62+O113*$O$111+O162*$O$160)/$N$7</f>
        <v>2.358739002884052</v>
      </c>
      <c r="O9" s="603"/>
      <c r="P9" s="406">
        <f t="shared" ref="P9:P48" si="5">N9/$N$48</f>
        <v>0.24044907933185045</v>
      </c>
      <c r="Q9" s="405">
        <f t="shared" ref="Q9:Q48" si="6">P9*$O$53</f>
        <v>1.266693883307539</v>
      </c>
      <c r="R9" s="407">
        <f t="shared" ref="R9:R47" si="7">N9*$N$7</f>
        <v>18675493.6683814</v>
      </c>
    </row>
    <row r="10" spans="1:18" x14ac:dyDescent="0.3">
      <c r="A10" s="420" t="s">
        <v>3</v>
      </c>
      <c r="B10" s="421" t="s">
        <v>30</v>
      </c>
      <c r="C10" s="422">
        <f t="shared" ref="C10:M10" si="8">(C65*C$62+C114*C$111+C163*C$160)/(SUM(C$160,C$111,C$62))</f>
        <v>0.66888499018314163</v>
      </c>
      <c r="D10" s="422">
        <f t="shared" si="8"/>
        <v>0.90594246078374951</v>
      </c>
      <c r="E10" s="422">
        <f t="shared" si="8"/>
        <v>1.0439324037560047</v>
      </c>
      <c r="F10" s="422">
        <f t="shared" si="8"/>
        <v>1.0439261188601381</v>
      </c>
      <c r="G10" s="422">
        <f t="shared" si="8"/>
        <v>1.4916286418630464</v>
      </c>
      <c r="H10" s="422">
        <f t="shared" si="8"/>
        <v>1.5685657895063967</v>
      </c>
      <c r="I10" s="422">
        <f t="shared" si="8"/>
        <v>1.5685</v>
      </c>
      <c r="J10" s="422">
        <f t="shared" si="8"/>
        <v>1.1355669311876611</v>
      </c>
      <c r="K10" s="422">
        <f t="shared" si="8"/>
        <v>2.1842388468654192</v>
      </c>
      <c r="L10" s="422">
        <f t="shared" si="8"/>
        <v>2.5310242850198663</v>
      </c>
      <c r="M10" s="422">
        <f t="shared" si="8"/>
        <v>2.6485838612968475</v>
      </c>
      <c r="N10" s="600">
        <f t="shared" si="4"/>
        <v>1.4631857211198234</v>
      </c>
      <c r="O10" s="600"/>
      <c r="P10" s="423">
        <f t="shared" si="5"/>
        <v>0.14915667189315798</v>
      </c>
      <c r="Q10" s="422">
        <f t="shared" si="6"/>
        <v>0.78576239287993743</v>
      </c>
      <c r="R10" s="424">
        <f t="shared" si="7"/>
        <v>11584883.124851001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2.6755399607325661E-2</v>
      </c>
      <c r="D11" s="440">
        <f t="shared" si="9"/>
        <v>3.6237698431349975E-2</v>
      </c>
      <c r="E11" s="440">
        <f t="shared" si="9"/>
        <v>4.1757296150240188E-2</v>
      </c>
      <c r="F11" s="440">
        <f t="shared" si="9"/>
        <v>4.1757044754405531E-2</v>
      </c>
      <c r="G11" s="440">
        <f t="shared" si="9"/>
        <v>5.9665145674521851E-2</v>
      </c>
      <c r="H11" s="440">
        <f t="shared" si="9"/>
        <v>6.2742631580255878E-2</v>
      </c>
      <c r="I11" s="440">
        <f t="shared" si="9"/>
        <v>6.2740000000000004E-2</v>
      </c>
      <c r="J11" s="440">
        <f t="shared" si="9"/>
        <v>6.8134015871259654E-2</v>
      </c>
      <c r="K11" s="440">
        <f t="shared" si="9"/>
        <v>8.736955387461677E-2</v>
      </c>
      <c r="L11" s="440">
        <f t="shared" si="9"/>
        <v>0.10124097140079465</v>
      </c>
      <c r="M11" s="440">
        <f t="shared" si="9"/>
        <v>0.1059433544518739</v>
      </c>
      <c r="N11" s="599">
        <f t="shared" si="4"/>
        <v>5.9161052270813266E-2</v>
      </c>
      <c r="O11" s="599"/>
      <c r="P11" s="441">
        <f t="shared" si="5"/>
        <v>6.0308582396896059E-3</v>
      </c>
      <c r="Q11" s="440">
        <f t="shared" si="6"/>
        <v>3.1770765205411965E-2</v>
      </c>
      <c r="R11" s="442">
        <f t="shared" si="7"/>
        <v>468412.08618139999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1.6079901661687372E-2</v>
      </c>
      <c r="E12" s="440">
        <f t="shared" si="10"/>
        <v>9.566174022394569E-3</v>
      </c>
      <c r="F12" s="440">
        <f t="shared" si="10"/>
        <v>0</v>
      </c>
      <c r="G12" s="440">
        <f t="shared" si="10"/>
        <v>0</v>
      </c>
      <c r="H12" s="440">
        <f t="shared" si="10"/>
        <v>4.3165799096041646E-3</v>
      </c>
      <c r="I12" s="440">
        <f t="shared" si="10"/>
        <v>0</v>
      </c>
      <c r="J12" s="440">
        <f t="shared" si="10"/>
        <v>5.6738346559383042E-2</v>
      </c>
      <c r="K12" s="440">
        <f t="shared" si="10"/>
        <v>2.6403954567488359E-2</v>
      </c>
      <c r="L12" s="440">
        <f t="shared" si="10"/>
        <v>7.9438064053791585E-2</v>
      </c>
      <c r="M12" s="440">
        <f t="shared" si="10"/>
        <v>5.3856028266392346E-2</v>
      </c>
      <c r="N12" s="599">
        <f t="shared" si="4"/>
        <v>1.8596154246490082E-2</v>
      </c>
      <c r="O12" s="599"/>
      <c r="P12" s="441">
        <f t="shared" si="5"/>
        <v>1.8956858568134772E-3</v>
      </c>
      <c r="Q12" s="440">
        <f t="shared" si="6"/>
        <v>9.9865372168225514E-3</v>
      </c>
      <c r="R12" s="442">
        <f t="shared" si="7"/>
        <v>147236.45153699999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0.16499999999999998</v>
      </c>
      <c r="H13" s="422">
        <f t="shared" si="11"/>
        <v>0.1923</v>
      </c>
      <c r="I13" s="422">
        <f t="shared" si="11"/>
        <v>0.1923</v>
      </c>
      <c r="J13" s="422">
        <f t="shared" si="11"/>
        <v>0.1923</v>
      </c>
      <c r="K13" s="422">
        <f t="shared" si="11"/>
        <v>0.22840000000000005</v>
      </c>
      <c r="L13" s="422">
        <f t="shared" si="11"/>
        <v>0.22839999999999999</v>
      </c>
      <c r="M13" s="422">
        <f t="shared" si="11"/>
        <v>0.26960000000000001</v>
      </c>
      <c r="N13" s="600">
        <f t="shared" si="4"/>
        <v>0.18500671991221862</v>
      </c>
      <c r="O13" s="600"/>
      <c r="P13" s="423">
        <f t="shared" si="5"/>
        <v>1.8859524270683038E-2</v>
      </c>
      <c r="Q13" s="422">
        <f t="shared" si="6"/>
        <v>9.9352611796837312E-2</v>
      </c>
      <c r="R13" s="424">
        <f t="shared" si="7"/>
        <v>1464804.6359110002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0.26367474588005563</v>
      </c>
      <c r="D14" s="440">
        <f t="shared" si="12"/>
        <v>0.27383882687626704</v>
      </c>
      <c r="E14" s="440">
        <f t="shared" si="12"/>
        <v>0.3489568626369991</v>
      </c>
      <c r="F14" s="440">
        <f t="shared" si="12"/>
        <v>0.75513752609423201</v>
      </c>
      <c r="G14" s="440">
        <f t="shared" si="12"/>
        <v>0.67310144473998601</v>
      </c>
      <c r="H14" s="440">
        <f t="shared" si="12"/>
        <v>0.56458023055916784</v>
      </c>
      <c r="I14" s="440">
        <f t="shared" si="12"/>
        <v>1.7534999999999998</v>
      </c>
      <c r="J14" s="440">
        <f t="shared" si="12"/>
        <v>0.91244652010599181</v>
      </c>
      <c r="K14" s="440">
        <f t="shared" si="12"/>
        <v>1.0207269410775048</v>
      </c>
      <c r="L14" s="440">
        <f t="shared" si="12"/>
        <v>1.0454102395210831</v>
      </c>
      <c r="M14" s="440">
        <f t="shared" si="12"/>
        <v>1.4589908412985757</v>
      </c>
      <c r="N14" s="599">
        <f t="shared" si="4"/>
        <v>0.62288800352009288</v>
      </c>
      <c r="O14" s="599"/>
      <c r="P14" s="441">
        <f t="shared" si="5"/>
        <v>6.349699851917999E-2</v>
      </c>
      <c r="Q14" s="440">
        <f t="shared" si="6"/>
        <v>0.33450433603710222</v>
      </c>
      <c r="R14" s="442">
        <f t="shared" si="7"/>
        <v>4931762.6713370001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4"/>
        <v>9.9013518146142537E-3</v>
      </c>
      <c r="O15" s="600"/>
      <c r="P15" s="423">
        <f t="shared" si="5"/>
        <v>1.0093405523263716E-3</v>
      </c>
      <c r="Q15" s="422">
        <f t="shared" si="6"/>
        <v>5.3172401714274781E-3</v>
      </c>
      <c r="R15" s="424">
        <f t="shared" si="7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3.1730462415992262</v>
      </c>
      <c r="D16" s="405">
        <f t="shared" si="13"/>
        <v>3.1850702010301819</v>
      </c>
      <c r="E16" s="405">
        <f t="shared" si="13"/>
        <v>4.895259379729616</v>
      </c>
      <c r="F16" s="405">
        <f t="shared" si="13"/>
        <v>5.3536619035956594</v>
      </c>
      <c r="G16" s="405">
        <f t="shared" si="13"/>
        <v>4.9008567642873677</v>
      </c>
      <c r="H16" s="405">
        <f t="shared" si="13"/>
        <v>4.8927022075161775</v>
      </c>
      <c r="I16" s="405">
        <f t="shared" si="13"/>
        <v>4.8973674642000002</v>
      </c>
      <c r="J16" s="405">
        <f t="shared" si="13"/>
        <v>5.3266395854429236</v>
      </c>
      <c r="K16" s="405">
        <f t="shared" si="13"/>
        <v>4.8897023776975717</v>
      </c>
      <c r="L16" s="405">
        <f t="shared" si="13"/>
        <v>4.8813930250382063</v>
      </c>
      <c r="M16" s="405">
        <f t="shared" si="13"/>
        <v>4.9004509935896463</v>
      </c>
      <c r="N16" s="603">
        <f t="shared" si="4"/>
        <v>4.6738200786093786</v>
      </c>
      <c r="O16" s="603"/>
      <c r="P16" s="406">
        <f t="shared" si="5"/>
        <v>0.47644768390663061</v>
      </c>
      <c r="Q16" s="405">
        <f t="shared" si="6"/>
        <v>2.5099425150538721</v>
      </c>
      <c r="R16" s="409">
        <f t="shared" si="7"/>
        <v>37005322.411041677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1.7336786600076926</v>
      </c>
      <c r="D17" s="422">
        <f t="shared" si="14"/>
        <v>1.7426867866377085</v>
      </c>
      <c r="E17" s="422">
        <f t="shared" si="14"/>
        <v>2.5926225241818934</v>
      </c>
      <c r="F17" s="422">
        <f t="shared" si="14"/>
        <v>2.8073491218909119</v>
      </c>
      <c r="G17" s="422">
        <f t="shared" si="14"/>
        <v>2.594026647737488</v>
      </c>
      <c r="H17" s="422">
        <f t="shared" si="14"/>
        <v>2.5919082054784504</v>
      </c>
      <c r="I17" s="422">
        <f t="shared" si="14"/>
        <v>2.5994000000000002</v>
      </c>
      <c r="J17" s="422">
        <f t="shared" si="14"/>
        <v>2.8303973845405972</v>
      </c>
      <c r="K17" s="422">
        <f t="shared" si="14"/>
        <v>2.5900774519484466</v>
      </c>
      <c r="L17" s="422">
        <f t="shared" si="14"/>
        <v>2.5834222586039095</v>
      </c>
      <c r="M17" s="422">
        <f t="shared" si="14"/>
        <v>2.5951542008181709</v>
      </c>
      <c r="N17" s="600">
        <f t="shared" si="4"/>
        <v>2.4829975979133412</v>
      </c>
      <c r="O17" s="600"/>
      <c r="P17" s="423">
        <f t="shared" si="5"/>
        <v>0.25311595970196765</v>
      </c>
      <c r="Q17" s="422">
        <f t="shared" si="6"/>
        <v>1.3334234375649356</v>
      </c>
      <c r="R17" s="424">
        <f t="shared" si="7"/>
        <v>19659320.451198</v>
      </c>
    </row>
    <row r="18" spans="1:18" x14ac:dyDescent="0.3">
      <c r="A18" s="438" t="s">
        <v>116</v>
      </c>
      <c r="B18" s="439" t="s">
        <v>117</v>
      </c>
      <c r="C18" s="440">
        <f t="shared" ref="C18:M18" si="15">(C73*C$62+C122*C$111+C171*C$160)/(SUM(C$160,C$111,C$62))</f>
        <v>0.73489424822664084</v>
      </c>
      <c r="D18" s="440">
        <f t="shared" si="15"/>
        <v>0.73871273004821825</v>
      </c>
      <c r="E18" s="440">
        <f t="shared" si="15"/>
        <v>1.0989945396430354</v>
      </c>
      <c r="F18" s="440">
        <f t="shared" si="15"/>
        <v>1.1900156413257046</v>
      </c>
      <c r="G18" s="440">
        <f t="shared" si="15"/>
        <v>1.0995897377893871</v>
      </c>
      <c r="H18" s="440">
        <f t="shared" si="15"/>
        <v>1.098691744944877</v>
      </c>
      <c r="I18" s="440">
        <f t="shared" si="15"/>
        <v>1.1018674642000001</v>
      </c>
      <c r="J18" s="440">
        <f t="shared" si="15"/>
        <v>1.1997856385250674</v>
      </c>
      <c r="K18" s="440">
        <f t="shared" si="15"/>
        <v>1.0979157013387828</v>
      </c>
      <c r="L18" s="440">
        <f t="shared" si="15"/>
        <v>1.0950946114663871</v>
      </c>
      <c r="M18" s="440">
        <f t="shared" si="15"/>
        <v>1.1000676996474168</v>
      </c>
      <c r="N18" s="599">
        <f t="shared" si="4"/>
        <v>1.0525253007722799</v>
      </c>
      <c r="O18" s="599"/>
      <c r="P18" s="441">
        <f t="shared" si="5"/>
        <v>0.10729408350594617</v>
      </c>
      <c r="Q18" s="440">
        <f t="shared" si="6"/>
        <v>0.56522886121971327</v>
      </c>
      <c r="R18" s="442">
        <f t="shared" si="7"/>
        <v>8333448.3240196742</v>
      </c>
    </row>
    <row r="19" spans="1:18" x14ac:dyDescent="0.3">
      <c r="A19" s="420" t="s">
        <v>8</v>
      </c>
      <c r="B19" s="421" t="s">
        <v>35</v>
      </c>
      <c r="C19" s="422">
        <f t="shared" ref="C19:M19" si="16">(C74*C$62+C123*C$111+C172*C$160)/(SUM(C$160,C$111,C$62))</f>
        <v>0.45064634913458984</v>
      </c>
      <c r="D19" s="422">
        <f t="shared" si="16"/>
        <v>0.44884779903057509</v>
      </c>
      <c r="E19" s="422">
        <f t="shared" si="16"/>
        <v>0.81436324214461064</v>
      </c>
      <c r="F19" s="422">
        <f t="shared" si="16"/>
        <v>0.92965663226624606</v>
      </c>
      <c r="G19" s="422">
        <f t="shared" si="16"/>
        <v>0.81756041874974394</v>
      </c>
      <c r="H19" s="422">
        <f t="shared" si="16"/>
        <v>0.81300830983613126</v>
      </c>
      <c r="I19" s="422">
        <f t="shared" si="16"/>
        <v>0.80650000000000011</v>
      </c>
      <c r="J19" s="422">
        <f t="shared" si="16"/>
        <v>0.87268883699735034</v>
      </c>
      <c r="K19" s="422">
        <f t="shared" si="16"/>
        <v>0.81285945057479025</v>
      </c>
      <c r="L19" s="422">
        <f t="shared" si="16"/>
        <v>0.81474581031081839</v>
      </c>
      <c r="M19" s="422">
        <f t="shared" si="16"/>
        <v>0.81554476011608346</v>
      </c>
      <c r="N19" s="600">
        <f t="shared" si="4"/>
        <v>0.76637987741764835</v>
      </c>
      <c r="O19" s="600"/>
      <c r="P19" s="423">
        <f t="shared" si="5"/>
        <v>7.8124513020819505E-2</v>
      </c>
      <c r="Q19" s="422">
        <f t="shared" si="6"/>
        <v>0.41156257721941625</v>
      </c>
      <c r="R19" s="424">
        <f t="shared" si="7"/>
        <v>6067870.3878589999</v>
      </c>
    </row>
    <row r="20" spans="1:18" x14ac:dyDescent="0.3">
      <c r="A20" s="438" t="s">
        <v>9</v>
      </c>
      <c r="B20" s="439" t="s">
        <v>108</v>
      </c>
      <c r="C20" s="440">
        <f t="shared" ref="C20:M20" si="17">(C75*C$62+C124*C$111+C173*C$160)/(SUM(C$160,C$111,C$62))</f>
        <v>0.40417568758839023</v>
      </c>
      <c r="D20" s="440">
        <f t="shared" si="17"/>
        <v>0.40254266295749802</v>
      </c>
      <c r="E20" s="440">
        <f t="shared" si="17"/>
        <v>0.73036189168637244</v>
      </c>
      <c r="F20" s="440">
        <f t="shared" si="17"/>
        <v>0.83375271415766683</v>
      </c>
      <c r="G20" s="440">
        <f t="shared" si="17"/>
        <v>0.73323077712627704</v>
      </c>
      <c r="H20" s="440">
        <f t="shared" si="17"/>
        <v>0.72914615661710513</v>
      </c>
      <c r="I20" s="440">
        <f t="shared" si="17"/>
        <v>0.72330000000000005</v>
      </c>
      <c r="J20" s="440">
        <f t="shared" si="17"/>
        <v>0.78621723494194184</v>
      </c>
      <c r="K20" s="440">
        <f t="shared" si="17"/>
        <v>0.72901362809446446</v>
      </c>
      <c r="L20" s="440">
        <f t="shared" si="17"/>
        <v>0.73071072597982822</v>
      </c>
      <c r="M20" s="440">
        <f t="shared" si="17"/>
        <v>0.73142089734730731</v>
      </c>
      <c r="N20" s="599">
        <f t="shared" si="4"/>
        <v>0.68742585686971613</v>
      </c>
      <c r="O20" s="599"/>
      <c r="P20" s="441">
        <f t="shared" si="5"/>
        <v>7.0075966095074063E-2</v>
      </c>
      <c r="Q20" s="440">
        <f t="shared" si="6"/>
        <v>0.36916255976588719</v>
      </c>
      <c r="R20" s="442">
        <f t="shared" si="7"/>
        <v>5442745.9849330001</v>
      </c>
    </row>
    <row r="21" spans="1:18" x14ac:dyDescent="0.3">
      <c r="A21" s="420" t="s">
        <v>10</v>
      </c>
      <c r="B21" s="421" t="s">
        <v>109</v>
      </c>
      <c r="C21" s="422">
        <f t="shared" ref="C21:M21" si="18">(C76*C$62+C125*C$111+C174*C$160)/(SUM(C$160,C$111,C$62))</f>
        <v>4.2098915920589362E-2</v>
      </c>
      <c r="D21" s="422">
        <f t="shared" si="18"/>
        <v>4.1928154722595909E-2</v>
      </c>
      <c r="E21" s="422">
        <f t="shared" si="18"/>
        <v>7.6051262978981127E-2</v>
      </c>
      <c r="F21" s="422">
        <f t="shared" si="18"/>
        <v>8.6831241502394893E-2</v>
      </c>
      <c r="G21" s="422">
        <f t="shared" si="18"/>
        <v>7.6350975795158926E-2</v>
      </c>
      <c r="H21" s="422">
        <f t="shared" si="18"/>
        <v>7.5924412434316177E-2</v>
      </c>
      <c r="I21" s="422">
        <f t="shared" si="18"/>
        <v>7.5300000000000006E-2</v>
      </c>
      <c r="J21" s="422">
        <f t="shared" si="18"/>
        <v>7.8271602055408354E-2</v>
      </c>
      <c r="K21" s="422">
        <f t="shared" si="18"/>
        <v>7.5912897737503413E-2</v>
      </c>
      <c r="L21" s="422">
        <f t="shared" si="18"/>
        <v>7.6100073331295787E-2</v>
      </c>
      <c r="M21" s="422">
        <f t="shared" si="18"/>
        <v>7.6159240244883575E-2</v>
      </c>
      <c r="N21" s="600">
        <f t="shared" si="4"/>
        <v>7.1482332234339488E-2</v>
      </c>
      <c r="O21" s="600"/>
      <c r="P21" s="423">
        <f t="shared" si="5"/>
        <v>7.2868854727990802E-3</v>
      </c>
      <c r="Q21" s="422">
        <f t="shared" si="6"/>
        <v>3.8387559155584165E-2</v>
      </c>
      <c r="R21" s="424">
        <f t="shared" si="7"/>
        <v>565966.74808500009</v>
      </c>
    </row>
    <row r="22" spans="1:18" x14ac:dyDescent="0.3">
      <c r="A22" s="438" t="s">
        <v>11</v>
      </c>
      <c r="B22" s="439" t="s">
        <v>110</v>
      </c>
      <c r="C22" s="440">
        <f t="shared" ref="C22:M22" si="19">(C77*C$62+C126*C$111+C175*C$160)/(SUM(C$160,C$111,C$62))</f>
        <v>4.3717456256102257E-3</v>
      </c>
      <c r="D22" s="440">
        <f t="shared" si="19"/>
        <v>4.376981350481114E-3</v>
      </c>
      <c r="E22" s="440">
        <f t="shared" si="19"/>
        <v>7.9500874792570245E-3</v>
      </c>
      <c r="F22" s="440">
        <f t="shared" si="19"/>
        <v>9.0726766061842625E-3</v>
      </c>
      <c r="G22" s="440">
        <f t="shared" si="19"/>
        <v>7.978665828307821E-3</v>
      </c>
      <c r="H22" s="440">
        <f t="shared" si="19"/>
        <v>7.9377407847099207E-3</v>
      </c>
      <c r="I22" s="440">
        <f t="shared" si="19"/>
        <v>7.9000000000000008E-3</v>
      </c>
      <c r="J22" s="440">
        <f t="shared" si="19"/>
        <v>8.2000000000000007E-3</v>
      </c>
      <c r="K22" s="440">
        <f t="shared" si="19"/>
        <v>7.9329247428223098E-3</v>
      </c>
      <c r="L22" s="440">
        <f t="shared" si="19"/>
        <v>7.9350109996943648E-3</v>
      </c>
      <c r="M22" s="440">
        <f t="shared" si="19"/>
        <v>7.9646225238925381E-3</v>
      </c>
      <c r="N22" s="599">
        <f t="shared" si="4"/>
        <v>7.4716883135926724E-3</v>
      </c>
      <c r="O22" s="599"/>
      <c r="P22" s="441">
        <f t="shared" si="5"/>
        <v>7.6166145294635529E-4</v>
      </c>
      <c r="Q22" s="440">
        <f t="shared" si="6"/>
        <v>4.0124582979448424E-3</v>
      </c>
      <c r="R22" s="442">
        <f t="shared" si="7"/>
        <v>59157.654840999996</v>
      </c>
    </row>
    <row r="23" spans="1:18" x14ac:dyDescent="0.3">
      <c r="A23" s="438" t="s">
        <v>13</v>
      </c>
      <c r="B23" s="439" t="s">
        <v>40</v>
      </c>
      <c r="C23" s="440">
        <f t="shared" ref="C23:M23" si="20">(C78*C$62+C127*C$111+C176*C$160)/(SUM(C$160,C$111,C$62))</f>
        <v>4.4377268463564004E-2</v>
      </c>
      <c r="D23" s="440">
        <f t="shared" si="20"/>
        <v>4.4626565534620813E-2</v>
      </c>
      <c r="E23" s="440">
        <f t="shared" si="20"/>
        <v>6.6149786772103161E-2</v>
      </c>
      <c r="F23" s="440">
        <f t="shared" si="20"/>
        <v>7.3287092823704034E-2</v>
      </c>
      <c r="G23" s="440">
        <f t="shared" si="20"/>
        <v>6.6193014144534934E-2</v>
      </c>
      <c r="H23" s="440">
        <f t="shared" si="20"/>
        <v>6.6128476982202866E-2</v>
      </c>
      <c r="I23" s="440">
        <f t="shared" si="20"/>
        <v>6.6299999999999998E-2</v>
      </c>
      <c r="J23" s="440">
        <f t="shared" si="20"/>
        <v>7.2187622609491797E-2</v>
      </c>
      <c r="K23" s="440">
        <f t="shared" si="20"/>
        <v>6.608219917636432E-2</v>
      </c>
      <c r="L23" s="440">
        <f t="shared" si="20"/>
        <v>6.5920058665036613E-2</v>
      </c>
      <c r="M23" s="440">
        <f t="shared" si="20"/>
        <v>6.621623004182689E-2</v>
      </c>
      <c r="N23" s="599">
        <f t="shared" si="4"/>
        <v>6.3411493971771885E-2</v>
      </c>
      <c r="O23" s="599"/>
      <c r="P23" s="441">
        <f t="shared" si="5"/>
        <v>6.4641468708181776E-3</v>
      </c>
      <c r="Q23" s="440">
        <f t="shared" si="6"/>
        <v>3.405334437054066E-2</v>
      </c>
      <c r="R23" s="442">
        <f t="shared" si="7"/>
        <v>502065.27840699995</v>
      </c>
    </row>
    <row r="24" spans="1:18" x14ac:dyDescent="0.3">
      <c r="A24" s="425" t="s">
        <v>14</v>
      </c>
      <c r="B24" s="421" t="s">
        <v>118</v>
      </c>
      <c r="C24" s="422">
        <f t="shared" ref="C24:M24" si="21">(C79*C$62+C128*C$111+C177*C$160)/(SUM(C$160,C$111,C$62))</f>
        <v>0.15752895605195422</v>
      </c>
      <c r="D24" s="422">
        <f t="shared" si="21"/>
        <v>0.15801579154347603</v>
      </c>
      <c r="E24" s="422">
        <f t="shared" si="21"/>
        <v>0.24544430772787942</v>
      </c>
      <c r="F24" s="422">
        <f t="shared" si="21"/>
        <v>0.26926752699906664</v>
      </c>
      <c r="G24" s="422">
        <f t="shared" si="21"/>
        <v>0.24576537888079383</v>
      </c>
      <c r="H24" s="422">
        <f t="shared" si="21"/>
        <v>0.2452995521110366</v>
      </c>
      <c r="I24" s="422">
        <f t="shared" si="21"/>
        <v>0.24540000000000003</v>
      </c>
      <c r="J24" s="422">
        <f t="shared" si="21"/>
        <v>0.26677767399470043</v>
      </c>
      <c r="K24" s="422">
        <f t="shared" si="21"/>
        <v>0.24515599023122081</v>
      </c>
      <c r="L24" s="422">
        <f t="shared" si="21"/>
        <v>0.24480021999388732</v>
      </c>
      <c r="M24" s="422">
        <f t="shared" si="21"/>
        <v>0.24570959675206258</v>
      </c>
      <c r="N24" s="600">
        <f t="shared" si="4"/>
        <v>0.23411119805011521</v>
      </c>
      <c r="O24" s="600"/>
      <c r="P24" s="423">
        <f t="shared" si="5"/>
        <v>2.3865218645894339E-2</v>
      </c>
      <c r="Q24" s="422">
        <f t="shared" si="6"/>
        <v>0.12572277908716892</v>
      </c>
      <c r="R24" s="424">
        <f t="shared" si="7"/>
        <v>1853593.0391350002</v>
      </c>
    </row>
    <row r="25" spans="1:18" x14ac:dyDescent="0.3">
      <c r="A25" s="443"/>
      <c r="B25" s="439" t="s">
        <v>117</v>
      </c>
      <c r="C25" s="440">
        <f t="shared" ref="C25:M25" si="22">(C80*C$62+C129*C$111+C178*C$160)/(SUM(C$160,C$111,C$62))</f>
        <v>5.1920759714784458E-2</v>
      </c>
      <c r="D25" s="440">
        <f t="shared" si="22"/>
        <v>5.2180528235583036E-2</v>
      </c>
      <c r="E25" s="440">
        <f t="shared" si="22"/>
        <v>7.7684979260093878E-2</v>
      </c>
      <c r="F25" s="440">
        <f t="shared" si="22"/>
        <v>8.4085888290026362E-2</v>
      </c>
      <c r="G25" s="440">
        <f t="shared" si="22"/>
        <v>7.7721566985420917E-2</v>
      </c>
      <c r="H25" s="440">
        <f t="shared" si="22"/>
        <v>7.7665918163480063E-2</v>
      </c>
      <c r="I25" s="440">
        <f t="shared" si="22"/>
        <v>7.7899999999999997E-2</v>
      </c>
      <c r="J25" s="440">
        <f t="shared" si="22"/>
        <v>8.4802428775716823E-2</v>
      </c>
      <c r="K25" s="440">
        <f t="shared" si="22"/>
        <v>7.761158442796634E-2</v>
      </c>
      <c r="L25" s="440">
        <f t="shared" si="22"/>
        <v>7.7410065998166203E-2</v>
      </c>
      <c r="M25" s="440">
        <f t="shared" si="22"/>
        <v>7.7758506214084658E-2</v>
      </c>
      <c r="N25" s="599">
        <f t="shared" si="4"/>
        <v>7.4394610484222343E-2</v>
      </c>
      <c r="O25" s="599"/>
      <c r="P25" s="441">
        <f t="shared" si="5"/>
        <v>7.5837621611848224E-3</v>
      </c>
      <c r="Q25" s="440">
        <f t="shared" si="6"/>
        <v>3.9951515592097767E-2</v>
      </c>
      <c r="R25" s="442">
        <f t="shared" si="7"/>
        <v>589024.9304229999</v>
      </c>
    </row>
    <row r="26" spans="1:18" x14ac:dyDescent="0.3">
      <c r="A26" s="404">
        <v>6</v>
      </c>
      <c r="B26" s="398" t="s">
        <v>42</v>
      </c>
      <c r="C26" s="405">
        <f>SUM(C27:C29)</f>
        <v>0.38856094928252316</v>
      </c>
      <c r="D26" s="405">
        <f t="shared" ref="D26:M26" si="23">SUM(D27:D29)</f>
        <v>0.39618877534789937</v>
      </c>
      <c r="E26" s="405">
        <f t="shared" si="23"/>
        <v>0.48831340990608796</v>
      </c>
      <c r="F26" s="405">
        <f t="shared" si="23"/>
        <v>0.51555990668097373</v>
      </c>
      <c r="G26" s="405">
        <f t="shared" si="23"/>
        <v>0.48549826863927908</v>
      </c>
      <c r="H26" s="405">
        <f t="shared" si="23"/>
        <v>0.48945091587721906</v>
      </c>
      <c r="I26" s="405">
        <f t="shared" si="23"/>
        <v>0.5</v>
      </c>
      <c r="J26" s="405">
        <f>SUM(J27:J29)</f>
        <v>1.0406611864167687</v>
      </c>
      <c r="K26" s="405">
        <f t="shared" si="23"/>
        <v>0.48876011969871597</v>
      </c>
      <c r="L26" s="405">
        <f t="shared" si="23"/>
        <v>0.48361517232854506</v>
      </c>
      <c r="M26" s="405">
        <f t="shared" si="23"/>
        <v>0.48821011972815237</v>
      </c>
      <c r="N26" s="603">
        <f t="shared" si="4"/>
        <v>0.49138739427625022</v>
      </c>
      <c r="O26" s="603"/>
      <c r="P26" s="406">
        <f t="shared" si="5"/>
        <v>5.0091869598346321E-2</v>
      </c>
      <c r="Q26" s="405">
        <f t="shared" si="6"/>
        <v>0.26388566344266834</v>
      </c>
      <c r="R26" s="407">
        <f t="shared" si="7"/>
        <v>3890596.6956529999</v>
      </c>
    </row>
    <row r="27" spans="1:18" x14ac:dyDescent="0.3">
      <c r="A27" s="420" t="s">
        <v>15</v>
      </c>
      <c r="B27" s="421" t="s">
        <v>43</v>
      </c>
      <c r="C27" s="422">
        <f t="shared" ref="C27:M27" si="24">(C82*C$62+C131*C$111+C180*C$160)/(SUM(C$160,C$111,C$62))</f>
        <v>0.18017597782182904</v>
      </c>
      <c r="D27" s="422">
        <f t="shared" si="24"/>
        <v>0.18085387381040291</v>
      </c>
      <c r="E27" s="422">
        <f t="shared" si="24"/>
        <v>0.27795872705347785</v>
      </c>
      <c r="F27" s="422">
        <f t="shared" si="24"/>
        <v>0.30401984336732274</v>
      </c>
      <c r="G27" s="422">
        <f t="shared" si="24"/>
        <v>0.27827250852782714</v>
      </c>
      <c r="H27" s="422">
        <f t="shared" si="24"/>
        <v>0.27781510634254236</v>
      </c>
      <c r="I27" s="422">
        <f t="shared" si="24"/>
        <v>0.27810000000000001</v>
      </c>
      <c r="J27" s="422">
        <f t="shared" si="24"/>
        <v>0.30247888838255882</v>
      </c>
      <c r="K27" s="422">
        <f t="shared" si="24"/>
        <v>0.2776429546703385</v>
      </c>
      <c r="L27" s="422">
        <f t="shared" si="24"/>
        <v>0.27716024932640559</v>
      </c>
      <c r="M27" s="422">
        <f t="shared" si="24"/>
        <v>0.27825430557384662</v>
      </c>
      <c r="N27" s="600">
        <f t="shared" si="4"/>
        <v>0.26538700382123298</v>
      </c>
      <c r="O27" s="600"/>
      <c r="P27" s="423">
        <f t="shared" si="5"/>
        <v>2.7053464015064893E-2</v>
      </c>
      <c r="Q27" s="422">
        <f t="shared" si="6"/>
        <v>0.14251856353697434</v>
      </c>
      <c r="R27" s="424">
        <f t="shared" si="7"/>
        <v>2101221.5863959999</v>
      </c>
    </row>
    <row r="28" spans="1:18" x14ac:dyDescent="0.3">
      <c r="A28" s="438" t="s">
        <v>16</v>
      </c>
      <c r="B28" s="439" t="s">
        <v>80</v>
      </c>
      <c r="C28" s="440">
        <f t="shared" ref="C28:M28" si="25">(C83*C$62+C132*C$111+C181*C$160)/(SUM(C$160,C$111,C$62))</f>
        <v>0.20838497146069412</v>
      </c>
      <c r="D28" s="440">
        <f t="shared" si="25"/>
        <v>0.21533490153749646</v>
      </c>
      <c r="E28" s="440">
        <f t="shared" si="25"/>
        <v>0.21035468285261014</v>
      </c>
      <c r="F28" s="440">
        <f t="shared" si="25"/>
        <v>0.21154006331365094</v>
      </c>
      <c r="G28" s="440">
        <f t="shared" si="25"/>
        <v>0.20722576011145194</v>
      </c>
      <c r="H28" s="440">
        <f t="shared" si="25"/>
        <v>0.2116358095346767</v>
      </c>
      <c r="I28" s="440">
        <f t="shared" si="25"/>
        <v>0.22189999999999999</v>
      </c>
      <c r="J28" s="440">
        <f t="shared" si="25"/>
        <v>0.21778229803420998</v>
      </c>
      <c r="K28" s="440">
        <f t="shared" si="25"/>
        <v>0.21111716502837746</v>
      </c>
      <c r="L28" s="440">
        <f t="shared" si="25"/>
        <v>0.20645492300213947</v>
      </c>
      <c r="M28" s="440">
        <f t="shared" si="25"/>
        <v>0.20995581415430575</v>
      </c>
      <c r="N28" s="599">
        <f t="shared" si="4"/>
        <v>0.2114817556724721</v>
      </c>
      <c r="O28" s="599"/>
      <c r="P28" s="441">
        <f t="shared" si="5"/>
        <v>2.155838072154391E-2</v>
      </c>
      <c r="Q28" s="440">
        <f t="shared" si="6"/>
        <v>0.11357027887100574</v>
      </c>
      <c r="R28" s="442">
        <f t="shared" si="7"/>
        <v>1674422.725113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4"/>
        <v>1.4518634782545104E-2</v>
      </c>
      <c r="O29" s="600"/>
      <c r="P29" s="423">
        <f t="shared" si="5"/>
        <v>1.4800248617375142E-3</v>
      </c>
      <c r="Q29" s="422">
        <f t="shared" si="6"/>
        <v>7.7968210346882495E-3</v>
      </c>
      <c r="R29" s="424">
        <f t="shared" si="7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4"/>
        <v>1.4518634782545104E-2</v>
      </c>
      <c r="O30" s="599"/>
      <c r="P30" s="441">
        <f t="shared" si="5"/>
        <v>1.4800248617375142E-3</v>
      </c>
      <c r="Q30" s="440">
        <f t="shared" si="6"/>
        <v>7.7968210346882495E-3</v>
      </c>
      <c r="R30" s="442">
        <f t="shared" si="7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0.2939422524926773</v>
      </c>
      <c r="D31" s="405">
        <f>SUM(D32:D33)</f>
        <v>0.33076135849588839</v>
      </c>
      <c r="E31" s="405">
        <f t="shared" ref="E31:M31" si="26">SUM(E32:E33)</f>
        <v>0.42241297248661303</v>
      </c>
      <c r="F31" s="405">
        <f t="shared" si="26"/>
        <v>0.82399003806893323</v>
      </c>
      <c r="G31" s="405">
        <f t="shared" si="26"/>
        <v>0.73267910404189762</v>
      </c>
      <c r="H31" s="405">
        <f t="shared" si="26"/>
        <v>0.74071369728963998</v>
      </c>
      <c r="I31" s="405">
        <f t="shared" si="26"/>
        <v>1.9217</v>
      </c>
      <c r="J31" s="405">
        <f t="shared" si="26"/>
        <v>1.0108331618395494</v>
      </c>
      <c r="K31" s="405">
        <f t="shared" si="26"/>
        <v>1.112965859651398</v>
      </c>
      <c r="L31" s="405">
        <f t="shared" si="26"/>
        <v>1.1375755951778677</v>
      </c>
      <c r="M31" s="405">
        <f t="shared" si="26"/>
        <v>1.7513937358047029</v>
      </c>
      <c r="N31" s="603">
        <f t="shared" ref="N31:N48" si="27">(O86*$O$62+O135*$O$111+O184*$O$160)/$N$7</f>
        <v>0.73697093518592738</v>
      </c>
      <c r="O31" s="603"/>
      <c r="P31" s="406">
        <f t="shared" si="5"/>
        <v>7.5126575107767379E-2</v>
      </c>
      <c r="Q31" s="405">
        <f t="shared" si="6"/>
        <v>0.3957693388857485</v>
      </c>
      <c r="R31" s="407">
        <f t="shared" si="7"/>
        <v>5835022.8732459992</v>
      </c>
    </row>
    <row r="32" spans="1:18" x14ac:dyDescent="0.3">
      <c r="A32" s="420" t="s">
        <v>17</v>
      </c>
      <c r="B32" s="421" t="s">
        <v>46</v>
      </c>
      <c r="C32" s="422">
        <f t="shared" ref="C32:M32" si="28">(C87*C$62+C136*C$111+C185*C$160)/(SUM(C$160,C$111,C$62))</f>
        <v>0.27796789481345602</v>
      </c>
      <c r="D32" s="422">
        <f t="shared" si="28"/>
        <v>0.31460973681629795</v>
      </c>
      <c r="E32" s="422">
        <f t="shared" si="28"/>
        <v>0.40054900183404396</v>
      </c>
      <c r="F32" s="422">
        <f t="shared" si="28"/>
        <v>0.78226137200072243</v>
      </c>
      <c r="G32" s="422">
        <f t="shared" si="28"/>
        <v>0.69359599738576683</v>
      </c>
      <c r="H32" s="422">
        <f t="shared" si="28"/>
        <v>0.70276116869737404</v>
      </c>
      <c r="I32" s="422">
        <f t="shared" si="28"/>
        <v>1.8371999999999999</v>
      </c>
      <c r="J32" s="422">
        <f t="shared" si="28"/>
        <v>0.95067006049914993</v>
      </c>
      <c r="K32" s="422">
        <f t="shared" si="28"/>
        <v>1.0553276185917837</v>
      </c>
      <c r="L32" s="422">
        <f t="shared" si="28"/>
        <v>1.0752302981861197</v>
      </c>
      <c r="M32" s="422">
        <f t="shared" si="28"/>
        <v>1.6596440237115759</v>
      </c>
      <c r="N32" s="600">
        <f t="shared" si="27"/>
        <v>0.6986945130191563</v>
      </c>
      <c r="O32" s="600"/>
      <c r="P32" s="423">
        <f t="shared" si="5"/>
        <v>7.1224689202262742E-2</v>
      </c>
      <c r="Q32" s="422">
        <f t="shared" si="6"/>
        <v>0.3752140719510586</v>
      </c>
      <c r="R32" s="424">
        <f t="shared" si="7"/>
        <v>5531966.4185260003</v>
      </c>
    </row>
    <row r="33" spans="1:20" x14ac:dyDescent="0.3">
      <c r="A33" s="438" t="s">
        <v>18</v>
      </c>
      <c r="B33" s="439" t="s">
        <v>48</v>
      </c>
      <c r="C33" s="440">
        <f t="shared" ref="C33:M33" si="29">(C88*C$62+C137*C$111+C186*C$160)/(SUM(C$160,C$111,C$62))</f>
        <v>1.5974357679221278E-2</v>
      </c>
      <c r="D33" s="440">
        <f t="shared" si="29"/>
        <v>1.6151621679590458E-2</v>
      </c>
      <c r="E33" s="440">
        <f t="shared" si="29"/>
        <v>2.1863970652569061E-2</v>
      </c>
      <c r="F33" s="440">
        <f t="shared" si="29"/>
        <v>4.1728666068210803E-2</v>
      </c>
      <c r="G33" s="440">
        <f t="shared" si="29"/>
        <v>3.9083106656130795E-2</v>
      </c>
      <c r="H33" s="440">
        <f t="shared" si="29"/>
        <v>3.7952528592265979E-2</v>
      </c>
      <c r="I33" s="440">
        <f t="shared" si="29"/>
        <v>8.4500000000000006E-2</v>
      </c>
      <c r="J33" s="440">
        <f t="shared" si="29"/>
        <v>6.0163101340399462E-2</v>
      </c>
      <c r="K33" s="440">
        <f t="shared" si="29"/>
        <v>5.7638241059614272E-2</v>
      </c>
      <c r="L33" s="440">
        <f t="shared" si="29"/>
        <v>6.234529699174788E-2</v>
      </c>
      <c r="M33" s="440">
        <f t="shared" si="29"/>
        <v>9.1749712093126934E-2</v>
      </c>
      <c r="N33" s="599">
        <f t="shared" si="27"/>
        <v>3.8276422166771192E-2</v>
      </c>
      <c r="O33" s="599"/>
      <c r="P33" s="441">
        <f t="shared" si="5"/>
        <v>3.901885905504646E-3</v>
      </c>
      <c r="Q33" s="440">
        <f t="shared" si="6"/>
        <v>2.0555266934689977E-2</v>
      </c>
      <c r="R33" s="442">
        <f t="shared" si="7"/>
        <v>303056.45472000004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0.45060427330997133</v>
      </c>
      <c r="E34" s="405">
        <f t="shared" ref="E34:M34" si="30">SUM(E35:E38)</f>
        <v>0.59319143079775116</v>
      </c>
      <c r="F34" s="405">
        <f t="shared" si="30"/>
        <v>1.1622957910324072</v>
      </c>
      <c r="G34" s="405">
        <f t="shared" si="30"/>
        <v>0.87651044412944423</v>
      </c>
      <c r="H34" s="405">
        <f t="shared" si="30"/>
        <v>0.96925630040862465</v>
      </c>
      <c r="I34" s="405">
        <f t="shared" si="30"/>
        <v>1.7311000000000001</v>
      </c>
      <c r="J34" s="405">
        <f t="shared" si="30"/>
        <v>1.1740532925810563</v>
      </c>
      <c r="K34" s="405">
        <f t="shared" si="30"/>
        <v>1.6290839866399112</v>
      </c>
      <c r="L34" s="405">
        <f t="shared" si="30"/>
        <v>1.5490027401182689</v>
      </c>
      <c r="M34" s="405">
        <f t="shared" si="30"/>
        <v>2.8001433359291914</v>
      </c>
      <c r="N34" s="603">
        <f t="shared" si="27"/>
        <v>1.050318229726467</v>
      </c>
      <c r="O34" s="603"/>
      <c r="P34" s="406">
        <f t="shared" si="5"/>
        <v>0.10706909540834961</v>
      </c>
      <c r="Q34" s="405">
        <f t="shared" si="6"/>
        <v>0.56404361631116762</v>
      </c>
      <c r="R34" s="407">
        <f t="shared" si="7"/>
        <v>8315973.6728220014</v>
      </c>
    </row>
    <row r="35" spans="1:20" x14ac:dyDescent="0.3">
      <c r="A35" s="420" t="s">
        <v>19</v>
      </c>
      <c r="B35" s="421" t="s">
        <v>46</v>
      </c>
      <c r="C35" s="422">
        <f t="shared" ref="C35:M35" si="31">(C90*C$62+C139*C$111+C188*C$160)/(SUM(C$160,C$111,C$62))</f>
        <v>0.2793128901801829</v>
      </c>
      <c r="D35" s="422">
        <f t="shared" si="31"/>
        <v>0.22788666462926396</v>
      </c>
      <c r="E35" s="422">
        <f t="shared" si="31"/>
        <v>0.3000054513558898</v>
      </c>
      <c r="F35" s="422">
        <f t="shared" si="31"/>
        <v>0.58781403988625991</v>
      </c>
      <c r="G35" s="422">
        <f t="shared" si="31"/>
        <v>0.44326629374571563</v>
      </c>
      <c r="H35" s="422">
        <f t="shared" si="31"/>
        <v>0.49017859960946142</v>
      </c>
      <c r="I35" s="422">
        <f t="shared" si="31"/>
        <v>0.87560000000000004</v>
      </c>
      <c r="J35" s="422">
        <f t="shared" si="31"/>
        <v>0.5938186360134865</v>
      </c>
      <c r="K35" s="422">
        <f t="shared" si="31"/>
        <v>0.82389971172924248</v>
      </c>
      <c r="L35" s="422">
        <f t="shared" si="31"/>
        <v>0.78332890489149998</v>
      </c>
      <c r="M35" s="422">
        <f t="shared" si="31"/>
        <v>1.4160828089033841</v>
      </c>
      <c r="N35" s="600">
        <f t="shared" si="27"/>
        <v>0.5311822137079012</v>
      </c>
      <c r="O35" s="600"/>
      <c r="P35" s="423">
        <f t="shared" si="5"/>
        <v>5.4148540422383255E-2</v>
      </c>
      <c r="Q35" s="422">
        <f t="shared" si="6"/>
        <v>0.28525634256391325</v>
      </c>
      <c r="R35" s="424">
        <f t="shared" si="7"/>
        <v>4205675.1750529995</v>
      </c>
    </row>
    <row r="36" spans="1:20" x14ac:dyDescent="0.3">
      <c r="A36" s="438" t="s">
        <v>19</v>
      </c>
      <c r="B36" s="439" t="s">
        <v>47</v>
      </c>
      <c r="C36" s="440">
        <f t="shared" ref="C36:M36" si="32">(C91*C$62+C140*C$111+C189*C$160)/(SUM(C$160,C$111,C$62))</f>
        <v>0.14322056716470902</v>
      </c>
      <c r="D36" s="440">
        <f t="shared" si="32"/>
        <v>0.11680920534112074</v>
      </c>
      <c r="E36" s="440">
        <f t="shared" si="32"/>
        <v>0.15382433006140533</v>
      </c>
      <c r="F36" s="440">
        <f t="shared" si="32"/>
        <v>0.30135133996890007</v>
      </c>
      <c r="G36" s="440">
        <f t="shared" si="32"/>
        <v>0.22725838198687254</v>
      </c>
      <c r="H36" s="440">
        <f t="shared" si="32"/>
        <v>0.25819413296943117</v>
      </c>
      <c r="I36" s="440">
        <f t="shared" si="32"/>
        <v>0.44869999999999999</v>
      </c>
      <c r="J36" s="440">
        <f t="shared" si="32"/>
        <v>0.30434390464658895</v>
      </c>
      <c r="K36" s="440">
        <f t="shared" si="32"/>
        <v>0.42237171501086679</v>
      </c>
      <c r="L36" s="440">
        <f t="shared" si="32"/>
        <v>0.40165201661063377</v>
      </c>
      <c r="M36" s="440">
        <f t="shared" si="32"/>
        <v>0.72597135935250434</v>
      </c>
      <c r="N36" s="599">
        <f t="shared" si="27"/>
        <v>0.27350507562662524</v>
      </c>
      <c r="O36" s="599"/>
      <c r="P36" s="441">
        <f t="shared" si="5"/>
        <v>2.7881017588889598E-2</v>
      </c>
      <c r="Q36" s="440">
        <f t="shared" si="6"/>
        <v>0.14687814375656136</v>
      </c>
      <c r="R36" s="442">
        <f t="shared" si="7"/>
        <v>2165497.0312060001</v>
      </c>
    </row>
    <row r="37" spans="1:20" x14ac:dyDescent="0.3">
      <c r="A37" s="420" t="s">
        <v>20</v>
      </c>
      <c r="B37" s="421" t="s">
        <v>50</v>
      </c>
      <c r="C37" s="422">
        <f t="shared" ref="C37:M37" si="33">(C92*C$62+C141*C$111+C190*C$160)/(SUM(C$160,C$111,C$62))</f>
        <v>8.5792249474836532E-2</v>
      </c>
      <c r="D37" s="422">
        <f t="shared" si="33"/>
        <v>7.0018301253731069E-2</v>
      </c>
      <c r="E37" s="422">
        <f t="shared" si="33"/>
        <v>9.2148082293939462E-2</v>
      </c>
      <c r="F37" s="422">
        <f t="shared" si="33"/>
        <v>0.18056639102899522</v>
      </c>
      <c r="G37" s="422">
        <f t="shared" si="33"/>
        <v>0.13617929602646195</v>
      </c>
      <c r="H37" s="422">
        <f t="shared" si="33"/>
        <v>0.15060051835759738</v>
      </c>
      <c r="I37" s="422">
        <f t="shared" si="33"/>
        <v>0.26900000000000002</v>
      </c>
      <c r="J37" s="422">
        <f t="shared" si="33"/>
        <v>0.18238930402119841</v>
      </c>
      <c r="K37" s="422">
        <f t="shared" si="33"/>
        <v>0.25307855024508696</v>
      </c>
      <c r="L37" s="422">
        <f t="shared" si="33"/>
        <v>0.24061619896668587</v>
      </c>
      <c r="M37" s="422">
        <f t="shared" si="33"/>
        <v>0.43501488012357065</v>
      </c>
      <c r="N37" s="600">
        <f t="shared" si="27"/>
        <v>0.16317357310880262</v>
      </c>
      <c r="O37" s="600"/>
      <c r="P37" s="423">
        <f t="shared" si="5"/>
        <v>1.6633860455661717E-2</v>
      </c>
      <c r="Q37" s="422">
        <f t="shared" si="6"/>
        <v>8.7627739534400728E-2</v>
      </c>
      <c r="R37" s="424">
        <f t="shared" si="7"/>
        <v>1291939.0520589999</v>
      </c>
    </row>
    <row r="38" spans="1:20" x14ac:dyDescent="0.3">
      <c r="A38" s="438" t="s">
        <v>20</v>
      </c>
      <c r="B38" s="439" t="s">
        <v>47</v>
      </c>
      <c r="C38" s="440">
        <f t="shared" ref="C38:M38" si="34">(C93*C$62+C142*C$111+C191*C$160)/(SUM(C$160,C$111,C$62))</f>
        <v>4.4000537885736261E-2</v>
      </c>
      <c r="D38" s="440">
        <f t="shared" si="34"/>
        <v>3.5890102085855496E-2</v>
      </c>
      <c r="E38" s="440">
        <f t="shared" si="34"/>
        <v>4.7213567086516535E-2</v>
      </c>
      <c r="F38" s="440">
        <f t="shared" si="34"/>
        <v>9.2564020148252116E-2</v>
      </c>
      <c r="G38" s="440">
        <f t="shared" si="34"/>
        <v>6.9806472370394015E-2</v>
      </c>
      <c r="H38" s="440">
        <f t="shared" si="34"/>
        <v>7.028304947213472E-2</v>
      </c>
      <c r="I38" s="440">
        <f t="shared" si="34"/>
        <v>0.13780000000000001</v>
      </c>
      <c r="J38" s="440">
        <f t="shared" si="34"/>
        <v>9.35014478997825E-2</v>
      </c>
      <c r="K38" s="440">
        <f t="shared" si="34"/>
        <v>0.12973400965471504</v>
      </c>
      <c r="L38" s="440">
        <f t="shared" si="34"/>
        <v>0.12340561964944929</v>
      </c>
      <c r="M38" s="440">
        <f t="shared" si="34"/>
        <v>0.2230742875497326</v>
      </c>
      <c r="N38" s="599">
        <f t="shared" si="27"/>
        <v>8.2457367283137809E-2</v>
      </c>
      <c r="O38" s="599"/>
      <c r="P38" s="441">
        <f t="shared" si="5"/>
        <v>8.4056769414150197E-3</v>
      </c>
      <c r="Q38" s="440">
        <f t="shared" si="6"/>
        <v>4.4281390456292112E-2</v>
      </c>
      <c r="R38" s="442">
        <f t="shared" si="7"/>
        <v>652862.41450399999</v>
      </c>
    </row>
    <row r="39" spans="1:20" x14ac:dyDescent="0.3">
      <c r="A39" s="404">
        <v>9</v>
      </c>
      <c r="B39" s="398" t="s">
        <v>51</v>
      </c>
      <c r="C39" s="405">
        <f t="shared" ref="C39:M39" si="35">SUM(C42,C44)</f>
        <v>0.46390905059480014</v>
      </c>
      <c r="D39" s="405">
        <f t="shared" si="35"/>
        <v>0.4867185607523683</v>
      </c>
      <c r="E39" s="405">
        <f t="shared" si="35"/>
        <v>0.68125771452149009</v>
      </c>
      <c r="F39" s="405">
        <f t="shared" si="35"/>
        <v>0.83888347829875176</v>
      </c>
      <c r="G39" s="405">
        <f t="shared" si="35"/>
        <v>0.79835806004423082</v>
      </c>
      <c r="H39" s="405">
        <f t="shared" si="35"/>
        <v>0.80683836470298254</v>
      </c>
      <c r="I39" s="405">
        <f t="shared" si="35"/>
        <v>1.0741712845645659</v>
      </c>
      <c r="J39" s="405">
        <f t="shared" si="35"/>
        <v>0.95890972296711086</v>
      </c>
      <c r="K39" s="405">
        <f t="shared" si="35"/>
        <v>0.9925437897176983</v>
      </c>
      <c r="L39" s="405">
        <f t="shared" si="35"/>
        <v>1.0239720306822671</v>
      </c>
      <c r="M39" s="405">
        <f t="shared" si="35"/>
        <v>1.2315440906954422</v>
      </c>
      <c r="N39" s="603">
        <f t="shared" si="27"/>
        <v>0.76798766120287898</v>
      </c>
      <c r="O39" s="603"/>
      <c r="P39" s="406">
        <f t="shared" si="5"/>
        <v>7.828840997188137E-2</v>
      </c>
      <c r="Q39" s="405">
        <f t="shared" si="6"/>
        <v>0.41242599190155899</v>
      </c>
      <c r="R39" s="407">
        <f t="shared" si="7"/>
        <v>6080600.1370446831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27"/>
        <v>-0.28330902664531654</v>
      </c>
      <c r="O40" s="596"/>
      <c r="P40" s="429">
        <f t="shared" si="5"/>
        <v>-2.8880429136066511E-2</v>
      </c>
      <c r="Q40" s="430">
        <f t="shared" si="6"/>
        <v>-0.15214307759300477</v>
      </c>
      <c r="R40" s="431">
        <f t="shared" si="7"/>
        <v>-2243120.5516340001</v>
      </c>
    </row>
    <row r="41" spans="1:20" x14ac:dyDescent="0.3">
      <c r="A41" s="432"/>
      <c r="B41" s="433" t="s">
        <v>52</v>
      </c>
      <c r="C41" s="434">
        <f t="shared" ref="C41:M41" si="36">SUM(C34,C31,C26,C16,C9)</f>
        <v>5.4533908237504143</v>
      </c>
      <c r="D41" s="434">
        <f t="shared" si="36"/>
        <v>5.7215234959369949</v>
      </c>
      <c r="E41" s="434">
        <f t="shared" si="36"/>
        <v>8.0083899294857073</v>
      </c>
      <c r="F41" s="434">
        <f t="shared" si="36"/>
        <v>9.8613283290867493</v>
      </c>
      <c r="G41" s="434">
        <f t="shared" si="36"/>
        <v>9.3849398133755422</v>
      </c>
      <c r="H41" s="434">
        <f t="shared" si="36"/>
        <v>9.4846283526470856</v>
      </c>
      <c r="I41" s="434">
        <f t="shared" si="36"/>
        <v>12.627207464200001</v>
      </c>
      <c r="J41" s="434">
        <f t="shared" si="36"/>
        <v>11.272273040004592</v>
      </c>
      <c r="K41" s="434">
        <f t="shared" si="36"/>
        <v>11.667651640072627</v>
      </c>
      <c r="L41" s="434">
        <f t="shared" si="36"/>
        <v>12.037100092658424</v>
      </c>
      <c r="M41" s="434">
        <f t="shared" si="36"/>
        <v>14.477172270365381</v>
      </c>
      <c r="N41" s="597">
        <f t="shared" si="27"/>
        <v>9.0279266140367582</v>
      </c>
      <c r="O41" s="597"/>
      <c r="P41" s="435">
        <f t="shared" si="5"/>
        <v>0.92030387421687776</v>
      </c>
      <c r="Q41" s="436">
        <f t="shared" si="6"/>
        <v>4.8481919394079904</v>
      </c>
      <c r="R41" s="437">
        <f t="shared" si="7"/>
        <v>71479288.769510075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7">SUM(C43:C43)</f>
        <v>0.11361049103119236</v>
      </c>
      <c r="D42" s="427">
        <f t="shared" si="37"/>
        <v>0.11919649899085541</v>
      </c>
      <c r="E42" s="427">
        <f t="shared" si="37"/>
        <v>0.16683878740097571</v>
      </c>
      <c r="F42" s="427">
        <f t="shared" si="37"/>
        <v>0.20544105307986429</v>
      </c>
      <c r="G42" s="427">
        <f t="shared" si="37"/>
        <v>0.19551645113205271</v>
      </c>
      <c r="H42" s="427">
        <f t="shared" si="37"/>
        <v>0.19759326247069675</v>
      </c>
      <c r="I42" s="427">
        <f t="shared" si="37"/>
        <v>0.26306261310167867</v>
      </c>
      <c r="J42" s="427">
        <f t="shared" si="37"/>
        <v>0.23483526424241571</v>
      </c>
      <c r="K42" s="427">
        <f t="shared" si="37"/>
        <v>0.24307218661763305</v>
      </c>
      <c r="L42" s="427">
        <f t="shared" si="37"/>
        <v>0.25076890623035297</v>
      </c>
      <c r="M42" s="427">
        <f t="shared" si="37"/>
        <v>0.30160292990852194</v>
      </c>
      <c r="N42" s="598">
        <f t="shared" si="27"/>
        <v>0.1880787951502278</v>
      </c>
      <c r="O42" s="598"/>
      <c r="P42" s="428">
        <f t="shared" si="5"/>
        <v>1.9172690611560215E-2</v>
      </c>
      <c r="Q42" s="427">
        <f t="shared" si="6"/>
        <v>0.10100238267368666</v>
      </c>
      <c r="R42" s="424">
        <f t="shared" si="7"/>
        <v>1489128.0229352033</v>
      </c>
    </row>
    <row r="43" spans="1:20" x14ac:dyDescent="0.3">
      <c r="A43" s="438" t="s">
        <v>121</v>
      </c>
      <c r="B43" s="439" t="s">
        <v>128</v>
      </c>
      <c r="C43" s="440">
        <f t="shared" ref="C43:M43" si="38">(C98*C$62+C147*C$111+C196*C$160)/(SUM(C$160,C$111,C$62))</f>
        <v>0.11361049103119236</v>
      </c>
      <c r="D43" s="440">
        <f t="shared" si="38"/>
        <v>0.11919649899085541</v>
      </c>
      <c r="E43" s="440">
        <f t="shared" si="38"/>
        <v>0.16683878740097571</v>
      </c>
      <c r="F43" s="440">
        <f t="shared" si="38"/>
        <v>0.20544105307986429</v>
      </c>
      <c r="G43" s="440">
        <f t="shared" si="38"/>
        <v>0.19551645113205271</v>
      </c>
      <c r="H43" s="440">
        <f t="shared" si="38"/>
        <v>0.19759326247069675</v>
      </c>
      <c r="I43" s="440">
        <f t="shared" si="38"/>
        <v>0.26306261310167867</v>
      </c>
      <c r="J43" s="440">
        <f t="shared" si="38"/>
        <v>0.23483526424241571</v>
      </c>
      <c r="K43" s="440">
        <f t="shared" si="38"/>
        <v>0.24307218661763305</v>
      </c>
      <c r="L43" s="440">
        <f t="shared" si="38"/>
        <v>0.25076890623035297</v>
      </c>
      <c r="M43" s="440">
        <f t="shared" si="38"/>
        <v>0.30160292990852194</v>
      </c>
      <c r="N43" s="599">
        <f t="shared" si="27"/>
        <v>0.1880787951502278</v>
      </c>
      <c r="O43" s="599"/>
      <c r="P43" s="441">
        <f t="shared" si="5"/>
        <v>1.9172690611560215E-2</v>
      </c>
      <c r="Q43" s="440">
        <f t="shared" si="6"/>
        <v>0.10100238267368666</v>
      </c>
      <c r="R43" s="442">
        <f t="shared" si="7"/>
        <v>1489128.0229352033</v>
      </c>
    </row>
    <row r="44" spans="1:20" x14ac:dyDescent="0.3">
      <c r="A44" s="426" t="s">
        <v>24</v>
      </c>
      <c r="B44" s="416" t="s">
        <v>56</v>
      </c>
      <c r="C44" s="427">
        <f>SUM(C45,C46)</f>
        <v>0.35029855956360778</v>
      </c>
      <c r="D44" s="427">
        <f t="shared" ref="D44:M44" si="39">SUM(D45,D46)</f>
        <v>0.36752206176151286</v>
      </c>
      <c r="E44" s="427">
        <f t="shared" si="39"/>
        <v>0.5144189271205144</v>
      </c>
      <c r="F44" s="427">
        <f t="shared" si="39"/>
        <v>0.63344242521888749</v>
      </c>
      <c r="G44" s="427">
        <f t="shared" si="39"/>
        <v>0.60284160891217808</v>
      </c>
      <c r="H44" s="427">
        <f t="shared" si="39"/>
        <v>0.60924510223228578</v>
      </c>
      <c r="I44" s="427">
        <f t="shared" si="39"/>
        <v>0.81110867146288712</v>
      </c>
      <c r="J44" s="427">
        <f t="shared" si="39"/>
        <v>0.72407445872469511</v>
      </c>
      <c r="K44" s="427">
        <f t="shared" si="39"/>
        <v>0.74947160310006522</v>
      </c>
      <c r="L44" s="427">
        <f t="shared" si="39"/>
        <v>0.77320312445191397</v>
      </c>
      <c r="M44" s="427">
        <f t="shared" si="39"/>
        <v>0.92994116078692035</v>
      </c>
      <c r="N44" s="598">
        <f t="shared" si="27"/>
        <v>0.57990886605265124</v>
      </c>
      <c r="O44" s="598"/>
      <c r="P44" s="428">
        <f t="shared" si="5"/>
        <v>5.9115719360321152E-2</v>
      </c>
      <c r="Q44" s="427">
        <f t="shared" si="6"/>
        <v>0.31142360922787232</v>
      </c>
      <c r="R44" s="424">
        <f t="shared" si="7"/>
        <v>4591472.1141094798</v>
      </c>
    </row>
    <row r="45" spans="1:20" x14ac:dyDescent="0.3">
      <c r="A45" s="438" t="s">
        <v>25</v>
      </c>
      <c r="B45" s="439" t="s">
        <v>129</v>
      </c>
      <c r="C45" s="440">
        <f t="shared" ref="C45:M45" si="40">(C100*C$62+C149*C$111+C198*C$160)/(SUM(C$160,C$111,C$62))</f>
        <v>0.11361049103119236</v>
      </c>
      <c r="D45" s="440">
        <f t="shared" si="40"/>
        <v>0.11919649899085541</v>
      </c>
      <c r="E45" s="440">
        <f t="shared" si="40"/>
        <v>0.16683878740097571</v>
      </c>
      <c r="F45" s="440">
        <f t="shared" si="40"/>
        <v>0.20544105307986429</v>
      </c>
      <c r="G45" s="440">
        <f t="shared" si="40"/>
        <v>0.19551645113205271</v>
      </c>
      <c r="H45" s="440">
        <f t="shared" si="40"/>
        <v>0.19759326247069675</v>
      </c>
      <c r="I45" s="440">
        <f t="shared" si="40"/>
        <v>0.26306261310167867</v>
      </c>
      <c r="J45" s="440">
        <f t="shared" si="40"/>
        <v>0.23483526424241571</v>
      </c>
      <c r="K45" s="440">
        <f t="shared" si="40"/>
        <v>0.24307218661763305</v>
      </c>
      <c r="L45" s="440">
        <f t="shared" si="40"/>
        <v>0.25076890623035297</v>
      </c>
      <c r="M45" s="440">
        <f t="shared" si="40"/>
        <v>0.30160292990852194</v>
      </c>
      <c r="N45" s="599">
        <f t="shared" si="27"/>
        <v>0.1880787951502278</v>
      </c>
      <c r="O45" s="599"/>
      <c r="P45" s="441">
        <f t="shared" si="5"/>
        <v>1.9172690611560215E-2</v>
      </c>
      <c r="Q45" s="440">
        <f t="shared" si="6"/>
        <v>0.10100238267368666</v>
      </c>
      <c r="R45" s="442">
        <f t="shared" si="7"/>
        <v>1489128.0229352033</v>
      </c>
    </row>
    <row r="46" spans="1:20" x14ac:dyDescent="0.3">
      <c r="A46" s="420" t="s">
        <v>26</v>
      </c>
      <c r="B46" s="421" t="s">
        <v>130</v>
      </c>
      <c r="C46" s="422">
        <f t="shared" ref="C46:M46" si="41">(C101*C$62+C150*C$111+C199*C$160)/(SUM(C$160,C$111,C$62))</f>
        <v>0.23668806853241545</v>
      </c>
      <c r="D46" s="422">
        <f t="shared" si="41"/>
        <v>0.24832556277065745</v>
      </c>
      <c r="E46" s="422">
        <f t="shared" si="41"/>
        <v>0.34758013971953866</v>
      </c>
      <c r="F46" s="422">
        <f t="shared" si="41"/>
        <v>0.42800137213902317</v>
      </c>
      <c r="G46" s="422">
        <f t="shared" si="41"/>
        <v>0.4073251577801254</v>
      </c>
      <c r="H46" s="422">
        <f t="shared" si="41"/>
        <v>0.41165183976158898</v>
      </c>
      <c r="I46" s="422">
        <f t="shared" si="41"/>
        <v>0.54804605836120845</v>
      </c>
      <c r="J46" s="422">
        <f t="shared" si="41"/>
        <v>0.48923919448227943</v>
      </c>
      <c r="K46" s="422">
        <f t="shared" si="41"/>
        <v>0.50639941648243214</v>
      </c>
      <c r="L46" s="422">
        <f t="shared" si="41"/>
        <v>0.522434218221561</v>
      </c>
      <c r="M46" s="422">
        <f t="shared" si="41"/>
        <v>0.62833823087839835</v>
      </c>
      <c r="N46" s="600">
        <f t="shared" si="27"/>
        <v>0.39183007090242344</v>
      </c>
      <c r="O46" s="600"/>
      <c r="P46" s="423">
        <f t="shared" si="5"/>
        <v>3.9943028748760934E-2</v>
      </c>
      <c r="Q46" s="422">
        <f t="shared" si="6"/>
        <v>0.2104212265541856</v>
      </c>
      <c r="R46" s="424">
        <f t="shared" si="7"/>
        <v>3102344.0911742765</v>
      </c>
    </row>
    <row r="47" spans="1:20" ht="28.8" x14ac:dyDescent="0.3">
      <c r="A47" s="438">
        <v>10</v>
      </c>
      <c r="B47" s="447" t="s">
        <v>134</v>
      </c>
      <c r="C47" s="446">
        <f t="shared" ref="C47:M47" si="42">(C102*C$62+C151*C$111+C200*C$160)/(SUM(C$160,C$111,C$62))</f>
        <v>1.3966903967573005E-2</v>
      </c>
      <c r="D47" s="446">
        <f t="shared" si="42"/>
        <v>1.3647611671919647E-2</v>
      </c>
      <c r="E47" s="446">
        <f t="shared" si="42"/>
        <v>1.3859579965065181E-2</v>
      </c>
      <c r="F47" s="446">
        <f t="shared" si="42"/>
        <v>1.3821232161821149E-2</v>
      </c>
      <c r="G47" s="446">
        <f t="shared" si="42"/>
        <v>1.4000451949687385E-2</v>
      </c>
      <c r="H47" s="446">
        <f t="shared" si="42"/>
        <v>1.3801198413730906E-2</v>
      </c>
      <c r="I47" s="446">
        <f t="shared" si="42"/>
        <v>1.34E-2</v>
      </c>
      <c r="J47" s="446">
        <f t="shared" si="42"/>
        <v>1.3513591778366623E-2</v>
      </c>
      <c r="K47" s="446">
        <f t="shared" si="42"/>
        <v>1.38141579648812E-2</v>
      </c>
      <c r="L47" s="446">
        <f t="shared" si="42"/>
        <v>1.3980014666259156E-2</v>
      </c>
      <c r="M47" s="446">
        <f t="shared" si="42"/>
        <v>1.388938540653905E-2</v>
      </c>
      <c r="N47" s="601">
        <f t="shared" si="27"/>
        <v>1.3809302984968136E-2</v>
      </c>
      <c r="O47" s="601"/>
      <c r="P47" s="448">
        <f t="shared" si="5"/>
        <v>1.4077158112407674E-3</v>
      </c>
      <c r="Q47" s="446">
        <f t="shared" si="6"/>
        <v>7.4158945107584383E-3</v>
      </c>
      <c r="R47" s="449">
        <f t="shared" si="7"/>
        <v>109336.19622399998</v>
      </c>
    </row>
    <row r="48" spans="1:20" ht="18" x14ac:dyDescent="0.3">
      <c r="A48" s="450"/>
      <c r="B48" s="450" t="s">
        <v>60</v>
      </c>
      <c r="C48" s="410">
        <f t="shared" ref="C48:M48" si="43">SUM(C9,C16,C26,C31,C34,C39,C47)</f>
        <v>5.9312667783127866</v>
      </c>
      <c r="D48" s="410">
        <f t="shared" si="43"/>
        <v>6.2218896683612828</v>
      </c>
      <c r="E48" s="410">
        <f t="shared" si="43"/>
        <v>8.7035072239722595</v>
      </c>
      <c r="F48" s="410">
        <f t="shared" si="43"/>
        <v>10.714033039547321</v>
      </c>
      <c r="G48" s="410">
        <f t="shared" si="43"/>
        <v>10.197298325369463</v>
      </c>
      <c r="H48" s="410">
        <f t="shared" si="43"/>
        <v>10.3052679157638</v>
      </c>
      <c r="I48" s="410">
        <f t="shared" si="43"/>
        <v>13.714778748764566</v>
      </c>
      <c r="J48" s="410">
        <f t="shared" si="43"/>
        <v>12.24469635475007</v>
      </c>
      <c r="K48" s="410">
        <f t="shared" si="43"/>
        <v>12.674009587755206</v>
      </c>
      <c r="L48" s="410">
        <f t="shared" si="43"/>
        <v>13.075052138006949</v>
      </c>
      <c r="M48" s="410">
        <f t="shared" si="43"/>
        <v>15.722605746467364</v>
      </c>
      <c r="N48" s="602">
        <f t="shared" si="27"/>
        <v>9.8097235782246059</v>
      </c>
      <c r="O48" s="602"/>
      <c r="P48" s="411">
        <f t="shared" si="5"/>
        <v>1</v>
      </c>
      <c r="Q48" s="410">
        <f t="shared" si="6"/>
        <v>5.2680338258203081</v>
      </c>
      <c r="R48" s="412">
        <f>N48*$N$7</f>
        <v>77669225.102778763</v>
      </c>
    </row>
    <row r="49" spans="1:17" x14ac:dyDescent="0.3">
      <c r="M49" t="s">
        <v>88</v>
      </c>
      <c r="O49">
        <v>9.8096999999999994</v>
      </c>
      <c r="P49" s="245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459"/>
      <c r="Q50" s="246"/>
    </row>
    <row r="51" spans="1:17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1.8621223596067347</v>
      </c>
      <c r="P51" s="466"/>
      <c r="Q51" s="246"/>
    </row>
    <row r="52" spans="1:17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1.8621000000000001</v>
      </c>
      <c r="P52" s="459"/>
      <c r="Q52" s="246"/>
    </row>
    <row r="53" spans="1:17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5.2680338258203081</v>
      </c>
      <c r="P53" s="245"/>
      <c r="Q53" s="246"/>
    </row>
    <row r="54" spans="1:17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5.2679999999999998</v>
      </c>
      <c r="P54" s="245"/>
      <c r="Q54" s="246"/>
    </row>
    <row r="55" spans="1:17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7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7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7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7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7" x14ac:dyDescent="0.3">
      <c r="A62" s="280">
        <v>1</v>
      </c>
      <c r="B62" s="1" t="s">
        <v>166</v>
      </c>
      <c r="C62" s="343">
        <v>6341.46</v>
      </c>
      <c r="D62" s="342">
        <v>622460.49</v>
      </c>
      <c r="E62" s="342">
        <v>772684.16</v>
      </c>
      <c r="F62" s="342">
        <v>60893.43</v>
      </c>
      <c r="G62" s="342">
        <v>4856.53</v>
      </c>
      <c r="H62" s="342">
        <v>465372.71</v>
      </c>
      <c r="I62" s="342">
        <v>37482.42</v>
      </c>
      <c r="J62" s="343">
        <v>158163.47</v>
      </c>
      <c r="K62" s="342">
        <v>317924.61</v>
      </c>
      <c r="L62" s="342">
        <v>0</v>
      </c>
      <c r="M62" s="342">
        <v>191264.88</v>
      </c>
      <c r="N62" s="342"/>
      <c r="O62" s="344">
        <f>SUM(C62:M62)</f>
        <v>2637444.1599999997</v>
      </c>
    </row>
    <row r="63" spans="1:17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7" x14ac:dyDescent="0.3">
      <c r="A64" s="349">
        <v>4</v>
      </c>
      <c r="B64" s="350" t="s">
        <v>29</v>
      </c>
      <c r="C64" s="354">
        <f>SUM(C65:C70)</f>
        <v>1.1720519999999999</v>
      </c>
      <c r="D64" s="354">
        <f t="shared" ref="D64:M64" si="44">SUM(D65:D70)</f>
        <v>1.3572360000000001</v>
      </c>
      <c r="E64" s="354">
        <f t="shared" si="44"/>
        <v>1.6363559999999999</v>
      </c>
      <c r="F64" s="354">
        <f>SUM(F65:F70)</f>
        <v>2.115856</v>
      </c>
      <c r="G64" s="354">
        <f t="shared" si="44"/>
        <v>2.9833600000000002</v>
      </c>
      <c r="H64" s="354">
        <f t="shared" si="44"/>
        <v>2.3668399999999998</v>
      </c>
      <c r="I64" s="354">
        <f t="shared" si="44"/>
        <v>3.5770400000000002</v>
      </c>
      <c r="J64" s="354">
        <f t="shared" si="44"/>
        <v>2.6832479999999999</v>
      </c>
      <c r="K64" s="354">
        <f t="shared" si="44"/>
        <v>3.4574640000000003</v>
      </c>
      <c r="L64" s="354"/>
      <c r="M64" s="354">
        <f t="shared" si="44"/>
        <v>4.3888480000000003</v>
      </c>
      <c r="N64" s="351"/>
      <c r="O64" s="352">
        <f>(C64*$C$62+D64*$D$62+E64*$E$62+F64*$F$62+G64*$G$62+H64*$H$62+I64*$I$62+J64*$J$62+K64*$K$62+L64*$L$62+M64*$M$62)/$O$62</f>
        <v>2.2212986793018739</v>
      </c>
    </row>
    <row r="65" spans="1:15" x14ac:dyDescent="0.3">
      <c r="A65" s="2" t="s">
        <v>3</v>
      </c>
      <c r="B65" t="s">
        <v>30</v>
      </c>
      <c r="C65" s="462">
        <v>0.66879999999999995</v>
      </c>
      <c r="D65" s="34">
        <v>0.90590000000000004</v>
      </c>
      <c r="E65" s="34">
        <v>1.0439000000000001</v>
      </c>
      <c r="F65" s="34">
        <v>1.0439000000000001</v>
      </c>
      <c r="G65" s="34">
        <v>1.4915</v>
      </c>
      <c r="H65" s="34">
        <v>1.5685</v>
      </c>
      <c r="I65" s="34">
        <v>1.5685</v>
      </c>
      <c r="J65" s="34">
        <v>1.1208</v>
      </c>
      <c r="K65" s="34">
        <v>2.1840999999999999</v>
      </c>
      <c r="L65" s="34"/>
      <c r="M65" s="34">
        <v>2.5687000000000002</v>
      </c>
      <c r="N65" s="34"/>
      <c r="O65" s="89">
        <f t="shared" ref="O65:O102" si="45">(C65*$C$62+D65*$D$62+E65*$E$62+F65*$F$62+G65*$G$62+H65*$H$62+I65*$I$62+J65*$J$62+K65*$K$62+L65*$L$62+M65*$M$62)/$O$62</f>
        <v>1.3639046726103961</v>
      </c>
    </row>
    <row r="66" spans="1:15" x14ac:dyDescent="0.3">
      <c r="A66" s="2" t="s">
        <v>4</v>
      </c>
      <c r="B66" t="s">
        <v>31</v>
      </c>
      <c r="C66" s="459">
        <f>C65*0.04</f>
        <v>2.6751999999999998E-2</v>
      </c>
      <c r="D66" s="39">
        <f t="shared" ref="D66:M66" si="46">D65*0.04</f>
        <v>3.6236000000000004E-2</v>
      </c>
      <c r="E66" s="39">
        <f t="shared" si="46"/>
        <v>4.1756000000000001E-2</v>
      </c>
      <c r="F66" s="39">
        <f t="shared" si="46"/>
        <v>4.1756000000000001E-2</v>
      </c>
      <c r="G66" s="39">
        <f t="shared" si="46"/>
        <v>5.9660000000000005E-2</v>
      </c>
      <c r="H66" s="39">
        <f t="shared" si="46"/>
        <v>6.2740000000000004E-2</v>
      </c>
      <c r="I66" s="39">
        <f t="shared" si="46"/>
        <v>6.2740000000000004E-2</v>
      </c>
      <c r="J66" s="39">
        <f>0.06*J65</f>
        <v>6.7248000000000002E-2</v>
      </c>
      <c r="K66" s="39">
        <f t="shared" si="46"/>
        <v>8.7363999999999997E-2</v>
      </c>
      <c r="L66" s="39"/>
      <c r="M66" s="39">
        <f t="shared" si="46"/>
        <v>0.10274800000000001</v>
      </c>
      <c r="N66" s="34"/>
      <c r="O66" s="89">
        <f t="shared" si="45"/>
        <v>5.5900439949576046E-2</v>
      </c>
    </row>
    <row r="67" spans="1:15" x14ac:dyDescent="0.3">
      <c r="A67" s="2" t="s">
        <v>192</v>
      </c>
      <c r="B67" t="s">
        <v>195</v>
      </c>
      <c r="C67" s="458"/>
      <c r="D67" s="34">
        <v>1.9900000000000001E-2</v>
      </c>
      <c r="E67" s="34">
        <v>6.7999999999999996E-3</v>
      </c>
      <c r="F67" s="34"/>
      <c r="G67" s="34"/>
      <c r="H67" s="34">
        <v>2.0999999999999999E-3</v>
      </c>
      <c r="I67" s="34"/>
      <c r="J67" s="34">
        <v>5.6000000000000001E-2</v>
      </c>
      <c r="K67" s="34">
        <v>2.7199999999999998E-2</v>
      </c>
      <c r="L67" s="34"/>
      <c r="M67" s="34">
        <v>7.46E-2</v>
      </c>
      <c r="N67" s="34"/>
      <c r="O67" s="89">
        <f t="shared" si="45"/>
        <v>1.9106210191763836E-2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5"/>
        <v>0.1778650445952949</v>
      </c>
    </row>
    <row r="69" spans="1:15" ht="28.8" x14ac:dyDescent="0.3">
      <c r="A69" s="2" t="s">
        <v>6</v>
      </c>
      <c r="B69" s="454" t="s">
        <v>191</v>
      </c>
      <c r="C69" s="458">
        <v>0.39029999999999998</v>
      </c>
      <c r="D69" s="34">
        <v>0.26840000000000003</v>
      </c>
      <c r="E69" s="34">
        <v>0.37890000000000001</v>
      </c>
      <c r="F69" s="34">
        <v>0.86519999999999997</v>
      </c>
      <c r="G69" s="34">
        <v>1.2672000000000001</v>
      </c>
      <c r="H69" s="34">
        <v>0.54120000000000001</v>
      </c>
      <c r="I69" s="34">
        <v>1.7535000000000001</v>
      </c>
      <c r="J69" s="34">
        <v>0.89200000000000002</v>
      </c>
      <c r="K69" s="34">
        <v>0.9304</v>
      </c>
      <c r="L69" s="34"/>
      <c r="M69" s="34">
        <v>1.3732</v>
      </c>
      <c r="N69" s="34"/>
      <c r="O69" s="89">
        <f t="shared" si="45"/>
        <v>0.58323950477571451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5"/>
        <v>2.1282807179129056E-2</v>
      </c>
    </row>
    <row r="71" spans="1:15" ht="28.8" x14ac:dyDescent="0.3">
      <c r="A71" s="349">
        <v>5</v>
      </c>
      <c r="B71" s="353" t="s">
        <v>71</v>
      </c>
      <c r="C71" s="354">
        <f t="shared" ref="C71:K71" si="47">SUM(C72:C74,C78:C80)</f>
        <v>3.2069800009999994</v>
      </c>
      <c r="D71" s="354">
        <f t="shared" si="47"/>
        <v>3.2069800009999994</v>
      </c>
      <c r="E71" s="354">
        <f t="shared" si="47"/>
        <v>4.8973674642000002</v>
      </c>
      <c r="F71" s="354">
        <f>SUM(F72:F74,F78:F80)</f>
        <v>5.7846219892000006</v>
      </c>
      <c r="G71" s="354">
        <f t="shared" si="47"/>
        <v>4.8973674642000002</v>
      </c>
      <c r="H71" s="354">
        <f t="shared" si="47"/>
        <v>4.8973674642000002</v>
      </c>
      <c r="I71" s="354">
        <f t="shared" si="47"/>
        <v>4.8973674642000002</v>
      </c>
      <c r="J71" s="354">
        <f t="shared" si="47"/>
        <v>5.3482516919999998</v>
      </c>
      <c r="K71" s="354">
        <f t="shared" si="47"/>
        <v>4.8973674642000002</v>
      </c>
      <c r="L71" s="354"/>
      <c r="M71" s="354">
        <f t="shared" ref="M71" si="48">SUM(M72:M74,M78:M80)</f>
        <v>4.8973674642000002</v>
      </c>
      <c r="N71" s="351"/>
      <c r="O71" s="352">
        <f t="shared" si="45"/>
        <v>4.5418802990164453</v>
      </c>
    </row>
    <row r="72" spans="1:15" x14ac:dyDescent="0.3">
      <c r="A72" s="2" t="s">
        <v>115</v>
      </c>
      <c r="B72" t="s">
        <v>114</v>
      </c>
      <c r="C72" s="34">
        <v>1.7569999999999999</v>
      </c>
      <c r="D72" s="34">
        <v>1.7569999999999999</v>
      </c>
      <c r="E72" s="34">
        <v>2.5994000000000002</v>
      </c>
      <c r="F72" s="34">
        <v>3.0244</v>
      </c>
      <c r="G72" s="34">
        <v>2.5994000000000002</v>
      </c>
      <c r="H72" s="34">
        <v>2.5994000000000002</v>
      </c>
      <c r="I72" s="34">
        <v>2.5994000000000002</v>
      </c>
      <c r="J72" s="34">
        <v>2.8439999999999999</v>
      </c>
      <c r="K72" s="34">
        <v>2.5994000000000002</v>
      </c>
      <c r="L72" s="34"/>
      <c r="M72" s="34">
        <v>2.5994000000000002</v>
      </c>
      <c r="N72" s="39"/>
      <c r="O72" s="89">
        <f t="shared" si="45"/>
        <v>2.4230412822601717</v>
      </c>
    </row>
    <row r="73" spans="1:15" x14ac:dyDescent="0.3">
      <c r="A73" s="2" t="s">
        <v>116</v>
      </c>
      <c r="B73" t="s">
        <v>117</v>
      </c>
      <c r="C73" s="39">
        <f>C72*0.423893</f>
        <v>0.74478000099999997</v>
      </c>
      <c r="D73" s="39">
        <f>D72*0.423893</f>
        <v>0.74478000099999997</v>
      </c>
      <c r="E73" s="39">
        <f t="shared" ref="E73:J73" si="49">E72*0.423893</f>
        <v>1.1018674642000001</v>
      </c>
      <c r="F73" s="39">
        <f t="shared" si="49"/>
        <v>1.2820219892</v>
      </c>
      <c r="G73" s="39">
        <f t="shared" ref="G73:H73" si="50">G72*0.423893</f>
        <v>1.1018674642000001</v>
      </c>
      <c r="H73" s="39">
        <f t="shared" si="50"/>
        <v>1.1018674642000001</v>
      </c>
      <c r="I73" s="39">
        <f t="shared" ref="I73:K73" si="51">I72*0.423893</f>
        <v>1.1018674642000001</v>
      </c>
      <c r="J73" s="39">
        <f t="shared" si="49"/>
        <v>1.205551692</v>
      </c>
      <c r="K73" s="39">
        <f t="shared" si="51"/>
        <v>1.1018674642000001</v>
      </c>
      <c r="L73" s="39"/>
      <c r="M73" s="39">
        <f t="shared" ref="M73" si="52">M72*0.423893</f>
        <v>1.1018674642000001</v>
      </c>
      <c r="N73" s="39"/>
      <c r="O73" s="89">
        <f t="shared" si="45"/>
        <v>1.0271102382611108</v>
      </c>
    </row>
    <row r="74" spans="1:15" x14ac:dyDescent="0.3">
      <c r="A74" s="280" t="s">
        <v>8</v>
      </c>
      <c r="B74" s="1" t="s">
        <v>35</v>
      </c>
      <c r="C74" s="43">
        <f t="shared" ref="C74:J74" si="53">SUM(C75:C77)</f>
        <v>0.4486</v>
      </c>
      <c r="D74" s="43">
        <f t="shared" ref="D74" si="54">SUM(D75:D77)</f>
        <v>0.4486</v>
      </c>
      <c r="E74" s="43">
        <f t="shared" si="53"/>
        <v>0.80650000000000011</v>
      </c>
      <c r="F74" s="43">
        <f t="shared" si="53"/>
        <v>1.0174000000000001</v>
      </c>
      <c r="G74" s="43">
        <f t="shared" ref="G74:H74" si="55">SUM(G75:G77)</f>
        <v>0.80650000000000011</v>
      </c>
      <c r="H74" s="43">
        <f t="shared" si="55"/>
        <v>0.80650000000000011</v>
      </c>
      <c r="I74" s="43">
        <f t="shared" ref="I74:K74" si="56">SUM(I75:I77)</f>
        <v>0.80650000000000011</v>
      </c>
      <c r="J74" s="43">
        <f t="shared" si="53"/>
        <v>0.87319999999999998</v>
      </c>
      <c r="K74" s="43">
        <f t="shared" si="56"/>
        <v>0.80650000000000011</v>
      </c>
      <c r="L74" s="43"/>
      <c r="M74" s="43">
        <f t="shared" ref="M74" si="57">SUM(M75:M77)</f>
        <v>0.80650000000000011</v>
      </c>
      <c r="N74" s="43"/>
      <c r="O74" s="75">
        <f t="shared" si="45"/>
        <v>0.73004102008021299</v>
      </c>
    </row>
    <row r="75" spans="1:15" x14ac:dyDescent="0.3">
      <c r="A75" s="2" t="s">
        <v>9</v>
      </c>
      <c r="B75" t="s">
        <v>108</v>
      </c>
      <c r="C75" s="39">
        <v>0.40229999999999999</v>
      </c>
      <c r="D75" s="39">
        <v>0.40229999999999999</v>
      </c>
      <c r="E75" s="39">
        <v>0.72330000000000005</v>
      </c>
      <c r="F75" s="39">
        <v>0.91249999999999998</v>
      </c>
      <c r="G75" s="39">
        <v>0.72330000000000005</v>
      </c>
      <c r="H75" s="39">
        <v>0.72330000000000005</v>
      </c>
      <c r="I75" s="39">
        <v>0.72330000000000005</v>
      </c>
      <c r="J75" s="39">
        <v>0.78669999999999995</v>
      </c>
      <c r="K75" s="39">
        <v>0.72330000000000005</v>
      </c>
      <c r="L75" s="39"/>
      <c r="M75" s="39">
        <v>0.72330000000000005</v>
      </c>
      <c r="N75" s="39"/>
      <c r="O75" s="89">
        <f t="shared" si="45"/>
        <v>0.65493956692224353</v>
      </c>
    </row>
    <row r="76" spans="1:15" x14ac:dyDescent="0.3">
      <c r="A76" s="2" t="s">
        <v>10</v>
      </c>
      <c r="B76" t="s">
        <v>109</v>
      </c>
      <c r="C76" s="39">
        <v>4.19E-2</v>
      </c>
      <c r="D76" s="39">
        <v>4.19E-2</v>
      </c>
      <c r="E76" s="39">
        <v>7.5300000000000006E-2</v>
      </c>
      <c r="F76" s="39">
        <v>9.5000000000000001E-2</v>
      </c>
      <c r="G76" s="39">
        <v>7.5300000000000006E-2</v>
      </c>
      <c r="H76" s="39">
        <v>7.5300000000000006E-2</v>
      </c>
      <c r="I76" s="39">
        <v>7.5300000000000006E-2</v>
      </c>
      <c r="J76" s="39">
        <v>7.8299999999999995E-2</v>
      </c>
      <c r="K76" s="39">
        <v>7.5300000000000006E-2</v>
      </c>
      <c r="L76" s="39"/>
      <c r="M76" s="39">
        <v>7.5300000000000006E-2</v>
      </c>
      <c r="N76" s="39"/>
      <c r="O76" s="89">
        <f t="shared" si="45"/>
        <v>6.7971733323445999E-2</v>
      </c>
    </row>
    <row r="77" spans="1:15" x14ac:dyDescent="0.3">
      <c r="A77" s="2" t="s">
        <v>11</v>
      </c>
      <c r="B77" t="s">
        <v>110</v>
      </c>
      <c r="C77" s="39">
        <v>4.4000000000000003E-3</v>
      </c>
      <c r="D77" s="39">
        <v>4.4000000000000003E-3</v>
      </c>
      <c r="E77" s="39">
        <v>7.9000000000000008E-3</v>
      </c>
      <c r="F77" s="39">
        <v>9.9000000000000008E-3</v>
      </c>
      <c r="G77" s="39">
        <v>7.9000000000000008E-3</v>
      </c>
      <c r="H77" s="39">
        <v>7.9000000000000008E-3</v>
      </c>
      <c r="I77" s="39">
        <v>7.9000000000000008E-3</v>
      </c>
      <c r="J77" s="39">
        <v>8.2000000000000007E-3</v>
      </c>
      <c r="K77" s="39">
        <v>7.9000000000000008E-3</v>
      </c>
      <c r="L77" s="39"/>
      <c r="M77" s="39">
        <v>7.9000000000000008E-3</v>
      </c>
      <c r="N77" s="39"/>
      <c r="O77" s="89">
        <f t="shared" si="45"/>
        <v>7.129719834523437E-3</v>
      </c>
    </row>
    <row r="78" spans="1:15" x14ac:dyDescent="0.3">
      <c r="A78" s="2" t="s">
        <v>13</v>
      </c>
      <c r="B78" t="s">
        <v>40</v>
      </c>
      <c r="C78" s="39">
        <v>4.4999999999999998E-2</v>
      </c>
      <c r="D78" s="39">
        <v>4.4999999999999998E-2</v>
      </c>
      <c r="E78" s="39">
        <v>6.6299999999999998E-2</v>
      </c>
      <c r="F78" s="39">
        <v>7.9000000000000001E-2</v>
      </c>
      <c r="G78" s="39">
        <v>6.6299999999999998E-2</v>
      </c>
      <c r="H78" s="39">
        <v>6.6299999999999998E-2</v>
      </c>
      <c r="I78" s="39">
        <v>6.6299999999999998E-2</v>
      </c>
      <c r="J78" s="39">
        <v>7.2499999999999995E-2</v>
      </c>
      <c r="K78" s="39">
        <v>6.6299999999999998E-2</v>
      </c>
      <c r="L78" s="39"/>
      <c r="M78" s="39">
        <v>6.6299999999999998E-2</v>
      </c>
      <c r="N78" s="39"/>
      <c r="O78" s="89">
        <f t="shared" si="45"/>
        <v>6.1886817860818712E-2</v>
      </c>
    </row>
    <row r="79" spans="1:15" x14ac:dyDescent="0.3">
      <c r="A79" s="595" t="s">
        <v>14</v>
      </c>
      <c r="B79" t="s">
        <v>118</v>
      </c>
      <c r="C79" s="39">
        <v>0.159</v>
      </c>
      <c r="D79" s="39">
        <v>0.159</v>
      </c>
      <c r="E79" s="39">
        <v>0.24540000000000001</v>
      </c>
      <c r="F79" s="39">
        <v>0.29120000000000001</v>
      </c>
      <c r="G79" s="39">
        <v>0.24540000000000001</v>
      </c>
      <c r="H79" s="39">
        <v>0.24540000000000001</v>
      </c>
      <c r="I79" s="39">
        <v>0.24540000000000001</v>
      </c>
      <c r="J79" s="39">
        <v>0.26779999999999998</v>
      </c>
      <c r="K79" s="39">
        <v>0.24540000000000001</v>
      </c>
      <c r="L79" s="39"/>
      <c r="M79" s="39">
        <v>0.24540000000000001</v>
      </c>
      <c r="N79" s="39"/>
      <c r="O79" s="89">
        <f t="shared" si="45"/>
        <v>0.22720181086449998</v>
      </c>
    </row>
    <row r="80" spans="1:15" x14ac:dyDescent="0.3">
      <c r="A80" s="595"/>
      <c r="B80" t="s">
        <v>117</v>
      </c>
      <c r="C80" s="39">
        <v>5.2600000000000001E-2</v>
      </c>
      <c r="D80" s="39">
        <v>5.2600000000000001E-2</v>
      </c>
      <c r="E80" s="39">
        <v>7.7899999999999997E-2</v>
      </c>
      <c r="F80" s="39">
        <v>9.06E-2</v>
      </c>
      <c r="G80" s="39">
        <v>7.7899999999999997E-2</v>
      </c>
      <c r="H80" s="39">
        <v>7.7899999999999997E-2</v>
      </c>
      <c r="I80" s="39">
        <v>7.7899999999999997E-2</v>
      </c>
      <c r="J80" s="39">
        <v>8.5199999999999998E-2</v>
      </c>
      <c r="K80" s="39">
        <v>7.7899999999999997E-2</v>
      </c>
      <c r="L80" s="39"/>
      <c r="M80" s="39">
        <v>7.7899999999999997E-2</v>
      </c>
      <c r="N80" s="39"/>
      <c r="O80" s="89">
        <f t="shared" si="45"/>
        <v>7.2599129689631045E-2</v>
      </c>
    </row>
    <row r="81" spans="1:20" x14ac:dyDescent="0.3">
      <c r="A81" s="349">
        <v>6</v>
      </c>
      <c r="B81" s="350" t="s">
        <v>42</v>
      </c>
      <c r="C81" s="354">
        <f>SUM(C82:C84)</f>
        <v>0.40400000000000003</v>
      </c>
      <c r="D81" s="354">
        <f>SUM(D82:D84)</f>
        <v>0.40400000000000003</v>
      </c>
      <c r="E81" s="354">
        <f t="shared" ref="E81:J81" si="58">SUM(E82:E84)</f>
        <v>0.5</v>
      </c>
      <c r="F81" s="354">
        <f>SUM(F82:F84)</f>
        <v>0.5504</v>
      </c>
      <c r="G81" s="354">
        <f t="shared" ref="G81:H81" si="59">SUM(G82:G84)</f>
        <v>0.5</v>
      </c>
      <c r="H81" s="354">
        <f t="shared" si="59"/>
        <v>0.5</v>
      </c>
      <c r="I81" s="354">
        <f t="shared" ref="I81:K81" si="60">SUM(I82:I84)</f>
        <v>0.5</v>
      </c>
      <c r="J81" s="354">
        <f t="shared" si="58"/>
        <v>1.046</v>
      </c>
      <c r="K81" s="354">
        <f t="shared" si="60"/>
        <v>0.5</v>
      </c>
      <c r="L81" s="354"/>
      <c r="M81" s="354">
        <f t="shared" ref="M81" si="61">SUM(M82:M84)</f>
        <v>0.5</v>
      </c>
      <c r="N81" s="354"/>
      <c r="O81" s="352">
        <f t="shared" si="45"/>
        <v>0.51101873424762856</v>
      </c>
    </row>
    <row r="82" spans="1:20" x14ac:dyDescent="0.3">
      <c r="A82" s="2" t="s">
        <v>15</v>
      </c>
      <c r="B82" t="s">
        <v>43</v>
      </c>
      <c r="C82" s="39">
        <v>0.18210000000000001</v>
      </c>
      <c r="D82" s="39">
        <v>0.18210000000000001</v>
      </c>
      <c r="E82" s="39">
        <v>0.27810000000000001</v>
      </c>
      <c r="F82" s="39">
        <v>0.32850000000000001</v>
      </c>
      <c r="G82" s="39">
        <v>0.27810000000000001</v>
      </c>
      <c r="H82" s="39">
        <v>0.27810000000000001</v>
      </c>
      <c r="I82" s="39">
        <v>0.27810000000000001</v>
      </c>
      <c r="J82" s="39">
        <v>0.30370000000000003</v>
      </c>
      <c r="K82" s="39">
        <v>0.27810000000000001</v>
      </c>
      <c r="L82" s="39"/>
      <c r="M82" s="39">
        <v>0.27810000000000001</v>
      </c>
      <c r="N82" s="39"/>
      <c r="O82" s="89">
        <f t="shared" si="45"/>
        <v>0.25791114660035119</v>
      </c>
    </row>
    <row r="83" spans="1:20" x14ac:dyDescent="0.3">
      <c r="A83" s="2" t="s">
        <v>16</v>
      </c>
      <c r="B83" t="s">
        <v>80</v>
      </c>
      <c r="C83" s="39">
        <v>0.22189999999999999</v>
      </c>
      <c r="D83" s="39">
        <v>0.22189999999999999</v>
      </c>
      <c r="E83" s="39">
        <v>0.22189999999999999</v>
      </c>
      <c r="F83" s="39">
        <v>0.22189999999999999</v>
      </c>
      <c r="G83" s="39">
        <v>0.22189999999999999</v>
      </c>
      <c r="H83" s="39">
        <v>0.22189999999999999</v>
      </c>
      <c r="I83" s="39">
        <v>0.22189999999999999</v>
      </c>
      <c r="J83" s="39">
        <v>0.22189999999999999</v>
      </c>
      <c r="K83" s="39">
        <v>0.22189999999999999</v>
      </c>
      <c r="L83" s="39"/>
      <c r="M83" s="39">
        <v>0.22189999999999999</v>
      </c>
      <c r="N83" s="39"/>
      <c r="O83" s="89">
        <f t="shared" si="45"/>
        <v>0.22189999999999999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5"/>
        <v>3.1207587647277431E-2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5"/>
        <v>3.1207587647277431E-2</v>
      </c>
    </row>
    <row r="86" spans="1:20" x14ac:dyDescent="0.3">
      <c r="A86" s="349">
        <v>7</v>
      </c>
      <c r="B86" s="350" t="s">
        <v>45</v>
      </c>
      <c r="C86" s="354">
        <f>SUM(C87:C88)</f>
        <v>0.4284</v>
      </c>
      <c r="D86" s="354">
        <f>SUM(D87:D88)</f>
        <v>0.32570000000000005</v>
      </c>
      <c r="E86" s="354">
        <f t="shared" ref="E86:M86" si="62">SUM(E87:E88)</f>
        <v>0.46300000000000002</v>
      </c>
      <c r="F86" s="354">
        <f>SUM(F87:F88)</f>
        <v>0.94840000000000002</v>
      </c>
      <c r="G86" s="354">
        <f t="shared" si="62"/>
        <v>1.3893</v>
      </c>
      <c r="H86" s="354">
        <f t="shared" si="62"/>
        <v>0.71009999999999995</v>
      </c>
      <c r="I86" s="354">
        <f t="shared" si="62"/>
        <v>1.9217</v>
      </c>
      <c r="J86" s="354">
        <f t="shared" si="62"/>
        <v>0.98819999999999997</v>
      </c>
      <c r="K86" s="354">
        <f t="shared" si="62"/>
        <v>1.0202</v>
      </c>
      <c r="L86" s="354"/>
      <c r="M86" s="354">
        <f t="shared" si="62"/>
        <v>1.589</v>
      </c>
      <c r="N86" s="354"/>
      <c r="O86" s="352">
        <f t="shared" si="45"/>
        <v>0.68807454321952355</v>
      </c>
    </row>
    <row r="87" spans="1:20" x14ac:dyDescent="0.3">
      <c r="A87" s="2" t="s">
        <v>17</v>
      </c>
      <c r="B87" t="s">
        <v>46</v>
      </c>
      <c r="C87" s="39">
        <v>0.4088</v>
      </c>
      <c r="D87" s="39">
        <v>0.31130000000000002</v>
      </c>
      <c r="E87" s="39">
        <v>0.4425</v>
      </c>
      <c r="F87" s="39">
        <v>0.90639999999999998</v>
      </c>
      <c r="G87" s="39">
        <v>1.3271999999999999</v>
      </c>
      <c r="H87" s="39">
        <v>0.67889999999999995</v>
      </c>
      <c r="I87" s="39">
        <v>1.8371999999999999</v>
      </c>
      <c r="J87" s="39">
        <v>0.9294</v>
      </c>
      <c r="K87" s="39">
        <v>0.97509999999999997</v>
      </c>
      <c r="L87" s="39"/>
      <c r="M87" s="39">
        <v>1.5187999999999999</v>
      </c>
      <c r="N87" s="39"/>
      <c r="O87" s="89">
        <f t="shared" si="45"/>
        <v>0.65677948706561451</v>
      </c>
    </row>
    <row r="88" spans="1:20" x14ac:dyDescent="0.3">
      <c r="A88" s="2" t="s">
        <v>18</v>
      </c>
      <c r="B88" t="s">
        <v>48</v>
      </c>
      <c r="C88" s="39">
        <v>1.9599999999999999E-2</v>
      </c>
      <c r="D88" s="39">
        <v>1.44E-2</v>
      </c>
      <c r="E88" s="39">
        <v>2.0500000000000001E-2</v>
      </c>
      <c r="F88" s="39">
        <v>4.2000000000000003E-2</v>
      </c>
      <c r="G88" s="39">
        <v>6.2100000000000002E-2</v>
      </c>
      <c r="H88" s="39">
        <v>3.1199999999999999E-2</v>
      </c>
      <c r="I88" s="39">
        <v>8.4500000000000006E-2</v>
      </c>
      <c r="J88" s="39">
        <v>5.8799999999999998E-2</v>
      </c>
      <c r="K88" s="39">
        <v>4.5100000000000001E-2</v>
      </c>
      <c r="L88" s="39"/>
      <c r="M88" s="39">
        <v>7.0199999999999999E-2</v>
      </c>
      <c r="N88" s="39"/>
      <c r="O88" s="89">
        <f t="shared" si="45"/>
        <v>3.1295056153909248E-2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0.44190000000000002</v>
      </c>
      <c r="E89" s="354">
        <f t="shared" ref="E89:M89" si="63">SUM(E90:E93)</f>
        <v>0.64690000000000003</v>
      </c>
      <c r="F89" s="354">
        <f>SUM(F90:F93)</f>
        <v>1.3315000000000001</v>
      </c>
      <c r="G89" s="354">
        <f t="shared" si="63"/>
        <v>1.6498999999999999</v>
      </c>
      <c r="H89" s="354">
        <f t="shared" si="63"/>
        <v>0.9284</v>
      </c>
      <c r="I89" s="354">
        <f t="shared" si="63"/>
        <v>1.7311000000000001</v>
      </c>
      <c r="J89" s="354">
        <f t="shared" si="63"/>
        <v>1.1476999999999999</v>
      </c>
      <c r="K89" s="354">
        <f t="shared" si="63"/>
        <v>1.4797</v>
      </c>
      <c r="L89" s="354"/>
      <c r="M89" s="354">
        <f t="shared" si="63"/>
        <v>2.6073</v>
      </c>
      <c r="N89" s="354"/>
      <c r="O89" s="352">
        <f t="shared" si="45"/>
        <v>0.95424626198076568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0.2235</v>
      </c>
      <c r="E90" s="39">
        <v>0.32719999999999999</v>
      </c>
      <c r="F90" s="39">
        <v>0.67349999999999999</v>
      </c>
      <c r="G90" s="39">
        <v>0.83450000000000002</v>
      </c>
      <c r="H90" s="39">
        <v>0.46960000000000002</v>
      </c>
      <c r="I90" s="39">
        <v>0.87560000000000004</v>
      </c>
      <c r="J90" s="39">
        <v>0.58050000000000002</v>
      </c>
      <c r="K90" s="39">
        <v>0.74850000000000005</v>
      </c>
      <c r="L90" s="39"/>
      <c r="M90" s="39">
        <v>1.3188</v>
      </c>
      <c r="N90" s="39"/>
      <c r="O90" s="89">
        <f t="shared" si="45"/>
        <v>0.4826673145561497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0.1145</v>
      </c>
      <c r="E91" s="39">
        <v>0.16769999999999999</v>
      </c>
      <c r="F91" s="39">
        <v>0.34510000000000002</v>
      </c>
      <c r="G91" s="39">
        <v>0.42759999999999998</v>
      </c>
      <c r="H91" s="39">
        <v>0.24060000000000001</v>
      </c>
      <c r="I91" s="39">
        <v>0.44869999999999999</v>
      </c>
      <c r="J91" s="39">
        <v>0.29749999999999999</v>
      </c>
      <c r="K91" s="39">
        <v>0.38350000000000001</v>
      </c>
      <c r="L91" s="39"/>
      <c r="M91" s="39">
        <v>0.67559999999999998</v>
      </c>
      <c r="N91" s="39"/>
      <c r="O91" s="89">
        <f t="shared" si="45"/>
        <v>0.24731097969482702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6.8699999999999997E-2</v>
      </c>
      <c r="E92" s="39">
        <v>0.10050000000000001</v>
      </c>
      <c r="F92" s="39">
        <v>0.2069</v>
      </c>
      <c r="G92" s="39">
        <v>0.25640000000000002</v>
      </c>
      <c r="H92" s="39">
        <v>0.14430000000000001</v>
      </c>
      <c r="I92" s="39">
        <v>0.26900000000000002</v>
      </c>
      <c r="J92" s="39">
        <v>0.17829999999999999</v>
      </c>
      <c r="K92" s="39">
        <v>0.22989999999999999</v>
      </c>
      <c r="L92" s="39"/>
      <c r="M92" s="39">
        <v>0.40510000000000002</v>
      </c>
      <c r="N92" s="39"/>
      <c r="O92" s="89">
        <f t="shared" si="45"/>
        <v>0.14827843581075098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3.5200000000000002E-2</v>
      </c>
      <c r="E93" s="39">
        <v>5.1499999999999997E-2</v>
      </c>
      <c r="F93" s="39">
        <v>0.106</v>
      </c>
      <c r="G93" s="39">
        <v>0.13139999999999999</v>
      </c>
      <c r="H93" s="39">
        <v>7.3899999999999993E-2</v>
      </c>
      <c r="I93" s="39">
        <v>0.13780000000000001</v>
      </c>
      <c r="J93" s="39">
        <v>9.1399999999999995E-2</v>
      </c>
      <c r="K93" s="39">
        <v>0.1178</v>
      </c>
      <c r="L93" s="39"/>
      <c r="M93" s="39">
        <v>0.20780000000000001</v>
      </c>
      <c r="N93" s="39"/>
      <c r="O93" s="89">
        <f t="shared" si="45"/>
        <v>7.5989531919037873E-2</v>
      </c>
    </row>
    <row r="94" spans="1:20" x14ac:dyDescent="0.3">
      <c r="A94" s="349">
        <v>9</v>
      </c>
      <c r="B94" s="350" t="s">
        <v>51</v>
      </c>
      <c r="C94" s="354">
        <f t="shared" ref="C94:K94" si="64">SUM(C97,C99)</f>
        <v>0.51286918746106802</v>
      </c>
      <c r="D94" s="354">
        <f t="shared" si="64"/>
        <v>0.48793439557306806</v>
      </c>
      <c r="E94" s="354">
        <f t="shared" si="64"/>
        <v>0.69276176085256558</v>
      </c>
      <c r="F94" s="354">
        <f t="shared" si="64"/>
        <v>0.91284582198526565</v>
      </c>
      <c r="G94" s="354">
        <f t="shared" si="64"/>
        <v>0.97147038952456566</v>
      </c>
      <c r="H94" s="354">
        <f t="shared" si="64"/>
        <v>0.79986951856456567</v>
      </c>
      <c r="I94" s="354">
        <f t="shared" si="64"/>
        <v>1.0741712845645659</v>
      </c>
      <c r="J94" s="354">
        <f t="shared" si="64"/>
        <v>0.95390148499905603</v>
      </c>
      <c r="K94" s="354">
        <f t="shared" si="64"/>
        <v>0.96592429619656572</v>
      </c>
      <c r="L94" s="354"/>
      <c r="M94" s="354">
        <f>SUM(M97,M99)</f>
        <v>1.1894646255085655</v>
      </c>
      <c r="N94" s="354"/>
      <c r="O94" s="352">
        <f>SUM(O97,O99)</f>
        <v>0.73460628926933824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-0.28100000000000003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5">SUM(C89,C86,C81,C71,C64)</f>
        <v>6.0289320009999994</v>
      </c>
      <c r="D96" s="360">
        <f t="shared" si="65"/>
        <v>5.7358160009999999</v>
      </c>
      <c r="E96" s="360">
        <f t="shared" si="65"/>
        <v>8.1436234641999992</v>
      </c>
      <c r="F96" s="360">
        <f t="shared" si="65"/>
        <v>10.7307779892</v>
      </c>
      <c r="G96" s="360">
        <f t="shared" si="65"/>
        <v>11.419927464200001</v>
      </c>
      <c r="H96" s="360">
        <f t="shared" si="65"/>
        <v>9.4027074642000006</v>
      </c>
      <c r="I96" s="360">
        <f t="shared" si="65"/>
        <v>12.627207464200001</v>
      </c>
      <c r="J96" s="360">
        <f t="shared" si="65"/>
        <v>11.213399691999999</v>
      </c>
      <c r="K96" s="360">
        <f t="shared" si="65"/>
        <v>11.3547314642</v>
      </c>
      <c r="L96" s="360"/>
      <c r="M96" s="360">
        <f>SUM(M89,M86,M81,M71,M64)</f>
        <v>13.982515464199999</v>
      </c>
      <c r="N96" s="361"/>
      <c r="O96" s="455">
        <f>((C96*$C$62+D96*$D$62+E96*$E$62+F96*$F$62+G96*$G$62+H96*$H$62+I96*$I$62+J96*$J$62+K96*$K$62+L96*$L$62+M96*$M$62)/$O$62)+O95</f>
        <v>8.6355185177662364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6">SUM(C98:C98)</f>
        <v>0.125600740376833</v>
      </c>
      <c r="D97" s="354">
        <f t="shared" si="66"/>
        <v>0.119494254748833</v>
      </c>
      <c r="E97" s="354">
        <f t="shared" si="66"/>
        <v>0.16965610762967859</v>
      </c>
      <c r="F97" s="354">
        <f t="shared" si="66"/>
        <v>0.2235542978490036</v>
      </c>
      <c r="G97" s="354">
        <f t="shared" si="66"/>
        <v>0.23791134886167861</v>
      </c>
      <c r="H97" s="354">
        <f t="shared" si="66"/>
        <v>0.19588660460167862</v>
      </c>
      <c r="I97" s="354">
        <f t="shared" si="66"/>
        <v>0.26306261310167867</v>
      </c>
      <c r="J97" s="354">
        <f t="shared" si="66"/>
        <v>0.23360875578343598</v>
      </c>
      <c r="K97" s="354">
        <f t="shared" si="66"/>
        <v>0.23655312059367861</v>
      </c>
      <c r="L97" s="354"/>
      <c r="M97" s="354">
        <f>SUM(M98:M98)</f>
        <v>0.29129774466567859</v>
      </c>
      <c r="N97" s="354"/>
      <c r="O97" s="352">
        <f>SUM(O98)</f>
        <v>0.17990375728062402</v>
      </c>
    </row>
    <row r="98" spans="1:18" x14ac:dyDescent="0.3">
      <c r="A98" s="2" t="s">
        <v>121</v>
      </c>
      <c r="B98" t="s">
        <v>128</v>
      </c>
      <c r="C98" s="246">
        <f>0.020833*C96</f>
        <v>0.125600740376833</v>
      </c>
      <c r="D98" s="246">
        <f t="shared" ref="D98:M98" si="67">0.020833*D96</f>
        <v>0.119494254748833</v>
      </c>
      <c r="E98" s="246">
        <f t="shared" si="67"/>
        <v>0.16965610762967859</v>
      </c>
      <c r="F98" s="246">
        <f t="shared" si="67"/>
        <v>0.2235542978490036</v>
      </c>
      <c r="G98" s="246">
        <f t="shared" si="67"/>
        <v>0.23791134886167861</v>
      </c>
      <c r="H98" s="246">
        <f t="shared" si="67"/>
        <v>0.19588660460167862</v>
      </c>
      <c r="I98" s="246">
        <f t="shared" si="67"/>
        <v>0.26306261310167867</v>
      </c>
      <c r="J98" s="246">
        <f t="shared" si="67"/>
        <v>0.23360875578343598</v>
      </c>
      <c r="K98" s="246">
        <f t="shared" si="67"/>
        <v>0.23655312059367861</v>
      </c>
      <c r="L98" s="34"/>
      <c r="M98" s="246">
        <f t="shared" si="67"/>
        <v>0.29129774466567859</v>
      </c>
      <c r="N98" s="39"/>
      <c r="O98" s="246">
        <f>0.020833*O96</f>
        <v>0.17990375728062402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0.38726844708423497</v>
      </c>
      <c r="D99" s="354">
        <f t="shared" ref="D99:M99" si="68">SUM(D100,D101)</f>
        <v>0.36844014082423504</v>
      </c>
      <c r="E99" s="354">
        <f t="shared" si="68"/>
        <v>0.52310565322288705</v>
      </c>
      <c r="F99" s="354">
        <f t="shared" si="68"/>
        <v>0.68929152413626205</v>
      </c>
      <c r="G99" s="354">
        <f t="shared" si="68"/>
        <v>0.73355904066288702</v>
      </c>
      <c r="H99" s="354">
        <f t="shared" si="68"/>
        <v>0.60398291396288706</v>
      </c>
      <c r="I99" s="354">
        <f t="shared" si="68"/>
        <v>0.81110867146288712</v>
      </c>
      <c r="J99" s="354">
        <f t="shared" si="68"/>
        <v>0.72029272921562004</v>
      </c>
      <c r="K99" s="354">
        <f t="shared" si="68"/>
        <v>0.72937117560288711</v>
      </c>
      <c r="L99" s="354"/>
      <c r="M99" s="354">
        <f t="shared" si="68"/>
        <v>0.89816688084288698</v>
      </c>
      <c r="N99" s="354"/>
      <c r="O99" s="352">
        <f>SUM(O100:O101)</f>
        <v>0.55470253198871422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0.125600740376833</v>
      </c>
      <c r="D100" s="39">
        <f t="shared" ref="D100:M100" si="69">D98</f>
        <v>0.119494254748833</v>
      </c>
      <c r="E100" s="39">
        <f t="shared" si="69"/>
        <v>0.16965610762967859</v>
      </c>
      <c r="F100" s="39">
        <f t="shared" si="69"/>
        <v>0.2235542978490036</v>
      </c>
      <c r="G100" s="39">
        <f t="shared" si="69"/>
        <v>0.23791134886167861</v>
      </c>
      <c r="H100" s="39">
        <f t="shared" si="69"/>
        <v>0.19588660460167862</v>
      </c>
      <c r="I100" s="39">
        <f t="shared" si="69"/>
        <v>0.26306261310167867</v>
      </c>
      <c r="J100" s="39">
        <f t="shared" si="69"/>
        <v>0.23360875578343598</v>
      </c>
      <c r="K100" s="39">
        <f t="shared" si="69"/>
        <v>0.23655312059367861</v>
      </c>
      <c r="L100" s="39"/>
      <c r="M100" s="39">
        <f t="shared" si="69"/>
        <v>0.29129774466567859</v>
      </c>
      <c r="N100" s="39"/>
      <c r="O100" s="246">
        <f>O98</f>
        <v>0.17990375728062402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0.26166770670740197</v>
      </c>
      <c r="D101" s="246">
        <f t="shared" ref="D101:M101" si="70">0.043402*D96</f>
        <v>0.24894588607540202</v>
      </c>
      <c r="E101" s="246">
        <f t="shared" si="70"/>
        <v>0.3534495455932084</v>
      </c>
      <c r="F101" s="246">
        <f t="shared" si="70"/>
        <v>0.46573722628725844</v>
      </c>
      <c r="G101" s="246">
        <f t="shared" si="70"/>
        <v>0.49564769180120843</v>
      </c>
      <c r="H101" s="246">
        <f t="shared" si="70"/>
        <v>0.40809630936120844</v>
      </c>
      <c r="I101" s="246">
        <f t="shared" si="70"/>
        <v>0.54804605836120845</v>
      </c>
      <c r="J101" s="246">
        <f t="shared" si="70"/>
        <v>0.486683973432184</v>
      </c>
      <c r="K101" s="246">
        <f t="shared" si="70"/>
        <v>0.49281805500920844</v>
      </c>
      <c r="L101" s="34"/>
      <c r="M101" s="246">
        <f t="shared" si="70"/>
        <v>0.60686913617720839</v>
      </c>
      <c r="N101" s="39"/>
      <c r="O101" s="246">
        <f>0.043402*O96</f>
        <v>0.3747987747080902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366">
        <v>1.34E-2</v>
      </c>
      <c r="D102" s="366">
        <v>1.34E-2</v>
      </c>
      <c r="E102" s="366">
        <v>1.34E-2</v>
      </c>
      <c r="F102" s="366">
        <v>1.34E-2</v>
      </c>
      <c r="G102" s="366">
        <v>1.34E-2</v>
      </c>
      <c r="H102" s="366">
        <v>1.34E-2</v>
      </c>
      <c r="I102" s="366">
        <v>1.34E-2</v>
      </c>
      <c r="J102" s="366">
        <v>1.34E-2</v>
      </c>
      <c r="K102" s="366">
        <v>1.34E-2</v>
      </c>
      <c r="L102" s="366"/>
      <c r="M102" s="366">
        <v>1.34E-2</v>
      </c>
      <c r="N102" s="367"/>
      <c r="O102" s="368">
        <f t="shared" si="45"/>
        <v>1.3400000000000002E-2</v>
      </c>
    </row>
    <row r="103" spans="1:18" ht="18" x14ac:dyDescent="0.3">
      <c r="A103" s="579" t="s">
        <v>60</v>
      </c>
      <c r="B103" s="579"/>
      <c r="C103" s="340">
        <f t="shared" ref="C103:K103" si="71">SUM(C64,C71,C81,C86,C89,C94,C102)</f>
        <v>6.5552011884610666</v>
      </c>
      <c r="D103" s="340">
        <f t="shared" si="71"/>
        <v>6.2371503965730675</v>
      </c>
      <c r="E103" s="340">
        <f t="shared" si="71"/>
        <v>8.8497852250525675</v>
      </c>
      <c r="F103" s="340">
        <f t="shared" si="71"/>
        <v>11.657023811185267</v>
      </c>
      <c r="G103" s="340">
        <f t="shared" si="71"/>
        <v>12.404797853724567</v>
      </c>
      <c r="H103" s="340">
        <f t="shared" si="71"/>
        <v>10.215976982764566</v>
      </c>
      <c r="I103" s="340">
        <f t="shared" si="71"/>
        <v>13.714778748764566</v>
      </c>
      <c r="J103" s="340">
        <f t="shared" si="71"/>
        <v>12.180701176999056</v>
      </c>
      <c r="K103" s="340">
        <f t="shared" si="71"/>
        <v>12.334055760396565</v>
      </c>
      <c r="L103" s="340"/>
      <c r="M103" s="340">
        <f>SUM(M64,M71,M81,M86,M89,M94,M102)</f>
        <v>15.185380089708568</v>
      </c>
      <c r="N103" s="356"/>
      <c r="O103" s="467">
        <f>O96+O97+O99+O102</f>
        <v>9.3835248070355739</v>
      </c>
      <c r="P103" s="335" t="s">
        <v>229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0.31873006550142918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73</v>
      </c>
      <c r="L109" s="1">
        <v>16</v>
      </c>
      <c r="M109" s="1">
        <v>43</v>
      </c>
      <c r="O109" s="1">
        <f>SUM(C109:M109)</f>
        <v>401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249016.25</v>
      </c>
      <c r="E111" s="342">
        <v>950181.17</v>
      </c>
      <c r="F111" s="342">
        <v>46387.49</v>
      </c>
      <c r="G111" s="342">
        <v>24498.67</v>
      </c>
      <c r="H111" s="342">
        <v>425500.54</v>
      </c>
      <c r="I111" s="342">
        <v>0</v>
      </c>
      <c r="J111" s="343">
        <v>62728.89</v>
      </c>
      <c r="K111" s="342">
        <v>367113.91</v>
      </c>
      <c r="L111" s="342">
        <v>94901.31</v>
      </c>
      <c r="M111" s="342">
        <v>226278.92</v>
      </c>
      <c r="N111" s="342"/>
      <c r="O111" s="344">
        <f>SUM(C111:M111)</f>
        <v>2458544.27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0.98925600000000014</v>
      </c>
      <c r="D113" s="354">
        <f t="shared" ref="D113:M113" si="72">SUM(D114:D119)</f>
        <v>1.36944</v>
      </c>
      <c r="E113" s="354">
        <f t="shared" si="72"/>
        <v>1.6093600000000001</v>
      </c>
      <c r="F113" s="354">
        <f t="shared" si="72"/>
        <v>1.9219600000000001</v>
      </c>
      <c r="G113" s="354">
        <f t="shared" si="72"/>
        <v>2.4700680000000004</v>
      </c>
      <c r="H113" s="354">
        <f t="shared" si="72"/>
        <v>2.3907439999999998</v>
      </c>
      <c r="I113" s="354"/>
      <c r="J113" s="354">
        <f t="shared" si="72"/>
        <v>2.8129679999999997</v>
      </c>
      <c r="K113" s="354">
        <f>SUM(K114:K119)</f>
        <v>3.5587719999999998</v>
      </c>
      <c r="L113" s="354">
        <f t="shared" si="72"/>
        <v>3.9540920000000006</v>
      </c>
      <c r="M113" s="354">
        <f t="shared" si="72"/>
        <v>4.6957520000000006</v>
      </c>
      <c r="N113" s="351"/>
      <c r="O113" s="352">
        <f t="shared" ref="O113:O142" si="73">(C113*$C$111+D113*$D$111+E113*$E$111+F113*$F$111+G113*$G$111+H113*$H$111+I113*$I$111+J113*$J$111+K113*$K$111+L113*$L$111+M113*$M$111)/$O$111</f>
        <v>2.4281294144026293</v>
      </c>
    </row>
    <row r="114" spans="1:15" x14ac:dyDescent="0.3">
      <c r="A114" s="2" t="s">
        <v>3</v>
      </c>
      <c r="B114" t="s">
        <v>30</v>
      </c>
      <c r="C114" s="276">
        <v>0.66890000000000005</v>
      </c>
      <c r="D114" s="34">
        <v>0.90600000000000003</v>
      </c>
      <c r="E114" s="34">
        <v>1.044</v>
      </c>
      <c r="F114" s="34">
        <v>1.044</v>
      </c>
      <c r="G114" s="34">
        <v>1.4917</v>
      </c>
      <c r="H114" s="34">
        <v>1.5686</v>
      </c>
      <c r="I114" s="34"/>
      <c r="J114" s="34">
        <v>1.1728000000000001</v>
      </c>
      <c r="K114" s="34">
        <v>2.1842999999999999</v>
      </c>
      <c r="L114" s="34">
        <v>2.5398000000000001</v>
      </c>
      <c r="M114" s="34">
        <v>2.6513</v>
      </c>
      <c r="N114" s="34"/>
      <c r="O114" s="89">
        <f t="shared" si="73"/>
        <v>1.5026839275625492</v>
      </c>
    </row>
    <row r="115" spans="1:15" x14ac:dyDescent="0.3">
      <c r="A115" s="2" t="s">
        <v>4</v>
      </c>
      <c r="B115" t="s">
        <v>31</v>
      </c>
      <c r="C115" s="39">
        <f t="shared" ref="C115:M115" si="74">C114*0.04</f>
        <v>2.6756000000000002E-2</v>
      </c>
      <c r="D115" s="39">
        <f t="shared" si="74"/>
        <v>3.6240000000000001E-2</v>
      </c>
      <c r="E115" s="39">
        <f t="shared" si="74"/>
        <v>4.1760000000000005E-2</v>
      </c>
      <c r="F115" s="39">
        <f t="shared" si="74"/>
        <v>4.1760000000000005E-2</v>
      </c>
      <c r="G115" s="39">
        <f t="shared" si="74"/>
        <v>5.9667999999999999E-2</v>
      </c>
      <c r="H115" s="39">
        <f t="shared" si="74"/>
        <v>6.2743999999999994E-2</v>
      </c>
      <c r="I115" s="39"/>
      <c r="J115" s="39">
        <f>J114*0.06</f>
        <v>7.0368E-2</v>
      </c>
      <c r="K115" s="39">
        <f t="shared" si="74"/>
        <v>8.7371999999999991E-2</v>
      </c>
      <c r="L115" s="39">
        <f t="shared" si="74"/>
        <v>0.101592</v>
      </c>
      <c r="M115" s="39">
        <f t="shared" si="74"/>
        <v>0.10605200000000001</v>
      </c>
      <c r="N115" s="34"/>
      <c r="O115" s="89">
        <f t="shared" si="73"/>
        <v>6.0705828670329379E-2</v>
      </c>
    </row>
    <row r="116" spans="1:15" x14ac:dyDescent="0.3">
      <c r="A116" s="2" t="s">
        <v>192</v>
      </c>
      <c r="B116" t="s">
        <v>195</v>
      </c>
      <c r="C116" s="34"/>
      <c r="D116" s="34">
        <v>1.4200000000000001E-2</v>
      </c>
      <c r="E116" s="34">
        <v>1.3299999999999999E-2</v>
      </c>
      <c r="F116" s="34"/>
      <c r="G116" s="34"/>
      <c r="H116" s="34">
        <v>1.04E-2</v>
      </c>
      <c r="I116" s="34"/>
      <c r="J116" s="34">
        <v>5.8599999999999999E-2</v>
      </c>
      <c r="K116" s="34">
        <v>3.7699999999999997E-2</v>
      </c>
      <c r="L116" s="34">
        <v>0.1032</v>
      </c>
      <c r="M116" s="34">
        <v>5.8599999999999999E-2</v>
      </c>
      <c r="N116" s="34"/>
      <c r="O116" s="89">
        <f t="shared" si="73"/>
        <v>2.4879972241459779E-2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73"/>
        <v>0.18771105641429026</v>
      </c>
    </row>
    <row r="118" spans="1:15" x14ac:dyDescent="0.3">
      <c r="A118" s="2" t="s">
        <v>6</v>
      </c>
      <c r="B118" t="s">
        <v>33</v>
      </c>
      <c r="C118" s="34">
        <v>0.2074</v>
      </c>
      <c r="D118" s="34">
        <v>0.28620000000000001</v>
      </c>
      <c r="E118" s="34">
        <v>0.3453</v>
      </c>
      <c r="F118" s="34">
        <v>0.67120000000000002</v>
      </c>
      <c r="G118" s="34">
        <v>0.75370000000000004</v>
      </c>
      <c r="H118" s="34">
        <v>0.55669999999999997</v>
      </c>
      <c r="I118" s="34"/>
      <c r="J118" s="34">
        <v>0.96399999999999997</v>
      </c>
      <c r="K118" s="34">
        <v>1.0209999999999999</v>
      </c>
      <c r="L118" s="34">
        <v>0.98109999999999997</v>
      </c>
      <c r="M118" s="34">
        <v>1.6102000000000001</v>
      </c>
      <c r="N118" s="34"/>
      <c r="O118" s="89">
        <f t="shared" si="73"/>
        <v>0.64309348117575282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73"/>
        <v>9.0551483382481455E-3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5">SUM(C121:C123,C127:C129)</f>
        <v>3.1298874728000001</v>
      </c>
      <c r="D120" s="354">
        <f t="shared" si="75"/>
        <v>3.1298874728000001</v>
      </c>
      <c r="E120" s="354">
        <f t="shared" si="75"/>
        <v>4.8277433400999996</v>
      </c>
      <c r="F120" s="354">
        <f t="shared" si="75"/>
        <v>5.0155210624000004</v>
      </c>
      <c r="G120" s="354">
        <f t="shared" si="75"/>
        <v>4.8277433400999996</v>
      </c>
      <c r="H120" s="354">
        <f t="shared" si="75"/>
        <v>4.8277433400999996</v>
      </c>
      <c r="I120" s="354"/>
      <c r="J120" s="354">
        <f>SUM(J121:J123,J127:J129)</f>
        <v>5.2721472172999997</v>
      </c>
      <c r="K120" s="354">
        <f>SUM(K121:K123,K127:K129)</f>
        <v>4.8277433400999996</v>
      </c>
      <c r="L120" s="354">
        <f>SUM(L121:L123,L127:L129)</f>
        <v>4.8277433400999996</v>
      </c>
      <c r="M120" s="354">
        <f>SUM(M121:M123,M127:M129)</f>
        <v>4.8277433400999996</v>
      </c>
      <c r="N120" s="351"/>
      <c r="O120" s="352">
        <f t="shared" si="73"/>
        <v>4.6624122878337166</v>
      </c>
    </row>
    <row r="121" spans="1:15" x14ac:dyDescent="0.3">
      <c r="A121" s="2" t="s">
        <v>115</v>
      </c>
      <c r="B121" t="s">
        <v>114</v>
      </c>
      <c r="C121" s="39">
        <v>1.7096</v>
      </c>
      <c r="D121" s="39">
        <v>1.7096</v>
      </c>
      <c r="E121" s="39">
        <v>2.5556999999999999</v>
      </c>
      <c r="F121" s="39">
        <v>2.6368</v>
      </c>
      <c r="G121" s="39">
        <v>2.5556999999999999</v>
      </c>
      <c r="H121" s="39">
        <v>2.5556999999999999</v>
      </c>
      <c r="I121" s="39"/>
      <c r="J121" s="39">
        <v>2.7961</v>
      </c>
      <c r="K121" s="39">
        <v>2.5556999999999999</v>
      </c>
      <c r="L121" s="39">
        <v>2.5556999999999999</v>
      </c>
      <c r="M121" s="39">
        <v>2.5556999999999999</v>
      </c>
      <c r="N121" s="39"/>
      <c r="O121" s="89">
        <f t="shared" si="73"/>
        <v>2.4735576533169357</v>
      </c>
    </row>
    <row r="122" spans="1:15" x14ac:dyDescent="0.3">
      <c r="A122" s="2" t="s">
        <v>116</v>
      </c>
      <c r="B122" t="s">
        <v>117</v>
      </c>
      <c r="C122" s="39">
        <f>C121*0.423893</f>
        <v>0.72468747280000001</v>
      </c>
      <c r="D122" s="39">
        <f>D121*0.423893</f>
        <v>0.72468747280000001</v>
      </c>
      <c r="E122" s="39">
        <f t="shared" ref="E122:K122" si="76">E121*0.423893</f>
        <v>1.0833433400999999</v>
      </c>
      <c r="F122" s="39">
        <f t="shared" si="76"/>
        <v>1.1177210624</v>
      </c>
      <c r="G122" s="39">
        <f t="shared" ref="G122:H122" si="77">G121*0.423893</f>
        <v>1.0833433400999999</v>
      </c>
      <c r="H122" s="39">
        <f t="shared" si="77"/>
        <v>1.0833433400999999</v>
      </c>
      <c r="I122" s="39"/>
      <c r="J122" s="39">
        <f t="shared" si="76"/>
        <v>1.1852472173000002</v>
      </c>
      <c r="K122" s="39">
        <f t="shared" si="76"/>
        <v>1.0833433400999999</v>
      </c>
      <c r="L122" s="39">
        <f t="shared" ref="L122:M122" si="78">L121*0.423893</f>
        <v>1.0833433400999999</v>
      </c>
      <c r="M122" s="39">
        <f t="shared" si="78"/>
        <v>1.0833433400999999</v>
      </c>
      <c r="N122" s="39"/>
      <c r="O122" s="89">
        <f t="shared" si="73"/>
        <v>1.0485237743374758</v>
      </c>
    </row>
    <row r="123" spans="1:15" x14ac:dyDescent="0.3">
      <c r="A123" s="280" t="s">
        <v>8</v>
      </c>
      <c r="B123" s="1" t="s">
        <v>35</v>
      </c>
      <c r="C123" s="43">
        <f t="shared" ref="C123:F123" si="79">SUM(C124:C126)</f>
        <v>0.44519999999999998</v>
      </c>
      <c r="D123" s="43">
        <f t="shared" ref="D123" si="80">SUM(D124:D126)</f>
        <v>0.44519999999999998</v>
      </c>
      <c r="E123" s="43">
        <f t="shared" si="79"/>
        <v>0.80480000000000007</v>
      </c>
      <c r="F123" s="43">
        <f t="shared" si="79"/>
        <v>0.86109999999999998</v>
      </c>
      <c r="G123" s="43">
        <f t="shared" ref="G123:H123" si="81">SUM(G124:G126)</f>
        <v>0.80480000000000007</v>
      </c>
      <c r="H123" s="43">
        <f t="shared" si="81"/>
        <v>0.80480000000000007</v>
      </c>
      <c r="I123" s="43"/>
      <c r="J123" s="43">
        <f>SUM(J124:J126)</f>
        <v>0.87140000000000006</v>
      </c>
      <c r="K123" s="43">
        <f t="shared" ref="K123:L123" si="82">SUM(K124:K126)</f>
        <v>0.80480000000000007</v>
      </c>
      <c r="L123" s="43">
        <f t="shared" si="82"/>
        <v>0.80480000000000007</v>
      </c>
      <c r="M123" s="43">
        <f t="shared" ref="M123" si="83">SUM(M124:M126)</f>
        <v>0.80480000000000007</v>
      </c>
      <c r="N123" s="43"/>
      <c r="O123" s="75">
        <f t="shared" si="73"/>
        <v>0.76939308333260148</v>
      </c>
    </row>
    <row r="124" spans="1:15" x14ac:dyDescent="0.3">
      <c r="A124" s="2" t="s">
        <v>9</v>
      </c>
      <c r="B124" t="s">
        <v>108</v>
      </c>
      <c r="C124" s="39">
        <v>0.39929999999999999</v>
      </c>
      <c r="D124" s="39">
        <v>0.39929999999999999</v>
      </c>
      <c r="E124" s="39">
        <v>0.7218</v>
      </c>
      <c r="F124" s="39">
        <v>0.77229999999999999</v>
      </c>
      <c r="G124" s="39">
        <v>0.7218</v>
      </c>
      <c r="H124" s="39">
        <v>0.7218</v>
      </c>
      <c r="I124" s="39"/>
      <c r="J124" s="39">
        <v>0.78500000000000003</v>
      </c>
      <c r="K124" s="39">
        <v>0.7218</v>
      </c>
      <c r="L124" s="39">
        <v>0.7218</v>
      </c>
      <c r="M124" s="39">
        <v>0.7218</v>
      </c>
      <c r="N124" s="39"/>
      <c r="O124" s="89">
        <f t="shared" si="73"/>
        <v>0.690134746426185</v>
      </c>
    </row>
    <row r="125" spans="1:15" x14ac:dyDescent="0.3">
      <c r="A125" s="2" t="s">
        <v>10</v>
      </c>
      <c r="B125" t="s">
        <v>109</v>
      </c>
      <c r="C125" s="39">
        <v>4.1599999999999998E-2</v>
      </c>
      <c r="D125" s="39">
        <v>4.1599999999999998E-2</v>
      </c>
      <c r="E125" s="39">
        <v>7.5200000000000003E-2</v>
      </c>
      <c r="F125" s="39">
        <v>8.0399999999999999E-2</v>
      </c>
      <c r="G125" s="39">
        <v>7.5200000000000003E-2</v>
      </c>
      <c r="H125" s="39">
        <v>7.5200000000000003E-2</v>
      </c>
      <c r="I125" s="39"/>
      <c r="J125" s="39">
        <v>7.8200000000000006E-2</v>
      </c>
      <c r="K125" s="39">
        <v>7.5200000000000003E-2</v>
      </c>
      <c r="L125" s="39">
        <v>7.5200000000000003E-2</v>
      </c>
      <c r="M125" s="39">
        <v>7.5200000000000003E-2</v>
      </c>
      <c r="N125" s="39"/>
      <c r="O125" s="89">
        <f t="shared" si="73"/>
        <v>7.1808305282214824E-2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8.2000000000000007E-3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73"/>
        <v>7.4500316242017478E-3</v>
      </c>
    </row>
    <row r="127" spans="1:15" x14ac:dyDescent="0.3">
      <c r="A127" s="2" t="s">
        <v>13</v>
      </c>
      <c r="B127" t="s">
        <v>40</v>
      </c>
      <c r="C127" s="39">
        <v>4.3799999999999999E-2</v>
      </c>
      <c r="D127" s="39">
        <v>4.3799999999999999E-2</v>
      </c>
      <c r="E127" s="39">
        <v>6.5199999999999994E-2</v>
      </c>
      <c r="F127" s="39">
        <v>6.88E-2</v>
      </c>
      <c r="G127" s="39">
        <v>6.5199999999999994E-2</v>
      </c>
      <c r="H127" s="39">
        <v>6.5199999999999994E-2</v>
      </c>
      <c r="I127" s="39"/>
      <c r="J127" s="39">
        <v>7.1400000000000005E-2</v>
      </c>
      <c r="K127" s="39">
        <v>6.5199999999999994E-2</v>
      </c>
      <c r="L127" s="39">
        <v>6.5199999999999994E-2</v>
      </c>
      <c r="M127" s="39">
        <v>6.5199999999999994E-2</v>
      </c>
      <c r="N127" s="39"/>
      <c r="O127" s="89">
        <f t="shared" si="73"/>
        <v>6.3154688838692324E-2</v>
      </c>
    </row>
    <row r="128" spans="1:15" x14ac:dyDescent="0.3">
      <c r="A128" s="595" t="s">
        <v>14</v>
      </c>
      <c r="B128" t="s">
        <v>118</v>
      </c>
      <c r="C128" s="39">
        <v>0.15540000000000001</v>
      </c>
      <c r="D128" s="39">
        <v>0.15540000000000001</v>
      </c>
      <c r="E128" s="39">
        <v>0.24210000000000001</v>
      </c>
      <c r="F128" s="39">
        <v>0.25209999999999999</v>
      </c>
      <c r="G128" s="39">
        <v>0.24210000000000001</v>
      </c>
      <c r="H128" s="39">
        <v>0.24210000000000001</v>
      </c>
      <c r="I128" s="39"/>
      <c r="J128" s="39">
        <v>0.26419999999999999</v>
      </c>
      <c r="K128" s="39">
        <v>0.24210000000000001</v>
      </c>
      <c r="L128" s="39">
        <v>0.24210000000000001</v>
      </c>
      <c r="M128" s="39">
        <v>0.24210000000000001</v>
      </c>
      <c r="N128" s="39"/>
      <c r="O128" s="89">
        <f t="shared" si="73"/>
        <v>0.23365009162800232</v>
      </c>
    </row>
    <row r="129" spans="1:20" x14ac:dyDescent="0.3">
      <c r="A129" s="595"/>
      <c r="B129" t="s">
        <v>117</v>
      </c>
      <c r="C129" s="39">
        <v>5.1200000000000002E-2</v>
      </c>
      <c r="D129" s="39">
        <v>5.1200000000000002E-2</v>
      </c>
      <c r="E129" s="39">
        <v>7.6600000000000001E-2</v>
      </c>
      <c r="F129" s="39">
        <v>7.9000000000000001E-2</v>
      </c>
      <c r="G129" s="39">
        <v>7.6600000000000001E-2</v>
      </c>
      <c r="H129" s="39">
        <v>7.6600000000000001E-2</v>
      </c>
      <c r="I129" s="39"/>
      <c r="J129" s="39">
        <v>8.3799999999999999E-2</v>
      </c>
      <c r="K129" s="39">
        <v>7.6600000000000001E-2</v>
      </c>
      <c r="L129" s="39">
        <v>7.6600000000000001E-2</v>
      </c>
      <c r="M129" s="39">
        <v>7.6600000000000001E-2</v>
      </c>
      <c r="N129" s="39"/>
      <c r="O129" s="89">
        <f t="shared" si="73"/>
        <v>7.413299638000824E-2</v>
      </c>
    </row>
    <row r="130" spans="1:20" x14ac:dyDescent="0.3">
      <c r="A130" s="349">
        <v>6</v>
      </c>
      <c r="B130" s="350" t="s">
        <v>42</v>
      </c>
      <c r="C130" s="354">
        <f>SUM(C131:C133)</f>
        <v>0.3851</v>
      </c>
      <c r="D130" s="354">
        <f>SUM(D131:D133)</f>
        <v>0.3851</v>
      </c>
      <c r="E130" s="354">
        <f t="shared" ref="E130:F130" si="84">SUM(E131:E133)</f>
        <v>0.48150000000000004</v>
      </c>
      <c r="F130" s="354">
        <f t="shared" si="84"/>
        <v>0.49219999999999997</v>
      </c>
      <c r="G130" s="354">
        <f t="shared" ref="G130:H130" si="85">SUM(G131:G133)</f>
        <v>0.48150000000000004</v>
      </c>
      <c r="H130" s="354">
        <f t="shared" si="85"/>
        <v>0.48150000000000004</v>
      </c>
      <c r="I130" s="354"/>
      <c r="J130" s="354">
        <f>SUM(J131:J133)</f>
        <v>1.0272000000000001</v>
      </c>
      <c r="K130" s="354">
        <f t="shared" ref="K130:L130" si="86">SUM(K131:K133)</f>
        <v>0.48150000000000004</v>
      </c>
      <c r="L130" s="354">
        <f t="shared" si="86"/>
        <v>0.48150000000000004</v>
      </c>
      <c r="M130" s="354">
        <f t="shared" ref="M130" si="87">SUM(M131:M133)</f>
        <v>0.48150000000000004</v>
      </c>
      <c r="N130" s="354"/>
      <c r="O130" s="352">
        <f t="shared" si="73"/>
        <v>0.48539319674442971</v>
      </c>
    </row>
    <row r="131" spans="1:20" x14ac:dyDescent="0.3">
      <c r="A131" s="2" t="s">
        <v>15</v>
      </c>
      <c r="B131" t="s">
        <v>43</v>
      </c>
      <c r="C131" s="39">
        <v>0.1777</v>
      </c>
      <c r="D131" s="39">
        <v>0.1777</v>
      </c>
      <c r="E131" s="39">
        <v>0.27410000000000001</v>
      </c>
      <c r="F131" s="39">
        <v>0.2848</v>
      </c>
      <c r="G131" s="39">
        <v>0.27410000000000001</v>
      </c>
      <c r="H131" s="39">
        <v>0.27410000000000001</v>
      </c>
      <c r="I131" s="39"/>
      <c r="J131" s="39">
        <v>0.2994</v>
      </c>
      <c r="K131" s="39">
        <v>0.27410000000000001</v>
      </c>
      <c r="L131" s="39">
        <v>0.27410000000000001</v>
      </c>
      <c r="M131" s="39">
        <v>0.27410000000000001</v>
      </c>
      <c r="N131" s="39"/>
      <c r="O131" s="89">
        <f t="shared" si="73"/>
        <v>0.26471537427267883</v>
      </c>
    </row>
    <row r="132" spans="1:20" x14ac:dyDescent="0.3">
      <c r="A132" s="2" t="s">
        <v>16</v>
      </c>
      <c r="B132" t="s">
        <v>80</v>
      </c>
      <c r="C132" s="39">
        <v>0.2074</v>
      </c>
      <c r="D132" s="39">
        <v>0.2074</v>
      </c>
      <c r="E132" s="39">
        <v>0.2074</v>
      </c>
      <c r="F132" s="39">
        <v>0.2074</v>
      </c>
      <c r="G132" s="39">
        <v>0.2074</v>
      </c>
      <c r="H132" s="39">
        <v>0.2074</v>
      </c>
      <c r="I132" s="39"/>
      <c r="J132" s="39">
        <v>0.2074</v>
      </c>
      <c r="K132" s="39">
        <v>0.2074</v>
      </c>
      <c r="L132" s="39">
        <v>0.2074</v>
      </c>
      <c r="M132" s="39">
        <v>0.2074</v>
      </c>
      <c r="N132" s="39"/>
      <c r="O132" s="89">
        <f t="shared" si="73"/>
        <v>0.20740000000000003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73"/>
        <v>1.3277822471750732E-2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73"/>
        <v>1.3277822471750732E-2</v>
      </c>
    </row>
    <row r="135" spans="1:20" x14ac:dyDescent="0.3">
      <c r="A135" s="349">
        <v>7</v>
      </c>
      <c r="B135" s="350" t="s">
        <v>45</v>
      </c>
      <c r="C135" s="354">
        <f>SUM(C136:C137)</f>
        <v>0.24810000000000001</v>
      </c>
      <c r="D135" s="354">
        <f>SUM(D136:D137)</f>
        <v>0.34109999999999996</v>
      </c>
      <c r="E135" s="354">
        <f t="shared" ref="E135:M135" si="88">SUM(E136:E137)</f>
        <v>0.4173</v>
      </c>
      <c r="F135" s="354">
        <f t="shared" si="88"/>
        <v>0.73100000000000009</v>
      </c>
      <c r="G135" s="354">
        <f t="shared" si="88"/>
        <v>0.81990000000000007</v>
      </c>
      <c r="H135" s="354">
        <f t="shared" si="88"/>
        <v>0.73350000000000004</v>
      </c>
      <c r="I135" s="354"/>
      <c r="J135" s="354">
        <f t="shared" si="88"/>
        <v>1.0679000000000001</v>
      </c>
      <c r="K135" s="354">
        <f t="shared" si="88"/>
        <v>1.1121999999999999</v>
      </c>
      <c r="L135" s="354">
        <f t="shared" si="88"/>
        <v>1.0689</v>
      </c>
      <c r="M135" s="354">
        <f t="shared" si="88"/>
        <v>1.8513999999999999</v>
      </c>
      <c r="N135" s="354"/>
      <c r="O135" s="352">
        <f t="shared" si="73"/>
        <v>0.75092285423072724</v>
      </c>
    </row>
    <row r="136" spans="1:20" x14ac:dyDescent="0.3">
      <c r="A136" s="2" t="s">
        <v>17</v>
      </c>
      <c r="B136" t="s">
        <v>46</v>
      </c>
      <c r="C136" s="39">
        <v>0.23330000000000001</v>
      </c>
      <c r="D136" s="39">
        <v>0.32229999999999998</v>
      </c>
      <c r="E136" s="39">
        <v>0.39450000000000002</v>
      </c>
      <c r="F136" s="39">
        <v>0.69110000000000005</v>
      </c>
      <c r="G136" s="39">
        <v>0.77500000000000002</v>
      </c>
      <c r="H136" s="39">
        <v>0.69340000000000002</v>
      </c>
      <c r="I136" s="39"/>
      <c r="J136" s="39">
        <v>1.0043</v>
      </c>
      <c r="K136" s="39">
        <v>1.0512999999999999</v>
      </c>
      <c r="L136" s="39">
        <v>1.0102</v>
      </c>
      <c r="M136" s="39">
        <v>1.7501</v>
      </c>
      <c r="N136" s="39"/>
      <c r="O136" s="89">
        <f t="shared" si="73"/>
        <v>0.70968898848626394</v>
      </c>
    </row>
    <row r="137" spans="1:20" x14ac:dyDescent="0.3">
      <c r="A137" s="2" t="s">
        <v>18</v>
      </c>
      <c r="B137" t="s">
        <v>48</v>
      </c>
      <c r="C137" s="39">
        <v>1.4800000000000001E-2</v>
      </c>
      <c r="D137" s="39">
        <v>1.8800000000000001E-2</v>
      </c>
      <c r="E137" s="39">
        <v>2.2800000000000001E-2</v>
      </c>
      <c r="F137" s="39">
        <v>3.9899999999999998E-2</v>
      </c>
      <c r="G137" s="39">
        <v>4.4900000000000002E-2</v>
      </c>
      <c r="H137" s="39">
        <v>4.0099999999999997E-2</v>
      </c>
      <c r="I137" s="39"/>
      <c r="J137" s="39">
        <v>6.3600000000000004E-2</v>
      </c>
      <c r="K137" s="39">
        <v>6.0900000000000003E-2</v>
      </c>
      <c r="L137" s="39">
        <v>5.8700000000000002E-2</v>
      </c>
      <c r="M137" s="39">
        <v>0.1013</v>
      </c>
      <c r="N137" s="39"/>
      <c r="O137" s="89">
        <f t="shared" si="73"/>
        <v>4.1233865744463492E-2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0.46620000000000006</v>
      </c>
      <c r="E138" s="354">
        <f t="shared" ref="E138:M138" si="89">SUM(E139:E142)</f>
        <v>0.58819999999999995</v>
      </c>
      <c r="F138" s="354">
        <f t="shared" si="89"/>
        <v>1.0330999999999999</v>
      </c>
      <c r="G138" s="354">
        <f t="shared" si="89"/>
        <v>0.98130000000000006</v>
      </c>
      <c r="H138" s="354">
        <f t="shared" si="89"/>
        <v>0.96589999999999998</v>
      </c>
      <c r="I138" s="354"/>
      <c r="J138" s="354">
        <f t="shared" si="89"/>
        <v>1.2404999999999999</v>
      </c>
      <c r="K138" s="354">
        <f t="shared" si="89"/>
        <v>1.6163000000000001</v>
      </c>
      <c r="L138" s="354">
        <f>SUM(L139:L142)</f>
        <v>1.454</v>
      </c>
      <c r="M138" s="354">
        <f t="shared" si="89"/>
        <v>2.9386000000000001</v>
      </c>
      <c r="N138" s="354"/>
      <c r="O138" s="352">
        <f t="shared" si="73"/>
        <v>1.0726831439476174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0.23580000000000001</v>
      </c>
      <c r="E139" s="39">
        <v>0.29749999999999999</v>
      </c>
      <c r="F139" s="39">
        <v>0.52249999999999996</v>
      </c>
      <c r="G139" s="39">
        <v>0.49630000000000002</v>
      </c>
      <c r="H139" s="39">
        <v>0.48849999999999999</v>
      </c>
      <c r="I139" s="39"/>
      <c r="J139" s="39">
        <v>0.62739999999999996</v>
      </c>
      <c r="K139" s="39">
        <v>0.8175</v>
      </c>
      <c r="L139" s="39">
        <v>0.73540000000000005</v>
      </c>
      <c r="M139" s="39">
        <v>1.4863</v>
      </c>
      <c r="N139" s="39"/>
      <c r="O139" s="89">
        <f t="shared" si="73"/>
        <v>0.54253779676946801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0.12089999999999999</v>
      </c>
      <c r="E140" s="39">
        <v>0.1525</v>
      </c>
      <c r="F140" s="39">
        <v>0.26779999999999998</v>
      </c>
      <c r="G140" s="39">
        <v>0.25440000000000002</v>
      </c>
      <c r="H140" s="39">
        <v>0.25040000000000001</v>
      </c>
      <c r="I140" s="39"/>
      <c r="J140" s="39">
        <v>0.3216</v>
      </c>
      <c r="K140" s="39">
        <v>0.41899999999999998</v>
      </c>
      <c r="L140" s="39">
        <v>0.37690000000000001</v>
      </c>
      <c r="M140" s="39">
        <v>0.76170000000000004</v>
      </c>
      <c r="N140" s="39"/>
      <c r="O140" s="89">
        <f t="shared" si="73"/>
        <v>0.27808019737834538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7.2400000000000006E-2</v>
      </c>
      <c r="E141" s="39">
        <v>9.1399999999999995E-2</v>
      </c>
      <c r="F141" s="39">
        <v>0.1605</v>
      </c>
      <c r="G141" s="39">
        <v>0.1525</v>
      </c>
      <c r="H141" s="39">
        <v>0.15010000000000001</v>
      </c>
      <c r="I141" s="39"/>
      <c r="J141" s="39">
        <v>0.19270000000000001</v>
      </c>
      <c r="K141" s="39">
        <v>0.25109999999999999</v>
      </c>
      <c r="L141" s="39">
        <v>0.22589999999999999</v>
      </c>
      <c r="M141" s="39">
        <v>0.45660000000000001</v>
      </c>
      <c r="N141" s="39"/>
      <c r="O141" s="89">
        <f t="shared" si="73"/>
        <v>0.1666666275311772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3.7100000000000001E-2</v>
      </c>
      <c r="E142" s="39">
        <v>4.6800000000000001E-2</v>
      </c>
      <c r="F142" s="39">
        <v>8.2299999999999998E-2</v>
      </c>
      <c r="G142" s="39">
        <v>7.8100000000000003E-2</v>
      </c>
      <c r="H142" s="39">
        <v>7.6899999999999996E-2</v>
      </c>
      <c r="I142" s="39"/>
      <c r="J142" s="39">
        <v>9.8799999999999999E-2</v>
      </c>
      <c r="K142" s="39">
        <v>0.12870000000000001</v>
      </c>
      <c r="L142" s="39">
        <v>0.1158</v>
      </c>
      <c r="M142" s="39">
        <v>0.23400000000000001</v>
      </c>
      <c r="N142" s="39"/>
      <c r="O142" s="89">
        <f t="shared" si="73"/>
        <v>8.5398522268626875E-2</v>
      </c>
    </row>
    <row r="143" spans="1:20" x14ac:dyDescent="0.3">
      <c r="A143" s="349">
        <v>9</v>
      </c>
      <c r="B143" s="350" t="s">
        <v>51</v>
      </c>
      <c r="C143" s="354">
        <f t="shared" ref="C143:O143" si="90">SUM(C146,C148)</f>
        <v>0.44122589374415044</v>
      </c>
      <c r="D143" s="354">
        <f t="shared" si="90"/>
        <v>0.48418387265615043</v>
      </c>
      <c r="E143" s="354">
        <f t="shared" si="90"/>
        <v>0.67408762293562696</v>
      </c>
      <c r="F143" s="354">
        <f t="shared" si="90"/>
        <v>0.78209656741624334</v>
      </c>
      <c r="G143" s="354">
        <f t="shared" si="90"/>
        <v>0.8149949386796268</v>
      </c>
      <c r="H143" s="354">
        <f t="shared" si="90"/>
        <v>0.79958708224762676</v>
      </c>
      <c r="I143" s="354"/>
      <c r="J143" s="354">
        <f t="shared" si="90"/>
        <v>0.97153740210527639</v>
      </c>
      <c r="K143" s="354">
        <f t="shared" si="90"/>
        <v>0.98649236695162679</v>
      </c>
      <c r="L143" s="354">
        <f t="shared" si="90"/>
        <v>1.0026314679116271</v>
      </c>
      <c r="M143" s="354">
        <f t="shared" si="90"/>
        <v>1.2585806635916268</v>
      </c>
      <c r="N143" s="354"/>
      <c r="O143" s="352">
        <f t="shared" si="90"/>
        <v>0.79174836863953213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-9.2299999999999993E-2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91">SUM(C138,C135,C130,C120,C113)</f>
        <v>5.1867434728000008</v>
      </c>
      <c r="D145" s="360">
        <f t="shared" si="91"/>
        <v>5.6917274728000002</v>
      </c>
      <c r="E145" s="360">
        <f t="shared" si="91"/>
        <v>7.9241033401000003</v>
      </c>
      <c r="F145" s="360">
        <f t="shared" si="91"/>
        <v>9.1937810624000011</v>
      </c>
      <c r="G145" s="360">
        <f t="shared" si="91"/>
        <v>9.5805113400999993</v>
      </c>
      <c r="H145" s="360">
        <f t="shared" si="91"/>
        <v>9.3993873400999988</v>
      </c>
      <c r="I145" s="360"/>
      <c r="J145" s="360">
        <f>SUM(J138,J135,J130,J120,J113)</f>
        <v>11.4207152173</v>
      </c>
      <c r="K145" s="360">
        <f>SUM(K138,K135,K130,K120,K113)</f>
        <v>11.5965153401</v>
      </c>
      <c r="L145" s="360">
        <f>SUM(L138,L135,L130,L120,L113)</f>
        <v>11.786235340100001</v>
      </c>
      <c r="M145" s="360">
        <f>SUM(M138,M135,M130,M120,M113)</f>
        <v>14.7949953401</v>
      </c>
      <c r="N145" s="361"/>
      <c r="O145" s="362">
        <f>((C145*$C$111+D145*$D$111+E145*$E$111+F145*$F$111+G145*$G$111+H145*$H$111+I145*$I$111+J145*$J$111+K145*$K$111+L145*$L$111+M145*$M$111)/$O$111)+O144</f>
        <v>9.3072408971591205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92">SUM(C147:C147)</f>
        <v>0.10805542676884242</v>
      </c>
      <c r="D146" s="354">
        <f t="shared" si="92"/>
        <v>0.11857575844084241</v>
      </c>
      <c r="E146" s="354">
        <f t="shared" si="92"/>
        <v>0.1650828448843033</v>
      </c>
      <c r="F146" s="354">
        <f t="shared" si="92"/>
        <v>0.19153404087297923</v>
      </c>
      <c r="G146" s="354">
        <f t="shared" si="92"/>
        <v>0.1995907927483033</v>
      </c>
      <c r="H146" s="354">
        <f t="shared" si="92"/>
        <v>0.19581743645630328</v>
      </c>
      <c r="I146" s="354"/>
      <c r="J146" s="354">
        <f t="shared" si="92"/>
        <v>0.23792776012201092</v>
      </c>
      <c r="K146" s="354">
        <f t="shared" si="92"/>
        <v>0.24159020408030329</v>
      </c>
      <c r="L146" s="354">
        <f t="shared" si="92"/>
        <v>0.24554264084030333</v>
      </c>
      <c r="M146" s="354">
        <f t="shared" si="92"/>
        <v>0.30822413792030329</v>
      </c>
      <c r="N146" s="354"/>
      <c r="O146" s="352">
        <f>SUM(O147)</f>
        <v>0.19389774961051595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0.10805542676884242</v>
      </c>
      <c r="D147" s="246">
        <f t="shared" ref="D147:M147" si="93">0.020833*D145</f>
        <v>0.11857575844084241</v>
      </c>
      <c r="E147" s="246">
        <f t="shared" si="93"/>
        <v>0.1650828448843033</v>
      </c>
      <c r="F147" s="246">
        <f t="shared" si="93"/>
        <v>0.19153404087297923</v>
      </c>
      <c r="G147" s="246">
        <f t="shared" si="93"/>
        <v>0.1995907927483033</v>
      </c>
      <c r="H147" s="246">
        <f t="shared" si="93"/>
        <v>0.19581743645630328</v>
      </c>
      <c r="I147" s="34"/>
      <c r="J147" s="246">
        <f t="shared" si="93"/>
        <v>0.23792776012201092</v>
      </c>
      <c r="K147" s="246">
        <f t="shared" si="93"/>
        <v>0.24159020408030329</v>
      </c>
      <c r="L147" s="246">
        <f t="shared" si="93"/>
        <v>0.24554264084030333</v>
      </c>
      <c r="M147" s="246">
        <f t="shared" si="93"/>
        <v>0.30822413792030329</v>
      </c>
      <c r="N147" s="39"/>
      <c r="O147" s="246">
        <f>0.020833*O145</f>
        <v>0.19389774961051595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0.33317046697530805</v>
      </c>
      <c r="D148" s="354">
        <f>SUM(D149,D150)</f>
        <v>0.36560811421530803</v>
      </c>
      <c r="E148" s="354">
        <f t="shared" ref="E148:M148" si="94">SUM(E149,E150)</f>
        <v>0.5090047780513236</v>
      </c>
      <c r="F148" s="354">
        <f t="shared" si="94"/>
        <v>0.59056252654326413</v>
      </c>
      <c r="G148" s="354">
        <f t="shared" si="94"/>
        <v>0.61540414593132353</v>
      </c>
      <c r="H148" s="354">
        <f t="shared" si="94"/>
        <v>0.60376964579132353</v>
      </c>
      <c r="I148" s="354"/>
      <c r="J148" s="354">
        <f t="shared" si="94"/>
        <v>0.7336096419832655</v>
      </c>
      <c r="K148" s="354">
        <f t="shared" si="94"/>
        <v>0.74490216287132349</v>
      </c>
      <c r="L148" s="354">
        <f t="shared" si="94"/>
        <v>0.75708882707132363</v>
      </c>
      <c r="M148" s="354">
        <f t="shared" si="94"/>
        <v>0.95035652567132356</v>
      </c>
      <c r="N148" s="354"/>
      <c r="O148" s="352">
        <f>SUM(O149:O150)</f>
        <v>0.59785061902901615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0.10805542676884242</v>
      </c>
      <c r="D149" s="39">
        <f t="shared" ref="D149:O149" si="95">D147</f>
        <v>0.11857575844084241</v>
      </c>
      <c r="E149" s="39">
        <f>E147</f>
        <v>0.1650828448843033</v>
      </c>
      <c r="F149" s="39">
        <f t="shared" si="95"/>
        <v>0.19153404087297923</v>
      </c>
      <c r="G149" s="39">
        <f t="shared" si="95"/>
        <v>0.1995907927483033</v>
      </c>
      <c r="H149" s="39">
        <f t="shared" si="95"/>
        <v>0.19581743645630328</v>
      </c>
      <c r="I149" s="39"/>
      <c r="J149" s="39">
        <f t="shared" si="95"/>
        <v>0.23792776012201092</v>
      </c>
      <c r="K149" s="39">
        <f t="shared" si="95"/>
        <v>0.24159020408030329</v>
      </c>
      <c r="L149" s="39">
        <f t="shared" si="95"/>
        <v>0.24554264084030333</v>
      </c>
      <c r="M149" s="39">
        <f t="shared" si="95"/>
        <v>0.30822413792030329</v>
      </c>
      <c r="N149" s="39"/>
      <c r="O149" s="39">
        <f t="shared" si="95"/>
        <v>0.19389774961051595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0.22511504020646564</v>
      </c>
      <c r="D150" s="246">
        <f t="shared" ref="D150:O150" si="96">0.043402*D145</f>
        <v>0.24703235577446564</v>
      </c>
      <c r="E150" s="246">
        <f t="shared" si="96"/>
        <v>0.34392193316702024</v>
      </c>
      <c r="F150" s="246">
        <f t="shared" si="96"/>
        <v>0.39902848567028487</v>
      </c>
      <c r="G150" s="246">
        <f t="shared" si="96"/>
        <v>0.41581335318302021</v>
      </c>
      <c r="H150" s="246">
        <f t="shared" si="96"/>
        <v>0.40795220933502019</v>
      </c>
      <c r="I150" s="34"/>
      <c r="J150" s="246">
        <f t="shared" si="96"/>
        <v>0.49568188186125461</v>
      </c>
      <c r="K150" s="246">
        <f t="shared" si="96"/>
        <v>0.5033119587910202</v>
      </c>
      <c r="L150" s="246">
        <f t="shared" si="96"/>
        <v>0.51154618623102033</v>
      </c>
      <c r="M150" s="246">
        <f t="shared" si="96"/>
        <v>0.64213238775102022</v>
      </c>
      <c r="N150" s="39"/>
      <c r="O150" s="246">
        <f t="shared" si="96"/>
        <v>0.40395286941850017</v>
      </c>
      <c r="P150" s="246"/>
    </row>
    <row r="151" spans="1:20" ht="28.8" x14ac:dyDescent="0.3">
      <c r="A151" s="364">
        <v>10</v>
      </c>
      <c r="B151" s="365" t="s">
        <v>134</v>
      </c>
      <c r="C151" s="366">
        <v>1.38E-2</v>
      </c>
      <c r="D151" s="366">
        <v>1.38E-2</v>
      </c>
      <c r="E151" s="366">
        <v>1.38E-2</v>
      </c>
      <c r="F151" s="366">
        <v>1.38E-2</v>
      </c>
      <c r="G151" s="366">
        <v>1.38E-2</v>
      </c>
      <c r="H151" s="366">
        <v>1.38E-2</v>
      </c>
      <c r="I151" s="366"/>
      <c r="J151" s="366">
        <v>1.38E-2</v>
      </c>
      <c r="K151" s="366">
        <v>1.38E-2</v>
      </c>
      <c r="L151" s="366">
        <v>1.38E-2</v>
      </c>
      <c r="M151" s="366">
        <v>1.38E-2</v>
      </c>
      <c r="N151" s="367"/>
      <c r="O151" s="368">
        <f>(C151*$C$111+D151*$D$111+E151*$E$111+F151*$F$111+G151*$G$111+H151*$H$111+I151*$I$111+J151*$J$111+K151*$K$111+L151*$L$111+M151*$M$111)/$O$111</f>
        <v>1.3799999999999998E-2</v>
      </c>
    </row>
    <row r="152" spans="1:20" ht="18" x14ac:dyDescent="0.3">
      <c r="A152" s="579" t="s">
        <v>60</v>
      </c>
      <c r="B152" s="579"/>
      <c r="C152" s="340">
        <f t="shared" ref="C152:H152" si="97">SUM(C113,C120,C130,C135,C138,C143,C151)</f>
        <v>5.6417693665441515</v>
      </c>
      <c r="D152" s="340">
        <f t="shared" si="97"/>
        <v>6.1897113454561508</v>
      </c>
      <c r="E152" s="340">
        <f t="shared" si="97"/>
        <v>8.6119909630356268</v>
      </c>
      <c r="F152" s="340">
        <f t="shared" si="97"/>
        <v>9.9896776298162422</v>
      </c>
      <c r="G152" s="340">
        <f t="shared" si="97"/>
        <v>10.409306278779626</v>
      </c>
      <c r="H152" s="340">
        <f t="shared" si="97"/>
        <v>10.212774422347625</v>
      </c>
      <c r="I152" s="340"/>
      <c r="J152" s="340">
        <f>SUM(J113,J120,J130,J135,J138,J143,J151)</f>
        <v>12.406052619405276</v>
      </c>
      <c r="K152" s="340">
        <f>SUM(K113,K120,K130,K135,K138,K143,K151)</f>
        <v>12.596807707051626</v>
      </c>
      <c r="L152" s="340">
        <f>SUM(L113,L120,L130,L135,L138,L143,L151)</f>
        <v>12.802666808011628</v>
      </c>
      <c r="M152" s="340">
        <f>SUM(M113,M120,M130,M135,M138,M143,M151)</f>
        <v>16.067376003691628</v>
      </c>
      <c r="N152" s="369"/>
      <c r="O152" s="467">
        <f>O145+O146+O148+O151</f>
        <v>10.112789265798652</v>
      </c>
      <c r="P152" t="s">
        <v>230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0.34350098192029371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167</v>
      </c>
      <c r="F158" s="1">
        <v>21</v>
      </c>
      <c r="G158" s="1">
        <v>7</v>
      </c>
      <c r="H158" s="1">
        <v>83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23970.17</v>
      </c>
      <c r="D160" s="342">
        <v>210325.43</v>
      </c>
      <c r="E160" s="342">
        <v>1209452.67</v>
      </c>
      <c r="F160" s="342">
        <v>70320.59</v>
      </c>
      <c r="G160" s="342">
        <v>39223.230000000003</v>
      </c>
      <c r="H160" s="342">
        <v>469448.28</v>
      </c>
      <c r="I160" s="342">
        <v>0</v>
      </c>
      <c r="J160" s="343">
        <v>0</v>
      </c>
      <c r="K160" s="342">
        <v>354727.02</v>
      </c>
      <c r="L160" s="342">
        <v>77658.03</v>
      </c>
      <c r="M160" s="342">
        <v>366461.45</v>
      </c>
      <c r="N160" s="342"/>
      <c r="O160" s="344">
        <f>SUM(C160:M160)</f>
        <v>2821586.87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1.0400560000000001</v>
      </c>
      <c r="D162" s="354">
        <f>SUM(D163:D167)</f>
        <v>1.35134</v>
      </c>
      <c r="E162" s="354">
        <f t="shared" ref="E162:H162" si="98">SUM(E163:E167)</f>
        <v>1.5917559999999999</v>
      </c>
      <c r="F162" s="354">
        <f t="shared" si="98"/>
        <v>1.965856</v>
      </c>
      <c r="G162" s="354">
        <f t="shared" si="98"/>
        <v>2.2654640000000001</v>
      </c>
      <c r="H162" s="354">
        <f t="shared" si="98"/>
        <v>2.4195439999999997</v>
      </c>
      <c r="I162" s="354"/>
      <c r="J162" s="354"/>
      <c r="K162" s="354">
        <f>SUM(K163:K167)</f>
        <v>3.6154719999999996</v>
      </c>
      <c r="L162" s="354">
        <f>SUM(L163:L167)</f>
        <v>4.0239120000000002</v>
      </c>
      <c r="M162" s="354">
        <f t="shared" ref="M162" si="99">SUM(M163:M167)</f>
        <v>4.5162440000000004</v>
      </c>
      <c r="N162" s="354"/>
      <c r="O162" s="352">
        <f t="shared" ref="O162:O191" si="100">(C162*$C$160+D162*$D$160+E162*$E$160+F162*$F$160+G162*$G$160+H162*$H$160+I162*$I$160+J162*$J$160+K162*$K$160+L162*$L$160+M162*$M$160)/$O$160</f>
        <v>2.4267474637216893</v>
      </c>
    </row>
    <row r="163" spans="1:15" x14ac:dyDescent="0.3">
      <c r="A163" s="2" t="s">
        <v>3</v>
      </c>
      <c r="B163" t="s">
        <v>30</v>
      </c>
      <c r="C163" s="34">
        <v>0.66890000000000005</v>
      </c>
      <c r="D163" s="34">
        <v>0.90600000000000003</v>
      </c>
      <c r="E163" s="34">
        <v>1.0439000000000001</v>
      </c>
      <c r="F163" s="34">
        <v>1.0439000000000001</v>
      </c>
      <c r="G163" s="34">
        <v>1.4916</v>
      </c>
      <c r="H163" s="34">
        <v>1.5686</v>
      </c>
      <c r="I163" s="34"/>
      <c r="J163" s="34"/>
      <c r="K163" s="34">
        <v>2.1842999999999999</v>
      </c>
      <c r="L163" s="34">
        <v>2.5203000000000002</v>
      </c>
      <c r="M163" s="34">
        <v>2.6886000000000001</v>
      </c>
      <c r="N163" s="34"/>
      <c r="O163" s="89">
        <f t="shared" si="100"/>
        <v>1.5215713530549568</v>
      </c>
    </row>
    <row r="164" spans="1:15" x14ac:dyDescent="0.3">
      <c r="A164" s="2" t="s">
        <v>4</v>
      </c>
      <c r="B164" t="s">
        <v>31</v>
      </c>
      <c r="C164" s="39">
        <f>C163*0.04</f>
        <v>2.6756000000000002E-2</v>
      </c>
      <c r="D164" s="39">
        <f t="shared" ref="D164:M164" si="101">D163*0.04</f>
        <v>3.6240000000000001E-2</v>
      </c>
      <c r="E164" s="39">
        <f t="shared" si="101"/>
        <v>4.1756000000000001E-2</v>
      </c>
      <c r="F164" s="39">
        <f t="shared" si="101"/>
        <v>4.1756000000000001E-2</v>
      </c>
      <c r="G164" s="39">
        <f t="shared" si="101"/>
        <v>5.9664000000000002E-2</v>
      </c>
      <c r="H164" s="39">
        <f t="shared" si="101"/>
        <v>6.2743999999999994E-2</v>
      </c>
      <c r="I164" s="39"/>
      <c r="J164" s="39"/>
      <c r="K164" s="39">
        <f t="shared" si="101"/>
        <v>8.7371999999999991E-2</v>
      </c>
      <c r="L164" s="39">
        <f t="shared" si="101"/>
        <v>0.10081200000000001</v>
      </c>
      <c r="M164" s="39">
        <f t="shared" si="101"/>
        <v>0.107544</v>
      </c>
      <c r="N164" s="34"/>
      <c r="O164" s="89">
        <f t="shared" si="100"/>
        <v>6.0862854122198259E-2</v>
      </c>
    </row>
    <row r="165" spans="1:15" x14ac:dyDescent="0.3">
      <c r="A165" s="2" t="s">
        <v>192</v>
      </c>
      <c r="B165" t="s">
        <v>195</v>
      </c>
      <c r="C165" s="34"/>
      <c r="D165" s="34">
        <v>7.0000000000000001E-3</v>
      </c>
      <c r="E165" s="34">
        <v>8.3999999999999995E-3</v>
      </c>
      <c r="F165" s="34"/>
      <c r="G165" s="34"/>
      <c r="H165" s="34">
        <v>1E-3</v>
      </c>
      <c r="I165" s="34"/>
      <c r="J165" s="34"/>
      <c r="K165" s="34">
        <v>1.4E-2</v>
      </c>
      <c r="L165" s="34">
        <v>5.04E-2</v>
      </c>
      <c r="M165" s="34">
        <v>4.0099999999999997E-2</v>
      </c>
      <c r="N165" s="34"/>
      <c r="O165" s="89">
        <f t="shared" si="100"/>
        <v>1.2644082035652511E-2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100"/>
        <v>0.18932593438528442</v>
      </c>
    </row>
    <row r="167" spans="1:15" x14ac:dyDescent="0.3">
      <c r="A167" s="2" t="s">
        <v>6</v>
      </c>
      <c r="B167" t="s">
        <v>33</v>
      </c>
      <c r="C167" s="34">
        <v>0.25819999999999999</v>
      </c>
      <c r="D167" s="34">
        <v>0.27529999999999999</v>
      </c>
      <c r="E167" s="34">
        <v>0.3327</v>
      </c>
      <c r="F167" s="34">
        <v>0.71519999999999995</v>
      </c>
      <c r="G167" s="34">
        <v>0.54920000000000002</v>
      </c>
      <c r="H167" s="34">
        <v>0.59489999999999998</v>
      </c>
      <c r="I167" s="34"/>
      <c r="J167" s="34"/>
      <c r="K167" s="34">
        <v>1.1013999999999999</v>
      </c>
      <c r="L167" s="34">
        <v>1.1240000000000001</v>
      </c>
      <c r="M167" s="34">
        <v>1.4104000000000001</v>
      </c>
      <c r="N167" s="34"/>
      <c r="O167" s="89">
        <f t="shared" si="100"/>
        <v>0.64234324012359745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00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02">SUM(C170:C172,C176:C178)</f>
        <v>3.1855618734999998</v>
      </c>
      <c r="D169" s="354">
        <f t="shared" si="102"/>
        <v>3.1855618734999998</v>
      </c>
      <c r="E169" s="354">
        <f t="shared" si="102"/>
        <v>4.9469551489000008</v>
      </c>
      <c r="F169" s="354">
        <f t="shared" si="102"/>
        <v>5.2035332866999999</v>
      </c>
      <c r="G169" s="354">
        <f t="shared" si="102"/>
        <v>4.9469551489000008</v>
      </c>
      <c r="H169" s="354">
        <f t="shared" si="102"/>
        <v>4.9469551489000008</v>
      </c>
      <c r="I169" s="354"/>
      <c r="J169" s="354"/>
      <c r="K169" s="354">
        <f>SUM(K170:K172,K176:K178)</f>
        <v>4.9469551489000008</v>
      </c>
      <c r="L169" s="354">
        <f>SUM(L170:L172,L176:L178)</f>
        <v>4.9469551489000008</v>
      </c>
      <c r="M169" s="354">
        <f>SUM(M170:M172,M176:M178)</f>
        <v>4.9469551489000008</v>
      </c>
      <c r="N169" s="351"/>
      <c r="O169" s="352">
        <f t="shared" si="100"/>
        <v>4.8070891846581798</v>
      </c>
    </row>
    <row r="170" spans="1:15" x14ac:dyDescent="0.3">
      <c r="A170" s="2" t="s">
        <v>115</v>
      </c>
      <c r="B170" t="s">
        <v>114</v>
      </c>
      <c r="C170" s="39">
        <v>1.7395</v>
      </c>
      <c r="D170" s="39">
        <v>1.7395</v>
      </c>
      <c r="E170" s="39">
        <v>2.6173000000000002</v>
      </c>
      <c r="F170" s="39">
        <v>2.7319</v>
      </c>
      <c r="G170" s="39">
        <v>2.6173000000000002</v>
      </c>
      <c r="H170" s="39">
        <v>2.6173000000000002</v>
      </c>
      <c r="I170" s="39"/>
      <c r="J170" s="39"/>
      <c r="K170" s="39">
        <v>2.6173000000000002</v>
      </c>
      <c r="L170" s="39">
        <v>2.6173000000000002</v>
      </c>
      <c r="M170" s="39">
        <v>2.6173000000000002</v>
      </c>
      <c r="N170" s="39"/>
      <c r="O170" s="89">
        <f t="shared" si="100"/>
        <v>2.5472663816248198</v>
      </c>
    </row>
    <row r="171" spans="1:15" x14ac:dyDescent="0.3">
      <c r="A171" s="2" t="s">
        <v>116</v>
      </c>
      <c r="B171" t="s">
        <v>117</v>
      </c>
      <c r="C171" s="39">
        <f>C170*0.423893</f>
        <v>0.73736187350000004</v>
      </c>
      <c r="D171" s="39">
        <f>D170*0.423893</f>
        <v>0.73736187350000004</v>
      </c>
      <c r="E171" s="39">
        <f t="shared" ref="E171:F171" si="103">E170*0.423893</f>
        <v>1.1094551489000002</v>
      </c>
      <c r="F171" s="39">
        <f t="shared" si="103"/>
        <v>1.1580332867000001</v>
      </c>
      <c r="G171" s="39">
        <f t="shared" ref="G171:H171" si="104">G170*0.423893</f>
        <v>1.1094551489000002</v>
      </c>
      <c r="H171" s="39">
        <f t="shared" si="104"/>
        <v>1.1094551489000002</v>
      </c>
      <c r="I171" s="39"/>
      <c r="J171" s="39"/>
      <c r="K171" s="39">
        <f t="shared" ref="K171:L171" si="105">K170*0.423893</f>
        <v>1.1094551489000002</v>
      </c>
      <c r="L171" s="39">
        <f t="shared" si="105"/>
        <v>1.1094551489000002</v>
      </c>
      <c r="M171" s="39">
        <f t="shared" ref="M171" si="106">M170*0.423893</f>
        <v>1.1094551489000002</v>
      </c>
      <c r="N171" s="39"/>
      <c r="O171" s="89">
        <f t="shared" si="100"/>
        <v>1.0797683883060898</v>
      </c>
    </row>
    <row r="172" spans="1:15" x14ac:dyDescent="0.3">
      <c r="A172" s="280" t="s">
        <v>8</v>
      </c>
      <c r="B172" s="1" t="s">
        <v>35</v>
      </c>
      <c r="C172" s="43">
        <f t="shared" ref="C172:F172" si="107">SUM(C173:C175)</f>
        <v>0.45390000000000003</v>
      </c>
      <c r="D172" s="43">
        <f t="shared" ref="D172" si="108">SUM(D173:D175)</f>
        <v>0.45390000000000003</v>
      </c>
      <c r="E172" s="43">
        <f t="shared" si="107"/>
        <v>0.82690000000000008</v>
      </c>
      <c r="F172" s="43">
        <f t="shared" si="107"/>
        <v>0.89890000000000003</v>
      </c>
      <c r="G172" s="43">
        <f t="shared" ref="G172:H172" si="109">SUM(G173:G175)</f>
        <v>0.82690000000000008</v>
      </c>
      <c r="H172" s="43">
        <f t="shared" si="109"/>
        <v>0.82690000000000008</v>
      </c>
      <c r="I172" s="43"/>
      <c r="J172" s="43"/>
      <c r="K172" s="43">
        <f t="shared" ref="K172:L172" si="110">SUM(K173:K175)</f>
        <v>0.82690000000000008</v>
      </c>
      <c r="L172" s="43">
        <f t="shared" si="110"/>
        <v>0.82690000000000008</v>
      </c>
      <c r="M172" s="43">
        <f t="shared" ref="M172" si="111">SUM(M173:M175)</f>
        <v>0.82690000000000008</v>
      </c>
      <c r="N172" s="43"/>
      <c r="O172" s="75">
        <f t="shared" si="100"/>
        <v>0.79772167584654241</v>
      </c>
    </row>
    <row r="173" spans="1:15" x14ac:dyDescent="0.3">
      <c r="A173" s="2" t="s">
        <v>9</v>
      </c>
      <c r="B173" t="s">
        <v>108</v>
      </c>
      <c r="C173" s="39">
        <v>0.40710000000000002</v>
      </c>
      <c r="D173" s="39">
        <v>0.40710000000000002</v>
      </c>
      <c r="E173" s="39">
        <v>0.74160000000000004</v>
      </c>
      <c r="F173" s="39">
        <v>0.80610000000000004</v>
      </c>
      <c r="G173" s="39">
        <v>0.74160000000000004</v>
      </c>
      <c r="H173" s="39">
        <v>0.74160000000000004</v>
      </c>
      <c r="I173" s="39"/>
      <c r="J173" s="39"/>
      <c r="K173" s="39">
        <v>0.74160000000000004</v>
      </c>
      <c r="L173" s="39">
        <v>0.74160000000000004</v>
      </c>
      <c r="M173" s="39">
        <v>0.74160000000000004</v>
      </c>
      <c r="N173" s="39"/>
      <c r="O173" s="89">
        <f t="shared" si="100"/>
        <v>0.71543167573890776</v>
      </c>
    </row>
    <row r="174" spans="1:15" x14ac:dyDescent="0.3">
      <c r="A174" s="2" t="s">
        <v>10</v>
      </c>
      <c r="B174" t="s">
        <v>109</v>
      </c>
      <c r="C174" s="39">
        <v>4.24E-2</v>
      </c>
      <c r="D174" s="39">
        <v>4.24E-2</v>
      </c>
      <c r="E174" s="39">
        <v>7.7200000000000005E-2</v>
      </c>
      <c r="F174" s="39">
        <v>8.4000000000000005E-2</v>
      </c>
      <c r="G174" s="39">
        <v>7.7200000000000005E-2</v>
      </c>
      <c r="H174" s="39">
        <v>7.7200000000000005E-2</v>
      </c>
      <c r="I174" s="39"/>
      <c r="J174" s="39"/>
      <c r="K174" s="39">
        <v>7.7200000000000005E-2</v>
      </c>
      <c r="L174" s="39">
        <v>7.7200000000000005E-2</v>
      </c>
      <c r="M174" s="39">
        <v>7.7200000000000005E-2</v>
      </c>
      <c r="N174" s="39"/>
      <c r="O174" s="89">
        <f t="shared" si="100"/>
        <v>7.4479790691682674E-2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8.0999999999999996E-3</v>
      </c>
      <c r="F175" s="39">
        <v>8.8000000000000005E-3</v>
      </c>
      <c r="G175" s="39">
        <v>8.0999999999999996E-3</v>
      </c>
      <c r="H175" s="39">
        <v>8.0999999999999996E-3</v>
      </c>
      <c r="I175" s="39"/>
      <c r="J175" s="39"/>
      <c r="K175" s="39">
        <v>8.0999999999999996E-3</v>
      </c>
      <c r="L175" s="39">
        <v>8.0999999999999996E-3</v>
      </c>
      <c r="M175" s="39">
        <v>8.0999999999999996E-3</v>
      </c>
      <c r="N175" s="39"/>
      <c r="O175" s="89">
        <f t="shared" si="100"/>
        <v>7.8102094159518097E-3</v>
      </c>
    </row>
    <row r="176" spans="1:15" x14ac:dyDescent="0.3">
      <c r="A176" s="2" t="s">
        <v>13</v>
      </c>
      <c r="B176" t="s">
        <v>40</v>
      </c>
      <c r="C176" s="39">
        <v>4.4499999999999998E-2</v>
      </c>
      <c r="D176" s="39">
        <v>4.4499999999999998E-2</v>
      </c>
      <c r="E176" s="39">
        <v>6.6799999999999998E-2</v>
      </c>
      <c r="F176" s="39">
        <v>7.1300000000000002E-2</v>
      </c>
      <c r="G176" s="39">
        <v>6.6799999999999998E-2</v>
      </c>
      <c r="H176" s="39">
        <v>6.6799999999999998E-2</v>
      </c>
      <c r="I176" s="39"/>
      <c r="J176" s="39"/>
      <c r="K176" s="39">
        <v>6.6799999999999998E-2</v>
      </c>
      <c r="L176" s="39">
        <v>6.6799999999999998E-2</v>
      </c>
      <c r="M176" s="39">
        <v>6.6799999999999998E-2</v>
      </c>
      <c r="N176" s="39"/>
      <c r="O176" s="89">
        <f t="shared" si="100"/>
        <v>6.506042952028622E-2</v>
      </c>
    </row>
    <row r="177" spans="1:16" x14ac:dyDescent="0.3">
      <c r="A177" s="595" t="s">
        <v>14</v>
      </c>
      <c r="B177" t="s">
        <v>118</v>
      </c>
      <c r="C177" s="39">
        <v>0.15820000000000001</v>
      </c>
      <c r="D177" s="39">
        <v>0.15820000000000001</v>
      </c>
      <c r="E177" s="39">
        <v>0.24809999999999999</v>
      </c>
      <c r="F177" s="39">
        <v>0.2616</v>
      </c>
      <c r="G177" s="39">
        <v>0.24809999999999999</v>
      </c>
      <c r="H177" s="39">
        <v>0.24809999999999999</v>
      </c>
      <c r="I177" s="39"/>
      <c r="J177" s="39"/>
      <c r="K177" s="39">
        <v>0.24809999999999999</v>
      </c>
      <c r="L177" s="39">
        <v>0.24809999999999999</v>
      </c>
      <c r="M177" s="39">
        <v>0.24809999999999999</v>
      </c>
      <c r="N177" s="39"/>
      <c r="O177" s="89">
        <f t="shared" si="100"/>
        <v>0.24097144170932439</v>
      </c>
    </row>
    <row r="178" spans="1:16" x14ac:dyDescent="0.3">
      <c r="A178" s="595"/>
      <c r="B178" t="s">
        <v>117</v>
      </c>
      <c r="C178" s="39">
        <v>5.21E-2</v>
      </c>
      <c r="D178" s="39">
        <v>5.21E-2</v>
      </c>
      <c r="E178" s="39">
        <v>7.8399999999999997E-2</v>
      </c>
      <c r="F178" s="39">
        <v>8.1799999999999998E-2</v>
      </c>
      <c r="G178" s="39">
        <v>7.8399999999999997E-2</v>
      </c>
      <c r="H178" s="39">
        <v>7.8399999999999997E-2</v>
      </c>
      <c r="I178" s="39"/>
      <c r="J178" s="39"/>
      <c r="K178" s="39">
        <v>7.8399999999999997E-2</v>
      </c>
      <c r="L178" s="39">
        <v>7.8399999999999997E-2</v>
      </c>
      <c r="M178" s="39">
        <v>7.8399999999999997E-2</v>
      </c>
      <c r="N178" s="39"/>
      <c r="O178" s="89">
        <f t="shared" si="100"/>
        <v>7.6300867651117182E-2</v>
      </c>
    </row>
    <row r="179" spans="1:16" x14ac:dyDescent="0.3">
      <c r="A179" s="349">
        <v>6</v>
      </c>
      <c r="B179" s="350" t="s">
        <v>42</v>
      </c>
      <c r="C179" s="354">
        <f>SUM(C180:C181)</f>
        <v>0.38619999999999999</v>
      </c>
      <c r="D179" s="354">
        <f>SUM(D180:D181)</f>
        <v>0.38619999999999999</v>
      </c>
      <c r="E179" s="354">
        <f t="shared" ref="E179:F179" si="112">SUM(E180:E181)</f>
        <v>0.48619999999999997</v>
      </c>
      <c r="F179" s="354">
        <f t="shared" si="112"/>
        <v>0.50080000000000002</v>
      </c>
      <c r="G179" s="354">
        <f t="shared" ref="G179:H179" si="113">SUM(G180:G181)</f>
        <v>0.48619999999999997</v>
      </c>
      <c r="H179" s="354">
        <f t="shared" si="113"/>
        <v>0.48619999999999997</v>
      </c>
      <c r="I179" s="354"/>
      <c r="J179" s="354"/>
      <c r="K179" s="354">
        <f t="shared" ref="K179:L179" si="114">SUM(K180:K181)</f>
        <v>0.48619999999999997</v>
      </c>
      <c r="L179" s="354">
        <f t="shared" si="114"/>
        <v>0.48619999999999997</v>
      </c>
      <c r="M179" s="354">
        <f t="shared" ref="M179" si="115">SUM(M180:M181)</f>
        <v>0.48619999999999997</v>
      </c>
      <c r="N179" s="354"/>
      <c r="O179" s="352">
        <f t="shared" si="100"/>
        <v>0.47826018442168317</v>
      </c>
    </row>
    <row r="180" spans="1:16" x14ac:dyDescent="0.3">
      <c r="A180" s="2" t="s">
        <v>15</v>
      </c>
      <c r="B180" t="s">
        <v>43</v>
      </c>
      <c r="C180" s="39">
        <v>0.18090000000000001</v>
      </c>
      <c r="D180" s="39">
        <v>0.18090000000000001</v>
      </c>
      <c r="E180" s="39">
        <v>0.28089999999999998</v>
      </c>
      <c r="F180" s="39">
        <v>0.29549999999999998</v>
      </c>
      <c r="G180" s="39">
        <v>0.28089999999999998</v>
      </c>
      <c r="H180" s="39">
        <v>0.28089999999999998</v>
      </c>
      <c r="I180" s="39"/>
      <c r="J180" s="39"/>
      <c r="K180" s="39">
        <v>0.28089999999999998</v>
      </c>
      <c r="L180" s="39">
        <v>0.28089999999999998</v>
      </c>
      <c r="M180" s="39">
        <v>0.28089999999999998</v>
      </c>
      <c r="N180" s="39"/>
      <c r="O180" s="89">
        <f t="shared" si="100"/>
        <v>0.27296018442168324</v>
      </c>
    </row>
    <row r="181" spans="1:16" x14ac:dyDescent="0.3">
      <c r="A181" s="2" t="s">
        <v>16</v>
      </c>
      <c r="B181" t="s">
        <v>44</v>
      </c>
      <c r="C181" s="39">
        <v>0.20530000000000001</v>
      </c>
      <c r="D181" s="39">
        <v>0.20530000000000001</v>
      </c>
      <c r="E181" s="39">
        <v>0.20530000000000001</v>
      </c>
      <c r="F181" s="39">
        <v>0.20530000000000001</v>
      </c>
      <c r="G181" s="39">
        <v>0.20530000000000001</v>
      </c>
      <c r="H181" s="39">
        <v>0.20530000000000001</v>
      </c>
      <c r="I181" s="39"/>
      <c r="J181" s="39"/>
      <c r="K181" s="39">
        <v>0.20530000000000001</v>
      </c>
      <c r="L181" s="39">
        <v>0.20530000000000001</v>
      </c>
      <c r="M181" s="39">
        <v>0.20530000000000001</v>
      </c>
      <c r="N181" s="39"/>
      <c r="O181" s="89">
        <f t="shared" si="100"/>
        <v>0.20530000000000001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00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00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0.28120000000000001</v>
      </c>
      <c r="D184" s="354">
        <f>SUM(D185:D186)</f>
        <v>0.33350000000000002</v>
      </c>
      <c r="E184" s="354">
        <f t="shared" ref="E184:M184" si="116">SUM(E185:E186)</f>
        <v>0.40050000000000002</v>
      </c>
      <c r="F184" s="354">
        <f t="shared" si="116"/>
        <v>0.77759999999999996</v>
      </c>
      <c r="G184" s="354">
        <f t="shared" si="116"/>
        <v>0.59689999999999999</v>
      </c>
      <c r="H184" s="354">
        <f t="shared" si="116"/>
        <v>0.77759999999999996</v>
      </c>
      <c r="I184" s="354"/>
      <c r="J184" s="354"/>
      <c r="K184" s="354">
        <f t="shared" si="116"/>
        <v>1.1968999999999999</v>
      </c>
      <c r="L184" s="354">
        <f t="shared" si="116"/>
        <v>1.2215</v>
      </c>
      <c r="M184" s="354">
        <f t="shared" si="116"/>
        <v>1.7744</v>
      </c>
      <c r="N184" s="354"/>
      <c r="O184" s="352">
        <f t="shared" si="100"/>
        <v>0.77051946556088136</v>
      </c>
    </row>
    <row r="185" spans="1:16" x14ac:dyDescent="0.3">
      <c r="A185" s="2" t="s">
        <v>17</v>
      </c>
      <c r="B185" t="s">
        <v>46</v>
      </c>
      <c r="C185" s="39">
        <v>0.2656</v>
      </c>
      <c r="D185" s="39">
        <v>0.31530000000000002</v>
      </c>
      <c r="E185" s="39">
        <v>0.3785</v>
      </c>
      <c r="F185" s="39">
        <v>0.7349</v>
      </c>
      <c r="G185" s="39">
        <v>0.56430000000000002</v>
      </c>
      <c r="H185" s="39">
        <v>0.7349</v>
      </c>
      <c r="I185" s="39"/>
      <c r="J185" s="39"/>
      <c r="K185" s="39">
        <v>1.1314</v>
      </c>
      <c r="L185" s="39">
        <v>1.1547000000000001</v>
      </c>
      <c r="M185" s="39">
        <v>1.6773</v>
      </c>
      <c r="N185" s="39"/>
      <c r="O185" s="89">
        <f t="shared" si="100"/>
        <v>0.72829421687520102</v>
      </c>
    </row>
    <row r="186" spans="1:16" x14ac:dyDescent="0.3">
      <c r="A186" s="2" t="s">
        <v>18</v>
      </c>
      <c r="B186" t="s">
        <v>48</v>
      </c>
      <c r="C186" s="39">
        <v>1.5599999999999999E-2</v>
      </c>
      <c r="D186" s="39">
        <v>1.8200000000000001E-2</v>
      </c>
      <c r="E186" s="39">
        <v>2.1999999999999999E-2</v>
      </c>
      <c r="F186" s="39">
        <v>4.2700000000000002E-2</v>
      </c>
      <c r="G186" s="39">
        <v>3.2599999999999997E-2</v>
      </c>
      <c r="H186" s="39">
        <v>4.2700000000000002E-2</v>
      </c>
      <c r="I186" s="39"/>
      <c r="J186" s="39"/>
      <c r="K186" s="39">
        <v>6.5500000000000003E-2</v>
      </c>
      <c r="L186" s="39">
        <v>6.6799999999999998E-2</v>
      </c>
      <c r="M186" s="39">
        <v>9.7100000000000006E-2</v>
      </c>
      <c r="N186" s="39"/>
      <c r="O186" s="89">
        <f t="shared" si="100"/>
        <v>4.22252486856802E-2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0.45789999999999997</v>
      </c>
      <c r="E187" s="354">
        <f t="shared" ref="E187:M187" si="117">SUM(E188:E191)</f>
        <v>0.56279999999999997</v>
      </c>
      <c r="F187" s="354">
        <f t="shared" si="117"/>
        <v>1.101</v>
      </c>
      <c r="G187" s="354">
        <f t="shared" si="117"/>
        <v>0.71530000000000005</v>
      </c>
      <c r="H187" s="354">
        <f t="shared" si="117"/>
        <v>1.0127999999999999</v>
      </c>
      <c r="I187" s="354"/>
      <c r="J187" s="354"/>
      <c r="K187" s="354">
        <f t="shared" si="117"/>
        <v>1.7762</v>
      </c>
      <c r="L187" s="354">
        <f t="shared" si="117"/>
        <v>1.6651</v>
      </c>
      <c r="M187" s="354">
        <f t="shared" si="117"/>
        <v>2.8152999999999997</v>
      </c>
      <c r="N187" s="354"/>
      <c r="O187" s="352">
        <f t="shared" si="100"/>
        <v>1.1206330304765699</v>
      </c>
    </row>
    <row r="188" spans="1:16" x14ac:dyDescent="0.3">
      <c r="A188" s="2" t="s">
        <v>19</v>
      </c>
      <c r="B188" t="s">
        <v>46</v>
      </c>
      <c r="C188" s="39">
        <v>0.27350000000000002</v>
      </c>
      <c r="D188" s="39">
        <v>0.23150000000000001</v>
      </c>
      <c r="E188" s="39">
        <v>0.28460000000000002</v>
      </c>
      <c r="F188" s="39">
        <v>0.55669999999999997</v>
      </c>
      <c r="G188" s="39">
        <v>0.36170000000000002</v>
      </c>
      <c r="H188" s="39">
        <v>0.5121</v>
      </c>
      <c r="I188" s="39"/>
      <c r="J188" s="39"/>
      <c r="K188" s="39">
        <v>0.89810000000000001</v>
      </c>
      <c r="L188" s="39">
        <v>0.84189999999999998</v>
      </c>
      <c r="M188" s="39">
        <v>1.4235</v>
      </c>
      <c r="N188" s="39"/>
      <c r="O188" s="89">
        <f t="shared" si="100"/>
        <v>0.56663642383195523</v>
      </c>
    </row>
    <row r="189" spans="1:16" x14ac:dyDescent="0.3">
      <c r="A189" s="2" t="s">
        <v>19</v>
      </c>
      <c r="B189" t="s">
        <v>47</v>
      </c>
      <c r="C189" s="39">
        <v>0.14030000000000001</v>
      </c>
      <c r="D189" s="39">
        <v>0.1188</v>
      </c>
      <c r="E189" s="39">
        <v>0.14599999999999999</v>
      </c>
      <c r="F189" s="39">
        <v>0.28560000000000002</v>
      </c>
      <c r="G189" s="39">
        <v>0.1855</v>
      </c>
      <c r="H189" s="39">
        <v>0.28270000000000001</v>
      </c>
      <c r="I189" s="39"/>
      <c r="J189" s="39"/>
      <c r="K189" s="39">
        <v>0.4607</v>
      </c>
      <c r="L189" s="39">
        <v>0.43190000000000001</v>
      </c>
      <c r="M189" s="39">
        <v>0.73019999999999996</v>
      </c>
      <c r="N189" s="39"/>
      <c r="O189" s="89">
        <f t="shared" si="100"/>
        <v>0.29400323096945796</v>
      </c>
    </row>
    <row r="190" spans="1:16" x14ac:dyDescent="0.3">
      <c r="A190" s="2" t="s">
        <v>20</v>
      </c>
      <c r="B190" t="s">
        <v>50</v>
      </c>
      <c r="C190" s="39">
        <v>8.4000000000000005E-2</v>
      </c>
      <c r="D190" s="39">
        <v>7.1099999999999997E-2</v>
      </c>
      <c r="E190" s="39">
        <v>8.7400000000000005E-2</v>
      </c>
      <c r="F190" s="39">
        <v>0.17100000000000001</v>
      </c>
      <c r="G190" s="39">
        <v>0.1111</v>
      </c>
      <c r="H190" s="39">
        <v>0.1573</v>
      </c>
      <c r="I190" s="39"/>
      <c r="J190" s="39"/>
      <c r="K190" s="39">
        <v>0.27589999999999998</v>
      </c>
      <c r="L190" s="39">
        <v>0.2586</v>
      </c>
      <c r="M190" s="39">
        <v>0.43730000000000002</v>
      </c>
      <c r="N190" s="39"/>
      <c r="O190" s="89">
        <f t="shared" si="100"/>
        <v>0.17405300562622761</v>
      </c>
    </row>
    <row r="191" spans="1:16" x14ac:dyDescent="0.3">
      <c r="A191" s="2" t="s">
        <v>20</v>
      </c>
      <c r="B191" t="s">
        <v>47</v>
      </c>
      <c r="C191" s="39">
        <v>4.3099999999999999E-2</v>
      </c>
      <c r="D191" s="39">
        <v>3.6499999999999998E-2</v>
      </c>
      <c r="E191" s="39">
        <v>4.48E-2</v>
      </c>
      <c r="F191" s="39">
        <v>8.77E-2</v>
      </c>
      <c r="G191" s="39">
        <v>5.7000000000000002E-2</v>
      </c>
      <c r="H191" s="39">
        <v>6.0699999999999997E-2</v>
      </c>
      <c r="I191" s="39"/>
      <c r="J191" s="39"/>
      <c r="K191" s="39">
        <v>0.14149999999999999</v>
      </c>
      <c r="L191" s="39">
        <v>0.13270000000000001</v>
      </c>
      <c r="M191" s="39">
        <v>0.2243</v>
      </c>
      <c r="N191" s="39"/>
      <c r="O191" s="89">
        <f t="shared" si="100"/>
        <v>8.5940370048929238E-2</v>
      </c>
    </row>
    <row r="192" spans="1:16" x14ac:dyDescent="0.3">
      <c r="A192" s="349">
        <v>9</v>
      </c>
      <c r="B192" s="350" t="s">
        <v>51</v>
      </c>
      <c r="C192" s="354">
        <f t="shared" ref="C192:H192" si="118">SUM(C195,C197)</f>
        <v>0.46225252566289798</v>
      </c>
      <c r="D192" s="354">
        <f t="shared" si="118"/>
        <v>0.48612124537489798</v>
      </c>
      <c r="E192" s="354">
        <f t="shared" si="118"/>
        <v>0.67954114601462534</v>
      </c>
      <c r="F192" s="354">
        <f t="shared" si="118"/>
        <v>0.8122964070409957</v>
      </c>
      <c r="G192" s="354">
        <f t="shared" si="118"/>
        <v>0.7665323633586254</v>
      </c>
      <c r="H192" s="354">
        <f t="shared" si="118"/>
        <v>0.82031915839862535</v>
      </c>
      <c r="I192" s="354"/>
      <c r="J192" s="354"/>
      <c r="K192" s="354">
        <f>SUM(K195,K197)</f>
        <v>1.0226642851026255</v>
      </c>
      <c r="L192" s="354">
        <f>SUM(L195,L197)</f>
        <v>1.0500510770226252</v>
      </c>
      <c r="M192" s="354">
        <f>SUM(M195,M197)</f>
        <v>1.2368120863986252</v>
      </c>
      <c r="N192" s="354"/>
      <c r="O192" s="352">
        <f>SUM(O195,O197)</f>
        <v>0.77848698470567634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-0.45190000000000002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19">SUM(C187,C184,C179,C169,C162)</f>
        <v>5.4339178734999996</v>
      </c>
      <c r="D194" s="360">
        <f t="shared" si="119"/>
        <v>5.7145018734999997</v>
      </c>
      <c r="E194" s="360">
        <f t="shared" si="119"/>
        <v>7.9882111489000014</v>
      </c>
      <c r="F194" s="360">
        <f t="shared" si="119"/>
        <v>9.5487892866999999</v>
      </c>
      <c r="G194" s="360">
        <f t="shared" si="119"/>
        <v>9.0108191489000014</v>
      </c>
      <c r="H194" s="360">
        <f t="shared" si="119"/>
        <v>9.6430991489000011</v>
      </c>
      <c r="I194" s="360"/>
      <c r="J194" s="360"/>
      <c r="K194" s="360">
        <f>SUM(K187,K184,K179,K169,K162)</f>
        <v>12.021727148900002</v>
      </c>
      <c r="L194" s="360">
        <f>SUM(L187,L184,L179,L169,L162)</f>
        <v>12.3436671489</v>
      </c>
      <c r="M194" s="360">
        <f>SUM(M187,M184,M179,M169,M162)</f>
        <v>14.5390991489</v>
      </c>
      <c r="N194" s="361"/>
      <c r="O194" s="362">
        <f>((C194*$C$160+D194*$D$160+E194*$E$160+F194*$F$160+G194*$G$160+H194*$H$160+I194*$I$160+J194*$J$160+K194*$K$160+L194*$L$160+M194*$M$160)/$O$160)+O193</f>
        <v>9.1513493288390038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120">SUM(C196:C196)</f>
        <v>0.1132048110586255</v>
      </c>
      <c r="D195" s="354">
        <f t="shared" si="120"/>
        <v>0.1190502175306255</v>
      </c>
      <c r="E195" s="354">
        <f t="shared" si="120"/>
        <v>0.16641840286503373</v>
      </c>
      <c r="F195" s="354">
        <f t="shared" si="120"/>
        <v>0.19892992720982111</v>
      </c>
      <c r="G195" s="354">
        <f t="shared" si="120"/>
        <v>0.18772239532903373</v>
      </c>
      <c r="H195" s="354">
        <f t="shared" si="120"/>
        <v>0.20089468456903373</v>
      </c>
      <c r="I195" s="354"/>
      <c r="J195" s="354"/>
      <c r="K195" s="354">
        <f>SUM(K196:K196)</f>
        <v>0.25044864169303377</v>
      </c>
      <c r="L195" s="354">
        <f>SUM(L196:L196)</f>
        <v>0.25715561771303369</v>
      </c>
      <c r="M195" s="354">
        <f>SUM(M196:M196)</f>
        <v>0.30289305256903371</v>
      </c>
      <c r="N195" s="354"/>
      <c r="O195" s="352">
        <f>SUM(O196)</f>
        <v>0.19065006056770298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121">0.020833*C194</f>
        <v>0.1132048110586255</v>
      </c>
      <c r="D196" s="246">
        <f t="shared" si="121"/>
        <v>0.1190502175306255</v>
      </c>
      <c r="E196" s="246">
        <f t="shared" si="121"/>
        <v>0.16641840286503373</v>
      </c>
      <c r="F196" s="246">
        <f t="shared" si="121"/>
        <v>0.19892992720982111</v>
      </c>
      <c r="G196" s="246">
        <f t="shared" si="121"/>
        <v>0.18772239532903373</v>
      </c>
      <c r="H196" s="246">
        <f t="shared" si="121"/>
        <v>0.20089468456903373</v>
      </c>
      <c r="I196" s="34"/>
      <c r="J196" s="39"/>
      <c r="K196" s="246">
        <f>0.020833*K194</f>
        <v>0.25044864169303377</v>
      </c>
      <c r="L196" s="246">
        <f t="shared" ref="L196:M196" si="122">0.020833*L194</f>
        <v>0.25715561771303369</v>
      </c>
      <c r="M196" s="246">
        <f t="shared" si="122"/>
        <v>0.30289305256903371</v>
      </c>
      <c r="N196" s="39"/>
      <c r="O196" s="246">
        <f>0.020833*O194</f>
        <v>0.19065006056770298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0.34904771460427247</v>
      </c>
      <c r="D197" s="354">
        <f>SUM(D198,D199)</f>
        <v>0.36707102784427248</v>
      </c>
      <c r="E197" s="354">
        <f t="shared" ref="E197:M197" si="123">SUM(E198,E199)</f>
        <v>0.51312274314959161</v>
      </c>
      <c r="F197" s="354">
        <f t="shared" si="123"/>
        <v>0.61336647983117454</v>
      </c>
      <c r="G197" s="354">
        <f t="shared" si="123"/>
        <v>0.57880996802959161</v>
      </c>
      <c r="H197" s="354">
        <f t="shared" si="123"/>
        <v>0.61942447382959165</v>
      </c>
      <c r="I197" s="354"/>
      <c r="J197" s="354"/>
      <c r="K197" s="354">
        <f t="shared" si="123"/>
        <v>0.7722156434095917</v>
      </c>
      <c r="L197" s="354">
        <f t="shared" si="123"/>
        <v>0.7928954593095916</v>
      </c>
      <c r="M197" s="354">
        <f t="shared" si="123"/>
        <v>0.93391903382959152</v>
      </c>
      <c r="N197" s="354"/>
      <c r="O197" s="352">
        <f>SUM(O198:O199)</f>
        <v>0.58783692413797339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0.1132048110586255</v>
      </c>
      <c r="D198" s="39">
        <f t="shared" ref="D198:M198" si="124">D196</f>
        <v>0.1190502175306255</v>
      </c>
      <c r="E198" s="39">
        <f t="shared" si="124"/>
        <v>0.16641840286503373</v>
      </c>
      <c r="F198" s="39">
        <f t="shared" si="124"/>
        <v>0.19892992720982111</v>
      </c>
      <c r="G198" s="39">
        <f t="shared" si="124"/>
        <v>0.18772239532903373</v>
      </c>
      <c r="H198" s="39">
        <f>H196</f>
        <v>0.20089468456903373</v>
      </c>
      <c r="I198" s="39"/>
      <c r="J198" s="39"/>
      <c r="K198" s="39">
        <f t="shared" si="124"/>
        <v>0.25044864169303377</v>
      </c>
      <c r="L198" s="39">
        <f t="shared" si="124"/>
        <v>0.25715561771303369</v>
      </c>
      <c r="M198" s="39">
        <f t="shared" si="124"/>
        <v>0.30289305256903371</v>
      </c>
      <c r="N198" s="39"/>
      <c r="O198" s="246">
        <f>O196</f>
        <v>0.19065006056770298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0.23584290354564699</v>
      </c>
      <c r="D199" s="246">
        <f t="shared" ref="D199:H199" si="125">0.043402*D194</f>
        <v>0.24802081031364701</v>
      </c>
      <c r="E199" s="246">
        <f t="shared" si="125"/>
        <v>0.34670434028455788</v>
      </c>
      <c r="F199" s="246">
        <f t="shared" si="125"/>
        <v>0.41443655262135343</v>
      </c>
      <c r="G199" s="246">
        <f t="shared" si="125"/>
        <v>0.39108757270055788</v>
      </c>
      <c r="H199" s="246">
        <f t="shared" si="125"/>
        <v>0.41852978926055789</v>
      </c>
      <c r="I199" s="34"/>
      <c r="J199" s="34"/>
      <c r="K199" s="246">
        <f t="shared" ref="K199:M199" si="126">0.043402*K194</f>
        <v>0.52176700171655788</v>
      </c>
      <c r="L199" s="246">
        <f t="shared" si="126"/>
        <v>0.53573984159655785</v>
      </c>
      <c r="M199" s="246">
        <f t="shared" si="126"/>
        <v>0.63102598126055787</v>
      </c>
      <c r="N199" s="39"/>
      <c r="O199" s="246">
        <f>0.043402*O194</f>
        <v>0.39718686357027044</v>
      </c>
      <c r="P199" s="246"/>
    </row>
    <row r="200" spans="1:17" ht="28.8" x14ac:dyDescent="0.3">
      <c r="A200" s="370">
        <v>10</v>
      </c>
      <c r="B200" s="371" t="s">
        <v>134</v>
      </c>
      <c r="C200" s="372">
        <v>1.4200000000000001E-2</v>
      </c>
      <c r="D200" s="372">
        <v>1.4200000000000001E-2</v>
      </c>
      <c r="E200" s="372">
        <v>1.4200000000000001E-2</v>
      </c>
      <c r="F200" s="372">
        <v>1.4200000000000001E-2</v>
      </c>
      <c r="G200" s="372">
        <v>1.4200000000000001E-2</v>
      </c>
      <c r="H200" s="372">
        <v>1.4200000000000001E-2</v>
      </c>
      <c r="I200" s="372"/>
      <c r="J200" s="372"/>
      <c r="K200" s="372">
        <v>1.4200000000000001E-2</v>
      </c>
      <c r="L200" s="372">
        <v>1.4200000000000001E-2</v>
      </c>
      <c r="M200" s="372">
        <v>1.4200000000000001E-2</v>
      </c>
      <c r="N200" s="373"/>
      <c r="O200" s="374">
        <f>(C200*$C$160+D200*$D$160+E200*$E$160+F200*$F$160+G200*$G$160+H200*$H$160+I200*$I$160+J200*$J$160+K200*$K$160+L200*$L$160+M200*$M$160)/$O$160</f>
        <v>1.4199999999999997E-2</v>
      </c>
    </row>
    <row r="201" spans="1:17" ht="18" x14ac:dyDescent="0.3">
      <c r="A201" s="579" t="s">
        <v>60</v>
      </c>
      <c r="B201" s="579"/>
      <c r="C201" s="340">
        <f t="shared" ref="C201:H201" si="127">SUM(C162,C169,C179,C184,C187,C192,C200)</f>
        <v>5.9103703991628977</v>
      </c>
      <c r="D201" s="340">
        <f t="shared" si="127"/>
        <v>6.2148231188748975</v>
      </c>
      <c r="E201" s="340">
        <f t="shared" si="127"/>
        <v>8.6819522949146268</v>
      </c>
      <c r="F201" s="340">
        <f t="shared" si="127"/>
        <v>10.375285693740997</v>
      </c>
      <c r="G201" s="340">
        <f t="shared" si="127"/>
        <v>9.7915515122586267</v>
      </c>
      <c r="H201" s="340">
        <f t="shared" si="127"/>
        <v>10.477618307298627</v>
      </c>
      <c r="I201" s="340"/>
      <c r="J201" s="340"/>
      <c r="K201" s="340">
        <f>SUM(K162,K169,K179,K184,K187,K192,K200)</f>
        <v>13.058591434002624</v>
      </c>
      <c r="L201" s="340">
        <f>SUM(L162,L169,L179,L184,L187,L192,L200)</f>
        <v>13.407918225922629</v>
      </c>
      <c r="M201" s="340">
        <f>SUM(M162,M169,M179,M184,M187,M192,M200)</f>
        <v>15.790111235298626</v>
      </c>
      <c r="N201" s="356"/>
      <c r="O201" s="467">
        <f>O194+O195+O197+O200</f>
        <v>9.9440363135446805</v>
      </c>
      <c r="P201" t="s">
        <v>231</v>
      </c>
      <c r="Q201"/>
    </row>
    <row r="202" spans="1:17" ht="15.6" x14ac:dyDescent="0.3">
      <c r="M202" s="336" t="s">
        <v>150</v>
      </c>
      <c r="O202" s="337">
        <f>O201/SUM($O$103,$O$152,$O$201)</f>
        <v>0.33776895257827722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96B6-7AA4-4086-AE33-A5B3644C6A00}">
  <dimension ref="A1:T208"/>
  <sheetViews>
    <sheetView zoomScale="80" zoomScaleNormal="80" workbookViewId="0">
      <selection activeCell="A16" sqref="A16:XFD1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232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SUM(C60,C109,C158)</f>
        <v>9</v>
      </c>
      <c r="D5" s="417">
        <f t="shared" si="0"/>
        <v>133</v>
      </c>
      <c r="E5" s="417">
        <f t="shared" si="0"/>
        <v>426</v>
      </c>
      <c r="F5" s="417">
        <f t="shared" si="0"/>
        <v>56</v>
      </c>
      <c r="G5" s="417">
        <f t="shared" si="0"/>
        <v>15</v>
      </c>
      <c r="H5" s="417">
        <f t="shared" si="0"/>
        <v>228</v>
      </c>
      <c r="I5" s="456">
        <f t="shared" si="0"/>
        <v>12</v>
      </c>
      <c r="J5" s="417">
        <f t="shared" si="0"/>
        <v>30</v>
      </c>
      <c r="K5" s="417">
        <f t="shared" si="0"/>
        <v>206</v>
      </c>
      <c r="L5" s="417">
        <f t="shared" si="0"/>
        <v>31</v>
      </c>
      <c r="M5" s="417">
        <f t="shared" si="0"/>
        <v>141</v>
      </c>
      <c r="N5" s="604">
        <f>SUM(C5:M5)</f>
        <v>1287</v>
      </c>
      <c r="O5" s="604"/>
      <c r="P5" s="418"/>
      <c r="Q5" s="418"/>
      <c r="R5" s="419">
        <f>N7/N5</f>
        <v>6151.9621600621604</v>
      </c>
    </row>
    <row r="6" spans="1:18" ht="15.6" x14ac:dyDescent="0.3">
      <c r="A6" s="444"/>
      <c r="B6" s="445" t="s">
        <v>142</v>
      </c>
      <c r="C6" s="451">
        <f t="shared" ref="C6:M6" si="1">SUM(C61,C110,C159)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12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SUM(C62,C111,C160)</f>
        <v>42248.75</v>
      </c>
      <c r="D7" s="401">
        <f t="shared" si="2"/>
        <v>1081802.17</v>
      </c>
      <c r="E7" s="401">
        <f t="shared" si="2"/>
        <v>2932318</v>
      </c>
      <c r="F7" s="401">
        <f t="shared" si="2"/>
        <v>177601.51</v>
      </c>
      <c r="G7" s="401">
        <f t="shared" si="2"/>
        <v>68578.429999999993</v>
      </c>
      <c r="H7" s="401">
        <f t="shared" si="2"/>
        <v>1360321.53</v>
      </c>
      <c r="I7" s="401">
        <f t="shared" si="2"/>
        <v>37482.42</v>
      </c>
      <c r="J7" s="401">
        <f t="shared" si="2"/>
        <v>220892.36</v>
      </c>
      <c r="K7" s="401">
        <f t="shared" si="2"/>
        <v>1039765.54</v>
      </c>
      <c r="L7" s="401">
        <f t="shared" si="2"/>
        <v>172559.34</v>
      </c>
      <c r="M7" s="401">
        <f t="shared" si="2"/>
        <v>784005.25</v>
      </c>
      <c r="N7" s="610">
        <f>SUM(C7:M7)</f>
        <v>7917575.2999999998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1.045515135670523</v>
      </c>
      <c r="D9" s="405">
        <f t="shared" ref="D9:M9" si="3">SUM(D10:D15)</f>
        <v>1.3588988877530539</v>
      </c>
      <c r="E9" s="405">
        <f t="shared" si="3"/>
        <v>1.6092127365656386</v>
      </c>
      <c r="F9" s="405">
        <f t="shared" si="3"/>
        <v>2.0058206897087758</v>
      </c>
      <c r="G9" s="405">
        <f t="shared" si="3"/>
        <v>2.3893952322775545</v>
      </c>
      <c r="H9" s="405">
        <f t="shared" si="3"/>
        <v>2.3925052315554245</v>
      </c>
      <c r="I9" s="405">
        <f t="shared" si="3"/>
        <v>3.5770399999999998</v>
      </c>
      <c r="J9" s="405">
        <f t="shared" si="3"/>
        <v>2.7200858137242951</v>
      </c>
      <c r="K9" s="405">
        <f t="shared" si="3"/>
        <v>3.547139296385029</v>
      </c>
      <c r="L9" s="405">
        <f t="shared" si="3"/>
        <v>3.9855135599955362</v>
      </c>
      <c r="M9" s="405">
        <f t="shared" si="3"/>
        <v>4.5369740853136893</v>
      </c>
      <c r="N9" s="603">
        <f>SUM(N10:O15)</f>
        <v>2.358739002884052</v>
      </c>
      <c r="O9" s="603"/>
      <c r="P9" s="406">
        <f t="shared" ref="P9:P48" si="4">N9/$N$48</f>
        <v>0.24289002368691828</v>
      </c>
      <c r="Q9" s="405">
        <f t="shared" ref="Q9:Q48" si="5">P9*$O$53</f>
        <v>1.2666938833075387</v>
      </c>
      <c r="R9" s="407">
        <f t="shared" ref="R9:R47" si="6">N9*$N$7</f>
        <v>18675493.6683814</v>
      </c>
    </row>
    <row r="10" spans="1:18" x14ac:dyDescent="0.3">
      <c r="A10" s="420" t="s">
        <v>3</v>
      </c>
      <c r="B10" s="421" t="s">
        <v>30</v>
      </c>
      <c r="C10" s="422">
        <f t="shared" ref="C10:M10" si="7">(C65*C$62+C114*C$111+C163*C$160)/(SUM(C$160,C$111,C$62))</f>
        <v>0.66888499018314163</v>
      </c>
      <c r="D10" s="422">
        <f t="shared" si="7"/>
        <v>0.90594246078374951</v>
      </c>
      <c r="E10" s="422">
        <f t="shared" si="7"/>
        <v>1.0439324037560047</v>
      </c>
      <c r="F10" s="422">
        <f t="shared" si="7"/>
        <v>1.0439261188601381</v>
      </c>
      <c r="G10" s="422">
        <f t="shared" si="7"/>
        <v>1.4916286418630464</v>
      </c>
      <c r="H10" s="422">
        <f t="shared" si="7"/>
        <v>1.5685657895063967</v>
      </c>
      <c r="I10" s="422">
        <f t="shared" si="7"/>
        <v>1.5685</v>
      </c>
      <c r="J10" s="422">
        <f t="shared" si="7"/>
        <v>1.1355669311876611</v>
      </c>
      <c r="K10" s="422">
        <f t="shared" si="7"/>
        <v>2.1842388468654192</v>
      </c>
      <c r="L10" s="422">
        <f t="shared" si="7"/>
        <v>2.5310242850198663</v>
      </c>
      <c r="M10" s="422">
        <f t="shared" si="7"/>
        <v>2.6485838612968475</v>
      </c>
      <c r="N10" s="600">
        <f t="shared" ref="N10:N15" si="8">(O65*$O$62+O114*$O$111+O163*$O$160)/$N$7</f>
        <v>1.4631857211198234</v>
      </c>
      <c r="O10" s="600"/>
      <c r="P10" s="423">
        <f t="shared" si="4"/>
        <v>0.15067085168245065</v>
      </c>
      <c r="Q10" s="422">
        <f t="shared" si="5"/>
        <v>0.78576239287993754</v>
      </c>
      <c r="R10" s="424">
        <f t="shared" si="6"/>
        <v>11584883.124851001</v>
      </c>
    </row>
    <row r="11" spans="1:18" x14ac:dyDescent="0.3">
      <c r="A11" s="438" t="s">
        <v>4</v>
      </c>
      <c r="B11" s="439" t="s">
        <v>31</v>
      </c>
      <c r="C11" s="440">
        <f t="shared" ref="C11:M11" si="9">(C66*C$62+C115*C$111+C164*C$160)/(SUM(C$160,C$111,C$62))</f>
        <v>2.6755399607325661E-2</v>
      </c>
      <c r="D11" s="440">
        <f t="shared" si="9"/>
        <v>3.6237698431349975E-2</v>
      </c>
      <c r="E11" s="440">
        <f t="shared" si="9"/>
        <v>4.1757296150240188E-2</v>
      </c>
      <c r="F11" s="440">
        <f t="shared" si="9"/>
        <v>4.1757044754405531E-2</v>
      </c>
      <c r="G11" s="440">
        <f t="shared" si="9"/>
        <v>5.9665145674521851E-2</v>
      </c>
      <c r="H11" s="440">
        <f t="shared" si="9"/>
        <v>6.2742631580255878E-2</v>
      </c>
      <c r="I11" s="440">
        <f t="shared" si="9"/>
        <v>6.2740000000000004E-2</v>
      </c>
      <c r="J11" s="440">
        <f t="shared" si="9"/>
        <v>6.8134015871259654E-2</v>
      </c>
      <c r="K11" s="440">
        <f t="shared" si="9"/>
        <v>8.736955387461677E-2</v>
      </c>
      <c r="L11" s="440">
        <f t="shared" si="9"/>
        <v>0.10124097140079465</v>
      </c>
      <c r="M11" s="440">
        <f t="shared" si="9"/>
        <v>0.1059433544518739</v>
      </c>
      <c r="N11" s="599">
        <f t="shared" si="8"/>
        <v>5.9161052270813266E-2</v>
      </c>
      <c r="O11" s="599"/>
      <c r="P11" s="441">
        <f t="shared" si="4"/>
        <v>6.0920811373496456E-3</v>
      </c>
      <c r="Q11" s="440">
        <f t="shared" si="5"/>
        <v>3.1770765205411958E-2</v>
      </c>
      <c r="R11" s="442">
        <f t="shared" si="6"/>
        <v>468412.08618139999</v>
      </c>
    </row>
    <row r="12" spans="1:18" x14ac:dyDescent="0.3">
      <c r="A12" s="438" t="s">
        <v>192</v>
      </c>
      <c r="B12" s="439" t="s">
        <v>195</v>
      </c>
      <c r="C12" s="440">
        <f t="shared" ref="C12:M12" si="10">(C67*C$62+C116*C$111+C165*C$160)/(SUM(C$160,C$111,C$62))</f>
        <v>0</v>
      </c>
      <c r="D12" s="440">
        <f t="shared" si="10"/>
        <v>1.6079901661687372E-2</v>
      </c>
      <c r="E12" s="440">
        <f t="shared" si="10"/>
        <v>9.566174022394569E-3</v>
      </c>
      <c r="F12" s="440">
        <f t="shared" si="10"/>
        <v>0</v>
      </c>
      <c r="G12" s="440">
        <f t="shared" si="10"/>
        <v>0</v>
      </c>
      <c r="H12" s="440">
        <f t="shared" si="10"/>
        <v>4.3165799096041646E-3</v>
      </c>
      <c r="I12" s="440">
        <f t="shared" si="10"/>
        <v>0</v>
      </c>
      <c r="J12" s="440">
        <f t="shared" si="10"/>
        <v>5.6738346559383042E-2</v>
      </c>
      <c r="K12" s="440">
        <f t="shared" si="10"/>
        <v>2.6403954567488359E-2</v>
      </c>
      <c r="L12" s="440">
        <f t="shared" si="10"/>
        <v>7.9438064053791585E-2</v>
      </c>
      <c r="M12" s="440">
        <f t="shared" si="10"/>
        <v>5.3856028266392346E-2</v>
      </c>
      <c r="N12" s="599">
        <f t="shared" si="8"/>
        <v>1.8596154246490082E-2</v>
      </c>
      <c r="O12" s="599"/>
      <c r="P12" s="441">
        <f t="shared" si="4"/>
        <v>1.9149301130361623E-3</v>
      </c>
      <c r="Q12" s="440">
        <f t="shared" si="5"/>
        <v>9.9865372168225514E-3</v>
      </c>
      <c r="R12" s="442">
        <f t="shared" si="6"/>
        <v>147236.45153699999</v>
      </c>
    </row>
    <row r="13" spans="1:18" x14ac:dyDescent="0.3">
      <c r="A13" s="420" t="s">
        <v>5</v>
      </c>
      <c r="B13" s="421" t="s">
        <v>32</v>
      </c>
      <c r="C13" s="422">
        <f t="shared" ref="C13:M13" si="11">(C68*C$62+C117*C$111+C166*C$160)/(SUM(C$160,C$111,C$62))</f>
        <v>8.6199999999999999E-2</v>
      </c>
      <c r="D13" s="422">
        <f t="shared" si="11"/>
        <v>0.1268</v>
      </c>
      <c r="E13" s="422">
        <f t="shared" si="11"/>
        <v>0.16500000000000001</v>
      </c>
      <c r="F13" s="422">
        <f t="shared" si="11"/>
        <v>0.16500000000000001</v>
      </c>
      <c r="G13" s="422">
        <f t="shared" si="11"/>
        <v>0.16499999999999998</v>
      </c>
      <c r="H13" s="422">
        <f t="shared" si="11"/>
        <v>0.1923</v>
      </c>
      <c r="I13" s="422">
        <f t="shared" si="11"/>
        <v>0.1923</v>
      </c>
      <c r="J13" s="422">
        <f t="shared" si="11"/>
        <v>0.1923</v>
      </c>
      <c r="K13" s="422">
        <f t="shared" si="11"/>
        <v>0.22840000000000005</v>
      </c>
      <c r="L13" s="422">
        <f t="shared" si="11"/>
        <v>0.22839999999999999</v>
      </c>
      <c r="M13" s="422">
        <f t="shared" si="11"/>
        <v>0.26960000000000001</v>
      </c>
      <c r="N13" s="600">
        <f t="shared" si="8"/>
        <v>0.18500671991221862</v>
      </c>
      <c r="O13" s="600"/>
      <c r="P13" s="423">
        <f t="shared" si="4"/>
        <v>1.9050978733456233E-2</v>
      </c>
      <c r="Q13" s="422">
        <f t="shared" si="5"/>
        <v>9.9352611796837312E-2</v>
      </c>
      <c r="R13" s="424">
        <f t="shared" si="6"/>
        <v>1464804.6359110002</v>
      </c>
    </row>
    <row r="14" spans="1:18" x14ac:dyDescent="0.3">
      <c r="A14" s="438" t="s">
        <v>6</v>
      </c>
      <c r="B14" s="439" t="s">
        <v>181</v>
      </c>
      <c r="C14" s="440">
        <f t="shared" ref="C14:M14" si="12">(C69*C$62+C118*C$111+C167*C$160)/(SUM(C$160,C$111,C$62))</f>
        <v>0.26367474588005563</v>
      </c>
      <c r="D14" s="440">
        <f t="shared" si="12"/>
        <v>0.27383882687626704</v>
      </c>
      <c r="E14" s="440">
        <f t="shared" si="12"/>
        <v>0.3489568626369991</v>
      </c>
      <c r="F14" s="440">
        <f t="shared" si="12"/>
        <v>0.75513752609423201</v>
      </c>
      <c r="G14" s="440">
        <f t="shared" si="12"/>
        <v>0.67310144473998601</v>
      </c>
      <c r="H14" s="440">
        <f t="shared" si="12"/>
        <v>0.56458023055916784</v>
      </c>
      <c r="I14" s="440">
        <f t="shared" si="12"/>
        <v>1.7534999999999998</v>
      </c>
      <c r="J14" s="440">
        <f t="shared" si="12"/>
        <v>0.91244652010599181</v>
      </c>
      <c r="K14" s="440">
        <f t="shared" si="12"/>
        <v>1.0207269410775048</v>
      </c>
      <c r="L14" s="440">
        <f t="shared" si="12"/>
        <v>1.0454102395210831</v>
      </c>
      <c r="M14" s="440">
        <f t="shared" si="12"/>
        <v>1.4589908412985757</v>
      </c>
      <c r="N14" s="599">
        <f t="shared" si="8"/>
        <v>0.62288800352009288</v>
      </c>
      <c r="O14" s="599"/>
      <c r="P14" s="441">
        <f t="shared" si="4"/>
        <v>6.4141595040530089E-2</v>
      </c>
      <c r="Q14" s="440">
        <f t="shared" si="5"/>
        <v>0.33450433603710222</v>
      </c>
      <c r="R14" s="442">
        <f t="shared" si="6"/>
        <v>4931762.6713370001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8"/>
        <v>9.9013518146142537E-3</v>
      </c>
      <c r="O15" s="600"/>
      <c r="P15" s="423">
        <f t="shared" si="4"/>
        <v>1.0195869800955618E-3</v>
      </c>
      <c r="Q15" s="422">
        <f t="shared" si="5"/>
        <v>5.3172401714274781E-3</v>
      </c>
      <c r="R15" s="424">
        <f t="shared" si="6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13">SUM(C17:C19,C23:C25)</f>
        <v>3.104818016187374</v>
      </c>
      <c r="D16" s="405">
        <f t="shared" si="13"/>
        <v>3.1218053197584874</v>
      </c>
      <c r="E16" s="405">
        <f t="shared" si="13"/>
        <v>4.8053421557001661</v>
      </c>
      <c r="F16" s="405">
        <f t="shared" si="13"/>
        <v>5.2752637834332798</v>
      </c>
      <c r="G16" s="405">
        <f t="shared" si="13"/>
        <v>4.8085774687860638</v>
      </c>
      <c r="H16" s="405">
        <f t="shared" si="13"/>
        <v>4.8037697830355253</v>
      </c>
      <c r="I16" s="405">
        <f t="shared" si="13"/>
        <v>4.8146512741000009</v>
      </c>
      <c r="J16" s="405">
        <f t="shared" si="13"/>
        <v>5.2348692425851562</v>
      </c>
      <c r="K16" s="405">
        <f t="shared" si="13"/>
        <v>4.8006397897191588</v>
      </c>
      <c r="L16" s="405">
        <f t="shared" si="13"/>
        <v>4.7899188128611643</v>
      </c>
      <c r="M16" s="405">
        <f t="shared" si="13"/>
        <v>4.8099346594907102</v>
      </c>
      <c r="N16" s="603">
        <f>SUM(N17:O19,N23:O25)</f>
        <v>4.5880686725725646</v>
      </c>
      <c r="O16" s="603"/>
      <c r="P16" s="406">
        <f t="shared" si="4"/>
        <v>0.47245418301718656</v>
      </c>
      <c r="Q16" s="405">
        <f t="shared" si="5"/>
        <v>2.4638921545099368</v>
      </c>
      <c r="R16" s="409">
        <f t="shared" si="6"/>
        <v>36326379.196664326</v>
      </c>
    </row>
    <row r="17" spans="1:18" x14ac:dyDescent="0.3">
      <c r="A17" s="420" t="s">
        <v>115</v>
      </c>
      <c r="B17" s="421" t="s">
        <v>114</v>
      </c>
      <c r="C17" s="422">
        <f t="shared" ref="C17:M17" si="14">(C72*C$62+C121*C$111+C170*C$160)/(SUM(C$160,C$111,C$62))</f>
        <v>1.7235847001390574</v>
      </c>
      <c r="D17" s="422">
        <f t="shared" si="14"/>
        <v>1.7351209865099457</v>
      </c>
      <c r="E17" s="422">
        <f t="shared" si="14"/>
        <v>2.5833342538677595</v>
      </c>
      <c r="F17" s="422">
        <f t="shared" si="14"/>
        <v>2.8073491218909119</v>
      </c>
      <c r="G17" s="422">
        <f t="shared" si="14"/>
        <v>2.5836087317542846</v>
      </c>
      <c r="H17" s="422">
        <f t="shared" si="14"/>
        <v>2.583089225709013</v>
      </c>
      <c r="I17" s="422">
        <f t="shared" si="14"/>
        <v>2.5937000000000001</v>
      </c>
      <c r="J17" s="422">
        <f t="shared" si="14"/>
        <v>2.8232738441474394</v>
      </c>
      <c r="K17" s="422">
        <f t="shared" si="14"/>
        <v>2.5811713016676823</v>
      </c>
      <c r="L17" s="422">
        <f t="shared" si="14"/>
        <v>2.5732571229410124</v>
      </c>
      <c r="M17" s="422">
        <f t="shared" si="14"/>
        <v>2.5856078230024608</v>
      </c>
      <c r="N17" s="600">
        <f t="shared" ref="N17:N25" si="15">(O72*$O$62+O121*$O$111+O170*$O$160)/$N$7</f>
        <v>2.4743024606766921</v>
      </c>
      <c r="O17" s="600"/>
      <c r="P17" s="423">
        <f t="shared" si="4"/>
        <v>0.2547901156285346</v>
      </c>
      <c r="Q17" s="422">
        <f t="shared" si="5"/>
        <v>1.3287539607221328</v>
      </c>
      <c r="R17" s="424">
        <f t="shared" si="6"/>
        <v>19590476.047382999</v>
      </c>
    </row>
    <row r="18" spans="1:18" x14ac:dyDescent="0.3">
      <c r="A18" s="438" t="s">
        <v>116</v>
      </c>
      <c r="B18" s="439" t="s">
        <v>117</v>
      </c>
      <c r="C18" s="440">
        <f t="shared" ref="C18:M18" si="16">(C73*C$62+C122*C$111+C171*C$160)/(SUM(C$160,C$111,C$62))</f>
        <v>0.73061548929604547</v>
      </c>
      <c r="D18" s="440">
        <f t="shared" si="16"/>
        <v>0.73550564033466048</v>
      </c>
      <c r="E18" s="440">
        <f t="shared" si="16"/>
        <v>1.0950573068747662</v>
      </c>
      <c r="F18" s="440">
        <f t="shared" si="16"/>
        <v>1.1900156413257046</v>
      </c>
      <c r="G18" s="440">
        <f t="shared" si="16"/>
        <v>1.0951736561295189</v>
      </c>
      <c r="H18" s="440">
        <f t="shared" si="16"/>
        <v>1.0949534411534707</v>
      </c>
      <c r="I18" s="440">
        <f t="shared" si="16"/>
        <v>1.0994512741000002</v>
      </c>
      <c r="J18" s="440">
        <f t="shared" si="16"/>
        <v>1.1967660196171903</v>
      </c>
      <c r="K18" s="440">
        <f t="shared" si="16"/>
        <v>1.0941404465778188</v>
      </c>
      <c r="L18" s="440">
        <f t="shared" si="16"/>
        <v>1.0907856816148349</v>
      </c>
      <c r="M18" s="440">
        <f t="shared" si="16"/>
        <v>1.0960210569159823</v>
      </c>
      <c r="N18" s="599">
        <f t="shared" si="15"/>
        <v>1.0488394929636253</v>
      </c>
      <c r="O18" s="599"/>
      <c r="P18" s="441">
        <f t="shared" si="4"/>
        <v>0.10800374648412643</v>
      </c>
      <c r="Q18" s="440">
        <f t="shared" si="5"/>
        <v>0.56324950267238716</v>
      </c>
      <c r="R18" s="442">
        <f t="shared" si="6"/>
        <v>8304265.6631533233</v>
      </c>
    </row>
    <row r="19" spans="1:18" x14ac:dyDescent="0.3">
      <c r="A19" s="420" t="s">
        <v>8</v>
      </c>
      <c r="B19" s="421" t="s">
        <v>35</v>
      </c>
      <c r="C19" s="422">
        <f t="shared" ref="C19:M19" si="17">(C74*C$62+C123*C$111+C172*C$160)/(SUM(C$160,C$111,C$62))</f>
        <v>0.44570522237936033</v>
      </c>
      <c r="D19" s="422">
        <f t="shared" si="17"/>
        <v>0.44508831120943315</v>
      </c>
      <c r="E19" s="422">
        <f t="shared" si="17"/>
        <v>0.8097897297963591</v>
      </c>
      <c r="F19" s="422">
        <f t="shared" si="17"/>
        <v>0.92965663226624606</v>
      </c>
      <c r="G19" s="422">
        <f t="shared" si="17"/>
        <v>0.81243005811010827</v>
      </c>
      <c r="H19" s="422">
        <f t="shared" si="17"/>
        <v>0.80866607499993037</v>
      </c>
      <c r="I19" s="422">
        <f t="shared" si="17"/>
        <v>0.80370000000000008</v>
      </c>
      <c r="J19" s="422">
        <f t="shared" si="17"/>
        <v>0.86933446988388385</v>
      </c>
      <c r="K19" s="422">
        <f t="shared" si="17"/>
        <v>0.8084734334636634</v>
      </c>
      <c r="L19" s="422">
        <f t="shared" si="17"/>
        <v>0.80973574431265216</v>
      </c>
      <c r="M19" s="422">
        <f t="shared" si="17"/>
        <v>0.81084494231766946</v>
      </c>
      <c r="N19" s="600">
        <f t="shared" si="15"/>
        <v>0.76209813872524845</v>
      </c>
      <c r="O19" s="600"/>
      <c r="P19" s="423">
        <f t="shared" si="4"/>
        <v>7.8476692309068993E-2</v>
      </c>
      <c r="Q19" s="422">
        <f t="shared" si="5"/>
        <v>0.40926319089267449</v>
      </c>
      <c r="R19" s="424">
        <f t="shared" si="6"/>
        <v>6033969.3993470008</v>
      </c>
    </row>
    <row r="20" spans="1:18" x14ac:dyDescent="0.3">
      <c r="A20" s="438" t="s">
        <v>9</v>
      </c>
      <c r="B20" s="439" t="s">
        <v>108</v>
      </c>
      <c r="C20" s="440">
        <f t="shared" ref="C20:M20" si="18">(C75*C$62+C124*C$111+C173*C$160)/(SUM(C$160,C$111,C$62))</f>
        <v>0.3997480324506642</v>
      </c>
      <c r="D20" s="440">
        <f t="shared" si="18"/>
        <v>0.39922205940481709</v>
      </c>
      <c r="E20" s="440">
        <f t="shared" si="18"/>
        <v>0.726244519947018</v>
      </c>
      <c r="F20" s="440">
        <f t="shared" si="18"/>
        <v>0.83375271415766683</v>
      </c>
      <c r="G20" s="440">
        <f t="shared" si="18"/>
        <v>0.7286077241779958</v>
      </c>
      <c r="H20" s="440">
        <f t="shared" si="18"/>
        <v>0.72523873148137263</v>
      </c>
      <c r="I20" s="440">
        <f t="shared" si="18"/>
        <v>0.7208</v>
      </c>
      <c r="J20" s="440">
        <f t="shared" si="18"/>
        <v>0.78314806166225048</v>
      </c>
      <c r="K20" s="440">
        <f t="shared" si="18"/>
        <v>0.72506526653306869</v>
      </c>
      <c r="L20" s="440">
        <f t="shared" si="18"/>
        <v>0.72619066731479154</v>
      </c>
      <c r="M20" s="440">
        <f t="shared" si="18"/>
        <v>0.72719016811940995</v>
      </c>
      <c r="N20" s="599">
        <f t="shared" si="15"/>
        <v>0.68357883768494132</v>
      </c>
      <c r="O20" s="599"/>
      <c r="P20" s="441">
        <f t="shared" si="4"/>
        <v>7.0391204738701307E-2</v>
      </c>
      <c r="Q20" s="440">
        <f t="shared" si="5"/>
        <v>0.36709662722126796</v>
      </c>
      <c r="R20" s="442">
        <f t="shared" si="6"/>
        <v>5412286.9208570002</v>
      </c>
    </row>
    <row r="21" spans="1:18" x14ac:dyDescent="0.3">
      <c r="A21" s="420" t="s">
        <v>10</v>
      </c>
      <c r="B21" s="421" t="s">
        <v>109</v>
      </c>
      <c r="C21" s="422">
        <f t="shared" ref="C21:M21" si="19">(C76*C$62+C125*C$111+C174*C$160)/(SUM(C$160,C$111,C$62))</f>
        <v>4.1600454119944369E-2</v>
      </c>
      <c r="D21" s="422">
        <f t="shared" si="19"/>
        <v>4.1546809670385487E-2</v>
      </c>
      <c r="E21" s="422">
        <f t="shared" si="19"/>
        <v>7.5662718614079388E-2</v>
      </c>
      <c r="F21" s="422">
        <f t="shared" si="19"/>
        <v>8.6831241502394893E-2</v>
      </c>
      <c r="G21" s="422">
        <f t="shared" si="19"/>
        <v>7.5907944524247636E-2</v>
      </c>
      <c r="H21" s="422">
        <f t="shared" si="19"/>
        <v>7.5558323324486379E-2</v>
      </c>
      <c r="I21" s="422">
        <f t="shared" si="19"/>
        <v>7.51E-2</v>
      </c>
      <c r="J21" s="422">
        <f t="shared" si="19"/>
        <v>7.8014806166225026E-2</v>
      </c>
      <c r="K21" s="422">
        <f t="shared" si="19"/>
        <v>7.5539934813573462E-2</v>
      </c>
      <c r="L21" s="422">
        <f t="shared" si="19"/>
        <v>7.5655069664730984E-2</v>
      </c>
      <c r="M21" s="422">
        <f t="shared" si="19"/>
        <v>7.576128976049587E-2</v>
      </c>
      <c r="N21" s="600">
        <f t="shared" si="15"/>
        <v>7.1110739209767918E-2</v>
      </c>
      <c r="O21" s="600"/>
      <c r="P21" s="423">
        <f t="shared" si="4"/>
        <v>7.3225944498039233E-3</v>
      </c>
      <c r="Q21" s="422">
        <f t="shared" si="5"/>
        <v>3.818800566080198E-2</v>
      </c>
      <c r="R21" s="424">
        <f t="shared" si="6"/>
        <v>563024.63233199995</v>
      </c>
    </row>
    <row r="22" spans="1:18" x14ac:dyDescent="0.3">
      <c r="A22" s="438" t="s">
        <v>11</v>
      </c>
      <c r="B22" s="439" t="s">
        <v>110</v>
      </c>
      <c r="C22" s="440">
        <f t="shared" ref="C22:M22" si="20">(C77*C$62+C126*C$111+C175*C$160)/(SUM(C$160,C$111,C$62))</f>
        <v>4.3567358087517379E-3</v>
      </c>
      <c r="D22" s="440">
        <f t="shared" si="20"/>
        <v>4.3194421342305136E-3</v>
      </c>
      <c r="E22" s="440">
        <f t="shared" si="20"/>
        <v>7.8824912352616593E-3</v>
      </c>
      <c r="F22" s="440">
        <f t="shared" si="20"/>
        <v>9.0726766061842625E-3</v>
      </c>
      <c r="G22" s="440">
        <f t="shared" si="20"/>
        <v>7.914389407864833E-3</v>
      </c>
      <c r="H22" s="440">
        <f t="shared" si="20"/>
        <v>7.8690201940713241E-3</v>
      </c>
      <c r="I22" s="440">
        <f t="shared" si="20"/>
        <v>7.7999999999999996E-3</v>
      </c>
      <c r="J22" s="440">
        <f t="shared" si="20"/>
        <v>8.1716020554083446E-3</v>
      </c>
      <c r="K22" s="440">
        <f t="shared" si="20"/>
        <v>7.8682321170213051E-3</v>
      </c>
      <c r="L22" s="440">
        <f t="shared" si="20"/>
        <v>7.890007333129577E-3</v>
      </c>
      <c r="M22" s="440">
        <f t="shared" si="20"/>
        <v>7.8934844377636509E-3</v>
      </c>
      <c r="N22" s="599">
        <f t="shared" si="15"/>
        <v>7.4085618305392061E-3</v>
      </c>
      <c r="O22" s="599"/>
      <c r="P22" s="441">
        <f t="shared" si="4"/>
        <v>7.628931205637602E-4</v>
      </c>
      <c r="Q22" s="440">
        <f t="shared" si="5"/>
        <v>3.9785580106045425E-3</v>
      </c>
      <c r="R22" s="442">
        <f t="shared" si="6"/>
        <v>58657.846158</v>
      </c>
    </row>
    <row r="23" spans="1:18" x14ac:dyDescent="0.3">
      <c r="A23" s="438" t="s">
        <v>13</v>
      </c>
      <c r="B23" s="439" t="s">
        <v>40</v>
      </c>
      <c r="C23" s="440">
        <f t="shared" ref="C23:M23" si="21">(C78*C$62+C127*C$111+C176*C$160)/(SUM(C$160,C$111,C$62))</f>
        <v>0</v>
      </c>
      <c r="D23" s="440">
        <f t="shared" si="21"/>
        <v>0</v>
      </c>
      <c r="E23" s="440">
        <f t="shared" si="21"/>
        <v>0</v>
      </c>
      <c r="F23" s="440">
        <f t="shared" si="21"/>
        <v>0</v>
      </c>
      <c r="G23" s="440">
        <f t="shared" si="21"/>
        <v>0</v>
      </c>
      <c r="H23" s="440">
        <f t="shared" si="21"/>
        <v>0</v>
      </c>
      <c r="I23" s="440">
        <f t="shared" si="21"/>
        <v>0</v>
      </c>
      <c r="J23" s="440">
        <f t="shared" si="21"/>
        <v>0</v>
      </c>
      <c r="K23" s="440">
        <f t="shared" si="21"/>
        <v>0</v>
      </c>
      <c r="L23" s="440">
        <f t="shared" si="21"/>
        <v>0</v>
      </c>
      <c r="M23" s="440">
        <f t="shared" si="21"/>
        <v>0</v>
      </c>
      <c r="N23" s="599">
        <f t="shared" si="15"/>
        <v>0</v>
      </c>
      <c r="O23" s="599"/>
      <c r="P23" s="441">
        <f t="shared" si="4"/>
        <v>0</v>
      </c>
      <c r="Q23" s="440">
        <f t="shared" si="5"/>
        <v>0</v>
      </c>
      <c r="R23" s="442">
        <f t="shared" si="6"/>
        <v>0</v>
      </c>
    </row>
    <row r="24" spans="1:18" x14ac:dyDescent="0.3">
      <c r="A24" s="425" t="s">
        <v>14</v>
      </c>
      <c r="B24" s="421" t="s">
        <v>118</v>
      </c>
      <c r="C24" s="422">
        <f t="shared" ref="C24:M24" si="22">(C79*C$62+C128*C$111+C177*C$160)/(SUM(C$160,C$111,C$62))</f>
        <v>0.15329030645877095</v>
      </c>
      <c r="D24" s="422">
        <f t="shared" si="22"/>
        <v>0.15409119852107525</v>
      </c>
      <c r="E24" s="422">
        <f t="shared" si="22"/>
        <v>0.23979078089245434</v>
      </c>
      <c r="F24" s="422">
        <f t="shared" si="22"/>
        <v>0.2641564996603914</v>
      </c>
      <c r="G24" s="422">
        <f t="shared" si="22"/>
        <v>0.2399935687941529</v>
      </c>
      <c r="H24" s="422">
        <f t="shared" si="22"/>
        <v>0.23969542261306412</v>
      </c>
      <c r="I24" s="422">
        <f t="shared" si="22"/>
        <v>0.24010000000000001</v>
      </c>
      <c r="J24" s="422">
        <f t="shared" si="22"/>
        <v>0.26092087810551712</v>
      </c>
      <c r="K24" s="422">
        <f t="shared" si="22"/>
        <v>0.23954656307324823</v>
      </c>
      <c r="L24" s="422">
        <f t="shared" si="22"/>
        <v>0.23907520166106339</v>
      </c>
      <c r="M24" s="422">
        <f t="shared" si="22"/>
        <v>0.24002467739214758</v>
      </c>
      <c r="N24" s="600">
        <f t="shared" si="15"/>
        <v>0.22871820928788644</v>
      </c>
      <c r="O24" s="600"/>
      <c r="P24" s="423">
        <f t="shared" si="4"/>
        <v>2.3552148501228262E-2</v>
      </c>
      <c r="Q24" s="422">
        <f t="shared" si="5"/>
        <v>0.1228266274275284</v>
      </c>
      <c r="R24" s="424">
        <f t="shared" si="6"/>
        <v>1810893.6445180003</v>
      </c>
    </row>
    <row r="25" spans="1:18" x14ac:dyDescent="0.3">
      <c r="A25" s="443"/>
      <c r="B25" s="439" t="s">
        <v>117</v>
      </c>
      <c r="C25" s="440">
        <f t="shared" ref="C25:M25" si="23">(C80*C$62+C129*C$111+C178*C$160)/(SUM(C$160,C$111,C$62))</f>
        <v>5.162229791413947E-2</v>
      </c>
      <c r="D25" s="440">
        <f t="shared" si="23"/>
        <v>5.1999183183372613E-2</v>
      </c>
      <c r="E25" s="440">
        <f t="shared" si="23"/>
        <v>7.7370084268827605E-2</v>
      </c>
      <c r="F25" s="440">
        <f t="shared" si="23"/>
        <v>8.4085888290026362E-2</v>
      </c>
      <c r="G25" s="440">
        <f t="shared" si="23"/>
        <v>7.7371453997999079E-2</v>
      </c>
      <c r="H25" s="440">
        <f t="shared" si="23"/>
        <v>7.7365618560047339E-2</v>
      </c>
      <c r="I25" s="440">
        <f t="shared" si="23"/>
        <v>7.7700000000000005E-2</v>
      </c>
      <c r="J25" s="440">
        <f t="shared" si="23"/>
        <v>8.4574030831125177E-2</v>
      </c>
      <c r="K25" s="440">
        <f t="shared" si="23"/>
        <v>7.7308044936746034E-2</v>
      </c>
      <c r="L25" s="440">
        <f t="shared" si="23"/>
        <v>7.7065062331601403E-2</v>
      </c>
      <c r="M25" s="440">
        <f t="shared" si="23"/>
        <v>7.7436159862449908E-2</v>
      </c>
      <c r="N25" s="599">
        <f t="shared" si="15"/>
        <v>7.4110370919112059E-2</v>
      </c>
      <c r="O25" s="599"/>
      <c r="P25" s="441">
        <f t="shared" si="4"/>
        <v>7.631480094228248E-3</v>
      </c>
      <c r="Q25" s="440">
        <f t="shared" si="5"/>
        <v>3.9798872795213942E-2</v>
      </c>
      <c r="R25" s="442">
        <f t="shared" si="6"/>
        <v>586774.44226299995</v>
      </c>
    </row>
    <row r="26" spans="1:18" x14ac:dyDescent="0.3">
      <c r="A26" s="404">
        <v>6</v>
      </c>
      <c r="B26" s="398" t="s">
        <v>42</v>
      </c>
      <c r="C26" s="405">
        <f>SUM(C27:C29)</f>
        <v>0.38470728987248148</v>
      </c>
      <c r="D26" s="405">
        <f t="shared" ref="D26:M26" si="24">SUM(D27:D29)</f>
        <v>0.39260664310924798</v>
      </c>
      <c r="E26" s="405">
        <f t="shared" si="24"/>
        <v>0.48321863745303206</v>
      </c>
      <c r="F26" s="405">
        <f t="shared" si="24"/>
        <v>0.51111459279259508</v>
      </c>
      <c r="G26" s="405">
        <f t="shared" si="24"/>
        <v>0.48026926384870577</v>
      </c>
      <c r="H26" s="405">
        <f t="shared" si="24"/>
        <v>0.48441227628221095</v>
      </c>
      <c r="I26" s="405">
        <f t="shared" si="24"/>
        <v>0.49529999999999996</v>
      </c>
      <c r="J26" s="405">
        <f>SUM(J27:J29)</f>
        <v>1.0354759925829939</v>
      </c>
      <c r="K26" s="405">
        <f t="shared" si="24"/>
        <v>0.48371657648223276</v>
      </c>
      <c r="L26" s="405">
        <f t="shared" si="24"/>
        <v>0.47844515032915635</v>
      </c>
      <c r="M26" s="405">
        <f t="shared" si="24"/>
        <v>0.48307845814935552</v>
      </c>
      <c r="N26" s="603">
        <f>SUM(N27:O29)</f>
        <v>0.48652975184511349</v>
      </c>
      <c r="O26" s="603"/>
      <c r="P26" s="406">
        <f t="shared" si="4"/>
        <v>5.0100169118142621E-2</v>
      </c>
      <c r="Q26" s="405">
        <f t="shared" si="5"/>
        <v>0.26127700434673085</v>
      </c>
      <c r="R26" s="407">
        <f t="shared" si="6"/>
        <v>3852135.9459239999</v>
      </c>
    </row>
    <row r="27" spans="1:18" x14ac:dyDescent="0.3">
      <c r="A27" s="420" t="s">
        <v>15</v>
      </c>
      <c r="B27" s="421" t="s">
        <v>43</v>
      </c>
      <c r="C27" s="422">
        <f t="shared" ref="C27:M27" si="25">(C82*C$62+C131*C$111+C180*C$160)/(SUM(C$160,C$111,C$62))</f>
        <v>0.17632231841178733</v>
      </c>
      <c r="D27" s="422">
        <f t="shared" si="25"/>
        <v>0.17727174157175155</v>
      </c>
      <c r="E27" s="422">
        <f t="shared" si="25"/>
        <v>0.2728639546004219</v>
      </c>
      <c r="F27" s="422">
        <f t="shared" si="25"/>
        <v>0.2995745294789442</v>
      </c>
      <c r="G27" s="422">
        <f t="shared" si="25"/>
        <v>0.27304350373725383</v>
      </c>
      <c r="H27" s="422">
        <f t="shared" si="25"/>
        <v>0.27277646674753425</v>
      </c>
      <c r="I27" s="422">
        <f t="shared" si="25"/>
        <v>0.27339999999999998</v>
      </c>
      <c r="J27" s="422">
        <f t="shared" si="25"/>
        <v>0.29729369454878385</v>
      </c>
      <c r="K27" s="422">
        <f t="shared" si="25"/>
        <v>0.2725994114538553</v>
      </c>
      <c r="L27" s="422">
        <f t="shared" si="25"/>
        <v>0.27199022732701689</v>
      </c>
      <c r="M27" s="422">
        <f t="shared" si="25"/>
        <v>0.27312264399504976</v>
      </c>
      <c r="N27" s="600">
        <f t="shared" ref="N27:N30" si="26">(O82*$O$62+O131*$O$111+O180*$O$160)/$N$7</f>
        <v>0.26052936139009625</v>
      </c>
      <c r="O27" s="600"/>
      <c r="P27" s="423">
        <f t="shared" si="4"/>
        <v>2.6827886714810394E-2</v>
      </c>
      <c r="Q27" s="422">
        <f t="shared" si="5"/>
        <v>0.13990990444103682</v>
      </c>
      <c r="R27" s="424">
        <f t="shared" si="6"/>
        <v>2062760.8366669996</v>
      </c>
    </row>
    <row r="28" spans="1:18" x14ac:dyDescent="0.3">
      <c r="A28" s="438" t="s">
        <v>16</v>
      </c>
      <c r="B28" s="439" t="s">
        <v>80</v>
      </c>
      <c r="C28" s="440">
        <f t="shared" ref="C28:M28" si="27">(C83*C$62+C132*C$111+C181*C$160)/(SUM(C$160,C$111,C$62))</f>
        <v>0.20838497146069412</v>
      </c>
      <c r="D28" s="440">
        <f t="shared" si="27"/>
        <v>0.21533490153749646</v>
      </c>
      <c r="E28" s="440">
        <f t="shared" si="27"/>
        <v>0.21035468285261014</v>
      </c>
      <c r="F28" s="440">
        <f t="shared" si="27"/>
        <v>0.21154006331365094</v>
      </c>
      <c r="G28" s="440">
        <f t="shared" si="27"/>
        <v>0.20722576011145194</v>
      </c>
      <c r="H28" s="440">
        <f t="shared" si="27"/>
        <v>0.2116358095346767</v>
      </c>
      <c r="I28" s="440">
        <f t="shared" si="27"/>
        <v>0.22189999999999999</v>
      </c>
      <c r="J28" s="440">
        <f t="shared" si="27"/>
        <v>0.21778229803420998</v>
      </c>
      <c r="K28" s="440">
        <f t="shared" si="27"/>
        <v>0.21111716502837746</v>
      </c>
      <c r="L28" s="440">
        <f t="shared" si="27"/>
        <v>0.20645492300213947</v>
      </c>
      <c r="M28" s="440">
        <f t="shared" si="27"/>
        <v>0.20995581415430575</v>
      </c>
      <c r="N28" s="599">
        <f t="shared" si="26"/>
        <v>0.2114817556724721</v>
      </c>
      <c r="O28" s="599"/>
      <c r="P28" s="441">
        <f t="shared" si="4"/>
        <v>2.1777232912090376E-2</v>
      </c>
      <c r="Q28" s="440">
        <f t="shared" si="5"/>
        <v>0.11357027887100575</v>
      </c>
      <c r="R28" s="442">
        <f t="shared" si="6"/>
        <v>1674422.725113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26"/>
        <v>1.4518634782545104E-2</v>
      </c>
      <c r="O29" s="600"/>
      <c r="P29" s="423">
        <f t="shared" si="4"/>
        <v>1.4950494912418439E-3</v>
      </c>
      <c r="Q29" s="422">
        <f t="shared" si="5"/>
        <v>7.7968210346882486E-3</v>
      </c>
      <c r="R29" s="424">
        <f t="shared" si="6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26"/>
        <v>1.4518634782545104E-2</v>
      </c>
      <c r="O30" s="599"/>
      <c r="P30" s="441">
        <f t="shared" si="4"/>
        <v>1.4950494912418439E-3</v>
      </c>
      <c r="Q30" s="440">
        <f t="shared" si="5"/>
        <v>7.7968210346882486E-3</v>
      </c>
      <c r="R30" s="442">
        <f t="shared" si="6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0.2939422524926773</v>
      </c>
      <c r="D31" s="405">
        <f>SUM(D32:D33)</f>
        <v>0.33076135849588839</v>
      </c>
      <c r="E31" s="405">
        <f t="shared" ref="E31:M31" si="28">SUM(E32:E33)</f>
        <v>0.42241297248661303</v>
      </c>
      <c r="F31" s="405">
        <f t="shared" si="28"/>
        <v>0.82399003806893323</v>
      </c>
      <c r="G31" s="405">
        <f t="shared" si="28"/>
        <v>0.73267910404189762</v>
      </c>
      <c r="H31" s="405">
        <f t="shared" si="28"/>
        <v>0.74071369728963998</v>
      </c>
      <c r="I31" s="405">
        <f t="shared" si="28"/>
        <v>1.9217</v>
      </c>
      <c r="J31" s="405">
        <f t="shared" si="28"/>
        <v>1.0108331618395494</v>
      </c>
      <c r="K31" s="405">
        <f t="shared" si="28"/>
        <v>1.112965859651398</v>
      </c>
      <c r="L31" s="405">
        <f t="shared" si="28"/>
        <v>1.1375755951778677</v>
      </c>
      <c r="M31" s="405">
        <f t="shared" si="28"/>
        <v>1.7513937358047029</v>
      </c>
      <c r="N31" s="603">
        <f>SUM(N32:O33)</f>
        <v>0.73697093518592749</v>
      </c>
      <c r="O31" s="603"/>
      <c r="P31" s="406">
        <f t="shared" si="4"/>
        <v>7.588923051045994E-2</v>
      </c>
      <c r="Q31" s="405">
        <f t="shared" si="5"/>
        <v>0.39576933888574856</v>
      </c>
      <c r="R31" s="407">
        <f t="shared" si="6"/>
        <v>5835022.8732460001</v>
      </c>
    </row>
    <row r="32" spans="1:18" x14ac:dyDescent="0.3">
      <c r="A32" s="420" t="s">
        <v>17</v>
      </c>
      <c r="B32" s="421" t="s">
        <v>46</v>
      </c>
      <c r="C32" s="422">
        <f t="shared" ref="C32:M32" si="29">(C87*C$62+C136*C$111+C185*C$160)/(SUM(C$160,C$111,C$62))</f>
        <v>0.27796789481345602</v>
      </c>
      <c r="D32" s="422">
        <f t="shared" si="29"/>
        <v>0.31460973681629795</v>
      </c>
      <c r="E32" s="422">
        <f t="shared" si="29"/>
        <v>0.40054900183404396</v>
      </c>
      <c r="F32" s="422">
        <f t="shared" si="29"/>
        <v>0.78226137200072243</v>
      </c>
      <c r="G32" s="422">
        <f t="shared" si="29"/>
        <v>0.69359599738576683</v>
      </c>
      <c r="H32" s="422">
        <f t="shared" si="29"/>
        <v>0.70276116869737404</v>
      </c>
      <c r="I32" s="422">
        <f t="shared" si="29"/>
        <v>1.8371999999999999</v>
      </c>
      <c r="J32" s="422">
        <f t="shared" si="29"/>
        <v>0.95067006049914993</v>
      </c>
      <c r="K32" s="422">
        <f t="shared" si="29"/>
        <v>1.0553276185917837</v>
      </c>
      <c r="L32" s="422">
        <f t="shared" si="29"/>
        <v>1.0752302981861197</v>
      </c>
      <c r="M32" s="422">
        <f t="shared" si="29"/>
        <v>1.6596440237115759</v>
      </c>
      <c r="N32" s="600">
        <f t="shared" ref="N32:N48" si="30">(O87*$O$62+O136*$O$111+O185*$O$160)/$N$7</f>
        <v>0.6986945130191563</v>
      </c>
      <c r="O32" s="600"/>
      <c r="P32" s="423">
        <f t="shared" si="4"/>
        <v>7.1947734195958818E-2</v>
      </c>
      <c r="Q32" s="422">
        <f t="shared" si="5"/>
        <v>0.3752140719510586</v>
      </c>
      <c r="R32" s="424">
        <f t="shared" si="6"/>
        <v>5531966.4185260003</v>
      </c>
    </row>
    <row r="33" spans="1:20" x14ac:dyDescent="0.3">
      <c r="A33" s="438" t="s">
        <v>18</v>
      </c>
      <c r="B33" s="439" t="s">
        <v>48</v>
      </c>
      <c r="C33" s="440">
        <f t="shared" ref="C33:M33" si="31">(C88*C$62+C137*C$111+C186*C$160)/(SUM(C$160,C$111,C$62))</f>
        <v>1.5974357679221278E-2</v>
      </c>
      <c r="D33" s="440">
        <f t="shared" si="31"/>
        <v>1.6151621679590458E-2</v>
      </c>
      <c r="E33" s="440">
        <f t="shared" si="31"/>
        <v>2.1863970652569061E-2</v>
      </c>
      <c r="F33" s="440">
        <f t="shared" si="31"/>
        <v>4.1728666068210803E-2</v>
      </c>
      <c r="G33" s="440">
        <f t="shared" si="31"/>
        <v>3.9083106656130795E-2</v>
      </c>
      <c r="H33" s="440">
        <f t="shared" si="31"/>
        <v>3.7952528592265979E-2</v>
      </c>
      <c r="I33" s="440">
        <f t="shared" si="31"/>
        <v>8.4500000000000006E-2</v>
      </c>
      <c r="J33" s="440">
        <f t="shared" si="31"/>
        <v>6.0163101340399462E-2</v>
      </c>
      <c r="K33" s="440">
        <f t="shared" si="31"/>
        <v>5.7638241059614272E-2</v>
      </c>
      <c r="L33" s="440">
        <f t="shared" si="31"/>
        <v>6.234529699174788E-2</v>
      </c>
      <c r="M33" s="440">
        <f t="shared" si="31"/>
        <v>9.1749712093126934E-2</v>
      </c>
      <c r="N33" s="599">
        <f t="shared" si="30"/>
        <v>3.8276422166771192E-2</v>
      </c>
      <c r="O33" s="599"/>
      <c r="P33" s="441">
        <f t="shared" si="4"/>
        <v>3.9414963145011205E-3</v>
      </c>
      <c r="Q33" s="440">
        <f t="shared" si="5"/>
        <v>2.0555266934689977E-2</v>
      </c>
      <c r="R33" s="442">
        <f t="shared" si="6"/>
        <v>303056.45472000004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0.45060427330997133</v>
      </c>
      <c r="E34" s="405">
        <f t="shared" ref="E34:M34" si="32">SUM(E35:E38)</f>
        <v>0.59319143079775116</v>
      </c>
      <c r="F34" s="405">
        <f t="shared" si="32"/>
        <v>1.1622957910324072</v>
      </c>
      <c r="G34" s="405">
        <f t="shared" si="32"/>
        <v>0.87651044412944423</v>
      </c>
      <c r="H34" s="405">
        <f t="shared" si="32"/>
        <v>0.96925630040862465</v>
      </c>
      <c r="I34" s="405">
        <f t="shared" si="32"/>
        <v>1.7311000000000001</v>
      </c>
      <c r="J34" s="405">
        <f t="shared" si="32"/>
        <v>1.1740532925810563</v>
      </c>
      <c r="K34" s="405">
        <f t="shared" si="32"/>
        <v>1.6290839866399112</v>
      </c>
      <c r="L34" s="405">
        <f t="shared" si="32"/>
        <v>1.5490027401182689</v>
      </c>
      <c r="M34" s="405">
        <f t="shared" si="32"/>
        <v>2.8001433359291914</v>
      </c>
      <c r="N34" s="603">
        <f>SUM(N35:O38)</f>
        <v>1.050318229726467</v>
      </c>
      <c r="O34" s="603"/>
      <c r="P34" s="406">
        <f t="shared" si="4"/>
        <v>0.10815601869691224</v>
      </c>
      <c r="Q34" s="405">
        <f t="shared" si="5"/>
        <v>0.56404361631116762</v>
      </c>
      <c r="R34" s="407">
        <f t="shared" si="6"/>
        <v>8315973.6728220014</v>
      </c>
    </row>
    <row r="35" spans="1:20" x14ac:dyDescent="0.3">
      <c r="A35" s="420" t="s">
        <v>19</v>
      </c>
      <c r="B35" s="421" t="s">
        <v>46</v>
      </c>
      <c r="C35" s="422">
        <f t="shared" ref="C35:M35" si="33">(C90*C$62+C139*C$111+C188*C$160)/(SUM(C$160,C$111,C$62))</f>
        <v>0.2793128901801829</v>
      </c>
      <c r="D35" s="422">
        <f t="shared" si="33"/>
        <v>0.22788666462926396</v>
      </c>
      <c r="E35" s="422">
        <f t="shared" si="33"/>
        <v>0.3000054513558898</v>
      </c>
      <c r="F35" s="422">
        <f t="shared" si="33"/>
        <v>0.58781403988625991</v>
      </c>
      <c r="G35" s="422">
        <f t="shared" si="33"/>
        <v>0.44326629374571563</v>
      </c>
      <c r="H35" s="422">
        <f t="shared" si="33"/>
        <v>0.49017859960946142</v>
      </c>
      <c r="I35" s="422">
        <f t="shared" si="33"/>
        <v>0.87560000000000004</v>
      </c>
      <c r="J35" s="422">
        <f t="shared" si="33"/>
        <v>0.5938186360134865</v>
      </c>
      <c r="K35" s="422">
        <f t="shared" si="33"/>
        <v>0.82389971172924248</v>
      </c>
      <c r="L35" s="422">
        <f t="shared" si="33"/>
        <v>0.78332890489149998</v>
      </c>
      <c r="M35" s="422">
        <f t="shared" si="33"/>
        <v>1.4160828089033841</v>
      </c>
      <c r="N35" s="600">
        <f t="shared" si="30"/>
        <v>0.5311822137079012</v>
      </c>
      <c r="O35" s="600"/>
      <c r="P35" s="423">
        <f t="shared" si="4"/>
        <v>5.4698235078925336E-2</v>
      </c>
      <c r="Q35" s="422">
        <f t="shared" si="5"/>
        <v>0.2852563425639133</v>
      </c>
      <c r="R35" s="424">
        <f t="shared" si="6"/>
        <v>4205675.1750529995</v>
      </c>
    </row>
    <row r="36" spans="1:20" x14ac:dyDescent="0.3">
      <c r="A36" s="438" t="s">
        <v>19</v>
      </c>
      <c r="B36" s="439" t="s">
        <v>47</v>
      </c>
      <c r="C36" s="440">
        <f t="shared" ref="C36:M36" si="34">(C91*C$62+C140*C$111+C189*C$160)/(SUM(C$160,C$111,C$62))</f>
        <v>0.14322056716470902</v>
      </c>
      <c r="D36" s="440">
        <f t="shared" si="34"/>
        <v>0.11680920534112074</v>
      </c>
      <c r="E36" s="440">
        <f t="shared" si="34"/>
        <v>0.15382433006140533</v>
      </c>
      <c r="F36" s="440">
        <f t="shared" si="34"/>
        <v>0.30135133996890007</v>
      </c>
      <c r="G36" s="440">
        <f t="shared" si="34"/>
        <v>0.22725838198687254</v>
      </c>
      <c r="H36" s="440">
        <f t="shared" si="34"/>
        <v>0.25819413296943117</v>
      </c>
      <c r="I36" s="440">
        <f t="shared" si="34"/>
        <v>0.44869999999999999</v>
      </c>
      <c r="J36" s="440">
        <f t="shared" si="34"/>
        <v>0.30434390464658895</v>
      </c>
      <c r="K36" s="440">
        <f t="shared" si="34"/>
        <v>0.42237171501086679</v>
      </c>
      <c r="L36" s="440">
        <f t="shared" si="34"/>
        <v>0.40165201661063377</v>
      </c>
      <c r="M36" s="440">
        <f t="shared" si="34"/>
        <v>0.72597135935250434</v>
      </c>
      <c r="N36" s="599">
        <f t="shared" si="30"/>
        <v>0.27350507562662524</v>
      </c>
      <c r="O36" s="599"/>
      <c r="P36" s="441">
        <f t="shared" si="4"/>
        <v>2.8164054698810163E-2</v>
      </c>
      <c r="Q36" s="440">
        <f t="shared" si="5"/>
        <v>0.14687814375656139</v>
      </c>
      <c r="R36" s="442">
        <f t="shared" si="6"/>
        <v>2165497.0312060001</v>
      </c>
    </row>
    <row r="37" spans="1:20" x14ac:dyDescent="0.3">
      <c r="A37" s="420" t="s">
        <v>20</v>
      </c>
      <c r="B37" s="421" t="s">
        <v>50</v>
      </c>
      <c r="C37" s="422">
        <f t="shared" ref="C37:M37" si="35">(C92*C$62+C141*C$111+C190*C$160)/(SUM(C$160,C$111,C$62))</f>
        <v>8.5792249474836532E-2</v>
      </c>
      <c r="D37" s="422">
        <f t="shared" si="35"/>
        <v>7.0018301253731069E-2</v>
      </c>
      <c r="E37" s="422">
        <f t="shared" si="35"/>
        <v>9.2148082293939462E-2</v>
      </c>
      <c r="F37" s="422">
        <f t="shared" si="35"/>
        <v>0.18056639102899522</v>
      </c>
      <c r="G37" s="422">
        <f t="shared" si="35"/>
        <v>0.13617929602646195</v>
      </c>
      <c r="H37" s="422">
        <f t="shared" si="35"/>
        <v>0.15060051835759738</v>
      </c>
      <c r="I37" s="422">
        <f t="shared" si="35"/>
        <v>0.26900000000000002</v>
      </c>
      <c r="J37" s="422">
        <f t="shared" si="35"/>
        <v>0.18238930402119841</v>
      </c>
      <c r="K37" s="422">
        <f t="shared" si="35"/>
        <v>0.25307855024508696</v>
      </c>
      <c r="L37" s="422">
        <f t="shared" si="35"/>
        <v>0.24061619896668587</v>
      </c>
      <c r="M37" s="422">
        <f t="shared" si="35"/>
        <v>0.43501488012357065</v>
      </c>
      <c r="N37" s="600">
        <f t="shared" si="30"/>
        <v>0.16317357310880262</v>
      </c>
      <c r="O37" s="600"/>
      <c r="P37" s="423">
        <f t="shared" si="4"/>
        <v>1.6802720855938806E-2</v>
      </c>
      <c r="Q37" s="422">
        <f t="shared" si="5"/>
        <v>8.7627739534400728E-2</v>
      </c>
      <c r="R37" s="424">
        <f t="shared" si="6"/>
        <v>1291939.0520589999</v>
      </c>
    </row>
    <row r="38" spans="1:20" x14ac:dyDescent="0.3">
      <c r="A38" s="438" t="s">
        <v>20</v>
      </c>
      <c r="B38" s="439" t="s">
        <v>47</v>
      </c>
      <c r="C38" s="440">
        <f t="shared" ref="C38:M38" si="36">(C93*C$62+C142*C$111+C191*C$160)/(SUM(C$160,C$111,C$62))</f>
        <v>4.4000537885736261E-2</v>
      </c>
      <c r="D38" s="440">
        <f t="shared" si="36"/>
        <v>3.5890102085855496E-2</v>
      </c>
      <c r="E38" s="440">
        <f t="shared" si="36"/>
        <v>4.7213567086516535E-2</v>
      </c>
      <c r="F38" s="440">
        <f t="shared" si="36"/>
        <v>9.2564020148252116E-2</v>
      </c>
      <c r="G38" s="440">
        <f t="shared" si="36"/>
        <v>6.9806472370394015E-2</v>
      </c>
      <c r="H38" s="440">
        <f t="shared" si="36"/>
        <v>7.028304947213472E-2</v>
      </c>
      <c r="I38" s="440">
        <f t="shared" si="36"/>
        <v>0.13780000000000001</v>
      </c>
      <c r="J38" s="440">
        <f t="shared" si="36"/>
        <v>9.35014478997825E-2</v>
      </c>
      <c r="K38" s="440">
        <f t="shared" si="36"/>
        <v>0.12973400965471504</v>
      </c>
      <c r="L38" s="440">
        <f t="shared" si="36"/>
        <v>0.12340561964944929</v>
      </c>
      <c r="M38" s="440">
        <f t="shared" si="36"/>
        <v>0.2230742875497326</v>
      </c>
      <c r="N38" s="599">
        <f t="shared" si="30"/>
        <v>8.2457367283137809E-2</v>
      </c>
      <c r="O38" s="599"/>
      <c r="P38" s="441">
        <f t="shared" si="4"/>
        <v>8.4910080632379231E-3</v>
      </c>
      <c r="Q38" s="440">
        <f t="shared" si="5"/>
        <v>4.4281390456292112E-2</v>
      </c>
      <c r="R38" s="442">
        <f t="shared" si="6"/>
        <v>652862.41450399999</v>
      </c>
    </row>
    <row r="39" spans="1:20" x14ac:dyDescent="0.3">
      <c r="A39" s="404">
        <v>9</v>
      </c>
      <c r="B39" s="398" t="s">
        <v>51</v>
      </c>
      <c r="C39" s="405">
        <f t="shared" ref="C39:M39" si="37">SUM(C42,C44)</f>
        <v>0.45777718881677132</v>
      </c>
      <c r="D39" s="405">
        <f t="shared" si="37"/>
        <v>0.48103201900707027</v>
      </c>
      <c r="E39" s="405">
        <f t="shared" si="37"/>
        <v>0.67317523400471635</v>
      </c>
      <c r="F39" s="405">
        <f t="shared" si="37"/>
        <v>0.83183615305092196</v>
      </c>
      <c r="G39" s="405">
        <f t="shared" si="37"/>
        <v>0.79006322395500117</v>
      </c>
      <c r="H39" s="405">
        <f t="shared" si="37"/>
        <v>0.79884443422419416</v>
      </c>
      <c r="I39" s="405">
        <f t="shared" si="37"/>
        <v>1.0667349641051389</v>
      </c>
      <c r="J39" s="405">
        <f t="shared" si="37"/>
        <v>0.95066190937183459</v>
      </c>
      <c r="K39" s="405">
        <f t="shared" si="37"/>
        <v>0.9845383693492108</v>
      </c>
      <c r="L39" s="405">
        <f t="shared" si="37"/>
        <v>1.0157506989693461</v>
      </c>
      <c r="M39" s="405">
        <f t="shared" si="37"/>
        <v>1.223407506999129</v>
      </c>
      <c r="N39" s="603">
        <f t="shared" si="30"/>
        <v>0.76027973066780741</v>
      </c>
      <c r="O39" s="603"/>
      <c r="P39" s="406">
        <f t="shared" si="4"/>
        <v>7.8289442606747403E-2</v>
      </c>
      <c r="Q39" s="405">
        <f t="shared" si="5"/>
        <v>0.40828666641883427</v>
      </c>
      <c r="R39" s="407">
        <f t="shared" si="6"/>
        <v>6019572.0166260842</v>
      </c>
    </row>
    <row r="40" spans="1:20" x14ac:dyDescent="0.3">
      <c r="A40" s="444"/>
      <c r="B40" s="445" t="s">
        <v>157</v>
      </c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596">
        <f t="shared" si="30"/>
        <v>-0.28330902664531654</v>
      </c>
      <c r="O40" s="596"/>
      <c r="P40" s="429">
        <f t="shared" si="4"/>
        <v>-2.9173611878406423E-2</v>
      </c>
      <c r="Q40" s="430">
        <f t="shared" si="5"/>
        <v>-0.15214307759300477</v>
      </c>
      <c r="R40" s="431">
        <f t="shared" si="6"/>
        <v>-2243120.5516340001</v>
      </c>
    </row>
    <row r="41" spans="1:20" x14ac:dyDescent="0.3">
      <c r="A41" s="432"/>
      <c r="B41" s="433" t="s">
        <v>52</v>
      </c>
      <c r="C41" s="434">
        <f t="shared" ref="C41:M41" si="38">SUM(C34,C31,C26,C16,C9)</f>
        <v>5.3813089389285205</v>
      </c>
      <c r="D41" s="434">
        <f t="shared" si="38"/>
        <v>5.6546764824266491</v>
      </c>
      <c r="E41" s="434">
        <f t="shared" si="38"/>
        <v>7.9133779330032006</v>
      </c>
      <c r="F41" s="434">
        <f t="shared" si="38"/>
        <v>9.7784848950359908</v>
      </c>
      <c r="G41" s="434">
        <f t="shared" si="38"/>
        <v>9.287431513083666</v>
      </c>
      <c r="H41" s="434">
        <f t="shared" si="38"/>
        <v>9.3906572885714255</v>
      </c>
      <c r="I41" s="434">
        <f t="shared" si="38"/>
        <v>12.539791274100001</v>
      </c>
      <c r="J41" s="434">
        <f t="shared" si="38"/>
        <v>11.17531750331305</v>
      </c>
      <c r="K41" s="434">
        <f t="shared" si="38"/>
        <v>11.573545508877729</v>
      </c>
      <c r="L41" s="434">
        <f t="shared" si="38"/>
        <v>11.940455858481993</v>
      </c>
      <c r="M41" s="434">
        <f t="shared" si="38"/>
        <v>14.381524274687649</v>
      </c>
      <c r="N41" s="597">
        <f t="shared" si="30"/>
        <v>8.937317565568808</v>
      </c>
      <c r="O41" s="597"/>
      <c r="P41" s="435">
        <f t="shared" si="4"/>
        <v>0.92031601315121314</v>
      </c>
      <c r="Q41" s="436">
        <f t="shared" si="5"/>
        <v>4.7995329197681178</v>
      </c>
      <c r="R41" s="437">
        <f t="shared" si="6"/>
        <v>70761884.805403724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39">SUM(C43:C43)</f>
        <v>0.11210880912469785</v>
      </c>
      <c r="D42" s="427">
        <f t="shared" si="39"/>
        <v>0.11780387515839438</v>
      </c>
      <c r="E42" s="427">
        <f t="shared" si="39"/>
        <v>0.1648594024782557</v>
      </c>
      <c r="F42" s="427">
        <f t="shared" si="39"/>
        <v>0.20371517581828485</v>
      </c>
      <c r="G42" s="427">
        <f t="shared" si="39"/>
        <v>0.193485060712072</v>
      </c>
      <c r="H42" s="427">
        <f t="shared" si="39"/>
        <v>0.19563556329280854</v>
      </c>
      <c r="I42" s="427">
        <f t="shared" si="39"/>
        <v>0.26124147161332534</v>
      </c>
      <c r="J42" s="427">
        <f t="shared" si="39"/>
        <v>0.23281538954652078</v>
      </c>
      <c r="K42" s="427">
        <f t="shared" si="39"/>
        <v>0.24111167358644978</v>
      </c>
      <c r="L42" s="427">
        <f t="shared" si="39"/>
        <v>0.24875551689975534</v>
      </c>
      <c r="M42" s="427">
        <f t="shared" si="39"/>
        <v>0.29961029521456783</v>
      </c>
      <c r="N42" s="598">
        <f t="shared" si="30"/>
        <v>0.186191136843495</v>
      </c>
      <c r="O42" s="598"/>
      <c r="P42" s="428">
        <f t="shared" si="4"/>
        <v>1.9172943501979227E-2</v>
      </c>
      <c r="Q42" s="427">
        <f t="shared" si="5"/>
        <v>9.9988669317529213E-2</v>
      </c>
      <c r="R42" s="424">
        <f t="shared" si="6"/>
        <v>1474182.3461509759</v>
      </c>
    </row>
    <row r="43" spans="1:20" x14ac:dyDescent="0.3">
      <c r="A43" s="438" t="s">
        <v>121</v>
      </c>
      <c r="B43" s="439" t="s">
        <v>128</v>
      </c>
      <c r="C43" s="440">
        <f t="shared" ref="C43:M43" si="40">(C98*C$62+C147*C$111+C196*C$160)/(SUM(C$160,C$111,C$62))</f>
        <v>0.11210880912469785</v>
      </c>
      <c r="D43" s="440">
        <f t="shared" si="40"/>
        <v>0.11780387515839438</v>
      </c>
      <c r="E43" s="440">
        <f t="shared" si="40"/>
        <v>0.1648594024782557</v>
      </c>
      <c r="F43" s="440">
        <f t="shared" si="40"/>
        <v>0.20371517581828485</v>
      </c>
      <c r="G43" s="440">
        <f t="shared" si="40"/>
        <v>0.193485060712072</v>
      </c>
      <c r="H43" s="440">
        <f t="shared" si="40"/>
        <v>0.19563556329280854</v>
      </c>
      <c r="I43" s="440">
        <f t="shared" si="40"/>
        <v>0.26124147161332534</v>
      </c>
      <c r="J43" s="440">
        <f t="shared" si="40"/>
        <v>0.23281538954652078</v>
      </c>
      <c r="K43" s="440">
        <f t="shared" si="40"/>
        <v>0.24111167358644978</v>
      </c>
      <c r="L43" s="440">
        <f t="shared" si="40"/>
        <v>0.24875551689975534</v>
      </c>
      <c r="M43" s="440">
        <f t="shared" si="40"/>
        <v>0.29961029521456783</v>
      </c>
      <c r="N43" s="599">
        <f t="shared" si="30"/>
        <v>0.186191136843495</v>
      </c>
      <c r="O43" s="599"/>
      <c r="P43" s="441">
        <f t="shared" si="4"/>
        <v>1.9172943501979227E-2</v>
      </c>
      <c r="Q43" s="440">
        <f t="shared" si="5"/>
        <v>9.9988669317529213E-2</v>
      </c>
      <c r="R43" s="442">
        <f t="shared" si="6"/>
        <v>1474182.3461509759</v>
      </c>
    </row>
    <row r="44" spans="1:20" x14ac:dyDescent="0.3">
      <c r="A44" s="426" t="s">
        <v>24</v>
      </c>
      <c r="B44" s="416" t="s">
        <v>56</v>
      </c>
      <c r="C44" s="427">
        <f>SUM(C45,C46)</f>
        <v>0.34566837969207348</v>
      </c>
      <c r="D44" s="427">
        <f t="shared" ref="D44:M44" si="41">SUM(D45,D46)</f>
        <v>0.36322814384867586</v>
      </c>
      <c r="E44" s="427">
        <f t="shared" si="41"/>
        <v>0.50831583152646065</v>
      </c>
      <c r="F44" s="427">
        <f t="shared" si="41"/>
        <v>0.62812097723263705</v>
      </c>
      <c r="G44" s="427">
        <f t="shared" si="41"/>
        <v>0.59657816324292923</v>
      </c>
      <c r="H44" s="427">
        <f t="shared" si="41"/>
        <v>0.60320887093138564</v>
      </c>
      <c r="I44" s="427">
        <f t="shared" si="41"/>
        <v>0.80549349249181357</v>
      </c>
      <c r="J44" s="427">
        <f t="shared" si="41"/>
        <v>0.71784651982531378</v>
      </c>
      <c r="K44" s="427">
        <f t="shared" si="41"/>
        <v>0.74342669576276099</v>
      </c>
      <c r="L44" s="427">
        <f t="shared" si="41"/>
        <v>0.76699518206959083</v>
      </c>
      <c r="M44" s="427">
        <f t="shared" si="41"/>
        <v>0.9237972117845612</v>
      </c>
      <c r="N44" s="598">
        <f t="shared" si="30"/>
        <v>0.57408859382431243</v>
      </c>
      <c r="O44" s="598"/>
      <c r="P44" s="428">
        <f t="shared" si="4"/>
        <v>5.9116499104768183E-2</v>
      </c>
      <c r="Q44" s="427">
        <f t="shared" si="5"/>
        <v>0.30829799710130507</v>
      </c>
      <c r="R44" s="424">
        <f t="shared" si="6"/>
        <v>4545389.6704751085</v>
      </c>
    </row>
    <row r="45" spans="1:20" x14ac:dyDescent="0.3">
      <c r="A45" s="438" t="s">
        <v>25</v>
      </c>
      <c r="B45" s="439" t="s">
        <v>129</v>
      </c>
      <c r="C45" s="440">
        <f t="shared" ref="C45:M45" si="42">(C100*C$62+C149*C$111+C198*C$160)/(SUM(C$160,C$111,C$62))</f>
        <v>0.11210880912469785</v>
      </c>
      <c r="D45" s="440">
        <f t="shared" si="42"/>
        <v>0.11780387515839438</v>
      </c>
      <c r="E45" s="440">
        <f t="shared" si="42"/>
        <v>0.1648594024782557</v>
      </c>
      <c r="F45" s="440">
        <f t="shared" si="42"/>
        <v>0.20371517581828485</v>
      </c>
      <c r="G45" s="440">
        <f t="shared" si="42"/>
        <v>0.193485060712072</v>
      </c>
      <c r="H45" s="440">
        <f t="shared" si="42"/>
        <v>0.19563556329280854</v>
      </c>
      <c r="I45" s="440">
        <f t="shared" si="42"/>
        <v>0.26124147161332534</v>
      </c>
      <c r="J45" s="440">
        <f t="shared" si="42"/>
        <v>0.23281538954652078</v>
      </c>
      <c r="K45" s="440">
        <f t="shared" si="42"/>
        <v>0.24111167358644978</v>
      </c>
      <c r="L45" s="440">
        <f t="shared" si="42"/>
        <v>0.24875551689975534</v>
      </c>
      <c r="M45" s="440">
        <f t="shared" si="42"/>
        <v>0.29961029521456783</v>
      </c>
      <c r="N45" s="599">
        <f t="shared" si="30"/>
        <v>0.186191136843495</v>
      </c>
      <c r="O45" s="599"/>
      <c r="P45" s="441">
        <f t="shared" si="4"/>
        <v>1.9172943501979227E-2</v>
      </c>
      <c r="Q45" s="440">
        <f t="shared" si="5"/>
        <v>9.9988669317529213E-2</v>
      </c>
      <c r="R45" s="442">
        <f t="shared" si="6"/>
        <v>1474182.3461509759</v>
      </c>
    </row>
    <row r="46" spans="1:20" x14ac:dyDescent="0.3">
      <c r="A46" s="420" t="s">
        <v>26</v>
      </c>
      <c r="B46" s="421" t="s">
        <v>130</v>
      </c>
      <c r="C46" s="422">
        <f t="shared" ref="C46:M46" si="43">(C101*C$62+C150*C$111+C199*C$160)/(SUM(C$160,C$111,C$62))</f>
        <v>0.23355957056737561</v>
      </c>
      <c r="D46" s="422">
        <f t="shared" si="43"/>
        <v>0.24542426869028144</v>
      </c>
      <c r="E46" s="422">
        <f t="shared" si="43"/>
        <v>0.343456429048205</v>
      </c>
      <c r="F46" s="422">
        <f t="shared" si="43"/>
        <v>0.42440580141435219</v>
      </c>
      <c r="G46" s="422">
        <f t="shared" si="43"/>
        <v>0.40309310253085723</v>
      </c>
      <c r="H46" s="422">
        <f t="shared" si="43"/>
        <v>0.40757330763857708</v>
      </c>
      <c r="I46" s="422">
        <f t="shared" si="43"/>
        <v>0.54425202087848823</v>
      </c>
      <c r="J46" s="422">
        <f t="shared" si="43"/>
        <v>0.48503113027879302</v>
      </c>
      <c r="K46" s="422">
        <f t="shared" si="43"/>
        <v>0.50231502217631119</v>
      </c>
      <c r="L46" s="422">
        <f t="shared" si="43"/>
        <v>0.51823966516983544</v>
      </c>
      <c r="M46" s="422">
        <f t="shared" si="43"/>
        <v>0.62418691656999337</v>
      </c>
      <c r="N46" s="600">
        <f t="shared" si="30"/>
        <v>0.38789745698081746</v>
      </c>
      <c r="O46" s="600"/>
      <c r="P46" s="423">
        <f t="shared" si="4"/>
        <v>3.9943555602788963E-2</v>
      </c>
      <c r="Q46" s="422">
        <f t="shared" si="5"/>
        <v>0.20830932778377589</v>
      </c>
      <c r="R46" s="424">
        <f t="shared" si="6"/>
        <v>3071207.3243241329</v>
      </c>
    </row>
    <row r="47" spans="1:20" ht="28.8" x14ac:dyDescent="0.3">
      <c r="A47" s="438">
        <v>10</v>
      </c>
      <c r="B47" s="447" t="s">
        <v>134</v>
      </c>
      <c r="C47" s="446">
        <f t="shared" ref="C47:M47" si="44">(C102*C$62+C151*C$111+C200*C$160)/(SUM(C$160,C$111,C$62))</f>
        <v>1.3681913784431491E-2</v>
      </c>
      <c r="D47" s="446">
        <f t="shared" si="44"/>
        <v>1.3405150888170249E-2</v>
      </c>
      <c r="E47" s="446">
        <f t="shared" si="44"/>
        <v>1.3585930591429714E-2</v>
      </c>
      <c r="F47" s="446">
        <f t="shared" si="44"/>
        <v>1.3555518711524469E-2</v>
      </c>
      <c r="G47" s="446">
        <f t="shared" si="44"/>
        <v>1.3707533666197957E-2</v>
      </c>
      <c r="H47" s="446">
        <f t="shared" si="44"/>
        <v>1.3535408907333841E-2</v>
      </c>
      <c r="I47" s="446">
        <f t="shared" si="44"/>
        <v>1.32E-2</v>
      </c>
      <c r="J47" s="446">
        <f t="shared" si="44"/>
        <v>1.3285193833774965E-2</v>
      </c>
      <c r="K47" s="446">
        <f t="shared" si="44"/>
        <v>1.3544734532171551E-2</v>
      </c>
      <c r="L47" s="446">
        <f t="shared" si="44"/>
        <v>1.3680014666259155E-2</v>
      </c>
      <c r="M47" s="446">
        <f t="shared" si="44"/>
        <v>1.3613781273786114E-2</v>
      </c>
      <c r="N47" s="601">
        <f t="shared" si="30"/>
        <v>1.3542614245803259E-2</v>
      </c>
      <c r="O47" s="601"/>
      <c r="P47" s="448">
        <f t="shared" si="4"/>
        <v>1.3945442420395019E-3</v>
      </c>
      <c r="Q47" s="446">
        <f t="shared" si="5"/>
        <v>7.2726768871747777E-3</v>
      </c>
      <c r="R47" s="449">
        <f t="shared" si="6"/>
        <v>107224.66805000001</v>
      </c>
    </row>
    <row r="48" spans="1:20" ht="18" x14ac:dyDescent="0.3">
      <c r="A48" s="450"/>
      <c r="B48" s="450" t="s">
        <v>60</v>
      </c>
      <c r="C48" s="410">
        <f t="shared" ref="C48:M48" si="45">SUM(C9,C16,C26,C31,C34,C39,C47)</f>
        <v>5.8527680415297221</v>
      </c>
      <c r="D48" s="410">
        <f t="shared" si="45"/>
        <v>6.1491136523218897</v>
      </c>
      <c r="E48" s="410">
        <f t="shared" si="45"/>
        <v>8.6001390975993477</v>
      </c>
      <c r="F48" s="410">
        <f t="shared" si="45"/>
        <v>10.623876566798437</v>
      </c>
      <c r="G48" s="410">
        <f t="shared" si="45"/>
        <v>10.091202270704864</v>
      </c>
      <c r="H48" s="410">
        <f t="shared" si="45"/>
        <v>10.203037131702953</v>
      </c>
      <c r="I48" s="410">
        <f t="shared" si="45"/>
        <v>13.619726238205139</v>
      </c>
      <c r="J48" s="410">
        <f t="shared" si="45"/>
        <v>12.139264606518662</v>
      </c>
      <c r="K48" s="410">
        <f t="shared" si="45"/>
        <v>12.571628612759111</v>
      </c>
      <c r="L48" s="410">
        <f t="shared" si="45"/>
        <v>12.969886572117597</v>
      </c>
      <c r="M48" s="410">
        <f t="shared" si="45"/>
        <v>15.618545562960565</v>
      </c>
      <c r="N48" s="602">
        <f t="shared" si="30"/>
        <v>9.7111399104824176</v>
      </c>
      <c r="O48" s="602"/>
      <c r="P48" s="411">
        <f t="shared" si="4"/>
        <v>1</v>
      </c>
      <c r="Q48" s="410">
        <f t="shared" si="5"/>
        <v>5.2150922630741263</v>
      </c>
      <c r="R48" s="412">
        <f>N48*$N$7</f>
        <v>76888681.490079805</v>
      </c>
    </row>
    <row r="49" spans="1:18" x14ac:dyDescent="0.3">
      <c r="M49" t="s">
        <v>88</v>
      </c>
      <c r="O49">
        <v>9.7111999999999998</v>
      </c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1.8621223596067347</v>
      </c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1.8621000000000001</v>
      </c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5.2150922630741263</v>
      </c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5.2150999999999996</v>
      </c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/>
      <c r="M60" s="1">
        <v>31</v>
      </c>
      <c r="O60" s="1">
        <f>SUM(C60:M60)</f>
        <v>419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343">
        <v>6341.46</v>
      </c>
      <c r="D62" s="342">
        <v>622460.49</v>
      </c>
      <c r="E62" s="342">
        <v>772684.16</v>
      </c>
      <c r="F62" s="342">
        <v>60893.43</v>
      </c>
      <c r="G62" s="342">
        <v>4856.53</v>
      </c>
      <c r="H62" s="342">
        <v>465372.71</v>
      </c>
      <c r="I62" s="342">
        <v>37482.42</v>
      </c>
      <c r="J62" s="343">
        <v>158163.47</v>
      </c>
      <c r="K62" s="342">
        <v>317924.61</v>
      </c>
      <c r="L62" s="342">
        <v>0</v>
      </c>
      <c r="M62" s="342">
        <v>191264.88</v>
      </c>
      <c r="N62" s="342"/>
      <c r="O62" s="344">
        <f>SUM(C62:M62)</f>
        <v>2637444.1599999997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1.1720519999999999</v>
      </c>
      <c r="D64" s="354">
        <f t="shared" ref="D64:M64" si="46">SUM(D65:D70)</f>
        <v>1.3572360000000001</v>
      </c>
      <c r="E64" s="354">
        <f t="shared" si="46"/>
        <v>1.6363559999999999</v>
      </c>
      <c r="F64" s="354">
        <f>SUM(F65:F70)</f>
        <v>2.115856</v>
      </c>
      <c r="G64" s="354">
        <f t="shared" si="46"/>
        <v>2.9833600000000002</v>
      </c>
      <c r="H64" s="354">
        <f t="shared" si="46"/>
        <v>2.3668399999999998</v>
      </c>
      <c r="I64" s="354">
        <f t="shared" si="46"/>
        <v>3.5770400000000002</v>
      </c>
      <c r="J64" s="354">
        <f t="shared" si="46"/>
        <v>2.6832479999999999</v>
      </c>
      <c r="K64" s="354">
        <f t="shared" si="46"/>
        <v>3.4574640000000003</v>
      </c>
      <c r="L64" s="354"/>
      <c r="M64" s="354">
        <f t="shared" si="46"/>
        <v>4.3888480000000003</v>
      </c>
      <c r="N64" s="351"/>
      <c r="O64" s="352">
        <f>(C64*$C$62+D64*$D$62+E64*$E$62+F64*$F$62+G64*$G$62+H64*$H$62+I64*$I$62+J64*$J$62+K64*$K$62+L64*$L$62+M64*$M$62)/$O$62</f>
        <v>2.2212986793018739</v>
      </c>
    </row>
    <row r="65" spans="1:15" x14ac:dyDescent="0.3">
      <c r="A65" s="2" t="s">
        <v>3</v>
      </c>
      <c r="B65" t="s">
        <v>30</v>
      </c>
      <c r="C65" s="462">
        <v>0.66879999999999995</v>
      </c>
      <c r="D65" s="34">
        <v>0.90590000000000004</v>
      </c>
      <c r="E65" s="34">
        <v>1.0439000000000001</v>
      </c>
      <c r="F65" s="34">
        <v>1.0439000000000001</v>
      </c>
      <c r="G65" s="34">
        <v>1.4915</v>
      </c>
      <c r="H65" s="34">
        <v>1.5685</v>
      </c>
      <c r="I65" s="34">
        <v>1.5685</v>
      </c>
      <c r="J65" s="34">
        <v>1.1208</v>
      </c>
      <c r="K65" s="34">
        <v>2.1840999999999999</v>
      </c>
      <c r="L65" s="34"/>
      <c r="M65" s="34">
        <v>2.5687000000000002</v>
      </c>
      <c r="N65" s="34"/>
      <c r="O65" s="89">
        <f t="shared" ref="O65:O102" si="47">(C65*$C$62+D65*$D$62+E65*$E$62+F65*$F$62+G65*$G$62+H65*$H$62+I65*$I$62+J65*$J$62+K65*$K$62+L65*$L$62+M65*$M$62)/$O$62</f>
        <v>1.3639046726103961</v>
      </c>
    </row>
    <row r="66" spans="1:15" x14ac:dyDescent="0.3">
      <c r="A66" s="2" t="s">
        <v>4</v>
      </c>
      <c r="B66" t="s">
        <v>31</v>
      </c>
      <c r="C66" s="459">
        <f>C65*0.04</f>
        <v>2.6751999999999998E-2</v>
      </c>
      <c r="D66" s="39">
        <f t="shared" ref="D66:M66" si="48">D65*0.04</f>
        <v>3.6236000000000004E-2</v>
      </c>
      <c r="E66" s="39">
        <f t="shared" si="48"/>
        <v>4.1756000000000001E-2</v>
      </c>
      <c r="F66" s="39">
        <f t="shared" si="48"/>
        <v>4.1756000000000001E-2</v>
      </c>
      <c r="G66" s="39">
        <f t="shared" si="48"/>
        <v>5.9660000000000005E-2</v>
      </c>
      <c r="H66" s="39">
        <f t="shared" si="48"/>
        <v>6.2740000000000004E-2</v>
      </c>
      <c r="I66" s="39">
        <f t="shared" si="48"/>
        <v>6.2740000000000004E-2</v>
      </c>
      <c r="J66" s="39">
        <f>0.06*J65</f>
        <v>6.7248000000000002E-2</v>
      </c>
      <c r="K66" s="39">
        <f t="shared" si="48"/>
        <v>8.7363999999999997E-2</v>
      </c>
      <c r="L66" s="39"/>
      <c r="M66" s="39">
        <f t="shared" si="48"/>
        <v>0.10274800000000001</v>
      </c>
      <c r="N66" s="34"/>
      <c r="O66" s="89">
        <f t="shared" si="47"/>
        <v>5.5900439949576046E-2</v>
      </c>
    </row>
    <row r="67" spans="1:15" x14ac:dyDescent="0.3">
      <c r="A67" s="2" t="s">
        <v>192</v>
      </c>
      <c r="B67" t="s">
        <v>195</v>
      </c>
      <c r="C67" s="458"/>
      <c r="D67" s="34">
        <v>1.9900000000000001E-2</v>
      </c>
      <c r="E67" s="34">
        <v>6.7999999999999996E-3</v>
      </c>
      <c r="F67" s="34"/>
      <c r="G67" s="34"/>
      <c r="H67" s="34">
        <v>2.0999999999999999E-3</v>
      </c>
      <c r="I67" s="34"/>
      <c r="J67" s="34">
        <v>5.6000000000000001E-2</v>
      </c>
      <c r="K67" s="34">
        <v>2.7199999999999998E-2</v>
      </c>
      <c r="L67" s="34"/>
      <c r="M67" s="34">
        <v>7.46E-2</v>
      </c>
      <c r="N67" s="34"/>
      <c r="O67" s="89">
        <f t="shared" si="47"/>
        <v>1.9106210191763836E-2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/>
      <c r="M68" s="34">
        <v>0.26960000000000001</v>
      </c>
      <c r="N68" s="34"/>
      <c r="O68" s="89">
        <f t="shared" si="47"/>
        <v>0.1778650445952949</v>
      </c>
    </row>
    <row r="69" spans="1:15" ht="28.8" x14ac:dyDescent="0.3">
      <c r="A69" s="2" t="s">
        <v>6</v>
      </c>
      <c r="B69" s="454" t="s">
        <v>191</v>
      </c>
      <c r="C69" s="458">
        <v>0.39029999999999998</v>
      </c>
      <c r="D69" s="34">
        <v>0.26840000000000003</v>
      </c>
      <c r="E69" s="34">
        <v>0.37890000000000001</v>
      </c>
      <c r="F69" s="34">
        <v>0.86519999999999997</v>
      </c>
      <c r="G69" s="34">
        <v>1.2672000000000001</v>
      </c>
      <c r="H69" s="34">
        <v>0.54120000000000001</v>
      </c>
      <c r="I69" s="34">
        <v>1.7535000000000001</v>
      </c>
      <c r="J69" s="34">
        <v>0.89200000000000002</v>
      </c>
      <c r="K69" s="34">
        <v>0.9304</v>
      </c>
      <c r="L69" s="34"/>
      <c r="M69" s="34">
        <v>1.3732</v>
      </c>
      <c r="N69" s="34"/>
      <c r="O69" s="89">
        <f t="shared" si="47"/>
        <v>0.58323950477571451</v>
      </c>
    </row>
    <row r="70" spans="1:15" x14ac:dyDescent="0.3">
      <c r="A70" s="2" t="s">
        <v>100</v>
      </c>
      <c r="B70" t="s">
        <v>101</v>
      </c>
      <c r="C70" s="459"/>
      <c r="D70" s="459"/>
      <c r="E70" s="459"/>
      <c r="F70" s="459"/>
      <c r="G70" s="459"/>
      <c r="H70" s="459"/>
      <c r="I70" s="459"/>
      <c r="J70" s="459">
        <v>0.35489999999999999</v>
      </c>
      <c r="K70" s="459"/>
      <c r="L70" s="459"/>
      <c r="M70" s="459"/>
      <c r="N70" s="34"/>
      <c r="O70" s="89">
        <f t="shared" si="47"/>
        <v>2.1282807179129056E-2</v>
      </c>
    </row>
    <row r="71" spans="1:15" ht="28.8" x14ac:dyDescent="0.3">
      <c r="A71" s="349">
        <v>5</v>
      </c>
      <c r="B71" s="353" t="s">
        <v>71</v>
      </c>
      <c r="C71" s="354">
        <f t="shared" ref="C71:K71" si="49">SUM(C72:C74,C78:C80)</f>
        <v>3.1471638109000004</v>
      </c>
      <c r="D71" s="354">
        <f t="shared" si="49"/>
        <v>3.1471638109000004</v>
      </c>
      <c r="E71" s="354">
        <f t="shared" si="49"/>
        <v>4.8146512741000009</v>
      </c>
      <c r="F71" s="354">
        <f>SUM(F72:F74,F78:F80)</f>
        <v>5.700221989200001</v>
      </c>
      <c r="G71" s="354">
        <f t="shared" si="49"/>
        <v>4.8146512741000009</v>
      </c>
      <c r="H71" s="354">
        <f t="shared" si="49"/>
        <v>4.8146512741000009</v>
      </c>
      <c r="I71" s="354">
        <f t="shared" si="49"/>
        <v>4.8146512741000009</v>
      </c>
      <c r="J71" s="354">
        <f t="shared" si="49"/>
        <v>5.2578811660999998</v>
      </c>
      <c r="K71" s="354">
        <f t="shared" si="49"/>
        <v>4.8146512741000009</v>
      </c>
      <c r="L71" s="354"/>
      <c r="M71" s="354">
        <f t="shared" ref="M71" si="50">SUM(M72:M74,M78:M80)</f>
        <v>4.8146512741000009</v>
      </c>
      <c r="N71" s="351"/>
      <c r="O71" s="352">
        <f t="shared" si="47"/>
        <v>4.4641258804612312</v>
      </c>
    </row>
    <row r="72" spans="1:15" x14ac:dyDescent="0.3">
      <c r="A72" s="2" t="s">
        <v>115</v>
      </c>
      <c r="B72" t="s">
        <v>114</v>
      </c>
      <c r="C72" s="34">
        <v>1.7513000000000001</v>
      </c>
      <c r="D72" s="34">
        <v>1.7513000000000001</v>
      </c>
      <c r="E72" s="34">
        <v>2.5937000000000001</v>
      </c>
      <c r="F72" s="34">
        <v>3.0244</v>
      </c>
      <c r="G72" s="34">
        <v>2.5937000000000001</v>
      </c>
      <c r="H72" s="34">
        <v>2.5937000000000001</v>
      </c>
      <c r="I72" s="34">
        <v>2.5937000000000001</v>
      </c>
      <c r="J72" s="34">
        <v>2.8376999999999999</v>
      </c>
      <c r="K72" s="34">
        <v>2.5937000000000001</v>
      </c>
      <c r="L72" s="34"/>
      <c r="M72" s="34">
        <v>2.5937000000000001</v>
      </c>
      <c r="N72" s="39"/>
      <c r="O72" s="89">
        <f t="shared" si="47"/>
        <v>2.4174369030406315</v>
      </c>
    </row>
    <row r="73" spans="1:15" x14ac:dyDescent="0.3">
      <c r="A73" s="2" t="s">
        <v>116</v>
      </c>
      <c r="B73" t="s">
        <v>117</v>
      </c>
      <c r="C73" s="39">
        <f>C72*0.423893</f>
        <v>0.74236381090000003</v>
      </c>
      <c r="D73" s="39">
        <f>D72*0.423893</f>
        <v>0.74236381090000003</v>
      </c>
      <c r="E73" s="39">
        <f t="shared" ref="E73:K73" si="51">E72*0.423893</f>
        <v>1.0994512741000002</v>
      </c>
      <c r="F73" s="39">
        <f t="shared" si="51"/>
        <v>1.2820219892</v>
      </c>
      <c r="G73" s="39">
        <f t="shared" ref="G73:H73" si="52">G72*0.423893</f>
        <v>1.0994512741000002</v>
      </c>
      <c r="H73" s="39">
        <f t="shared" si="52"/>
        <v>1.0994512741000002</v>
      </c>
      <c r="I73" s="39">
        <f t="shared" ref="I73" si="53">I72*0.423893</f>
        <v>1.0994512741000002</v>
      </c>
      <c r="J73" s="39">
        <f t="shared" si="51"/>
        <v>1.2028811661000001</v>
      </c>
      <c r="K73" s="39">
        <f t="shared" si="51"/>
        <v>1.0994512741000002</v>
      </c>
      <c r="L73" s="39"/>
      <c r="M73" s="39">
        <f t="shared" ref="M73" si="54">M72*0.423893</f>
        <v>1.0994512741000002</v>
      </c>
      <c r="N73" s="39"/>
      <c r="O73" s="89">
        <f t="shared" si="47"/>
        <v>1.0247345811406028</v>
      </c>
    </row>
    <row r="74" spans="1:15" x14ac:dyDescent="0.3">
      <c r="A74" s="280" t="s">
        <v>8</v>
      </c>
      <c r="B74" s="1" t="s">
        <v>35</v>
      </c>
      <c r="C74" s="43">
        <f t="shared" ref="C74:K74" si="55">SUM(C75:C77)</f>
        <v>0.44570000000000004</v>
      </c>
      <c r="D74" s="43">
        <f t="shared" ref="D74" si="56">SUM(D75:D77)</f>
        <v>0.44570000000000004</v>
      </c>
      <c r="E74" s="43">
        <f t="shared" si="55"/>
        <v>0.80370000000000008</v>
      </c>
      <c r="F74" s="43">
        <f t="shared" si="55"/>
        <v>1.0174000000000001</v>
      </c>
      <c r="G74" s="43">
        <f t="shared" ref="G74:H74" si="57">SUM(G75:G77)</f>
        <v>0.80370000000000008</v>
      </c>
      <c r="H74" s="43">
        <f t="shared" si="57"/>
        <v>0.80370000000000008</v>
      </c>
      <c r="I74" s="43">
        <f t="shared" ref="I74" si="58">SUM(I75:I77)</f>
        <v>0.80370000000000008</v>
      </c>
      <c r="J74" s="43">
        <f t="shared" si="55"/>
        <v>0.87030000000000007</v>
      </c>
      <c r="K74" s="43">
        <f t="shared" si="55"/>
        <v>0.80370000000000008</v>
      </c>
      <c r="L74" s="43"/>
      <c r="M74" s="43">
        <f t="shared" ref="M74" si="59">SUM(M75:M77)</f>
        <v>0.80370000000000008</v>
      </c>
      <c r="N74" s="43"/>
      <c r="O74" s="75">
        <f t="shared" si="47"/>
        <v>0.72727582842360561</v>
      </c>
    </row>
    <row r="75" spans="1:15" x14ac:dyDescent="0.3">
      <c r="A75" s="2" t="s">
        <v>9</v>
      </c>
      <c r="B75" t="s">
        <v>108</v>
      </c>
      <c r="C75" s="39">
        <v>0.39979999999999999</v>
      </c>
      <c r="D75" s="39">
        <v>0.39979999999999999</v>
      </c>
      <c r="E75" s="39">
        <v>0.7208</v>
      </c>
      <c r="F75" s="39">
        <v>0.91249999999999998</v>
      </c>
      <c r="G75" s="39">
        <v>0.7208</v>
      </c>
      <c r="H75" s="39">
        <v>0.7208</v>
      </c>
      <c r="I75" s="39">
        <v>0.7208</v>
      </c>
      <c r="J75" s="39">
        <v>0.78400000000000003</v>
      </c>
      <c r="K75" s="39">
        <v>0.7208</v>
      </c>
      <c r="L75" s="39"/>
      <c r="M75" s="39">
        <v>0.7208</v>
      </c>
      <c r="N75" s="39"/>
      <c r="O75" s="89">
        <f t="shared" si="47"/>
        <v>0.6524852933428551</v>
      </c>
    </row>
    <row r="76" spans="1:15" x14ac:dyDescent="0.3">
      <c r="A76" s="2" t="s">
        <v>10</v>
      </c>
      <c r="B76" t="s">
        <v>109</v>
      </c>
      <c r="C76" s="39">
        <v>4.1599999999999998E-2</v>
      </c>
      <c r="D76" s="39">
        <v>4.1599999999999998E-2</v>
      </c>
      <c r="E76" s="39">
        <v>7.51E-2</v>
      </c>
      <c r="F76" s="39">
        <v>9.5000000000000001E-2</v>
      </c>
      <c r="G76" s="39">
        <v>7.51E-2</v>
      </c>
      <c r="H76" s="39">
        <v>7.51E-2</v>
      </c>
      <c r="I76" s="39">
        <v>7.51E-2</v>
      </c>
      <c r="J76" s="39">
        <v>7.8100000000000003E-2</v>
      </c>
      <c r="K76" s="39">
        <v>7.51E-2</v>
      </c>
      <c r="L76" s="39"/>
      <c r="M76" s="39">
        <v>7.51E-2</v>
      </c>
      <c r="N76" s="39"/>
      <c r="O76" s="89">
        <f t="shared" si="47"/>
        <v>6.7752509595501734E-2</v>
      </c>
    </row>
    <row r="77" spans="1:15" x14ac:dyDescent="0.3">
      <c r="A77" s="2" t="s">
        <v>11</v>
      </c>
      <c r="B77" t="s">
        <v>110</v>
      </c>
      <c r="C77" s="39">
        <v>4.3E-3</v>
      </c>
      <c r="D77" s="39">
        <v>4.3E-3</v>
      </c>
      <c r="E77" s="39">
        <v>7.7999999999999996E-3</v>
      </c>
      <c r="F77" s="39">
        <v>9.9000000000000008E-3</v>
      </c>
      <c r="G77" s="39">
        <v>7.7999999999999996E-3</v>
      </c>
      <c r="H77" s="39">
        <v>7.7999999999999996E-3</v>
      </c>
      <c r="I77" s="39">
        <v>7.7999999999999996E-3</v>
      </c>
      <c r="J77" s="39">
        <v>8.2000000000000007E-3</v>
      </c>
      <c r="K77" s="39">
        <v>7.7999999999999996E-3</v>
      </c>
      <c r="L77" s="39"/>
      <c r="M77" s="39">
        <v>7.7999999999999996E-3</v>
      </c>
      <c r="N77" s="39"/>
      <c r="O77" s="89">
        <f t="shared" si="47"/>
        <v>7.0380254852485686E-3</v>
      </c>
    </row>
    <row r="78" spans="1:15" x14ac:dyDescent="0.3">
      <c r="A78" s="2" t="s">
        <v>13</v>
      </c>
      <c r="B78" t="s">
        <v>40</v>
      </c>
      <c r="C78" s="468"/>
      <c r="D78" s="468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89"/>
    </row>
    <row r="79" spans="1:15" x14ac:dyDescent="0.3">
      <c r="A79" s="595" t="s">
        <v>14</v>
      </c>
      <c r="B79" t="s">
        <v>118</v>
      </c>
      <c r="C79" s="39">
        <v>0.15529999999999999</v>
      </c>
      <c r="D79" s="39">
        <v>0.15529999999999999</v>
      </c>
      <c r="E79" s="39">
        <v>0.24010000000000001</v>
      </c>
      <c r="F79" s="39">
        <v>0.2858</v>
      </c>
      <c r="G79" s="39">
        <v>0.24010000000000001</v>
      </c>
      <c r="H79" s="39">
        <v>0.24010000000000001</v>
      </c>
      <c r="I79" s="39">
        <v>0.24010000000000001</v>
      </c>
      <c r="J79" s="39">
        <v>0.26200000000000001</v>
      </c>
      <c r="K79" s="39">
        <v>0.24010000000000001</v>
      </c>
      <c r="L79" s="39"/>
      <c r="M79" s="39">
        <v>0.24010000000000001</v>
      </c>
      <c r="N79" s="39"/>
      <c r="O79" s="89">
        <f t="shared" si="47"/>
        <v>0.22225097922073167</v>
      </c>
    </row>
    <row r="80" spans="1:15" x14ac:dyDescent="0.3">
      <c r="A80" s="595"/>
      <c r="B80" t="s">
        <v>117</v>
      </c>
      <c r="C80" s="39">
        <v>5.2499999999999998E-2</v>
      </c>
      <c r="D80" s="39">
        <v>5.2499999999999998E-2</v>
      </c>
      <c r="E80" s="39">
        <v>7.7700000000000005E-2</v>
      </c>
      <c r="F80" s="39">
        <v>9.06E-2</v>
      </c>
      <c r="G80" s="39">
        <v>7.7700000000000005E-2</v>
      </c>
      <c r="H80" s="39">
        <v>7.7700000000000005E-2</v>
      </c>
      <c r="I80" s="39">
        <v>7.7700000000000005E-2</v>
      </c>
      <c r="J80" s="39">
        <v>8.5000000000000006E-2</v>
      </c>
      <c r="K80" s="39">
        <v>7.7700000000000005E-2</v>
      </c>
      <c r="L80" s="39"/>
      <c r="M80" s="39">
        <v>7.7700000000000005E-2</v>
      </c>
      <c r="N80" s="39"/>
      <c r="O80" s="89">
        <f t="shared" si="47"/>
        <v>7.2427588635658541E-2</v>
      </c>
    </row>
    <row r="81" spans="1:20" x14ac:dyDescent="0.3">
      <c r="A81" s="349">
        <v>6</v>
      </c>
      <c r="B81" s="350" t="s">
        <v>42</v>
      </c>
      <c r="C81" s="354">
        <f>SUM(C82:C84)</f>
        <v>0.40059999999999996</v>
      </c>
      <c r="D81" s="354">
        <f>SUM(D82:D84)</f>
        <v>0.40059999999999996</v>
      </c>
      <c r="E81" s="354">
        <f t="shared" ref="E81:K81" si="60">SUM(E82:E84)</f>
        <v>0.49529999999999996</v>
      </c>
      <c r="F81" s="354">
        <f>SUM(F82:F84)</f>
        <v>0.54559999999999997</v>
      </c>
      <c r="G81" s="354">
        <f t="shared" ref="G81:H81" si="61">SUM(G82:G84)</f>
        <v>0.49529999999999996</v>
      </c>
      <c r="H81" s="354">
        <f t="shared" si="61"/>
        <v>0.49529999999999996</v>
      </c>
      <c r="I81" s="354">
        <f t="shared" ref="I81" si="62">SUM(I82:I84)</f>
        <v>0.49529999999999996</v>
      </c>
      <c r="J81" s="354">
        <f t="shared" si="60"/>
        <v>1.0408999999999999</v>
      </c>
      <c r="K81" s="354">
        <f t="shared" si="60"/>
        <v>0.49529999999999996</v>
      </c>
      <c r="L81" s="354"/>
      <c r="M81" s="354">
        <f t="shared" ref="M81" si="63">SUM(M82:M84)</f>
        <v>0.49529999999999996</v>
      </c>
      <c r="N81" s="354"/>
      <c r="O81" s="352">
        <f t="shared" si="47"/>
        <v>0.50660237543910702</v>
      </c>
    </row>
    <row r="82" spans="1:20" x14ac:dyDescent="0.3">
      <c r="A82" s="2" t="s">
        <v>15</v>
      </c>
      <c r="B82" t="s">
        <v>43</v>
      </c>
      <c r="C82" s="39">
        <v>0.1787</v>
      </c>
      <c r="D82" s="39">
        <v>0.1787</v>
      </c>
      <c r="E82" s="39">
        <v>0.27339999999999998</v>
      </c>
      <c r="F82" s="39">
        <v>0.32369999999999999</v>
      </c>
      <c r="G82" s="39">
        <v>0.27339999999999998</v>
      </c>
      <c r="H82" s="39">
        <v>0.27339999999999998</v>
      </c>
      <c r="I82" s="39">
        <v>0.27339999999999998</v>
      </c>
      <c r="J82" s="39">
        <v>0.29859999999999998</v>
      </c>
      <c r="K82" s="39">
        <v>0.27339999999999998</v>
      </c>
      <c r="L82" s="39"/>
      <c r="M82" s="39">
        <v>0.27339999999999998</v>
      </c>
      <c r="N82" s="39"/>
      <c r="O82" s="89">
        <f t="shared" si="47"/>
        <v>0.25349478779182949</v>
      </c>
    </row>
    <row r="83" spans="1:20" x14ac:dyDescent="0.3">
      <c r="A83" s="2" t="s">
        <v>16</v>
      </c>
      <c r="B83" t="s">
        <v>80</v>
      </c>
      <c r="C83" s="39">
        <v>0.22189999999999999</v>
      </c>
      <c r="D83" s="39">
        <v>0.22189999999999999</v>
      </c>
      <c r="E83" s="39">
        <v>0.22189999999999999</v>
      </c>
      <c r="F83" s="39">
        <v>0.22189999999999999</v>
      </c>
      <c r="G83" s="39">
        <v>0.22189999999999999</v>
      </c>
      <c r="H83" s="39">
        <v>0.22189999999999999</v>
      </c>
      <c r="I83" s="39">
        <v>0.22189999999999999</v>
      </c>
      <c r="J83" s="39">
        <v>0.22189999999999999</v>
      </c>
      <c r="K83" s="39">
        <v>0.22189999999999999</v>
      </c>
      <c r="L83" s="39"/>
      <c r="M83" s="39">
        <v>0.22189999999999999</v>
      </c>
      <c r="N83" s="39"/>
      <c r="O83" s="89">
        <f t="shared" si="47"/>
        <v>0.22189999999999999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47"/>
        <v>3.1207587647277431E-2</v>
      </c>
    </row>
    <row r="85" spans="1:20" x14ac:dyDescent="0.3">
      <c r="A85" s="2" t="s">
        <v>104</v>
      </c>
      <c r="B85" t="s">
        <v>120</v>
      </c>
      <c r="C85" s="39"/>
      <c r="D85" s="39"/>
      <c r="E85" s="39"/>
      <c r="F85" s="39"/>
      <c r="G85" s="39"/>
      <c r="H85" s="39"/>
      <c r="I85" s="39"/>
      <c r="J85" s="39">
        <v>0.52039999999999997</v>
      </c>
      <c r="K85" s="39"/>
      <c r="L85" s="39"/>
      <c r="M85" s="39"/>
      <c r="N85" s="39"/>
      <c r="O85" s="89">
        <f t="shared" si="47"/>
        <v>3.1207587647277431E-2</v>
      </c>
    </row>
    <row r="86" spans="1:20" x14ac:dyDescent="0.3">
      <c r="A86" s="349">
        <v>7</v>
      </c>
      <c r="B86" s="350" t="s">
        <v>45</v>
      </c>
      <c r="C86" s="354">
        <f>SUM(C87:C88)</f>
        <v>0.4284</v>
      </c>
      <c r="D86" s="354">
        <f>SUM(D87:D88)</f>
        <v>0.32570000000000005</v>
      </c>
      <c r="E86" s="354">
        <f t="shared" ref="E86:M86" si="64">SUM(E87:E88)</f>
        <v>0.46300000000000002</v>
      </c>
      <c r="F86" s="354">
        <f>SUM(F87:F88)</f>
        <v>0.94840000000000002</v>
      </c>
      <c r="G86" s="354">
        <f t="shared" si="64"/>
        <v>1.3893</v>
      </c>
      <c r="H86" s="354">
        <f t="shared" si="64"/>
        <v>0.71009999999999995</v>
      </c>
      <c r="I86" s="354">
        <f t="shared" si="64"/>
        <v>1.9217</v>
      </c>
      <c r="J86" s="354">
        <f t="shared" si="64"/>
        <v>0.98819999999999997</v>
      </c>
      <c r="K86" s="354">
        <f t="shared" si="64"/>
        <v>1.0202</v>
      </c>
      <c r="L86" s="354"/>
      <c r="M86" s="354">
        <f t="shared" si="64"/>
        <v>1.589</v>
      </c>
      <c r="N86" s="354"/>
      <c r="O86" s="352">
        <f t="shared" si="47"/>
        <v>0.68807454321952355</v>
      </c>
    </row>
    <row r="87" spans="1:20" x14ac:dyDescent="0.3">
      <c r="A87" s="2" t="s">
        <v>17</v>
      </c>
      <c r="B87" t="s">
        <v>46</v>
      </c>
      <c r="C87" s="39">
        <v>0.4088</v>
      </c>
      <c r="D87" s="39">
        <v>0.31130000000000002</v>
      </c>
      <c r="E87" s="39">
        <v>0.4425</v>
      </c>
      <c r="F87" s="39">
        <v>0.90639999999999998</v>
      </c>
      <c r="G87" s="39">
        <v>1.3271999999999999</v>
      </c>
      <c r="H87" s="39">
        <v>0.67889999999999995</v>
      </c>
      <c r="I87" s="39">
        <v>1.8371999999999999</v>
      </c>
      <c r="J87" s="39">
        <v>0.9294</v>
      </c>
      <c r="K87" s="39">
        <v>0.97509999999999997</v>
      </c>
      <c r="L87" s="39"/>
      <c r="M87" s="39">
        <v>1.5187999999999999</v>
      </c>
      <c r="N87" s="39"/>
      <c r="O87" s="89">
        <f t="shared" si="47"/>
        <v>0.65677948706561451</v>
      </c>
    </row>
    <row r="88" spans="1:20" x14ac:dyDescent="0.3">
      <c r="A88" s="2" t="s">
        <v>18</v>
      </c>
      <c r="B88" t="s">
        <v>48</v>
      </c>
      <c r="C88" s="39">
        <v>1.9599999999999999E-2</v>
      </c>
      <c r="D88" s="39">
        <v>1.44E-2</v>
      </c>
      <c r="E88" s="39">
        <v>2.0500000000000001E-2</v>
      </c>
      <c r="F88" s="39">
        <v>4.2000000000000003E-2</v>
      </c>
      <c r="G88" s="39">
        <v>6.2100000000000002E-2</v>
      </c>
      <c r="H88" s="39">
        <v>3.1199999999999999E-2</v>
      </c>
      <c r="I88" s="39">
        <v>8.4500000000000006E-2</v>
      </c>
      <c r="J88" s="39">
        <v>5.8799999999999998E-2</v>
      </c>
      <c r="K88" s="39">
        <v>4.5100000000000001E-2</v>
      </c>
      <c r="L88" s="39"/>
      <c r="M88" s="39">
        <v>7.0199999999999999E-2</v>
      </c>
      <c r="N88" s="39"/>
      <c r="O88" s="89">
        <f t="shared" si="47"/>
        <v>3.1295056153909248E-2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0.44190000000000002</v>
      </c>
      <c r="E89" s="354">
        <f t="shared" ref="E89:M89" si="65">SUM(E90:E93)</f>
        <v>0.64690000000000003</v>
      </c>
      <c r="F89" s="354">
        <f>SUM(F90:F93)</f>
        <v>1.3315000000000001</v>
      </c>
      <c r="G89" s="354">
        <f t="shared" si="65"/>
        <v>1.6498999999999999</v>
      </c>
      <c r="H89" s="354">
        <f t="shared" si="65"/>
        <v>0.9284</v>
      </c>
      <c r="I89" s="354">
        <f t="shared" si="65"/>
        <v>1.7311000000000001</v>
      </c>
      <c r="J89" s="354">
        <f t="shared" si="65"/>
        <v>1.1476999999999999</v>
      </c>
      <c r="K89" s="354">
        <f t="shared" si="65"/>
        <v>1.4797</v>
      </c>
      <c r="L89" s="354"/>
      <c r="M89" s="354">
        <f t="shared" si="65"/>
        <v>2.6073</v>
      </c>
      <c r="N89" s="354"/>
      <c r="O89" s="352">
        <f t="shared" si="47"/>
        <v>0.95424626198076568</v>
      </c>
    </row>
    <row r="90" spans="1:20" x14ac:dyDescent="0.3">
      <c r="A90" s="2" t="s">
        <v>19</v>
      </c>
      <c r="B90" t="s">
        <v>46</v>
      </c>
      <c r="C90" s="39">
        <v>0.41349999999999998</v>
      </c>
      <c r="D90" s="39">
        <v>0.2235</v>
      </c>
      <c r="E90" s="39">
        <v>0.32719999999999999</v>
      </c>
      <c r="F90" s="39">
        <v>0.67349999999999999</v>
      </c>
      <c r="G90" s="39">
        <v>0.83450000000000002</v>
      </c>
      <c r="H90" s="39">
        <v>0.46960000000000002</v>
      </c>
      <c r="I90" s="39">
        <v>0.87560000000000004</v>
      </c>
      <c r="J90" s="39">
        <v>0.58050000000000002</v>
      </c>
      <c r="K90" s="39">
        <v>0.74850000000000005</v>
      </c>
      <c r="L90" s="39"/>
      <c r="M90" s="39">
        <v>1.3188</v>
      </c>
      <c r="N90" s="39"/>
      <c r="O90" s="89">
        <f t="shared" si="47"/>
        <v>0.4826673145561497</v>
      </c>
    </row>
    <row r="91" spans="1:20" x14ac:dyDescent="0.3">
      <c r="A91" s="2" t="s">
        <v>19</v>
      </c>
      <c r="B91" t="s">
        <v>47</v>
      </c>
      <c r="C91" s="39">
        <v>0.21190000000000001</v>
      </c>
      <c r="D91" s="39">
        <v>0.1145</v>
      </c>
      <c r="E91" s="39">
        <v>0.16769999999999999</v>
      </c>
      <c r="F91" s="39">
        <v>0.34510000000000002</v>
      </c>
      <c r="G91" s="39">
        <v>0.42759999999999998</v>
      </c>
      <c r="H91" s="39">
        <v>0.24060000000000001</v>
      </c>
      <c r="I91" s="39">
        <v>0.44869999999999999</v>
      </c>
      <c r="J91" s="39">
        <v>0.29749999999999999</v>
      </c>
      <c r="K91" s="39">
        <v>0.38350000000000001</v>
      </c>
      <c r="L91" s="39"/>
      <c r="M91" s="39">
        <v>0.67559999999999998</v>
      </c>
      <c r="N91" s="39"/>
      <c r="O91" s="89">
        <f t="shared" si="47"/>
        <v>0.24731097969482702</v>
      </c>
    </row>
    <row r="92" spans="1:20" x14ac:dyDescent="0.3">
      <c r="A92" s="2" t="s">
        <v>20</v>
      </c>
      <c r="B92" t="s">
        <v>50</v>
      </c>
      <c r="C92" s="39">
        <v>0.127</v>
      </c>
      <c r="D92" s="39">
        <v>6.8699999999999997E-2</v>
      </c>
      <c r="E92" s="39">
        <v>0.10050000000000001</v>
      </c>
      <c r="F92" s="39">
        <v>0.2069</v>
      </c>
      <c r="G92" s="39">
        <v>0.25640000000000002</v>
      </c>
      <c r="H92" s="39">
        <v>0.14430000000000001</v>
      </c>
      <c r="I92" s="39">
        <v>0.26900000000000002</v>
      </c>
      <c r="J92" s="39">
        <v>0.17829999999999999</v>
      </c>
      <c r="K92" s="39">
        <v>0.22989999999999999</v>
      </c>
      <c r="L92" s="39"/>
      <c r="M92" s="39">
        <v>0.40510000000000002</v>
      </c>
      <c r="N92" s="39"/>
      <c r="O92" s="89">
        <f t="shared" si="47"/>
        <v>0.14827843581075098</v>
      </c>
    </row>
    <row r="93" spans="1:20" x14ac:dyDescent="0.3">
      <c r="A93" s="2" t="s">
        <v>20</v>
      </c>
      <c r="B93" t="s">
        <v>47</v>
      </c>
      <c r="C93" s="39">
        <v>6.5100000000000005E-2</v>
      </c>
      <c r="D93" s="39">
        <v>3.5200000000000002E-2</v>
      </c>
      <c r="E93" s="39">
        <v>5.1499999999999997E-2</v>
      </c>
      <c r="F93" s="39">
        <v>0.106</v>
      </c>
      <c r="G93" s="39">
        <v>0.13139999999999999</v>
      </c>
      <c r="H93" s="39">
        <v>7.3899999999999993E-2</v>
      </c>
      <c r="I93" s="39">
        <v>0.13780000000000001</v>
      </c>
      <c r="J93" s="39">
        <v>9.1399999999999995E-2</v>
      </c>
      <c r="K93" s="39">
        <v>0.1178</v>
      </c>
      <c r="L93" s="39"/>
      <c r="M93" s="39">
        <v>0.20780000000000001</v>
      </c>
      <c r="N93" s="39"/>
      <c r="O93" s="89">
        <f t="shared" si="47"/>
        <v>7.5989531919037873E-2</v>
      </c>
    </row>
    <row r="94" spans="1:20" x14ac:dyDescent="0.3">
      <c r="A94" s="349">
        <v>9</v>
      </c>
      <c r="B94" s="350" t="s">
        <v>51</v>
      </c>
      <c r="C94" s="354">
        <f t="shared" ref="C94:K94" si="66">SUM(C97,C99)</f>
        <v>0.50749151260164127</v>
      </c>
      <c r="D94" s="354">
        <f t="shared" si="66"/>
        <v>0.48255672071364131</v>
      </c>
      <c r="E94" s="354">
        <f t="shared" si="66"/>
        <v>0.68532544039313892</v>
      </c>
      <c r="F94" s="354">
        <f t="shared" si="66"/>
        <v>0.90525775638526584</v>
      </c>
      <c r="G94" s="354">
        <f t="shared" si="66"/>
        <v>0.96403406906513878</v>
      </c>
      <c r="H94" s="354">
        <f t="shared" si="66"/>
        <v>0.7924331981051389</v>
      </c>
      <c r="I94" s="354">
        <f t="shared" si="66"/>
        <v>1.0667349641051389</v>
      </c>
      <c r="J94" s="354">
        <f t="shared" si="66"/>
        <v>0.9457799983017946</v>
      </c>
      <c r="K94" s="354">
        <f t="shared" si="66"/>
        <v>0.95848797573713895</v>
      </c>
      <c r="L94" s="354"/>
      <c r="M94" s="354">
        <f>SUM(M97,M99)</f>
        <v>1.1820283050491389</v>
      </c>
      <c r="N94" s="354"/>
      <c r="O94" s="352">
        <f>SUM(O97,O99)</f>
        <v>0.72761618558055996</v>
      </c>
    </row>
    <row r="95" spans="1:20" x14ac:dyDescent="0.3">
      <c r="A95" s="345"/>
      <c r="B95" s="286" t="s">
        <v>157</v>
      </c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357">
        <v>-0.28100000000000003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 t="shared" ref="C96:K96" si="67">SUM(C89,C86,C81,C71,C64)</f>
        <v>5.9657158108999999</v>
      </c>
      <c r="D96" s="360">
        <f t="shared" si="67"/>
        <v>5.6725998109000013</v>
      </c>
      <c r="E96" s="360">
        <f t="shared" si="67"/>
        <v>8.0562072741000001</v>
      </c>
      <c r="F96" s="360">
        <f t="shared" si="67"/>
        <v>10.641577989200002</v>
      </c>
      <c r="G96" s="360">
        <f t="shared" si="67"/>
        <v>11.3325112741</v>
      </c>
      <c r="H96" s="360">
        <f t="shared" si="67"/>
        <v>9.3152912741000016</v>
      </c>
      <c r="I96" s="360">
        <f t="shared" si="67"/>
        <v>12.539791274100001</v>
      </c>
      <c r="J96" s="360">
        <f t="shared" si="67"/>
        <v>11.117929166099998</v>
      </c>
      <c r="K96" s="360">
        <f t="shared" si="67"/>
        <v>11.267315274100001</v>
      </c>
      <c r="L96" s="360"/>
      <c r="M96" s="360">
        <f>SUM(M89,M86,M81,M71,M64)</f>
        <v>13.895099274100001</v>
      </c>
      <c r="N96" s="361"/>
      <c r="O96" s="455">
        <f>((C96*$C$62+D96*$D$62+E96*$E$62+F96*$F$62+G96*$G$62+H96*$H$62+I96*$I$62+J96*$J$62+K96*$K$62+L96*$L$62+M96*$M$62)/$O$62)+O95</f>
        <v>8.5533477404025007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68">SUM(C98:C98)</f>
        <v>0.12428375748847971</v>
      </c>
      <c r="D97" s="354">
        <f t="shared" si="68"/>
        <v>0.11817727186047973</v>
      </c>
      <c r="E97" s="354">
        <f t="shared" si="68"/>
        <v>0.16783496614132531</v>
      </c>
      <c r="F97" s="354">
        <f t="shared" si="68"/>
        <v>0.22169599424900366</v>
      </c>
      <c r="G97" s="354">
        <f t="shared" si="68"/>
        <v>0.23609020737332531</v>
      </c>
      <c r="H97" s="354">
        <f t="shared" si="68"/>
        <v>0.19406546311332534</v>
      </c>
      <c r="I97" s="354">
        <f t="shared" si="68"/>
        <v>0.26124147161332534</v>
      </c>
      <c r="J97" s="354">
        <f t="shared" si="68"/>
        <v>0.23161981831736125</v>
      </c>
      <c r="K97" s="354">
        <f t="shared" si="68"/>
        <v>0.23473197910532534</v>
      </c>
      <c r="L97" s="354"/>
      <c r="M97" s="354">
        <f>SUM(M98:M98)</f>
        <v>0.28947660317732532</v>
      </c>
      <c r="N97" s="354"/>
      <c r="O97" s="352">
        <f>SUM(O98)</f>
        <v>0.1781918934758053</v>
      </c>
    </row>
    <row r="98" spans="1:18" x14ac:dyDescent="0.3">
      <c r="A98" s="2" t="s">
        <v>121</v>
      </c>
      <c r="B98" t="s">
        <v>128</v>
      </c>
      <c r="C98" s="246">
        <f>0.020833*C96</f>
        <v>0.12428375748847971</v>
      </c>
      <c r="D98" s="246">
        <f t="shared" ref="D98:M98" si="69">0.020833*D96</f>
        <v>0.11817727186047973</v>
      </c>
      <c r="E98" s="246">
        <f t="shared" si="69"/>
        <v>0.16783496614132531</v>
      </c>
      <c r="F98" s="246">
        <f t="shared" si="69"/>
        <v>0.22169599424900366</v>
      </c>
      <c r="G98" s="246">
        <f t="shared" si="69"/>
        <v>0.23609020737332531</v>
      </c>
      <c r="H98" s="246">
        <f t="shared" si="69"/>
        <v>0.19406546311332534</v>
      </c>
      <c r="I98" s="246">
        <f t="shared" si="69"/>
        <v>0.26124147161332534</v>
      </c>
      <c r="J98" s="246">
        <f t="shared" si="69"/>
        <v>0.23161981831736125</v>
      </c>
      <c r="K98" s="246">
        <f t="shared" si="69"/>
        <v>0.23473197910532534</v>
      </c>
      <c r="L98" s="34"/>
      <c r="M98" s="246">
        <f t="shared" si="69"/>
        <v>0.28947660317732532</v>
      </c>
      <c r="N98" s="39"/>
      <c r="O98" s="246">
        <f>0.020833*O96</f>
        <v>0.1781918934758053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0.38320775511316152</v>
      </c>
      <c r="D99" s="354">
        <f t="shared" ref="D99:M99" si="70">SUM(D100,D101)</f>
        <v>0.36437944885316159</v>
      </c>
      <c r="E99" s="354">
        <f t="shared" si="70"/>
        <v>0.5174904742518136</v>
      </c>
      <c r="F99" s="354">
        <f t="shared" si="70"/>
        <v>0.68356176213626219</v>
      </c>
      <c r="G99" s="354">
        <f t="shared" si="70"/>
        <v>0.72794386169181347</v>
      </c>
      <c r="H99" s="354">
        <f t="shared" si="70"/>
        <v>0.59836773499181362</v>
      </c>
      <c r="I99" s="354">
        <f t="shared" si="70"/>
        <v>0.80549349249181357</v>
      </c>
      <c r="J99" s="354">
        <f t="shared" si="70"/>
        <v>0.71416017998443337</v>
      </c>
      <c r="K99" s="354">
        <f t="shared" si="70"/>
        <v>0.72375599663181367</v>
      </c>
      <c r="L99" s="354"/>
      <c r="M99" s="354">
        <f t="shared" si="70"/>
        <v>0.89255170187181365</v>
      </c>
      <c r="N99" s="354"/>
      <c r="O99" s="352">
        <f>SUM(O100:O101)</f>
        <v>0.54942429210475463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0.12428375748847971</v>
      </c>
      <c r="D100" s="39">
        <f t="shared" ref="D100:M100" si="71">D98</f>
        <v>0.11817727186047973</v>
      </c>
      <c r="E100" s="39">
        <f t="shared" si="71"/>
        <v>0.16783496614132531</v>
      </c>
      <c r="F100" s="39">
        <f t="shared" si="71"/>
        <v>0.22169599424900366</v>
      </c>
      <c r="G100" s="39">
        <f t="shared" si="71"/>
        <v>0.23609020737332531</v>
      </c>
      <c r="H100" s="39">
        <f t="shared" si="71"/>
        <v>0.19406546311332534</v>
      </c>
      <c r="I100" s="39">
        <f t="shared" si="71"/>
        <v>0.26124147161332534</v>
      </c>
      <c r="J100" s="39">
        <f t="shared" si="71"/>
        <v>0.23161981831736125</v>
      </c>
      <c r="K100" s="39">
        <f t="shared" si="71"/>
        <v>0.23473197910532534</v>
      </c>
      <c r="L100" s="39"/>
      <c r="M100" s="39">
        <f t="shared" si="71"/>
        <v>0.28947660317732532</v>
      </c>
      <c r="N100" s="39"/>
      <c r="O100" s="246">
        <f>O98</f>
        <v>0.1781918934758053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0.25892399762468182</v>
      </c>
      <c r="D101" s="246">
        <f t="shared" ref="D101:M101" si="72">0.043402*D96</f>
        <v>0.24620217699268188</v>
      </c>
      <c r="E101" s="246">
        <f t="shared" si="72"/>
        <v>0.34965550811048823</v>
      </c>
      <c r="F101" s="246">
        <f t="shared" si="72"/>
        <v>0.46186576788725853</v>
      </c>
      <c r="G101" s="246">
        <f t="shared" si="72"/>
        <v>0.49185365431848821</v>
      </c>
      <c r="H101" s="246">
        <f t="shared" si="72"/>
        <v>0.40430227187848827</v>
      </c>
      <c r="I101" s="246">
        <f t="shared" si="72"/>
        <v>0.54425202087848823</v>
      </c>
      <c r="J101" s="246">
        <f t="shared" si="72"/>
        <v>0.48254036166707215</v>
      </c>
      <c r="K101" s="246">
        <f t="shared" si="72"/>
        <v>0.48902401752648827</v>
      </c>
      <c r="L101" s="34"/>
      <c r="M101" s="246">
        <f t="shared" si="72"/>
        <v>0.60307509869448828</v>
      </c>
      <c r="N101" s="39"/>
      <c r="O101" s="246">
        <f>0.043402*O96</f>
        <v>0.37123239862894936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366">
        <v>1.32E-2</v>
      </c>
      <c r="D102" s="366">
        <v>1.32E-2</v>
      </c>
      <c r="E102" s="366">
        <v>1.32E-2</v>
      </c>
      <c r="F102" s="366">
        <v>1.32E-2</v>
      </c>
      <c r="G102" s="366">
        <v>1.32E-2</v>
      </c>
      <c r="H102" s="366">
        <v>1.32E-2</v>
      </c>
      <c r="I102" s="366">
        <v>1.32E-2</v>
      </c>
      <c r="J102" s="366">
        <v>1.32E-2</v>
      </c>
      <c r="K102" s="366">
        <v>1.32E-2</v>
      </c>
      <c r="L102" s="366"/>
      <c r="M102" s="366">
        <v>1.32E-2</v>
      </c>
      <c r="N102" s="367"/>
      <c r="O102" s="368">
        <f t="shared" si="47"/>
        <v>1.3200000000000002E-2</v>
      </c>
    </row>
    <row r="103" spans="1:18" ht="18" x14ac:dyDescent="0.3">
      <c r="A103" s="579" t="s">
        <v>60</v>
      </c>
      <c r="B103" s="579"/>
      <c r="C103" s="340">
        <f t="shared" ref="C103:K103" si="73">SUM(C64,C71,C81,C86,C89,C94,C102)</f>
        <v>6.4864073235016413</v>
      </c>
      <c r="D103" s="340">
        <f t="shared" si="73"/>
        <v>6.1683565316136431</v>
      </c>
      <c r="E103" s="340">
        <f t="shared" si="73"/>
        <v>8.7547327144931408</v>
      </c>
      <c r="F103" s="340">
        <f t="shared" si="73"/>
        <v>11.560035745585266</v>
      </c>
      <c r="G103" s="340">
        <f t="shared" si="73"/>
        <v>12.30974534316514</v>
      </c>
      <c r="H103" s="340">
        <f t="shared" si="73"/>
        <v>10.120924472205139</v>
      </c>
      <c r="I103" s="340">
        <f t="shared" si="73"/>
        <v>13.619726238205139</v>
      </c>
      <c r="J103" s="340">
        <f t="shared" si="73"/>
        <v>12.076909164401796</v>
      </c>
      <c r="K103" s="340">
        <f t="shared" si="73"/>
        <v>12.23900324983714</v>
      </c>
      <c r="L103" s="340"/>
      <c r="M103" s="340">
        <f>SUM(M64,M71,M81,M86,M89,M94,M102)</f>
        <v>15.09032757914914</v>
      </c>
      <c r="N103" s="356"/>
      <c r="O103" s="467">
        <f>O96+O97+O99+O102</f>
        <v>9.2941639259830602</v>
      </c>
      <c r="P103" s="335" t="s">
        <v>233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0.31889016078127258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/>
      <c r="J109" s="1">
        <v>9</v>
      </c>
      <c r="K109" s="1">
        <v>73</v>
      </c>
      <c r="L109" s="1">
        <v>16</v>
      </c>
      <c r="M109" s="1">
        <v>43</v>
      </c>
      <c r="O109" s="1">
        <f>SUM(C109:M109)</f>
        <v>401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343">
        <v>11937.12</v>
      </c>
      <c r="D111" s="460">
        <v>249016.25</v>
      </c>
      <c r="E111" s="342">
        <v>950181.17</v>
      </c>
      <c r="F111" s="342">
        <v>46387.49</v>
      </c>
      <c r="G111" s="342">
        <v>24498.67</v>
      </c>
      <c r="H111" s="342">
        <v>425500.54</v>
      </c>
      <c r="I111" s="342">
        <v>0</v>
      </c>
      <c r="J111" s="343">
        <v>62728.89</v>
      </c>
      <c r="K111" s="342">
        <v>367113.91</v>
      </c>
      <c r="L111" s="342">
        <v>94901.31</v>
      </c>
      <c r="M111" s="342">
        <v>226278.92</v>
      </c>
      <c r="N111" s="342"/>
      <c r="O111" s="344">
        <f>SUM(C111:M111)</f>
        <v>2458544.27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0.98925600000000014</v>
      </c>
      <c r="D113" s="354">
        <f t="shared" ref="D113:M113" si="74">SUM(D114:D119)</f>
        <v>1.36944</v>
      </c>
      <c r="E113" s="354">
        <f t="shared" si="74"/>
        <v>1.6093600000000001</v>
      </c>
      <c r="F113" s="354">
        <f t="shared" si="74"/>
        <v>1.9219600000000001</v>
      </c>
      <c r="G113" s="354">
        <f t="shared" si="74"/>
        <v>2.4700680000000004</v>
      </c>
      <c r="H113" s="354">
        <f t="shared" si="74"/>
        <v>2.3907439999999998</v>
      </c>
      <c r="I113" s="354"/>
      <c r="J113" s="354">
        <f t="shared" si="74"/>
        <v>2.8129679999999997</v>
      </c>
      <c r="K113" s="354">
        <f>SUM(K114:K119)</f>
        <v>3.5587719999999998</v>
      </c>
      <c r="L113" s="354">
        <f t="shared" si="74"/>
        <v>3.9540920000000006</v>
      </c>
      <c r="M113" s="354">
        <f t="shared" si="74"/>
        <v>4.6957520000000006</v>
      </c>
      <c r="N113" s="351"/>
      <c r="O113" s="352">
        <f t="shared" ref="O113:O126" si="75">(C113*$C$111+D113*$D$111+E113*$E$111+F113*$F$111+G113*$G$111+H113*$H$111+I113*$I$111+J113*$J$111+K113*$K$111+L113*$L$111+M113*$M$111)/$O$111</f>
        <v>2.4281294144026293</v>
      </c>
    </row>
    <row r="114" spans="1:15" x14ac:dyDescent="0.3">
      <c r="A114" s="2" t="s">
        <v>3</v>
      </c>
      <c r="B114" t="s">
        <v>30</v>
      </c>
      <c r="C114" s="276">
        <v>0.66890000000000005</v>
      </c>
      <c r="D114" s="34">
        <v>0.90600000000000003</v>
      </c>
      <c r="E114" s="34">
        <v>1.044</v>
      </c>
      <c r="F114" s="34">
        <v>1.044</v>
      </c>
      <c r="G114" s="34">
        <v>1.4917</v>
      </c>
      <c r="H114" s="34">
        <v>1.5686</v>
      </c>
      <c r="I114" s="34"/>
      <c r="J114" s="34">
        <v>1.1728000000000001</v>
      </c>
      <c r="K114" s="34">
        <v>2.1842999999999999</v>
      </c>
      <c r="L114" s="34">
        <v>2.5398000000000001</v>
      </c>
      <c r="M114" s="34">
        <v>2.6513</v>
      </c>
      <c r="N114" s="34"/>
      <c r="O114" s="89">
        <f t="shared" si="75"/>
        <v>1.5026839275625492</v>
      </c>
    </row>
    <row r="115" spans="1:15" x14ac:dyDescent="0.3">
      <c r="A115" s="2" t="s">
        <v>4</v>
      </c>
      <c r="B115" t="s">
        <v>31</v>
      </c>
      <c r="C115" s="39">
        <f t="shared" ref="C115:M115" si="76">C114*0.04</f>
        <v>2.6756000000000002E-2</v>
      </c>
      <c r="D115" s="39">
        <f t="shared" si="76"/>
        <v>3.6240000000000001E-2</v>
      </c>
      <c r="E115" s="39">
        <f t="shared" si="76"/>
        <v>4.1760000000000005E-2</v>
      </c>
      <c r="F115" s="39">
        <f t="shared" si="76"/>
        <v>4.1760000000000005E-2</v>
      </c>
      <c r="G115" s="39">
        <f t="shared" si="76"/>
        <v>5.9667999999999999E-2</v>
      </c>
      <c r="H115" s="39">
        <f t="shared" si="76"/>
        <v>6.2743999999999994E-2</v>
      </c>
      <c r="I115" s="39"/>
      <c r="J115" s="39">
        <f>J114*0.06</f>
        <v>7.0368E-2</v>
      </c>
      <c r="K115" s="39">
        <f t="shared" si="76"/>
        <v>8.7371999999999991E-2</v>
      </c>
      <c r="L115" s="39">
        <f t="shared" si="76"/>
        <v>0.101592</v>
      </c>
      <c r="M115" s="39">
        <f t="shared" si="76"/>
        <v>0.10605200000000001</v>
      </c>
      <c r="N115" s="34"/>
      <c r="O115" s="89">
        <f t="shared" si="75"/>
        <v>6.0705828670329379E-2</v>
      </c>
    </row>
    <row r="116" spans="1:15" x14ac:dyDescent="0.3">
      <c r="A116" s="2" t="s">
        <v>192</v>
      </c>
      <c r="B116" t="s">
        <v>195</v>
      </c>
      <c r="C116" s="34"/>
      <c r="D116" s="34">
        <v>1.4200000000000001E-2</v>
      </c>
      <c r="E116" s="34">
        <v>1.3299999999999999E-2</v>
      </c>
      <c r="F116" s="34"/>
      <c r="G116" s="34"/>
      <c r="H116" s="34">
        <v>1.04E-2</v>
      </c>
      <c r="I116" s="34"/>
      <c r="J116" s="34">
        <v>5.8599999999999999E-2</v>
      </c>
      <c r="K116" s="34">
        <v>3.7699999999999997E-2</v>
      </c>
      <c r="L116" s="34">
        <v>0.1032</v>
      </c>
      <c r="M116" s="34">
        <v>5.8599999999999999E-2</v>
      </c>
      <c r="N116" s="34"/>
      <c r="O116" s="89">
        <f t="shared" si="75"/>
        <v>2.4879972241459779E-2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/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75"/>
        <v>0.18771105641429026</v>
      </c>
    </row>
    <row r="118" spans="1:15" x14ac:dyDescent="0.3">
      <c r="A118" s="2" t="s">
        <v>6</v>
      </c>
      <c r="B118" t="s">
        <v>33</v>
      </c>
      <c r="C118" s="34">
        <v>0.2074</v>
      </c>
      <c r="D118" s="34">
        <v>0.28620000000000001</v>
      </c>
      <c r="E118" s="34">
        <v>0.3453</v>
      </c>
      <c r="F118" s="34">
        <v>0.67120000000000002</v>
      </c>
      <c r="G118" s="34">
        <v>0.75370000000000004</v>
      </c>
      <c r="H118" s="34">
        <v>0.55669999999999997</v>
      </c>
      <c r="I118" s="34"/>
      <c r="J118" s="34">
        <v>0.96399999999999997</v>
      </c>
      <c r="K118" s="34">
        <v>1.0209999999999999</v>
      </c>
      <c r="L118" s="34">
        <v>0.98109999999999997</v>
      </c>
      <c r="M118" s="34">
        <v>1.6102000000000001</v>
      </c>
      <c r="N118" s="34"/>
      <c r="O118" s="89">
        <f t="shared" si="75"/>
        <v>0.64309348117575282</v>
      </c>
    </row>
    <row r="119" spans="1:15" x14ac:dyDescent="0.3">
      <c r="A119" s="2" t="s">
        <v>100</v>
      </c>
      <c r="B119" t="s">
        <v>101</v>
      </c>
      <c r="C119" s="34"/>
      <c r="D119" s="34"/>
      <c r="E119" s="34"/>
      <c r="F119" s="34"/>
      <c r="G119" s="34"/>
      <c r="H119" s="34"/>
      <c r="I119" s="34"/>
      <c r="J119" s="34">
        <v>0.35489999999999999</v>
      </c>
      <c r="K119" s="34"/>
      <c r="L119" s="34"/>
      <c r="M119" s="34"/>
      <c r="N119" s="34"/>
      <c r="O119" s="89">
        <f t="shared" si="75"/>
        <v>9.0551483382481455E-3</v>
      </c>
    </row>
    <row r="120" spans="1:15" ht="28.8" x14ac:dyDescent="0.3">
      <c r="A120" s="349">
        <v>5</v>
      </c>
      <c r="B120" s="353" t="s">
        <v>71</v>
      </c>
      <c r="C120" s="354">
        <f t="shared" ref="C120:H120" si="77">SUM(C121:C123,C127:C129)</f>
        <v>3.0658267716000003</v>
      </c>
      <c r="D120" s="354">
        <f t="shared" si="77"/>
        <v>3.0658267716000003</v>
      </c>
      <c r="E120" s="354">
        <f t="shared" si="77"/>
        <v>4.7404402496000007</v>
      </c>
      <c r="F120" s="354">
        <f t="shared" si="77"/>
        <v>4.9418210624000007</v>
      </c>
      <c r="G120" s="354">
        <f t="shared" si="77"/>
        <v>4.7404402496000007</v>
      </c>
      <c r="H120" s="354">
        <f t="shared" si="77"/>
        <v>4.7404402496000007</v>
      </c>
      <c r="I120" s="354"/>
      <c r="J120" s="354">
        <f>SUM(J121:J123,J127:J129)</f>
        <v>5.1768474017000008</v>
      </c>
      <c r="K120" s="354">
        <f>SUM(K121:K123,K127:K129)</f>
        <v>4.7404402496000007</v>
      </c>
      <c r="L120" s="354">
        <f>SUM(L121:L123,L127:L129)</f>
        <v>4.7404402496000007</v>
      </c>
      <c r="M120" s="354">
        <f>SUM(M121:M123,M127:M129)</f>
        <v>4.7404402496000007</v>
      </c>
      <c r="N120" s="351"/>
      <c r="O120" s="352">
        <f t="shared" si="75"/>
        <v>4.5776288051462162</v>
      </c>
    </row>
    <row r="121" spans="1:15" x14ac:dyDescent="0.3">
      <c r="A121" s="2" t="s">
        <v>115</v>
      </c>
      <c r="B121" t="s">
        <v>114</v>
      </c>
      <c r="C121" s="39">
        <v>1.7012</v>
      </c>
      <c r="D121" s="39">
        <v>1.7012</v>
      </c>
      <c r="E121" s="39">
        <v>2.5472000000000001</v>
      </c>
      <c r="F121" s="39">
        <v>2.6368</v>
      </c>
      <c r="G121" s="39">
        <v>2.5472000000000001</v>
      </c>
      <c r="H121" s="39">
        <v>2.5472000000000001</v>
      </c>
      <c r="I121" s="39"/>
      <c r="J121" s="39">
        <v>2.7869000000000002</v>
      </c>
      <c r="K121" s="39">
        <v>2.5472000000000001</v>
      </c>
      <c r="L121" s="39">
        <v>2.5472000000000001</v>
      </c>
      <c r="M121" s="39">
        <v>2.5472000000000001</v>
      </c>
      <c r="N121" s="39"/>
      <c r="O121" s="89">
        <f t="shared" si="75"/>
        <v>2.4652107840876911</v>
      </c>
    </row>
    <row r="122" spans="1:15" x14ac:dyDescent="0.3">
      <c r="A122" s="2" t="s">
        <v>116</v>
      </c>
      <c r="B122" t="s">
        <v>117</v>
      </c>
      <c r="C122" s="39">
        <f>C121*0.423893</f>
        <v>0.72112677160000005</v>
      </c>
      <c r="D122" s="39">
        <f>D121*0.423893</f>
        <v>0.72112677160000005</v>
      </c>
      <c r="E122" s="39">
        <f t="shared" ref="E122:K122" si="78">E121*0.423893</f>
        <v>1.0797402496000001</v>
      </c>
      <c r="F122" s="39">
        <f t="shared" si="78"/>
        <v>1.1177210624</v>
      </c>
      <c r="G122" s="39">
        <f t="shared" ref="G122:H122" si="79">G121*0.423893</f>
        <v>1.0797402496000001</v>
      </c>
      <c r="H122" s="39">
        <f t="shared" si="79"/>
        <v>1.0797402496000001</v>
      </c>
      <c r="I122" s="39"/>
      <c r="J122" s="39">
        <f t="shared" si="78"/>
        <v>1.1813474017000001</v>
      </c>
      <c r="K122" s="39">
        <f t="shared" si="78"/>
        <v>1.0797402496000001</v>
      </c>
      <c r="L122" s="39">
        <f t="shared" ref="L122:M122" si="80">L121*0.423893</f>
        <v>1.0797402496000001</v>
      </c>
      <c r="M122" s="39">
        <f t="shared" si="80"/>
        <v>1.0797402496000001</v>
      </c>
      <c r="N122" s="39"/>
      <c r="O122" s="89">
        <f t="shared" si="75"/>
        <v>1.0449855948992839</v>
      </c>
    </row>
    <row r="123" spans="1:15" x14ac:dyDescent="0.3">
      <c r="A123" s="280" t="s">
        <v>8</v>
      </c>
      <c r="B123" s="1" t="s">
        <v>35</v>
      </c>
      <c r="C123" s="43">
        <f t="shared" ref="C123:F123" si="81">SUM(C124:C126)</f>
        <v>0.44110000000000005</v>
      </c>
      <c r="D123" s="43">
        <f t="shared" ref="D123" si="82">SUM(D124:D126)</f>
        <v>0.44110000000000005</v>
      </c>
      <c r="E123" s="43">
        <f t="shared" si="81"/>
        <v>0.80059999999999998</v>
      </c>
      <c r="F123" s="43">
        <f t="shared" si="81"/>
        <v>0.86109999999999998</v>
      </c>
      <c r="G123" s="43">
        <f t="shared" ref="G123:H123" si="83">SUM(G124:G126)</f>
        <v>0.80059999999999998</v>
      </c>
      <c r="H123" s="43">
        <f t="shared" si="83"/>
        <v>0.80059999999999998</v>
      </c>
      <c r="I123" s="43"/>
      <c r="J123" s="43">
        <f>SUM(J124:J126)</f>
        <v>0.8669</v>
      </c>
      <c r="K123" s="43">
        <f t="shared" ref="K123:L123" si="84">SUM(K124:K126)</f>
        <v>0.80059999999999998</v>
      </c>
      <c r="L123" s="43">
        <f t="shared" si="84"/>
        <v>0.80059999999999998</v>
      </c>
      <c r="M123" s="43">
        <f t="shared" ref="M123" si="85">SUM(M124:M126)</f>
        <v>0.80059999999999998</v>
      </c>
      <c r="N123" s="43"/>
      <c r="O123" s="75">
        <f t="shared" si="75"/>
        <v>0.76527528812771795</v>
      </c>
    </row>
    <row r="124" spans="1:15" x14ac:dyDescent="0.3">
      <c r="A124" s="2" t="s">
        <v>9</v>
      </c>
      <c r="B124" t="s">
        <v>108</v>
      </c>
      <c r="C124" s="39">
        <v>0.39560000000000001</v>
      </c>
      <c r="D124" s="39">
        <v>0.39560000000000001</v>
      </c>
      <c r="E124" s="39">
        <v>0.71799999999999997</v>
      </c>
      <c r="F124" s="39">
        <v>0.77229999999999999</v>
      </c>
      <c r="G124" s="39">
        <v>0.71799999999999997</v>
      </c>
      <c r="H124" s="39">
        <v>0.71799999999999997</v>
      </c>
      <c r="I124" s="39"/>
      <c r="J124" s="39">
        <v>0.78100000000000003</v>
      </c>
      <c r="K124" s="39">
        <v>0.71799999999999997</v>
      </c>
      <c r="L124" s="39">
        <v>0.71799999999999997</v>
      </c>
      <c r="M124" s="39">
        <v>0.71799999999999997</v>
      </c>
      <c r="N124" s="39"/>
      <c r="O124" s="89">
        <f t="shared" si="75"/>
        <v>0.68641195553863266</v>
      </c>
    </row>
    <row r="125" spans="1:15" x14ac:dyDescent="0.3">
      <c r="A125" s="2" t="s">
        <v>10</v>
      </c>
      <c r="B125" t="s">
        <v>109</v>
      </c>
      <c r="C125" s="39">
        <v>4.1200000000000001E-2</v>
      </c>
      <c r="D125" s="39">
        <v>4.1200000000000001E-2</v>
      </c>
      <c r="E125" s="39">
        <v>7.4800000000000005E-2</v>
      </c>
      <c r="F125" s="39">
        <v>8.0399999999999999E-2</v>
      </c>
      <c r="G125" s="39">
        <v>7.4800000000000005E-2</v>
      </c>
      <c r="H125" s="39">
        <v>7.4800000000000005E-2</v>
      </c>
      <c r="I125" s="39"/>
      <c r="J125" s="39">
        <v>7.7799999999999994E-2</v>
      </c>
      <c r="K125" s="39">
        <v>7.4800000000000005E-2</v>
      </c>
      <c r="L125" s="39">
        <v>7.4800000000000005E-2</v>
      </c>
      <c r="M125" s="39">
        <v>7.4800000000000005E-2</v>
      </c>
      <c r="N125" s="39"/>
      <c r="O125" s="89">
        <f t="shared" si="75"/>
        <v>7.141585242961683E-2</v>
      </c>
    </row>
    <row r="126" spans="1:15" x14ac:dyDescent="0.3">
      <c r="A126" s="2" t="s">
        <v>11</v>
      </c>
      <c r="B126" t="s">
        <v>110</v>
      </c>
      <c r="C126" s="39">
        <v>4.3E-3</v>
      </c>
      <c r="D126" s="39">
        <v>4.3E-3</v>
      </c>
      <c r="E126" s="39">
        <v>7.7999999999999996E-3</v>
      </c>
      <c r="F126" s="39">
        <v>8.3999999999999995E-3</v>
      </c>
      <c r="G126" s="39">
        <v>7.7999999999999996E-3</v>
      </c>
      <c r="H126" s="39">
        <v>7.7999999999999996E-3</v>
      </c>
      <c r="I126" s="39"/>
      <c r="J126" s="39">
        <v>8.0999999999999996E-3</v>
      </c>
      <c r="K126" s="39">
        <v>7.7999999999999996E-3</v>
      </c>
      <c r="L126" s="39">
        <v>7.7999999999999996E-3</v>
      </c>
      <c r="M126" s="39">
        <v>7.7999999999999996E-3</v>
      </c>
      <c r="N126" s="39"/>
      <c r="O126" s="89">
        <f t="shared" si="75"/>
        <v>7.4474801594685142E-3</v>
      </c>
    </row>
    <row r="127" spans="1:15" x14ac:dyDescent="0.3">
      <c r="A127" s="2" t="s">
        <v>13</v>
      </c>
      <c r="B127" t="s">
        <v>40</v>
      </c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89"/>
    </row>
    <row r="128" spans="1:15" x14ac:dyDescent="0.3">
      <c r="A128" s="595" t="s">
        <v>14</v>
      </c>
      <c r="B128" t="s">
        <v>118</v>
      </c>
      <c r="C128" s="39">
        <v>0.15140000000000001</v>
      </c>
      <c r="D128" s="39">
        <v>0.15140000000000001</v>
      </c>
      <c r="E128" s="39">
        <v>0.2366</v>
      </c>
      <c r="F128" s="39">
        <v>0.2472</v>
      </c>
      <c r="G128" s="39">
        <v>0.2366</v>
      </c>
      <c r="H128" s="39">
        <v>0.2366</v>
      </c>
      <c r="I128" s="39"/>
      <c r="J128" s="39">
        <v>0.25819999999999999</v>
      </c>
      <c r="K128" s="39">
        <v>0.2366</v>
      </c>
      <c r="L128" s="39">
        <v>0.2366</v>
      </c>
      <c r="M128" s="39">
        <v>0.2366</v>
      </c>
      <c r="N128" s="39"/>
      <c r="O128" s="89">
        <f t="shared" ref="O128:O142" si="86">(C128*$C$111+D128*$D$111+E128*$E$111+F128*$F$111+G128*$G$111+H128*$H$111+I128*$I$111+J128*$J$111+K128*$K$111+L128*$L$111+M128*$M$111)/$O$111</f>
        <v>0.22830786714936807</v>
      </c>
    </row>
    <row r="129" spans="1:20" x14ac:dyDescent="0.3">
      <c r="A129" s="595"/>
      <c r="B129" t="s">
        <v>117</v>
      </c>
      <c r="C129" s="39">
        <v>5.0999999999999997E-2</v>
      </c>
      <c r="D129" s="39">
        <v>5.0999999999999997E-2</v>
      </c>
      <c r="E129" s="39">
        <v>7.6300000000000007E-2</v>
      </c>
      <c r="F129" s="39">
        <v>7.9000000000000001E-2</v>
      </c>
      <c r="G129" s="39">
        <v>7.6300000000000007E-2</v>
      </c>
      <c r="H129" s="39">
        <v>7.6300000000000007E-2</v>
      </c>
      <c r="I129" s="39"/>
      <c r="J129" s="39">
        <v>8.3500000000000005E-2</v>
      </c>
      <c r="K129" s="39">
        <v>7.6300000000000007E-2</v>
      </c>
      <c r="L129" s="39">
        <v>7.6300000000000007E-2</v>
      </c>
      <c r="M129" s="39">
        <v>7.6300000000000007E-2</v>
      </c>
      <c r="N129" s="39"/>
      <c r="O129" s="89">
        <f t="shared" si="86"/>
        <v>7.3849270882154996E-2</v>
      </c>
    </row>
    <row r="130" spans="1:20" x14ac:dyDescent="0.3">
      <c r="A130" s="349">
        <v>6</v>
      </c>
      <c r="B130" s="350" t="s">
        <v>42</v>
      </c>
      <c r="C130" s="354">
        <f>SUM(C131:C133)</f>
        <v>0.38150000000000001</v>
      </c>
      <c r="D130" s="354">
        <f>SUM(D131:D133)</f>
        <v>0.38150000000000001</v>
      </c>
      <c r="E130" s="354">
        <f t="shared" ref="E130:F130" si="87">SUM(E131:E133)</f>
        <v>0.47660000000000002</v>
      </c>
      <c r="F130" s="354">
        <f t="shared" si="87"/>
        <v>0.48799999999999999</v>
      </c>
      <c r="G130" s="354">
        <f t="shared" ref="G130:H130" si="88">SUM(G131:G133)</f>
        <v>0.47660000000000002</v>
      </c>
      <c r="H130" s="354">
        <f t="shared" si="88"/>
        <v>0.47660000000000002</v>
      </c>
      <c r="I130" s="354"/>
      <c r="J130" s="354">
        <f>SUM(J131:J133)</f>
        <v>1.0217999999999998</v>
      </c>
      <c r="K130" s="354">
        <f t="shared" ref="K130:L130" si="89">SUM(K131:K133)</f>
        <v>0.47660000000000002</v>
      </c>
      <c r="L130" s="354">
        <f t="shared" si="89"/>
        <v>0.47660000000000002</v>
      </c>
      <c r="M130" s="354">
        <f t="shared" ref="M130" si="90">SUM(M131:M133)</f>
        <v>0.47660000000000002</v>
      </c>
      <c r="N130" s="354"/>
      <c r="O130" s="352">
        <f t="shared" si="86"/>
        <v>0.48063163076945536</v>
      </c>
    </row>
    <row r="131" spans="1:20" x14ac:dyDescent="0.3">
      <c r="A131" s="2" t="s">
        <v>15</v>
      </c>
      <c r="B131" t="s">
        <v>43</v>
      </c>
      <c r="C131" s="39">
        <v>0.1741</v>
      </c>
      <c r="D131" s="39">
        <v>0.1741</v>
      </c>
      <c r="E131" s="39">
        <v>0.26919999999999999</v>
      </c>
      <c r="F131" s="39">
        <v>0.28060000000000002</v>
      </c>
      <c r="G131" s="39">
        <v>0.26919999999999999</v>
      </c>
      <c r="H131" s="39">
        <v>0.26919999999999999</v>
      </c>
      <c r="I131" s="39"/>
      <c r="J131" s="39">
        <v>0.29399999999999998</v>
      </c>
      <c r="K131" s="39">
        <v>0.26919999999999999</v>
      </c>
      <c r="L131" s="39">
        <v>0.26919999999999999</v>
      </c>
      <c r="M131" s="39">
        <v>0.26919999999999999</v>
      </c>
      <c r="N131" s="39"/>
      <c r="O131" s="89">
        <f t="shared" si="86"/>
        <v>0.25995380829770459</v>
      </c>
    </row>
    <row r="132" spans="1:20" x14ac:dyDescent="0.3">
      <c r="A132" s="2" t="s">
        <v>16</v>
      </c>
      <c r="B132" t="s">
        <v>80</v>
      </c>
      <c r="C132" s="39">
        <v>0.2074</v>
      </c>
      <c r="D132" s="39">
        <v>0.2074</v>
      </c>
      <c r="E132" s="39">
        <v>0.2074</v>
      </c>
      <c r="F132" s="39">
        <v>0.2074</v>
      </c>
      <c r="G132" s="39">
        <v>0.2074</v>
      </c>
      <c r="H132" s="39">
        <v>0.2074</v>
      </c>
      <c r="I132" s="39"/>
      <c r="J132" s="39">
        <v>0.2074</v>
      </c>
      <c r="K132" s="39">
        <v>0.2074</v>
      </c>
      <c r="L132" s="39">
        <v>0.2074</v>
      </c>
      <c r="M132" s="39">
        <v>0.2074</v>
      </c>
      <c r="N132" s="39"/>
      <c r="O132" s="89">
        <f t="shared" si="86"/>
        <v>0.20740000000000003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86"/>
        <v>1.3277822471750732E-2</v>
      </c>
    </row>
    <row r="134" spans="1:20" x14ac:dyDescent="0.3">
      <c r="A134" s="2" t="s">
        <v>104</v>
      </c>
      <c r="B134" t="s">
        <v>106</v>
      </c>
      <c r="C134" s="39"/>
      <c r="D134" s="39"/>
      <c r="E134" s="39"/>
      <c r="F134" s="39"/>
      <c r="G134" s="39"/>
      <c r="H134" s="39"/>
      <c r="I134" s="39"/>
      <c r="J134" s="39">
        <v>0.52039999999999997</v>
      </c>
      <c r="K134" s="39"/>
      <c r="L134" s="39"/>
      <c r="M134" s="39"/>
      <c r="N134" s="39"/>
      <c r="O134" s="89">
        <f t="shared" si="86"/>
        <v>1.3277822471750732E-2</v>
      </c>
    </row>
    <row r="135" spans="1:20" x14ac:dyDescent="0.3">
      <c r="A135" s="349">
        <v>7</v>
      </c>
      <c r="B135" s="350" t="s">
        <v>45</v>
      </c>
      <c r="C135" s="354">
        <f>SUM(C136:C137)</f>
        <v>0.24810000000000001</v>
      </c>
      <c r="D135" s="354">
        <f>SUM(D136:D137)</f>
        <v>0.34109999999999996</v>
      </c>
      <c r="E135" s="354">
        <f t="shared" ref="E135:M135" si="91">SUM(E136:E137)</f>
        <v>0.4173</v>
      </c>
      <c r="F135" s="354">
        <f t="shared" si="91"/>
        <v>0.73100000000000009</v>
      </c>
      <c r="G135" s="354">
        <f t="shared" si="91"/>
        <v>0.81990000000000007</v>
      </c>
      <c r="H135" s="354">
        <f t="shared" si="91"/>
        <v>0.73350000000000004</v>
      </c>
      <c r="I135" s="354"/>
      <c r="J135" s="354">
        <f t="shared" si="91"/>
        <v>1.0679000000000001</v>
      </c>
      <c r="K135" s="354">
        <f t="shared" si="91"/>
        <v>1.1121999999999999</v>
      </c>
      <c r="L135" s="354">
        <f t="shared" si="91"/>
        <v>1.0689</v>
      </c>
      <c r="M135" s="354">
        <f t="shared" si="91"/>
        <v>1.8513999999999999</v>
      </c>
      <c r="N135" s="354"/>
      <c r="O135" s="352">
        <f t="shared" si="86"/>
        <v>0.75092285423072724</v>
      </c>
    </row>
    <row r="136" spans="1:20" x14ac:dyDescent="0.3">
      <c r="A136" s="2" t="s">
        <v>17</v>
      </c>
      <c r="B136" t="s">
        <v>46</v>
      </c>
      <c r="C136" s="39">
        <v>0.23330000000000001</v>
      </c>
      <c r="D136" s="39">
        <v>0.32229999999999998</v>
      </c>
      <c r="E136" s="39">
        <v>0.39450000000000002</v>
      </c>
      <c r="F136" s="39">
        <v>0.69110000000000005</v>
      </c>
      <c r="G136" s="39">
        <v>0.77500000000000002</v>
      </c>
      <c r="H136" s="39">
        <v>0.69340000000000002</v>
      </c>
      <c r="I136" s="39"/>
      <c r="J136" s="39">
        <v>1.0043</v>
      </c>
      <c r="K136" s="39">
        <v>1.0512999999999999</v>
      </c>
      <c r="L136" s="39">
        <v>1.0102</v>
      </c>
      <c r="M136" s="39">
        <v>1.7501</v>
      </c>
      <c r="N136" s="39"/>
      <c r="O136" s="89">
        <f t="shared" si="86"/>
        <v>0.70968898848626394</v>
      </c>
    </row>
    <row r="137" spans="1:20" x14ac:dyDescent="0.3">
      <c r="A137" s="2" t="s">
        <v>18</v>
      </c>
      <c r="B137" t="s">
        <v>48</v>
      </c>
      <c r="C137" s="39">
        <v>1.4800000000000001E-2</v>
      </c>
      <c r="D137" s="39">
        <v>1.8800000000000001E-2</v>
      </c>
      <c r="E137" s="39">
        <v>2.2800000000000001E-2</v>
      </c>
      <c r="F137" s="39">
        <v>3.9899999999999998E-2</v>
      </c>
      <c r="G137" s="39">
        <v>4.4900000000000002E-2</v>
      </c>
      <c r="H137" s="39">
        <v>4.0099999999999997E-2</v>
      </c>
      <c r="I137" s="39"/>
      <c r="J137" s="39">
        <v>6.3600000000000004E-2</v>
      </c>
      <c r="K137" s="39">
        <v>6.0900000000000003E-2</v>
      </c>
      <c r="L137" s="39">
        <v>5.8700000000000002E-2</v>
      </c>
      <c r="M137" s="39">
        <v>0.1013</v>
      </c>
      <c r="N137" s="39"/>
      <c r="O137" s="89">
        <f t="shared" si="86"/>
        <v>4.1233865744463492E-2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0.46620000000000006</v>
      </c>
      <c r="E138" s="354">
        <f t="shared" ref="E138:M138" si="92">SUM(E139:E142)</f>
        <v>0.58819999999999995</v>
      </c>
      <c r="F138" s="354">
        <f t="shared" si="92"/>
        <v>1.0330999999999999</v>
      </c>
      <c r="G138" s="354">
        <f t="shared" si="92"/>
        <v>0.98130000000000006</v>
      </c>
      <c r="H138" s="354">
        <f t="shared" si="92"/>
        <v>0.96589999999999998</v>
      </c>
      <c r="I138" s="354"/>
      <c r="J138" s="354">
        <f t="shared" si="92"/>
        <v>1.2404999999999999</v>
      </c>
      <c r="K138" s="354">
        <f t="shared" si="92"/>
        <v>1.6163000000000001</v>
      </c>
      <c r="L138" s="354">
        <f>SUM(L139:L142)</f>
        <v>1.454</v>
      </c>
      <c r="M138" s="354">
        <f t="shared" si="92"/>
        <v>2.9386000000000001</v>
      </c>
      <c r="N138" s="354"/>
      <c r="O138" s="352">
        <f t="shared" si="86"/>
        <v>1.0726831439476174</v>
      </c>
    </row>
    <row r="139" spans="1:20" x14ac:dyDescent="0.3">
      <c r="A139" s="2" t="s">
        <v>19</v>
      </c>
      <c r="B139" t="s">
        <v>46</v>
      </c>
      <c r="C139" s="39">
        <v>0.21970000000000001</v>
      </c>
      <c r="D139" s="39">
        <v>0.23580000000000001</v>
      </c>
      <c r="E139" s="39">
        <v>0.29749999999999999</v>
      </c>
      <c r="F139" s="39">
        <v>0.52249999999999996</v>
      </c>
      <c r="G139" s="39">
        <v>0.49630000000000002</v>
      </c>
      <c r="H139" s="39">
        <v>0.48849999999999999</v>
      </c>
      <c r="I139" s="39"/>
      <c r="J139" s="39">
        <v>0.62739999999999996</v>
      </c>
      <c r="K139" s="39">
        <v>0.8175</v>
      </c>
      <c r="L139" s="39">
        <v>0.73540000000000005</v>
      </c>
      <c r="M139" s="39">
        <v>1.4863</v>
      </c>
      <c r="N139" s="39"/>
      <c r="O139" s="89">
        <f t="shared" si="86"/>
        <v>0.54253779676946801</v>
      </c>
    </row>
    <row r="140" spans="1:20" x14ac:dyDescent="0.3">
      <c r="A140" s="2" t="s">
        <v>19</v>
      </c>
      <c r="B140" t="s">
        <v>47</v>
      </c>
      <c r="C140" s="39">
        <v>0.11260000000000001</v>
      </c>
      <c r="D140" s="39">
        <v>0.12089999999999999</v>
      </c>
      <c r="E140" s="39">
        <v>0.1525</v>
      </c>
      <c r="F140" s="39">
        <v>0.26779999999999998</v>
      </c>
      <c r="G140" s="39">
        <v>0.25440000000000002</v>
      </c>
      <c r="H140" s="39">
        <v>0.25040000000000001</v>
      </c>
      <c r="I140" s="39"/>
      <c r="J140" s="39">
        <v>0.3216</v>
      </c>
      <c r="K140" s="39">
        <v>0.41899999999999998</v>
      </c>
      <c r="L140" s="39">
        <v>0.37690000000000001</v>
      </c>
      <c r="M140" s="39">
        <v>0.76170000000000004</v>
      </c>
      <c r="N140" s="39"/>
      <c r="O140" s="89">
        <f t="shared" si="86"/>
        <v>0.27808019737834538</v>
      </c>
    </row>
    <row r="141" spans="1:20" x14ac:dyDescent="0.3">
      <c r="A141" s="2" t="s">
        <v>20</v>
      </c>
      <c r="B141" t="s">
        <v>50</v>
      </c>
      <c r="C141" s="39">
        <v>6.7500000000000004E-2</v>
      </c>
      <c r="D141" s="39">
        <v>7.2400000000000006E-2</v>
      </c>
      <c r="E141" s="39">
        <v>9.1399999999999995E-2</v>
      </c>
      <c r="F141" s="39">
        <v>0.1605</v>
      </c>
      <c r="G141" s="39">
        <v>0.1525</v>
      </c>
      <c r="H141" s="39">
        <v>0.15010000000000001</v>
      </c>
      <c r="I141" s="39"/>
      <c r="J141" s="39">
        <v>0.19270000000000001</v>
      </c>
      <c r="K141" s="39">
        <v>0.25109999999999999</v>
      </c>
      <c r="L141" s="39">
        <v>0.22589999999999999</v>
      </c>
      <c r="M141" s="39">
        <v>0.45660000000000001</v>
      </c>
      <c r="N141" s="39"/>
      <c r="O141" s="89">
        <f t="shared" si="86"/>
        <v>0.1666666275311772</v>
      </c>
    </row>
    <row r="142" spans="1:20" x14ac:dyDescent="0.3">
      <c r="A142" s="2" t="s">
        <v>20</v>
      </c>
      <c r="B142" t="s">
        <v>47</v>
      </c>
      <c r="C142" s="39">
        <v>3.4599999999999999E-2</v>
      </c>
      <c r="D142" s="39">
        <v>3.7100000000000001E-2</v>
      </c>
      <c r="E142" s="39">
        <v>4.6800000000000001E-2</v>
      </c>
      <c r="F142" s="39">
        <v>8.2299999999999998E-2</v>
      </c>
      <c r="G142" s="39">
        <v>7.8100000000000003E-2</v>
      </c>
      <c r="H142" s="39">
        <v>7.6899999999999996E-2</v>
      </c>
      <c r="I142" s="39"/>
      <c r="J142" s="39">
        <v>9.8799999999999999E-2</v>
      </c>
      <c r="K142" s="39">
        <v>0.12870000000000001</v>
      </c>
      <c r="L142" s="39">
        <v>0.1158</v>
      </c>
      <c r="M142" s="39">
        <v>0.23400000000000001</v>
      </c>
      <c r="N142" s="39"/>
      <c r="O142" s="89">
        <f t="shared" si="86"/>
        <v>8.5398522268626875E-2</v>
      </c>
    </row>
    <row r="143" spans="1:20" x14ac:dyDescent="0.3">
      <c r="A143" s="349">
        <v>9</v>
      </c>
      <c r="B143" s="350" t="s">
        <v>51</v>
      </c>
      <c r="C143" s="354">
        <f t="shared" ref="C143:O143" si="93">SUM(C146,C148)</f>
        <v>0.43547013321446881</v>
      </c>
      <c r="D143" s="354">
        <f t="shared" si="93"/>
        <v>0.4784281121264688</v>
      </c>
      <c r="E143" s="354">
        <f t="shared" si="93"/>
        <v>0.66624409043297284</v>
      </c>
      <c r="F143" s="354">
        <f t="shared" si="93"/>
        <v>0.7754697702162433</v>
      </c>
      <c r="G143" s="354">
        <f t="shared" si="93"/>
        <v>0.80715140617697301</v>
      </c>
      <c r="H143" s="354">
        <f t="shared" si="93"/>
        <v>0.79174354974497285</v>
      </c>
      <c r="I143" s="354"/>
      <c r="J143" s="354">
        <f t="shared" si="93"/>
        <v>0.9629710701918156</v>
      </c>
      <c r="K143" s="354">
        <f t="shared" si="93"/>
        <v>0.97864883444897299</v>
      </c>
      <c r="L143" s="354">
        <f t="shared" si="93"/>
        <v>0.99478793540897281</v>
      </c>
      <c r="M143" s="354">
        <f t="shared" si="93"/>
        <v>1.250737131088973</v>
      </c>
      <c r="N143" s="354"/>
      <c r="O143" s="352">
        <f t="shared" si="93"/>
        <v>0.78413095043991254</v>
      </c>
    </row>
    <row r="144" spans="1:20" x14ac:dyDescent="0.3">
      <c r="A144" s="345"/>
      <c r="B144" s="286" t="s">
        <v>157</v>
      </c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357">
        <v>-9.2299999999999993E-2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 t="shared" ref="C145:H145" si="94">SUM(C138,C135,C130,C120,C113)</f>
        <v>5.1190827716000005</v>
      </c>
      <c r="D145" s="360">
        <f t="shared" si="94"/>
        <v>5.6240667715999999</v>
      </c>
      <c r="E145" s="360">
        <f t="shared" si="94"/>
        <v>7.8319002496000003</v>
      </c>
      <c r="F145" s="360">
        <f t="shared" si="94"/>
        <v>9.1158810624000015</v>
      </c>
      <c r="G145" s="360">
        <f t="shared" si="94"/>
        <v>9.4883082496000011</v>
      </c>
      <c r="H145" s="360">
        <f t="shared" si="94"/>
        <v>9.3071842496000006</v>
      </c>
      <c r="I145" s="360"/>
      <c r="J145" s="360">
        <f>SUM(J138,J135,J130,J120,J113)</f>
        <v>11.320015401699999</v>
      </c>
      <c r="K145" s="360">
        <f>SUM(K138,K135,K130,K120,K113)</f>
        <v>11.5043122496</v>
      </c>
      <c r="L145" s="360">
        <f>SUM(L138,L135,L130,L120,L113)</f>
        <v>11.694032249600001</v>
      </c>
      <c r="M145" s="360">
        <f>SUM(M138,M135,M130,M120,M113)</f>
        <v>14.702792249600002</v>
      </c>
      <c r="N145" s="361"/>
      <c r="O145" s="362">
        <f>((C145*$C$111+D145*$D$111+E145*$E$111+F145*$F$111+G145*$G$111+H145*$H$111+I145*$I$111+J145*$J$111+K145*$K$111+L145*$L$111+M145*$M$111)/$O$111)+O144</f>
        <v>9.2176958484966445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95">SUM(C147:C147)</f>
        <v>0.10664585138074281</v>
      </c>
      <c r="D146" s="354">
        <f t="shared" si="95"/>
        <v>0.1171661830527428</v>
      </c>
      <c r="E146" s="354">
        <f t="shared" si="95"/>
        <v>0.16316197789991682</v>
      </c>
      <c r="F146" s="354">
        <f t="shared" si="95"/>
        <v>0.18991115017297924</v>
      </c>
      <c r="G146" s="354">
        <f t="shared" si="95"/>
        <v>0.19766992576391684</v>
      </c>
      <c r="H146" s="354">
        <f t="shared" si="95"/>
        <v>0.19389656947191683</v>
      </c>
      <c r="I146" s="354"/>
      <c r="J146" s="354">
        <f t="shared" si="95"/>
        <v>0.23582988086361609</v>
      </c>
      <c r="K146" s="354">
        <f t="shared" si="95"/>
        <v>0.23966933709591681</v>
      </c>
      <c r="L146" s="354">
        <f t="shared" si="95"/>
        <v>0.24362177385591682</v>
      </c>
      <c r="M146" s="354">
        <f t="shared" si="95"/>
        <v>0.30630327093591686</v>
      </c>
      <c r="N146" s="354"/>
      <c r="O146" s="352">
        <f>SUM(O147)</f>
        <v>0.19203225761173059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0.10664585138074281</v>
      </c>
      <c r="D147" s="246">
        <f t="shared" ref="D147:M147" si="96">0.020833*D145</f>
        <v>0.1171661830527428</v>
      </c>
      <c r="E147" s="246">
        <f t="shared" si="96"/>
        <v>0.16316197789991682</v>
      </c>
      <c r="F147" s="246">
        <f t="shared" si="96"/>
        <v>0.18991115017297924</v>
      </c>
      <c r="G147" s="246">
        <f t="shared" si="96"/>
        <v>0.19766992576391684</v>
      </c>
      <c r="H147" s="246">
        <f t="shared" si="96"/>
        <v>0.19389656947191683</v>
      </c>
      <c r="I147" s="34"/>
      <c r="J147" s="246">
        <f t="shared" si="96"/>
        <v>0.23582988086361609</v>
      </c>
      <c r="K147" s="246">
        <f t="shared" si="96"/>
        <v>0.23966933709591681</v>
      </c>
      <c r="L147" s="246">
        <f t="shared" si="96"/>
        <v>0.24362177385591682</v>
      </c>
      <c r="M147" s="246">
        <f t="shared" si="96"/>
        <v>0.30630327093591686</v>
      </c>
      <c r="N147" s="39"/>
      <c r="O147" s="246">
        <f>0.020833*O145</f>
        <v>0.19203225761173059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0.32882428183372603</v>
      </c>
      <c r="D148" s="354">
        <f>SUM(D149,D150)</f>
        <v>0.36126192907372601</v>
      </c>
      <c r="E148" s="354">
        <f t="shared" ref="E148:M148" si="97">SUM(E149,E150)</f>
        <v>0.50308211253305601</v>
      </c>
      <c r="F148" s="354">
        <f t="shared" si="97"/>
        <v>0.58555862004326409</v>
      </c>
      <c r="G148" s="354">
        <f t="shared" si="97"/>
        <v>0.60948148041305616</v>
      </c>
      <c r="H148" s="354">
        <f t="shared" si="97"/>
        <v>0.59784698027305605</v>
      </c>
      <c r="I148" s="354"/>
      <c r="J148" s="354">
        <f t="shared" si="97"/>
        <v>0.72714118932819949</v>
      </c>
      <c r="K148" s="354">
        <f t="shared" si="97"/>
        <v>0.73897949735305613</v>
      </c>
      <c r="L148" s="354">
        <f t="shared" si="97"/>
        <v>0.75116616155305604</v>
      </c>
      <c r="M148" s="354">
        <f t="shared" si="97"/>
        <v>0.94443386015305619</v>
      </c>
      <c r="N148" s="354"/>
      <c r="O148" s="352">
        <f>SUM(O149:O150)</f>
        <v>0.59209869282818195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0.10664585138074281</v>
      </c>
      <c r="D149" s="39">
        <f t="shared" ref="D149:O149" si="98">D147</f>
        <v>0.1171661830527428</v>
      </c>
      <c r="E149" s="39">
        <f>E147</f>
        <v>0.16316197789991682</v>
      </c>
      <c r="F149" s="39">
        <f t="shared" si="98"/>
        <v>0.18991115017297924</v>
      </c>
      <c r="G149" s="39">
        <f t="shared" si="98"/>
        <v>0.19766992576391684</v>
      </c>
      <c r="H149" s="39">
        <f t="shared" si="98"/>
        <v>0.19389656947191683</v>
      </c>
      <c r="I149" s="39"/>
      <c r="J149" s="39">
        <f t="shared" si="98"/>
        <v>0.23582988086361609</v>
      </c>
      <c r="K149" s="39">
        <f t="shared" si="98"/>
        <v>0.23966933709591681</v>
      </c>
      <c r="L149" s="39">
        <f t="shared" si="98"/>
        <v>0.24362177385591682</v>
      </c>
      <c r="M149" s="39">
        <f t="shared" si="98"/>
        <v>0.30630327093591686</v>
      </c>
      <c r="N149" s="39"/>
      <c r="O149" s="39">
        <f t="shared" si="98"/>
        <v>0.19203225761173059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0.22217843045298324</v>
      </c>
      <c r="D150" s="246">
        <f t="shared" ref="D150:O150" si="99">0.043402*D145</f>
        <v>0.24409574602098322</v>
      </c>
      <c r="E150" s="246">
        <f t="shared" si="99"/>
        <v>0.33992013463313925</v>
      </c>
      <c r="F150" s="246">
        <f t="shared" si="99"/>
        <v>0.39564746987028487</v>
      </c>
      <c r="G150" s="246">
        <f t="shared" si="99"/>
        <v>0.41181155464913927</v>
      </c>
      <c r="H150" s="246">
        <f t="shared" si="99"/>
        <v>0.40395041080113925</v>
      </c>
      <c r="I150" s="34"/>
      <c r="J150" s="246">
        <f t="shared" si="99"/>
        <v>0.49131130846458337</v>
      </c>
      <c r="K150" s="246">
        <f t="shared" si="99"/>
        <v>0.49931016025713926</v>
      </c>
      <c r="L150" s="246">
        <f t="shared" si="99"/>
        <v>0.50754438769713928</v>
      </c>
      <c r="M150" s="246">
        <f t="shared" si="99"/>
        <v>0.63813058921713928</v>
      </c>
      <c r="N150" s="39"/>
      <c r="O150" s="246">
        <f t="shared" si="99"/>
        <v>0.40006643521645141</v>
      </c>
      <c r="P150" s="246"/>
    </row>
    <row r="151" spans="1:20" ht="28.8" x14ac:dyDescent="0.3">
      <c r="A151" s="364">
        <v>10</v>
      </c>
      <c r="B151" s="365" t="s">
        <v>134</v>
      </c>
      <c r="C151" s="366">
        <v>1.35E-2</v>
      </c>
      <c r="D151" s="366">
        <v>1.35E-2</v>
      </c>
      <c r="E151" s="366">
        <v>1.35E-2</v>
      </c>
      <c r="F151" s="366">
        <v>1.35E-2</v>
      </c>
      <c r="G151" s="366">
        <v>1.35E-2</v>
      </c>
      <c r="H151" s="366">
        <v>1.35E-2</v>
      </c>
      <c r="I151" s="366"/>
      <c r="J151" s="366">
        <v>1.35E-2</v>
      </c>
      <c r="K151" s="366">
        <v>1.35E-2</v>
      </c>
      <c r="L151" s="366">
        <v>1.35E-2</v>
      </c>
      <c r="M151" s="366">
        <v>1.35E-2</v>
      </c>
      <c r="N151" s="367"/>
      <c r="O151" s="368">
        <f>(C151*$C$111+D151*$D$111+E151*$E$111+F151*$F$111+G151*$G$111+H151*$H$111+I151*$I$111+J151*$J$111+K151*$K$111+L151*$L$111+M151*$M$111)/$O$111</f>
        <v>1.35E-2</v>
      </c>
    </row>
    <row r="152" spans="1:20" ht="18" x14ac:dyDescent="0.3">
      <c r="A152" s="579" t="s">
        <v>60</v>
      </c>
      <c r="B152" s="579"/>
      <c r="C152" s="340">
        <f t="shared" ref="C152:H152" si="100">SUM(C113,C120,C130,C135,C138,C143,C151)</f>
        <v>5.5680529048144694</v>
      </c>
      <c r="D152" s="340">
        <f t="shared" si="100"/>
        <v>6.1159948837264686</v>
      </c>
      <c r="E152" s="340">
        <f t="shared" si="100"/>
        <v>8.5116443400329747</v>
      </c>
      <c r="F152" s="340">
        <f t="shared" si="100"/>
        <v>9.9048508326162441</v>
      </c>
      <c r="G152" s="340">
        <f t="shared" si="100"/>
        <v>10.308959655776976</v>
      </c>
      <c r="H152" s="340">
        <f t="shared" si="100"/>
        <v>10.112427799344974</v>
      </c>
      <c r="I152" s="340"/>
      <c r="J152" s="340">
        <f>SUM(J113,J120,J130,J135,J138,J143,J151)</f>
        <v>12.296486471891818</v>
      </c>
      <c r="K152" s="340">
        <f>SUM(K113,K120,K130,K135,K138,K143,K151)</f>
        <v>12.496461084048974</v>
      </c>
      <c r="L152" s="340">
        <f>SUM(L113,L120,L130,L135,L138,L143,L151)</f>
        <v>12.702320185008974</v>
      </c>
      <c r="M152" s="340">
        <f>SUM(M113,M120,M130,M135,M138,M143,M151)</f>
        <v>15.967029380688976</v>
      </c>
      <c r="N152" s="369"/>
      <c r="O152" s="467">
        <f>O145+O146+O148+O151</f>
        <v>10.015326798936558</v>
      </c>
      <c r="P152" t="s">
        <v>234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0.34363383286808707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167</v>
      </c>
      <c r="F158" s="1">
        <v>21</v>
      </c>
      <c r="G158" s="1">
        <v>7</v>
      </c>
      <c r="H158" s="1">
        <v>83</v>
      </c>
      <c r="I158" s="1"/>
      <c r="J158" s="1"/>
      <c r="K158" s="1">
        <v>76</v>
      </c>
      <c r="L158" s="1">
        <v>15</v>
      </c>
      <c r="M158" s="1">
        <v>67</v>
      </c>
      <c r="O158" s="1">
        <f>SUM(C158:M158)</f>
        <v>467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343">
        <v>23970.17</v>
      </c>
      <c r="D160" s="342">
        <v>210325.43</v>
      </c>
      <c r="E160" s="342">
        <v>1209452.67</v>
      </c>
      <c r="F160" s="342">
        <v>70320.59</v>
      </c>
      <c r="G160" s="342">
        <v>39223.230000000003</v>
      </c>
      <c r="H160" s="342">
        <v>469448.28</v>
      </c>
      <c r="I160" s="342">
        <v>0</v>
      </c>
      <c r="J160" s="343">
        <v>0</v>
      </c>
      <c r="K160" s="342">
        <v>354727.02</v>
      </c>
      <c r="L160" s="342">
        <v>77658.03</v>
      </c>
      <c r="M160" s="342">
        <v>366461.45</v>
      </c>
      <c r="N160" s="342"/>
      <c r="O160" s="344">
        <f>SUM(C160:M160)</f>
        <v>2821586.87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1.0400560000000001</v>
      </c>
      <c r="D162" s="354">
        <f>SUM(D163:D167)</f>
        <v>1.35134</v>
      </c>
      <c r="E162" s="354">
        <f t="shared" ref="E162:H162" si="101">SUM(E163:E167)</f>
        <v>1.5917559999999999</v>
      </c>
      <c r="F162" s="354">
        <f t="shared" si="101"/>
        <v>1.965856</v>
      </c>
      <c r="G162" s="354">
        <f t="shared" si="101"/>
        <v>2.2654640000000001</v>
      </c>
      <c r="H162" s="354">
        <f t="shared" si="101"/>
        <v>2.4195439999999997</v>
      </c>
      <c r="I162" s="354"/>
      <c r="J162" s="354"/>
      <c r="K162" s="354">
        <f>SUM(K163:K167)</f>
        <v>3.6154719999999996</v>
      </c>
      <c r="L162" s="354">
        <f>SUM(L163:L167)</f>
        <v>4.0239120000000002</v>
      </c>
      <c r="M162" s="354">
        <f t="shared" ref="M162" si="102">SUM(M163:M167)</f>
        <v>4.5162440000000004</v>
      </c>
      <c r="N162" s="354"/>
      <c r="O162" s="352">
        <f t="shared" ref="O162:O175" si="103">(C162*$C$160+D162*$D$160+E162*$E$160+F162*$F$160+G162*$G$160+H162*$H$160+I162*$I$160+J162*$J$160+K162*$K$160+L162*$L$160+M162*$M$160)/$O$160</f>
        <v>2.4267474637216893</v>
      </c>
    </row>
    <row r="163" spans="1:15" x14ac:dyDescent="0.3">
      <c r="A163" s="2" t="s">
        <v>3</v>
      </c>
      <c r="B163" t="s">
        <v>30</v>
      </c>
      <c r="C163" s="34">
        <v>0.66890000000000005</v>
      </c>
      <c r="D163" s="34">
        <v>0.90600000000000003</v>
      </c>
      <c r="E163" s="34">
        <v>1.0439000000000001</v>
      </c>
      <c r="F163" s="34">
        <v>1.0439000000000001</v>
      </c>
      <c r="G163" s="34">
        <v>1.4916</v>
      </c>
      <c r="H163" s="34">
        <v>1.5686</v>
      </c>
      <c r="I163" s="34"/>
      <c r="J163" s="34"/>
      <c r="K163" s="34">
        <v>2.1842999999999999</v>
      </c>
      <c r="L163" s="34">
        <v>2.5203000000000002</v>
      </c>
      <c r="M163" s="34">
        <v>2.6886000000000001</v>
      </c>
      <c r="N163" s="34"/>
      <c r="O163" s="89">
        <f t="shared" si="103"/>
        <v>1.5215713530549568</v>
      </c>
    </row>
    <row r="164" spans="1:15" x14ac:dyDescent="0.3">
      <c r="A164" s="2" t="s">
        <v>4</v>
      </c>
      <c r="B164" t="s">
        <v>31</v>
      </c>
      <c r="C164" s="39">
        <f>C163*0.04</f>
        <v>2.6756000000000002E-2</v>
      </c>
      <c r="D164" s="39">
        <f t="shared" ref="D164:M164" si="104">D163*0.04</f>
        <v>3.6240000000000001E-2</v>
      </c>
      <c r="E164" s="39">
        <f t="shared" si="104"/>
        <v>4.1756000000000001E-2</v>
      </c>
      <c r="F164" s="39">
        <f t="shared" si="104"/>
        <v>4.1756000000000001E-2</v>
      </c>
      <c r="G164" s="39">
        <f t="shared" si="104"/>
        <v>5.9664000000000002E-2</v>
      </c>
      <c r="H164" s="39">
        <f t="shared" si="104"/>
        <v>6.2743999999999994E-2</v>
      </c>
      <c r="I164" s="39"/>
      <c r="J164" s="39"/>
      <c r="K164" s="39">
        <f t="shared" si="104"/>
        <v>8.7371999999999991E-2</v>
      </c>
      <c r="L164" s="39">
        <f t="shared" si="104"/>
        <v>0.10081200000000001</v>
      </c>
      <c r="M164" s="39">
        <f t="shared" si="104"/>
        <v>0.107544</v>
      </c>
      <c r="N164" s="34"/>
      <c r="O164" s="89">
        <f t="shared" si="103"/>
        <v>6.0862854122198259E-2</v>
      </c>
    </row>
    <row r="165" spans="1:15" x14ac:dyDescent="0.3">
      <c r="A165" s="2" t="s">
        <v>192</v>
      </c>
      <c r="B165" t="s">
        <v>195</v>
      </c>
      <c r="C165" s="34"/>
      <c r="D165" s="34">
        <v>7.0000000000000001E-3</v>
      </c>
      <c r="E165" s="34">
        <v>8.3999999999999995E-3</v>
      </c>
      <c r="F165" s="34"/>
      <c r="G165" s="34"/>
      <c r="H165" s="34">
        <v>1E-3</v>
      </c>
      <c r="I165" s="34"/>
      <c r="J165" s="34"/>
      <c r="K165" s="34">
        <v>1.4E-2</v>
      </c>
      <c r="L165" s="34">
        <v>5.04E-2</v>
      </c>
      <c r="M165" s="34">
        <v>4.0099999999999997E-2</v>
      </c>
      <c r="N165" s="34"/>
      <c r="O165" s="89">
        <f t="shared" si="103"/>
        <v>1.2644082035652511E-2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/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103"/>
        <v>0.18932593438528442</v>
      </c>
    </row>
    <row r="167" spans="1:15" x14ac:dyDescent="0.3">
      <c r="A167" s="2" t="s">
        <v>6</v>
      </c>
      <c r="B167" t="s">
        <v>33</v>
      </c>
      <c r="C167" s="34">
        <v>0.25819999999999999</v>
      </c>
      <c r="D167" s="34">
        <v>0.27529999999999999</v>
      </c>
      <c r="E167" s="34">
        <v>0.3327</v>
      </c>
      <c r="F167" s="34">
        <v>0.71519999999999995</v>
      </c>
      <c r="G167" s="34">
        <v>0.54920000000000002</v>
      </c>
      <c r="H167" s="34">
        <v>0.59489999999999998</v>
      </c>
      <c r="I167" s="34"/>
      <c r="J167" s="34"/>
      <c r="K167" s="34">
        <v>1.1013999999999999</v>
      </c>
      <c r="L167" s="34">
        <v>1.1240000000000001</v>
      </c>
      <c r="M167" s="34">
        <v>1.4104000000000001</v>
      </c>
      <c r="N167" s="34"/>
      <c r="O167" s="89">
        <f t="shared" si="103"/>
        <v>0.64234324012359745</v>
      </c>
    </row>
    <row r="168" spans="1:15" x14ac:dyDescent="0.3">
      <c r="A168" s="2" t="s">
        <v>100</v>
      </c>
      <c r="B168" t="s">
        <v>101</v>
      </c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89">
        <f t="shared" si="103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105">SUM(C170:C172,C176:C178)</f>
        <v>3.1130327682000001</v>
      </c>
      <c r="D169" s="354">
        <f t="shared" si="105"/>
        <v>3.1130327682000001</v>
      </c>
      <c r="E169" s="354">
        <f t="shared" si="105"/>
        <v>4.8503836542999998</v>
      </c>
      <c r="F169" s="354">
        <f t="shared" si="105"/>
        <v>5.1272332867000001</v>
      </c>
      <c r="G169" s="354">
        <f t="shared" si="105"/>
        <v>4.8503836542999998</v>
      </c>
      <c r="H169" s="354">
        <f t="shared" si="105"/>
        <v>4.8503836542999998</v>
      </c>
      <c r="I169" s="354"/>
      <c r="J169" s="354"/>
      <c r="K169" s="354">
        <f>SUM(K170:K172,K176:K178)</f>
        <v>4.8503836542999998</v>
      </c>
      <c r="L169" s="354">
        <f>SUM(L170:L172,L176:L178)</f>
        <v>4.8503836542999998</v>
      </c>
      <c r="M169" s="354">
        <f>SUM(M170:M172,M176:M178)</f>
        <v>4.8503836542999998</v>
      </c>
      <c r="N169" s="351"/>
      <c r="O169" s="352">
        <f t="shared" si="103"/>
        <v>4.7130193069894109</v>
      </c>
    </row>
    <row r="170" spans="1:15" x14ac:dyDescent="0.3">
      <c r="A170" s="2" t="s">
        <v>115</v>
      </c>
      <c r="B170" t="s">
        <v>114</v>
      </c>
      <c r="C170" s="39">
        <v>1.7274</v>
      </c>
      <c r="D170" s="39">
        <v>1.7274</v>
      </c>
      <c r="E170" s="39">
        <v>2.6051000000000002</v>
      </c>
      <c r="F170" s="39">
        <v>2.7319</v>
      </c>
      <c r="G170" s="39">
        <v>2.6051000000000002</v>
      </c>
      <c r="H170" s="39">
        <v>2.6051000000000002</v>
      </c>
      <c r="I170" s="39"/>
      <c r="J170" s="39"/>
      <c r="K170" s="39">
        <v>2.6051000000000002</v>
      </c>
      <c r="L170" s="39">
        <v>2.6051000000000002</v>
      </c>
      <c r="M170" s="39">
        <v>2.6051000000000002</v>
      </c>
      <c r="N170" s="39"/>
      <c r="O170" s="89">
        <f t="shared" si="103"/>
        <v>2.5353787380393502</v>
      </c>
    </row>
    <row r="171" spans="1:15" x14ac:dyDescent="0.3">
      <c r="A171" s="2" t="s">
        <v>116</v>
      </c>
      <c r="B171" t="s">
        <v>117</v>
      </c>
      <c r="C171" s="39">
        <f>C170*0.423893</f>
        <v>0.73223276820000005</v>
      </c>
      <c r="D171" s="39">
        <f>D170*0.423893</f>
        <v>0.73223276820000005</v>
      </c>
      <c r="E171" s="39">
        <f t="shared" ref="E171:F171" si="106">E170*0.423893</f>
        <v>1.1042836543000001</v>
      </c>
      <c r="F171" s="39">
        <f t="shared" si="106"/>
        <v>1.1580332867000001</v>
      </c>
      <c r="G171" s="39">
        <f t="shared" ref="G171:H171" si="107">G170*0.423893</f>
        <v>1.1042836543000001</v>
      </c>
      <c r="H171" s="39">
        <f t="shared" si="107"/>
        <v>1.1042836543000001</v>
      </c>
      <c r="I171" s="39"/>
      <c r="J171" s="39"/>
      <c r="K171" s="39">
        <f t="shared" ref="K171:L171" si="108">K170*0.423893</f>
        <v>1.1042836543000001</v>
      </c>
      <c r="L171" s="39">
        <f t="shared" si="108"/>
        <v>1.1042836543000001</v>
      </c>
      <c r="M171" s="39">
        <f t="shared" ref="M171" si="109">M170*0.423893</f>
        <v>1.1042836543000001</v>
      </c>
      <c r="N171" s="39"/>
      <c r="O171" s="89">
        <f t="shared" si="103"/>
        <v>1.0747292994037143</v>
      </c>
    </row>
    <row r="172" spans="1:15" x14ac:dyDescent="0.3">
      <c r="A172" s="280" t="s">
        <v>8</v>
      </c>
      <c r="B172" s="1" t="s">
        <v>35</v>
      </c>
      <c r="C172" s="43">
        <f t="shared" ref="C172:F172" si="110">SUM(C173:C175)</f>
        <v>0.44800000000000001</v>
      </c>
      <c r="D172" s="43">
        <f t="shared" ref="D172" si="111">SUM(D173:D175)</f>
        <v>0.44800000000000001</v>
      </c>
      <c r="E172" s="43">
        <f t="shared" si="110"/>
        <v>0.82089999999999996</v>
      </c>
      <c r="F172" s="43">
        <f t="shared" si="110"/>
        <v>0.89890000000000003</v>
      </c>
      <c r="G172" s="43">
        <f t="shared" ref="G172:H172" si="112">SUM(G173:G175)</f>
        <v>0.82089999999999996</v>
      </c>
      <c r="H172" s="43">
        <f t="shared" si="112"/>
        <v>0.82089999999999996</v>
      </c>
      <c r="I172" s="43"/>
      <c r="J172" s="43"/>
      <c r="K172" s="43">
        <f t="shared" ref="K172:L172" si="113">SUM(K173:K175)</f>
        <v>0.82089999999999996</v>
      </c>
      <c r="L172" s="43">
        <f t="shared" si="113"/>
        <v>0.82089999999999996</v>
      </c>
      <c r="M172" s="43">
        <f t="shared" ref="M172" si="114">SUM(M173:M175)</f>
        <v>0.82089999999999996</v>
      </c>
      <c r="N172" s="43"/>
      <c r="O172" s="75">
        <f t="shared" si="103"/>
        <v>0.79187951365927645</v>
      </c>
    </row>
    <row r="173" spans="1:15" x14ac:dyDescent="0.3">
      <c r="A173" s="2" t="s">
        <v>9</v>
      </c>
      <c r="B173" t="s">
        <v>108</v>
      </c>
      <c r="C173" s="39">
        <v>0.40179999999999999</v>
      </c>
      <c r="D173" s="39">
        <v>0.40179999999999999</v>
      </c>
      <c r="E173" s="39">
        <v>0.73619999999999997</v>
      </c>
      <c r="F173" s="39">
        <v>0.80610000000000004</v>
      </c>
      <c r="G173" s="39">
        <v>0.73619999999999997</v>
      </c>
      <c r="H173" s="39">
        <v>0.73619999999999997</v>
      </c>
      <c r="I173" s="39"/>
      <c r="J173" s="39"/>
      <c r="K173" s="39">
        <v>0.73619999999999997</v>
      </c>
      <c r="L173" s="39">
        <v>0.73619999999999997</v>
      </c>
      <c r="M173" s="39">
        <v>0.73619999999999997</v>
      </c>
      <c r="N173" s="39"/>
      <c r="O173" s="89">
        <f t="shared" si="103"/>
        <v>0.71017456013856473</v>
      </c>
    </row>
    <row r="174" spans="1:15" x14ac:dyDescent="0.3">
      <c r="A174" s="2" t="s">
        <v>10</v>
      </c>
      <c r="B174" t="s">
        <v>109</v>
      </c>
      <c r="C174" s="39">
        <v>4.1799999999999997E-2</v>
      </c>
      <c r="D174" s="39">
        <v>4.1799999999999997E-2</v>
      </c>
      <c r="E174" s="39">
        <v>7.6700000000000004E-2</v>
      </c>
      <c r="F174" s="39">
        <v>8.4000000000000005E-2</v>
      </c>
      <c r="G174" s="39">
        <v>7.6700000000000004E-2</v>
      </c>
      <c r="H174" s="39">
        <v>7.6700000000000004E-2</v>
      </c>
      <c r="I174" s="39"/>
      <c r="J174" s="39"/>
      <c r="K174" s="39">
        <v>7.6700000000000004E-2</v>
      </c>
      <c r="L174" s="39">
        <v>7.6700000000000004E-2</v>
      </c>
      <c r="M174" s="39">
        <v>7.6700000000000004E-2</v>
      </c>
      <c r="N174" s="39"/>
      <c r="O174" s="89">
        <f t="shared" si="103"/>
        <v>7.3983948187283696E-2</v>
      </c>
    </row>
    <row r="175" spans="1:15" x14ac:dyDescent="0.3">
      <c r="A175" s="2" t="s">
        <v>11</v>
      </c>
      <c r="B175" t="s">
        <v>110</v>
      </c>
      <c r="C175" s="39">
        <v>4.4000000000000003E-3</v>
      </c>
      <c r="D175" s="39">
        <v>4.4000000000000003E-3</v>
      </c>
      <c r="E175" s="39">
        <v>8.0000000000000002E-3</v>
      </c>
      <c r="F175" s="39">
        <v>8.8000000000000005E-3</v>
      </c>
      <c r="G175" s="39">
        <v>8.0000000000000002E-3</v>
      </c>
      <c r="H175" s="39">
        <v>8.0000000000000002E-3</v>
      </c>
      <c r="I175" s="39"/>
      <c r="J175" s="39"/>
      <c r="K175" s="39">
        <v>8.0000000000000002E-3</v>
      </c>
      <c r="L175" s="39">
        <v>8.0000000000000002E-3</v>
      </c>
      <c r="M175" s="39">
        <v>8.0000000000000002E-3</v>
      </c>
      <c r="N175" s="39"/>
      <c r="O175" s="89">
        <f t="shared" si="103"/>
        <v>7.7210053334278517E-3</v>
      </c>
    </row>
    <row r="176" spans="1:15" x14ac:dyDescent="0.3">
      <c r="A176" s="2" t="s">
        <v>13</v>
      </c>
      <c r="B176" t="s">
        <v>40</v>
      </c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89"/>
    </row>
    <row r="177" spans="1:16" x14ac:dyDescent="0.3">
      <c r="A177" s="595" t="s">
        <v>14</v>
      </c>
      <c r="B177" t="s">
        <v>118</v>
      </c>
      <c r="C177" s="39">
        <v>0.1537</v>
      </c>
      <c r="D177" s="39">
        <v>0.1537</v>
      </c>
      <c r="E177" s="39">
        <v>0.24210000000000001</v>
      </c>
      <c r="F177" s="39">
        <v>0.25659999999999999</v>
      </c>
      <c r="G177" s="39">
        <v>0.24210000000000001</v>
      </c>
      <c r="H177" s="39">
        <v>0.24210000000000001</v>
      </c>
      <c r="I177" s="39"/>
      <c r="J177" s="39"/>
      <c r="K177" s="39">
        <v>0.24210000000000001</v>
      </c>
      <c r="L177" s="39">
        <v>0.24210000000000001</v>
      </c>
      <c r="M177" s="39">
        <v>0.24210000000000001</v>
      </c>
      <c r="N177" s="39"/>
      <c r="O177" s="89">
        <f t="shared" ref="O177:O191" si="115">(C177*$C$160+D177*$D$160+E177*$E$160+F177*$F$160+G177*$G$160+H177*$H$160+I177*$I$160+J177*$J$160+K177*$K$160+L177*$L$160+M177*$M$160)/$O$160</f>
        <v>0.23512091929390075</v>
      </c>
    </row>
    <row r="178" spans="1:16" x14ac:dyDescent="0.3">
      <c r="A178" s="595"/>
      <c r="B178" t="s">
        <v>117</v>
      </c>
      <c r="C178" s="39">
        <v>5.1700000000000003E-2</v>
      </c>
      <c r="D178" s="39">
        <v>5.1700000000000003E-2</v>
      </c>
      <c r="E178" s="39">
        <v>7.8E-2</v>
      </c>
      <c r="F178" s="39">
        <v>8.1799999999999998E-2</v>
      </c>
      <c r="G178" s="39">
        <v>7.8E-2</v>
      </c>
      <c r="H178" s="39">
        <v>7.8E-2</v>
      </c>
      <c r="I178" s="39"/>
      <c r="J178" s="39"/>
      <c r="K178" s="39">
        <v>7.8E-2</v>
      </c>
      <c r="L178" s="39">
        <v>7.8E-2</v>
      </c>
      <c r="M178" s="39">
        <v>7.8E-2</v>
      </c>
      <c r="N178" s="39"/>
      <c r="O178" s="89">
        <f t="shared" si="115"/>
        <v>7.5910836593168579E-2</v>
      </c>
    </row>
    <row r="179" spans="1:16" x14ac:dyDescent="0.3">
      <c r="A179" s="349">
        <v>6</v>
      </c>
      <c r="B179" s="350" t="s">
        <v>42</v>
      </c>
      <c r="C179" s="354">
        <f>SUM(C180:C181)</f>
        <v>0.3821</v>
      </c>
      <c r="D179" s="354">
        <f>SUM(D180:D181)</f>
        <v>0.3821</v>
      </c>
      <c r="E179" s="354">
        <f t="shared" ref="E179:F179" si="116">SUM(E180:E181)</f>
        <v>0.48070000000000002</v>
      </c>
      <c r="F179" s="354">
        <f t="shared" si="116"/>
        <v>0.49650000000000005</v>
      </c>
      <c r="G179" s="354">
        <f t="shared" ref="G179:H179" si="117">SUM(G180:G181)</f>
        <v>0.48070000000000002</v>
      </c>
      <c r="H179" s="354">
        <f t="shared" si="117"/>
        <v>0.48070000000000002</v>
      </c>
      <c r="I179" s="354"/>
      <c r="J179" s="354"/>
      <c r="K179" s="354">
        <f t="shared" ref="K179:L179" si="118">SUM(K180:K181)</f>
        <v>0.48070000000000002</v>
      </c>
      <c r="L179" s="354">
        <f t="shared" si="118"/>
        <v>0.48070000000000002</v>
      </c>
      <c r="M179" s="354">
        <f t="shared" ref="M179" si="119">SUM(M180:M181)</f>
        <v>0.48070000000000002</v>
      </c>
      <c r="N179" s="354"/>
      <c r="O179" s="352">
        <f t="shared" si="115"/>
        <v>0.47290634279532212</v>
      </c>
    </row>
    <row r="180" spans="1:16" x14ac:dyDescent="0.3">
      <c r="A180" s="2" t="s">
        <v>15</v>
      </c>
      <c r="B180" t="s">
        <v>43</v>
      </c>
      <c r="C180" s="39">
        <v>0.17680000000000001</v>
      </c>
      <c r="D180" s="39">
        <v>0.17680000000000001</v>
      </c>
      <c r="E180" s="39">
        <v>0.27539999999999998</v>
      </c>
      <c r="F180" s="39">
        <v>0.29120000000000001</v>
      </c>
      <c r="G180" s="39">
        <v>0.27539999999999998</v>
      </c>
      <c r="H180" s="39">
        <v>0.27539999999999998</v>
      </c>
      <c r="I180" s="39"/>
      <c r="J180" s="39"/>
      <c r="K180" s="39">
        <v>0.27539999999999998</v>
      </c>
      <c r="L180" s="39">
        <v>0.27539999999999998</v>
      </c>
      <c r="M180" s="39">
        <v>0.27539999999999998</v>
      </c>
      <c r="N180" s="39"/>
      <c r="O180" s="89">
        <f t="shared" si="115"/>
        <v>0.26760634279532208</v>
      </c>
    </row>
    <row r="181" spans="1:16" x14ac:dyDescent="0.3">
      <c r="A181" s="2" t="s">
        <v>16</v>
      </c>
      <c r="B181" t="s">
        <v>44</v>
      </c>
      <c r="C181" s="39">
        <v>0.20530000000000001</v>
      </c>
      <c r="D181" s="39">
        <v>0.20530000000000001</v>
      </c>
      <c r="E181" s="39">
        <v>0.20530000000000001</v>
      </c>
      <c r="F181" s="39">
        <v>0.20530000000000001</v>
      </c>
      <c r="G181" s="39">
        <v>0.20530000000000001</v>
      </c>
      <c r="H181" s="39">
        <v>0.20530000000000001</v>
      </c>
      <c r="I181" s="39"/>
      <c r="J181" s="39"/>
      <c r="K181" s="39">
        <v>0.20530000000000001</v>
      </c>
      <c r="L181" s="39">
        <v>0.20530000000000001</v>
      </c>
      <c r="M181" s="39">
        <v>0.20530000000000001</v>
      </c>
      <c r="N181" s="39"/>
      <c r="O181" s="89">
        <f t="shared" si="115"/>
        <v>0.20530000000000001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115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115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0.28120000000000001</v>
      </c>
      <c r="D184" s="354">
        <f>SUM(D185:D186)</f>
        <v>0.33350000000000002</v>
      </c>
      <c r="E184" s="354">
        <f t="shared" ref="E184:M184" si="120">SUM(E185:E186)</f>
        <v>0.40050000000000002</v>
      </c>
      <c r="F184" s="354">
        <f t="shared" si="120"/>
        <v>0.77759999999999996</v>
      </c>
      <c r="G184" s="354">
        <f t="shared" si="120"/>
        <v>0.59689999999999999</v>
      </c>
      <c r="H184" s="354">
        <f t="shared" si="120"/>
        <v>0.77759999999999996</v>
      </c>
      <c r="I184" s="354"/>
      <c r="J184" s="354"/>
      <c r="K184" s="354">
        <f t="shared" si="120"/>
        <v>1.1968999999999999</v>
      </c>
      <c r="L184" s="354">
        <f t="shared" si="120"/>
        <v>1.2215</v>
      </c>
      <c r="M184" s="354">
        <f t="shared" si="120"/>
        <v>1.7744</v>
      </c>
      <c r="N184" s="354"/>
      <c r="O184" s="352">
        <f t="shared" si="115"/>
        <v>0.77051946556088136</v>
      </c>
    </row>
    <row r="185" spans="1:16" x14ac:dyDescent="0.3">
      <c r="A185" s="2" t="s">
        <v>17</v>
      </c>
      <c r="B185" t="s">
        <v>46</v>
      </c>
      <c r="C185" s="39">
        <v>0.2656</v>
      </c>
      <c r="D185" s="39">
        <v>0.31530000000000002</v>
      </c>
      <c r="E185" s="39">
        <v>0.3785</v>
      </c>
      <c r="F185" s="39">
        <v>0.7349</v>
      </c>
      <c r="G185" s="39">
        <v>0.56430000000000002</v>
      </c>
      <c r="H185" s="39">
        <v>0.7349</v>
      </c>
      <c r="I185" s="39"/>
      <c r="J185" s="39"/>
      <c r="K185" s="39">
        <v>1.1314</v>
      </c>
      <c r="L185" s="39">
        <v>1.1547000000000001</v>
      </c>
      <c r="M185" s="39">
        <v>1.6773</v>
      </c>
      <c r="N185" s="39"/>
      <c r="O185" s="89">
        <f t="shared" si="115"/>
        <v>0.72829421687520102</v>
      </c>
    </row>
    <row r="186" spans="1:16" x14ac:dyDescent="0.3">
      <c r="A186" s="2" t="s">
        <v>18</v>
      </c>
      <c r="B186" t="s">
        <v>48</v>
      </c>
      <c r="C186" s="39">
        <v>1.5599999999999999E-2</v>
      </c>
      <c r="D186" s="39">
        <v>1.8200000000000001E-2</v>
      </c>
      <c r="E186" s="39">
        <v>2.1999999999999999E-2</v>
      </c>
      <c r="F186" s="39">
        <v>4.2700000000000002E-2</v>
      </c>
      <c r="G186" s="39">
        <v>3.2599999999999997E-2</v>
      </c>
      <c r="H186" s="39">
        <v>4.2700000000000002E-2</v>
      </c>
      <c r="I186" s="39"/>
      <c r="J186" s="39"/>
      <c r="K186" s="39">
        <v>6.5500000000000003E-2</v>
      </c>
      <c r="L186" s="39">
        <v>6.6799999999999998E-2</v>
      </c>
      <c r="M186" s="39">
        <v>9.7100000000000006E-2</v>
      </c>
      <c r="N186" s="39"/>
      <c r="O186" s="89">
        <f t="shared" si="115"/>
        <v>4.22252486856802E-2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0.45789999999999997</v>
      </c>
      <c r="E187" s="354">
        <f t="shared" ref="E187:M187" si="121">SUM(E188:E191)</f>
        <v>0.56279999999999997</v>
      </c>
      <c r="F187" s="354">
        <f t="shared" si="121"/>
        <v>1.101</v>
      </c>
      <c r="G187" s="354">
        <f t="shared" si="121"/>
        <v>0.71530000000000005</v>
      </c>
      <c r="H187" s="354">
        <f t="shared" si="121"/>
        <v>1.0127999999999999</v>
      </c>
      <c r="I187" s="354"/>
      <c r="J187" s="354"/>
      <c r="K187" s="354">
        <f t="shared" si="121"/>
        <v>1.7762</v>
      </c>
      <c r="L187" s="354">
        <f t="shared" si="121"/>
        <v>1.6651</v>
      </c>
      <c r="M187" s="354">
        <f t="shared" si="121"/>
        <v>2.8152999999999997</v>
      </c>
      <c r="N187" s="354"/>
      <c r="O187" s="352">
        <f t="shared" si="115"/>
        <v>1.1206330304765699</v>
      </c>
    </row>
    <row r="188" spans="1:16" x14ac:dyDescent="0.3">
      <c r="A188" s="2" t="s">
        <v>19</v>
      </c>
      <c r="B188" t="s">
        <v>46</v>
      </c>
      <c r="C188" s="39">
        <v>0.27350000000000002</v>
      </c>
      <c r="D188" s="39">
        <v>0.23150000000000001</v>
      </c>
      <c r="E188" s="39">
        <v>0.28460000000000002</v>
      </c>
      <c r="F188" s="39">
        <v>0.55669999999999997</v>
      </c>
      <c r="G188" s="39">
        <v>0.36170000000000002</v>
      </c>
      <c r="H188" s="39">
        <v>0.5121</v>
      </c>
      <c r="I188" s="39"/>
      <c r="J188" s="39"/>
      <c r="K188" s="39">
        <v>0.89810000000000001</v>
      </c>
      <c r="L188" s="39">
        <v>0.84189999999999998</v>
      </c>
      <c r="M188" s="39">
        <v>1.4235</v>
      </c>
      <c r="N188" s="39"/>
      <c r="O188" s="89">
        <f t="shared" si="115"/>
        <v>0.56663642383195523</v>
      </c>
    </row>
    <row r="189" spans="1:16" x14ac:dyDescent="0.3">
      <c r="A189" s="2" t="s">
        <v>19</v>
      </c>
      <c r="B189" t="s">
        <v>47</v>
      </c>
      <c r="C189" s="39">
        <v>0.14030000000000001</v>
      </c>
      <c r="D189" s="39">
        <v>0.1188</v>
      </c>
      <c r="E189" s="39">
        <v>0.14599999999999999</v>
      </c>
      <c r="F189" s="39">
        <v>0.28560000000000002</v>
      </c>
      <c r="G189" s="39">
        <v>0.1855</v>
      </c>
      <c r="H189" s="39">
        <v>0.28270000000000001</v>
      </c>
      <c r="I189" s="39"/>
      <c r="J189" s="39"/>
      <c r="K189" s="39">
        <v>0.4607</v>
      </c>
      <c r="L189" s="39">
        <v>0.43190000000000001</v>
      </c>
      <c r="M189" s="39">
        <v>0.73019999999999996</v>
      </c>
      <c r="N189" s="39"/>
      <c r="O189" s="89">
        <f t="shared" si="115"/>
        <v>0.29400323096945796</v>
      </c>
    </row>
    <row r="190" spans="1:16" x14ac:dyDescent="0.3">
      <c r="A190" s="2" t="s">
        <v>20</v>
      </c>
      <c r="B190" t="s">
        <v>50</v>
      </c>
      <c r="C190" s="39">
        <v>8.4000000000000005E-2</v>
      </c>
      <c r="D190" s="39">
        <v>7.1099999999999997E-2</v>
      </c>
      <c r="E190" s="39">
        <v>8.7400000000000005E-2</v>
      </c>
      <c r="F190" s="39">
        <v>0.17100000000000001</v>
      </c>
      <c r="G190" s="39">
        <v>0.1111</v>
      </c>
      <c r="H190" s="39">
        <v>0.1573</v>
      </c>
      <c r="I190" s="39"/>
      <c r="J190" s="39"/>
      <c r="K190" s="39">
        <v>0.27589999999999998</v>
      </c>
      <c r="L190" s="39">
        <v>0.2586</v>
      </c>
      <c r="M190" s="39">
        <v>0.43730000000000002</v>
      </c>
      <c r="N190" s="39"/>
      <c r="O190" s="89">
        <f t="shared" si="115"/>
        <v>0.17405300562622761</v>
      </c>
    </row>
    <row r="191" spans="1:16" x14ac:dyDescent="0.3">
      <c r="A191" s="2" t="s">
        <v>20</v>
      </c>
      <c r="B191" t="s">
        <v>47</v>
      </c>
      <c r="C191" s="39">
        <v>4.3099999999999999E-2</v>
      </c>
      <c r="D191" s="39">
        <v>3.6499999999999998E-2</v>
      </c>
      <c r="E191" s="39">
        <v>4.48E-2</v>
      </c>
      <c r="F191" s="39">
        <v>8.77E-2</v>
      </c>
      <c r="G191" s="39">
        <v>5.7000000000000002E-2</v>
      </c>
      <c r="H191" s="39">
        <v>6.0699999999999997E-2</v>
      </c>
      <c r="I191" s="39"/>
      <c r="J191" s="39"/>
      <c r="K191" s="39">
        <v>0.14149999999999999</v>
      </c>
      <c r="L191" s="39">
        <v>0.13270000000000001</v>
      </c>
      <c r="M191" s="39">
        <v>0.2243</v>
      </c>
      <c r="N191" s="39"/>
      <c r="O191" s="89">
        <f t="shared" si="115"/>
        <v>8.5940370048929238E-2</v>
      </c>
    </row>
    <row r="192" spans="1:16" x14ac:dyDescent="0.3">
      <c r="A192" s="349">
        <v>9</v>
      </c>
      <c r="B192" s="350" t="s">
        <v>51</v>
      </c>
      <c r="C192" s="354">
        <f t="shared" ref="C192:H192" si="122">SUM(C195,C197)</f>
        <v>0.45573384093323765</v>
      </c>
      <c r="D192" s="354">
        <f t="shared" si="122"/>
        <v>0.47960256064523765</v>
      </c>
      <c r="E192" s="354">
        <f t="shared" si="122"/>
        <v>0.67085812811199241</v>
      </c>
      <c r="F192" s="354">
        <f t="shared" si="122"/>
        <v>0.80543992624099581</v>
      </c>
      <c r="G192" s="354">
        <f t="shared" si="122"/>
        <v>0.75784934545599247</v>
      </c>
      <c r="H192" s="354">
        <f t="shared" si="122"/>
        <v>0.81163614049599253</v>
      </c>
      <c r="I192" s="354"/>
      <c r="J192" s="354"/>
      <c r="K192" s="354">
        <f>SUM(K195,K197)</f>
        <v>1.0139812671999922</v>
      </c>
      <c r="L192" s="354">
        <f>SUM(L195,L197)</f>
        <v>1.0413680591199923</v>
      </c>
      <c r="M192" s="354">
        <f>SUM(M195,M197)</f>
        <v>1.2281290684959925</v>
      </c>
      <c r="N192" s="354"/>
      <c r="O192" s="352">
        <f>SUM(O195,O197)</f>
        <v>0.77002920775267836</v>
      </c>
      <c r="P192" s="39"/>
    </row>
    <row r="193" spans="1:17" x14ac:dyDescent="0.3">
      <c r="A193" s="345"/>
      <c r="B193" s="286" t="s">
        <v>157</v>
      </c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357">
        <v>-0.45190000000000002</v>
      </c>
      <c r="P193" s="247"/>
      <c r="Q193" s="247"/>
    </row>
    <row r="194" spans="1:17" x14ac:dyDescent="0.3">
      <c r="A194" s="358"/>
      <c r="B194" s="359" t="s">
        <v>52</v>
      </c>
      <c r="C194" s="360">
        <f t="shared" ref="C194:H194" si="123">SUM(C187,C184,C179,C169,C162)</f>
        <v>5.3572887682000001</v>
      </c>
      <c r="D194" s="360">
        <f t="shared" si="123"/>
        <v>5.6378727681999994</v>
      </c>
      <c r="E194" s="360">
        <f t="shared" si="123"/>
        <v>7.8861396543</v>
      </c>
      <c r="F194" s="360">
        <f t="shared" si="123"/>
        <v>9.4681892867000013</v>
      </c>
      <c r="G194" s="360">
        <f t="shared" si="123"/>
        <v>8.908747654299999</v>
      </c>
      <c r="H194" s="360">
        <f t="shared" si="123"/>
        <v>9.5410276543000005</v>
      </c>
      <c r="I194" s="360"/>
      <c r="J194" s="360"/>
      <c r="K194" s="360">
        <f>SUM(K187,K184,K179,K169,K162)</f>
        <v>11.919655654299998</v>
      </c>
      <c r="L194" s="360">
        <f>SUM(L187,L184,L179,L169,L162)</f>
        <v>12.241595654299999</v>
      </c>
      <c r="M194" s="360">
        <f>SUM(M187,M184,M179,M169,M162)</f>
        <v>14.4370276543</v>
      </c>
      <c r="N194" s="361"/>
      <c r="O194" s="362">
        <f>((C194*$C$160+D194*$D$160+E194*$E$160+F194*$F$160+G194*$G$160+H194*$H$160+I194*$I$160+J194*$J$160+K194*$K$160+L194*$L$160+M194*$M$160)/$O$160)+O193</f>
        <v>9.0519256095438738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124">SUM(C196:C196)</f>
        <v>0.11160839690791061</v>
      </c>
      <c r="D195" s="354">
        <f t="shared" si="124"/>
        <v>0.1174538033799106</v>
      </c>
      <c r="E195" s="354">
        <f t="shared" si="124"/>
        <v>0.16429194741803191</v>
      </c>
      <c r="F195" s="354">
        <f t="shared" si="124"/>
        <v>0.19725078740982113</v>
      </c>
      <c r="G195" s="354">
        <f t="shared" si="124"/>
        <v>0.18559593988203188</v>
      </c>
      <c r="H195" s="354">
        <f t="shared" si="124"/>
        <v>0.19876822912203193</v>
      </c>
      <c r="I195" s="354"/>
      <c r="J195" s="354"/>
      <c r="K195" s="354">
        <f>SUM(K196:K196)</f>
        <v>0.24832218624603186</v>
      </c>
      <c r="L195" s="354">
        <f>SUM(L196:L196)</f>
        <v>0.25502916226603189</v>
      </c>
      <c r="M195" s="354">
        <f>SUM(M196:M196)</f>
        <v>0.30076659712203191</v>
      </c>
      <c r="N195" s="354"/>
      <c r="O195" s="352">
        <f>SUM(O196)</f>
        <v>0.18857876622362754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125">0.020833*C194</f>
        <v>0.11160839690791061</v>
      </c>
      <c r="D196" s="246">
        <f t="shared" si="125"/>
        <v>0.1174538033799106</v>
      </c>
      <c r="E196" s="246">
        <f t="shared" si="125"/>
        <v>0.16429194741803191</v>
      </c>
      <c r="F196" s="246">
        <f t="shared" si="125"/>
        <v>0.19725078740982113</v>
      </c>
      <c r="G196" s="246">
        <f t="shared" si="125"/>
        <v>0.18559593988203188</v>
      </c>
      <c r="H196" s="246">
        <f t="shared" si="125"/>
        <v>0.19876822912203193</v>
      </c>
      <c r="I196" s="34"/>
      <c r="J196" s="39"/>
      <c r="K196" s="246">
        <f>0.020833*K194</f>
        <v>0.24832218624603186</v>
      </c>
      <c r="L196" s="246">
        <f t="shared" ref="L196:M196" si="126">0.020833*L194</f>
        <v>0.25502916226603189</v>
      </c>
      <c r="M196" s="246">
        <f t="shared" si="126"/>
        <v>0.30076659712203191</v>
      </c>
      <c r="N196" s="39"/>
      <c r="O196" s="246">
        <f>0.020833*O194</f>
        <v>0.18857876622362754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0.34412544402532702</v>
      </c>
      <c r="D197" s="354">
        <f>SUM(D198,D199)</f>
        <v>0.36214875726532703</v>
      </c>
      <c r="E197" s="354">
        <f t="shared" ref="E197:M197" si="127">SUM(E198,E199)</f>
        <v>0.50656618069396053</v>
      </c>
      <c r="F197" s="354">
        <f t="shared" si="127"/>
        <v>0.60818913883117465</v>
      </c>
      <c r="G197" s="354">
        <f t="shared" si="127"/>
        <v>0.57225340557396054</v>
      </c>
      <c r="H197" s="354">
        <f t="shared" si="127"/>
        <v>0.61286791137396057</v>
      </c>
      <c r="I197" s="354"/>
      <c r="J197" s="354"/>
      <c r="K197" s="354">
        <f t="shared" si="127"/>
        <v>0.7656590809539604</v>
      </c>
      <c r="L197" s="354">
        <f t="shared" si="127"/>
        <v>0.78633889685396052</v>
      </c>
      <c r="M197" s="354">
        <f t="shared" si="127"/>
        <v>0.92736247137396055</v>
      </c>
      <c r="N197" s="354"/>
      <c r="O197" s="352">
        <f>SUM(O198:O199)</f>
        <v>0.58145044152905079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0.11160839690791061</v>
      </c>
      <c r="D198" s="39">
        <f t="shared" ref="D198:M198" si="128">D196</f>
        <v>0.1174538033799106</v>
      </c>
      <c r="E198" s="39">
        <f t="shared" si="128"/>
        <v>0.16429194741803191</v>
      </c>
      <c r="F198" s="39">
        <f t="shared" si="128"/>
        <v>0.19725078740982113</v>
      </c>
      <c r="G198" s="39">
        <f t="shared" si="128"/>
        <v>0.18559593988203188</v>
      </c>
      <c r="H198" s="39">
        <f>H196</f>
        <v>0.19876822912203193</v>
      </c>
      <c r="I198" s="39"/>
      <c r="J198" s="39"/>
      <c r="K198" s="39">
        <f t="shared" si="128"/>
        <v>0.24832218624603186</v>
      </c>
      <c r="L198" s="39">
        <f t="shared" si="128"/>
        <v>0.25502916226603189</v>
      </c>
      <c r="M198" s="39">
        <f t="shared" si="128"/>
        <v>0.30076659712203191</v>
      </c>
      <c r="N198" s="39"/>
      <c r="O198" s="246">
        <f>O196</f>
        <v>0.18857876622362754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0.23251704711741641</v>
      </c>
      <c r="D199" s="246">
        <f t="shared" ref="D199:H199" si="129">0.043402*D194</f>
        <v>0.2446949538854164</v>
      </c>
      <c r="E199" s="246">
        <f t="shared" si="129"/>
        <v>0.3422742332759286</v>
      </c>
      <c r="F199" s="246">
        <f t="shared" si="129"/>
        <v>0.41093835142135349</v>
      </c>
      <c r="G199" s="246">
        <f t="shared" si="129"/>
        <v>0.3866574656919286</v>
      </c>
      <c r="H199" s="246">
        <f t="shared" si="129"/>
        <v>0.41409968225192867</v>
      </c>
      <c r="I199" s="34"/>
      <c r="J199" s="34"/>
      <c r="K199" s="246">
        <f t="shared" ref="K199:M199" si="130">0.043402*K194</f>
        <v>0.51733689470792854</v>
      </c>
      <c r="L199" s="246">
        <f t="shared" si="130"/>
        <v>0.53130973458792863</v>
      </c>
      <c r="M199" s="246">
        <f t="shared" si="130"/>
        <v>0.62659587425192864</v>
      </c>
      <c r="N199" s="39"/>
      <c r="O199" s="246">
        <f>0.043402*O194</f>
        <v>0.39287167530542322</v>
      </c>
      <c r="P199" s="246"/>
    </row>
    <row r="200" spans="1:17" ht="28.8" x14ac:dyDescent="0.3">
      <c r="A200" s="370">
        <v>10</v>
      </c>
      <c r="B200" s="371" t="s">
        <v>134</v>
      </c>
      <c r="C200" s="372">
        <v>1.3899999999999999E-2</v>
      </c>
      <c r="D200" s="372">
        <v>1.3899999999999999E-2</v>
      </c>
      <c r="E200" s="372">
        <v>1.3899999999999999E-2</v>
      </c>
      <c r="F200" s="372">
        <v>1.3899999999999999E-2</v>
      </c>
      <c r="G200" s="372">
        <v>1.3899999999999999E-2</v>
      </c>
      <c r="H200" s="372">
        <v>1.3899999999999999E-2</v>
      </c>
      <c r="I200" s="372"/>
      <c r="J200" s="372"/>
      <c r="K200" s="372">
        <v>1.3899999999999999E-2</v>
      </c>
      <c r="L200" s="372">
        <v>1.3899999999999999E-2</v>
      </c>
      <c r="M200" s="372">
        <v>1.3899999999999999E-2</v>
      </c>
      <c r="N200" s="373"/>
      <c r="O200" s="374">
        <f>(C200*$C$160+D200*$D$160+E200*$E$160+F200*$F$160+G200*$G$160+H200*$H$160+I200*$I$160+J200*$J$160+K200*$K$160+L200*$L$160+M200*$M$160)/$O$160</f>
        <v>1.3899999999999999E-2</v>
      </c>
    </row>
    <row r="201" spans="1:17" ht="18" x14ac:dyDescent="0.3">
      <c r="A201" s="579" t="s">
        <v>60</v>
      </c>
      <c r="B201" s="579"/>
      <c r="C201" s="340">
        <f t="shared" ref="C201:H201" si="131">SUM(C162,C169,C179,C184,C187,C192,C200)</f>
        <v>5.8269226091332378</v>
      </c>
      <c r="D201" s="340">
        <f t="shared" si="131"/>
        <v>6.1313753288452384</v>
      </c>
      <c r="E201" s="340">
        <f t="shared" si="131"/>
        <v>8.5708977824119916</v>
      </c>
      <c r="F201" s="340">
        <f t="shared" si="131"/>
        <v>10.287529212940996</v>
      </c>
      <c r="G201" s="340">
        <f t="shared" si="131"/>
        <v>9.6804969997559933</v>
      </c>
      <c r="H201" s="340">
        <f t="shared" si="131"/>
        <v>10.366563794795992</v>
      </c>
      <c r="I201" s="340"/>
      <c r="J201" s="340"/>
      <c r="K201" s="340">
        <f>SUM(K162,K169,K179,K184,K187,K192,K200)</f>
        <v>12.947536921499992</v>
      </c>
      <c r="L201" s="340">
        <f>SUM(L162,L169,L179,L184,L187,L192,L200)</f>
        <v>13.296863713419993</v>
      </c>
      <c r="M201" s="340">
        <f>SUM(M162,M169,M179,M184,M187,M192,M200)</f>
        <v>15.679056722795991</v>
      </c>
      <c r="N201" s="356"/>
      <c r="O201" s="467">
        <f>O194+O195+O197+O200</f>
        <v>9.8358548172965516</v>
      </c>
      <c r="P201" t="s">
        <v>235</v>
      </c>
      <c r="Q201"/>
    </row>
    <row r="202" spans="1:17" ht="15.6" x14ac:dyDescent="0.3">
      <c r="M202" s="336" t="s">
        <v>150</v>
      </c>
      <c r="O202" s="337">
        <f>O201/SUM($O$103,$O$152,$O$201)</f>
        <v>0.33747600635064035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E949D-60D4-44FD-892C-376AB63A6000}">
  <dimension ref="A1:T208"/>
  <sheetViews>
    <sheetView topLeftCell="M1" zoomScale="80" zoomScaleNormal="80" workbookViewId="0">
      <selection activeCell="A2" sqref="A1:W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237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SUM(C60,C109,C158)</f>
        <v>9</v>
      </c>
      <c r="D5" s="417">
        <f t="shared" si="0"/>
        <v>133</v>
      </c>
      <c r="E5" s="417">
        <f t="shared" si="0"/>
        <v>426</v>
      </c>
      <c r="F5" s="417">
        <f t="shared" si="0"/>
        <v>56</v>
      </c>
      <c r="G5" s="417">
        <f t="shared" si="0"/>
        <v>15</v>
      </c>
      <c r="H5" s="417">
        <f t="shared" si="0"/>
        <v>228</v>
      </c>
      <c r="I5" s="456">
        <f t="shared" si="0"/>
        <v>12</v>
      </c>
      <c r="J5" s="417">
        <f t="shared" si="0"/>
        <v>30</v>
      </c>
      <c r="K5" s="417">
        <f t="shared" si="0"/>
        <v>206</v>
      </c>
      <c r="L5" s="417">
        <f t="shared" si="0"/>
        <v>31</v>
      </c>
      <c r="M5" s="417">
        <f t="shared" si="0"/>
        <v>142</v>
      </c>
      <c r="N5" s="604">
        <f>SUM(C5:M5)</f>
        <v>1288</v>
      </c>
      <c r="O5" s="604"/>
      <c r="P5" s="418"/>
      <c r="Q5" s="418"/>
      <c r="R5" s="419">
        <f>N7/N5</f>
        <v>6147.1857919254653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12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42248.75</v>
      </c>
      <c r="D7" s="401">
        <f t="shared" si="0"/>
        <v>1081802.17</v>
      </c>
      <c r="E7" s="401">
        <f t="shared" si="0"/>
        <v>2932318</v>
      </c>
      <c r="F7" s="401">
        <f t="shared" si="0"/>
        <v>177601.51</v>
      </c>
      <c r="G7" s="401">
        <f t="shared" si="0"/>
        <v>68578.429999999993</v>
      </c>
      <c r="H7" s="401">
        <f t="shared" si="0"/>
        <v>1360321.53</v>
      </c>
      <c r="I7" s="401">
        <f t="shared" si="0"/>
        <v>37482.42</v>
      </c>
      <c r="J7" s="401">
        <f t="shared" si="0"/>
        <v>220892.36</v>
      </c>
      <c r="K7" s="401">
        <f t="shared" si="0"/>
        <v>1039765.54</v>
      </c>
      <c r="L7" s="401">
        <f t="shared" si="0"/>
        <v>172559.34</v>
      </c>
      <c r="M7" s="401">
        <f t="shared" si="0"/>
        <v>784005.25</v>
      </c>
      <c r="N7" s="610">
        <f>SUM(C7:M7)</f>
        <v>7917575.2999999998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1.1403631356705228</v>
      </c>
      <c r="D9" s="405">
        <f t="shared" ref="D9:M9" si="1">SUM(D10:D15)</f>
        <v>1.4895885603211538</v>
      </c>
      <c r="E9" s="405">
        <f t="shared" si="1"/>
        <v>1.758621757047278</v>
      </c>
      <c r="F9" s="405">
        <f t="shared" si="1"/>
        <v>2.1538538680825408</v>
      </c>
      <c r="G9" s="405">
        <f t="shared" si="1"/>
        <v>2.6009312322775542</v>
      </c>
      <c r="H9" s="405">
        <f t="shared" si="1"/>
        <v>2.6155362848643291</v>
      </c>
      <c r="I9" s="405">
        <f t="shared" si="1"/>
        <v>3.799496</v>
      </c>
      <c r="J9" s="405">
        <f t="shared" si="1"/>
        <v>2.876381581262204</v>
      </c>
      <c r="K9" s="405">
        <f t="shared" si="1"/>
        <v>3.8605353372439719</v>
      </c>
      <c r="L9" s="405">
        <f t="shared" si="1"/>
        <v>4.2175820234493253</v>
      </c>
      <c r="M9" s="405">
        <f t="shared" si="1"/>
        <v>4.9132917869077026</v>
      </c>
      <c r="N9" s="603">
        <f>SUM(N10:O15)</f>
        <v>2.5647990293457466</v>
      </c>
      <c r="O9" s="603"/>
      <c r="P9" s="406">
        <f t="shared" ref="P9:P48" si="2">N9/$N$48</f>
        <v>0.25805178295401604</v>
      </c>
      <c r="Q9" s="405">
        <f t="shared" ref="Q9:Q48" si="3">P9*$O$53</f>
        <v>1.3773525762761429</v>
      </c>
      <c r="R9" s="407">
        <f t="shared" ref="R9:R47" si="4">N9*$N$7</f>
        <v>20306989.444211859</v>
      </c>
    </row>
    <row r="10" spans="1:18" x14ac:dyDescent="0.3">
      <c r="A10" s="420" t="s">
        <v>3</v>
      </c>
      <c r="B10" s="421" t="s">
        <v>30</v>
      </c>
      <c r="C10" s="422">
        <f t="shared" ref="C10:M14" si="5">(C65*C$62+C114*C$111+C163*C$160)/(SUM(C$160,C$111,C$62))</f>
        <v>0.76008499018314146</v>
      </c>
      <c r="D10" s="422">
        <f t="shared" si="5"/>
        <v>1.029523018649519</v>
      </c>
      <c r="E10" s="422">
        <f t="shared" si="5"/>
        <v>1.1862736493736352</v>
      </c>
      <c r="F10" s="422">
        <f t="shared" si="5"/>
        <v>1.1862657134502967</v>
      </c>
      <c r="G10" s="422">
        <f t="shared" si="5"/>
        <v>1.6950286418630465</v>
      </c>
      <c r="H10" s="422">
        <f t="shared" si="5"/>
        <v>1.7824657895063971</v>
      </c>
      <c r="I10" s="422">
        <f t="shared" si="5"/>
        <v>1.7824000000000002</v>
      </c>
      <c r="J10" s="422">
        <f t="shared" si="5"/>
        <v>1.276341008847024</v>
      </c>
      <c r="K10" s="422">
        <f t="shared" si="5"/>
        <v>2.4821047308069089</v>
      </c>
      <c r="L10" s="422">
        <f t="shared" si="5"/>
        <v>2.7477248716702327</v>
      </c>
      <c r="M10" s="422">
        <f t="shared" si="5"/>
        <v>2.9333032600075062</v>
      </c>
      <c r="N10" s="600">
        <f t="shared" ref="N10:N15" si="6">(O65*$O$62+O114*$O$111+O163*$O$160)/$N$7</f>
        <v>1.6519522562882349</v>
      </c>
      <c r="O10" s="600"/>
      <c r="P10" s="423">
        <f t="shared" si="2"/>
        <v>0.16620765222249428</v>
      </c>
      <c r="Q10" s="422">
        <f t="shared" si="3"/>
        <v>0.88713410682481364</v>
      </c>
      <c r="R10" s="424">
        <f t="shared" si="4"/>
        <v>13079456.381166998</v>
      </c>
    </row>
    <row r="11" spans="1:18" x14ac:dyDescent="0.3">
      <c r="A11" s="438" t="s">
        <v>4</v>
      </c>
      <c r="B11" s="439" t="s">
        <v>31</v>
      </c>
      <c r="C11" s="440">
        <f t="shared" si="5"/>
        <v>3.040339960732566E-2</v>
      </c>
      <c r="D11" s="440">
        <f t="shared" si="5"/>
        <v>4.1180920745980759E-2</v>
      </c>
      <c r="E11" s="440">
        <f t="shared" si="5"/>
        <v>4.745094597494541E-2</v>
      </c>
      <c r="F11" s="440">
        <f t="shared" si="5"/>
        <v>4.7450628538011866E-2</v>
      </c>
      <c r="G11" s="440">
        <f t="shared" si="5"/>
        <v>6.7801145674521862E-2</v>
      </c>
      <c r="H11" s="440">
        <f t="shared" si="5"/>
        <v>7.1298631580255886E-2</v>
      </c>
      <c r="I11" s="440">
        <f t="shared" si="5"/>
        <v>7.1295999999999998E-2</v>
      </c>
      <c r="J11" s="440">
        <f t="shared" si="5"/>
        <v>7.6580460530821445E-2</v>
      </c>
      <c r="K11" s="440">
        <f t="shared" si="5"/>
        <v>9.928418923227636E-2</v>
      </c>
      <c r="L11" s="440">
        <f t="shared" si="5"/>
        <v>0.1099089948668093</v>
      </c>
      <c r="M11" s="440">
        <f t="shared" si="5"/>
        <v>0.11733213040030026</v>
      </c>
      <c r="N11" s="599">
        <f t="shared" si="6"/>
        <v>6.6790262771338593E-2</v>
      </c>
      <c r="O11" s="599"/>
      <c r="P11" s="441">
        <f t="shared" si="2"/>
        <v>6.7199598077311044E-3</v>
      </c>
      <c r="Q11" s="440">
        <f t="shared" si="3"/>
        <v>3.5867816326229048E-2</v>
      </c>
      <c r="R11" s="442">
        <f t="shared" si="4"/>
        <v>528816.93479885999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1.8245794049387056E-2</v>
      </c>
      <c r="E12" s="440">
        <f t="shared" si="5"/>
        <v>1.0940299061697946E-2</v>
      </c>
      <c r="F12" s="440">
        <f t="shared" si="5"/>
        <v>0</v>
      </c>
      <c r="G12" s="440">
        <f t="shared" si="5"/>
        <v>0</v>
      </c>
      <c r="H12" s="440">
        <f t="shared" si="5"/>
        <v>4.8916332185082742E-3</v>
      </c>
      <c r="I12" s="440">
        <f t="shared" si="5"/>
        <v>0</v>
      </c>
      <c r="J12" s="440">
        <f t="shared" si="5"/>
        <v>6.3813591778366638E-2</v>
      </c>
      <c r="K12" s="440">
        <f t="shared" si="5"/>
        <v>3.0019476127281543E-2</v>
      </c>
      <c r="L12" s="440">
        <f t="shared" si="5"/>
        <v>8.6137917391200025E-2</v>
      </c>
      <c r="M12" s="440">
        <f t="shared" si="5"/>
        <v>5.9558458303691213E-2</v>
      </c>
      <c r="N12" s="599">
        <f t="shared" si="6"/>
        <v>2.0882676960963038E-2</v>
      </c>
      <c r="O12" s="599"/>
      <c r="P12" s="441">
        <f t="shared" si="2"/>
        <v>2.1010659942443505E-3</v>
      </c>
      <c r="Q12" s="440">
        <f t="shared" si="3"/>
        <v>1.1214449390626132E-2</v>
      </c>
      <c r="R12" s="442">
        <f t="shared" si="4"/>
        <v>165340.167304</v>
      </c>
    </row>
    <row r="13" spans="1:18" x14ac:dyDescent="0.3">
      <c r="A13" s="420" t="s">
        <v>5</v>
      </c>
      <c r="B13" s="421" t="s">
        <v>32</v>
      </c>
      <c r="C13" s="422">
        <f t="shared" si="5"/>
        <v>8.6199999999999999E-2</v>
      </c>
      <c r="D13" s="422">
        <f t="shared" si="5"/>
        <v>0.1268</v>
      </c>
      <c r="E13" s="422">
        <f t="shared" si="5"/>
        <v>0.16500000000000001</v>
      </c>
      <c r="F13" s="422">
        <f t="shared" si="5"/>
        <v>0.16500000000000001</v>
      </c>
      <c r="G13" s="422">
        <f t="shared" si="5"/>
        <v>0.16499999999999998</v>
      </c>
      <c r="H13" s="422">
        <f t="shared" si="5"/>
        <v>0.1923</v>
      </c>
      <c r="I13" s="422">
        <f t="shared" si="5"/>
        <v>0.1923</v>
      </c>
      <c r="J13" s="422">
        <f t="shared" si="5"/>
        <v>0.1923</v>
      </c>
      <c r="K13" s="422">
        <f t="shared" si="5"/>
        <v>0.22840000000000005</v>
      </c>
      <c r="L13" s="422">
        <f t="shared" si="5"/>
        <v>0.22839999999999999</v>
      </c>
      <c r="M13" s="422">
        <f t="shared" si="5"/>
        <v>0.26960000000000001</v>
      </c>
      <c r="N13" s="600">
        <f t="shared" si="6"/>
        <v>0.18500671991221862</v>
      </c>
      <c r="O13" s="600"/>
      <c r="P13" s="423">
        <f t="shared" si="2"/>
        <v>1.8614056456501622E-2</v>
      </c>
      <c r="Q13" s="422">
        <f t="shared" si="3"/>
        <v>9.9352611796837326E-2</v>
      </c>
      <c r="R13" s="424">
        <f t="shared" si="4"/>
        <v>1464804.6359110002</v>
      </c>
    </row>
    <row r="14" spans="1:18" x14ac:dyDescent="0.3">
      <c r="A14" s="438" t="s">
        <v>6</v>
      </c>
      <c r="B14" s="439" t="s">
        <v>181</v>
      </c>
      <c r="C14" s="440">
        <f t="shared" si="5"/>
        <v>0.26367474588005563</v>
      </c>
      <c r="D14" s="440">
        <f t="shared" si="5"/>
        <v>0.27383882687626704</v>
      </c>
      <c r="E14" s="440">
        <f t="shared" si="5"/>
        <v>0.3489568626369991</v>
      </c>
      <c r="F14" s="440">
        <f t="shared" si="5"/>
        <v>0.75513752609423201</v>
      </c>
      <c r="G14" s="440">
        <f t="shared" si="5"/>
        <v>0.67310144473998601</v>
      </c>
      <c r="H14" s="440">
        <f t="shared" si="5"/>
        <v>0.56458023055916784</v>
      </c>
      <c r="I14" s="440">
        <f t="shared" si="5"/>
        <v>1.7534999999999998</v>
      </c>
      <c r="J14" s="440">
        <f t="shared" si="5"/>
        <v>0.91244652010599181</v>
      </c>
      <c r="K14" s="440">
        <f t="shared" si="5"/>
        <v>1.0207269410775048</v>
      </c>
      <c r="L14" s="440">
        <f t="shared" si="5"/>
        <v>1.0454102395210831</v>
      </c>
      <c r="M14" s="440">
        <f t="shared" si="5"/>
        <v>1.5334979381962051</v>
      </c>
      <c r="N14" s="599">
        <f t="shared" si="6"/>
        <v>0.63026576159837733</v>
      </c>
      <c r="O14" s="599"/>
      <c r="P14" s="441">
        <f t="shared" si="2"/>
        <v>6.3412845082376754E-2</v>
      </c>
      <c r="Q14" s="440">
        <f t="shared" si="3"/>
        <v>0.33846635176620959</v>
      </c>
      <c r="R14" s="442">
        <f t="shared" si="4"/>
        <v>4990176.6264670007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6"/>
        <v>9.9013518146142537E-3</v>
      </c>
      <c r="O15" s="600"/>
      <c r="P15" s="423">
        <f t="shared" si="2"/>
        <v>9.9620339066798535E-4</v>
      </c>
      <c r="Q15" s="422">
        <f t="shared" si="3"/>
        <v>5.3172401714274772E-3</v>
      </c>
      <c r="R15" s="424">
        <f t="shared" si="4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7">SUM(C17:C19,C23:C25)</f>
        <v>3.1058287667195108</v>
      </c>
      <c r="D16" s="405">
        <f t="shared" si="7"/>
        <v>3.1221516820991626</v>
      </c>
      <c r="E16" s="405">
        <f t="shared" si="7"/>
        <v>4.8061356772505723</v>
      </c>
      <c r="F16" s="405">
        <f t="shared" si="7"/>
        <v>5.2759173732921552</v>
      </c>
      <c r="G16" s="405">
        <f t="shared" si="7"/>
        <v>4.8096778336913903</v>
      </c>
      <c r="H16" s="405">
        <f t="shared" si="7"/>
        <v>4.8044337203766885</v>
      </c>
      <c r="I16" s="405">
        <f t="shared" si="7"/>
        <v>4.8146512741000009</v>
      </c>
      <c r="J16" s="405">
        <f t="shared" si="7"/>
        <v>5.2348692425851562</v>
      </c>
      <c r="K16" s="405">
        <f t="shared" si="7"/>
        <v>4.8012961461807215</v>
      </c>
      <c r="L16" s="405">
        <f t="shared" si="7"/>
        <v>4.7907846352519474</v>
      </c>
      <c r="M16" s="405">
        <f t="shared" si="7"/>
        <v>4.8108339297678224</v>
      </c>
      <c r="N16" s="603">
        <f>SUM(N17:O19,N23:O25)</f>
        <v>4.5887476505541951</v>
      </c>
      <c r="O16" s="603"/>
      <c r="P16" s="406">
        <f t="shared" si="2"/>
        <v>0.46168705586793002</v>
      </c>
      <c r="Q16" s="405">
        <f t="shared" si="3"/>
        <v>2.4642567803779025</v>
      </c>
      <c r="R16" s="409">
        <f t="shared" si="4"/>
        <v>36331755.055960923</v>
      </c>
    </row>
    <row r="17" spans="1:18" x14ac:dyDescent="0.3">
      <c r="A17" s="420" t="s">
        <v>115</v>
      </c>
      <c r="B17" s="421" t="s">
        <v>114</v>
      </c>
      <c r="C17" s="422">
        <f t="shared" ref="C17:M25" si="8">(C72*C$62+C121*C$111+C170*C$160)/(SUM(C$160,C$111,C$62))</f>
        <v>1.7240953224178233</v>
      </c>
      <c r="D17" s="422">
        <f t="shared" si="8"/>
        <v>1.7352959657180203</v>
      </c>
      <c r="E17" s="422">
        <f t="shared" si="8"/>
        <v>2.5837467100440672</v>
      </c>
      <c r="F17" s="422">
        <f t="shared" si="8"/>
        <v>2.807745067792498</v>
      </c>
      <c r="G17" s="422">
        <f t="shared" si="8"/>
        <v>2.5841806787936088</v>
      </c>
      <c r="H17" s="422">
        <f t="shared" si="8"/>
        <v>2.5834343266793698</v>
      </c>
      <c r="I17" s="422">
        <f t="shared" si="8"/>
        <v>2.5937000000000001</v>
      </c>
      <c r="J17" s="422">
        <f t="shared" si="8"/>
        <v>2.8232738441474394</v>
      </c>
      <c r="K17" s="422">
        <f t="shared" si="8"/>
        <v>2.581512462252789</v>
      </c>
      <c r="L17" s="422">
        <f t="shared" si="8"/>
        <v>2.5737071596066605</v>
      </c>
      <c r="M17" s="422">
        <f t="shared" si="8"/>
        <v>2.5860752451912794</v>
      </c>
      <c r="N17" s="600">
        <f t="shared" ref="N17:N25" si="9">(O72*$O$62+O121*$O$111+O170*$O$160)/$N$7</f>
        <v>2.4746558715637348</v>
      </c>
      <c r="O17" s="600"/>
      <c r="P17" s="423">
        <f t="shared" si="2"/>
        <v>0.2489822214325868</v>
      </c>
      <c r="Q17" s="422">
        <f t="shared" si="3"/>
        <v>1.3289437500156338</v>
      </c>
      <c r="R17" s="424">
        <f t="shared" si="4"/>
        <v>19593274.204692997</v>
      </c>
    </row>
    <row r="18" spans="1:18" x14ac:dyDescent="0.3">
      <c r="A18" s="438" t="s">
        <v>116</v>
      </c>
      <c r="B18" s="439" t="s">
        <v>117</v>
      </c>
      <c r="C18" s="440">
        <f t="shared" si="8"/>
        <v>0.73083193850565831</v>
      </c>
      <c r="D18" s="440">
        <f t="shared" si="8"/>
        <v>0.73557981279610873</v>
      </c>
      <c r="E18" s="440">
        <f t="shared" si="8"/>
        <v>1.09523214416071</v>
      </c>
      <c r="F18" s="440">
        <f t="shared" si="8"/>
        <v>1.1901834800217654</v>
      </c>
      <c r="G18" s="440">
        <f t="shared" si="8"/>
        <v>1.0954161004758594</v>
      </c>
      <c r="H18" s="440">
        <f t="shared" si="8"/>
        <v>1.0950997270390983</v>
      </c>
      <c r="I18" s="440">
        <f t="shared" si="8"/>
        <v>1.0994512741000002</v>
      </c>
      <c r="J18" s="440">
        <f t="shared" si="8"/>
        <v>1.1967660196171903</v>
      </c>
      <c r="K18" s="440">
        <f t="shared" si="8"/>
        <v>1.0942850621617213</v>
      </c>
      <c r="L18" s="440">
        <f t="shared" si="8"/>
        <v>1.0909764490071463</v>
      </c>
      <c r="M18" s="440">
        <f t="shared" si="8"/>
        <v>1.0962191939098669</v>
      </c>
      <c r="N18" s="599">
        <f t="shared" si="9"/>
        <v>1.0489893013647664</v>
      </c>
      <c r="O18" s="599"/>
      <c r="P18" s="441">
        <f t="shared" si="2"/>
        <v>0.10554182078972353</v>
      </c>
      <c r="Q18" s="440">
        <f t="shared" si="3"/>
        <v>0.56332995302537714</v>
      </c>
      <c r="R18" s="442">
        <f t="shared" si="4"/>
        <v>8305451.7824499309</v>
      </c>
    </row>
    <row r="19" spans="1:18" x14ac:dyDescent="0.3">
      <c r="A19" s="420" t="s">
        <v>8</v>
      </c>
      <c r="B19" s="421" t="s">
        <v>35</v>
      </c>
      <c r="C19" s="422">
        <f t="shared" si="8"/>
        <v>0.44587542980561551</v>
      </c>
      <c r="D19" s="422">
        <f t="shared" si="8"/>
        <v>0.4451466376121247</v>
      </c>
      <c r="E19" s="422">
        <f t="shared" si="8"/>
        <v>0.80991346664925146</v>
      </c>
      <c r="F19" s="422">
        <f t="shared" si="8"/>
        <v>0.9297358214465633</v>
      </c>
      <c r="G19" s="422">
        <f t="shared" si="8"/>
        <v>0.81260164222190556</v>
      </c>
      <c r="H19" s="422">
        <f t="shared" si="8"/>
        <v>0.80876960529103736</v>
      </c>
      <c r="I19" s="422">
        <f t="shared" si="8"/>
        <v>0.80370000000000008</v>
      </c>
      <c r="J19" s="422">
        <f t="shared" si="8"/>
        <v>0.86933446988388385</v>
      </c>
      <c r="K19" s="422">
        <f t="shared" si="8"/>
        <v>0.80857578163919541</v>
      </c>
      <c r="L19" s="422">
        <f t="shared" si="8"/>
        <v>0.80987075531234642</v>
      </c>
      <c r="M19" s="422">
        <f t="shared" si="8"/>
        <v>0.81098516897431505</v>
      </c>
      <c r="N19" s="600">
        <f t="shared" si="9"/>
        <v>0.76220416158833382</v>
      </c>
      <c r="O19" s="600"/>
      <c r="P19" s="423">
        <f t="shared" si="2"/>
        <v>7.6687545738433005E-2</v>
      </c>
      <c r="Q19" s="422">
        <f t="shared" si="3"/>
        <v>0.40932012746429036</v>
      </c>
      <c r="R19" s="424">
        <f t="shared" si="4"/>
        <v>6034808.8433490004</v>
      </c>
    </row>
    <row r="20" spans="1:18" x14ac:dyDescent="0.3">
      <c r="A20" s="438" t="s">
        <v>9</v>
      </c>
      <c r="B20" s="439" t="s">
        <v>108</v>
      </c>
      <c r="C20" s="440">
        <f t="shared" si="8"/>
        <v>0.39986150406816773</v>
      </c>
      <c r="D20" s="440">
        <f t="shared" si="8"/>
        <v>0.39926094367327808</v>
      </c>
      <c r="E20" s="440">
        <f t="shared" si="8"/>
        <v>0.72636825679991046</v>
      </c>
      <c r="F20" s="440">
        <f t="shared" si="8"/>
        <v>0.83383190333798407</v>
      </c>
      <c r="G20" s="440">
        <f t="shared" si="8"/>
        <v>0.72877930828979309</v>
      </c>
      <c r="H20" s="440">
        <f t="shared" si="8"/>
        <v>0.72534226177247962</v>
      </c>
      <c r="I20" s="440">
        <f t="shared" si="8"/>
        <v>0.7208</v>
      </c>
      <c r="J20" s="440">
        <f t="shared" si="8"/>
        <v>0.78314806166225048</v>
      </c>
      <c r="K20" s="440">
        <f t="shared" si="8"/>
        <v>0.72516761470860058</v>
      </c>
      <c r="L20" s="440">
        <f t="shared" si="8"/>
        <v>0.72632567831448591</v>
      </c>
      <c r="M20" s="440">
        <f t="shared" si="8"/>
        <v>0.72733039477605543</v>
      </c>
      <c r="N20" s="599">
        <f t="shared" si="9"/>
        <v>0.68368190136429785</v>
      </c>
      <c r="O20" s="599"/>
      <c r="P20" s="441">
        <f t="shared" si="2"/>
        <v>6.8787196034401601E-2</v>
      </c>
      <c r="Q20" s="440">
        <f t="shared" si="3"/>
        <v>0.36715197464719018</v>
      </c>
      <c r="R20" s="442">
        <f t="shared" si="4"/>
        <v>5413102.9352990007</v>
      </c>
    </row>
    <row r="21" spans="1:18" x14ac:dyDescent="0.3">
      <c r="A21" s="420" t="s">
        <v>10</v>
      </c>
      <c r="B21" s="421" t="s">
        <v>109</v>
      </c>
      <c r="C21" s="422">
        <f t="shared" si="8"/>
        <v>4.1657189928696117E-2</v>
      </c>
      <c r="D21" s="422">
        <f t="shared" si="8"/>
        <v>4.156625180461599E-2</v>
      </c>
      <c r="E21" s="422">
        <f t="shared" si="8"/>
        <v>7.5662718614079388E-2</v>
      </c>
      <c r="F21" s="422">
        <f t="shared" si="8"/>
        <v>8.6831241502394893E-2</v>
      </c>
      <c r="G21" s="422">
        <f t="shared" si="8"/>
        <v>7.5907944524247636E-2</v>
      </c>
      <c r="H21" s="422">
        <f t="shared" si="8"/>
        <v>7.5558323324486379E-2</v>
      </c>
      <c r="I21" s="422">
        <f t="shared" si="8"/>
        <v>7.51E-2</v>
      </c>
      <c r="J21" s="422">
        <f t="shared" si="8"/>
        <v>7.8014806166225026E-2</v>
      </c>
      <c r="K21" s="422">
        <f t="shared" si="8"/>
        <v>7.5539934813573462E-2</v>
      </c>
      <c r="L21" s="422">
        <f t="shared" si="8"/>
        <v>7.5655069664730984E-2</v>
      </c>
      <c r="M21" s="422">
        <f t="shared" si="8"/>
        <v>7.576128976049587E-2</v>
      </c>
      <c r="N21" s="600">
        <f t="shared" si="9"/>
        <v>7.1113698393496808E-2</v>
      </c>
      <c r="O21" s="600"/>
      <c r="P21" s="423">
        <f t="shared" si="2"/>
        <v>7.1549530598415548E-3</v>
      </c>
      <c r="Q21" s="422">
        <f t="shared" si="3"/>
        <v>3.8189594806495662E-2</v>
      </c>
      <c r="R21" s="424">
        <f t="shared" si="4"/>
        <v>563048.06189200003</v>
      </c>
    </row>
    <row r="22" spans="1:18" x14ac:dyDescent="0.3">
      <c r="A22" s="438" t="s">
        <v>11</v>
      </c>
      <c r="B22" s="439" t="s">
        <v>110</v>
      </c>
      <c r="C22" s="440">
        <f t="shared" si="8"/>
        <v>4.3567358087517379E-3</v>
      </c>
      <c r="D22" s="440">
        <f t="shared" si="8"/>
        <v>4.3194421342305136E-3</v>
      </c>
      <c r="E22" s="440">
        <f t="shared" si="8"/>
        <v>7.8824912352616593E-3</v>
      </c>
      <c r="F22" s="440">
        <f t="shared" si="8"/>
        <v>9.0726766061842625E-3</v>
      </c>
      <c r="G22" s="440">
        <f t="shared" si="8"/>
        <v>7.914389407864833E-3</v>
      </c>
      <c r="H22" s="440">
        <f t="shared" si="8"/>
        <v>7.8690201940713241E-3</v>
      </c>
      <c r="I22" s="440">
        <f t="shared" si="8"/>
        <v>7.7999999999999996E-3</v>
      </c>
      <c r="J22" s="440">
        <f t="shared" si="8"/>
        <v>8.1716020554083446E-3</v>
      </c>
      <c r="K22" s="440">
        <f t="shared" si="8"/>
        <v>7.8682321170213051E-3</v>
      </c>
      <c r="L22" s="440">
        <f t="shared" si="8"/>
        <v>7.890007333129577E-3</v>
      </c>
      <c r="M22" s="440">
        <f t="shared" si="8"/>
        <v>7.8934844377636509E-3</v>
      </c>
      <c r="N22" s="599">
        <f t="shared" si="9"/>
        <v>7.4085618305392061E-3</v>
      </c>
      <c r="O22" s="599"/>
      <c r="P22" s="441">
        <f t="shared" si="2"/>
        <v>7.4539664418985278E-4</v>
      </c>
      <c r="Q22" s="440">
        <f t="shared" si="3"/>
        <v>3.9785580106045416E-3</v>
      </c>
      <c r="R22" s="442">
        <f t="shared" si="4"/>
        <v>58657.846158</v>
      </c>
    </row>
    <row r="23" spans="1:18" x14ac:dyDescent="0.3">
      <c r="A23" s="438" t="s">
        <v>13</v>
      </c>
      <c r="B23" s="439" t="s">
        <v>40</v>
      </c>
      <c r="C23" s="440">
        <f t="shared" si="8"/>
        <v>0</v>
      </c>
      <c r="D23" s="440">
        <f t="shared" si="8"/>
        <v>0</v>
      </c>
      <c r="E23" s="440">
        <f t="shared" si="8"/>
        <v>0</v>
      </c>
      <c r="F23" s="440">
        <f t="shared" si="8"/>
        <v>0</v>
      </c>
      <c r="G23" s="440">
        <f t="shared" si="8"/>
        <v>0</v>
      </c>
      <c r="H23" s="440">
        <f t="shared" si="8"/>
        <v>0</v>
      </c>
      <c r="I23" s="440">
        <f t="shared" si="8"/>
        <v>0</v>
      </c>
      <c r="J23" s="440">
        <f t="shared" si="8"/>
        <v>0</v>
      </c>
      <c r="K23" s="440">
        <f t="shared" si="8"/>
        <v>0</v>
      </c>
      <c r="L23" s="440">
        <f t="shared" si="8"/>
        <v>0</v>
      </c>
      <c r="M23" s="440">
        <f t="shared" si="8"/>
        <v>0</v>
      </c>
      <c r="N23" s="599">
        <f t="shared" si="9"/>
        <v>0</v>
      </c>
      <c r="O23" s="599"/>
      <c r="P23" s="441">
        <f t="shared" si="2"/>
        <v>0</v>
      </c>
      <c r="Q23" s="440">
        <f t="shared" si="3"/>
        <v>0</v>
      </c>
      <c r="R23" s="442">
        <f t="shared" si="4"/>
        <v>0</v>
      </c>
    </row>
    <row r="24" spans="1:18" x14ac:dyDescent="0.3">
      <c r="A24" s="425" t="s">
        <v>14</v>
      </c>
      <c r="B24" s="421" t="s">
        <v>118</v>
      </c>
      <c r="C24" s="422">
        <f t="shared" si="8"/>
        <v>0.15334704226752269</v>
      </c>
      <c r="D24" s="422">
        <f t="shared" si="8"/>
        <v>0.15411064065530578</v>
      </c>
      <c r="E24" s="422">
        <f t="shared" si="8"/>
        <v>0.23983202651008517</v>
      </c>
      <c r="F24" s="422">
        <f t="shared" si="8"/>
        <v>0.26412752115114341</v>
      </c>
      <c r="G24" s="422">
        <f t="shared" si="8"/>
        <v>0.2400507634980853</v>
      </c>
      <c r="H24" s="422">
        <f t="shared" si="8"/>
        <v>0.23972993271009979</v>
      </c>
      <c r="I24" s="422">
        <f t="shared" si="8"/>
        <v>0.24010000000000001</v>
      </c>
      <c r="J24" s="422">
        <f t="shared" si="8"/>
        <v>0.26092087810551712</v>
      </c>
      <c r="K24" s="422">
        <f t="shared" si="8"/>
        <v>0.23958067913175887</v>
      </c>
      <c r="L24" s="422">
        <f t="shared" si="8"/>
        <v>0.23912020532762815</v>
      </c>
      <c r="M24" s="422">
        <f t="shared" si="8"/>
        <v>0.2400714196110294</v>
      </c>
      <c r="N24" s="600">
        <f t="shared" si="9"/>
        <v>0.22875230811117137</v>
      </c>
      <c r="O24" s="600"/>
      <c r="P24" s="423">
        <f t="shared" si="2"/>
        <v>2.3015425492418456E-2</v>
      </c>
      <c r="Q24" s="422">
        <f t="shared" si="3"/>
        <v>0.122844939233468</v>
      </c>
      <c r="R24" s="424">
        <f t="shared" si="4"/>
        <v>1811163.6245190001</v>
      </c>
    </row>
    <row r="25" spans="1:18" x14ac:dyDescent="0.3">
      <c r="A25" s="443"/>
      <c r="B25" s="439" t="s">
        <v>117</v>
      </c>
      <c r="C25" s="440">
        <f t="shared" si="8"/>
        <v>5.1679033722891204E-2</v>
      </c>
      <c r="D25" s="440">
        <f t="shared" si="8"/>
        <v>5.2018625317603123E-2</v>
      </c>
      <c r="E25" s="440">
        <f t="shared" si="8"/>
        <v>7.7411329886458435E-2</v>
      </c>
      <c r="F25" s="440">
        <f t="shared" si="8"/>
        <v>8.4125482880184982E-2</v>
      </c>
      <c r="G25" s="440">
        <f t="shared" si="8"/>
        <v>7.7428648701931502E-2</v>
      </c>
      <c r="H25" s="440">
        <f t="shared" si="8"/>
        <v>7.7400128657082998E-2</v>
      </c>
      <c r="I25" s="440">
        <f t="shared" si="8"/>
        <v>7.7700000000000005E-2</v>
      </c>
      <c r="J25" s="440">
        <f t="shared" si="8"/>
        <v>8.4574030831125177E-2</v>
      </c>
      <c r="K25" s="440">
        <f t="shared" si="8"/>
        <v>7.7342160995256676E-2</v>
      </c>
      <c r="L25" s="440">
        <f t="shared" si="8"/>
        <v>7.7110065998166208E-2</v>
      </c>
      <c r="M25" s="440">
        <f t="shared" si="8"/>
        <v>7.7482902081331739E-2</v>
      </c>
      <c r="N25" s="599">
        <f t="shared" si="9"/>
        <v>7.4146007926189222E-2</v>
      </c>
      <c r="O25" s="599"/>
      <c r="P25" s="441">
        <f t="shared" si="2"/>
        <v>7.4600424147682615E-3</v>
      </c>
      <c r="Q25" s="440">
        <f t="shared" si="3"/>
        <v>3.9818010639133435E-2</v>
      </c>
      <c r="R25" s="442">
        <f t="shared" si="4"/>
        <v>587056.60094999999</v>
      </c>
    </row>
    <row r="26" spans="1:18" x14ac:dyDescent="0.3">
      <c r="A26" s="404">
        <v>6</v>
      </c>
      <c r="B26" s="398" t="s">
        <v>42</v>
      </c>
      <c r="C26" s="405">
        <f>SUM(C27:C29)</f>
        <v>0.38476402568123319</v>
      </c>
      <c r="D26" s="405">
        <f t="shared" ref="D26:M26" si="10">SUM(D27:D29)</f>
        <v>0.39262608524347853</v>
      </c>
      <c r="E26" s="405">
        <f t="shared" si="10"/>
        <v>0.48325988307066292</v>
      </c>
      <c r="F26" s="405">
        <f t="shared" si="10"/>
        <v>0.51115418738275376</v>
      </c>
      <c r="G26" s="405">
        <f t="shared" si="10"/>
        <v>0.48032645855263817</v>
      </c>
      <c r="H26" s="405">
        <f t="shared" si="10"/>
        <v>0.48444678637924665</v>
      </c>
      <c r="I26" s="405">
        <f t="shared" si="10"/>
        <v>0.49529999999999996</v>
      </c>
      <c r="J26" s="405">
        <f>SUM(J27:J29)</f>
        <v>1.0354759925829939</v>
      </c>
      <c r="K26" s="405">
        <f t="shared" si="10"/>
        <v>0.48375069254074338</v>
      </c>
      <c r="L26" s="405">
        <f t="shared" si="10"/>
        <v>0.47849015399572115</v>
      </c>
      <c r="M26" s="405">
        <f t="shared" si="10"/>
        <v>0.48312520036823736</v>
      </c>
      <c r="N26" s="603">
        <f>SUM(N27:O29)</f>
        <v>0.48656538885219069</v>
      </c>
      <c r="O26" s="603"/>
      <c r="P26" s="406">
        <f t="shared" si="2"/>
        <v>4.8954738628800384E-2</v>
      </c>
      <c r="Q26" s="405">
        <f t="shared" si="3"/>
        <v>0.26129614219065034</v>
      </c>
      <c r="R26" s="407">
        <f t="shared" si="4"/>
        <v>3852418.1046110005</v>
      </c>
    </row>
    <row r="27" spans="1:18" x14ac:dyDescent="0.3">
      <c r="A27" s="420" t="s">
        <v>15</v>
      </c>
      <c r="B27" s="421" t="s">
        <v>43</v>
      </c>
      <c r="C27" s="422">
        <f t="shared" ref="C27:M28" si="11">(C82*C$62+C131*C$111+C180*C$160)/(SUM(C$160,C$111,C$62))</f>
        <v>0.17637905422053907</v>
      </c>
      <c r="D27" s="422">
        <f t="shared" si="11"/>
        <v>0.17729118370598204</v>
      </c>
      <c r="E27" s="422">
        <f t="shared" si="11"/>
        <v>0.27290520021805276</v>
      </c>
      <c r="F27" s="422">
        <f t="shared" si="11"/>
        <v>0.29961412406910282</v>
      </c>
      <c r="G27" s="422">
        <f t="shared" si="11"/>
        <v>0.27310069844118623</v>
      </c>
      <c r="H27" s="422">
        <f t="shared" si="11"/>
        <v>0.27281097684456995</v>
      </c>
      <c r="I27" s="422">
        <f t="shared" si="11"/>
        <v>0.27339999999999998</v>
      </c>
      <c r="J27" s="422">
        <f t="shared" si="11"/>
        <v>0.29729369454878385</v>
      </c>
      <c r="K27" s="422">
        <f t="shared" si="11"/>
        <v>0.27263352751236591</v>
      </c>
      <c r="L27" s="422">
        <f t="shared" si="11"/>
        <v>0.27203523099358168</v>
      </c>
      <c r="M27" s="422">
        <f t="shared" si="11"/>
        <v>0.27316938621393161</v>
      </c>
      <c r="N27" s="600">
        <f t="shared" ref="N27:N30" si="12">(O82*$O$62+O131*$O$111+O180*$O$160)/$N$7</f>
        <v>0.26056499839717345</v>
      </c>
      <c r="O27" s="600"/>
      <c r="P27" s="423">
        <f t="shared" si="2"/>
        <v>2.6216191460799555E-2</v>
      </c>
      <c r="Q27" s="422">
        <f t="shared" si="3"/>
        <v>0.13992904228495634</v>
      </c>
      <c r="R27" s="424">
        <f t="shared" si="4"/>
        <v>2063042.995354</v>
      </c>
    </row>
    <row r="28" spans="1:18" x14ac:dyDescent="0.3">
      <c r="A28" s="438" t="s">
        <v>16</v>
      </c>
      <c r="B28" s="439" t="s">
        <v>80</v>
      </c>
      <c r="C28" s="440">
        <f t="shared" si="11"/>
        <v>0.20838497146069412</v>
      </c>
      <c r="D28" s="440">
        <f t="shared" si="11"/>
        <v>0.21533490153749646</v>
      </c>
      <c r="E28" s="440">
        <f t="shared" si="11"/>
        <v>0.21035468285261014</v>
      </c>
      <c r="F28" s="440">
        <f t="shared" si="11"/>
        <v>0.21154006331365094</v>
      </c>
      <c r="G28" s="440">
        <f t="shared" si="11"/>
        <v>0.20722576011145194</v>
      </c>
      <c r="H28" s="440">
        <f t="shared" si="11"/>
        <v>0.2116358095346767</v>
      </c>
      <c r="I28" s="440">
        <f t="shared" si="11"/>
        <v>0.22189999999999999</v>
      </c>
      <c r="J28" s="440">
        <f t="shared" si="11"/>
        <v>0.21778229803420998</v>
      </c>
      <c r="K28" s="440">
        <f t="shared" si="11"/>
        <v>0.21111716502837746</v>
      </c>
      <c r="L28" s="440">
        <f t="shared" si="11"/>
        <v>0.20645492300213947</v>
      </c>
      <c r="M28" s="440">
        <f t="shared" si="11"/>
        <v>0.20995581415430575</v>
      </c>
      <c r="N28" s="599">
        <f t="shared" si="12"/>
        <v>0.2114817556724721</v>
      </c>
      <c r="O28" s="599"/>
      <c r="P28" s="441">
        <f t="shared" si="2"/>
        <v>2.1277785701380312E-2</v>
      </c>
      <c r="Q28" s="440">
        <f t="shared" si="3"/>
        <v>0.11357027887100575</v>
      </c>
      <c r="R28" s="442">
        <f t="shared" si="4"/>
        <v>1674422.725113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12"/>
        <v>1.4518634782545104E-2</v>
      </c>
      <c r="O29" s="600"/>
      <c r="P29" s="423">
        <f t="shared" si="2"/>
        <v>1.4607614666205116E-3</v>
      </c>
      <c r="Q29" s="422">
        <f t="shared" si="3"/>
        <v>7.7968210346882486E-3</v>
      </c>
      <c r="R29" s="424">
        <f t="shared" si="4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12"/>
        <v>1.4518634782545104E-2</v>
      </c>
      <c r="O30" s="599"/>
      <c r="P30" s="441">
        <f t="shared" si="2"/>
        <v>1.4607614666205116E-3</v>
      </c>
      <c r="Q30" s="440">
        <f t="shared" si="3"/>
        <v>7.7968210346882486E-3</v>
      </c>
      <c r="R30" s="442">
        <f t="shared" si="4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0.2939422524926773</v>
      </c>
      <c r="D31" s="405">
        <f>SUM(D32:D33)</f>
        <v>0.33076135849588839</v>
      </c>
      <c r="E31" s="405">
        <f t="shared" ref="E31:M31" si="13">SUM(E32:E33)</f>
        <v>0.42241297248661303</v>
      </c>
      <c r="F31" s="405">
        <f t="shared" si="13"/>
        <v>0.82399003806893323</v>
      </c>
      <c r="G31" s="405">
        <f t="shared" si="13"/>
        <v>0.73267910404189762</v>
      </c>
      <c r="H31" s="405">
        <f t="shared" si="13"/>
        <v>0.74071369728963998</v>
      </c>
      <c r="I31" s="405">
        <f t="shared" si="13"/>
        <v>1.9217</v>
      </c>
      <c r="J31" s="405">
        <f t="shared" si="13"/>
        <v>1.0108331618395494</v>
      </c>
      <c r="K31" s="405">
        <f t="shared" si="13"/>
        <v>1.112965859651398</v>
      </c>
      <c r="L31" s="405">
        <f t="shared" si="13"/>
        <v>1.1375755951778677</v>
      </c>
      <c r="M31" s="405">
        <f t="shared" si="13"/>
        <v>1.7638271660272684</v>
      </c>
      <c r="N31" s="603">
        <f>SUM(N32:O33)</f>
        <v>0.73820210435081068</v>
      </c>
      <c r="O31" s="603"/>
      <c r="P31" s="406">
        <f t="shared" si="2"/>
        <v>7.4272629952112243E-2</v>
      </c>
      <c r="Q31" s="405">
        <f t="shared" si="3"/>
        <v>0.39643050336751928</v>
      </c>
      <c r="R31" s="407">
        <f t="shared" si="4"/>
        <v>5844770.7478160011</v>
      </c>
    </row>
    <row r="32" spans="1:18" x14ac:dyDescent="0.3">
      <c r="A32" s="420" t="s">
        <v>17</v>
      </c>
      <c r="B32" s="421" t="s">
        <v>46</v>
      </c>
      <c r="C32" s="422">
        <f t="shared" ref="C32:M33" si="14">(C87*C$62+C136*C$111+C185*C$160)/(SUM(C$160,C$111,C$62))</f>
        <v>0.27796789481345602</v>
      </c>
      <c r="D32" s="422">
        <f t="shared" si="14"/>
        <v>0.31460973681629795</v>
      </c>
      <c r="E32" s="422">
        <f t="shared" si="14"/>
        <v>0.40054900183404396</v>
      </c>
      <c r="F32" s="422">
        <f t="shared" si="14"/>
        <v>0.78226137200072243</v>
      </c>
      <c r="G32" s="422">
        <f t="shared" si="14"/>
        <v>0.69359599738576683</v>
      </c>
      <c r="H32" s="422">
        <f t="shared" si="14"/>
        <v>0.70276116869737404</v>
      </c>
      <c r="I32" s="422">
        <f t="shared" si="14"/>
        <v>1.8371999999999999</v>
      </c>
      <c r="J32" s="422">
        <f t="shared" si="14"/>
        <v>0.95067006049914993</v>
      </c>
      <c r="K32" s="422">
        <f t="shared" si="14"/>
        <v>1.0553276185917837</v>
      </c>
      <c r="L32" s="422">
        <f t="shared" si="14"/>
        <v>1.0752302981861197</v>
      </c>
      <c r="M32" s="422">
        <f t="shared" si="14"/>
        <v>1.671376320650914</v>
      </c>
      <c r="N32" s="600">
        <f t="shared" ref="N32:N48" si="15">(O87*$O$62+O136*$O$111+O185*$O$160)/$N$7</f>
        <v>0.69985625535143325</v>
      </c>
      <c r="O32" s="600"/>
      <c r="P32" s="423">
        <f t="shared" si="2"/>
        <v>7.0414544156712139E-2</v>
      </c>
      <c r="Q32" s="422">
        <f t="shared" si="3"/>
        <v>0.37583795272145126</v>
      </c>
      <c r="R32" s="424">
        <f t="shared" si="4"/>
        <v>5541164.6009210004</v>
      </c>
    </row>
    <row r="33" spans="1:20" x14ac:dyDescent="0.3">
      <c r="A33" s="438" t="s">
        <v>18</v>
      </c>
      <c r="B33" s="439" t="s">
        <v>48</v>
      </c>
      <c r="C33" s="440">
        <f t="shared" si="14"/>
        <v>1.5974357679221278E-2</v>
      </c>
      <c r="D33" s="440">
        <f t="shared" si="14"/>
        <v>1.6151621679590458E-2</v>
      </c>
      <c r="E33" s="440">
        <f t="shared" si="14"/>
        <v>2.1863970652569061E-2</v>
      </c>
      <c r="F33" s="440">
        <f t="shared" si="14"/>
        <v>4.1728666068210803E-2</v>
      </c>
      <c r="G33" s="440">
        <f t="shared" si="14"/>
        <v>3.9083106656130795E-2</v>
      </c>
      <c r="H33" s="440">
        <f t="shared" si="14"/>
        <v>3.7952528592265979E-2</v>
      </c>
      <c r="I33" s="440">
        <f t="shared" si="14"/>
        <v>8.4500000000000006E-2</v>
      </c>
      <c r="J33" s="440">
        <f t="shared" si="14"/>
        <v>6.0163101340399462E-2</v>
      </c>
      <c r="K33" s="440">
        <f t="shared" si="14"/>
        <v>5.7638241059614272E-2</v>
      </c>
      <c r="L33" s="440">
        <f t="shared" si="14"/>
        <v>6.234529699174788E-2</v>
      </c>
      <c r="M33" s="440">
        <f t="shared" si="14"/>
        <v>9.2450845376354313E-2</v>
      </c>
      <c r="N33" s="599">
        <f t="shared" si="15"/>
        <v>3.8345848999377374E-2</v>
      </c>
      <c r="O33" s="599"/>
      <c r="P33" s="441">
        <f t="shared" si="2"/>
        <v>3.8580857954001058E-3</v>
      </c>
      <c r="Q33" s="440">
        <f t="shared" si="3"/>
        <v>2.059255064606802E-2</v>
      </c>
      <c r="R33" s="442">
        <f t="shared" si="4"/>
        <v>303606.14689500001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0.45060427330997133</v>
      </c>
      <c r="E34" s="405">
        <f t="shared" ref="E34:M34" si="16">SUM(E35:E38)</f>
        <v>0.59319143079775116</v>
      </c>
      <c r="F34" s="405">
        <f t="shared" si="16"/>
        <v>1.1622957910324072</v>
      </c>
      <c r="G34" s="405">
        <f t="shared" si="16"/>
        <v>0.87651044412944423</v>
      </c>
      <c r="H34" s="405">
        <f t="shared" si="16"/>
        <v>0.96925630040862465</v>
      </c>
      <c r="I34" s="405">
        <f t="shared" si="16"/>
        <v>1.7311000000000001</v>
      </c>
      <c r="J34" s="405">
        <f t="shared" si="16"/>
        <v>1.1740532925810563</v>
      </c>
      <c r="K34" s="405">
        <f t="shared" si="16"/>
        <v>1.6290839866399112</v>
      </c>
      <c r="L34" s="405">
        <f t="shared" si="16"/>
        <v>1.5490027401182689</v>
      </c>
      <c r="M34" s="405">
        <f t="shared" si="16"/>
        <v>2.8211305922071315</v>
      </c>
      <c r="N34" s="603">
        <f>SUM(N35:O38)</f>
        <v>1.0523964062491453</v>
      </c>
      <c r="O34" s="603"/>
      <c r="P34" s="406">
        <f t="shared" si="2"/>
        <v>0.10588461937942419</v>
      </c>
      <c r="Q34" s="405">
        <f t="shared" si="3"/>
        <v>0.56515964207175029</v>
      </c>
      <c r="R34" s="407">
        <f t="shared" si="4"/>
        <v>8332427.7919269986</v>
      </c>
    </row>
    <row r="35" spans="1:20" x14ac:dyDescent="0.3">
      <c r="A35" s="420" t="s">
        <v>19</v>
      </c>
      <c r="B35" s="421" t="s">
        <v>46</v>
      </c>
      <c r="C35" s="422">
        <f t="shared" ref="C35:M40" si="17">(C90*C$62+C139*C$111+C188*C$160)/(SUM(C$160,C$111,C$62))</f>
        <v>0.2793128901801829</v>
      </c>
      <c r="D35" s="422">
        <f t="shared" si="17"/>
        <v>0.22788666462926396</v>
      </c>
      <c r="E35" s="422">
        <f t="shared" si="17"/>
        <v>0.3000054513558898</v>
      </c>
      <c r="F35" s="422">
        <f t="shared" si="17"/>
        <v>0.58781403988625991</v>
      </c>
      <c r="G35" s="422">
        <f t="shared" si="17"/>
        <v>0.44326629374571563</v>
      </c>
      <c r="H35" s="422">
        <f t="shared" si="17"/>
        <v>0.49017859960946142</v>
      </c>
      <c r="I35" s="422">
        <f t="shared" si="17"/>
        <v>0.87560000000000004</v>
      </c>
      <c r="J35" s="422">
        <f t="shared" si="17"/>
        <v>0.5938186360134865</v>
      </c>
      <c r="K35" s="422">
        <f t="shared" si="17"/>
        <v>0.82389971172924248</v>
      </c>
      <c r="L35" s="422">
        <f t="shared" si="17"/>
        <v>0.78332890489149998</v>
      </c>
      <c r="M35" s="422">
        <f t="shared" si="17"/>
        <v>1.4266932925895586</v>
      </c>
      <c r="N35" s="600">
        <f t="shared" si="15"/>
        <v>0.53223287310800815</v>
      </c>
      <c r="O35" s="600"/>
      <c r="P35" s="423">
        <f t="shared" si="2"/>
        <v>5.3549475136574355E-2</v>
      </c>
      <c r="Q35" s="422">
        <f t="shared" si="3"/>
        <v>0.28582056939610107</v>
      </c>
      <c r="R35" s="424">
        <f t="shared" si="4"/>
        <v>4213993.8499679994</v>
      </c>
    </row>
    <row r="36" spans="1:20" x14ac:dyDescent="0.3">
      <c r="A36" s="438" t="s">
        <v>19</v>
      </c>
      <c r="B36" s="439" t="s">
        <v>47</v>
      </c>
      <c r="C36" s="440">
        <f t="shared" si="17"/>
        <v>0.14322056716470902</v>
      </c>
      <c r="D36" s="440">
        <f t="shared" si="17"/>
        <v>0.11680920534112074</v>
      </c>
      <c r="E36" s="440">
        <f t="shared" si="17"/>
        <v>0.15382433006140533</v>
      </c>
      <c r="F36" s="440">
        <f t="shared" si="17"/>
        <v>0.30135133996890007</v>
      </c>
      <c r="G36" s="440">
        <f t="shared" si="17"/>
        <v>0.22725838198687254</v>
      </c>
      <c r="H36" s="440">
        <f t="shared" si="17"/>
        <v>0.25129211356229875</v>
      </c>
      <c r="I36" s="440">
        <f t="shared" si="17"/>
        <v>0.44869999999999999</v>
      </c>
      <c r="J36" s="440">
        <f t="shared" si="17"/>
        <v>0.30434390464658895</v>
      </c>
      <c r="K36" s="440">
        <f t="shared" si="17"/>
        <v>0.42237171501086679</v>
      </c>
      <c r="L36" s="440">
        <f t="shared" si="17"/>
        <v>0.40165201661063377</v>
      </c>
      <c r="M36" s="440">
        <f t="shared" si="17"/>
        <v>0.73144224847729022</v>
      </c>
      <c r="N36" s="599">
        <f t="shared" si="15"/>
        <v>0.27286096936798315</v>
      </c>
      <c r="O36" s="599"/>
      <c r="P36" s="441">
        <f t="shared" si="2"/>
        <v>2.7453324349522485E-2</v>
      </c>
      <c r="Q36" s="440">
        <f t="shared" si="3"/>
        <v>0.14653224475839988</v>
      </c>
      <c r="R36" s="442">
        <f t="shared" si="4"/>
        <v>2160397.271402</v>
      </c>
    </row>
    <row r="37" spans="1:20" x14ac:dyDescent="0.3">
      <c r="A37" s="420" t="s">
        <v>20</v>
      </c>
      <c r="B37" s="421" t="s">
        <v>50</v>
      </c>
      <c r="C37" s="422">
        <f t="shared" si="17"/>
        <v>8.5792249474836532E-2</v>
      </c>
      <c r="D37" s="422">
        <f t="shared" si="17"/>
        <v>7.0018301253731069E-2</v>
      </c>
      <c r="E37" s="422">
        <f t="shared" si="17"/>
        <v>9.2148082293939462E-2</v>
      </c>
      <c r="F37" s="422">
        <f t="shared" si="17"/>
        <v>0.18056639102899522</v>
      </c>
      <c r="G37" s="422">
        <f t="shared" si="17"/>
        <v>0.13617929602646195</v>
      </c>
      <c r="H37" s="422">
        <f t="shared" si="17"/>
        <v>0.15060051835759738</v>
      </c>
      <c r="I37" s="422">
        <f t="shared" si="17"/>
        <v>0.26900000000000002</v>
      </c>
      <c r="J37" s="422">
        <f t="shared" si="17"/>
        <v>0.18238930402119841</v>
      </c>
      <c r="K37" s="422">
        <f t="shared" si="17"/>
        <v>0.25307855024508696</v>
      </c>
      <c r="L37" s="422">
        <f t="shared" si="17"/>
        <v>0.24061619896668587</v>
      </c>
      <c r="M37" s="422">
        <f t="shared" si="17"/>
        <v>0.43828683544529839</v>
      </c>
      <c r="N37" s="600">
        <f t="shared" si="15"/>
        <v>0.16349756499429818</v>
      </c>
      <c r="O37" s="600"/>
      <c r="P37" s="423">
        <f t="shared" si="2"/>
        <v>1.6449958719058473E-2</v>
      </c>
      <c r="Q37" s="422">
        <f t="shared" si="3"/>
        <v>8.7801730187498289E-2</v>
      </c>
      <c r="R37" s="424">
        <f t="shared" si="4"/>
        <v>1294504.2822089999</v>
      </c>
    </row>
    <row r="38" spans="1:20" x14ac:dyDescent="0.3">
      <c r="A38" s="438" t="s">
        <v>20</v>
      </c>
      <c r="B38" s="439" t="s">
        <v>47</v>
      </c>
      <c r="C38" s="440">
        <f t="shared" si="17"/>
        <v>4.4000537885736261E-2</v>
      </c>
      <c r="D38" s="440">
        <f t="shared" si="17"/>
        <v>3.5890102085855496E-2</v>
      </c>
      <c r="E38" s="440">
        <f t="shared" si="17"/>
        <v>4.7213567086516535E-2</v>
      </c>
      <c r="F38" s="440">
        <f t="shared" si="17"/>
        <v>9.2564020148252116E-2</v>
      </c>
      <c r="G38" s="440">
        <f t="shared" si="17"/>
        <v>6.9806472370394015E-2</v>
      </c>
      <c r="H38" s="440">
        <f t="shared" si="17"/>
        <v>7.7185068879267085E-2</v>
      </c>
      <c r="I38" s="440">
        <f t="shared" si="17"/>
        <v>0.13780000000000001</v>
      </c>
      <c r="J38" s="440">
        <f t="shared" si="17"/>
        <v>9.35014478997825E-2</v>
      </c>
      <c r="K38" s="440">
        <f t="shared" si="17"/>
        <v>0.12973400965471504</v>
      </c>
      <c r="L38" s="440">
        <f t="shared" si="17"/>
        <v>0.12340561964944929</v>
      </c>
      <c r="M38" s="440">
        <f t="shared" si="17"/>
        <v>0.22470821569498423</v>
      </c>
      <c r="N38" s="599">
        <f t="shared" si="15"/>
        <v>8.3804998778855944E-2</v>
      </c>
      <c r="O38" s="599"/>
      <c r="P38" s="441">
        <f t="shared" si="2"/>
        <v>8.4318611742688829E-3</v>
      </c>
      <c r="Q38" s="440">
        <f t="shared" si="3"/>
        <v>4.500509772975117E-2</v>
      </c>
      <c r="R38" s="442">
        <f t="shared" si="4"/>
        <v>663532.38834800001</v>
      </c>
    </row>
    <row r="39" spans="1:20" x14ac:dyDescent="0.3">
      <c r="A39" s="404">
        <v>9</v>
      </c>
      <c r="B39" s="398" t="s">
        <v>51</v>
      </c>
      <c r="C39" s="405">
        <f t="shared" ref="C39:M39" si="18">SUM(C42,C44)</f>
        <v>0.4063462783834117</v>
      </c>
      <c r="D39" s="405">
        <f t="shared" si="18"/>
        <v>0.47230267501013606</v>
      </c>
      <c r="E39" s="405">
        <f t="shared" si="18"/>
        <v>0.66367929696404127</v>
      </c>
      <c r="F39" s="405">
        <f t="shared" si="18"/>
        <v>0.7530903598337334</v>
      </c>
      <c r="G39" s="405">
        <f t="shared" si="18"/>
        <v>0.80815663968384177</v>
      </c>
      <c r="H39" s="405">
        <f t="shared" si="18"/>
        <v>0.80535476370552328</v>
      </c>
      <c r="I39" s="405">
        <f t="shared" si="18"/>
        <v>0.97359877471313905</v>
      </c>
      <c r="J39" s="405">
        <f t="shared" si="18"/>
        <v>0.96395767772474938</v>
      </c>
      <c r="K39" s="405">
        <f t="shared" si="18"/>
        <v>0.97459600584215922</v>
      </c>
      <c r="L39" s="405">
        <f t="shared" si="18"/>
        <v>0.96121194261463305</v>
      </c>
      <c r="M39" s="405">
        <f t="shared" si="18"/>
        <v>1.2416828353405496</v>
      </c>
      <c r="N39" s="603">
        <f t="shared" si="15"/>
        <v>0.77815047490028066</v>
      </c>
      <c r="O39" s="603"/>
      <c r="P39" s="406">
        <f t="shared" si="2"/>
        <v>7.8291950034679536E-2</v>
      </c>
      <c r="Q39" s="405">
        <f t="shared" si="3"/>
        <v>0.41788364276159584</v>
      </c>
      <c r="R39" s="407">
        <f t="shared" si="4"/>
        <v>6161064.9797537317</v>
      </c>
    </row>
    <row r="40" spans="1:20" x14ac:dyDescent="0.3">
      <c r="A40" s="444"/>
      <c r="B40" s="445" t="s">
        <v>157</v>
      </c>
      <c r="C40" s="500">
        <f t="shared" si="17"/>
        <v>-0.70050135215834786</v>
      </c>
      <c r="D40" s="500">
        <f t="shared" si="17"/>
        <v>-0.23367154885536973</v>
      </c>
      <c r="E40" s="500">
        <f t="shared" si="17"/>
        <v>-0.26187139192713749</v>
      </c>
      <c r="F40" s="500">
        <f t="shared" si="17"/>
        <v>-1.0744069150538191</v>
      </c>
      <c r="G40" s="500">
        <f t="shared" si="17"/>
        <v>0</v>
      </c>
      <c r="H40" s="500">
        <f t="shared" si="17"/>
        <v>-0.14719861391152136</v>
      </c>
      <c r="I40" s="500">
        <f t="shared" si="17"/>
        <v>-1.3172999999999999</v>
      </c>
      <c r="J40" s="500">
        <f t="shared" si="17"/>
        <v>0</v>
      </c>
      <c r="K40" s="500">
        <f t="shared" si="17"/>
        <v>-0.43096199542927732</v>
      </c>
      <c r="L40" s="500">
        <f t="shared" si="17"/>
        <v>-0.87409882158798247</v>
      </c>
      <c r="M40" s="500">
        <f t="shared" si="17"/>
        <v>-0.19585240334806431</v>
      </c>
      <c r="N40" s="596">
        <f>(O95*$O$62+O144*$O$111+O193*$O$160)/$N$7</f>
        <v>-0.28331702478067999</v>
      </c>
      <c r="O40" s="596"/>
      <c r="P40" s="429">
        <f t="shared" si="2"/>
        <v>-2.8505338059384457E-2</v>
      </c>
      <c r="Q40" s="430">
        <f t="shared" si="3"/>
        <v>-0.15214737276475981</v>
      </c>
      <c r="R40" s="431">
        <f t="shared" si="4"/>
        <v>-2243183.877473</v>
      </c>
    </row>
    <row r="41" spans="1:20" x14ac:dyDescent="0.3">
      <c r="A41" s="432"/>
      <c r="B41" s="433" t="s">
        <v>52</v>
      </c>
      <c r="C41" s="434">
        <f t="shared" ref="C41:M41" si="19">SUM(C34,C31,C26,C16,C9)</f>
        <v>5.4772244252694087</v>
      </c>
      <c r="D41" s="434">
        <f t="shared" si="19"/>
        <v>5.7857319594696541</v>
      </c>
      <c r="E41" s="434">
        <f t="shared" si="19"/>
        <v>8.0636217206528773</v>
      </c>
      <c r="F41" s="434">
        <f t="shared" si="19"/>
        <v>9.9272112578587901</v>
      </c>
      <c r="G41" s="434">
        <f t="shared" si="19"/>
        <v>9.5001250726929243</v>
      </c>
      <c r="H41" s="434">
        <f t="shared" si="19"/>
        <v>9.6143867893185302</v>
      </c>
      <c r="I41" s="434">
        <f t="shared" si="19"/>
        <v>12.7622472741</v>
      </c>
      <c r="J41" s="434">
        <f t="shared" si="19"/>
        <v>11.331613270850958</v>
      </c>
      <c r="K41" s="434">
        <f t="shared" si="19"/>
        <v>11.887632022256746</v>
      </c>
      <c r="L41" s="434">
        <f t="shared" si="19"/>
        <v>12.17343514799313</v>
      </c>
      <c r="M41" s="434">
        <f t="shared" si="19"/>
        <v>14.792208675278163</v>
      </c>
      <c r="N41" s="597">
        <f t="shared" si="15"/>
        <v>9.1473935545714085</v>
      </c>
      <c r="O41" s="597"/>
      <c r="P41" s="435">
        <f t="shared" si="2"/>
        <v>0.92034548872289845</v>
      </c>
      <c r="Q41" s="436">
        <f t="shared" si="3"/>
        <v>4.9123482715192059</v>
      </c>
      <c r="R41" s="437">
        <f t="shared" si="4"/>
        <v>72425177.267053783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20">SUM(C43:C43)</f>
        <v>9.951347178212272E-2</v>
      </c>
      <c r="D42" s="427">
        <f t="shared" si="20"/>
        <v>0.11566607453432741</v>
      </c>
      <c r="E42" s="427">
        <f t="shared" si="20"/>
        <v>0.16253386459834335</v>
      </c>
      <c r="F42" s="427">
        <f t="shared" si="20"/>
        <v>0.18443047287365599</v>
      </c>
      <c r="G42" s="427">
        <f t="shared" si="20"/>
        <v>0.19791610563941173</v>
      </c>
      <c r="H42" s="427">
        <f t="shared" si="20"/>
        <v>0.19722993125825419</v>
      </c>
      <c r="I42" s="427">
        <f t="shared" si="20"/>
        <v>0.23843258656132538</v>
      </c>
      <c r="J42" s="427">
        <f t="shared" si="20"/>
        <v>0.23607149927163801</v>
      </c>
      <c r="K42" s="427">
        <f t="shared" si="20"/>
        <v>0.23867680666889668</v>
      </c>
      <c r="L42" s="427">
        <f t="shared" si="20"/>
        <v>0.23539907368799842</v>
      </c>
      <c r="M42" s="427">
        <f t="shared" si="20"/>
        <v>0.30408589021311971</v>
      </c>
      <c r="N42" s="598">
        <f t="shared" si="15"/>
        <v>0.1905676499223862</v>
      </c>
      <c r="O42" s="598"/>
      <c r="P42" s="428">
        <f t="shared" si="2"/>
        <v>1.9173557566564147E-2</v>
      </c>
      <c r="Q42" s="427">
        <f t="shared" si="3"/>
        <v>0.10233895154055964</v>
      </c>
      <c r="R42" s="424">
        <f t="shared" si="4"/>
        <v>1508833.7180045319</v>
      </c>
    </row>
    <row r="43" spans="1:20" x14ac:dyDescent="0.3">
      <c r="A43" s="438" t="s">
        <v>121</v>
      </c>
      <c r="B43" s="439" t="s">
        <v>128</v>
      </c>
      <c r="C43" s="440">
        <f t="shared" ref="C43:M43" si="21">(C98*C$62+C147*C$111+C196*C$160)/(SUM(C$160,C$111,C$62))</f>
        <v>9.951347178212272E-2</v>
      </c>
      <c r="D43" s="440">
        <f t="shared" si="21"/>
        <v>0.11566607453432741</v>
      </c>
      <c r="E43" s="440">
        <f t="shared" si="21"/>
        <v>0.16253386459834335</v>
      </c>
      <c r="F43" s="440">
        <f t="shared" si="21"/>
        <v>0.18443047287365599</v>
      </c>
      <c r="G43" s="440">
        <f t="shared" si="21"/>
        <v>0.19791610563941173</v>
      </c>
      <c r="H43" s="440">
        <f t="shared" si="21"/>
        <v>0.19722993125825419</v>
      </c>
      <c r="I43" s="440">
        <f t="shared" si="21"/>
        <v>0.23843258656132538</v>
      </c>
      <c r="J43" s="440">
        <f t="shared" si="21"/>
        <v>0.23607149927163801</v>
      </c>
      <c r="K43" s="440">
        <f t="shared" si="21"/>
        <v>0.23867680666889668</v>
      </c>
      <c r="L43" s="440">
        <f t="shared" si="21"/>
        <v>0.23539907368799842</v>
      </c>
      <c r="M43" s="440">
        <f t="shared" si="21"/>
        <v>0.30408589021311971</v>
      </c>
      <c r="N43" s="599">
        <f t="shared" si="15"/>
        <v>0.1905676499223862</v>
      </c>
      <c r="O43" s="599"/>
      <c r="P43" s="441">
        <f t="shared" si="2"/>
        <v>1.9173557566564147E-2</v>
      </c>
      <c r="Q43" s="440">
        <f t="shared" si="3"/>
        <v>0.10233895154055964</v>
      </c>
      <c r="R43" s="442">
        <f t="shared" si="4"/>
        <v>1508833.7180045319</v>
      </c>
    </row>
    <row r="44" spans="1:20" x14ac:dyDescent="0.3">
      <c r="A44" s="426" t="s">
        <v>24</v>
      </c>
      <c r="B44" s="416" t="s">
        <v>56</v>
      </c>
      <c r="C44" s="427">
        <f>SUM(C45,C46)</f>
        <v>0.30683280660128898</v>
      </c>
      <c r="D44" s="427">
        <f t="shared" ref="D44:M44" si="22">SUM(D45,D46)</f>
        <v>0.35663660047580864</v>
      </c>
      <c r="E44" s="427">
        <f t="shared" si="22"/>
        <v>0.50114543236569797</v>
      </c>
      <c r="F44" s="427">
        <f t="shared" si="22"/>
        <v>0.56865988696007741</v>
      </c>
      <c r="G44" s="427">
        <f t="shared" si="22"/>
        <v>0.61024053404443002</v>
      </c>
      <c r="H44" s="427">
        <f t="shared" si="22"/>
        <v>0.60812483244726911</v>
      </c>
      <c r="I44" s="427">
        <f t="shared" si="22"/>
        <v>0.73516618815181367</v>
      </c>
      <c r="J44" s="427">
        <f t="shared" si="22"/>
        <v>0.72788617845311132</v>
      </c>
      <c r="K44" s="427">
        <f t="shared" si="22"/>
        <v>0.73591919917326254</v>
      </c>
      <c r="L44" s="427">
        <f t="shared" si="22"/>
        <v>0.72581286892663466</v>
      </c>
      <c r="M44" s="427">
        <f t="shared" si="22"/>
        <v>0.93759694512742986</v>
      </c>
      <c r="N44" s="598">
        <f t="shared" si="15"/>
        <v>0.5875828249778946</v>
      </c>
      <c r="O44" s="598"/>
      <c r="P44" s="428">
        <f t="shared" si="2"/>
        <v>5.9118392468115399E-2</v>
      </c>
      <c r="Q44" s="427">
        <f t="shared" si="3"/>
        <v>0.31554469122103629</v>
      </c>
      <c r="R44" s="424">
        <f t="shared" si="4"/>
        <v>4652231.2617492015</v>
      </c>
    </row>
    <row r="45" spans="1:20" x14ac:dyDescent="0.3">
      <c r="A45" s="438" t="s">
        <v>25</v>
      </c>
      <c r="B45" s="439" t="s">
        <v>129</v>
      </c>
      <c r="C45" s="440">
        <f t="shared" ref="C45:M47" si="23">(C100*C$62+C149*C$111+C198*C$160)/(SUM(C$160,C$111,C$62))</f>
        <v>9.951347178212272E-2</v>
      </c>
      <c r="D45" s="440">
        <f t="shared" si="23"/>
        <v>0.11566607453432741</v>
      </c>
      <c r="E45" s="440">
        <f t="shared" si="23"/>
        <v>0.16253386459834335</v>
      </c>
      <c r="F45" s="440">
        <f t="shared" si="23"/>
        <v>0.18443047287365599</v>
      </c>
      <c r="G45" s="440">
        <f t="shared" si="23"/>
        <v>0.19791610563941173</v>
      </c>
      <c r="H45" s="440">
        <f t="shared" si="23"/>
        <v>0.19722993125825419</v>
      </c>
      <c r="I45" s="440">
        <f t="shared" si="23"/>
        <v>0.23843258656132538</v>
      </c>
      <c r="J45" s="440">
        <f t="shared" si="23"/>
        <v>0.23607149927163801</v>
      </c>
      <c r="K45" s="440">
        <f t="shared" si="23"/>
        <v>0.23867680666889668</v>
      </c>
      <c r="L45" s="440">
        <f t="shared" si="23"/>
        <v>0.23539907368799842</v>
      </c>
      <c r="M45" s="440">
        <f t="shared" si="23"/>
        <v>0.30408589021311971</v>
      </c>
      <c r="N45" s="599">
        <f t="shared" si="15"/>
        <v>0.1905676499223862</v>
      </c>
      <c r="O45" s="599"/>
      <c r="P45" s="441">
        <f t="shared" si="2"/>
        <v>1.9173557566564147E-2</v>
      </c>
      <c r="Q45" s="440">
        <f t="shared" si="3"/>
        <v>0.10233895154055964</v>
      </c>
      <c r="R45" s="442">
        <f t="shared" si="4"/>
        <v>1508833.7180045319</v>
      </c>
    </row>
    <row r="46" spans="1:20" x14ac:dyDescent="0.3">
      <c r="A46" s="420" t="s">
        <v>26</v>
      </c>
      <c r="B46" s="421" t="s">
        <v>130</v>
      </c>
      <c r="C46" s="422">
        <f t="shared" si="23"/>
        <v>0.20731933481916626</v>
      </c>
      <c r="D46" s="422">
        <f t="shared" si="23"/>
        <v>0.24097052594148125</v>
      </c>
      <c r="E46" s="422">
        <f t="shared" si="23"/>
        <v>0.33861156776735463</v>
      </c>
      <c r="F46" s="422">
        <f t="shared" si="23"/>
        <v>0.38422941408642142</v>
      </c>
      <c r="G46" s="422">
        <f t="shared" si="23"/>
        <v>0.41232442840501832</v>
      </c>
      <c r="H46" s="422">
        <f t="shared" si="23"/>
        <v>0.41089490118901495</v>
      </c>
      <c r="I46" s="422">
        <f t="shared" si="23"/>
        <v>0.49673360159048835</v>
      </c>
      <c r="J46" s="422">
        <f t="shared" si="23"/>
        <v>0.49181467918147331</v>
      </c>
      <c r="K46" s="422">
        <f t="shared" si="23"/>
        <v>0.4972423925043658</v>
      </c>
      <c r="L46" s="422">
        <f t="shared" si="23"/>
        <v>0.49041379523863626</v>
      </c>
      <c r="M46" s="422">
        <f t="shared" si="23"/>
        <v>0.63351105491431015</v>
      </c>
      <c r="N46" s="600">
        <f t="shared" si="15"/>
        <v>0.39701517505550832</v>
      </c>
      <c r="O46" s="600"/>
      <c r="P46" s="423">
        <f t="shared" si="2"/>
        <v>3.9944834901551242E-2</v>
      </c>
      <c r="Q46" s="422">
        <f t="shared" si="3"/>
        <v>0.2132057396804766</v>
      </c>
      <c r="R46" s="424">
        <f t="shared" si="4"/>
        <v>3143397.5437446688</v>
      </c>
    </row>
    <row r="47" spans="1:20" ht="28.8" x14ac:dyDescent="0.3">
      <c r="A47" s="438">
        <v>10</v>
      </c>
      <c r="B47" s="447" t="s">
        <v>134</v>
      </c>
      <c r="C47" s="446">
        <f t="shared" si="23"/>
        <v>1.3681913784431491E-2</v>
      </c>
      <c r="D47" s="446">
        <f t="shared" si="23"/>
        <v>1.3405150888170249E-2</v>
      </c>
      <c r="E47" s="446">
        <f t="shared" si="23"/>
        <v>1.3585930591429714E-2</v>
      </c>
      <c r="F47" s="446">
        <f t="shared" si="23"/>
        <v>1.3555518711524469E-2</v>
      </c>
      <c r="G47" s="446">
        <f t="shared" si="23"/>
        <v>1.3707533666197957E-2</v>
      </c>
      <c r="H47" s="446">
        <f t="shared" si="23"/>
        <v>1.3535408907333841E-2</v>
      </c>
      <c r="I47" s="446">
        <f t="shared" si="23"/>
        <v>1.32E-2</v>
      </c>
      <c r="J47" s="446">
        <f t="shared" si="23"/>
        <v>1.3285193833774965E-2</v>
      </c>
      <c r="K47" s="446">
        <f t="shared" si="23"/>
        <v>1.3544734532171551E-2</v>
      </c>
      <c r="L47" s="446">
        <f t="shared" si="23"/>
        <v>1.3680014666259155E-2</v>
      </c>
      <c r="M47" s="446">
        <f t="shared" si="23"/>
        <v>1.3613781273786114E-2</v>
      </c>
      <c r="N47" s="601">
        <f t="shared" si="15"/>
        <v>1.3542614245803259E-2</v>
      </c>
      <c r="O47" s="601"/>
      <c r="P47" s="448">
        <f t="shared" si="2"/>
        <v>1.3625612424219644E-3</v>
      </c>
      <c r="Q47" s="446">
        <f t="shared" si="3"/>
        <v>7.2726768871747777E-3</v>
      </c>
      <c r="R47" s="449">
        <f t="shared" si="4"/>
        <v>107224.66805000001</v>
      </c>
    </row>
    <row r="48" spans="1:20" ht="18" x14ac:dyDescent="0.3">
      <c r="A48" s="450"/>
      <c r="B48" s="450" t="s">
        <v>60</v>
      </c>
      <c r="C48" s="410">
        <f t="shared" ref="C48:M48" si="24">SUM(C9,C16,C26,C31,C34,C39,C47)</f>
        <v>5.8972526174372506</v>
      </c>
      <c r="D48" s="410">
        <f t="shared" si="24"/>
        <v>6.2714397853679609</v>
      </c>
      <c r="E48" s="410">
        <f t="shared" si="24"/>
        <v>8.7408869482083489</v>
      </c>
      <c r="F48" s="410">
        <f t="shared" si="24"/>
        <v>10.693857136404048</v>
      </c>
      <c r="G48" s="410">
        <f t="shared" si="24"/>
        <v>10.321989246042964</v>
      </c>
      <c r="H48" s="410">
        <f t="shared" si="24"/>
        <v>10.433276961931385</v>
      </c>
      <c r="I48" s="410">
        <f t="shared" si="24"/>
        <v>13.749046048813138</v>
      </c>
      <c r="J48" s="410">
        <f t="shared" si="24"/>
        <v>12.308856142409486</v>
      </c>
      <c r="K48" s="410">
        <f t="shared" si="24"/>
        <v>12.875772762631076</v>
      </c>
      <c r="L48" s="410">
        <f t="shared" si="24"/>
        <v>13.148327105274022</v>
      </c>
      <c r="M48" s="410">
        <f t="shared" si="24"/>
        <v>16.047505291892499</v>
      </c>
      <c r="N48" s="602">
        <f t="shared" si="15"/>
        <v>9.9390866437174932</v>
      </c>
      <c r="O48" s="602"/>
      <c r="P48" s="411">
        <f t="shared" si="2"/>
        <v>1</v>
      </c>
      <c r="Q48" s="410">
        <f t="shared" si="3"/>
        <v>5.3375045911679768</v>
      </c>
      <c r="R48" s="412">
        <f>N48*$N$7</f>
        <v>78693466.914857522</v>
      </c>
    </row>
    <row r="49" spans="1:18" x14ac:dyDescent="0.3">
      <c r="M49" t="s">
        <v>88</v>
      </c>
      <c r="O49">
        <v>9.9390999999999998</v>
      </c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1.8621223596067347</v>
      </c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1.8621000000000001</v>
      </c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5.3375045911679768</v>
      </c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5.3375000000000004</v>
      </c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>
        <v>0</v>
      </c>
      <c r="M60" s="1">
        <v>31</v>
      </c>
      <c r="O60" s="1">
        <f>SUM(C60:M60)</f>
        <v>419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503">
        <v>6341.46</v>
      </c>
      <c r="D62" s="505">
        <v>622460.49</v>
      </c>
      <c r="E62" s="505">
        <v>772684.16</v>
      </c>
      <c r="F62" s="505">
        <v>60893.43</v>
      </c>
      <c r="G62" s="505">
        <v>4856.53</v>
      </c>
      <c r="H62" s="505">
        <v>465372.71</v>
      </c>
      <c r="I62" s="505">
        <v>37482.42</v>
      </c>
      <c r="J62" s="503">
        <v>158163.47</v>
      </c>
      <c r="K62" s="505">
        <v>317924.61</v>
      </c>
      <c r="L62" s="504">
        <v>0</v>
      </c>
      <c r="M62" s="505">
        <v>191264.88</v>
      </c>
      <c r="N62" s="342"/>
      <c r="O62" s="344">
        <f>SUM(C62:M62)</f>
        <v>2637444.1599999997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1.2669000000000001</v>
      </c>
      <c r="D64" s="354">
        <f t="shared" ref="D64:M64" si="25">SUM(D65:D70)</f>
        <v>1.48848</v>
      </c>
      <c r="E64" s="354">
        <f t="shared" si="25"/>
        <v>1.7853479999999999</v>
      </c>
      <c r="F64" s="354">
        <f>SUM(F65:F70)</f>
        <v>2.2638479999999999</v>
      </c>
      <c r="G64" s="354">
        <f t="shared" si="25"/>
        <v>3.194896</v>
      </c>
      <c r="H64" s="354">
        <f t="shared" si="25"/>
        <v>2.5895959999999998</v>
      </c>
      <c r="I64" s="354">
        <f t="shared" si="25"/>
        <v>3.7994960000000004</v>
      </c>
      <c r="J64" s="354">
        <f t="shared" si="25"/>
        <v>2.8530220000000002</v>
      </c>
      <c r="K64" s="354">
        <f t="shared" si="25"/>
        <v>3.7709800000000002</v>
      </c>
      <c r="L64" s="354"/>
      <c r="M64" s="354">
        <f t="shared" si="25"/>
        <v>4.7632600000000007</v>
      </c>
      <c r="N64" s="351"/>
      <c r="O64" s="352">
        <f>(C64*$C$62+D64*$D$62+E64*$E$62+F64*$F$62+G64*$G$62+H64*$H$62+I64*$I$62+J64*$J$62+K64*$K$62+L64*$L$62+M64*$M$62)/$O$62</f>
        <v>2.4175491375426201</v>
      </c>
    </row>
    <row r="65" spans="1:15" x14ac:dyDescent="0.3">
      <c r="A65" s="2" t="s">
        <v>3</v>
      </c>
      <c r="B65" t="s">
        <v>30</v>
      </c>
      <c r="C65" s="506">
        <v>0.76</v>
      </c>
      <c r="D65" s="34">
        <v>1.0295000000000001</v>
      </c>
      <c r="E65" s="34">
        <v>1.1861999999999999</v>
      </c>
      <c r="F65" s="34">
        <v>1.1861999999999999</v>
      </c>
      <c r="G65" s="34">
        <v>1.6949000000000001</v>
      </c>
      <c r="H65" s="34">
        <v>1.7824</v>
      </c>
      <c r="I65" s="34">
        <v>1.7824</v>
      </c>
      <c r="J65" s="34">
        <v>1.2737000000000001</v>
      </c>
      <c r="K65" s="34">
        <v>2.4820000000000002</v>
      </c>
      <c r="L65" s="34">
        <v>0</v>
      </c>
      <c r="M65" s="34">
        <v>2.919</v>
      </c>
      <c r="N65" s="34"/>
      <c r="O65" s="89">
        <f t="shared" ref="O65:O103" si="26">(C65*$C$62+D65*$D$62+E65*$E$62+F65*$F$62+G65*$G$62+H65*$H$62+I65*$I$62+J65*$J$62+K65*$K$62+L65*$L$62+M65*$M$62)/$O$62</f>
        <v>1.5499082703616369</v>
      </c>
    </row>
    <row r="66" spans="1:15" x14ac:dyDescent="0.3">
      <c r="A66" s="2" t="s">
        <v>4</v>
      </c>
      <c r="B66" t="s">
        <v>31</v>
      </c>
      <c r="C66" s="459">
        <f>C65*0.04</f>
        <v>3.04E-2</v>
      </c>
      <c r="D66" s="39">
        <f t="shared" ref="D66:M66" si="27">D65*0.04</f>
        <v>4.1180000000000001E-2</v>
      </c>
      <c r="E66" s="39">
        <f t="shared" si="27"/>
        <v>4.7447999999999997E-2</v>
      </c>
      <c r="F66" s="39">
        <f t="shared" si="27"/>
        <v>4.7447999999999997E-2</v>
      </c>
      <c r="G66" s="39">
        <f t="shared" si="27"/>
        <v>6.7796000000000009E-2</v>
      </c>
      <c r="H66" s="39">
        <f t="shared" si="27"/>
        <v>7.1295999999999998E-2</v>
      </c>
      <c r="I66" s="39">
        <f t="shared" si="27"/>
        <v>7.1295999999999998E-2</v>
      </c>
      <c r="J66" s="39">
        <f>0.06*J65</f>
        <v>7.6422000000000004E-2</v>
      </c>
      <c r="K66" s="39">
        <f t="shared" si="27"/>
        <v>9.9280000000000007E-2</v>
      </c>
      <c r="L66" s="39"/>
      <c r="M66" s="39">
        <f t="shared" si="27"/>
        <v>0.11676</v>
      </c>
      <c r="N66" s="34"/>
      <c r="O66" s="89">
        <f t="shared" si="26"/>
        <v>6.3523967416553764E-2</v>
      </c>
    </row>
    <row r="67" spans="1:15" x14ac:dyDescent="0.3">
      <c r="A67" s="2" t="s">
        <v>192</v>
      </c>
      <c r="B67" t="s">
        <v>195</v>
      </c>
      <c r="C67" s="458">
        <v>0</v>
      </c>
      <c r="D67" s="34">
        <v>2.2599999999999999E-2</v>
      </c>
      <c r="E67" s="34">
        <v>7.7999999999999996E-3</v>
      </c>
      <c r="F67" s="34">
        <v>0</v>
      </c>
      <c r="G67" s="34">
        <v>0</v>
      </c>
      <c r="H67" s="34">
        <v>2.3999999999999998E-3</v>
      </c>
      <c r="I67" s="34">
        <v>0</v>
      </c>
      <c r="J67" s="34">
        <v>6.3700000000000007E-2</v>
      </c>
      <c r="K67" s="34">
        <v>3.09E-2</v>
      </c>
      <c r="L67" s="34">
        <v>0</v>
      </c>
      <c r="M67" s="34">
        <v>8.4699999999999998E-2</v>
      </c>
      <c r="N67" s="34"/>
      <c r="O67" s="89">
        <f t="shared" si="26"/>
        <v>2.1729543214291221E-2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>
        <v>0</v>
      </c>
      <c r="M68" s="34">
        <v>0.26960000000000001</v>
      </c>
      <c r="N68" s="34"/>
      <c r="O68" s="89">
        <f t="shared" si="26"/>
        <v>0.1778650445952949</v>
      </c>
    </row>
    <row r="69" spans="1:15" ht="28.8" x14ac:dyDescent="0.3">
      <c r="A69" s="2" t="s">
        <v>6</v>
      </c>
      <c r="B69" s="454" t="s">
        <v>191</v>
      </c>
      <c r="C69" s="458">
        <v>0.39029999999999998</v>
      </c>
      <c r="D69" s="34">
        <v>0.26840000000000003</v>
      </c>
      <c r="E69" s="34">
        <v>0.37890000000000001</v>
      </c>
      <c r="F69" s="34">
        <v>0.86519999999999997</v>
      </c>
      <c r="G69" s="34">
        <v>1.2672000000000001</v>
      </c>
      <c r="H69" s="34">
        <v>0.54120000000000001</v>
      </c>
      <c r="I69" s="34">
        <v>1.7535000000000001</v>
      </c>
      <c r="J69" s="34">
        <v>0.89200000000000002</v>
      </c>
      <c r="K69" s="34">
        <v>0.9304</v>
      </c>
      <c r="L69" s="34">
        <v>0</v>
      </c>
      <c r="M69" s="34">
        <v>1.3732</v>
      </c>
      <c r="N69" s="34"/>
      <c r="O69" s="89">
        <f t="shared" si="26"/>
        <v>0.58323950477571451</v>
      </c>
    </row>
    <row r="70" spans="1:15" x14ac:dyDescent="0.3">
      <c r="A70" s="2" t="s">
        <v>100</v>
      </c>
      <c r="B70" t="s">
        <v>101</v>
      </c>
      <c r="C70" s="458">
        <v>0</v>
      </c>
      <c r="D70" s="458">
        <v>0</v>
      </c>
      <c r="E70" s="458">
        <v>0</v>
      </c>
      <c r="F70" s="458">
        <v>0</v>
      </c>
      <c r="G70" s="458">
        <v>0</v>
      </c>
      <c r="H70" s="458">
        <v>0</v>
      </c>
      <c r="I70" s="458">
        <v>0</v>
      </c>
      <c r="J70" s="458">
        <v>0.35489999999999999</v>
      </c>
      <c r="K70" s="458">
        <v>0</v>
      </c>
      <c r="L70" s="458">
        <v>0</v>
      </c>
      <c r="M70" s="458">
        <v>0</v>
      </c>
      <c r="N70" s="34"/>
      <c r="O70" s="89">
        <f t="shared" si="26"/>
        <v>2.1282807179129056E-2</v>
      </c>
    </row>
    <row r="71" spans="1:15" ht="28.8" x14ac:dyDescent="0.3">
      <c r="A71" s="349">
        <v>5</v>
      </c>
      <c r="B71" s="353" t="s">
        <v>71</v>
      </c>
      <c r="C71" s="354">
        <f t="shared" ref="C71:K71" si="28">SUM(C72:C74,C78:C80)</f>
        <v>3.1471638109000004</v>
      </c>
      <c r="D71" s="354">
        <f t="shared" si="28"/>
        <v>3.1471638109000004</v>
      </c>
      <c r="E71" s="354">
        <f t="shared" si="28"/>
        <v>4.8146512741000009</v>
      </c>
      <c r="F71" s="354">
        <f>SUM(F72:F74,F78:F80)</f>
        <v>5.7000219892000006</v>
      </c>
      <c r="G71" s="354">
        <f t="shared" si="28"/>
        <v>4.8146512741000009</v>
      </c>
      <c r="H71" s="354">
        <f t="shared" si="28"/>
        <v>4.8146512741000009</v>
      </c>
      <c r="I71" s="354">
        <f t="shared" si="28"/>
        <v>4.8146512741000009</v>
      </c>
      <c r="J71" s="354">
        <f t="shared" si="28"/>
        <v>5.2578811660999998</v>
      </c>
      <c r="K71" s="354">
        <f t="shared" si="28"/>
        <v>4.8146512741000009</v>
      </c>
      <c r="L71" s="354"/>
      <c r="M71" s="354">
        <f t="shared" ref="M71" si="29">SUM(M72:M74,M78:M80)</f>
        <v>4.8146512741000009</v>
      </c>
      <c r="N71" s="351"/>
      <c r="O71" s="352">
        <f t="shared" si="26"/>
        <v>4.4641212628521894</v>
      </c>
    </row>
    <row r="72" spans="1:15" x14ac:dyDescent="0.3">
      <c r="A72" s="2" t="s">
        <v>115</v>
      </c>
      <c r="B72" t="s">
        <v>114</v>
      </c>
      <c r="C72" s="34">
        <v>1.7513000000000001</v>
      </c>
      <c r="D72" s="34">
        <v>1.7513000000000001</v>
      </c>
      <c r="E72" s="34">
        <v>2.5937000000000001</v>
      </c>
      <c r="F72" s="34">
        <v>3.0244</v>
      </c>
      <c r="G72" s="34">
        <v>2.5937000000000001</v>
      </c>
      <c r="H72" s="34">
        <v>2.5937000000000001</v>
      </c>
      <c r="I72" s="34">
        <v>2.5937000000000001</v>
      </c>
      <c r="J72" s="34">
        <v>2.8376999999999999</v>
      </c>
      <c r="K72" s="34">
        <v>2.5937000000000001</v>
      </c>
      <c r="L72" s="34">
        <v>0</v>
      </c>
      <c r="M72" s="34">
        <v>2.5937000000000001</v>
      </c>
      <c r="N72" s="39"/>
      <c r="O72" s="89">
        <f t="shared" si="26"/>
        <v>2.4174369030406315</v>
      </c>
    </row>
    <row r="73" spans="1:15" x14ac:dyDescent="0.3">
      <c r="A73" s="2" t="s">
        <v>116</v>
      </c>
      <c r="B73" t="s">
        <v>117</v>
      </c>
      <c r="C73" s="39">
        <f>C72*0.423893</f>
        <v>0.74236381090000003</v>
      </c>
      <c r="D73" s="39">
        <f>D72*0.423893</f>
        <v>0.74236381090000003</v>
      </c>
      <c r="E73" s="39">
        <f t="shared" ref="E73:K73" si="30">E72*0.423893</f>
        <v>1.0994512741000002</v>
      </c>
      <c r="F73" s="39">
        <f t="shared" si="30"/>
        <v>1.2820219892</v>
      </c>
      <c r="G73" s="39">
        <f t="shared" si="30"/>
        <v>1.0994512741000002</v>
      </c>
      <c r="H73" s="39">
        <f t="shared" si="30"/>
        <v>1.0994512741000002</v>
      </c>
      <c r="I73" s="39">
        <f t="shared" si="30"/>
        <v>1.0994512741000002</v>
      </c>
      <c r="J73" s="39">
        <f t="shared" si="30"/>
        <v>1.2028811661000001</v>
      </c>
      <c r="K73" s="39">
        <f t="shared" si="30"/>
        <v>1.0994512741000002</v>
      </c>
      <c r="L73" s="39"/>
      <c r="M73" s="39">
        <f t="shared" ref="M73" si="31">M72*0.423893</f>
        <v>1.0994512741000002</v>
      </c>
      <c r="N73" s="39"/>
      <c r="O73" s="89">
        <f t="shared" si="26"/>
        <v>1.0247345811406028</v>
      </c>
    </row>
    <row r="74" spans="1:15" x14ac:dyDescent="0.3">
      <c r="A74" s="280" t="s">
        <v>8</v>
      </c>
      <c r="B74" s="1" t="s">
        <v>35</v>
      </c>
      <c r="C74" s="43">
        <f t="shared" ref="C74:K74" si="32">SUM(C75:C77)</f>
        <v>0.44570000000000004</v>
      </c>
      <c r="D74" s="43">
        <f t="shared" ref="D74" si="33">SUM(D75:D77)</f>
        <v>0.44570000000000004</v>
      </c>
      <c r="E74" s="43">
        <f t="shared" si="32"/>
        <v>0.80370000000000008</v>
      </c>
      <c r="F74" s="43">
        <f t="shared" si="32"/>
        <v>1.0174000000000001</v>
      </c>
      <c r="G74" s="43">
        <f t="shared" ref="G74:I74" si="34">SUM(G75:G77)</f>
        <v>0.80370000000000008</v>
      </c>
      <c r="H74" s="43">
        <f t="shared" si="34"/>
        <v>0.80370000000000008</v>
      </c>
      <c r="I74" s="43">
        <f t="shared" si="34"/>
        <v>0.80370000000000008</v>
      </c>
      <c r="J74" s="43">
        <f t="shared" si="32"/>
        <v>0.87030000000000007</v>
      </c>
      <c r="K74" s="43">
        <f t="shared" si="32"/>
        <v>0.80370000000000008</v>
      </c>
      <c r="L74" s="43"/>
      <c r="M74" s="43">
        <f t="shared" ref="M74" si="35">SUM(M75:M77)</f>
        <v>0.80370000000000008</v>
      </c>
      <c r="N74" s="43"/>
      <c r="O74" s="75">
        <f t="shared" si="26"/>
        <v>0.72727582842360561</v>
      </c>
    </row>
    <row r="75" spans="1:15" x14ac:dyDescent="0.3">
      <c r="A75" s="2" t="s">
        <v>9</v>
      </c>
      <c r="B75" t="s">
        <v>108</v>
      </c>
      <c r="C75" s="34">
        <v>0.39979999999999999</v>
      </c>
      <c r="D75" s="34">
        <v>0.39979999999999999</v>
      </c>
      <c r="E75" s="34">
        <v>0.7208</v>
      </c>
      <c r="F75" s="34">
        <v>0.91249999999999998</v>
      </c>
      <c r="G75" s="34">
        <v>0.7208</v>
      </c>
      <c r="H75" s="34">
        <v>0.7208</v>
      </c>
      <c r="I75" s="34">
        <v>0.7208</v>
      </c>
      <c r="J75" s="34">
        <v>0.78400000000000003</v>
      </c>
      <c r="K75" s="34">
        <v>0.7208</v>
      </c>
      <c r="L75" s="34">
        <v>0</v>
      </c>
      <c r="M75" s="34">
        <v>0.7208</v>
      </c>
      <c r="N75" s="39"/>
      <c r="O75" s="89">
        <f t="shared" si="26"/>
        <v>0.6524852933428551</v>
      </c>
    </row>
    <row r="76" spans="1:15" x14ac:dyDescent="0.3">
      <c r="A76" s="2" t="s">
        <v>10</v>
      </c>
      <c r="B76" t="s">
        <v>109</v>
      </c>
      <c r="C76" s="34">
        <v>4.1599999999999998E-2</v>
      </c>
      <c r="D76" s="34">
        <v>4.1599999999999998E-2</v>
      </c>
      <c r="E76" s="34">
        <v>7.51E-2</v>
      </c>
      <c r="F76" s="34">
        <v>9.5000000000000001E-2</v>
      </c>
      <c r="G76" s="34">
        <v>7.51E-2</v>
      </c>
      <c r="H76" s="34">
        <v>7.51E-2</v>
      </c>
      <c r="I76" s="34">
        <v>7.51E-2</v>
      </c>
      <c r="J76" s="34">
        <v>7.8100000000000003E-2</v>
      </c>
      <c r="K76" s="34">
        <v>7.51E-2</v>
      </c>
      <c r="L76" s="34">
        <v>0</v>
      </c>
      <c r="M76" s="34">
        <v>7.51E-2</v>
      </c>
      <c r="N76" s="39"/>
      <c r="O76" s="89">
        <f t="shared" si="26"/>
        <v>6.7752509595501734E-2</v>
      </c>
    </row>
    <row r="77" spans="1:15" x14ac:dyDescent="0.3">
      <c r="A77" s="2" t="s">
        <v>11</v>
      </c>
      <c r="B77" t="s">
        <v>110</v>
      </c>
      <c r="C77" s="34">
        <v>4.3E-3</v>
      </c>
      <c r="D77" s="34">
        <v>4.3E-3</v>
      </c>
      <c r="E77" s="34">
        <v>7.7999999999999996E-3</v>
      </c>
      <c r="F77" s="34">
        <v>9.9000000000000008E-3</v>
      </c>
      <c r="G77" s="34">
        <v>7.7999999999999996E-3</v>
      </c>
      <c r="H77" s="34">
        <v>7.7999999999999996E-3</v>
      </c>
      <c r="I77" s="34">
        <v>7.7999999999999996E-3</v>
      </c>
      <c r="J77" s="34">
        <v>8.2000000000000007E-3</v>
      </c>
      <c r="K77" s="34">
        <v>7.7999999999999996E-3</v>
      </c>
      <c r="L77" s="34">
        <v>0</v>
      </c>
      <c r="M77" s="34">
        <v>7.7999999999999996E-3</v>
      </c>
      <c r="N77" s="39"/>
      <c r="O77" s="89">
        <f t="shared" si="26"/>
        <v>7.0380254852485686E-3</v>
      </c>
    </row>
    <row r="78" spans="1:15" x14ac:dyDescent="0.3">
      <c r="A78" s="2" t="s">
        <v>13</v>
      </c>
      <c r="B78" t="s">
        <v>40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9"/>
      <c r="O78" s="89"/>
    </row>
    <row r="79" spans="1:15" x14ac:dyDescent="0.3">
      <c r="A79" s="595" t="s">
        <v>14</v>
      </c>
      <c r="B79" t="s">
        <v>118</v>
      </c>
      <c r="C79" s="34">
        <v>0.15529999999999999</v>
      </c>
      <c r="D79" s="34">
        <v>0.15529999999999999</v>
      </c>
      <c r="E79" s="34">
        <v>0.24010000000000001</v>
      </c>
      <c r="F79" s="34">
        <v>0.28560000000000002</v>
      </c>
      <c r="G79" s="34">
        <v>0.24010000000000001</v>
      </c>
      <c r="H79" s="34">
        <v>0.24010000000000001</v>
      </c>
      <c r="I79" s="34">
        <v>0.24010000000000001</v>
      </c>
      <c r="J79" s="34">
        <v>0.26200000000000001</v>
      </c>
      <c r="K79" s="34">
        <v>0.24010000000000001</v>
      </c>
      <c r="L79" s="34">
        <v>0</v>
      </c>
      <c r="M79" s="34">
        <v>0.24010000000000001</v>
      </c>
      <c r="N79" s="39"/>
      <c r="O79" s="89">
        <f t="shared" si="26"/>
        <v>0.22224636161169004</v>
      </c>
    </row>
    <row r="80" spans="1:15" x14ac:dyDescent="0.3">
      <c r="A80" s="595"/>
      <c r="B80" t="s">
        <v>117</v>
      </c>
      <c r="C80" s="34">
        <v>5.2499999999999998E-2</v>
      </c>
      <c r="D80" s="34">
        <v>5.2499999999999998E-2</v>
      </c>
      <c r="E80" s="34">
        <v>7.7700000000000005E-2</v>
      </c>
      <c r="F80" s="34">
        <v>9.06E-2</v>
      </c>
      <c r="G80" s="34">
        <v>7.7700000000000005E-2</v>
      </c>
      <c r="H80" s="34">
        <v>7.7700000000000005E-2</v>
      </c>
      <c r="I80" s="34">
        <v>7.7700000000000005E-2</v>
      </c>
      <c r="J80" s="34">
        <v>8.5000000000000006E-2</v>
      </c>
      <c r="K80" s="34">
        <v>7.7700000000000005E-2</v>
      </c>
      <c r="L80" s="34">
        <v>0</v>
      </c>
      <c r="M80" s="34">
        <v>7.7700000000000005E-2</v>
      </c>
      <c r="N80" s="39"/>
      <c r="O80" s="89">
        <f t="shared" si="26"/>
        <v>7.2427588635658541E-2</v>
      </c>
    </row>
    <row r="81" spans="1:20" x14ac:dyDescent="0.3">
      <c r="A81" s="349">
        <v>6</v>
      </c>
      <c r="B81" s="350" t="s">
        <v>42</v>
      </c>
      <c r="C81" s="354">
        <f>SUM(C82:C84)</f>
        <v>0.40059999999999996</v>
      </c>
      <c r="D81" s="354">
        <f>SUM(D82:D84)</f>
        <v>0.40059999999999996</v>
      </c>
      <c r="E81" s="354">
        <f t="shared" ref="E81:K81" si="36">SUM(E82:E84)</f>
        <v>0.49529999999999996</v>
      </c>
      <c r="F81" s="354">
        <f>SUM(F82:F84)</f>
        <v>0.54559999999999997</v>
      </c>
      <c r="G81" s="354">
        <f t="shared" ref="G81:I81" si="37">SUM(G82:G84)</f>
        <v>0.49529999999999996</v>
      </c>
      <c r="H81" s="354">
        <f t="shared" si="37"/>
        <v>0.49529999999999996</v>
      </c>
      <c r="I81" s="354">
        <f t="shared" si="37"/>
        <v>0.49529999999999996</v>
      </c>
      <c r="J81" s="354">
        <f t="shared" si="36"/>
        <v>1.0408999999999999</v>
      </c>
      <c r="K81" s="354">
        <f t="shared" si="36"/>
        <v>0.49529999999999996</v>
      </c>
      <c r="L81" s="354"/>
      <c r="M81" s="354">
        <f t="shared" ref="M81" si="38">SUM(M82:M84)</f>
        <v>0.49529999999999996</v>
      </c>
      <c r="N81" s="354"/>
      <c r="O81" s="352">
        <f t="shared" si="26"/>
        <v>0.50660237543910702</v>
      </c>
    </row>
    <row r="82" spans="1:20" x14ac:dyDescent="0.3">
      <c r="A82" s="2" t="s">
        <v>15</v>
      </c>
      <c r="B82" t="s">
        <v>43</v>
      </c>
      <c r="C82" s="34">
        <v>0.1787</v>
      </c>
      <c r="D82" s="34">
        <v>0.1787</v>
      </c>
      <c r="E82" s="34">
        <v>0.27339999999999998</v>
      </c>
      <c r="F82" s="34">
        <v>0.32369999999999999</v>
      </c>
      <c r="G82" s="34">
        <v>0.27339999999999998</v>
      </c>
      <c r="H82" s="34">
        <v>0.27339999999999998</v>
      </c>
      <c r="I82" s="34">
        <v>0.27339999999999998</v>
      </c>
      <c r="J82" s="34">
        <v>0.29859999999999998</v>
      </c>
      <c r="K82" s="34">
        <v>0.27339999999999998</v>
      </c>
      <c r="L82" s="34">
        <v>0</v>
      </c>
      <c r="M82" s="34">
        <v>0.27339999999999998</v>
      </c>
      <c r="N82" s="39"/>
      <c r="O82" s="89">
        <f t="shared" si="26"/>
        <v>0.25349478779182949</v>
      </c>
    </row>
    <row r="83" spans="1:20" x14ac:dyDescent="0.3">
      <c r="A83" s="2" t="s">
        <v>16</v>
      </c>
      <c r="B83" t="s">
        <v>80</v>
      </c>
      <c r="C83" s="34">
        <v>0.22189999999999999</v>
      </c>
      <c r="D83" s="34">
        <v>0.22189999999999999</v>
      </c>
      <c r="E83" s="34">
        <v>0.22189999999999999</v>
      </c>
      <c r="F83" s="34">
        <v>0.22189999999999999</v>
      </c>
      <c r="G83" s="34">
        <v>0.22189999999999999</v>
      </c>
      <c r="H83" s="34">
        <v>0.22189999999999999</v>
      </c>
      <c r="I83" s="34">
        <v>0.22189999999999999</v>
      </c>
      <c r="J83" s="34">
        <v>0.22189999999999999</v>
      </c>
      <c r="K83" s="34">
        <v>0.22189999999999999</v>
      </c>
      <c r="L83" s="34">
        <v>0</v>
      </c>
      <c r="M83" s="34">
        <v>0.22189999999999999</v>
      </c>
      <c r="N83" s="39"/>
      <c r="O83" s="89">
        <f t="shared" si="26"/>
        <v>0.22189999999999999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26"/>
        <v>3.1207587647277431E-2</v>
      </c>
    </row>
    <row r="85" spans="1:20" x14ac:dyDescent="0.3">
      <c r="A85" s="2" t="s">
        <v>104</v>
      </c>
      <c r="B85" t="s">
        <v>120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0.52039999999999997</v>
      </c>
      <c r="K85" s="34">
        <v>0</v>
      </c>
      <c r="L85" s="34">
        <v>0</v>
      </c>
      <c r="M85" s="34">
        <v>0</v>
      </c>
      <c r="N85" s="39"/>
      <c r="O85" s="89">
        <f t="shared" si="26"/>
        <v>3.1207587647277431E-2</v>
      </c>
    </row>
    <row r="86" spans="1:20" x14ac:dyDescent="0.3">
      <c r="A86" s="349">
        <v>7</v>
      </c>
      <c r="B86" s="350" t="s">
        <v>45</v>
      </c>
      <c r="C86" s="354">
        <f>SUM(C87:C88)</f>
        <v>0.4284</v>
      </c>
      <c r="D86" s="354">
        <f>SUM(D87:D88)</f>
        <v>0.32570000000000005</v>
      </c>
      <c r="E86" s="354">
        <f t="shared" ref="E86:M86" si="39">SUM(E87:E88)</f>
        <v>0.46300000000000002</v>
      </c>
      <c r="F86" s="354">
        <f>SUM(F87:F88)</f>
        <v>0.94840000000000002</v>
      </c>
      <c r="G86" s="354">
        <f t="shared" si="39"/>
        <v>1.3893</v>
      </c>
      <c r="H86" s="354">
        <f t="shared" si="39"/>
        <v>0.71009999999999995</v>
      </c>
      <c r="I86" s="354">
        <f t="shared" si="39"/>
        <v>1.9217</v>
      </c>
      <c r="J86" s="354">
        <f t="shared" si="39"/>
        <v>0.98819999999999997</v>
      </c>
      <c r="K86" s="354">
        <f t="shared" si="39"/>
        <v>1.0202</v>
      </c>
      <c r="L86" s="354"/>
      <c r="M86" s="354">
        <f t="shared" si="39"/>
        <v>1.589</v>
      </c>
      <c r="N86" s="354"/>
      <c r="O86" s="352">
        <f t="shared" si="26"/>
        <v>0.68807454321952355</v>
      </c>
    </row>
    <row r="87" spans="1:20" x14ac:dyDescent="0.3">
      <c r="A87" s="2" t="s">
        <v>17</v>
      </c>
      <c r="B87" t="s">
        <v>46</v>
      </c>
      <c r="C87" s="34">
        <v>0.4088</v>
      </c>
      <c r="D87" s="34">
        <v>0.31130000000000002</v>
      </c>
      <c r="E87" s="34">
        <v>0.4425</v>
      </c>
      <c r="F87" s="34">
        <v>0.90639999999999998</v>
      </c>
      <c r="G87" s="34">
        <v>1.3271999999999999</v>
      </c>
      <c r="H87" s="34">
        <v>0.67889999999999995</v>
      </c>
      <c r="I87" s="34">
        <v>1.8371999999999999</v>
      </c>
      <c r="J87" s="34">
        <v>0.9294</v>
      </c>
      <c r="K87" s="34">
        <v>0.97509999999999997</v>
      </c>
      <c r="L87" s="34">
        <v>0</v>
      </c>
      <c r="M87" s="34">
        <v>1.5187999999999999</v>
      </c>
      <c r="N87" s="39"/>
      <c r="O87" s="89">
        <f t="shared" si="26"/>
        <v>0.65677948706561451</v>
      </c>
    </row>
    <row r="88" spans="1:20" x14ac:dyDescent="0.3">
      <c r="A88" s="2" t="s">
        <v>18</v>
      </c>
      <c r="B88" t="s">
        <v>48</v>
      </c>
      <c r="C88" s="34">
        <v>1.9599999999999999E-2</v>
      </c>
      <c r="D88" s="34">
        <v>1.44E-2</v>
      </c>
      <c r="E88" s="34">
        <v>2.0500000000000001E-2</v>
      </c>
      <c r="F88" s="34">
        <v>4.2000000000000003E-2</v>
      </c>
      <c r="G88" s="34">
        <v>6.2100000000000002E-2</v>
      </c>
      <c r="H88" s="34">
        <v>3.1199999999999999E-2</v>
      </c>
      <c r="I88" s="34">
        <v>8.4500000000000006E-2</v>
      </c>
      <c r="J88" s="34">
        <v>5.8799999999999998E-2</v>
      </c>
      <c r="K88" s="34">
        <v>4.5100000000000001E-2</v>
      </c>
      <c r="L88" s="34">
        <v>0</v>
      </c>
      <c r="M88" s="34">
        <v>7.0199999999999999E-2</v>
      </c>
      <c r="N88" s="39"/>
      <c r="O88" s="89">
        <f t="shared" si="26"/>
        <v>3.1295056153909248E-2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0.44190000000000002</v>
      </c>
      <c r="E89" s="354">
        <f t="shared" ref="E89:M89" si="40">SUM(E90:E93)</f>
        <v>0.64690000000000003</v>
      </c>
      <c r="F89" s="354">
        <f>SUM(F90:F93)</f>
        <v>1.3315000000000001</v>
      </c>
      <c r="G89" s="354">
        <f t="shared" si="40"/>
        <v>1.6498999999999999</v>
      </c>
      <c r="H89" s="354">
        <f t="shared" si="40"/>
        <v>0.9284</v>
      </c>
      <c r="I89" s="354">
        <f t="shared" si="40"/>
        <v>1.7311000000000001</v>
      </c>
      <c r="J89" s="354">
        <f t="shared" si="40"/>
        <v>1.1476999999999999</v>
      </c>
      <c r="K89" s="354">
        <f t="shared" si="40"/>
        <v>1.4797</v>
      </c>
      <c r="L89" s="354"/>
      <c r="M89" s="354">
        <f t="shared" si="40"/>
        <v>2.6073000000000004</v>
      </c>
      <c r="N89" s="354"/>
      <c r="O89" s="352">
        <f t="shared" si="26"/>
        <v>0.95424626198076568</v>
      </c>
    </row>
    <row r="90" spans="1:20" x14ac:dyDescent="0.3">
      <c r="A90" s="2" t="s">
        <v>19</v>
      </c>
      <c r="B90" t="s">
        <v>46</v>
      </c>
      <c r="C90" s="34">
        <v>0.41349999999999998</v>
      </c>
      <c r="D90" s="34">
        <v>0.2235</v>
      </c>
      <c r="E90" s="34">
        <v>0.32719999999999999</v>
      </c>
      <c r="F90" s="34">
        <v>0.67349999999999999</v>
      </c>
      <c r="G90" s="34">
        <v>0.83450000000000002</v>
      </c>
      <c r="H90" s="34">
        <v>0.46960000000000002</v>
      </c>
      <c r="I90" s="34">
        <v>0.87560000000000004</v>
      </c>
      <c r="J90" s="34">
        <v>0.58050000000000002</v>
      </c>
      <c r="K90" s="34">
        <v>0.74850000000000005</v>
      </c>
      <c r="L90" s="34">
        <v>0</v>
      </c>
      <c r="M90" s="34">
        <v>1.3188</v>
      </c>
      <c r="N90" s="39"/>
      <c r="O90" s="89">
        <f t="shared" si="26"/>
        <v>0.4826673145561497</v>
      </c>
    </row>
    <row r="91" spans="1:20" x14ac:dyDescent="0.3">
      <c r="A91" s="2" t="s">
        <v>19</v>
      </c>
      <c r="B91" t="s">
        <v>47</v>
      </c>
      <c r="C91" s="34">
        <v>0.21190000000000001</v>
      </c>
      <c r="D91" s="34">
        <v>0.1145</v>
      </c>
      <c r="E91" s="34">
        <v>0.16769999999999999</v>
      </c>
      <c r="F91" s="34">
        <v>0.34510000000000002</v>
      </c>
      <c r="G91" s="34">
        <v>0.42759999999999998</v>
      </c>
      <c r="H91" s="34">
        <v>0.24060000000000001</v>
      </c>
      <c r="I91" s="34">
        <v>0.44869999999999999</v>
      </c>
      <c r="J91" s="34">
        <v>0.29749999999999999</v>
      </c>
      <c r="K91" s="34">
        <v>0.38350000000000001</v>
      </c>
      <c r="L91" s="34">
        <v>0</v>
      </c>
      <c r="M91" s="34">
        <v>0.67579999999999996</v>
      </c>
      <c r="N91" s="39"/>
      <c r="O91" s="89">
        <f t="shared" si="26"/>
        <v>0.24732548349990471</v>
      </c>
    </row>
    <row r="92" spans="1:20" x14ac:dyDescent="0.3">
      <c r="A92" s="2" t="s">
        <v>20</v>
      </c>
      <c r="B92" t="s">
        <v>50</v>
      </c>
      <c r="C92" s="34">
        <v>0.127</v>
      </c>
      <c r="D92" s="34">
        <v>6.8699999999999997E-2</v>
      </c>
      <c r="E92" s="34">
        <v>0.10050000000000001</v>
      </c>
      <c r="F92" s="34">
        <v>0.2069</v>
      </c>
      <c r="G92" s="34">
        <v>0.25640000000000002</v>
      </c>
      <c r="H92" s="34">
        <v>0.14430000000000001</v>
      </c>
      <c r="I92" s="34">
        <v>0.26900000000000002</v>
      </c>
      <c r="J92" s="34">
        <v>0.17829999999999999</v>
      </c>
      <c r="K92" s="34">
        <v>0.22989999999999999</v>
      </c>
      <c r="L92" s="34">
        <v>0</v>
      </c>
      <c r="M92" s="34">
        <v>0.40510000000000002</v>
      </c>
      <c r="N92" s="39"/>
      <c r="O92" s="89">
        <f t="shared" si="26"/>
        <v>0.14827843581075098</v>
      </c>
    </row>
    <row r="93" spans="1:20" x14ac:dyDescent="0.3">
      <c r="A93" s="2" t="s">
        <v>20</v>
      </c>
      <c r="B93" t="s">
        <v>47</v>
      </c>
      <c r="C93" s="34">
        <v>6.5100000000000005E-2</v>
      </c>
      <c r="D93" s="34">
        <v>3.5200000000000002E-2</v>
      </c>
      <c r="E93" s="34">
        <v>5.1499999999999997E-2</v>
      </c>
      <c r="F93" s="34">
        <v>0.106</v>
      </c>
      <c r="G93" s="34">
        <v>0.13139999999999999</v>
      </c>
      <c r="H93" s="34">
        <v>7.3899999999999993E-2</v>
      </c>
      <c r="I93" s="34">
        <v>0.13780000000000001</v>
      </c>
      <c r="J93" s="34">
        <v>9.1399999999999995E-2</v>
      </c>
      <c r="K93" s="34">
        <v>0.1178</v>
      </c>
      <c r="L93" s="34">
        <v>0</v>
      </c>
      <c r="M93" s="34">
        <v>0.20760000000000001</v>
      </c>
      <c r="N93" s="39"/>
      <c r="O93" s="89">
        <f t="shared" si="26"/>
        <v>7.5975028113960161E-2</v>
      </c>
    </row>
    <row r="94" spans="1:20" x14ac:dyDescent="0.3">
      <c r="A94" s="349">
        <v>9</v>
      </c>
      <c r="B94" s="350" t="s">
        <v>51</v>
      </c>
      <c r="C94" s="354">
        <f t="shared" ref="C94:K94" si="41">SUM(C97,C99)</f>
        <v>0.42758271666564118</v>
      </c>
      <c r="D94" s="354">
        <f t="shared" si="41"/>
        <v>0.4697322093056413</v>
      </c>
      <c r="E94" s="354">
        <f t="shared" si="41"/>
        <v>0.67277722984913879</v>
      </c>
      <c r="F94" s="354">
        <f t="shared" si="41"/>
        <v>0.81362182624126578</v>
      </c>
      <c r="G94" s="354">
        <f t="shared" si="41"/>
        <v>0.98202901351313898</v>
      </c>
      <c r="H94" s="354">
        <f t="shared" si="41"/>
        <v>0.80881355191313875</v>
      </c>
      <c r="I94" s="354">
        <f t="shared" si="41"/>
        <v>0.97359877471313905</v>
      </c>
      <c r="J94" s="354">
        <f t="shared" si="41"/>
        <v>0.96022233293379478</v>
      </c>
      <c r="K94" s="354">
        <f t="shared" si="41"/>
        <v>0.9690462756251389</v>
      </c>
      <c r="L94" s="354"/>
      <c r="M94" s="354">
        <f>SUM(M97,M99)</f>
        <v>1.1552669330651393</v>
      </c>
      <c r="N94" s="354"/>
      <c r="O94" s="352">
        <f t="shared" si="26"/>
        <v>0.74430746056488128</v>
      </c>
    </row>
    <row r="95" spans="1:20" x14ac:dyDescent="0.3">
      <c r="A95" s="345"/>
      <c r="B95" s="286" t="s">
        <v>238</v>
      </c>
      <c r="C95" s="507">
        <v>-1.0342</v>
      </c>
      <c r="D95" s="507">
        <v>-0.28199999999999997</v>
      </c>
      <c r="E95" s="507">
        <v>-0.29649999999999999</v>
      </c>
      <c r="F95" s="507">
        <v>-1.2250000000000001</v>
      </c>
      <c r="G95" s="507">
        <v>0</v>
      </c>
      <c r="H95" s="507">
        <v>-3.0200000000000001E-2</v>
      </c>
      <c r="I95" s="507">
        <v>-1.3172999999999999</v>
      </c>
      <c r="J95" s="507">
        <v>0</v>
      </c>
      <c r="K95" s="507">
        <v>-0.18940000000000001</v>
      </c>
      <c r="L95" s="507">
        <v>0</v>
      </c>
      <c r="M95" s="507">
        <v>-0.68899999999999995</v>
      </c>
      <c r="N95" s="268"/>
      <c r="O95" s="357">
        <f t="shared" si="26"/>
        <v>-0.28103486841746061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>SUM(C89,C86,C81,C71,C64)+C95</f>
        <v>5.0263638108999995</v>
      </c>
      <c r="D96" s="360">
        <f t="shared" ref="D96:M96" si="42">SUM(D89,D86,D81,D71,D64)+D95</f>
        <v>5.521843810900001</v>
      </c>
      <c r="E96" s="360">
        <f t="shared" si="42"/>
        <v>7.9086992741</v>
      </c>
      <c r="F96" s="360">
        <f t="shared" si="42"/>
        <v>9.5643699892000011</v>
      </c>
      <c r="G96" s="360">
        <f t="shared" si="42"/>
        <v>11.5440472741</v>
      </c>
      <c r="H96" s="360">
        <f t="shared" si="42"/>
        <v>9.5078472740999995</v>
      </c>
      <c r="I96" s="360">
        <f t="shared" si="42"/>
        <v>11.444947274100002</v>
      </c>
      <c r="J96" s="360">
        <f t="shared" si="42"/>
        <v>11.287703166099998</v>
      </c>
      <c r="K96" s="360">
        <f t="shared" si="42"/>
        <v>11.3914312741</v>
      </c>
      <c r="L96" s="360">
        <f t="shared" si="42"/>
        <v>0</v>
      </c>
      <c r="M96" s="360">
        <f t="shared" si="42"/>
        <v>13.580511274100003</v>
      </c>
      <c r="N96" s="361"/>
      <c r="O96" s="455">
        <f t="shared" si="26"/>
        <v>8.7495587126167447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43">SUM(C98:C98)</f>
        <v>0.10471423727247969</v>
      </c>
      <c r="D97" s="354">
        <f t="shared" si="43"/>
        <v>0.11503657211247972</v>
      </c>
      <c r="E97" s="354">
        <f t="shared" si="43"/>
        <v>0.1647619319773253</v>
      </c>
      <c r="F97" s="354">
        <f t="shared" si="43"/>
        <v>0.19925451998500363</v>
      </c>
      <c r="G97" s="354">
        <f t="shared" si="43"/>
        <v>0.24049713686132532</v>
      </c>
      <c r="H97" s="354">
        <f t="shared" si="43"/>
        <v>0.19807698226132531</v>
      </c>
      <c r="I97" s="354">
        <f t="shared" si="43"/>
        <v>0.23843258656132535</v>
      </c>
      <c r="J97" s="354">
        <f t="shared" si="43"/>
        <v>0.23515672005936128</v>
      </c>
      <c r="K97" s="354">
        <f t="shared" si="43"/>
        <v>0.23731768773332532</v>
      </c>
      <c r="L97" s="354"/>
      <c r="M97" s="354">
        <f>SUM(M98:M98)</f>
        <v>0.28292279137332538</v>
      </c>
      <c r="N97" s="354"/>
      <c r="O97" s="352">
        <f t="shared" si="26"/>
        <v>0.18227955665994469</v>
      </c>
    </row>
    <row r="98" spans="1:18" x14ac:dyDescent="0.3">
      <c r="A98" s="2" t="s">
        <v>121</v>
      </c>
      <c r="B98" t="s">
        <v>128</v>
      </c>
      <c r="C98" s="246">
        <f>0.020833*C96</f>
        <v>0.10471423727247969</v>
      </c>
      <c r="D98" s="246">
        <f t="shared" ref="D98:M98" si="44">0.020833*D96</f>
        <v>0.11503657211247972</v>
      </c>
      <c r="E98" s="246">
        <f t="shared" si="44"/>
        <v>0.1647619319773253</v>
      </c>
      <c r="F98" s="246">
        <f t="shared" si="44"/>
        <v>0.19925451998500363</v>
      </c>
      <c r="G98" s="246">
        <f t="shared" si="44"/>
        <v>0.24049713686132532</v>
      </c>
      <c r="H98" s="246">
        <f t="shared" si="44"/>
        <v>0.19807698226132531</v>
      </c>
      <c r="I98" s="246">
        <f t="shared" si="44"/>
        <v>0.23843258656132535</v>
      </c>
      <c r="J98" s="246">
        <f t="shared" si="44"/>
        <v>0.23515672005936128</v>
      </c>
      <c r="K98" s="246">
        <f t="shared" si="44"/>
        <v>0.23731768773332532</v>
      </c>
      <c r="L98" s="34"/>
      <c r="M98" s="246">
        <f t="shared" si="44"/>
        <v>0.28292279137332538</v>
      </c>
      <c r="N98" s="39"/>
      <c r="O98" s="246">
        <f t="shared" si="26"/>
        <v>0.18227955665994469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0.32286847939316149</v>
      </c>
      <c r="D99" s="354">
        <f t="shared" ref="D99:M99" si="45">SUM(D100,D101)</f>
        <v>0.35469563719316155</v>
      </c>
      <c r="E99" s="354">
        <f t="shared" si="45"/>
        <v>0.50801529787181354</v>
      </c>
      <c r="F99" s="354">
        <f t="shared" si="45"/>
        <v>0.61436730625626212</v>
      </c>
      <c r="G99" s="354">
        <f t="shared" si="45"/>
        <v>0.74153187665181364</v>
      </c>
      <c r="H99" s="354">
        <f t="shared" si="45"/>
        <v>0.61073656965181344</v>
      </c>
      <c r="I99" s="354">
        <f t="shared" si="45"/>
        <v>0.73516618815181367</v>
      </c>
      <c r="J99" s="354">
        <f t="shared" si="45"/>
        <v>0.7250656128744335</v>
      </c>
      <c r="K99" s="354">
        <f t="shared" si="45"/>
        <v>0.73172858789181361</v>
      </c>
      <c r="L99" s="354"/>
      <c r="M99" s="354">
        <f t="shared" si="45"/>
        <v>0.87234414169181385</v>
      </c>
      <c r="N99" s="354"/>
      <c r="O99" s="352">
        <f t="shared" si="26"/>
        <v>0.56202790390493673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0.10471423727247969</v>
      </c>
      <c r="D100" s="39">
        <f t="shared" ref="D100:M100" si="46">D98</f>
        <v>0.11503657211247972</v>
      </c>
      <c r="E100" s="39">
        <f t="shared" si="46"/>
        <v>0.1647619319773253</v>
      </c>
      <c r="F100" s="39">
        <f t="shared" si="46"/>
        <v>0.19925451998500363</v>
      </c>
      <c r="G100" s="39">
        <f t="shared" si="46"/>
        <v>0.24049713686132532</v>
      </c>
      <c r="H100" s="39">
        <f t="shared" si="46"/>
        <v>0.19807698226132531</v>
      </c>
      <c r="I100" s="39">
        <f t="shared" si="46"/>
        <v>0.23843258656132535</v>
      </c>
      <c r="J100" s="39">
        <f t="shared" si="46"/>
        <v>0.23515672005936128</v>
      </c>
      <c r="K100" s="39">
        <f t="shared" si="46"/>
        <v>0.23731768773332532</v>
      </c>
      <c r="L100" s="39"/>
      <c r="M100" s="39">
        <f t="shared" si="46"/>
        <v>0.28292279137332538</v>
      </c>
      <c r="N100" s="39"/>
      <c r="O100" s="246">
        <f t="shared" si="26"/>
        <v>0.18227955665994469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0.2181542421206818</v>
      </c>
      <c r="D101" s="246">
        <f t="shared" ref="D101:M101" si="47">0.043402*D96</f>
        <v>0.23965906508068185</v>
      </c>
      <c r="E101" s="246">
        <f t="shared" si="47"/>
        <v>0.34325336589448824</v>
      </c>
      <c r="F101" s="246">
        <f t="shared" si="47"/>
        <v>0.41511278627125847</v>
      </c>
      <c r="G101" s="246">
        <f t="shared" si="47"/>
        <v>0.50103473979048829</v>
      </c>
      <c r="H101" s="246">
        <f t="shared" si="47"/>
        <v>0.41265958739048819</v>
      </c>
      <c r="I101" s="246">
        <f t="shared" si="47"/>
        <v>0.49673360159048835</v>
      </c>
      <c r="J101" s="246">
        <f t="shared" si="47"/>
        <v>0.48990889281507216</v>
      </c>
      <c r="K101" s="246">
        <f t="shared" si="47"/>
        <v>0.49441090015848826</v>
      </c>
      <c r="L101" s="34"/>
      <c r="M101" s="246">
        <f t="shared" si="47"/>
        <v>0.58942135031848841</v>
      </c>
      <c r="N101" s="39"/>
      <c r="O101" s="246">
        <f t="shared" si="26"/>
        <v>0.37974834724499201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366">
        <v>1.32E-2</v>
      </c>
      <c r="D102" s="366">
        <v>1.32E-2</v>
      </c>
      <c r="E102" s="366">
        <v>1.32E-2</v>
      </c>
      <c r="F102" s="366">
        <v>1.32E-2</v>
      </c>
      <c r="G102" s="366">
        <v>1.32E-2</v>
      </c>
      <c r="H102" s="366">
        <v>1.32E-2</v>
      </c>
      <c r="I102" s="366">
        <v>1.32E-2</v>
      </c>
      <c r="J102" s="366">
        <v>1.32E-2</v>
      </c>
      <c r="K102" s="366">
        <v>1.32E-2</v>
      </c>
      <c r="L102" s="366"/>
      <c r="M102" s="366">
        <v>1.32E-2</v>
      </c>
      <c r="N102" s="367"/>
      <c r="O102" s="368">
        <f t="shared" si="26"/>
        <v>1.3200000000000002E-2</v>
      </c>
    </row>
    <row r="103" spans="1:18" ht="18" x14ac:dyDescent="0.3">
      <c r="A103" s="579" t="s">
        <v>60</v>
      </c>
      <c r="B103" s="579"/>
      <c r="C103" s="340">
        <f>SUM(C94,C96,C102)</f>
        <v>5.4671465275656415</v>
      </c>
      <c r="D103" s="340">
        <f t="shared" ref="D103:M103" si="48">SUM(D94,D96,D102)</f>
        <v>6.0047760202056422</v>
      </c>
      <c r="E103" s="340">
        <f t="shared" si="48"/>
        <v>8.5946765039491382</v>
      </c>
      <c r="F103" s="340">
        <f t="shared" si="48"/>
        <v>10.391191815441266</v>
      </c>
      <c r="G103" s="340">
        <f t="shared" si="48"/>
        <v>12.53927628761314</v>
      </c>
      <c r="H103" s="340">
        <f t="shared" si="48"/>
        <v>10.329860826013137</v>
      </c>
      <c r="I103" s="340">
        <f t="shared" si="48"/>
        <v>12.431746048813141</v>
      </c>
      <c r="J103" s="340">
        <f t="shared" si="48"/>
        <v>12.261125499033792</v>
      </c>
      <c r="K103" s="340">
        <f t="shared" si="48"/>
        <v>12.373677549725139</v>
      </c>
      <c r="L103" s="340">
        <f t="shared" si="48"/>
        <v>0</v>
      </c>
      <c r="M103" s="340">
        <f t="shared" si="48"/>
        <v>14.748978207165141</v>
      </c>
      <c r="N103" s="356"/>
      <c r="O103" s="467">
        <f t="shared" si="26"/>
        <v>9.5070661731816255</v>
      </c>
      <c r="P103" s="335" t="s">
        <v>239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0.3187398009378164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>
        <v>0</v>
      </c>
      <c r="J109" s="1">
        <v>9</v>
      </c>
      <c r="K109" s="1">
        <v>73</v>
      </c>
      <c r="L109" s="1">
        <v>16</v>
      </c>
      <c r="M109" s="1">
        <v>43</v>
      </c>
      <c r="O109" s="1">
        <f>SUM(C109:M109)</f>
        <v>401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503">
        <v>11937.12</v>
      </c>
      <c r="D111" s="508">
        <v>249016.25</v>
      </c>
      <c r="E111" s="505">
        <v>950181.17</v>
      </c>
      <c r="F111" s="505">
        <v>46387.49</v>
      </c>
      <c r="G111" s="505">
        <v>24498.67</v>
      </c>
      <c r="H111" s="505">
        <v>425500.54</v>
      </c>
      <c r="I111" s="504">
        <v>0</v>
      </c>
      <c r="J111" s="503">
        <v>62728.89</v>
      </c>
      <c r="K111" s="505">
        <v>367113.91</v>
      </c>
      <c r="L111" s="505">
        <v>94901.31</v>
      </c>
      <c r="M111" s="505">
        <v>226278.92</v>
      </c>
      <c r="N111" s="342"/>
      <c r="O111" s="344">
        <f>SUM(C111:M111)</f>
        <v>2458544.27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1.084104</v>
      </c>
      <c r="D113" s="354">
        <f t="shared" ref="D113:M113" si="49">SUM(D114:D119)</f>
        <v>1.4998840000000002</v>
      </c>
      <c r="E113" s="354">
        <f t="shared" si="49"/>
        <v>1.759252</v>
      </c>
      <c r="F113" s="354">
        <f t="shared" si="49"/>
        <v>2.0699519999999998</v>
      </c>
      <c r="G113" s="354">
        <f t="shared" si="49"/>
        <v>2.6816040000000001</v>
      </c>
      <c r="H113" s="354">
        <f t="shared" si="49"/>
        <v>2.6146000000000003</v>
      </c>
      <c r="I113" s="354"/>
      <c r="J113" s="354">
        <f t="shared" si="49"/>
        <v>2.9352799999999997</v>
      </c>
      <c r="K113" s="354">
        <f>SUM(K114:K119)</f>
        <v>3.8737880000000002</v>
      </c>
      <c r="L113" s="354">
        <f t="shared" si="49"/>
        <v>4.180472</v>
      </c>
      <c r="M113" s="354">
        <f t="shared" si="49"/>
        <v>4.9958559999999999</v>
      </c>
      <c r="N113" s="351"/>
      <c r="O113" s="352">
        <f t="shared" ref="O113:O126" si="50">(C113*$C$111+D113*$D$111+E113*$E$111+F113*$F$111+G113*$G$111+H113*$H$111+I113*$I$111+J113*$J$111+K113*$K$111+L113*$L$111+M113*$M$111)/$O$111</f>
        <v>2.6298942740598279</v>
      </c>
    </row>
    <row r="114" spans="1:15" x14ac:dyDescent="0.3">
      <c r="A114" s="2" t="s">
        <v>3</v>
      </c>
      <c r="B114" t="s">
        <v>30</v>
      </c>
      <c r="C114" s="276">
        <v>0.7601</v>
      </c>
      <c r="D114" s="34">
        <v>1.0296000000000001</v>
      </c>
      <c r="E114" s="34">
        <v>1.1862999999999999</v>
      </c>
      <c r="F114" s="34">
        <v>1.1862999999999999</v>
      </c>
      <c r="G114" s="34">
        <v>1.6951000000000001</v>
      </c>
      <c r="H114" s="34">
        <v>1.7825</v>
      </c>
      <c r="I114" s="34">
        <v>0</v>
      </c>
      <c r="J114" s="34">
        <v>1.2829999999999999</v>
      </c>
      <c r="K114" s="34">
        <v>2.4822000000000002</v>
      </c>
      <c r="L114" s="34">
        <v>2.7492999999999999</v>
      </c>
      <c r="M114" s="34">
        <v>2.9339</v>
      </c>
      <c r="N114" s="34"/>
      <c r="O114" s="89">
        <f t="shared" si="50"/>
        <v>1.6937647226421513</v>
      </c>
    </row>
    <row r="115" spans="1:15" x14ac:dyDescent="0.3">
      <c r="A115" s="2" t="s">
        <v>4</v>
      </c>
      <c r="B115" t="s">
        <v>31</v>
      </c>
      <c r="C115" s="39">
        <f t="shared" ref="C115:M115" si="51">C114*0.04</f>
        <v>3.0404E-2</v>
      </c>
      <c r="D115" s="39">
        <f t="shared" si="51"/>
        <v>4.1184000000000005E-2</v>
      </c>
      <c r="E115" s="39">
        <f t="shared" si="51"/>
        <v>4.7451999999999994E-2</v>
      </c>
      <c r="F115" s="39">
        <f t="shared" si="51"/>
        <v>4.7451999999999994E-2</v>
      </c>
      <c r="G115" s="39">
        <f t="shared" si="51"/>
        <v>6.7804000000000003E-2</v>
      </c>
      <c r="H115" s="39">
        <f t="shared" si="51"/>
        <v>7.1300000000000002E-2</v>
      </c>
      <c r="I115" s="39"/>
      <c r="J115" s="39">
        <f>J114*0.06</f>
        <v>7.6979999999999993E-2</v>
      </c>
      <c r="K115" s="39">
        <f t="shared" si="51"/>
        <v>9.9288000000000015E-2</v>
      </c>
      <c r="L115" s="39">
        <f t="shared" si="51"/>
        <v>0.109972</v>
      </c>
      <c r="M115" s="39">
        <f t="shared" si="51"/>
        <v>0.117356</v>
      </c>
      <c r="N115" s="34"/>
      <c r="O115" s="89">
        <f t="shared" si="50"/>
        <v>6.8405294756233942E-2</v>
      </c>
    </row>
    <row r="116" spans="1:15" x14ac:dyDescent="0.3">
      <c r="A116" s="2" t="s">
        <v>192</v>
      </c>
      <c r="B116" t="s">
        <v>195</v>
      </c>
      <c r="C116" s="34">
        <v>0</v>
      </c>
      <c r="D116" s="34">
        <v>1.61E-2</v>
      </c>
      <c r="E116" s="34">
        <v>1.52E-2</v>
      </c>
      <c r="F116" s="34">
        <v>0</v>
      </c>
      <c r="G116" s="34">
        <v>0</v>
      </c>
      <c r="H116" s="34">
        <v>1.18E-2</v>
      </c>
      <c r="I116" s="34">
        <v>0</v>
      </c>
      <c r="J116" s="34">
        <v>6.4100000000000004E-2</v>
      </c>
      <c r="K116" s="34">
        <v>4.2900000000000001E-2</v>
      </c>
      <c r="L116" s="34">
        <v>0.11169999999999999</v>
      </c>
      <c r="M116" s="34">
        <v>6.4799999999999996E-2</v>
      </c>
      <c r="N116" s="34"/>
      <c r="O116" s="89">
        <f t="shared" si="50"/>
        <v>2.7864570733151774E-2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>
        <v>0</v>
      </c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50"/>
        <v>0.18771105641429026</v>
      </c>
    </row>
    <row r="118" spans="1:15" x14ac:dyDescent="0.3">
      <c r="A118" s="2" t="s">
        <v>6</v>
      </c>
      <c r="B118" t="s">
        <v>33</v>
      </c>
      <c r="C118" s="34">
        <v>0.2074</v>
      </c>
      <c r="D118" s="34">
        <v>0.28620000000000001</v>
      </c>
      <c r="E118" s="34">
        <v>0.3453</v>
      </c>
      <c r="F118" s="34">
        <v>0.67120000000000002</v>
      </c>
      <c r="G118" s="34">
        <v>0.75370000000000004</v>
      </c>
      <c r="H118" s="34">
        <v>0.55669999999999997</v>
      </c>
      <c r="I118" s="34">
        <v>0</v>
      </c>
      <c r="J118" s="34">
        <v>0.96399999999999997</v>
      </c>
      <c r="K118" s="34">
        <v>1.0209999999999999</v>
      </c>
      <c r="L118" s="34">
        <v>0.98109999999999997</v>
      </c>
      <c r="M118" s="34">
        <v>1.6102000000000001</v>
      </c>
      <c r="N118" s="34"/>
      <c r="O118" s="89">
        <f t="shared" si="50"/>
        <v>0.64309348117575282</v>
      </c>
    </row>
    <row r="119" spans="1:15" x14ac:dyDescent="0.3">
      <c r="A119" s="2" t="s">
        <v>100</v>
      </c>
      <c r="B119" t="s">
        <v>101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0.35489999999999999</v>
      </c>
      <c r="K119" s="34">
        <v>0</v>
      </c>
      <c r="L119" s="34">
        <v>0</v>
      </c>
      <c r="M119" s="34">
        <v>0</v>
      </c>
      <c r="N119" s="34"/>
      <c r="O119" s="89">
        <f t="shared" si="50"/>
        <v>9.0551483382481455E-3</v>
      </c>
    </row>
    <row r="120" spans="1:15" ht="28.8" x14ac:dyDescent="0.3">
      <c r="A120" s="349">
        <v>5</v>
      </c>
      <c r="B120" s="353" t="s">
        <v>71</v>
      </c>
      <c r="C120" s="354">
        <f t="shared" ref="C120:H120" si="52">SUM(C121:C123,C127:C129)</f>
        <v>3.0658267716000003</v>
      </c>
      <c r="D120" s="354">
        <f t="shared" si="52"/>
        <v>3.0658267716000003</v>
      </c>
      <c r="E120" s="354">
        <f t="shared" si="52"/>
        <v>4.7404402496000007</v>
      </c>
      <c r="F120" s="354">
        <f t="shared" si="52"/>
        <v>4.9418210624000007</v>
      </c>
      <c r="G120" s="354">
        <f t="shared" si="52"/>
        <v>4.7404402496000007</v>
      </c>
      <c r="H120" s="354">
        <f t="shared" si="52"/>
        <v>4.7404402496000007</v>
      </c>
      <c r="I120" s="354"/>
      <c r="J120" s="354">
        <f>SUM(J121:J123,J127:J129)</f>
        <v>5.1768474017000008</v>
      </c>
      <c r="K120" s="354">
        <f>SUM(K121:K123,K127:K129)</f>
        <v>4.7404402496000007</v>
      </c>
      <c r="L120" s="354">
        <f>SUM(L121:L123,L127:L129)</f>
        <v>4.7404402496000007</v>
      </c>
      <c r="M120" s="354">
        <f>SUM(M121:M123,M127:M129)</f>
        <v>4.7404402496000007</v>
      </c>
      <c r="N120" s="351"/>
      <c r="O120" s="352">
        <f t="shared" si="50"/>
        <v>4.5776288051462162</v>
      </c>
    </row>
    <row r="121" spans="1:15" x14ac:dyDescent="0.3">
      <c r="A121" s="2" t="s">
        <v>115</v>
      </c>
      <c r="B121" t="s">
        <v>114</v>
      </c>
      <c r="C121" s="34">
        <v>1.7012</v>
      </c>
      <c r="D121" s="34">
        <v>1.7012</v>
      </c>
      <c r="E121" s="34">
        <v>2.5472000000000001</v>
      </c>
      <c r="F121" s="34">
        <v>2.6368</v>
      </c>
      <c r="G121" s="34">
        <v>2.5472000000000001</v>
      </c>
      <c r="H121" s="34">
        <v>2.5472000000000001</v>
      </c>
      <c r="I121" s="34">
        <v>0</v>
      </c>
      <c r="J121" s="34">
        <v>2.7869000000000002</v>
      </c>
      <c r="K121" s="34">
        <v>2.5472000000000001</v>
      </c>
      <c r="L121" s="34">
        <v>2.5472000000000001</v>
      </c>
      <c r="M121" s="34">
        <v>2.5472000000000001</v>
      </c>
      <c r="N121" s="39"/>
      <c r="O121" s="89">
        <f t="shared" si="50"/>
        <v>2.4652107840876911</v>
      </c>
    </row>
    <row r="122" spans="1:15" x14ac:dyDescent="0.3">
      <c r="A122" s="2" t="s">
        <v>116</v>
      </c>
      <c r="B122" t="s">
        <v>117</v>
      </c>
      <c r="C122" s="39">
        <f>C121*0.423893</f>
        <v>0.72112677160000005</v>
      </c>
      <c r="D122" s="39">
        <f>D121*0.423893</f>
        <v>0.72112677160000005</v>
      </c>
      <c r="E122" s="39">
        <f t="shared" ref="E122:M122" si="53">E121*0.423893</f>
        <v>1.0797402496000001</v>
      </c>
      <c r="F122" s="39">
        <f t="shared" si="53"/>
        <v>1.1177210624</v>
      </c>
      <c r="G122" s="39">
        <f t="shared" si="53"/>
        <v>1.0797402496000001</v>
      </c>
      <c r="H122" s="39">
        <f t="shared" si="53"/>
        <v>1.0797402496000001</v>
      </c>
      <c r="I122" s="39"/>
      <c r="J122" s="39">
        <f t="shared" si="53"/>
        <v>1.1813474017000001</v>
      </c>
      <c r="K122" s="39">
        <f t="shared" si="53"/>
        <v>1.0797402496000001</v>
      </c>
      <c r="L122" s="39">
        <f t="shared" si="53"/>
        <v>1.0797402496000001</v>
      </c>
      <c r="M122" s="39">
        <f t="shared" si="53"/>
        <v>1.0797402496000001</v>
      </c>
      <c r="N122" s="39"/>
      <c r="O122" s="89">
        <f t="shared" si="50"/>
        <v>1.0449855948992839</v>
      </c>
    </row>
    <row r="123" spans="1:15" x14ac:dyDescent="0.3">
      <c r="A123" s="280" t="s">
        <v>8</v>
      </c>
      <c r="B123" s="1" t="s">
        <v>35</v>
      </c>
      <c r="C123" s="43">
        <f t="shared" ref="C123:F123" si="54">SUM(C124:C126)</f>
        <v>0.44110000000000005</v>
      </c>
      <c r="D123" s="43">
        <f t="shared" ref="D123" si="55">SUM(D124:D126)</f>
        <v>0.44110000000000005</v>
      </c>
      <c r="E123" s="43">
        <f t="shared" si="54"/>
        <v>0.80059999999999998</v>
      </c>
      <c r="F123" s="43">
        <f t="shared" si="54"/>
        <v>0.86109999999999998</v>
      </c>
      <c r="G123" s="43">
        <f t="shared" ref="G123:H123" si="56">SUM(G124:G126)</f>
        <v>0.80059999999999998</v>
      </c>
      <c r="H123" s="43">
        <f t="shared" si="56"/>
        <v>0.80059999999999998</v>
      </c>
      <c r="I123" s="43"/>
      <c r="J123" s="43">
        <f>SUM(J124:J126)</f>
        <v>0.8669</v>
      </c>
      <c r="K123" s="43">
        <f t="shared" ref="K123:M123" si="57">SUM(K124:K126)</f>
        <v>0.80059999999999998</v>
      </c>
      <c r="L123" s="43">
        <f t="shared" si="57"/>
        <v>0.80059999999999998</v>
      </c>
      <c r="M123" s="43">
        <f t="shared" si="57"/>
        <v>0.80059999999999998</v>
      </c>
      <c r="N123" s="43"/>
      <c r="O123" s="75">
        <f t="shared" si="50"/>
        <v>0.76527528812771795</v>
      </c>
    </row>
    <row r="124" spans="1:15" x14ac:dyDescent="0.3">
      <c r="A124" s="2" t="s">
        <v>9</v>
      </c>
      <c r="B124" t="s">
        <v>108</v>
      </c>
      <c r="C124" s="34">
        <v>0.39560000000000001</v>
      </c>
      <c r="D124" s="34">
        <v>0.39560000000000001</v>
      </c>
      <c r="E124" s="34">
        <v>0.71799999999999997</v>
      </c>
      <c r="F124" s="34">
        <v>0.77229999999999999</v>
      </c>
      <c r="G124" s="34">
        <v>0.71799999999999997</v>
      </c>
      <c r="H124" s="34">
        <v>0.71799999999999997</v>
      </c>
      <c r="I124" s="34">
        <v>0</v>
      </c>
      <c r="J124" s="34">
        <v>0.78100000000000003</v>
      </c>
      <c r="K124" s="34">
        <v>0.71799999999999997</v>
      </c>
      <c r="L124" s="34">
        <v>0.71799999999999997</v>
      </c>
      <c r="M124" s="34">
        <v>0.71799999999999997</v>
      </c>
      <c r="N124" s="39"/>
      <c r="O124" s="89">
        <f t="shared" si="50"/>
        <v>0.68641195553863266</v>
      </c>
    </row>
    <row r="125" spans="1:15" x14ac:dyDescent="0.3">
      <c r="A125" s="2" t="s">
        <v>10</v>
      </c>
      <c r="B125" t="s">
        <v>109</v>
      </c>
      <c r="C125" s="34">
        <v>4.1200000000000001E-2</v>
      </c>
      <c r="D125" s="34">
        <v>4.1200000000000001E-2</v>
      </c>
      <c r="E125" s="34">
        <v>7.4800000000000005E-2</v>
      </c>
      <c r="F125" s="34">
        <v>8.0399999999999999E-2</v>
      </c>
      <c r="G125" s="34">
        <v>7.4800000000000005E-2</v>
      </c>
      <c r="H125" s="34">
        <v>7.4800000000000005E-2</v>
      </c>
      <c r="I125" s="34">
        <v>0</v>
      </c>
      <c r="J125" s="34">
        <v>7.7799999999999994E-2</v>
      </c>
      <c r="K125" s="34">
        <v>7.4800000000000005E-2</v>
      </c>
      <c r="L125" s="34">
        <v>7.4800000000000005E-2</v>
      </c>
      <c r="M125" s="34">
        <v>7.4800000000000005E-2</v>
      </c>
      <c r="N125" s="39"/>
      <c r="O125" s="89">
        <f t="shared" si="50"/>
        <v>7.141585242961683E-2</v>
      </c>
    </row>
    <row r="126" spans="1:15" x14ac:dyDescent="0.3">
      <c r="A126" s="2" t="s">
        <v>11</v>
      </c>
      <c r="B126" t="s">
        <v>110</v>
      </c>
      <c r="C126" s="34">
        <v>4.3E-3</v>
      </c>
      <c r="D126" s="34">
        <v>4.3E-3</v>
      </c>
      <c r="E126" s="34">
        <v>7.7999999999999996E-3</v>
      </c>
      <c r="F126" s="34">
        <v>8.3999999999999995E-3</v>
      </c>
      <c r="G126" s="34">
        <v>7.7999999999999996E-3</v>
      </c>
      <c r="H126" s="34">
        <v>7.7999999999999996E-3</v>
      </c>
      <c r="I126" s="34">
        <v>0</v>
      </c>
      <c r="J126" s="34">
        <v>8.0999999999999996E-3</v>
      </c>
      <c r="K126" s="34">
        <v>7.7999999999999996E-3</v>
      </c>
      <c r="L126" s="34">
        <v>7.7999999999999996E-3</v>
      </c>
      <c r="M126" s="34">
        <v>7.7999999999999996E-3</v>
      </c>
      <c r="N126" s="39"/>
      <c r="O126" s="89">
        <f t="shared" si="50"/>
        <v>7.4474801594685142E-3</v>
      </c>
    </row>
    <row r="127" spans="1:15" x14ac:dyDescent="0.3">
      <c r="A127" s="2" t="s">
        <v>13</v>
      </c>
      <c r="B127" t="s">
        <v>40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9"/>
      <c r="O127" s="89"/>
    </row>
    <row r="128" spans="1:15" x14ac:dyDescent="0.3">
      <c r="A128" s="595" t="s">
        <v>14</v>
      </c>
      <c r="B128" t="s">
        <v>118</v>
      </c>
      <c r="C128" s="34">
        <v>0.15140000000000001</v>
      </c>
      <c r="D128" s="34">
        <v>0.15140000000000001</v>
      </c>
      <c r="E128" s="34">
        <v>0.2366</v>
      </c>
      <c r="F128" s="34">
        <v>0.2472</v>
      </c>
      <c r="G128" s="34">
        <v>0.2366</v>
      </c>
      <c r="H128" s="34">
        <v>0.2366</v>
      </c>
      <c r="I128" s="34">
        <v>0</v>
      </c>
      <c r="J128" s="34">
        <v>0.25819999999999999</v>
      </c>
      <c r="K128" s="34">
        <v>0.2366</v>
      </c>
      <c r="L128" s="34">
        <v>0.2366</v>
      </c>
      <c r="M128" s="34">
        <v>0.2366</v>
      </c>
      <c r="N128" s="39"/>
      <c r="O128" s="89">
        <f t="shared" ref="O128:O152" si="58">(C128*$C$111+D128*$D$111+E128*$E$111+F128*$F$111+G128*$G$111+H128*$H$111+I128*$I$111+J128*$J$111+K128*$K$111+L128*$L$111+M128*$M$111)/$O$111</f>
        <v>0.22830786714936807</v>
      </c>
    </row>
    <row r="129" spans="1:20" x14ac:dyDescent="0.3">
      <c r="A129" s="595"/>
      <c r="B129" t="s">
        <v>117</v>
      </c>
      <c r="C129" s="34">
        <v>5.0999999999999997E-2</v>
      </c>
      <c r="D129" s="34">
        <v>5.0999999999999997E-2</v>
      </c>
      <c r="E129" s="34">
        <v>7.6300000000000007E-2</v>
      </c>
      <c r="F129" s="34">
        <v>7.9000000000000001E-2</v>
      </c>
      <c r="G129" s="34">
        <v>7.6300000000000007E-2</v>
      </c>
      <c r="H129" s="34">
        <v>7.6300000000000007E-2</v>
      </c>
      <c r="I129" s="34">
        <v>0</v>
      </c>
      <c r="J129" s="34">
        <v>8.3500000000000005E-2</v>
      </c>
      <c r="K129" s="34">
        <v>7.6300000000000007E-2</v>
      </c>
      <c r="L129" s="34">
        <v>7.6300000000000007E-2</v>
      </c>
      <c r="M129" s="34">
        <v>7.6300000000000007E-2</v>
      </c>
      <c r="N129" s="39"/>
      <c r="O129" s="89">
        <f t="shared" si="58"/>
        <v>7.3849270882154996E-2</v>
      </c>
    </row>
    <row r="130" spans="1:20" x14ac:dyDescent="0.3">
      <c r="A130" s="349">
        <v>6</v>
      </c>
      <c r="B130" s="350" t="s">
        <v>42</v>
      </c>
      <c r="C130" s="354">
        <f>SUM(C131:C133)</f>
        <v>0.38150000000000001</v>
      </c>
      <c r="D130" s="354">
        <f>SUM(D131:D133)</f>
        <v>0.38150000000000001</v>
      </c>
      <c r="E130" s="354">
        <f t="shared" ref="E130:H130" si="59">SUM(E131:E133)</f>
        <v>0.47660000000000002</v>
      </c>
      <c r="F130" s="354">
        <f t="shared" si="59"/>
        <v>0.48799999999999999</v>
      </c>
      <c r="G130" s="354">
        <f t="shared" si="59"/>
        <v>0.47660000000000002</v>
      </c>
      <c r="H130" s="354">
        <f t="shared" si="59"/>
        <v>0.47660000000000002</v>
      </c>
      <c r="I130" s="354"/>
      <c r="J130" s="354">
        <f>SUM(J131:J133)</f>
        <v>1.0217999999999998</v>
      </c>
      <c r="K130" s="354">
        <f t="shared" ref="K130:M130" si="60">SUM(K131:K133)</f>
        <v>0.47660000000000002</v>
      </c>
      <c r="L130" s="354">
        <f t="shared" si="60"/>
        <v>0.47660000000000002</v>
      </c>
      <c r="M130" s="354">
        <f t="shared" si="60"/>
        <v>0.47660000000000002</v>
      </c>
      <c r="N130" s="354"/>
      <c r="O130" s="352">
        <f t="shared" si="58"/>
        <v>0.48063163076945536</v>
      </c>
    </row>
    <row r="131" spans="1:20" x14ac:dyDescent="0.3">
      <c r="A131" s="2" t="s">
        <v>15</v>
      </c>
      <c r="B131" t="s">
        <v>43</v>
      </c>
      <c r="C131" s="34">
        <v>0.1741</v>
      </c>
      <c r="D131" s="34">
        <v>0.1741</v>
      </c>
      <c r="E131" s="34">
        <v>0.26919999999999999</v>
      </c>
      <c r="F131" s="34">
        <v>0.28060000000000002</v>
      </c>
      <c r="G131" s="34">
        <v>0.26919999999999999</v>
      </c>
      <c r="H131" s="34">
        <v>0.26919999999999999</v>
      </c>
      <c r="I131" s="34">
        <v>0</v>
      </c>
      <c r="J131" s="34">
        <v>0.29399999999999998</v>
      </c>
      <c r="K131" s="34">
        <v>0.26919999999999999</v>
      </c>
      <c r="L131" s="34">
        <v>0.26919999999999999</v>
      </c>
      <c r="M131" s="34">
        <v>0.26919999999999999</v>
      </c>
      <c r="N131" s="39"/>
      <c r="O131" s="89">
        <f t="shared" si="58"/>
        <v>0.25995380829770459</v>
      </c>
    </row>
    <row r="132" spans="1:20" x14ac:dyDescent="0.3">
      <c r="A132" s="2" t="s">
        <v>16</v>
      </c>
      <c r="B132" t="s">
        <v>80</v>
      </c>
      <c r="C132" s="34">
        <v>0.2074</v>
      </c>
      <c r="D132" s="34">
        <v>0.2074</v>
      </c>
      <c r="E132" s="34">
        <v>0.2074</v>
      </c>
      <c r="F132" s="34">
        <v>0.2074</v>
      </c>
      <c r="G132" s="34">
        <v>0.2074</v>
      </c>
      <c r="H132" s="34">
        <v>0.2074</v>
      </c>
      <c r="I132" s="34">
        <v>0</v>
      </c>
      <c r="J132" s="34">
        <v>0.2074</v>
      </c>
      <c r="K132" s="34">
        <v>0.2074</v>
      </c>
      <c r="L132" s="34">
        <v>0.2074</v>
      </c>
      <c r="M132" s="34">
        <v>0.2074</v>
      </c>
      <c r="N132" s="39"/>
      <c r="O132" s="89">
        <f t="shared" si="58"/>
        <v>0.20740000000000003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58"/>
        <v>1.3277822471750732E-2</v>
      </c>
    </row>
    <row r="134" spans="1:20" x14ac:dyDescent="0.3">
      <c r="A134" s="2" t="s">
        <v>104</v>
      </c>
      <c r="B134" t="s">
        <v>106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0.52039999999999997</v>
      </c>
      <c r="K134" s="34">
        <v>0</v>
      </c>
      <c r="L134" s="34">
        <v>0</v>
      </c>
      <c r="M134" s="34">
        <v>0</v>
      </c>
      <c r="N134" s="39"/>
      <c r="O134" s="89">
        <f t="shared" si="58"/>
        <v>1.3277822471750732E-2</v>
      </c>
    </row>
    <row r="135" spans="1:20" x14ac:dyDescent="0.3">
      <c r="A135" s="349">
        <v>7</v>
      </c>
      <c r="B135" s="350" t="s">
        <v>45</v>
      </c>
      <c r="C135" s="354">
        <f>SUM(C136:C137)</f>
        <v>0.24810000000000001</v>
      </c>
      <c r="D135" s="354">
        <f>SUM(D136:D137)</f>
        <v>0.34109999999999996</v>
      </c>
      <c r="E135" s="354">
        <f t="shared" ref="E135:M135" si="61">SUM(E136:E137)</f>
        <v>0.4173</v>
      </c>
      <c r="F135" s="354">
        <f t="shared" si="61"/>
        <v>0.73100000000000009</v>
      </c>
      <c r="G135" s="354">
        <f t="shared" si="61"/>
        <v>0.81990000000000007</v>
      </c>
      <c r="H135" s="354">
        <f t="shared" si="61"/>
        <v>0.73350000000000004</v>
      </c>
      <c r="I135" s="354"/>
      <c r="J135" s="354">
        <f t="shared" si="61"/>
        <v>1.0679000000000001</v>
      </c>
      <c r="K135" s="354">
        <f t="shared" si="61"/>
        <v>1.1121999999999999</v>
      </c>
      <c r="L135" s="354">
        <f t="shared" si="61"/>
        <v>1.0689</v>
      </c>
      <c r="M135" s="354">
        <f t="shared" si="61"/>
        <v>1.8513999999999999</v>
      </c>
      <c r="N135" s="354"/>
      <c r="O135" s="352">
        <f t="shared" si="58"/>
        <v>0.75092285423072724</v>
      </c>
    </row>
    <row r="136" spans="1:20" x14ac:dyDescent="0.3">
      <c r="A136" s="2" t="s">
        <v>17</v>
      </c>
      <c r="B136" t="s">
        <v>46</v>
      </c>
      <c r="C136" s="34">
        <v>0.23330000000000001</v>
      </c>
      <c r="D136" s="34">
        <v>0.32229999999999998</v>
      </c>
      <c r="E136" s="34">
        <v>0.39450000000000002</v>
      </c>
      <c r="F136" s="34">
        <v>0.69110000000000005</v>
      </c>
      <c r="G136" s="34">
        <v>0.77500000000000002</v>
      </c>
      <c r="H136" s="34">
        <v>0.69340000000000002</v>
      </c>
      <c r="I136" s="34">
        <v>0</v>
      </c>
      <c r="J136" s="34">
        <v>1.0043</v>
      </c>
      <c r="K136" s="34">
        <v>1.0512999999999999</v>
      </c>
      <c r="L136" s="34">
        <v>1.0102</v>
      </c>
      <c r="M136" s="34">
        <v>1.7501</v>
      </c>
      <c r="N136" s="39"/>
      <c r="O136" s="89">
        <f t="shared" si="58"/>
        <v>0.70968898848626394</v>
      </c>
    </row>
    <row r="137" spans="1:20" x14ac:dyDescent="0.3">
      <c r="A137" s="2" t="s">
        <v>18</v>
      </c>
      <c r="B137" t="s">
        <v>48</v>
      </c>
      <c r="C137" s="34">
        <v>1.4800000000000001E-2</v>
      </c>
      <c r="D137" s="34">
        <v>1.8800000000000001E-2</v>
      </c>
      <c r="E137" s="34">
        <v>2.2800000000000001E-2</v>
      </c>
      <c r="F137" s="34">
        <v>3.9899999999999998E-2</v>
      </c>
      <c r="G137" s="34">
        <v>4.4900000000000002E-2</v>
      </c>
      <c r="H137" s="34">
        <v>4.0099999999999997E-2</v>
      </c>
      <c r="I137" s="34">
        <v>0</v>
      </c>
      <c r="J137" s="34">
        <v>6.3600000000000004E-2</v>
      </c>
      <c r="K137" s="34">
        <v>6.0900000000000003E-2</v>
      </c>
      <c r="L137" s="34">
        <v>5.8700000000000002E-2</v>
      </c>
      <c r="M137" s="34">
        <v>0.1013</v>
      </c>
      <c r="N137" s="39"/>
      <c r="O137" s="89">
        <f t="shared" si="58"/>
        <v>4.1233865744463492E-2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0.46620000000000006</v>
      </c>
      <c r="E138" s="354">
        <f t="shared" ref="E138:M138" si="62">SUM(E139:E142)</f>
        <v>0.58819999999999995</v>
      </c>
      <c r="F138" s="354">
        <f t="shared" si="62"/>
        <v>1.0330999999999999</v>
      </c>
      <c r="G138" s="354">
        <f t="shared" si="62"/>
        <v>0.98130000000000006</v>
      </c>
      <c r="H138" s="354">
        <f t="shared" si="62"/>
        <v>0.96589999999999998</v>
      </c>
      <c r="I138" s="354"/>
      <c r="J138" s="354">
        <f t="shared" si="62"/>
        <v>1.2404999999999999</v>
      </c>
      <c r="K138" s="354">
        <f t="shared" si="62"/>
        <v>1.6163000000000001</v>
      </c>
      <c r="L138" s="354">
        <f>SUM(L139:L142)</f>
        <v>1.454</v>
      </c>
      <c r="M138" s="354">
        <f t="shared" si="62"/>
        <v>2.9386000000000001</v>
      </c>
      <c r="N138" s="354"/>
      <c r="O138" s="352">
        <f t="shared" si="58"/>
        <v>1.0726831439476174</v>
      </c>
    </row>
    <row r="139" spans="1:20" x14ac:dyDescent="0.3">
      <c r="A139" s="2" t="s">
        <v>19</v>
      </c>
      <c r="B139" t="s">
        <v>46</v>
      </c>
      <c r="C139" s="34">
        <v>0.21970000000000001</v>
      </c>
      <c r="D139" s="34">
        <v>0.23580000000000001</v>
      </c>
      <c r="E139" s="34">
        <v>0.29749999999999999</v>
      </c>
      <c r="F139" s="34">
        <v>0.52249999999999996</v>
      </c>
      <c r="G139" s="34">
        <v>0.49630000000000002</v>
      </c>
      <c r="H139" s="34">
        <v>0.48849999999999999</v>
      </c>
      <c r="I139" s="34">
        <v>0</v>
      </c>
      <c r="J139" s="34">
        <v>0.62739999999999996</v>
      </c>
      <c r="K139" s="34">
        <v>0.8175</v>
      </c>
      <c r="L139" s="34">
        <v>0.73540000000000005</v>
      </c>
      <c r="M139" s="34">
        <v>1.4863</v>
      </c>
      <c r="N139" s="39"/>
      <c r="O139" s="89">
        <f t="shared" si="58"/>
        <v>0.54253779676946801</v>
      </c>
    </row>
    <row r="140" spans="1:20" x14ac:dyDescent="0.3">
      <c r="A140" s="2" t="s">
        <v>19</v>
      </c>
      <c r="B140" t="s">
        <v>47</v>
      </c>
      <c r="C140" s="34">
        <v>0.11260000000000001</v>
      </c>
      <c r="D140" s="34">
        <v>0.12089999999999999</v>
      </c>
      <c r="E140" s="34">
        <v>0.1525</v>
      </c>
      <c r="F140" s="34">
        <v>0.26779999999999998</v>
      </c>
      <c r="G140" s="34">
        <v>0.25440000000000002</v>
      </c>
      <c r="H140" s="34">
        <v>0.25040000000000001</v>
      </c>
      <c r="I140" s="34">
        <v>0</v>
      </c>
      <c r="J140" s="34">
        <v>0.3216</v>
      </c>
      <c r="K140" s="34">
        <v>0.41899999999999998</v>
      </c>
      <c r="L140" s="34">
        <v>0.37690000000000001</v>
      </c>
      <c r="M140" s="34">
        <v>0.76170000000000004</v>
      </c>
      <c r="N140" s="39"/>
      <c r="O140" s="89">
        <f t="shared" si="58"/>
        <v>0.27808019737834538</v>
      </c>
    </row>
    <row r="141" spans="1:20" x14ac:dyDescent="0.3">
      <c r="A141" s="2" t="s">
        <v>20</v>
      </c>
      <c r="B141" t="s">
        <v>50</v>
      </c>
      <c r="C141" s="34">
        <v>6.7500000000000004E-2</v>
      </c>
      <c r="D141" s="34">
        <v>7.2400000000000006E-2</v>
      </c>
      <c r="E141" s="34">
        <v>9.1399999999999995E-2</v>
      </c>
      <c r="F141" s="34">
        <v>0.1605</v>
      </c>
      <c r="G141" s="34">
        <v>0.1525</v>
      </c>
      <c r="H141" s="34">
        <v>0.15010000000000001</v>
      </c>
      <c r="I141" s="34">
        <v>0</v>
      </c>
      <c r="J141" s="34">
        <v>0.19270000000000001</v>
      </c>
      <c r="K141" s="34">
        <v>0.25109999999999999</v>
      </c>
      <c r="L141" s="34">
        <v>0.22589999999999999</v>
      </c>
      <c r="M141" s="34">
        <v>0.45660000000000001</v>
      </c>
      <c r="N141" s="39"/>
      <c r="O141" s="89">
        <f t="shared" si="58"/>
        <v>0.1666666275311772</v>
      </c>
    </row>
    <row r="142" spans="1:20" x14ac:dyDescent="0.3">
      <c r="A142" s="2" t="s">
        <v>20</v>
      </c>
      <c r="B142" t="s">
        <v>47</v>
      </c>
      <c r="C142" s="34">
        <v>3.4599999999999999E-2</v>
      </c>
      <c r="D142" s="34">
        <v>3.7100000000000001E-2</v>
      </c>
      <c r="E142" s="34">
        <v>4.6800000000000001E-2</v>
      </c>
      <c r="F142" s="34">
        <v>8.2299999999999998E-2</v>
      </c>
      <c r="G142" s="34">
        <v>7.8100000000000003E-2</v>
      </c>
      <c r="H142" s="34">
        <v>7.6899999999999996E-2</v>
      </c>
      <c r="I142" s="34">
        <v>0</v>
      </c>
      <c r="J142" s="34">
        <v>9.8799999999999999E-2</v>
      </c>
      <c r="K142" s="34">
        <v>0.12870000000000001</v>
      </c>
      <c r="L142" s="34">
        <v>0.1158</v>
      </c>
      <c r="M142" s="34">
        <v>0.23400000000000001</v>
      </c>
      <c r="N142" s="39"/>
      <c r="O142" s="89">
        <f t="shared" si="58"/>
        <v>8.5398522268626875E-2</v>
      </c>
    </row>
    <row r="143" spans="1:20" x14ac:dyDescent="0.3">
      <c r="A143" s="349">
        <v>9</v>
      </c>
      <c r="B143" s="350" t="s">
        <v>51</v>
      </c>
      <c r="C143" s="354">
        <f t="shared" ref="C143:M143" si="63">SUM(C146,C148)</f>
        <v>0.39542420207846884</v>
      </c>
      <c r="D143" s="354">
        <f t="shared" si="63"/>
        <v>0.48952472231846883</v>
      </c>
      <c r="E143" s="354">
        <f t="shared" si="63"/>
        <v>0.66811490588897293</v>
      </c>
      <c r="F143" s="354">
        <f t="shared" si="63"/>
        <v>0.72020891687224342</v>
      </c>
      <c r="G143" s="354">
        <f t="shared" si="63"/>
        <v>0.82514635062497299</v>
      </c>
      <c r="H143" s="354">
        <f t="shared" si="63"/>
        <v>0.8107865319529729</v>
      </c>
      <c r="I143" s="354"/>
      <c r="J143" s="354">
        <f t="shared" si="63"/>
        <v>0.97337590740781554</v>
      </c>
      <c r="K143" s="354">
        <f t="shared" si="63"/>
        <v>0.99990868873697303</v>
      </c>
      <c r="L143" s="354">
        <f t="shared" si="63"/>
        <v>0.98022259244897292</v>
      </c>
      <c r="M143" s="354">
        <f t="shared" si="63"/>
        <v>1.2762663781609729</v>
      </c>
      <c r="N143" s="354"/>
      <c r="O143" s="352">
        <f t="shared" si="58"/>
        <v>0.80129514340211516</v>
      </c>
    </row>
    <row r="144" spans="1:20" x14ac:dyDescent="0.3">
      <c r="A144" s="345"/>
      <c r="B144" s="286" t="s">
        <v>238</v>
      </c>
      <c r="C144" s="507">
        <v>-0.56559999999999999</v>
      </c>
      <c r="D144" s="507">
        <v>0</v>
      </c>
      <c r="E144" s="507">
        <v>-0.12790000000000001</v>
      </c>
      <c r="F144" s="507">
        <v>-0.79759999999999998</v>
      </c>
      <c r="G144" s="507">
        <v>0</v>
      </c>
      <c r="H144" s="507">
        <v>0</v>
      </c>
      <c r="I144" s="507">
        <v>0</v>
      </c>
      <c r="J144" s="507">
        <v>0</v>
      </c>
      <c r="K144" s="507">
        <v>-6.5100000000000005E-2</v>
      </c>
      <c r="L144" s="507">
        <v>-0.39760000000000001</v>
      </c>
      <c r="M144" s="507">
        <v>0</v>
      </c>
      <c r="N144" s="268"/>
      <c r="O144" s="357">
        <f t="shared" si="58"/>
        <v>-9.2294593961490895E-2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>SUM(C138,C135,C130,C120,C113)+C144</f>
        <v>4.6483307716000004</v>
      </c>
      <c r="D145" s="360">
        <f t="shared" ref="D145:M145" si="64">SUM(D138,D135,D130,D120,D113)+D144</f>
        <v>5.7545107715999997</v>
      </c>
      <c r="E145" s="360">
        <f t="shared" si="64"/>
        <v>7.8538922496000003</v>
      </c>
      <c r="F145" s="360">
        <f t="shared" si="64"/>
        <v>8.4662730624000027</v>
      </c>
      <c r="G145" s="360">
        <f t="shared" si="64"/>
        <v>9.6998442496000017</v>
      </c>
      <c r="H145" s="360">
        <f t="shared" si="64"/>
        <v>9.5310402496000002</v>
      </c>
      <c r="I145" s="360">
        <f t="shared" si="64"/>
        <v>0</v>
      </c>
      <c r="J145" s="360">
        <f t="shared" si="64"/>
        <v>11.442327401699998</v>
      </c>
      <c r="K145" s="360">
        <f t="shared" si="64"/>
        <v>11.754228249600002</v>
      </c>
      <c r="L145" s="360">
        <f t="shared" si="64"/>
        <v>11.522812249599999</v>
      </c>
      <c r="M145" s="360">
        <f t="shared" si="64"/>
        <v>15.002896249600001</v>
      </c>
      <c r="N145" s="361"/>
      <c r="O145" s="362">
        <f t="shared" si="58"/>
        <v>9.4194661141923515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65">SUM(C147:C147)</f>
        <v>9.6838674964742813E-2</v>
      </c>
      <c r="D146" s="354">
        <f t="shared" si="65"/>
        <v>0.11988372290474279</v>
      </c>
      <c r="E146" s="354">
        <f t="shared" si="65"/>
        <v>0.16362013723591681</v>
      </c>
      <c r="F146" s="354">
        <f t="shared" si="65"/>
        <v>0.17637786670897926</v>
      </c>
      <c r="G146" s="354">
        <f t="shared" si="65"/>
        <v>0.20207685525191685</v>
      </c>
      <c r="H146" s="354">
        <f t="shared" si="65"/>
        <v>0.19856016151991682</v>
      </c>
      <c r="I146" s="354"/>
      <c r="J146" s="354">
        <f t="shared" si="65"/>
        <v>0.23837800675961607</v>
      </c>
      <c r="K146" s="354">
        <f t="shared" si="65"/>
        <v>0.24487583712391686</v>
      </c>
      <c r="L146" s="354">
        <f t="shared" si="65"/>
        <v>0.2400547475959168</v>
      </c>
      <c r="M146" s="354">
        <f t="shared" si="65"/>
        <v>0.31255533756791681</v>
      </c>
      <c r="N146" s="354"/>
      <c r="O146" s="352">
        <f t="shared" si="58"/>
        <v>0.19623573755696933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9.6838674964742813E-2</v>
      </c>
      <c r="D147" s="246">
        <f t="shared" ref="D147:M147" si="66">0.020833*D145</f>
        <v>0.11988372290474279</v>
      </c>
      <c r="E147" s="246">
        <f t="shared" si="66"/>
        <v>0.16362013723591681</v>
      </c>
      <c r="F147" s="246">
        <f t="shared" si="66"/>
        <v>0.17637786670897926</v>
      </c>
      <c r="G147" s="246">
        <f t="shared" si="66"/>
        <v>0.20207685525191685</v>
      </c>
      <c r="H147" s="246">
        <f t="shared" si="66"/>
        <v>0.19856016151991682</v>
      </c>
      <c r="I147" s="34"/>
      <c r="J147" s="246">
        <f t="shared" si="66"/>
        <v>0.23837800675961607</v>
      </c>
      <c r="K147" s="246">
        <f t="shared" si="66"/>
        <v>0.24487583712391686</v>
      </c>
      <c r="L147" s="246">
        <f t="shared" si="66"/>
        <v>0.2400547475959168</v>
      </c>
      <c r="M147" s="246">
        <f t="shared" si="66"/>
        <v>0.31255533756791681</v>
      </c>
      <c r="N147" s="39"/>
      <c r="O147" s="246">
        <f t="shared" si="58"/>
        <v>0.19623573755696933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0.29858552711372605</v>
      </c>
      <c r="D148" s="354">
        <f>SUM(D149,D150)</f>
        <v>0.36964099941372602</v>
      </c>
      <c r="E148" s="354">
        <f t="shared" ref="E148:M148" si="67">SUM(E149,E150)</f>
        <v>0.50449476865305609</v>
      </c>
      <c r="F148" s="354">
        <f t="shared" si="67"/>
        <v>0.54383105016326416</v>
      </c>
      <c r="G148" s="354">
        <f t="shared" si="67"/>
        <v>0.62306949537305611</v>
      </c>
      <c r="H148" s="354">
        <f t="shared" si="67"/>
        <v>0.61222637043305606</v>
      </c>
      <c r="I148" s="354"/>
      <c r="J148" s="354">
        <f t="shared" si="67"/>
        <v>0.73499790064819948</v>
      </c>
      <c r="K148" s="354">
        <f t="shared" si="67"/>
        <v>0.75503285161305622</v>
      </c>
      <c r="L148" s="354">
        <f t="shared" si="67"/>
        <v>0.74016784485305609</v>
      </c>
      <c r="M148" s="354">
        <f t="shared" si="67"/>
        <v>0.96371104059305601</v>
      </c>
      <c r="N148" s="354"/>
      <c r="O148" s="352">
        <f t="shared" si="58"/>
        <v>0.60505940584514584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9.6838674964742813E-2</v>
      </c>
      <c r="D149" s="39">
        <f t="shared" ref="D149:M149" si="68">D147</f>
        <v>0.11988372290474279</v>
      </c>
      <c r="E149" s="39">
        <f>E147</f>
        <v>0.16362013723591681</v>
      </c>
      <c r="F149" s="39">
        <f t="shared" si="68"/>
        <v>0.17637786670897926</v>
      </c>
      <c r="G149" s="39">
        <f t="shared" si="68"/>
        <v>0.20207685525191685</v>
      </c>
      <c r="H149" s="39">
        <f t="shared" si="68"/>
        <v>0.19856016151991682</v>
      </c>
      <c r="I149" s="39"/>
      <c r="J149" s="39">
        <f t="shared" si="68"/>
        <v>0.23837800675961607</v>
      </c>
      <c r="K149" s="39">
        <f t="shared" si="68"/>
        <v>0.24487583712391686</v>
      </c>
      <c r="L149" s="39">
        <f t="shared" si="68"/>
        <v>0.2400547475959168</v>
      </c>
      <c r="M149" s="39">
        <f t="shared" si="68"/>
        <v>0.31255533756791681</v>
      </c>
      <c r="N149" s="39"/>
      <c r="O149" s="39">
        <f t="shared" si="58"/>
        <v>0.19623573755696933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0.20174685214898322</v>
      </c>
      <c r="D150" s="246">
        <f t="shared" ref="D150:M150" si="69">0.043402*D145</f>
        <v>0.24975727650898322</v>
      </c>
      <c r="E150" s="246">
        <f t="shared" si="69"/>
        <v>0.34087463141713925</v>
      </c>
      <c r="F150" s="246">
        <f t="shared" si="69"/>
        <v>0.36745318345428496</v>
      </c>
      <c r="G150" s="246">
        <f t="shared" si="69"/>
        <v>0.42099264012113929</v>
      </c>
      <c r="H150" s="246">
        <f t="shared" si="69"/>
        <v>0.41366620891313921</v>
      </c>
      <c r="I150" s="34"/>
      <c r="J150" s="246">
        <f t="shared" si="69"/>
        <v>0.49661989388858335</v>
      </c>
      <c r="K150" s="246">
        <f t="shared" si="69"/>
        <v>0.5101570144891393</v>
      </c>
      <c r="L150" s="246">
        <f t="shared" si="69"/>
        <v>0.50011309725713926</v>
      </c>
      <c r="M150" s="246">
        <f t="shared" si="69"/>
        <v>0.65115570302513925</v>
      </c>
      <c r="N150" s="39"/>
      <c r="O150" s="246">
        <f t="shared" si="58"/>
        <v>0.40882366828817651</v>
      </c>
      <c r="P150" s="246"/>
    </row>
    <row r="151" spans="1:20" ht="28.8" x14ac:dyDescent="0.3">
      <c r="A151" s="364">
        <v>10</v>
      </c>
      <c r="B151" s="365" t="s">
        <v>134</v>
      </c>
      <c r="C151" s="366">
        <v>1.35E-2</v>
      </c>
      <c r="D151" s="366">
        <v>1.35E-2</v>
      </c>
      <c r="E151" s="366">
        <v>1.35E-2</v>
      </c>
      <c r="F151" s="366">
        <v>1.35E-2</v>
      </c>
      <c r="G151" s="366">
        <v>1.35E-2</v>
      </c>
      <c r="H151" s="366">
        <v>1.35E-2</v>
      </c>
      <c r="I151" s="366"/>
      <c r="J151" s="366">
        <v>1.35E-2</v>
      </c>
      <c r="K151" s="366">
        <v>1.35E-2</v>
      </c>
      <c r="L151" s="366">
        <v>1.35E-2</v>
      </c>
      <c r="M151" s="366">
        <v>1.35E-2</v>
      </c>
      <c r="N151" s="367"/>
      <c r="O151" s="368">
        <f t="shared" si="58"/>
        <v>1.35E-2</v>
      </c>
    </row>
    <row r="152" spans="1:20" ht="18" x14ac:dyDescent="0.3">
      <c r="A152" s="579" t="s">
        <v>60</v>
      </c>
      <c r="B152" s="579"/>
      <c r="C152" s="340">
        <f>SUM(C143,C145,C151)</f>
        <v>5.0572549736784689</v>
      </c>
      <c r="D152" s="340">
        <f t="shared" ref="D152:M152" si="70">SUM(D143,D145,D151)</f>
        <v>6.2575354939184678</v>
      </c>
      <c r="E152" s="340">
        <f t="shared" si="70"/>
        <v>8.5355071554889737</v>
      </c>
      <c r="F152" s="340">
        <f t="shared" si="70"/>
        <v>9.1999819792722466</v>
      </c>
      <c r="G152" s="340">
        <f t="shared" si="70"/>
        <v>10.538490600224975</v>
      </c>
      <c r="H152" s="340">
        <f t="shared" si="70"/>
        <v>10.355326781552973</v>
      </c>
      <c r="I152" s="340">
        <f t="shared" si="70"/>
        <v>0</v>
      </c>
      <c r="J152" s="340">
        <f t="shared" si="70"/>
        <v>12.429203309107814</v>
      </c>
      <c r="K152" s="340">
        <f t="shared" si="70"/>
        <v>12.767636938336976</v>
      </c>
      <c r="L152" s="340">
        <f t="shared" si="70"/>
        <v>12.516534842048973</v>
      </c>
      <c r="M152" s="340">
        <f t="shared" si="70"/>
        <v>16.292662627760976</v>
      </c>
      <c r="N152" s="369"/>
      <c r="O152" s="467">
        <f t="shared" si="58"/>
        <v>10.234261257594468</v>
      </c>
      <c r="P152" t="s">
        <v>240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0.34312019466038779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167</v>
      </c>
      <c r="F158" s="1">
        <v>21</v>
      </c>
      <c r="G158" s="1">
        <v>7</v>
      </c>
      <c r="H158" s="1">
        <v>83</v>
      </c>
      <c r="I158" s="1">
        <v>0</v>
      </c>
      <c r="J158" s="1">
        <v>0</v>
      </c>
      <c r="K158" s="1">
        <v>76</v>
      </c>
      <c r="L158" s="1">
        <v>15</v>
      </c>
      <c r="M158" s="1">
        <v>68</v>
      </c>
      <c r="O158" s="1">
        <f>SUM(C158:M158)</f>
        <v>468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503">
        <v>23970.17</v>
      </c>
      <c r="D160" s="505">
        <v>210325.43</v>
      </c>
      <c r="E160" s="505">
        <v>1209452.67</v>
      </c>
      <c r="F160" s="505">
        <v>70320.59</v>
      </c>
      <c r="G160" s="505">
        <v>39223.230000000003</v>
      </c>
      <c r="H160" s="505">
        <v>469448.28</v>
      </c>
      <c r="I160" s="504">
        <v>0</v>
      </c>
      <c r="J160" s="502">
        <v>0</v>
      </c>
      <c r="K160" s="505">
        <v>354727.02</v>
      </c>
      <c r="L160" s="505">
        <v>77658.03</v>
      </c>
      <c r="M160" s="505">
        <v>366461.45</v>
      </c>
      <c r="N160" s="342"/>
      <c r="O160" s="344">
        <f>SUM(C160:M160)</f>
        <v>2821586.87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1.1349039999999999</v>
      </c>
      <c r="D162" s="354">
        <f>SUM(D163:D167)</f>
        <v>1.48068</v>
      </c>
      <c r="E162" s="354">
        <f t="shared" ref="E162:H162" si="71">SUM(E163:E167)</f>
        <v>1.741052</v>
      </c>
      <c r="F162" s="354">
        <f t="shared" si="71"/>
        <v>2.1139519999999998</v>
      </c>
      <c r="G162" s="354">
        <f t="shared" si="71"/>
        <v>2.4770000000000003</v>
      </c>
      <c r="H162" s="354">
        <f t="shared" si="71"/>
        <v>2.6421000000000001</v>
      </c>
      <c r="I162" s="354"/>
      <c r="J162" s="354"/>
      <c r="K162" s="354">
        <f>SUM(K163:K167)</f>
        <v>3.9270839999999998</v>
      </c>
      <c r="L162" s="354">
        <f>SUM(L163:L167)</f>
        <v>4.2629320000000002</v>
      </c>
      <c r="M162" s="354">
        <f t="shared" ref="M162" si="72">SUM(M163:M167)</f>
        <v>4.9406160000000003</v>
      </c>
      <c r="N162" s="354"/>
      <c r="O162" s="352">
        <f t="shared" ref="O162:O175" si="73">(C162*$C$160+D162*$D$160+E162*$E$160+F162*$F$160+G162*$G$160+H162*$H$160+I162*$I$160+J162*$J$160+K162*$K$160+L162*$L$160+M162*$M$160)/$O$160</f>
        <v>2.6457193897033693</v>
      </c>
    </row>
    <row r="163" spans="1:15" x14ac:dyDescent="0.3">
      <c r="A163" s="2" t="s">
        <v>3</v>
      </c>
      <c r="B163" t="s">
        <v>30</v>
      </c>
      <c r="C163" s="34">
        <v>0.7601</v>
      </c>
      <c r="D163" s="34">
        <v>1.0295000000000001</v>
      </c>
      <c r="E163" s="34">
        <v>1.1862999999999999</v>
      </c>
      <c r="F163" s="34">
        <v>1.1862999999999999</v>
      </c>
      <c r="G163" s="34">
        <v>1.6950000000000001</v>
      </c>
      <c r="H163" s="34">
        <v>1.7825</v>
      </c>
      <c r="I163" s="34">
        <v>0</v>
      </c>
      <c r="J163" s="34"/>
      <c r="K163" s="34">
        <v>2.4821</v>
      </c>
      <c r="L163" s="34">
        <v>2.7458</v>
      </c>
      <c r="M163" s="34">
        <v>2.9403999999999999</v>
      </c>
      <c r="N163" s="34"/>
      <c r="O163" s="89">
        <f t="shared" si="73"/>
        <v>1.710904017421232</v>
      </c>
    </row>
    <row r="164" spans="1:15" x14ac:dyDescent="0.3">
      <c r="A164" s="2" t="s">
        <v>4</v>
      </c>
      <c r="B164" t="s">
        <v>31</v>
      </c>
      <c r="C164" s="39">
        <f>C163*0.04</f>
        <v>3.0404E-2</v>
      </c>
      <c r="D164" s="39">
        <f t="shared" ref="D164:M164" si="74">D163*0.04</f>
        <v>4.1180000000000001E-2</v>
      </c>
      <c r="E164" s="39">
        <f t="shared" si="74"/>
        <v>4.7451999999999994E-2</v>
      </c>
      <c r="F164" s="39">
        <f t="shared" si="74"/>
        <v>4.7451999999999994E-2</v>
      </c>
      <c r="G164" s="39">
        <f t="shared" si="74"/>
        <v>6.7799999999999999E-2</v>
      </c>
      <c r="H164" s="39">
        <f t="shared" si="74"/>
        <v>7.1300000000000002E-2</v>
      </c>
      <c r="I164" s="39"/>
      <c r="J164" s="39"/>
      <c r="K164" s="39">
        <f t="shared" si="74"/>
        <v>9.9283999999999997E-2</v>
      </c>
      <c r="L164" s="39">
        <f t="shared" si="74"/>
        <v>0.109832</v>
      </c>
      <c r="M164" s="39">
        <f t="shared" si="74"/>
        <v>0.117616</v>
      </c>
      <c r="N164" s="34"/>
      <c r="O164" s="89">
        <f t="shared" si="73"/>
        <v>6.8436160696849282E-2</v>
      </c>
    </row>
    <row r="165" spans="1:15" x14ac:dyDescent="0.3">
      <c r="A165" s="2" t="s">
        <v>192</v>
      </c>
      <c r="B165" t="s">
        <v>195</v>
      </c>
      <c r="C165" s="34">
        <v>0</v>
      </c>
      <c r="D165" s="34">
        <v>7.9000000000000008E-3</v>
      </c>
      <c r="E165" s="34">
        <v>9.5999999999999992E-3</v>
      </c>
      <c r="F165" s="34">
        <v>0</v>
      </c>
      <c r="G165" s="34">
        <v>0</v>
      </c>
      <c r="H165" s="34">
        <v>1.1000000000000001E-3</v>
      </c>
      <c r="I165" s="34">
        <v>0</v>
      </c>
      <c r="J165" s="34">
        <v>0</v>
      </c>
      <c r="K165" s="34">
        <v>1.5900000000000001E-2</v>
      </c>
      <c r="L165" s="34">
        <v>5.4899999999999997E-2</v>
      </c>
      <c r="M165" s="34">
        <v>4.3200000000000002E-2</v>
      </c>
      <c r="N165" s="34"/>
      <c r="O165" s="89">
        <f t="shared" si="73"/>
        <v>1.4007518309014529E-2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>
        <v>0</v>
      </c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73"/>
        <v>0.18932593438528442</v>
      </c>
    </row>
    <row r="167" spans="1:15" x14ac:dyDescent="0.3">
      <c r="A167" s="2" t="s">
        <v>6</v>
      </c>
      <c r="B167" t="s">
        <v>33</v>
      </c>
      <c r="C167" s="34">
        <v>0.25819999999999999</v>
      </c>
      <c r="D167" s="34">
        <v>0.27529999999999999</v>
      </c>
      <c r="E167" s="34">
        <v>0.3327</v>
      </c>
      <c r="F167" s="34">
        <v>0.71519999999999995</v>
      </c>
      <c r="G167" s="34">
        <v>0.54920000000000002</v>
      </c>
      <c r="H167" s="34">
        <v>0.59489999999999998</v>
      </c>
      <c r="I167" s="34">
        <v>0</v>
      </c>
      <c r="J167" s="34">
        <v>0</v>
      </c>
      <c r="K167" s="34">
        <v>1.1013999999999999</v>
      </c>
      <c r="L167" s="34">
        <v>1.1240000000000001</v>
      </c>
      <c r="M167" s="34">
        <v>1.5698000000000001</v>
      </c>
      <c r="N167" s="34"/>
      <c r="O167" s="89">
        <f t="shared" si="73"/>
        <v>0.66304575889098882</v>
      </c>
    </row>
    <row r="168" spans="1:15" x14ac:dyDescent="0.3">
      <c r="A168" s="2" t="s">
        <v>100</v>
      </c>
      <c r="B168" t="s">
        <v>101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/>
      <c r="O168" s="89">
        <f t="shared" si="73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75">SUM(C170:C172,C176:C178)</f>
        <v>3.1148142719000003</v>
      </c>
      <c r="D169" s="354">
        <f t="shared" si="75"/>
        <v>3.1148142719000003</v>
      </c>
      <c r="E169" s="354">
        <f t="shared" si="75"/>
        <v>4.8523075473000006</v>
      </c>
      <c r="F169" s="354">
        <f t="shared" si="75"/>
        <v>5.1290571797000002</v>
      </c>
      <c r="G169" s="354">
        <f t="shared" si="75"/>
        <v>4.8523075473000006</v>
      </c>
      <c r="H169" s="354">
        <f t="shared" si="75"/>
        <v>4.8523075473000006</v>
      </c>
      <c r="I169" s="354"/>
      <c r="J169" s="354"/>
      <c r="K169" s="354">
        <f>SUM(K170:K172,K176:K178)</f>
        <v>4.8523075473000006</v>
      </c>
      <c r="L169" s="354">
        <f>SUM(L170:L172,L176:L178)</f>
        <v>4.8523075473000006</v>
      </c>
      <c r="M169" s="354">
        <f>SUM(M170:M172,M176:M178)</f>
        <v>4.8523075473000006</v>
      </c>
      <c r="N169" s="351"/>
      <c r="O169" s="352">
        <f t="shared" si="73"/>
        <v>4.7149288841992769</v>
      </c>
    </row>
    <row r="170" spans="1:15" x14ac:dyDescent="0.3">
      <c r="A170" s="2" t="s">
        <v>115</v>
      </c>
      <c r="B170" t="s">
        <v>114</v>
      </c>
      <c r="C170" s="34">
        <v>1.7282999999999999</v>
      </c>
      <c r="D170" s="34">
        <v>1.7282999999999999</v>
      </c>
      <c r="E170" s="34">
        <v>2.6061000000000001</v>
      </c>
      <c r="F170" s="34">
        <v>2.7328999999999999</v>
      </c>
      <c r="G170" s="34">
        <v>2.6061000000000001</v>
      </c>
      <c r="H170" s="34">
        <v>2.6061000000000001</v>
      </c>
      <c r="I170" s="34">
        <v>0</v>
      </c>
      <c r="J170" s="34">
        <v>0</v>
      </c>
      <c r="K170" s="34">
        <v>2.6061000000000001</v>
      </c>
      <c r="L170" s="34">
        <v>2.6061000000000001</v>
      </c>
      <c r="M170" s="34">
        <v>2.6061000000000001</v>
      </c>
      <c r="N170" s="39"/>
      <c r="O170" s="89">
        <f t="shared" si="73"/>
        <v>2.5363704343573863</v>
      </c>
    </row>
    <row r="171" spans="1:15" x14ac:dyDescent="0.3">
      <c r="A171" s="2" t="s">
        <v>116</v>
      </c>
      <c r="B171" t="s">
        <v>117</v>
      </c>
      <c r="C171" s="39">
        <f>C170*0.423893</f>
        <v>0.73261427190000006</v>
      </c>
      <c r="D171" s="39">
        <f>D170*0.423893</f>
        <v>0.73261427190000006</v>
      </c>
      <c r="E171" s="39">
        <f t="shared" ref="E171:H171" si="76">E170*0.423893</f>
        <v>1.1047075473000001</v>
      </c>
      <c r="F171" s="39">
        <f t="shared" si="76"/>
        <v>1.1584571797000001</v>
      </c>
      <c r="G171" s="39">
        <f t="shared" si="76"/>
        <v>1.1047075473000001</v>
      </c>
      <c r="H171" s="39">
        <f t="shared" si="76"/>
        <v>1.1047075473000001</v>
      </c>
      <c r="I171" s="39"/>
      <c r="J171" s="39"/>
      <c r="K171" s="39">
        <f t="shared" ref="K171:M171" si="77">K170*0.423893</f>
        <v>1.1047075473000001</v>
      </c>
      <c r="L171" s="39">
        <f t="shared" si="77"/>
        <v>1.1047075473000001</v>
      </c>
      <c r="M171" s="39">
        <f t="shared" si="77"/>
        <v>1.1047075473000001</v>
      </c>
      <c r="N171" s="39"/>
      <c r="O171" s="89">
        <f t="shared" si="73"/>
        <v>1.0751496725310559</v>
      </c>
    </row>
    <row r="172" spans="1:15" x14ac:dyDescent="0.3">
      <c r="A172" s="280" t="s">
        <v>8</v>
      </c>
      <c r="B172" s="1" t="s">
        <v>35</v>
      </c>
      <c r="C172" s="43">
        <f t="shared" ref="C172:F172" si="78">SUM(C173:C175)</f>
        <v>0.44830000000000003</v>
      </c>
      <c r="D172" s="43">
        <f t="shared" ref="D172" si="79">SUM(D173:D175)</f>
        <v>0.44830000000000003</v>
      </c>
      <c r="E172" s="43">
        <f t="shared" si="78"/>
        <v>0.82120000000000004</v>
      </c>
      <c r="F172" s="43">
        <f t="shared" si="78"/>
        <v>0.89910000000000001</v>
      </c>
      <c r="G172" s="43">
        <f t="shared" ref="G172:H172" si="80">SUM(G173:G175)</f>
        <v>0.82120000000000004</v>
      </c>
      <c r="H172" s="43">
        <f t="shared" si="80"/>
        <v>0.82120000000000004</v>
      </c>
      <c r="I172" s="43"/>
      <c r="J172" s="43"/>
      <c r="K172" s="43">
        <f t="shared" ref="K172:M172" si="81">SUM(K173:K175)</f>
        <v>0.82120000000000004</v>
      </c>
      <c r="L172" s="43">
        <f t="shared" si="81"/>
        <v>0.82120000000000004</v>
      </c>
      <c r="M172" s="43">
        <f t="shared" si="81"/>
        <v>0.82120000000000004</v>
      </c>
      <c r="N172" s="43"/>
      <c r="O172" s="75">
        <f t="shared" si="73"/>
        <v>0.79217702142376345</v>
      </c>
    </row>
    <row r="173" spans="1:15" x14ac:dyDescent="0.3">
      <c r="A173" s="2" t="s">
        <v>9</v>
      </c>
      <c r="B173" t="s">
        <v>108</v>
      </c>
      <c r="C173" s="34">
        <v>0.40200000000000002</v>
      </c>
      <c r="D173" s="34">
        <v>0.40200000000000002</v>
      </c>
      <c r="E173" s="34">
        <v>0.73650000000000004</v>
      </c>
      <c r="F173" s="34">
        <v>0.80630000000000002</v>
      </c>
      <c r="G173" s="34">
        <v>0.73650000000000004</v>
      </c>
      <c r="H173" s="34">
        <v>0.73650000000000004</v>
      </c>
      <c r="I173" s="34">
        <v>0</v>
      </c>
      <c r="J173" s="34">
        <v>0</v>
      </c>
      <c r="K173" s="34">
        <v>0.73650000000000004</v>
      </c>
      <c r="L173" s="34">
        <v>0.73650000000000004</v>
      </c>
      <c r="M173" s="34">
        <v>0.73650000000000004</v>
      </c>
      <c r="N173" s="39"/>
      <c r="O173" s="89">
        <f t="shared" si="73"/>
        <v>0.71046376422108892</v>
      </c>
    </row>
    <row r="174" spans="1:15" x14ac:dyDescent="0.3">
      <c r="A174" s="2" t="s">
        <v>10</v>
      </c>
      <c r="B174" t="s">
        <v>109</v>
      </c>
      <c r="C174" s="34">
        <v>4.19E-2</v>
      </c>
      <c r="D174" s="34">
        <v>4.19E-2</v>
      </c>
      <c r="E174" s="34">
        <v>7.6700000000000004E-2</v>
      </c>
      <c r="F174" s="34">
        <v>8.4000000000000005E-2</v>
      </c>
      <c r="G174" s="34">
        <v>7.6700000000000004E-2</v>
      </c>
      <c r="H174" s="34">
        <v>7.6700000000000004E-2</v>
      </c>
      <c r="I174" s="34">
        <v>0</v>
      </c>
      <c r="J174" s="34">
        <v>0</v>
      </c>
      <c r="K174" s="34">
        <v>7.6700000000000004E-2</v>
      </c>
      <c r="L174" s="34">
        <v>7.6700000000000004E-2</v>
      </c>
      <c r="M174" s="34">
        <v>7.6700000000000004E-2</v>
      </c>
      <c r="N174" s="39"/>
      <c r="O174" s="89">
        <f t="shared" si="73"/>
        <v>7.3992251869246892E-2</v>
      </c>
    </row>
    <row r="175" spans="1:15" x14ac:dyDescent="0.3">
      <c r="A175" s="2" t="s">
        <v>11</v>
      </c>
      <c r="B175" t="s">
        <v>110</v>
      </c>
      <c r="C175" s="34">
        <v>4.4000000000000003E-3</v>
      </c>
      <c r="D175" s="34">
        <v>4.4000000000000003E-3</v>
      </c>
      <c r="E175" s="34">
        <v>8.0000000000000002E-3</v>
      </c>
      <c r="F175" s="34">
        <v>8.8000000000000005E-3</v>
      </c>
      <c r="G175" s="34">
        <v>8.0000000000000002E-3</v>
      </c>
      <c r="H175" s="34">
        <v>8.0000000000000002E-3</v>
      </c>
      <c r="I175" s="34">
        <v>0</v>
      </c>
      <c r="J175" s="34">
        <v>0</v>
      </c>
      <c r="K175" s="34">
        <v>8.0000000000000002E-3</v>
      </c>
      <c r="L175" s="34">
        <v>8.0000000000000002E-3</v>
      </c>
      <c r="M175" s="34">
        <v>8.0000000000000002E-3</v>
      </c>
      <c r="N175" s="39"/>
      <c r="O175" s="89">
        <f t="shared" si="73"/>
        <v>7.7210053334278517E-3</v>
      </c>
    </row>
    <row r="176" spans="1:15" x14ac:dyDescent="0.3">
      <c r="A176" s="2" t="s">
        <v>13</v>
      </c>
      <c r="B176" t="s">
        <v>40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9"/>
      <c r="O176" s="89"/>
    </row>
    <row r="177" spans="1:16" x14ac:dyDescent="0.3">
      <c r="A177" s="595" t="s">
        <v>14</v>
      </c>
      <c r="B177" t="s">
        <v>118</v>
      </c>
      <c r="C177" s="34">
        <v>0.15379999999999999</v>
      </c>
      <c r="D177" s="34">
        <v>0.15379999999999999</v>
      </c>
      <c r="E177" s="34">
        <v>0.2422</v>
      </c>
      <c r="F177" s="34">
        <v>0.25669999999999998</v>
      </c>
      <c r="G177" s="34">
        <v>0.2422</v>
      </c>
      <c r="H177" s="34">
        <v>0.2422</v>
      </c>
      <c r="I177" s="34">
        <v>0</v>
      </c>
      <c r="J177" s="34">
        <v>0</v>
      </c>
      <c r="K177" s="34">
        <v>0.2422</v>
      </c>
      <c r="L177" s="34">
        <v>0.2422</v>
      </c>
      <c r="M177" s="34">
        <v>0.2422</v>
      </c>
      <c r="N177" s="39"/>
      <c r="O177" s="89">
        <f t="shared" ref="O177:O201" si="82">(C177*$C$160+D177*$D$160+E177*$E$160+F177*$F$160+G177*$G$160+H177*$H$160+I177*$I$160+J177*$J$160+K177*$K$160+L177*$L$160+M177*$M$160)/$O$160</f>
        <v>0.23522091929390074</v>
      </c>
    </row>
    <row r="178" spans="1:16" x14ac:dyDescent="0.3">
      <c r="A178" s="595"/>
      <c r="B178" t="s">
        <v>117</v>
      </c>
      <c r="C178" s="34">
        <v>5.1799999999999999E-2</v>
      </c>
      <c r="D178" s="34">
        <v>5.1799999999999999E-2</v>
      </c>
      <c r="E178" s="34">
        <v>7.8100000000000003E-2</v>
      </c>
      <c r="F178" s="34">
        <v>8.1900000000000001E-2</v>
      </c>
      <c r="G178" s="34">
        <v>7.8100000000000003E-2</v>
      </c>
      <c r="H178" s="34">
        <v>7.8100000000000003E-2</v>
      </c>
      <c r="I178" s="34">
        <v>0</v>
      </c>
      <c r="J178" s="34">
        <v>0</v>
      </c>
      <c r="K178" s="34">
        <v>7.8100000000000003E-2</v>
      </c>
      <c r="L178" s="34">
        <v>7.8100000000000003E-2</v>
      </c>
      <c r="M178" s="34">
        <v>7.8100000000000003E-2</v>
      </c>
      <c r="N178" s="39"/>
      <c r="O178" s="89">
        <f t="shared" si="82"/>
        <v>7.6010836593168568E-2</v>
      </c>
    </row>
    <row r="179" spans="1:16" x14ac:dyDescent="0.3">
      <c r="A179" s="349">
        <v>6</v>
      </c>
      <c r="B179" s="350" t="s">
        <v>42</v>
      </c>
      <c r="C179" s="354">
        <f>SUM(C180:C181)</f>
        <v>0.38219999999999998</v>
      </c>
      <c r="D179" s="354">
        <f>SUM(D180:D181)</f>
        <v>0.38219999999999998</v>
      </c>
      <c r="E179" s="354">
        <f t="shared" ref="E179:H179" si="83">SUM(E180:E181)</f>
        <v>0.48080000000000001</v>
      </c>
      <c r="F179" s="354">
        <f t="shared" si="83"/>
        <v>0.49660000000000004</v>
      </c>
      <c r="G179" s="354">
        <f t="shared" si="83"/>
        <v>0.48080000000000001</v>
      </c>
      <c r="H179" s="354">
        <f t="shared" si="83"/>
        <v>0.48080000000000001</v>
      </c>
      <c r="I179" s="354"/>
      <c r="J179" s="354"/>
      <c r="K179" s="354">
        <f t="shared" ref="K179:M179" si="84">SUM(K180:K181)</f>
        <v>0.48080000000000001</v>
      </c>
      <c r="L179" s="354">
        <f t="shared" si="84"/>
        <v>0.48080000000000001</v>
      </c>
      <c r="M179" s="354">
        <f t="shared" si="84"/>
        <v>0.48080000000000001</v>
      </c>
      <c r="N179" s="354"/>
      <c r="O179" s="352">
        <f t="shared" si="82"/>
        <v>0.47300634279532205</v>
      </c>
    </row>
    <row r="180" spans="1:16" x14ac:dyDescent="0.3">
      <c r="A180" s="2" t="s">
        <v>15</v>
      </c>
      <c r="B180" t="s">
        <v>43</v>
      </c>
      <c r="C180" s="34">
        <v>0.1769</v>
      </c>
      <c r="D180" s="34">
        <v>0.1769</v>
      </c>
      <c r="E180" s="34">
        <v>0.27550000000000002</v>
      </c>
      <c r="F180" s="34">
        <v>0.2913</v>
      </c>
      <c r="G180" s="34">
        <v>0.27550000000000002</v>
      </c>
      <c r="H180" s="34">
        <v>0.27550000000000002</v>
      </c>
      <c r="I180" s="34">
        <v>0</v>
      </c>
      <c r="J180" s="34">
        <v>0</v>
      </c>
      <c r="K180" s="34">
        <v>0.27550000000000002</v>
      </c>
      <c r="L180" s="34">
        <v>0.27550000000000002</v>
      </c>
      <c r="M180" s="34">
        <v>0.27550000000000002</v>
      </c>
      <c r="N180" s="39"/>
      <c r="O180" s="89">
        <f t="shared" si="82"/>
        <v>0.26770634279532213</v>
      </c>
    </row>
    <row r="181" spans="1:16" x14ac:dyDescent="0.3">
      <c r="A181" s="2" t="s">
        <v>16</v>
      </c>
      <c r="B181" t="s">
        <v>44</v>
      </c>
      <c r="C181" s="34">
        <v>0.20530000000000001</v>
      </c>
      <c r="D181" s="34">
        <v>0.20530000000000001</v>
      </c>
      <c r="E181" s="34">
        <v>0.20530000000000001</v>
      </c>
      <c r="F181" s="34">
        <v>0.20530000000000001</v>
      </c>
      <c r="G181" s="34">
        <v>0.20530000000000001</v>
      </c>
      <c r="H181" s="34">
        <v>0.20530000000000001</v>
      </c>
      <c r="I181" s="34">
        <v>0</v>
      </c>
      <c r="J181" s="34">
        <v>0</v>
      </c>
      <c r="K181" s="34">
        <v>0.20530000000000001</v>
      </c>
      <c r="L181" s="34">
        <v>0.20530000000000001</v>
      </c>
      <c r="M181" s="34">
        <v>0.20530000000000001</v>
      </c>
      <c r="N181" s="39"/>
      <c r="O181" s="89">
        <f t="shared" si="82"/>
        <v>0.20530000000000001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82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82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0.28120000000000001</v>
      </c>
      <c r="D184" s="354">
        <f>SUM(D185:D186)</f>
        <v>0.33350000000000002</v>
      </c>
      <c r="E184" s="354">
        <f t="shared" ref="E184:M184" si="85">SUM(E185:E186)</f>
        <v>0.40050000000000002</v>
      </c>
      <c r="F184" s="354">
        <f t="shared" si="85"/>
        <v>0.77759999999999996</v>
      </c>
      <c r="G184" s="354">
        <f t="shared" si="85"/>
        <v>0.59689999999999999</v>
      </c>
      <c r="H184" s="354">
        <f t="shared" si="85"/>
        <v>0.77759999999999996</v>
      </c>
      <c r="I184" s="354"/>
      <c r="J184" s="354"/>
      <c r="K184" s="354">
        <f t="shared" si="85"/>
        <v>1.1968999999999999</v>
      </c>
      <c r="L184" s="354">
        <f t="shared" si="85"/>
        <v>1.2215</v>
      </c>
      <c r="M184" s="354">
        <f t="shared" si="85"/>
        <v>1.8009999999999999</v>
      </c>
      <c r="N184" s="354"/>
      <c r="O184" s="352">
        <f t="shared" si="82"/>
        <v>0.77397421461491278</v>
      </c>
    </row>
    <row r="185" spans="1:16" x14ac:dyDescent="0.3">
      <c r="A185" s="2" t="s">
        <v>17</v>
      </c>
      <c r="B185" t="s">
        <v>46</v>
      </c>
      <c r="C185" s="34">
        <v>0.2656</v>
      </c>
      <c r="D185" s="34">
        <v>0.31530000000000002</v>
      </c>
      <c r="E185" s="34">
        <v>0.3785</v>
      </c>
      <c r="F185" s="34">
        <v>0.7349</v>
      </c>
      <c r="G185" s="34">
        <v>0.56430000000000002</v>
      </c>
      <c r="H185" s="34">
        <v>0.7349</v>
      </c>
      <c r="I185" s="34">
        <v>0</v>
      </c>
      <c r="J185" s="34">
        <v>0</v>
      </c>
      <c r="K185" s="34">
        <v>1.1314</v>
      </c>
      <c r="L185" s="34">
        <v>1.1547000000000001</v>
      </c>
      <c r="M185" s="34">
        <v>1.7023999999999999</v>
      </c>
      <c r="N185" s="39"/>
      <c r="O185" s="89">
        <f t="shared" si="82"/>
        <v>0.73155414925325324</v>
      </c>
    </row>
    <row r="186" spans="1:16" x14ac:dyDescent="0.3">
      <c r="A186" s="2" t="s">
        <v>18</v>
      </c>
      <c r="B186" t="s">
        <v>48</v>
      </c>
      <c r="C186" s="34">
        <v>1.5599999999999999E-2</v>
      </c>
      <c r="D186" s="34">
        <v>1.8200000000000001E-2</v>
      </c>
      <c r="E186" s="34">
        <v>2.1999999999999999E-2</v>
      </c>
      <c r="F186" s="34">
        <v>4.2700000000000002E-2</v>
      </c>
      <c r="G186" s="34">
        <v>3.2599999999999997E-2</v>
      </c>
      <c r="H186" s="34">
        <v>4.2700000000000002E-2</v>
      </c>
      <c r="I186" s="34">
        <v>0</v>
      </c>
      <c r="J186" s="34">
        <v>0</v>
      </c>
      <c r="K186" s="34">
        <v>6.5500000000000003E-2</v>
      </c>
      <c r="L186" s="34">
        <v>6.6799999999999998E-2</v>
      </c>
      <c r="M186" s="34">
        <v>9.8599999999999993E-2</v>
      </c>
      <c r="N186" s="39"/>
      <c r="O186" s="89">
        <f t="shared" si="82"/>
        <v>4.2420065361659418E-2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0.45789999999999997</v>
      </c>
      <c r="E187" s="354">
        <f t="shared" ref="E187:M187" si="86">SUM(E188:E191)</f>
        <v>0.56279999999999997</v>
      </c>
      <c r="F187" s="354">
        <f t="shared" si="86"/>
        <v>1.101</v>
      </c>
      <c r="G187" s="354">
        <f t="shared" si="86"/>
        <v>0.71530000000000005</v>
      </c>
      <c r="H187" s="354">
        <f t="shared" si="86"/>
        <v>1.0127999999999999</v>
      </c>
      <c r="I187" s="354"/>
      <c r="J187" s="354"/>
      <c r="K187" s="354">
        <f t="shared" si="86"/>
        <v>1.7762</v>
      </c>
      <c r="L187" s="354">
        <f t="shared" si="86"/>
        <v>1.6651</v>
      </c>
      <c r="M187" s="354">
        <f t="shared" si="86"/>
        <v>2.8601999999999999</v>
      </c>
      <c r="N187" s="354"/>
      <c r="O187" s="352">
        <f t="shared" si="82"/>
        <v>1.1264645429775477</v>
      </c>
    </row>
    <row r="188" spans="1:16" x14ac:dyDescent="0.3">
      <c r="A188" s="2" t="s">
        <v>19</v>
      </c>
      <c r="B188" t="s">
        <v>46</v>
      </c>
      <c r="C188" s="34">
        <v>0.27350000000000002</v>
      </c>
      <c r="D188" s="34">
        <v>0.23150000000000001</v>
      </c>
      <c r="E188" s="34">
        <v>0.28460000000000002</v>
      </c>
      <c r="F188" s="34">
        <v>0.55669999999999997</v>
      </c>
      <c r="G188" s="34">
        <v>0.36170000000000002</v>
      </c>
      <c r="H188" s="34">
        <v>0.5121</v>
      </c>
      <c r="I188" s="34">
        <v>0</v>
      </c>
      <c r="J188" s="34">
        <v>0</v>
      </c>
      <c r="K188" s="34">
        <v>0.89810000000000001</v>
      </c>
      <c r="L188" s="34">
        <v>0.84189999999999998</v>
      </c>
      <c r="M188" s="34">
        <v>1.4461999999999999</v>
      </c>
      <c r="N188" s="39"/>
      <c r="O188" s="89">
        <f t="shared" si="82"/>
        <v>0.56958464952844068</v>
      </c>
    </row>
    <row r="189" spans="1:16" x14ac:dyDescent="0.3">
      <c r="A189" s="2" t="s">
        <v>19</v>
      </c>
      <c r="B189" t="s">
        <v>47</v>
      </c>
      <c r="C189" s="34">
        <v>0.14030000000000001</v>
      </c>
      <c r="D189" s="34">
        <v>0.1188</v>
      </c>
      <c r="E189" s="34">
        <v>0.14599999999999999</v>
      </c>
      <c r="F189" s="34">
        <v>0.28560000000000002</v>
      </c>
      <c r="G189" s="34">
        <v>0.1855</v>
      </c>
      <c r="H189" s="34">
        <v>0.26269999999999999</v>
      </c>
      <c r="I189" s="34">
        <v>0</v>
      </c>
      <c r="J189" s="34">
        <v>0</v>
      </c>
      <c r="K189" s="34">
        <v>0.4607</v>
      </c>
      <c r="L189" s="34">
        <v>0.43190000000000001</v>
      </c>
      <c r="M189" s="34">
        <v>0.74180000000000001</v>
      </c>
      <c r="N189" s="39"/>
      <c r="O189" s="89">
        <f t="shared" si="82"/>
        <v>0.29218226531547475</v>
      </c>
    </row>
    <row r="190" spans="1:16" x14ac:dyDescent="0.3">
      <c r="A190" s="2" t="s">
        <v>20</v>
      </c>
      <c r="B190" t="s">
        <v>50</v>
      </c>
      <c r="C190" s="34">
        <v>8.4000000000000005E-2</v>
      </c>
      <c r="D190" s="34">
        <v>7.1099999999999997E-2</v>
      </c>
      <c r="E190" s="34">
        <v>8.7400000000000005E-2</v>
      </c>
      <c r="F190" s="34">
        <v>0.17100000000000001</v>
      </c>
      <c r="G190" s="34">
        <v>0.1111</v>
      </c>
      <c r="H190" s="34">
        <v>0.1573</v>
      </c>
      <c r="I190" s="34">
        <v>0</v>
      </c>
      <c r="J190" s="34">
        <v>0</v>
      </c>
      <c r="K190" s="34">
        <v>0.27589999999999998</v>
      </c>
      <c r="L190" s="34">
        <v>0.2586</v>
      </c>
      <c r="M190" s="34">
        <v>0.44429999999999997</v>
      </c>
      <c r="N190" s="39"/>
      <c r="O190" s="89">
        <f t="shared" si="82"/>
        <v>0.1749621501141306</v>
      </c>
    </row>
    <row r="191" spans="1:16" x14ac:dyDescent="0.3">
      <c r="A191" s="2" t="s">
        <v>20</v>
      </c>
      <c r="B191" t="s">
        <v>47</v>
      </c>
      <c r="C191" s="34">
        <v>4.3099999999999999E-2</v>
      </c>
      <c r="D191" s="34">
        <v>3.6499999999999998E-2</v>
      </c>
      <c r="E191" s="34">
        <v>4.48E-2</v>
      </c>
      <c r="F191" s="34">
        <v>8.77E-2</v>
      </c>
      <c r="G191" s="34">
        <v>5.7000000000000002E-2</v>
      </c>
      <c r="H191" s="34">
        <v>8.0699999999999994E-2</v>
      </c>
      <c r="I191" s="34">
        <v>0</v>
      </c>
      <c r="J191" s="34">
        <v>0</v>
      </c>
      <c r="K191" s="34">
        <v>0.14149999999999999</v>
      </c>
      <c r="L191" s="34">
        <v>0.13270000000000001</v>
      </c>
      <c r="M191" s="34">
        <v>0.22789999999999999</v>
      </c>
      <c r="N191" s="39"/>
      <c r="O191" s="89">
        <f t="shared" si="82"/>
        <v>8.9735478019501838E-2</v>
      </c>
    </row>
    <row r="192" spans="1:16" x14ac:dyDescent="0.3">
      <c r="A192" s="349">
        <v>9</v>
      </c>
      <c r="B192" s="350" t="s">
        <v>51</v>
      </c>
      <c r="C192" s="354">
        <f t="shared" ref="C192:H192" si="87">SUM(C195,C197)</f>
        <v>0.40616722715398923</v>
      </c>
      <c r="D192" s="354">
        <f t="shared" si="87"/>
        <v>0.45951983512198924</v>
      </c>
      <c r="E192" s="354">
        <f t="shared" si="87"/>
        <v>0.65438214876971645</v>
      </c>
      <c r="F192" s="354">
        <f t="shared" si="87"/>
        <v>0.72236420969871962</v>
      </c>
      <c r="G192" s="354">
        <f t="shared" si="87"/>
        <v>0.77601645843371647</v>
      </c>
      <c r="H192" s="354">
        <f t="shared" si="87"/>
        <v>0.79700273403371646</v>
      </c>
      <c r="I192" s="354"/>
      <c r="J192" s="354"/>
      <c r="K192" s="354">
        <f>SUM(K195,K197)</f>
        <v>0.95337337054571636</v>
      </c>
      <c r="L192" s="354">
        <f>SUM(L195,L197)</f>
        <v>0.93798014580971656</v>
      </c>
      <c r="M192" s="354">
        <f>SUM(M195,M197)</f>
        <v>1.2654310371217163</v>
      </c>
      <c r="N192" s="354"/>
      <c r="O192" s="352">
        <f t="shared" si="82"/>
        <v>0.78961808865107075</v>
      </c>
      <c r="P192" s="39"/>
    </row>
    <row r="193" spans="1:17" x14ac:dyDescent="0.3">
      <c r="A193" s="345"/>
      <c r="B193" s="286" t="s">
        <v>238</v>
      </c>
      <c r="C193" s="507">
        <v>-0.6794</v>
      </c>
      <c r="D193" s="507">
        <v>-0.36730000000000002</v>
      </c>
      <c r="E193" s="507">
        <v>-0.34499999999999997</v>
      </c>
      <c r="F193" s="507">
        <v>-1.1266</v>
      </c>
      <c r="G193" s="507">
        <v>0</v>
      </c>
      <c r="H193" s="507">
        <v>-0.39660000000000001</v>
      </c>
      <c r="I193" s="507">
        <v>0</v>
      </c>
      <c r="J193" s="507">
        <v>0</v>
      </c>
      <c r="K193" s="507">
        <v>-1.0261</v>
      </c>
      <c r="L193" s="507">
        <v>-1.4563999999999999</v>
      </c>
      <c r="M193" s="507">
        <v>-5.9400000000000001E-2</v>
      </c>
      <c r="N193" s="268"/>
      <c r="O193" s="357">
        <f t="shared" si="82"/>
        <v>-0.45189456097554065</v>
      </c>
      <c r="P193" s="247"/>
      <c r="Q193" s="247"/>
    </row>
    <row r="194" spans="1:17" x14ac:dyDescent="0.3">
      <c r="A194" s="358"/>
      <c r="B194" s="359" t="s">
        <v>52</v>
      </c>
      <c r="C194" s="360">
        <f>SUM(C187,C184,C179,C169,C162)+C193</f>
        <v>4.7746182718999997</v>
      </c>
      <c r="D194" s="360">
        <f t="shared" ref="D194:M194" si="88">SUM(D187,D184,D179,D169,D162)+D193</f>
        <v>5.4017942719000001</v>
      </c>
      <c r="E194" s="360">
        <f t="shared" si="88"/>
        <v>7.6924595473000013</v>
      </c>
      <c r="F194" s="360">
        <f t="shared" si="88"/>
        <v>8.4916091796999993</v>
      </c>
      <c r="G194" s="360">
        <f t="shared" si="88"/>
        <v>9.1223075473000002</v>
      </c>
      <c r="H194" s="360">
        <f t="shared" si="88"/>
        <v>9.3690075473000007</v>
      </c>
      <c r="I194" s="360">
        <f t="shared" si="88"/>
        <v>0</v>
      </c>
      <c r="J194" s="360">
        <f t="shared" si="88"/>
        <v>0</v>
      </c>
      <c r="K194" s="360">
        <f t="shared" si="88"/>
        <v>11.207191547299999</v>
      </c>
      <c r="L194" s="360">
        <f t="shared" si="88"/>
        <v>11.026239547299999</v>
      </c>
      <c r="M194" s="360">
        <f t="shared" si="88"/>
        <v>14.8755235473</v>
      </c>
      <c r="N194" s="361"/>
      <c r="O194" s="362">
        <f t="shared" si="82"/>
        <v>9.2821988133148885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89">SUM(C196:C196)</f>
        <v>9.9469622458492696E-2</v>
      </c>
      <c r="D195" s="354">
        <f t="shared" si="89"/>
        <v>0.11253558006649271</v>
      </c>
      <c r="E195" s="354">
        <f t="shared" si="89"/>
        <v>0.16025700974890092</v>
      </c>
      <c r="F195" s="354">
        <f t="shared" si="89"/>
        <v>0.17690569404069009</v>
      </c>
      <c r="G195" s="354">
        <f t="shared" si="89"/>
        <v>0.19004503313290091</v>
      </c>
      <c r="H195" s="354">
        <f t="shared" si="89"/>
        <v>0.19518453423290091</v>
      </c>
      <c r="I195" s="354"/>
      <c r="J195" s="354"/>
      <c r="K195" s="354">
        <f>SUM(K196:K196)</f>
        <v>0.23347942150490089</v>
      </c>
      <c r="L195" s="354">
        <f>SUM(L196:L196)</f>
        <v>0.22970964848890091</v>
      </c>
      <c r="M195" s="354">
        <f>SUM(M196:M196)</f>
        <v>0.30990178206090091</v>
      </c>
      <c r="N195" s="354"/>
      <c r="O195" s="352">
        <f t="shared" si="82"/>
        <v>0.19337604787778906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90">0.020833*C194</f>
        <v>9.9469622458492696E-2</v>
      </c>
      <c r="D196" s="246">
        <f t="shared" si="90"/>
        <v>0.11253558006649271</v>
      </c>
      <c r="E196" s="246">
        <f t="shared" si="90"/>
        <v>0.16025700974890092</v>
      </c>
      <c r="F196" s="246">
        <f t="shared" si="90"/>
        <v>0.17690569404069009</v>
      </c>
      <c r="G196" s="246">
        <f t="shared" si="90"/>
        <v>0.19004503313290091</v>
      </c>
      <c r="H196" s="246">
        <f t="shared" si="90"/>
        <v>0.19518453423290091</v>
      </c>
      <c r="I196" s="34"/>
      <c r="J196" s="39"/>
      <c r="K196" s="246">
        <f>0.020833*K194</f>
        <v>0.23347942150490089</v>
      </c>
      <c r="L196" s="246">
        <f t="shared" ref="L196:M196" si="91">0.020833*L194</f>
        <v>0.22970964848890091</v>
      </c>
      <c r="M196" s="246">
        <f t="shared" si="91"/>
        <v>0.30990178206090091</v>
      </c>
      <c r="N196" s="39"/>
      <c r="O196" s="246">
        <f t="shared" si="82"/>
        <v>0.19337604787778906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0.30669760469549651</v>
      </c>
      <c r="D197" s="354">
        <f>SUM(D198,D199)</f>
        <v>0.34698425505549652</v>
      </c>
      <c r="E197" s="354">
        <f t="shared" ref="E197:M197" si="92">SUM(E198,E199)</f>
        <v>0.49412513902081556</v>
      </c>
      <c r="F197" s="354">
        <f t="shared" si="92"/>
        <v>0.5454585156580295</v>
      </c>
      <c r="G197" s="354">
        <f t="shared" si="92"/>
        <v>0.58597142530081558</v>
      </c>
      <c r="H197" s="354">
        <f t="shared" si="92"/>
        <v>0.60181819980081552</v>
      </c>
      <c r="I197" s="354"/>
      <c r="J197" s="354"/>
      <c r="K197" s="354">
        <f t="shared" si="92"/>
        <v>0.7198939490408155</v>
      </c>
      <c r="L197" s="354">
        <f t="shared" si="92"/>
        <v>0.7082704973208156</v>
      </c>
      <c r="M197" s="354">
        <f t="shared" si="92"/>
        <v>0.95552925506081554</v>
      </c>
      <c r="N197" s="354"/>
      <c r="O197" s="352">
        <f t="shared" si="82"/>
        <v>0.5962420407732818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9.9469622458492696E-2</v>
      </c>
      <c r="D198" s="39">
        <f t="shared" ref="D198:M198" si="93">D196</f>
        <v>0.11253558006649271</v>
      </c>
      <c r="E198" s="39">
        <f t="shared" si="93"/>
        <v>0.16025700974890092</v>
      </c>
      <c r="F198" s="39">
        <f t="shared" si="93"/>
        <v>0.17690569404069009</v>
      </c>
      <c r="G198" s="39">
        <f t="shared" si="93"/>
        <v>0.19004503313290091</v>
      </c>
      <c r="H198" s="39">
        <f>H196</f>
        <v>0.19518453423290091</v>
      </c>
      <c r="I198" s="39"/>
      <c r="J198" s="39"/>
      <c r="K198" s="39">
        <f t="shared" si="93"/>
        <v>0.23347942150490089</v>
      </c>
      <c r="L198" s="39">
        <f t="shared" si="93"/>
        <v>0.22970964848890091</v>
      </c>
      <c r="M198" s="39">
        <f t="shared" si="93"/>
        <v>0.30990178206090091</v>
      </c>
      <c r="N198" s="39"/>
      <c r="O198" s="246">
        <f t="shared" si="82"/>
        <v>0.19337604787778906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0.20722798223700381</v>
      </c>
      <c r="D199" s="246">
        <f t="shared" ref="D199:H199" si="94">0.043402*D194</f>
        <v>0.23444867498900382</v>
      </c>
      <c r="E199" s="246">
        <f t="shared" si="94"/>
        <v>0.33386812927191467</v>
      </c>
      <c r="F199" s="246">
        <f t="shared" si="94"/>
        <v>0.36855282161733938</v>
      </c>
      <c r="G199" s="246">
        <f t="shared" si="94"/>
        <v>0.39592639216791464</v>
      </c>
      <c r="H199" s="246">
        <f t="shared" si="94"/>
        <v>0.40663366556791464</v>
      </c>
      <c r="I199" s="34"/>
      <c r="J199" s="34"/>
      <c r="K199" s="246">
        <f t="shared" ref="K199:M199" si="95">0.043402*K194</f>
        <v>0.48641452753591458</v>
      </c>
      <c r="L199" s="246">
        <f t="shared" si="95"/>
        <v>0.47856084883191463</v>
      </c>
      <c r="M199" s="246">
        <f t="shared" si="95"/>
        <v>0.64562747299991463</v>
      </c>
      <c r="N199" s="39"/>
      <c r="O199" s="246">
        <f t="shared" si="82"/>
        <v>0.40286599289549274</v>
      </c>
      <c r="P199" s="246"/>
    </row>
    <row r="200" spans="1:17" ht="28.8" x14ac:dyDescent="0.3">
      <c r="A200" s="370">
        <v>10</v>
      </c>
      <c r="B200" s="371" t="s">
        <v>134</v>
      </c>
      <c r="C200" s="372">
        <v>1.3899999999999999E-2</v>
      </c>
      <c r="D200" s="372">
        <v>1.3899999999999999E-2</v>
      </c>
      <c r="E200" s="372">
        <v>1.3899999999999999E-2</v>
      </c>
      <c r="F200" s="372">
        <v>1.3899999999999999E-2</v>
      </c>
      <c r="G200" s="372">
        <v>1.3899999999999999E-2</v>
      </c>
      <c r="H200" s="372">
        <v>1.3899999999999999E-2</v>
      </c>
      <c r="I200" s="372"/>
      <c r="J200" s="372"/>
      <c r="K200" s="372">
        <v>1.3899999999999999E-2</v>
      </c>
      <c r="L200" s="372">
        <v>1.3899999999999999E-2</v>
      </c>
      <c r="M200" s="372">
        <v>1.3899999999999999E-2</v>
      </c>
      <c r="N200" s="373"/>
      <c r="O200" s="374">
        <f t="shared" si="82"/>
        <v>1.3899999999999999E-2</v>
      </c>
    </row>
    <row r="201" spans="1:17" ht="18" x14ac:dyDescent="0.3">
      <c r="A201" s="579" t="s">
        <v>60</v>
      </c>
      <c r="B201" s="579"/>
      <c r="C201" s="340">
        <f>SUM(C192,C194,C200)</f>
        <v>5.1946854990539881</v>
      </c>
      <c r="D201" s="340">
        <f t="shared" ref="D201:M201" si="96">SUM(D192,D194,D200)</f>
        <v>5.8752141070219892</v>
      </c>
      <c r="E201" s="340">
        <f t="shared" si="96"/>
        <v>8.3607416960697165</v>
      </c>
      <c r="F201" s="340">
        <f t="shared" si="96"/>
        <v>9.2278733893987184</v>
      </c>
      <c r="G201" s="340">
        <f t="shared" si="96"/>
        <v>9.9122240057337159</v>
      </c>
      <c r="H201" s="340">
        <f t="shared" si="96"/>
        <v>10.179910281333717</v>
      </c>
      <c r="I201" s="340">
        <f t="shared" si="96"/>
        <v>0</v>
      </c>
      <c r="J201" s="340">
        <f t="shared" si="96"/>
        <v>0</v>
      </c>
      <c r="K201" s="340">
        <f t="shared" si="96"/>
        <v>12.174464917845714</v>
      </c>
      <c r="L201" s="340">
        <f t="shared" si="96"/>
        <v>11.978119693109715</v>
      </c>
      <c r="M201" s="340">
        <f t="shared" si="96"/>
        <v>16.154854584421717</v>
      </c>
      <c r="N201" s="356"/>
      <c r="O201" s="467">
        <f t="shared" si="82"/>
        <v>10.085716901965956</v>
      </c>
      <c r="P201" t="s">
        <v>241</v>
      </c>
      <c r="Q201"/>
    </row>
    <row r="202" spans="1:17" ht="15.6" x14ac:dyDescent="0.3">
      <c r="M202" s="336" t="s">
        <v>150</v>
      </c>
      <c r="O202" s="337">
        <f>O201/SUM($O$103,$O$152,$O$201)</f>
        <v>0.33814000440179581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2B1EF-C4C5-4824-99B2-5ED055DD3AC8}">
  <dimension ref="A1:T208"/>
  <sheetViews>
    <sheetView topLeftCell="A103" zoomScale="80" zoomScaleNormal="80" workbookViewId="0">
      <selection activeCell="A113" sqref="A113:XFD113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242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SUM(C60,C109,C158)</f>
        <v>9</v>
      </c>
      <c r="D5" s="417">
        <f t="shared" si="0"/>
        <v>133</v>
      </c>
      <c r="E5" s="417">
        <f t="shared" si="0"/>
        <v>426</v>
      </c>
      <c r="F5" s="417">
        <f t="shared" si="0"/>
        <v>56</v>
      </c>
      <c r="G5" s="417">
        <f t="shared" si="0"/>
        <v>15</v>
      </c>
      <c r="H5" s="417">
        <f t="shared" si="0"/>
        <v>228</v>
      </c>
      <c r="I5" s="456">
        <f t="shared" si="0"/>
        <v>12</v>
      </c>
      <c r="J5" s="417">
        <f t="shared" si="0"/>
        <v>30</v>
      </c>
      <c r="K5" s="417">
        <f t="shared" si="0"/>
        <v>206</v>
      </c>
      <c r="L5" s="417">
        <f t="shared" si="0"/>
        <v>31</v>
      </c>
      <c r="M5" s="417">
        <f t="shared" si="0"/>
        <v>142</v>
      </c>
      <c r="N5" s="604">
        <f>SUM(C5:M5)</f>
        <v>1288</v>
      </c>
      <c r="O5" s="604"/>
      <c r="P5" s="418"/>
      <c r="Q5" s="418"/>
      <c r="R5" s="419">
        <f>N7/N5</f>
        <v>6147.1857919254653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12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42248.75</v>
      </c>
      <c r="D7" s="401">
        <f t="shared" si="0"/>
        <v>1081802.17</v>
      </c>
      <c r="E7" s="401">
        <f t="shared" si="0"/>
        <v>2932318</v>
      </c>
      <c r="F7" s="401">
        <f t="shared" si="0"/>
        <v>177601.51</v>
      </c>
      <c r="G7" s="401">
        <f t="shared" si="0"/>
        <v>68578.429999999993</v>
      </c>
      <c r="H7" s="401">
        <f t="shared" si="0"/>
        <v>1360321.53</v>
      </c>
      <c r="I7" s="401">
        <f t="shared" si="0"/>
        <v>37482.42</v>
      </c>
      <c r="J7" s="401">
        <f t="shared" si="0"/>
        <v>220892.36</v>
      </c>
      <c r="K7" s="401">
        <f t="shared" si="0"/>
        <v>1039765.54</v>
      </c>
      <c r="L7" s="401">
        <f t="shared" si="0"/>
        <v>172559.34</v>
      </c>
      <c r="M7" s="401">
        <f t="shared" si="0"/>
        <v>784005.25</v>
      </c>
      <c r="N7" s="610">
        <f>SUM(C7:M7)</f>
        <v>7917575.2999999998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1.0644587458800556</v>
      </c>
      <c r="D9" s="405">
        <f t="shared" ref="D9:M9" si="1">SUM(D10:D15)</f>
        <v>1.385040063267575</v>
      </c>
      <c r="E9" s="405">
        <f t="shared" si="1"/>
        <v>1.6390976851376147</v>
      </c>
      <c r="F9" s="405">
        <f t="shared" si="1"/>
        <v>2.0353978680825406</v>
      </c>
      <c r="G9" s="405">
        <f t="shared" si="1"/>
        <v>2.4316860797548152</v>
      </c>
      <c r="H9" s="405">
        <f t="shared" si="1"/>
        <v>2.4370738108628478</v>
      </c>
      <c r="I9" s="405">
        <f t="shared" si="1"/>
        <v>3.621448</v>
      </c>
      <c r="J9" s="405">
        <f t="shared" si="1"/>
        <v>2.7514211691936286</v>
      </c>
      <c r="K9" s="405">
        <f t="shared" si="1"/>
        <v>3.6098266970054427</v>
      </c>
      <c r="L9" s="405">
        <f t="shared" si="1"/>
        <v>4.0319272526862937</v>
      </c>
      <c r="M9" s="405">
        <f t="shared" si="1"/>
        <v>4.6716541520580384</v>
      </c>
      <c r="N9" s="603">
        <f>SUM(N10:O15)</f>
        <v>2.4058314935352318</v>
      </c>
      <c r="O9" s="603"/>
      <c r="P9" s="406">
        <f t="shared" ref="P9:P48" si="2">N9/$N$48</f>
        <v>0.24633265053184353</v>
      </c>
      <c r="Q9" s="405">
        <f t="shared" ref="Q9:Q48" si="3">P9*$O$53</f>
        <v>1.2919835697818074</v>
      </c>
      <c r="R9" s="407">
        <f t="shared" ref="R9:R47" si="4">N9*$N$7</f>
        <v>19048352.00917666</v>
      </c>
    </row>
    <row r="10" spans="1:18" x14ac:dyDescent="0.3">
      <c r="A10" s="420" t="s">
        <v>3</v>
      </c>
      <c r="B10" s="421" t="s">
        <v>30</v>
      </c>
      <c r="C10" s="422">
        <f t="shared" ref="C10:M14" si="5">(C65*C$62+C114*C$111+C163*C$160)/(SUM(C$160,C$111,C$62))</f>
        <v>0.68710000000000004</v>
      </c>
      <c r="D10" s="422">
        <f t="shared" si="5"/>
        <v>0.93064246078374946</v>
      </c>
      <c r="E10" s="422">
        <f t="shared" si="5"/>
        <v>1.0723736493736353</v>
      </c>
      <c r="F10" s="422">
        <f t="shared" si="5"/>
        <v>1.0723657134502969</v>
      </c>
      <c r="G10" s="422">
        <f t="shared" si="5"/>
        <v>1.5322929182834895</v>
      </c>
      <c r="H10" s="422">
        <f t="shared" si="5"/>
        <v>1.6112970689157586</v>
      </c>
      <c r="I10" s="422">
        <f t="shared" si="5"/>
        <v>1.6112</v>
      </c>
      <c r="J10" s="422">
        <f t="shared" si="5"/>
        <v>1.16375310589737</v>
      </c>
      <c r="K10" s="422">
        <f t="shared" si="5"/>
        <v>2.2438047308069087</v>
      </c>
      <c r="L10" s="422">
        <f t="shared" si="5"/>
        <v>2.5743644023499397</v>
      </c>
      <c r="M10" s="422">
        <f t="shared" si="5"/>
        <v>2.705550423890656</v>
      </c>
      <c r="N10" s="600">
        <f t="shared" ref="N10:N15" si="6">(O65*$O$62+O114*$O$111+O163*$O$160)/$N$7</f>
        <v>1.5009193348034215</v>
      </c>
      <c r="O10" s="600"/>
      <c r="P10" s="423">
        <f t="shared" si="2"/>
        <v>0.15367885862751257</v>
      </c>
      <c r="Q10" s="422">
        <f t="shared" si="3"/>
        <v>0.80602615991378979</v>
      </c>
      <c r="R10" s="424">
        <f t="shared" si="4"/>
        <v>11883641.852532001</v>
      </c>
    </row>
    <row r="11" spans="1:18" x14ac:dyDescent="0.3">
      <c r="A11" s="438" t="s">
        <v>4</v>
      </c>
      <c r="B11" s="439" t="s">
        <v>31</v>
      </c>
      <c r="C11" s="440">
        <f t="shared" si="5"/>
        <v>2.7484000000000001E-2</v>
      </c>
      <c r="D11" s="440">
        <f t="shared" si="5"/>
        <v>3.7225698431349978E-2</v>
      </c>
      <c r="E11" s="440">
        <f t="shared" si="5"/>
        <v>4.2894945974945427E-2</v>
      </c>
      <c r="F11" s="440">
        <f t="shared" si="5"/>
        <v>4.2894628538011875E-2</v>
      </c>
      <c r="G11" s="440">
        <f t="shared" si="5"/>
        <v>6.1291716731339568E-2</v>
      </c>
      <c r="H11" s="440">
        <f t="shared" si="5"/>
        <v>6.4451882756630344E-2</v>
      </c>
      <c r="I11" s="440">
        <f t="shared" si="5"/>
        <v>6.4448000000000005E-2</v>
      </c>
      <c r="J11" s="440">
        <f t="shared" si="5"/>
        <v>6.9825186353842203E-2</v>
      </c>
      <c r="K11" s="440">
        <f t="shared" si="5"/>
        <v>8.9752189232276361E-2</v>
      </c>
      <c r="L11" s="440">
        <f t="shared" si="5"/>
        <v>0.10297457609399757</v>
      </c>
      <c r="M11" s="440">
        <f t="shared" si="5"/>
        <v>0.10822201695562626</v>
      </c>
      <c r="N11" s="599">
        <f t="shared" si="6"/>
        <v>6.0686124134703215E-2</v>
      </c>
      <c r="O11" s="599"/>
      <c r="P11" s="441">
        <f t="shared" si="2"/>
        <v>6.2136412499277996E-3</v>
      </c>
      <c r="Q11" s="440">
        <f t="shared" si="3"/>
        <v>3.2589761796061371E-2</v>
      </c>
      <c r="R11" s="442">
        <f t="shared" si="4"/>
        <v>480486.95750166004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1.6533077176208662E-2</v>
      </c>
      <c r="E12" s="440">
        <f t="shared" si="5"/>
        <v>9.8722271520346704E-3</v>
      </c>
      <c r="F12" s="440">
        <f t="shared" si="5"/>
        <v>0</v>
      </c>
      <c r="G12" s="440">
        <f t="shared" si="5"/>
        <v>0</v>
      </c>
      <c r="H12" s="440">
        <f t="shared" si="5"/>
        <v>4.4446286312913091E-3</v>
      </c>
      <c r="I12" s="440">
        <f t="shared" si="5"/>
        <v>0</v>
      </c>
      <c r="J12" s="440">
        <f t="shared" si="5"/>
        <v>5.8196356836424767E-2</v>
      </c>
      <c r="K12" s="440">
        <f t="shared" si="5"/>
        <v>2.7142835888752385E-2</v>
      </c>
      <c r="L12" s="440">
        <f t="shared" si="5"/>
        <v>8.0778034721273262E-2</v>
      </c>
      <c r="M12" s="440">
        <f t="shared" si="5"/>
        <v>5.4783773015550603E-2</v>
      </c>
      <c r="N12" s="599">
        <f t="shared" si="6"/>
        <v>1.9052201271896965E-2</v>
      </c>
      <c r="O12" s="599"/>
      <c r="P12" s="441">
        <f t="shared" si="2"/>
        <v>1.9507514347466544E-3</v>
      </c>
      <c r="Q12" s="440">
        <f t="shared" si="3"/>
        <v>1.023144433748201E-2</v>
      </c>
      <c r="R12" s="442">
        <f t="shared" si="4"/>
        <v>150847.238201</v>
      </c>
    </row>
    <row r="13" spans="1:18" x14ac:dyDescent="0.3">
      <c r="A13" s="420" t="s">
        <v>5</v>
      </c>
      <c r="B13" s="421" t="s">
        <v>32</v>
      </c>
      <c r="C13" s="422">
        <f t="shared" si="5"/>
        <v>8.6199999999999999E-2</v>
      </c>
      <c r="D13" s="422">
        <f t="shared" si="5"/>
        <v>0.1268</v>
      </c>
      <c r="E13" s="422">
        <f t="shared" si="5"/>
        <v>0.16500000000000001</v>
      </c>
      <c r="F13" s="422">
        <f t="shared" si="5"/>
        <v>0.16500000000000001</v>
      </c>
      <c r="G13" s="422">
        <f t="shared" si="5"/>
        <v>0.16499999999999998</v>
      </c>
      <c r="H13" s="422">
        <f t="shared" si="5"/>
        <v>0.1923</v>
      </c>
      <c r="I13" s="422">
        <f t="shared" si="5"/>
        <v>0.1923</v>
      </c>
      <c r="J13" s="422">
        <f t="shared" si="5"/>
        <v>0.1923</v>
      </c>
      <c r="K13" s="422">
        <f t="shared" si="5"/>
        <v>0.22840000000000005</v>
      </c>
      <c r="L13" s="422">
        <f t="shared" si="5"/>
        <v>0.22839999999999999</v>
      </c>
      <c r="M13" s="422">
        <f t="shared" si="5"/>
        <v>0.26960000000000001</v>
      </c>
      <c r="N13" s="600">
        <f t="shared" si="6"/>
        <v>0.18500671991221862</v>
      </c>
      <c r="O13" s="600"/>
      <c r="P13" s="423">
        <f t="shared" si="2"/>
        <v>1.8942804516708694E-2</v>
      </c>
      <c r="Q13" s="422">
        <f t="shared" si="3"/>
        <v>9.9352611796837326E-2</v>
      </c>
      <c r="R13" s="424">
        <f t="shared" si="4"/>
        <v>1464804.6359110002</v>
      </c>
    </row>
    <row r="14" spans="1:18" x14ac:dyDescent="0.3">
      <c r="A14" s="438" t="s">
        <v>6</v>
      </c>
      <c r="B14" s="439" t="s">
        <v>181</v>
      </c>
      <c r="C14" s="440">
        <f t="shared" si="5"/>
        <v>0.26367474588005563</v>
      </c>
      <c r="D14" s="440">
        <f t="shared" si="5"/>
        <v>0.27383882687626704</v>
      </c>
      <c r="E14" s="440">
        <f t="shared" si="5"/>
        <v>0.3489568626369991</v>
      </c>
      <c r="F14" s="440">
        <f t="shared" si="5"/>
        <v>0.75513752609423201</v>
      </c>
      <c r="G14" s="440">
        <f t="shared" si="5"/>
        <v>0.67310144473998601</v>
      </c>
      <c r="H14" s="440">
        <f t="shared" si="5"/>
        <v>0.56458023055916784</v>
      </c>
      <c r="I14" s="440">
        <f t="shared" si="5"/>
        <v>1.7534999999999998</v>
      </c>
      <c r="J14" s="440">
        <f t="shared" si="5"/>
        <v>0.91244652010599181</v>
      </c>
      <c r="K14" s="440">
        <f t="shared" si="5"/>
        <v>1.0207269410775048</v>
      </c>
      <c r="L14" s="440">
        <f t="shared" si="5"/>
        <v>1.0454102395210831</v>
      </c>
      <c r="M14" s="440">
        <f t="shared" si="5"/>
        <v>1.5334979381962051</v>
      </c>
      <c r="N14" s="599">
        <f t="shared" si="6"/>
        <v>0.63026576159837733</v>
      </c>
      <c r="O14" s="599"/>
      <c r="P14" s="441">
        <f t="shared" si="2"/>
        <v>6.4532797085410543E-2</v>
      </c>
      <c r="Q14" s="440">
        <f t="shared" si="3"/>
        <v>0.33846635176620959</v>
      </c>
      <c r="R14" s="442">
        <f t="shared" si="4"/>
        <v>4990176.6264670007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0.35489999999999999</v>
      </c>
      <c r="K15" s="422"/>
      <c r="L15" s="422"/>
      <c r="M15" s="422"/>
      <c r="N15" s="600">
        <f t="shared" si="6"/>
        <v>9.9013518146142537E-3</v>
      </c>
      <c r="O15" s="600"/>
      <c r="P15" s="423">
        <f t="shared" si="2"/>
        <v>1.013797617537294E-3</v>
      </c>
      <c r="Q15" s="422">
        <f t="shared" si="3"/>
        <v>5.3172401714274772E-3</v>
      </c>
      <c r="R15" s="424">
        <f t="shared" si="4"/>
        <v>78394.698563999991</v>
      </c>
    </row>
    <row r="16" spans="1:18" ht="28.8" x14ac:dyDescent="0.3">
      <c r="A16" s="404">
        <v>5</v>
      </c>
      <c r="B16" s="408" t="s">
        <v>71</v>
      </c>
      <c r="C16" s="405">
        <f t="shared" ref="C16:M16" si="7">SUM(C17:C19,C23:C25)</f>
        <v>3.1058287667195108</v>
      </c>
      <c r="D16" s="405">
        <f t="shared" si="7"/>
        <v>3.1221516820991626</v>
      </c>
      <c r="E16" s="405">
        <f t="shared" si="7"/>
        <v>4.8061356772505723</v>
      </c>
      <c r="F16" s="405">
        <f t="shared" si="7"/>
        <v>5.2759173732921552</v>
      </c>
      <c r="G16" s="405">
        <f t="shared" si="7"/>
        <v>4.8096778336913903</v>
      </c>
      <c r="H16" s="405">
        <f t="shared" si="7"/>
        <v>4.8044337203766885</v>
      </c>
      <c r="I16" s="405">
        <f t="shared" si="7"/>
        <v>4.8146512741000009</v>
      </c>
      <c r="J16" s="405">
        <f t="shared" si="7"/>
        <v>5.2348692425851562</v>
      </c>
      <c r="K16" s="405">
        <f t="shared" si="7"/>
        <v>4.8012961461807215</v>
      </c>
      <c r="L16" s="405">
        <f t="shared" si="7"/>
        <v>4.7907846352519474</v>
      </c>
      <c r="M16" s="405">
        <f t="shared" si="7"/>
        <v>4.8108339297678224</v>
      </c>
      <c r="N16" s="603">
        <f>SUM(N17:O19,N23:O25)</f>
        <v>4.5887476505541951</v>
      </c>
      <c r="O16" s="603"/>
      <c r="P16" s="406">
        <f t="shared" si="2"/>
        <v>0.46984104016436645</v>
      </c>
      <c r="Q16" s="405">
        <f t="shared" si="3"/>
        <v>2.4642567803779025</v>
      </c>
      <c r="R16" s="409">
        <f t="shared" si="4"/>
        <v>36331755.055960923</v>
      </c>
    </row>
    <row r="17" spans="1:18" x14ac:dyDescent="0.3">
      <c r="A17" s="420" t="s">
        <v>115</v>
      </c>
      <c r="B17" s="421" t="s">
        <v>114</v>
      </c>
      <c r="C17" s="422">
        <f t="shared" ref="C17:M25" si="8">(C72*C$62+C121*C$111+C170*C$160)/(SUM(C$160,C$111,C$62))</f>
        <v>1.7240953224178233</v>
      </c>
      <c r="D17" s="422">
        <f t="shared" si="8"/>
        <v>1.7352959657180203</v>
      </c>
      <c r="E17" s="422">
        <f t="shared" si="8"/>
        <v>2.5837467100440672</v>
      </c>
      <c r="F17" s="422">
        <f t="shared" si="8"/>
        <v>2.807745067792498</v>
      </c>
      <c r="G17" s="422">
        <f t="shared" si="8"/>
        <v>2.5841806787936088</v>
      </c>
      <c r="H17" s="422">
        <f t="shared" si="8"/>
        <v>2.5834343266793698</v>
      </c>
      <c r="I17" s="422">
        <f t="shared" si="8"/>
        <v>2.5937000000000001</v>
      </c>
      <c r="J17" s="422">
        <f t="shared" si="8"/>
        <v>2.8232738441474394</v>
      </c>
      <c r="K17" s="422">
        <f t="shared" si="8"/>
        <v>2.581512462252789</v>
      </c>
      <c r="L17" s="422">
        <f t="shared" si="8"/>
        <v>2.5737071596066605</v>
      </c>
      <c r="M17" s="422">
        <f t="shared" si="8"/>
        <v>2.5860752451912794</v>
      </c>
      <c r="N17" s="600">
        <f t="shared" ref="N17:N25" si="9">(O72*$O$62+O121*$O$111+O170*$O$160)/$N$7</f>
        <v>2.4746558715637348</v>
      </c>
      <c r="O17" s="600"/>
      <c r="P17" s="423">
        <f t="shared" si="2"/>
        <v>0.25337956612278306</v>
      </c>
      <c r="Q17" s="422">
        <f t="shared" si="3"/>
        <v>1.328943750015634</v>
      </c>
      <c r="R17" s="424">
        <f t="shared" si="4"/>
        <v>19593274.204692997</v>
      </c>
    </row>
    <row r="18" spans="1:18" x14ac:dyDescent="0.3">
      <c r="A18" s="438" t="s">
        <v>116</v>
      </c>
      <c r="B18" s="439" t="s">
        <v>117</v>
      </c>
      <c r="C18" s="440">
        <f t="shared" si="8"/>
        <v>0.73083193850565831</v>
      </c>
      <c r="D18" s="440">
        <f t="shared" si="8"/>
        <v>0.73557981279610873</v>
      </c>
      <c r="E18" s="440">
        <f t="shared" si="8"/>
        <v>1.09523214416071</v>
      </c>
      <c r="F18" s="440">
        <f t="shared" si="8"/>
        <v>1.1901834800217654</v>
      </c>
      <c r="G18" s="440">
        <f t="shared" si="8"/>
        <v>1.0954161004758594</v>
      </c>
      <c r="H18" s="440">
        <f t="shared" si="8"/>
        <v>1.0950997270390983</v>
      </c>
      <c r="I18" s="440">
        <f t="shared" si="8"/>
        <v>1.0994512741000002</v>
      </c>
      <c r="J18" s="440">
        <f t="shared" si="8"/>
        <v>1.1967660196171903</v>
      </c>
      <c r="K18" s="440">
        <f t="shared" si="8"/>
        <v>1.0942850621617213</v>
      </c>
      <c r="L18" s="440">
        <f t="shared" si="8"/>
        <v>1.0909764490071463</v>
      </c>
      <c r="M18" s="440">
        <f t="shared" si="8"/>
        <v>1.0962191939098669</v>
      </c>
      <c r="N18" s="599">
        <f t="shared" si="9"/>
        <v>1.0489893013647664</v>
      </c>
      <c r="O18" s="599"/>
      <c r="P18" s="441">
        <f t="shared" si="2"/>
        <v>0.10740582442248489</v>
      </c>
      <c r="Q18" s="440">
        <f t="shared" si="3"/>
        <v>0.56332995302537725</v>
      </c>
      <c r="R18" s="442">
        <f t="shared" si="4"/>
        <v>8305451.7824499309</v>
      </c>
    </row>
    <row r="19" spans="1:18" x14ac:dyDescent="0.3">
      <c r="A19" s="420" t="s">
        <v>8</v>
      </c>
      <c r="B19" s="421" t="s">
        <v>35</v>
      </c>
      <c r="C19" s="422">
        <f t="shared" si="8"/>
        <v>0.44587542980561551</v>
      </c>
      <c r="D19" s="422">
        <f t="shared" si="8"/>
        <v>0.4451466376121247</v>
      </c>
      <c r="E19" s="422">
        <f t="shared" si="8"/>
        <v>0.80991346664925146</v>
      </c>
      <c r="F19" s="422">
        <f t="shared" si="8"/>
        <v>0.9297358214465633</v>
      </c>
      <c r="G19" s="422">
        <f t="shared" si="8"/>
        <v>0.81260164222190556</v>
      </c>
      <c r="H19" s="422">
        <f t="shared" si="8"/>
        <v>0.80876960529103736</v>
      </c>
      <c r="I19" s="422">
        <f t="shared" si="8"/>
        <v>0.80370000000000008</v>
      </c>
      <c r="J19" s="422">
        <f t="shared" si="8"/>
        <v>0.86933446988388385</v>
      </c>
      <c r="K19" s="422">
        <f t="shared" si="8"/>
        <v>0.80857578163919541</v>
      </c>
      <c r="L19" s="422">
        <f t="shared" si="8"/>
        <v>0.80987075531234642</v>
      </c>
      <c r="M19" s="422">
        <f t="shared" si="8"/>
        <v>0.81098516897431505</v>
      </c>
      <c r="N19" s="600">
        <f t="shared" si="9"/>
        <v>0.76220416158833382</v>
      </c>
      <c r="O19" s="600"/>
      <c r="P19" s="423">
        <f t="shared" si="2"/>
        <v>7.8041945944667748E-2</v>
      </c>
      <c r="Q19" s="422">
        <f t="shared" si="3"/>
        <v>0.40932012746429036</v>
      </c>
      <c r="R19" s="424">
        <f t="shared" si="4"/>
        <v>6034808.8433490004</v>
      </c>
    </row>
    <row r="20" spans="1:18" x14ac:dyDescent="0.3">
      <c r="A20" s="438" t="s">
        <v>9</v>
      </c>
      <c r="B20" s="439" t="s">
        <v>108</v>
      </c>
      <c r="C20" s="440">
        <f t="shared" si="8"/>
        <v>0.39986150406816773</v>
      </c>
      <c r="D20" s="440">
        <f t="shared" si="8"/>
        <v>0.39926094367327808</v>
      </c>
      <c r="E20" s="440">
        <f t="shared" si="8"/>
        <v>0.72636825679991046</v>
      </c>
      <c r="F20" s="440">
        <f t="shared" si="8"/>
        <v>0.83383190333798407</v>
      </c>
      <c r="G20" s="440">
        <f t="shared" si="8"/>
        <v>0.72877930828979309</v>
      </c>
      <c r="H20" s="440">
        <f t="shared" si="8"/>
        <v>0.72534226177247962</v>
      </c>
      <c r="I20" s="440">
        <f t="shared" si="8"/>
        <v>0.7208</v>
      </c>
      <c r="J20" s="440">
        <f t="shared" si="8"/>
        <v>0.78314806166225048</v>
      </c>
      <c r="K20" s="440">
        <f t="shared" si="8"/>
        <v>0.72516761470860058</v>
      </c>
      <c r="L20" s="440">
        <f t="shared" si="8"/>
        <v>0.72632567831448591</v>
      </c>
      <c r="M20" s="440">
        <f t="shared" si="8"/>
        <v>0.72733039477605543</v>
      </c>
      <c r="N20" s="599">
        <f t="shared" si="9"/>
        <v>0.68368190136429785</v>
      </c>
      <c r="O20" s="599"/>
      <c r="P20" s="441">
        <f t="shared" si="2"/>
        <v>7.0002065953606904E-2</v>
      </c>
      <c r="Q20" s="440">
        <f t="shared" si="3"/>
        <v>0.36715197464719018</v>
      </c>
      <c r="R20" s="442">
        <f t="shared" si="4"/>
        <v>5413102.9352990007</v>
      </c>
    </row>
    <row r="21" spans="1:18" x14ac:dyDescent="0.3">
      <c r="A21" s="420" t="s">
        <v>10</v>
      </c>
      <c r="B21" s="421" t="s">
        <v>109</v>
      </c>
      <c r="C21" s="422">
        <f t="shared" si="8"/>
        <v>4.1657189928696117E-2</v>
      </c>
      <c r="D21" s="422">
        <f t="shared" si="8"/>
        <v>4.156625180461599E-2</v>
      </c>
      <c r="E21" s="422">
        <f t="shared" si="8"/>
        <v>7.5662718614079388E-2</v>
      </c>
      <c r="F21" s="422">
        <f t="shared" si="8"/>
        <v>8.6831241502394893E-2</v>
      </c>
      <c r="G21" s="422">
        <f t="shared" si="8"/>
        <v>7.5907944524247636E-2</v>
      </c>
      <c r="H21" s="422">
        <f t="shared" si="8"/>
        <v>7.5558323324486379E-2</v>
      </c>
      <c r="I21" s="422">
        <f t="shared" si="8"/>
        <v>7.51E-2</v>
      </c>
      <c r="J21" s="422">
        <f t="shared" si="8"/>
        <v>7.8014806166225026E-2</v>
      </c>
      <c r="K21" s="422">
        <f t="shared" si="8"/>
        <v>7.5539934813573462E-2</v>
      </c>
      <c r="L21" s="422">
        <f t="shared" si="8"/>
        <v>7.5655069664730984E-2</v>
      </c>
      <c r="M21" s="422">
        <f t="shared" si="8"/>
        <v>7.576128976049587E-2</v>
      </c>
      <c r="N21" s="600">
        <f t="shared" si="9"/>
        <v>7.1113698393496808E-2</v>
      </c>
      <c r="O21" s="600"/>
      <c r="P21" s="423">
        <f t="shared" si="2"/>
        <v>7.2813186881393018E-3</v>
      </c>
      <c r="Q21" s="422">
        <f t="shared" si="3"/>
        <v>3.8189594806495662E-2</v>
      </c>
      <c r="R21" s="424">
        <f t="shared" si="4"/>
        <v>563048.06189200003</v>
      </c>
    </row>
    <row r="22" spans="1:18" x14ac:dyDescent="0.3">
      <c r="A22" s="438" t="s">
        <v>11</v>
      </c>
      <c r="B22" s="439" t="s">
        <v>110</v>
      </c>
      <c r="C22" s="440">
        <f t="shared" si="8"/>
        <v>4.3567358087517379E-3</v>
      </c>
      <c r="D22" s="440">
        <f t="shared" si="8"/>
        <v>4.3194421342305136E-3</v>
      </c>
      <c r="E22" s="440">
        <f t="shared" si="8"/>
        <v>7.8824912352616593E-3</v>
      </c>
      <c r="F22" s="440">
        <f t="shared" si="8"/>
        <v>9.0726766061842625E-3</v>
      </c>
      <c r="G22" s="440">
        <f t="shared" si="8"/>
        <v>7.914389407864833E-3</v>
      </c>
      <c r="H22" s="440">
        <f t="shared" si="8"/>
        <v>7.8690201940713241E-3</v>
      </c>
      <c r="I22" s="440">
        <f t="shared" si="8"/>
        <v>7.7999999999999996E-3</v>
      </c>
      <c r="J22" s="440">
        <f t="shared" si="8"/>
        <v>8.1716020554083446E-3</v>
      </c>
      <c r="K22" s="440">
        <f t="shared" si="8"/>
        <v>7.8682321170213051E-3</v>
      </c>
      <c r="L22" s="440">
        <f t="shared" si="8"/>
        <v>7.890007333129577E-3</v>
      </c>
      <c r="M22" s="440">
        <f t="shared" si="8"/>
        <v>7.8934844377636509E-3</v>
      </c>
      <c r="N22" s="599">
        <f t="shared" si="9"/>
        <v>7.4085618305392061E-3</v>
      </c>
      <c r="O22" s="599"/>
      <c r="P22" s="441">
        <f t="shared" si="2"/>
        <v>7.585613029215439E-4</v>
      </c>
      <c r="Q22" s="440">
        <f t="shared" si="3"/>
        <v>3.9785580106045425E-3</v>
      </c>
      <c r="R22" s="442">
        <f t="shared" si="4"/>
        <v>58657.846158</v>
      </c>
    </row>
    <row r="23" spans="1:18" x14ac:dyDescent="0.3">
      <c r="A23" s="438" t="s">
        <v>13</v>
      </c>
      <c r="B23" s="439" t="s">
        <v>40</v>
      </c>
      <c r="C23" s="440">
        <f t="shared" si="8"/>
        <v>0</v>
      </c>
      <c r="D23" s="440">
        <f t="shared" si="8"/>
        <v>0</v>
      </c>
      <c r="E23" s="440">
        <f t="shared" si="8"/>
        <v>0</v>
      </c>
      <c r="F23" s="440">
        <f t="shared" si="8"/>
        <v>0</v>
      </c>
      <c r="G23" s="440">
        <f t="shared" si="8"/>
        <v>0</v>
      </c>
      <c r="H23" s="440">
        <f t="shared" si="8"/>
        <v>0</v>
      </c>
      <c r="I23" s="440">
        <f t="shared" si="8"/>
        <v>0</v>
      </c>
      <c r="J23" s="440">
        <f t="shared" si="8"/>
        <v>0</v>
      </c>
      <c r="K23" s="440">
        <f t="shared" si="8"/>
        <v>0</v>
      </c>
      <c r="L23" s="440">
        <f t="shared" si="8"/>
        <v>0</v>
      </c>
      <c r="M23" s="440">
        <f t="shared" si="8"/>
        <v>0</v>
      </c>
      <c r="N23" s="599">
        <f t="shared" si="9"/>
        <v>0</v>
      </c>
      <c r="O23" s="599"/>
      <c r="P23" s="441">
        <f t="shared" si="2"/>
        <v>0</v>
      </c>
      <c r="Q23" s="440">
        <f t="shared" si="3"/>
        <v>0</v>
      </c>
      <c r="R23" s="442">
        <f t="shared" si="4"/>
        <v>0</v>
      </c>
    </row>
    <row r="24" spans="1:18" x14ac:dyDescent="0.3">
      <c r="A24" s="425" t="s">
        <v>14</v>
      </c>
      <c r="B24" s="421" t="s">
        <v>118</v>
      </c>
      <c r="C24" s="422">
        <f t="shared" si="8"/>
        <v>0.15334704226752269</v>
      </c>
      <c r="D24" s="422">
        <f t="shared" si="8"/>
        <v>0.15411064065530578</v>
      </c>
      <c r="E24" s="422">
        <f t="shared" si="8"/>
        <v>0.23983202651008517</v>
      </c>
      <c r="F24" s="422">
        <f t="shared" si="8"/>
        <v>0.26412752115114341</v>
      </c>
      <c r="G24" s="422">
        <f t="shared" si="8"/>
        <v>0.2400507634980853</v>
      </c>
      <c r="H24" s="422">
        <f t="shared" si="8"/>
        <v>0.23972993271009979</v>
      </c>
      <c r="I24" s="422">
        <f t="shared" si="8"/>
        <v>0.24010000000000001</v>
      </c>
      <c r="J24" s="422">
        <f t="shared" si="8"/>
        <v>0.26092087810551712</v>
      </c>
      <c r="K24" s="422">
        <f t="shared" si="8"/>
        <v>0.23958067913175887</v>
      </c>
      <c r="L24" s="422">
        <f t="shared" si="8"/>
        <v>0.23912020532762815</v>
      </c>
      <c r="M24" s="422">
        <f t="shared" si="8"/>
        <v>0.2400714196110294</v>
      </c>
      <c r="N24" s="600">
        <f t="shared" si="9"/>
        <v>0.22875230811117137</v>
      </c>
      <c r="O24" s="600"/>
      <c r="P24" s="423">
        <f t="shared" si="2"/>
        <v>2.3421907362888454E-2</v>
      </c>
      <c r="Q24" s="422">
        <f t="shared" si="3"/>
        <v>0.122844939233468</v>
      </c>
      <c r="R24" s="424">
        <f t="shared" si="4"/>
        <v>1811163.6245190001</v>
      </c>
    </row>
    <row r="25" spans="1:18" x14ac:dyDescent="0.3">
      <c r="A25" s="443"/>
      <c r="B25" s="439" t="s">
        <v>117</v>
      </c>
      <c r="C25" s="440">
        <f t="shared" si="8"/>
        <v>5.1679033722891204E-2</v>
      </c>
      <c r="D25" s="440">
        <f t="shared" si="8"/>
        <v>5.2018625317603123E-2</v>
      </c>
      <c r="E25" s="440">
        <f t="shared" si="8"/>
        <v>7.7411329886458435E-2</v>
      </c>
      <c r="F25" s="440">
        <f t="shared" si="8"/>
        <v>8.4125482880184982E-2</v>
      </c>
      <c r="G25" s="440">
        <f t="shared" si="8"/>
        <v>7.7428648701931502E-2</v>
      </c>
      <c r="H25" s="440">
        <f t="shared" si="8"/>
        <v>7.7400128657082998E-2</v>
      </c>
      <c r="I25" s="440">
        <f t="shared" si="8"/>
        <v>7.7700000000000005E-2</v>
      </c>
      <c r="J25" s="440">
        <f t="shared" si="8"/>
        <v>8.4574030831125177E-2</v>
      </c>
      <c r="K25" s="440">
        <f t="shared" si="8"/>
        <v>7.7342160995256676E-2</v>
      </c>
      <c r="L25" s="440">
        <f t="shared" si="8"/>
        <v>7.7110065998166208E-2</v>
      </c>
      <c r="M25" s="440">
        <f t="shared" si="8"/>
        <v>7.7482902081331739E-2</v>
      </c>
      <c r="N25" s="599">
        <f t="shared" si="9"/>
        <v>7.4146007926189222E-2</v>
      </c>
      <c r="O25" s="599"/>
      <c r="P25" s="441">
        <f t="shared" si="2"/>
        <v>7.5917963115423809E-3</v>
      </c>
      <c r="Q25" s="440">
        <f t="shared" si="3"/>
        <v>3.9818010639133435E-2</v>
      </c>
      <c r="R25" s="442">
        <f t="shared" si="4"/>
        <v>587056.60094999999</v>
      </c>
    </row>
    <row r="26" spans="1:18" x14ac:dyDescent="0.3">
      <c r="A26" s="404">
        <v>6</v>
      </c>
      <c r="B26" s="398" t="s">
        <v>42</v>
      </c>
      <c r="C26" s="405">
        <f>SUM(C27:C29)</f>
        <v>0.38476402568123319</v>
      </c>
      <c r="D26" s="405">
        <f t="shared" ref="D26:M26" si="10">SUM(D27:D29)</f>
        <v>0.39262608524347853</v>
      </c>
      <c r="E26" s="405">
        <f t="shared" si="10"/>
        <v>0.48325988307066292</v>
      </c>
      <c r="F26" s="405">
        <f t="shared" si="10"/>
        <v>0.51115418738275376</v>
      </c>
      <c r="G26" s="405">
        <f t="shared" si="10"/>
        <v>0.48032645855263817</v>
      </c>
      <c r="H26" s="405">
        <f t="shared" si="10"/>
        <v>0.48444678637924665</v>
      </c>
      <c r="I26" s="405">
        <f t="shared" si="10"/>
        <v>0.49529999999999996</v>
      </c>
      <c r="J26" s="405">
        <f>SUM(J27:J29)</f>
        <v>1.0354759925829939</v>
      </c>
      <c r="K26" s="405">
        <f t="shared" si="10"/>
        <v>0.48375069254074338</v>
      </c>
      <c r="L26" s="405">
        <f t="shared" si="10"/>
        <v>0.47849015399572115</v>
      </c>
      <c r="M26" s="405">
        <f t="shared" si="10"/>
        <v>0.48312520036823736</v>
      </c>
      <c r="N26" s="603">
        <f>SUM(N27:O29)</f>
        <v>0.48656538885219069</v>
      </c>
      <c r="O26" s="603"/>
      <c r="P26" s="406">
        <f t="shared" si="2"/>
        <v>4.9819341967668039E-2</v>
      </c>
      <c r="Q26" s="405">
        <f t="shared" si="3"/>
        <v>0.26129614219065034</v>
      </c>
      <c r="R26" s="407">
        <f t="shared" si="4"/>
        <v>3852418.1046110005</v>
      </c>
    </row>
    <row r="27" spans="1:18" x14ac:dyDescent="0.3">
      <c r="A27" s="420" t="s">
        <v>15</v>
      </c>
      <c r="B27" s="421" t="s">
        <v>43</v>
      </c>
      <c r="C27" s="422">
        <f t="shared" ref="C27:M28" si="11">(C82*C$62+C131*C$111+C180*C$160)/(SUM(C$160,C$111,C$62))</f>
        <v>0.17637905422053907</v>
      </c>
      <c r="D27" s="422">
        <f t="shared" si="11"/>
        <v>0.17729118370598204</v>
      </c>
      <c r="E27" s="422">
        <f t="shared" si="11"/>
        <v>0.27290520021805276</v>
      </c>
      <c r="F27" s="422">
        <f t="shared" si="11"/>
        <v>0.29961412406910282</v>
      </c>
      <c r="G27" s="422">
        <f t="shared" si="11"/>
        <v>0.27310069844118623</v>
      </c>
      <c r="H27" s="422">
        <f t="shared" si="11"/>
        <v>0.27281097684456995</v>
      </c>
      <c r="I27" s="422">
        <f t="shared" si="11"/>
        <v>0.27339999999999998</v>
      </c>
      <c r="J27" s="422">
        <f t="shared" si="11"/>
        <v>0.29729369454878385</v>
      </c>
      <c r="K27" s="422">
        <f t="shared" si="11"/>
        <v>0.27263352751236591</v>
      </c>
      <c r="L27" s="422">
        <f t="shared" si="11"/>
        <v>0.27203523099358168</v>
      </c>
      <c r="M27" s="422">
        <f t="shared" si="11"/>
        <v>0.27316938621393161</v>
      </c>
      <c r="N27" s="600">
        <f t="shared" ref="N27:N30" si="12">(O82*$O$62+O131*$O$111+O180*$O$160)/$N$7</f>
        <v>0.26056499839717345</v>
      </c>
      <c r="O27" s="600"/>
      <c r="P27" s="423">
        <f t="shared" si="2"/>
        <v>2.6679202954768926E-2</v>
      </c>
      <c r="Q27" s="422">
        <f t="shared" si="3"/>
        <v>0.13992904228495634</v>
      </c>
      <c r="R27" s="424">
        <f t="shared" si="4"/>
        <v>2063042.995354</v>
      </c>
    </row>
    <row r="28" spans="1:18" x14ac:dyDescent="0.3">
      <c r="A28" s="438" t="s">
        <v>16</v>
      </c>
      <c r="B28" s="439" t="s">
        <v>80</v>
      </c>
      <c r="C28" s="440">
        <f t="shared" si="11"/>
        <v>0.20838497146069412</v>
      </c>
      <c r="D28" s="440">
        <f t="shared" si="11"/>
        <v>0.21533490153749646</v>
      </c>
      <c r="E28" s="440">
        <f t="shared" si="11"/>
        <v>0.21035468285261014</v>
      </c>
      <c r="F28" s="440">
        <f t="shared" si="11"/>
        <v>0.21154006331365094</v>
      </c>
      <c r="G28" s="440">
        <f t="shared" si="11"/>
        <v>0.20722576011145194</v>
      </c>
      <c r="H28" s="440">
        <f t="shared" si="11"/>
        <v>0.2116358095346767</v>
      </c>
      <c r="I28" s="440">
        <f t="shared" si="11"/>
        <v>0.22189999999999999</v>
      </c>
      <c r="J28" s="440">
        <f t="shared" si="11"/>
        <v>0.21778229803420998</v>
      </c>
      <c r="K28" s="440">
        <f t="shared" si="11"/>
        <v>0.21111716502837746</v>
      </c>
      <c r="L28" s="440">
        <f t="shared" si="11"/>
        <v>0.20645492300213947</v>
      </c>
      <c r="M28" s="440">
        <f t="shared" si="11"/>
        <v>0.20995581415430575</v>
      </c>
      <c r="N28" s="599">
        <f t="shared" si="12"/>
        <v>0.2114817556724721</v>
      </c>
      <c r="O28" s="599"/>
      <c r="P28" s="441">
        <f t="shared" si="2"/>
        <v>2.1653578629223683E-2</v>
      </c>
      <c r="Q28" s="440">
        <f t="shared" si="3"/>
        <v>0.11357027887100575</v>
      </c>
      <c r="R28" s="442">
        <f t="shared" si="4"/>
        <v>1674422.725113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0.52039999999999997</v>
      </c>
      <c r="K29" s="422"/>
      <c r="L29" s="422"/>
      <c r="M29" s="422"/>
      <c r="N29" s="600">
        <f t="shared" si="12"/>
        <v>1.4518634782545104E-2</v>
      </c>
      <c r="O29" s="600"/>
      <c r="P29" s="423">
        <f t="shared" si="2"/>
        <v>1.4865603836754235E-3</v>
      </c>
      <c r="Q29" s="422">
        <f t="shared" si="3"/>
        <v>7.7968210346882486E-3</v>
      </c>
      <c r="R29" s="424">
        <f t="shared" si="4"/>
        <v>114952.38414399998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0.52039999999999997</v>
      </c>
      <c r="K30" s="440"/>
      <c r="L30" s="440"/>
      <c r="M30" s="440"/>
      <c r="N30" s="599">
        <f t="shared" si="12"/>
        <v>1.4518634782545104E-2</v>
      </c>
      <c r="O30" s="599"/>
      <c r="P30" s="441">
        <f t="shared" si="2"/>
        <v>1.4865603836754235E-3</v>
      </c>
      <c r="Q30" s="440">
        <f t="shared" si="3"/>
        <v>7.7968210346882486E-3</v>
      </c>
      <c r="R30" s="442">
        <f t="shared" si="4"/>
        <v>114952.38414399998</v>
      </c>
    </row>
    <row r="31" spans="1:18" x14ac:dyDescent="0.3">
      <c r="A31" s="404">
        <v>7</v>
      </c>
      <c r="B31" s="398" t="s">
        <v>45</v>
      </c>
      <c r="C31" s="405">
        <f>SUM(C32:C33)</f>
        <v>0.2939422524926773</v>
      </c>
      <c r="D31" s="405">
        <f>SUM(D32:D33)</f>
        <v>0.33076135849588839</v>
      </c>
      <c r="E31" s="405">
        <f t="shared" ref="E31:M31" si="13">SUM(E32:E33)</f>
        <v>0.42241297248661303</v>
      </c>
      <c r="F31" s="405">
        <f t="shared" si="13"/>
        <v>0.82399003806893323</v>
      </c>
      <c r="G31" s="405">
        <f t="shared" si="13"/>
        <v>0.73267910404189762</v>
      </c>
      <c r="H31" s="405">
        <f t="shared" si="13"/>
        <v>0.74071369728963998</v>
      </c>
      <c r="I31" s="405">
        <f t="shared" si="13"/>
        <v>1.9217</v>
      </c>
      <c r="J31" s="405">
        <f t="shared" si="13"/>
        <v>1.0108331618395494</v>
      </c>
      <c r="K31" s="405">
        <f t="shared" si="13"/>
        <v>1.112965859651398</v>
      </c>
      <c r="L31" s="405">
        <f t="shared" si="13"/>
        <v>1.1375755951778677</v>
      </c>
      <c r="M31" s="405">
        <f t="shared" si="13"/>
        <v>1.7638271660272684</v>
      </c>
      <c r="N31" s="603">
        <f>SUM(N32:O33)</f>
        <v>0.73820210435081068</v>
      </c>
      <c r="O31" s="603"/>
      <c r="P31" s="406">
        <f t="shared" si="2"/>
        <v>7.5584379654832529E-2</v>
      </c>
      <c r="Q31" s="405">
        <f t="shared" si="3"/>
        <v>0.39643050336751928</v>
      </c>
      <c r="R31" s="407">
        <f t="shared" si="4"/>
        <v>5844770.7478160011</v>
      </c>
    </row>
    <row r="32" spans="1:18" x14ac:dyDescent="0.3">
      <c r="A32" s="420" t="s">
        <v>17</v>
      </c>
      <c r="B32" s="421" t="s">
        <v>46</v>
      </c>
      <c r="C32" s="422">
        <f t="shared" ref="C32:M33" si="14">(C87*C$62+C136*C$111+C185*C$160)/(SUM(C$160,C$111,C$62))</f>
        <v>0.27796789481345602</v>
      </c>
      <c r="D32" s="422">
        <f t="shared" si="14"/>
        <v>0.31460973681629795</v>
      </c>
      <c r="E32" s="422">
        <f t="shared" si="14"/>
        <v>0.40054900183404396</v>
      </c>
      <c r="F32" s="422">
        <f t="shared" si="14"/>
        <v>0.78226137200072243</v>
      </c>
      <c r="G32" s="422">
        <f t="shared" si="14"/>
        <v>0.69359599738576683</v>
      </c>
      <c r="H32" s="422">
        <f t="shared" si="14"/>
        <v>0.70276116869737404</v>
      </c>
      <c r="I32" s="422">
        <f t="shared" si="14"/>
        <v>1.8371999999999999</v>
      </c>
      <c r="J32" s="422">
        <f t="shared" si="14"/>
        <v>0.95067006049914993</v>
      </c>
      <c r="K32" s="422">
        <f t="shared" si="14"/>
        <v>1.0553276185917837</v>
      </c>
      <c r="L32" s="422">
        <f t="shared" si="14"/>
        <v>1.0752302981861197</v>
      </c>
      <c r="M32" s="422">
        <f t="shared" si="14"/>
        <v>1.671376320650914</v>
      </c>
      <c r="N32" s="600">
        <f t="shared" ref="N32:N48" si="15">(O87*$O$62+O136*$O$111+O185*$O$160)/$N$7</f>
        <v>0.69985625535143325</v>
      </c>
      <c r="O32" s="600"/>
      <c r="P32" s="423">
        <f t="shared" si="2"/>
        <v>7.1658155126517645E-2</v>
      </c>
      <c r="Q32" s="422">
        <f t="shared" si="3"/>
        <v>0.37583795272145132</v>
      </c>
      <c r="R32" s="424">
        <f t="shared" si="4"/>
        <v>5541164.6009210004</v>
      </c>
    </row>
    <row r="33" spans="1:20" x14ac:dyDescent="0.3">
      <c r="A33" s="438" t="s">
        <v>18</v>
      </c>
      <c r="B33" s="439" t="s">
        <v>48</v>
      </c>
      <c r="C33" s="440">
        <f t="shared" si="14"/>
        <v>1.5974357679221278E-2</v>
      </c>
      <c r="D33" s="440">
        <f t="shared" si="14"/>
        <v>1.6151621679590458E-2</v>
      </c>
      <c r="E33" s="440">
        <f t="shared" si="14"/>
        <v>2.1863970652569061E-2</v>
      </c>
      <c r="F33" s="440">
        <f t="shared" si="14"/>
        <v>4.1728666068210803E-2</v>
      </c>
      <c r="G33" s="440">
        <f t="shared" si="14"/>
        <v>3.9083106656130795E-2</v>
      </c>
      <c r="H33" s="440">
        <f t="shared" si="14"/>
        <v>3.7952528592265979E-2</v>
      </c>
      <c r="I33" s="440">
        <f t="shared" si="14"/>
        <v>8.4500000000000006E-2</v>
      </c>
      <c r="J33" s="440">
        <f t="shared" si="14"/>
        <v>6.0163101340399462E-2</v>
      </c>
      <c r="K33" s="440">
        <f t="shared" si="14"/>
        <v>5.7638241059614272E-2</v>
      </c>
      <c r="L33" s="440">
        <f t="shared" si="14"/>
        <v>6.234529699174788E-2</v>
      </c>
      <c r="M33" s="440">
        <f t="shared" si="14"/>
        <v>9.2450845376354313E-2</v>
      </c>
      <c r="N33" s="599">
        <f t="shared" si="15"/>
        <v>3.8345848999377374E-2</v>
      </c>
      <c r="O33" s="599"/>
      <c r="P33" s="441">
        <f t="shared" si="2"/>
        <v>3.9262245283148882E-3</v>
      </c>
      <c r="Q33" s="440">
        <f t="shared" si="3"/>
        <v>2.0592550646068023E-2</v>
      </c>
      <c r="R33" s="442">
        <f t="shared" si="4"/>
        <v>303606.14689500001</v>
      </c>
    </row>
    <row r="34" spans="1:20" x14ac:dyDescent="0.3">
      <c r="A34" s="404">
        <v>8</v>
      </c>
      <c r="B34" s="398" t="s">
        <v>49</v>
      </c>
      <c r="C34" s="405">
        <f>SUM(C35:C38)</f>
        <v>0.55232624470546465</v>
      </c>
      <c r="D34" s="405">
        <f>SUM(D35:D38)</f>
        <v>0.45060427330997133</v>
      </c>
      <c r="E34" s="405">
        <f t="shared" ref="E34:M34" si="16">SUM(E35:E38)</f>
        <v>0.59319143079775116</v>
      </c>
      <c r="F34" s="405">
        <f t="shared" si="16"/>
        <v>1.1622957910324072</v>
      </c>
      <c r="G34" s="405">
        <f t="shared" si="16"/>
        <v>0.87651044412944423</v>
      </c>
      <c r="H34" s="405">
        <f t="shared" si="16"/>
        <v>0.96925630040862465</v>
      </c>
      <c r="I34" s="405">
        <f t="shared" si="16"/>
        <v>1.7311000000000001</v>
      </c>
      <c r="J34" s="405">
        <f t="shared" si="16"/>
        <v>1.1740532925810563</v>
      </c>
      <c r="K34" s="405">
        <f t="shared" si="16"/>
        <v>1.6290839866399112</v>
      </c>
      <c r="L34" s="405">
        <f t="shared" si="16"/>
        <v>1.5490027401182689</v>
      </c>
      <c r="M34" s="405">
        <f t="shared" si="16"/>
        <v>2.8211305922071315</v>
      </c>
      <c r="N34" s="603">
        <f>SUM(N35:O38)</f>
        <v>1.0523964062491453</v>
      </c>
      <c r="O34" s="603"/>
      <c r="P34" s="406">
        <f t="shared" si="2"/>
        <v>0.10775467727401015</v>
      </c>
      <c r="Q34" s="405">
        <f t="shared" si="3"/>
        <v>0.56515964207175029</v>
      </c>
      <c r="R34" s="407">
        <f t="shared" si="4"/>
        <v>8332427.7919269986</v>
      </c>
    </row>
    <row r="35" spans="1:20" x14ac:dyDescent="0.3">
      <c r="A35" s="420" t="s">
        <v>19</v>
      </c>
      <c r="B35" s="421" t="s">
        <v>46</v>
      </c>
      <c r="C35" s="422">
        <f t="shared" ref="C35:M40" si="17">(C90*C$62+C139*C$111+C188*C$160)/(SUM(C$160,C$111,C$62))</f>
        <v>0.2793128901801829</v>
      </c>
      <c r="D35" s="422">
        <f t="shared" si="17"/>
        <v>0.22788666462926396</v>
      </c>
      <c r="E35" s="422">
        <f t="shared" si="17"/>
        <v>0.3000054513558898</v>
      </c>
      <c r="F35" s="422">
        <f t="shared" si="17"/>
        <v>0.58781403988625991</v>
      </c>
      <c r="G35" s="422">
        <f t="shared" si="17"/>
        <v>0.44326629374571563</v>
      </c>
      <c r="H35" s="422">
        <f t="shared" si="17"/>
        <v>0.49017859960946142</v>
      </c>
      <c r="I35" s="422">
        <f t="shared" si="17"/>
        <v>0.87560000000000004</v>
      </c>
      <c r="J35" s="422">
        <f t="shared" si="17"/>
        <v>0.5938186360134865</v>
      </c>
      <c r="K35" s="422">
        <f t="shared" si="17"/>
        <v>0.82389971172924248</v>
      </c>
      <c r="L35" s="422">
        <f t="shared" si="17"/>
        <v>0.78332890489149998</v>
      </c>
      <c r="M35" s="422">
        <f t="shared" si="17"/>
        <v>1.4266932925895586</v>
      </c>
      <c r="N35" s="600">
        <f t="shared" si="15"/>
        <v>0.53223287310800815</v>
      </c>
      <c r="O35" s="600"/>
      <c r="P35" s="423">
        <f t="shared" si="2"/>
        <v>5.4495227402739141E-2</v>
      </c>
      <c r="Q35" s="422">
        <f t="shared" si="3"/>
        <v>0.28582056939610107</v>
      </c>
      <c r="R35" s="424">
        <f t="shared" si="4"/>
        <v>4213993.8499679994</v>
      </c>
    </row>
    <row r="36" spans="1:20" x14ac:dyDescent="0.3">
      <c r="A36" s="438" t="s">
        <v>19</v>
      </c>
      <c r="B36" s="439" t="s">
        <v>47</v>
      </c>
      <c r="C36" s="440">
        <f t="shared" si="17"/>
        <v>0.14322056716470902</v>
      </c>
      <c r="D36" s="440">
        <f t="shared" si="17"/>
        <v>0.11680920534112074</v>
      </c>
      <c r="E36" s="440">
        <f t="shared" si="17"/>
        <v>0.15382433006140533</v>
      </c>
      <c r="F36" s="440">
        <f t="shared" si="17"/>
        <v>0.30135133996890007</v>
      </c>
      <c r="G36" s="440">
        <f t="shared" si="17"/>
        <v>0.22725838198687254</v>
      </c>
      <c r="H36" s="440">
        <f t="shared" si="17"/>
        <v>0.25129211356229875</v>
      </c>
      <c r="I36" s="440">
        <f t="shared" si="17"/>
        <v>0.44869999999999999</v>
      </c>
      <c r="J36" s="440">
        <f t="shared" si="17"/>
        <v>0.30434390464658895</v>
      </c>
      <c r="K36" s="440">
        <f t="shared" si="17"/>
        <v>0.42237171501086679</v>
      </c>
      <c r="L36" s="440">
        <f t="shared" si="17"/>
        <v>0.40165201661063377</v>
      </c>
      <c r="M36" s="440">
        <f t="shared" si="17"/>
        <v>0.73144224847729022</v>
      </c>
      <c r="N36" s="599">
        <f t="shared" si="15"/>
        <v>0.27286096936798315</v>
      </c>
      <c r="O36" s="599"/>
      <c r="P36" s="441">
        <f t="shared" si="2"/>
        <v>2.7938185193650239E-2</v>
      </c>
      <c r="Q36" s="440">
        <f t="shared" si="3"/>
        <v>0.14653224475839988</v>
      </c>
      <c r="R36" s="442">
        <f t="shared" si="4"/>
        <v>2160397.271402</v>
      </c>
    </row>
    <row r="37" spans="1:20" x14ac:dyDescent="0.3">
      <c r="A37" s="420" t="s">
        <v>20</v>
      </c>
      <c r="B37" s="421" t="s">
        <v>50</v>
      </c>
      <c r="C37" s="422">
        <f t="shared" si="17"/>
        <v>8.5792249474836532E-2</v>
      </c>
      <c r="D37" s="422">
        <f t="shared" si="17"/>
        <v>7.0018301253731069E-2</v>
      </c>
      <c r="E37" s="422">
        <f t="shared" si="17"/>
        <v>9.2148082293939462E-2</v>
      </c>
      <c r="F37" s="422">
        <f t="shared" si="17"/>
        <v>0.18056639102899522</v>
      </c>
      <c r="G37" s="422">
        <f t="shared" si="17"/>
        <v>0.13617929602646195</v>
      </c>
      <c r="H37" s="422">
        <f t="shared" si="17"/>
        <v>0.15060051835759738</v>
      </c>
      <c r="I37" s="422">
        <f t="shared" si="17"/>
        <v>0.26900000000000002</v>
      </c>
      <c r="J37" s="422">
        <f t="shared" si="17"/>
        <v>0.18238930402119841</v>
      </c>
      <c r="K37" s="422">
        <f t="shared" si="17"/>
        <v>0.25307855024508696</v>
      </c>
      <c r="L37" s="422">
        <f t="shared" si="17"/>
        <v>0.24061619896668587</v>
      </c>
      <c r="M37" s="422">
        <f t="shared" si="17"/>
        <v>0.43828683544529839</v>
      </c>
      <c r="N37" s="600">
        <f t="shared" si="15"/>
        <v>0.16349756499429818</v>
      </c>
      <c r="O37" s="600"/>
      <c r="P37" s="423">
        <f t="shared" si="2"/>
        <v>1.674048604350354E-2</v>
      </c>
      <c r="Q37" s="422">
        <f t="shared" si="3"/>
        <v>8.7801730187498275E-2</v>
      </c>
      <c r="R37" s="424">
        <f t="shared" si="4"/>
        <v>1294504.2822089999</v>
      </c>
    </row>
    <row r="38" spans="1:20" x14ac:dyDescent="0.3">
      <c r="A38" s="438" t="s">
        <v>20</v>
      </c>
      <c r="B38" s="439" t="s">
        <v>47</v>
      </c>
      <c r="C38" s="440">
        <f t="shared" si="17"/>
        <v>4.4000537885736261E-2</v>
      </c>
      <c r="D38" s="440">
        <f t="shared" si="17"/>
        <v>3.5890102085855496E-2</v>
      </c>
      <c r="E38" s="440">
        <f t="shared" si="17"/>
        <v>4.7213567086516535E-2</v>
      </c>
      <c r="F38" s="440">
        <f t="shared" si="17"/>
        <v>9.2564020148252116E-2</v>
      </c>
      <c r="G38" s="440">
        <f t="shared" si="17"/>
        <v>6.9806472370394015E-2</v>
      </c>
      <c r="H38" s="440">
        <f t="shared" si="17"/>
        <v>7.7185068879267085E-2</v>
      </c>
      <c r="I38" s="440">
        <f t="shared" si="17"/>
        <v>0.13780000000000001</v>
      </c>
      <c r="J38" s="440">
        <f t="shared" si="17"/>
        <v>9.35014478997825E-2</v>
      </c>
      <c r="K38" s="440">
        <f t="shared" si="17"/>
        <v>0.12973400965471504</v>
      </c>
      <c r="L38" s="440">
        <f t="shared" si="17"/>
        <v>0.12340561964944929</v>
      </c>
      <c r="M38" s="440">
        <f t="shared" si="17"/>
        <v>0.22470821569498423</v>
      </c>
      <c r="N38" s="599">
        <f t="shared" si="15"/>
        <v>8.3804998778855944E-2</v>
      </c>
      <c r="O38" s="599"/>
      <c r="P38" s="441">
        <f t="shared" si="2"/>
        <v>8.5807786341172438E-3</v>
      </c>
      <c r="Q38" s="440">
        <f t="shared" si="3"/>
        <v>4.500509772975117E-2</v>
      </c>
      <c r="R38" s="442">
        <f t="shared" si="4"/>
        <v>663532.38834800001</v>
      </c>
    </row>
    <row r="39" spans="1:20" x14ac:dyDescent="0.3">
      <c r="A39" s="404">
        <v>9</v>
      </c>
      <c r="B39" s="398" t="s">
        <v>51</v>
      </c>
      <c r="C39" s="405">
        <f t="shared" ref="C39:M39" si="18">SUM(C42,C44)</f>
        <v>0.39988924375271623</v>
      </c>
      <c r="D39" s="405">
        <f t="shared" si="18"/>
        <v>0.46340894346278222</v>
      </c>
      <c r="E39" s="405">
        <f t="shared" si="18"/>
        <v>0.65351162321483014</v>
      </c>
      <c r="F39" s="405">
        <f t="shared" si="18"/>
        <v>0.74301354482573345</v>
      </c>
      <c r="G39" s="405">
        <f t="shared" si="18"/>
        <v>0.79375929304903736</v>
      </c>
      <c r="H39" s="405">
        <f t="shared" si="18"/>
        <v>0.7901733179671655</v>
      </c>
      <c r="I39" s="405">
        <f t="shared" si="18"/>
        <v>0.95845258744913908</v>
      </c>
      <c r="J39" s="405">
        <f t="shared" si="18"/>
        <v>0.95332754539089981</v>
      </c>
      <c r="K39" s="405">
        <f t="shared" si="18"/>
        <v>0.95326872323434775</v>
      </c>
      <c r="L39" s="405">
        <f t="shared" si="18"/>
        <v>0.94541866257536356</v>
      </c>
      <c r="M39" s="405">
        <f t="shared" si="18"/>
        <v>1.2211272050191584</v>
      </c>
      <c r="N39" s="603">
        <f t="shared" si="15"/>
        <v>0.76462742456395183</v>
      </c>
      <c r="O39" s="603"/>
      <c r="P39" s="406">
        <f t="shared" si="2"/>
        <v>7.8290063401490348E-2</v>
      </c>
      <c r="Q39" s="405">
        <f t="shared" si="3"/>
        <v>0.41062147211713579</v>
      </c>
      <c r="R39" s="407">
        <f t="shared" si="4"/>
        <v>6053995.2104301583</v>
      </c>
    </row>
    <row r="40" spans="1:20" x14ac:dyDescent="0.3">
      <c r="A40" s="444"/>
      <c r="B40" s="445" t="s">
        <v>157</v>
      </c>
      <c r="C40" s="500">
        <f t="shared" si="17"/>
        <v>-0.70050135215834786</v>
      </c>
      <c r="D40" s="500">
        <f t="shared" si="17"/>
        <v>-0.23367154885536973</v>
      </c>
      <c r="E40" s="500">
        <f t="shared" si="17"/>
        <v>-0.26187139192713749</v>
      </c>
      <c r="F40" s="500">
        <f t="shared" si="17"/>
        <v>-1.0744069150538191</v>
      </c>
      <c r="G40" s="500">
        <f t="shared" si="17"/>
        <v>0</v>
      </c>
      <c r="H40" s="500">
        <f t="shared" si="17"/>
        <v>-0.14719861391152136</v>
      </c>
      <c r="I40" s="500">
        <f t="shared" si="17"/>
        <v>-1.3172999999999999</v>
      </c>
      <c r="J40" s="500">
        <f t="shared" si="17"/>
        <v>0</v>
      </c>
      <c r="K40" s="500">
        <f t="shared" si="17"/>
        <v>-0.43096199542927732</v>
      </c>
      <c r="L40" s="500">
        <f t="shared" si="17"/>
        <v>-0.87409882158798247</v>
      </c>
      <c r="M40" s="500">
        <f t="shared" si="17"/>
        <v>-0.19585240334806431</v>
      </c>
      <c r="N40" s="596">
        <f>(O95*$O$62+O144*$O$111+O193*$O$160)/$N$7</f>
        <v>-0.28331702478067999</v>
      </c>
      <c r="O40" s="596"/>
      <c r="P40" s="429">
        <f t="shared" si="2"/>
        <v>-2.9008778812047283E-2</v>
      </c>
      <c r="Q40" s="430">
        <f t="shared" si="3"/>
        <v>-0.15214737276475981</v>
      </c>
      <c r="R40" s="431">
        <f t="shared" si="4"/>
        <v>-2243183.877473</v>
      </c>
    </row>
    <row r="41" spans="1:20" x14ac:dyDescent="0.3">
      <c r="A41" s="432"/>
      <c r="B41" s="433" t="s">
        <v>52</v>
      </c>
      <c r="C41" s="434">
        <f t="shared" ref="C41:M41" si="19">SUM(C34,C31,C26,C16,C9)</f>
        <v>5.4013200354789417</v>
      </c>
      <c r="D41" s="434">
        <f t="shared" si="19"/>
        <v>5.681183462416076</v>
      </c>
      <c r="E41" s="434">
        <f t="shared" si="19"/>
        <v>7.944097648743214</v>
      </c>
      <c r="F41" s="434">
        <f t="shared" si="19"/>
        <v>9.80875525785879</v>
      </c>
      <c r="G41" s="434">
        <f t="shared" si="19"/>
        <v>9.3308799201701866</v>
      </c>
      <c r="H41" s="434">
        <f t="shared" si="19"/>
        <v>9.4359243153170489</v>
      </c>
      <c r="I41" s="434">
        <f t="shared" si="19"/>
        <v>12.584199274100001</v>
      </c>
      <c r="J41" s="434">
        <f t="shared" si="19"/>
        <v>11.206652858782384</v>
      </c>
      <c r="K41" s="434">
        <f t="shared" si="19"/>
        <v>11.636923382018217</v>
      </c>
      <c r="L41" s="434">
        <f t="shared" si="19"/>
        <v>11.987780377230099</v>
      </c>
      <c r="M41" s="434">
        <f t="shared" si="19"/>
        <v>14.550571040428498</v>
      </c>
      <c r="N41" s="597">
        <f t="shared" si="15"/>
        <v>8.9884260187608955</v>
      </c>
      <c r="O41" s="597"/>
      <c r="P41" s="435">
        <f t="shared" si="2"/>
        <v>0.92032331078067364</v>
      </c>
      <c r="Q41" s="436">
        <f t="shared" si="3"/>
        <v>4.8269792650248711</v>
      </c>
      <c r="R41" s="437">
        <f t="shared" si="4"/>
        <v>71166539.832018599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20">SUM(C43:C43)</f>
        <v>9.7932155629617934E-2</v>
      </c>
      <c r="D42" s="427">
        <f t="shared" si="20"/>
        <v>0.11348801569521022</v>
      </c>
      <c r="E42" s="427">
        <f t="shared" si="20"/>
        <v>0.16004381960824934</v>
      </c>
      <c r="F42" s="427">
        <f t="shared" si="20"/>
        <v>0.18196267902565599</v>
      </c>
      <c r="G42" s="427">
        <f t="shared" si="20"/>
        <v>0.19439022137690548</v>
      </c>
      <c r="H42" s="427">
        <f t="shared" si="20"/>
        <v>0.19351202253738137</v>
      </c>
      <c r="I42" s="427">
        <f t="shared" si="20"/>
        <v>0.23472331257732534</v>
      </c>
      <c r="J42" s="427">
        <f t="shared" si="20"/>
        <v>0.2334681990070134</v>
      </c>
      <c r="K42" s="427">
        <f t="shared" si="20"/>
        <v>0.23345379356680734</v>
      </c>
      <c r="L42" s="427">
        <f t="shared" si="20"/>
        <v>0.23153132784869221</v>
      </c>
      <c r="M42" s="427">
        <f t="shared" si="20"/>
        <v>0.29905185336629664</v>
      </c>
      <c r="N42" s="598">
        <f t="shared" si="15"/>
        <v>0.18725587924884576</v>
      </c>
      <c r="O42" s="598"/>
      <c r="P42" s="428">
        <f t="shared" si="2"/>
        <v>1.9173095533493778E-2</v>
      </c>
      <c r="Q42" s="427">
        <f t="shared" si="3"/>
        <v>0.10056045902826316</v>
      </c>
      <c r="R42" s="424">
        <f t="shared" si="4"/>
        <v>1482612.5243204436</v>
      </c>
    </row>
    <row r="43" spans="1:20" x14ac:dyDescent="0.3">
      <c r="A43" s="438" t="s">
        <v>121</v>
      </c>
      <c r="B43" s="439" t="s">
        <v>128</v>
      </c>
      <c r="C43" s="440">
        <f t="shared" ref="C43:M43" si="21">(C98*C$62+C147*C$111+C196*C$160)/(SUM(C$160,C$111,C$62))</f>
        <v>9.7932155629617934E-2</v>
      </c>
      <c r="D43" s="440">
        <f t="shared" si="21"/>
        <v>0.11348801569521022</v>
      </c>
      <c r="E43" s="440">
        <f t="shared" si="21"/>
        <v>0.16004381960824934</v>
      </c>
      <c r="F43" s="440">
        <f t="shared" si="21"/>
        <v>0.18196267902565599</v>
      </c>
      <c r="G43" s="440">
        <f t="shared" si="21"/>
        <v>0.19439022137690548</v>
      </c>
      <c r="H43" s="440">
        <f t="shared" si="21"/>
        <v>0.19351202253738137</v>
      </c>
      <c r="I43" s="440">
        <f t="shared" si="21"/>
        <v>0.23472331257732534</v>
      </c>
      <c r="J43" s="440">
        <f t="shared" si="21"/>
        <v>0.2334681990070134</v>
      </c>
      <c r="K43" s="440">
        <f t="shared" si="21"/>
        <v>0.23345379356680734</v>
      </c>
      <c r="L43" s="440">
        <f t="shared" si="21"/>
        <v>0.23153132784869221</v>
      </c>
      <c r="M43" s="440">
        <f t="shared" si="21"/>
        <v>0.29905185336629664</v>
      </c>
      <c r="N43" s="599">
        <f t="shared" si="15"/>
        <v>0.18725587924884576</v>
      </c>
      <c r="O43" s="599"/>
      <c r="P43" s="441">
        <f t="shared" si="2"/>
        <v>1.9173095533493778E-2</v>
      </c>
      <c r="Q43" s="440">
        <f t="shared" si="3"/>
        <v>0.10056045902826316</v>
      </c>
      <c r="R43" s="442">
        <f t="shared" si="4"/>
        <v>1482612.5243204436</v>
      </c>
    </row>
    <row r="44" spans="1:20" x14ac:dyDescent="0.3">
      <c r="A44" s="426" t="s">
        <v>24</v>
      </c>
      <c r="B44" s="416" t="s">
        <v>56</v>
      </c>
      <c r="C44" s="427">
        <f>SUM(C45,C46)</f>
        <v>0.30195708812309829</v>
      </c>
      <c r="D44" s="427">
        <f t="shared" ref="D44:M44" si="22">SUM(D45,D46)</f>
        <v>0.349920927767572</v>
      </c>
      <c r="E44" s="427">
        <f t="shared" si="22"/>
        <v>0.49346780360658082</v>
      </c>
      <c r="F44" s="427">
        <f t="shared" si="22"/>
        <v>0.56105086580007746</v>
      </c>
      <c r="G44" s="427">
        <f t="shared" si="22"/>
        <v>0.59936907167213183</v>
      </c>
      <c r="H44" s="427">
        <f t="shared" si="22"/>
        <v>0.59666129542978408</v>
      </c>
      <c r="I44" s="427">
        <f t="shared" si="22"/>
        <v>0.72372927487181371</v>
      </c>
      <c r="J44" s="427">
        <f t="shared" si="22"/>
        <v>0.71985934638388638</v>
      </c>
      <c r="K44" s="427">
        <f t="shared" si="22"/>
        <v>0.71981492966754046</v>
      </c>
      <c r="L44" s="427">
        <f t="shared" si="22"/>
        <v>0.71388733472667132</v>
      </c>
      <c r="M44" s="427">
        <f t="shared" si="22"/>
        <v>0.9220753516528617</v>
      </c>
      <c r="N44" s="598">
        <f t="shared" si="15"/>
        <v>0.57737154531510604</v>
      </c>
      <c r="O44" s="598"/>
      <c r="P44" s="428">
        <f t="shared" si="2"/>
        <v>5.9116967867996563E-2</v>
      </c>
      <c r="Q44" s="427">
        <f t="shared" si="3"/>
        <v>0.31006101308887257</v>
      </c>
      <c r="R44" s="424">
        <f t="shared" si="4"/>
        <v>4571382.6861097142</v>
      </c>
    </row>
    <row r="45" spans="1:20" x14ac:dyDescent="0.3">
      <c r="A45" s="438" t="s">
        <v>25</v>
      </c>
      <c r="B45" s="439" t="s">
        <v>129</v>
      </c>
      <c r="C45" s="440">
        <f t="shared" ref="C45:M47" si="23">(C100*C$62+C149*C$111+C198*C$160)/(SUM(C$160,C$111,C$62))</f>
        <v>9.7932155629617934E-2</v>
      </c>
      <c r="D45" s="440">
        <f t="shared" si="23"/>
        <v>0.11348801569521022</v>
      </c>
      <c r="E45" s="440">
        <f t="shared" si="23"/>
        <v>0.16004381960824934</v>
      </c>
      <c r="F45" s="440">
        <f t="shared" si="23"/>
        <v>0.18196267902565599</v>
      </c>
      <c r="G45" s="440">
        <f t="shared" si="23"/>
        <v>0.19439022137690548</v>
      </c>
      <c r="H45" s="440">
        <f t="shared" si="23"/>
        <v>0.19351202253738137</v>
      </c>
      <c r="I45" s="440">
        <f t="shared" si="23"/>
        <v>0.23472331257732534</v>
      </c>
      <c r="J45" s="440">
        <f t="shared" si="23"/>
        <v>0.2334681990070134</v>
      </c>
      <c r="K45" s="440">
        <f t="shared" si="23"/>
        <v>0.23345379356680734</v>
      </c>
      <c r="L45" s="440">
        <f t="shared" si="23"/>
        <v>0.23153132784869221</v>
      </c>
      <c r="M45" s="440">
        <f t="shared" si="23"/>
        <v>0.29905185336629664</v>
      </c>
      <c r="N45" s="599">
        <f t="shared" si="15"/>
        <v>0.18725587924884576</v>
      </c>
      <c r="O45" s="599"/>
      <c r="P45" s="441">
        <f t="shared" si="2"/>
        <v>1.9173095533493778E-2</v>
      </c>
      <c r="Q45" s="440">
        <f t="shared" si="3"/>
        <v>0.10056045902826316</v>
      </c>
      <c r="R45" s="442">
        <f t="shared" si="4"/>
        <v>1482612.5243204436</v>
      </c>
    </row>
    <row r="46" spans="1:20" x14ac:dyDescent="0.3">
      <c r="A46" s="420" t="s">
        <v>26</v>
      </c>
      <c r="B46" s="421" t="s">
        <v>130</v>
      </c>
      <c r="C46" s="422">
        <f t="shared" si="23"/>
        <v>0.20402493249348039</v>
      </c>
      <c r="D46" s="422">
        <f t="shared" si="23"/>
        <v>0.23643291207236181</v>
      </c>
      <c r="E46" s="422">
        <f t="shared" si="23"/>
        <v>0.33342398399833145</v>
      </c>
      <c r="F46" s="422">
        <f t="shared" si="23"/>
        <v>0.37908818677442152</v>
      </c>
      <c r="G46" s="422">
        <f t="shared" si="23"/>
        <v>0.4049788502952264</v>
      </c>
      <c r="H46" s="422">
        <f t="shared" si="23"/>
        <v>0.40314927289240271</v>
      </c>
      <c r="I46" s="422">
        <f t="shared" si="23"/>
        <v>0.48900596229448834</v>
      </c>
      <c r="J46" s="422">
        <f t="shared" si="23"/>
        <v>0.486391147376873</v>
      </c>
      <c r="K46" s="422">
        <f t="shared" si="23"/>
        <v>0.48636113610073312</v>
      </c>
      <c r="L46" s="422">
        <f t="shared" si="23"/>
        <v>0.48235600687797914</v>
      </c>
      <c r="M46" s="422">
        <f t="shared" si="23"/>
        <v>0.623023498286565</v>
      </c>
      <c r="N46" s="600">
        <f t="shared" si="15"/>
        <v>0.39011566606626036</v>
      </c>
      <c r="O46" s="600"/>
      <c r="P46" s="423">
        <f t="shared" si="2"/>
        <v>3.9943872334502792E-2</v>
      </c>
      <c r="Q46" s="422">
        <f t="shared" si="3"/>
        <v>0.20950055406060944</v>
      </c>
      <c r="R46" s="424">
        <f t="shared" si="4"/>
        <v>3088770.161789271</v>
      </c>
    </row>
    <row r="47" spans="1:20" ht="28.8" x14ac:dyDescent="0.3">
      <c r="A47" s="438">
        <v>10</v>
      </c>
      <c r="B47" s="447" t="s">
        <v>134</v>
      </c>
      <c r="C47" s="446">
        <f t="shared" si="23"/>
        <v>1.3681913784431491E-2</v>
      </c>
      <c r="D47" s="446">
        <f t="shared" si="23"/>
        <v>1.3405150888170249E-2</v>
      </c>
      <c r="E47" s="446">
        <f t="shared" si="23"/>
        <v>1.3585930591429714E-2</v>
      </c>
      <c r="F47" s="446">
        <f t="shared" si="23"/>
        <v>1.3555518711524469E-2</v>
      </c>
      <c r="G47" s="446">
        <f t="shared" si="23"/>
        <v>1.3707533666197957E-2</v>
      </c>
      <c r="H47" s="446">
        <f t="shared" si="23"/>
        <v>1.3535408907333841E-2</v>
      </c>
      <c r="I47" s="446">
        <f t="shared" si="23"/>
        <v>1.32E-2</v>
      </c>
      <c r="J47" s="446">
        <f t="shared" si="23"/>
        <v>1.3285193833774965E-2</v>
      </c>
      <c r="K47" s="446">
        <f t="shared" si="23"/>
        <v>1.3544734532171551E-2</v>
      </c>
      <c r="L47" s="446">
        <f t="shared" si="23"/>
        <v>1.3680014666259155E-2</v>
      </c>
      <c r="M47" s="446">
        <f t="shared" si="23"/>
        <v>1.3613781273786114E-2</v>
      </c>
      <c r="N47" s="601">
        <f t="shared" si="15"/>
        <v>1.3542614245803259E-2</v>
      </c>
      <c r="O47" s="601"/>
      <c r="P47" s="448">
        <f t="shared" si="2"/>
        <v>1.3866258178360515E-3</v>
      </c>
      <c r="Q47" s="446">
        <f t="shared" si="3"/>
        <v>7.2726768871747777E-3</v>
      </c>
      <c r="R47" s="449">
        <f t="shared" si="4"/>
        <v>107224.66805000001</v>
      </c>
    </row>
    <row r="48" spans="1:20" ht="18" x14ac:dyDescent="0.3">
      <c r="A48" s="450"/>
      <c r="B48" s="450" t="s">
        <v>60</v>
      </c>
      <c r="C48" s="410">
        <f t="shared" ref="C48:M48" si="24">SUM(C9,C16,C26,C31,C34,C39,C47)</f>
        <v>5.8148911930160887</v>
      </c>
      <c r="D48" s="410">
        <f t="shared" si="24"/>
        <v>6.1579975567670289</v>
      </c>
      <c r="E48" s="410">
        <f t="shared" si="24"/>
        <v>8.6111952025494745</v>
      </c>
      <c r="F48" s="410">
        <f t="shared" si="24"/>
        <v>10.56532432139605</v>
      </c>
      <c r="G48" s="410">
        <f t="shared" si="24"/>
        <v>10.13834674688542</v>
      </c>
      <c r="H48" s="410">
        <f t="shared" si="24"/>
        <v>10.239633042191546</v>
      </c>
      <c r="I48" s="410">
        <f t="shared" si="24"/>
        <v>13.55585186154914</v>
      </c>
      <c r="J48" s="410">
        <f t="shared" si="24"/>
        <v>12.173265598007061</v>
      </c>
      <c r="K48" s="410">
        <f t="shared" si="24"/>
        <v>12.603736839784736</v>
      </c>
      <c r="L48" s="410">
        <f t="shared" si="24"/>
        <v>12.94687905447172</v>
      </c>
      <c r="M48" s="410">
        <f t="shared" si="24"/>
        <v>15.78531202672144</v>
      </c>
      <c r="N48" s="602">
        <f t="shared" si="15"/>
        <v>9.7665960575706503</v>
      </c>
      <c r="O48" s="602"/>
      <c r="P48" s="411">
        <f t="shared" si="2"/>
        <v>1</v>
      </c>
      <c r="Q48" s="410">
        <f t="shared" si="3"/>
        <v>5.2448734140291817</v>
      </c>
      <c r="R48" s="412">
        <f>N48*$N$7</f>
        <v>77327759.71049875</v>
      </c>
    </row>
    <row r="49" spans="1:18" x14ac:dyDescent="0.3">
      <c r="M49" t="s">
        <v>88</v>
      </c>
      <c r="O49">
        <v>9.7666000000000004</v>
      </c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14743494</v>
      </c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1.8621223596067347</v>
      </c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1.8621000000000001</v>
      </c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5.2448734140291817</v>
      </c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5.2449000000000003</v>
      </c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2</v>
      </c>
      <c r="D60" s="1">
        <v>75</v>
      </c>
      <c r="E60" s="1">
        <v>122</v>
      </c>
      <c r="F60" s="1">
        <v>22</v>
      </c>
      <c r="G60" s="1">
        <v>2</v>
      </c>
      <c r="H60" s="1">
        <v>75</v>
      </c>
      <c r="I60" s="1">
        <v>12</v>
      </c>
      <c r="J60" s="1">
        <v>21</v>
      </c>
      <c r="K60" s="1">
        <v>57</v>
      </c>
      <c r="L60" s="1">
        <v>0</v>
      </c>
      <c r="M60" s="1">
        <v>31</v>
      </c>
      <c r="O60" s="1">
        <f>SUM(C60:M60)</f>
        <v>419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503">
        <v>6341.46</v>
      </c>
      <c r="D62" s="505">
        <v>622460.49</v>
      </c>
      <c r="E62" s="505">
        <v>772684.16</v>
      </c>
      <c r="F62" s="505">
        <v>60893.43</v>
      </c>
      <c r="G62" s="505">
        <v>4856.53</v>
      </c>
      <c r="H62" s="505">
        <v>465372.71</v>
      </c>
      <c r="I62" s="505">
        <v>37482.42</v>
      </c>
      <c r="J62" s="503">
        <v>158163.47</v>
      </c>
      <c r="K62" s="505">
        <v>317924.61</v>
      </c>
      <c r="L62" s="504">
        <v>0</v>
      </c>
      <c r="M62" s="505">
        <v>191264.88</v>
      </c>
      <c r="N62" s="342"/>
      <c r="O62" s="344">
        <f>SUM(C62:M62)</f>
        <v>2637444.1599999997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1.191084</v>
      </c>
      <c r="D64" s="354">
        <f t="shared" ref="D64:M64" si="25">SUM(D65:D70)</f>
        <v>1.383524</v>
      </c>
      <c r="E64" s="354">
        <f t="shared" si="25"/>
        <v>1.6660919999999999</v>
      </c>
      <c r="F64" s="354">
        <f>SUM(F65:F70)</f>
        <v>2.1453920000000002</v>
      </c>
      <c r="G64" s="354">
        <f t="shared" si="25"/>
        <v>3.0256880000000002</v>
      </c>
      <c r="H64" s="354">
        <f t="shared" si="25"/>
        <v>2.4113479999999998</v>
      </c>
      <c r="I64" s="354">
        <f t="shared" si="25"/>
        <v>3.621448</v>
      </c>
      <c r="J64" s="354">
        <f t="shared" si="25"/>
        <v>2.7172840000000003</v>
      </c>
      <c r="K64" s="354">
        <f t="shared" si="25"/>
        <v>3.5201480000000003</v>
      </c>
      <c r="L64" s="354"/>
      <c r="M64" s="354">
        <f t="shared" si="25"/>
        <v>4.4637519999999995</v>
      </c>
      <c r="N64" s="351"/>
      <c r="O64" s="352">
        <f>(C64*$C$62+D64*$D$62+E64*$E$62+F64*$F$62+G64*$G$62+H64*$H$62+I64*$I$62+J64*$J$62+K64*$K$62+L64*$L$62+M64*$M$62)/$O$62</f>
        <v>2.2605338054528064</v>
      </c>
    </row>
    <row r="65" spans="1:15" x14ac:dyDescent="0.3">
      <c r="A65" s="2" t="s">
        <v>3</v>
      </c>
      <c r="B65" t="s">
        <v>30</v>
      </c>
      <c r="C65" s="506">
        <v>0.68710000000000004</v>
      </c>
      <c r="D65" s="34">
        <v>0.93059999999999998</v>
      </c>
      <c r="E65" s="34">
        <v>1.0723</v>
      </c>
      <c r="F65" s="34">
        <v>1.0723</v>
      </c>
      <c r="G65" s="34">
        <v>1.5322</v>
      </c>
      <c r="H65" s="34">
        <v>1.6112</v>
      </c>
      <c r="I65" s="34">
        <v>1.6112</v>
      </c>
      <c r="J65" s="34">
        <v>1.1514</v>
      </c>
      <c r="K65" s="34">
        <v>2.2437</v>
      </c>
      <c r="L65" s="34">
        <v>0</v>
      </c>
      <c r="M65" s="34">
        <v>2.6387999999999998</v>
      </c>
      <c r="N65" s="34"/>
      <c r="O65" s="89">
        <f t="shared" ref="O65:O103" si="26">(C65*$C$62+D65*$D$62+E65*$E$62+F65*$F$62+G65*$G$62+H65*$H$62+I65*$I$62+J65*$J$62+K65*$K$62+L65*$L$62+M65*$M$62)/$O$62</f>
        <v>1.40107314795169</v>
      </c>
    </row>
    <row r="66" spans="1:15" x14ac:dyDescent="0.3">
      <c r="A66" s="2" t="s">
        <v>4</v>
      </c>
      <c r="B66" t="s">
        <v>31</v>
      </c>
      <c r="C66" s="459">
        <f>C65*0.04</f>
        <v>2.7484000000000001E-2</v>
      </c>
      <c r="D66" s="39">
        <f t="shared" ref="D66:M66" si="27">D65*0.04</f>
        <v>3.7224E-2</v>
      </c>
      <c r="E66" s="39">
        <f t="shared" si="27"/>
        <v>4.2892E-2</v>
      </c>
      <c r="F66" s="39">
        <f t="shared" si="27"/>
        <v>4.2892E-2</v>
      </c>
      <c r="G66" s="39">
        <f t="shared" si="27"/>
        <v>6.1288000000000002E-2</v>
      </c>
      <c r="H66" s="39">
        <f t="shared" si="27"/>
        <v>6.4448000000000005E-2</v>
      </c>
      <c r="I66" s="39">
        <f t="shared" si="27"/>
        <v>6.4448000000000005E-2</v>
      </c>
      <c r="J66" s="39">
        <f>0.06*J65</f>
        <v>6.9083999999999993E-2</v>
      </c>
      <c r="K66" s="39">
        <f t="shared" si="27"/>
        <v>8.9748000000000008E-2</v>
      </c>
      <c r="L66" s="39"/>
      <c r="M66" s="39">
        <f t="shared" si="27"/>
        <v>0.10555199999999999</v>
      </c>
      <c r="N66" s="34"/>
      <c r="O66" s="89">
        <f t="shared" si="26"/>
        <v>5.7423879661998245E-2</v>
      </c>
    </row>
    <row r="67" spans="1:15" x14ac:dyDescent="0.3">
      <c r="A67" s="2" t="s">
        <v>192</v>
      </c>
      <c r="B67" t="s">
        <v>195</v>
      </c>
      <c r="C67" s="458">
        <v>0</v>
      </c>
      <c r="D67" s="34">
        <v>2.0500000000000001E-2</v>
      </c>
      <c r="E67" s="34">
        <v>7.0000000000000001E-3</v>
      </c>
      <c r="F67" s="34">
        <v>0</v>
      </c>
      <c r="G67" s="34">
        <v>0</v>
      </c>
      <c r="H67" s="34">
        <v>2.2000000000000001E-3</v>
      </c>
      <c r="I67" s="34">
        <v>0</v>
      </c>
      <c r="J67" s="34">
        <v>5.7599999999999998E-2</v>
      </c>
      <c r="K67" s="34">
        <v>2.7900000000000001E-2</v>
      </c>
      <c r="L67" s="34">
        <v>0</v>
      </c>
      <c r="M67" s="34">
        <v>7.6600000000000001E-2</v>
      </c>
      <c r="N67" s="34"/>
      <c r="O67" s="89">
        <f t="shared" si="26"/>
        <v>1.9649421288980014E-2</v>
      </c>
    </row>
    <row r="68" spans="1:15" x14ac:dyDescent="0.3">
      <c r="A68" s="2" t="s">
        <v>5</v>
      </c>
      <c r="B68" t="s">
        <v>32</v>
      </c>
      <c r="C68" s="458">
        <v>8.6199999999999999E-2</v>
      </c>
      <c r="D68" s="34">
        <v>0.1268</v>
      </c>
      <c r="E68" s="34">
        <v>0.16500000000000001</v>
      </c>
      <c r="F68" s="34">
        <v>0.16500000000000001</v>
      </c>
      <c r="G68" s="34">
        <v>0.16500000000000001</v>
      </c>
      <c r="H68" s="34">
        <v>0.1923</v>
      </c>
      <c r="I68" s="34">
        <v>0.1923</v>
      </c>
      <c r="J68" s="34">
        <v>0.1923</v>
      </c>
      <c r="K68" s="34">
        <v>0.22839999999999999</v>
      </c>
      <c r="L68" s="34">
        <v>0</v>
      </c>
      <c r="M68" s="34">
        <v>0.26960000000000001</v>
      </c>
      <c r="N68" s="34"/>
      <c r="O68" s="89">
        <f t="shared" si="26"/>
        <v>0.1778650445952949</v>
      </c>
    </row>
    <row r="69" spans="1:15" ht="28.8" x14ac:dyDescent="0.3">
      <c r="A69" s="2" t="s">
        <v>6</v>
      </c>
      <c r="B69" s="454" t="s">
        <v>191</v>
      </c>
      <c r="C69" s="458">
        <v>0.39029999999999998</v>
      </c>
      <c r="D69" s="34">
        <v>0.26840000000000003</v>
      </c>
      <c r="E69" s="34">
        <v>0.37890000000000001</v>
      </c>
      <c r="F69" s="34">
        <v>0.86519999999999997</v>
      </c>
      <c r="G69" s="34">
        <v>1.2672000000000001</v>
      </c>
      <c r="H69" s="34">
        <v>0.54120000000000001</v>
      </c>
      <c r="I69" s="34">
        <v>1.7535000000000001</v>
      </c>
      <c r="J69" s="34">
        <v>0.89200000000000002</v>
      </c>
      <c r="K69" s="34">
        <v>0.9304</v>
      </c>
      <c r="L69" s="34">
        <v>0</v>
      </c>
      <c r="M69" s="34">
        <v>1.3732</v>
      </c>
      <c r="N69" s="34"/>
      <c r="O69" s="89">
        <f t="shared" si="26"/>
        <v>0.58323950477571451</v>
      </c>
    </row>
    <row r="70" spans="1:15" x14ac:dyDescent="0.3">
      <c r="A70" s="2" t="s">
        <v>100</v>
      </c>
      <c r="B70" t="s">
        <v>101</v>
      </c>
      <c r="C70" s="458">
        <v>0</v>
      </c>
      <c r="D70" s="458">
        <v>0</v>
      </c>
      <c r="E70" s="458">
        <v>0</v>
      </c>
      <c r="F70" s="458">
        <v>0</v>
      </c>
      <c r="G70" s="458">
        <v>0</v>
      </c>
      <c r="H70" s="458">
        <v>0</v>
      </c>
      <c r="I70" s="458">
        <v>0</v>
      </c>
      <c r="J70" s="458">
        <v>0.35489999999999999</v>
      </c>
      <c r="K70" s="458">
        <v>0</v>
      </c>
      <c r="L70" s="458">
        <v>0</v>
      </c>
      <c r="M70" s="458">
        <v>0</v>
      </c>
      <c r="N70" s="34"/>
      <c r="O70" s="89">
        <f t="shared" si="26"/>
        <v>2.1282807179129056E-2</v>
      </c>
    </row>
    <row r="71" spans="1:15" ht="28.8" x14ac:dyDescent="0.3">
      <c r="A71" s="349">
        <v>5</v>
      </c>
      <c r="B71" s="353" t="s">
        <v>71</v>
      </c>
      <c r="C71" s="354">
        <f t="shared" ref="C71:K71" si="28">SUM(C72:C74,C78:C80)</f>
        <v>3.1471638109000004</v>
      </c>
      <c r="D71" s="354">
        <f t="shared" si="28"/>
        <v>3.1471638109000004</v>
      </c>
      <c r="E71" s="354">
        <f t="shared" si="28"/>
        <v>4.8146512741000009</v>
      </c>
      <c r="F71" s="354">
        <f>SUM(F72:F74,F78:F80)</f>
        <v>5.7000219892000006</v>
      </c>
      <c r="G71" s="354">
        <f t="shared" si="28"/>
        <v>4.8146512741000009</v>
      </c>
      <c r="H71" s="354">
        <f t="shared" si="28"/>
        <v>4.8146512741000009</v>
      </c>
      <c r="I71" s="354">
        <f t="shared" si="28"/>
        <v>4.8146512741000009</v>
      </c>
      <c r="J71" s="354">
        <f t="shared" si="28"/>
        <v>5.2578811660999998</v>
      </c>
      <c r="K71" s="354">
        <f t="shared" si="28"/>
        <v>4.8146512741000009</v>
      </c>
      <c r="L71" s="354"/>
      <c r="M71" s="354">
        <f t="shared" ref="M71" si="29">SUM(M72:M74,M78:M80)</f>
        <v>4.8146512741000009</v>
      </c>
      <c r="N71" s="351"/>
      <c r="O71" s="352">
        <f t="shared" si="26"/>
        <v>4.4641212628521894</v>
      </c>
    </row>
    <row r="72" spans="1:15" x14ac:dyDescent="0.3">
      <c r="A72" s="2" t="s">
        <v>115</v>
      </c>
      <c r="B72" t="s">
        <v>114</v>
      </c>
      <c r="C72" s="34">
        <v>1.7513000000000001</v>
      </c>
      <c r="D72" s="34">
        <v>1.7513000000000001</v>
      </c>
      <c r="E72" s="34">
        <v>2.5937000000000001</v>
      </c>
      <c r="F72" s="34">
        <v>3.0244</v>
      </c>
      <c r="G72" s="34">
        <v>2.5937000000000001</v>
      </c>
      <c r="H72" s="34">
        <v>2.5937000000000001</v>
      </c>
      <c r="I72" s="34">
        <v>2.5937000000000001</v>
      </c>
      <c r="J72" s="34">
        <v>2.8376999999999999</v>
      </c>
      <c r="K72" s="34">
        <v>2.5937000000000001</v>
      </c>
      <c r="L72" s="34">
        <v>0</v>
      </c>
      <c r="M72" s="34">
        <v>2.5937000000000001</v>
      </c>
      <c r="N72" s="39"/>
      <c r="O72" s="89">
        <f t="shared" si="26"/>
        <v>2.4174369030406315</v>
      </c>
    </row>
    <row r="73" spans="1:15" x14ac:dyDescent="0.3">
      <c r="A73" s="2" t="s">
        <v>116</v>
      </c>
      <c r="B73" t="s">
        <v>117</v>
      </c>
      <c r="C73" s="39">
        <f>C72*0.423893</f>
        <v>0.74236381090000003</v>
      </c>
      <c r="D73" s="39">
        <f>D72*0.423893</f>
        <v>0.74236381090000003</v>
      </c>
      <c r="E73" s="39">
        <f t="shared" ref="E73:K73" si="30">E72*0.423893</f>
        <v>1.0994512741000002</v>
      </c>
      <c r="F73" s="39">
        <f t="shared" si="30"/>
        <v>1.2820219892</v>
      </c>
      <c r="G73" s="39">
        <f t="shared" si="30"/>
        <v>1.0994512741000002</v>
      </c>
      <c r="H73" s="39">
        <f t="shared" si="30"/>
        <v>1.0994512741000002</v>
      </c>
      <c r="I73" s="39">
        <f t="shared" si="30"/>
        <v>1.0994512741000002</v>
      </c>
      <c r="J73" s="39">
        <f t="shared" si="30"/>
        <v>1.2028811661000001</v>
      </c>
      <c r="K73" s="39">
        <f t="shared" si="30"/>
        <v>1.0994512741000002</v>
      </c>
      <c r="L73" s="39"/>
      <c r="M73" s="39">
        <f t="shared" ref="M73" si="31">M72*0.423893</f>
        <v>1.0994512741000002</v>
      </c>
      <c r="N73" s="39"/>
      <c r="O73" s="89">
        <f t="shared" si="26"/>
        <v>1.0247345811406028</v>
      </c>
    </row>
    <row r="74" spans="1:15" x14ac:dyDescent="0.3">
      <c r="A74" s="280" t="s">
        <v>8</v>
      </c>
      <c r="B74" s="1" t="s">
        <v>35</v>
      </c>
      <c r="C74" s="43">
        <f t="shared" ref="C74:K74" si="32">SUM(C75:C77)</f>
        <v>0.44570000000000004</v>
      </c>
      <c r="D74" s="43">
        <f t="shared" ref="D74" si="33">SUM(D75:D77)</f>
        <v>0.44570000000000004</v>
      </c>
      <c r="E74" s="43">
        <f t="shared" si="32"/>
        <v>0.80370000000000008</v>
      </c>
      <c r="F74" s="43">
        <f t="shared" si="32"/>
        <v>1.0174000000000001</v>
      </c>
      <c r="G74" s="43">
        <f t="shared" ref="G74:I74" si="34">SUM(G75:G77)</f>
        <v>0.80370000000000008</v>
      </c>
      <c r="H74" s="43">
        <f t="shared" si="34"/>
        <v>0.80370000000000008</v>
      </c>
      <c r="I74" s="43">
        <f t="shared" si="34"/>
        <v>0.80370000000000008</v>
      </c>
      <c r="J74" s="43">
        <f t="shared" si="32"/>
        <v>0.87030000000000007</v>
      </c>
      <c r="K74" s="43">
        <f t="shared" si="32"/>
        <v>0.80370000000000008</v>
      </c>
      <c r="L74" s="43"/>
      <c r="M74" s="43">
        <f t="shared" ref="M74" si="35">SUM(M75:M77)</f>
        <v>0.80370000000000008</v>
      </c>
      <c r="N74" s="43"/>
      <c r="O74" s="75">
        <f t="shared" si="26"/>
        <v>0.72727582842360561</v>
      </c>
    </row>
    <row r="75" spans="1:15" x14ac:dyDescent="0.3">
      <c r="A75" s="2" t="s">
        <v>9</v>
      </c>
      <c r="B75" t="s">
        <v>108</v>
      </c>
      <c r="C75" s="34">
        <v>0.39979999999999999</v>
      </c>
      <c r="D75" s="34">
        <v>0.39979999999999999</v>
      </c>
      <c r="E75" s="34">
        <v>0.7208</v>
      </c>
      <c r="F75" s="34">
        <v>0.91249999999999998</v>
      </c>
      <c r="G75" s="34">
        <v>0.7208</v>
      </c>
      <c r="H75" s="34">
        <v>0.7208</v>
      </c>
      <c r="I75" s="34">
        <v>0.7208</v>
      </c>
      <c r="J75" s="34">
        <v>0.78400000000000003</v>
      </c>
      <c r="K75" s="34">
        <v>0.7208</v>
      </c>
      <c r="L75" s="34">
        <v>0</v>
      </c>
      <c r="M75" s="34">
        <v>0.7208</v>
      </c>
      <c r="N75" s="39"/>
      <c r="O75" s="89">
        <f t="shared" si="26"/>
        <v>0.6524852933428551</v>
      </c>
    </row>
    <row r="76" spans="1:15" x14ac:dyDescent="0.3">
      <c r="A76" s="2" t="s">
        <v>10</v>
      </c>
      <c r="B76" t="s">
        <v>109</v>
      </c>
      <c r="C76" s="34">
        <v>4.1599999999999998E-2</v>
      </c>
      <c r="D76" s="34">
        <v>4.1599999999999998E-2</v>
      </c>
      <c r="E76" s="34">
        <v>7.51E-2</v>
      </c>
      <c r="F76" s="34">
        <v>9.5000000000000001E-2</v>
      </c>
      <c r="G76" s="34">
        <v>7.51E-2</v>
      </c>
      <c r="H76" s="34">
        <v>7.51E-2</v>
      </c>
      <c r="I76" s="34">
        <v>7.51E-2</v>
      </c>
      <c r="J76" s="34">
        <v>7.8100000000000003E-2</v>
      </c>
      <c r="K76" s="34">
        <v>7.51E-2</v>
      </c>
      <c r="L76" s="34">
        <v>0</v>
      </c>
      <c r="M76" s="34">
        <v>7.51E-2</v>
      </c>
      <c r="N76" s="39"/>
      <c r="O76" s="89">
        <f t="shared" si="26"/>
        <v>6.7752509595501734E-2</v>
      </c>
    </row>
    <row r="77" spans="1:15" x14ac:dyDescent="0.3">
      <c r="A77" s="2" t="s">
        <v>11</v>
      </c>
      <c r="B77" t="s">
        <v>110</v>
      </c>
      <c r="C77" s="34">
        <v>4.3E-3</v>
      </c>
      <c r="D77" s="34">
        <v>4.3E-3</v>
      </c>
      <c r="E77" s="34">
        <v>7.7999999999999996E-3</v>
      </c>
      <c r="F77" s="34">
        <v>9.9000000000000008E-3</v>
      </c>
      <c r="G77" s="34">
        <v>7.7999999999999996E-3</v>
      </c>
      <c r="H77" s="34">
        <v>7.7999999999999996E-3</v>
      </c>
      <c r="I77" s="34">
        <v>7.7999999999999996E-3</v>
      </c>
      <c r="J77" s="34">
        <v>8.2000000000000007E-3</v>
      </c>
      <c r="K77" s="34">
        <v>7.7999999999999996E-3</v>
      </c>
      <c r="L77" s="34">
        <v>0</v>
      </c>
      <c r="M77" s="34">
        <v>7.7999999999999996E-3</v>
      </c>
      <c r="N77" s="39"/>
      <c r="O77" s="89">
        <f t="shared" si="26"/>
        <v>7.0380254852485686E-3</v>
      </c>
    </row>
    <row r="78" spans="1:15" x14ac:dyDescent="0.3">
      <c r="A78" s="2" t="s">
        <v>13</v>
      </c>
      <c r="B78" t="s">
        <v>40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9"/>
      <c r="O78" s="89"/>
    </row>
    <row r="79" spans="1:15" x14ac:dyDescent="0.3">
      <c r="A79" s="595" t="s">
        <v>14</v>
      </c>
      <c r="B79" t="s">
        <v>118</v>
      </c>
      <c r="C79" s="34">
        <v>0.15529999999999999</v>
      </c>
      <c r="D79" s="34">
        <v>0.15529999999999999</v>
      </c>
      <c r="E79" s="34">
        <v>0.24010000000000001</v>
      </c>
      <c r="F79" s="34">
        <v>0.28560000000000002</v>
      </c>
      <c r="G79" s="34">
        <v>0.24010000000000001</v>
      </c>
      <c r="H79" s="34">
        <v>0.24010000000000001</v>
      </c>
      <c r="I79" s="34">
        <v>0.24010000000000001</v>
      </c>
      <c r="J79" s="34">
        <v>0.26200000000000001</v>
      </c>
      <c r="K79" s="34">
        <v>0.24010000000000001</v>
      </c>
      <c r="L79" s="34">
        <v>0</v>
      </c>
      <c r="M79" s="34">
        <v>0.24010000000000001</v>
      </c>
      <c r="N79" s="39"/>
      <c r="O79" s="89">
        <f t="shared" si="26"/>
        <v>0.22224636161169004</v>
      </c>
    </row>
    <row r="80" spans="1:15" x14ac:dyDescent="0.3">
      <c r="A80" s="595"/>
      <c r="B80" t="s">
        <v>117</v>
      </c>
      <c r="C80" s="34">
        <v>5.2499999999999998E-2</v>
      </c>
      <c r="D80" s="34">
        <v>5.2499999999999998E-2</v>
      </c>
      <c r="E80" s="34">
        <v>7.7700000000000005E-2</v>
      </c>
      <c r="F80" s="34">
        <v>9.06E-2</v>
      </c>
      <c r="G80" s="34">
        <v>7.7700000000000005E-2</v>
      </c>
      <c r="H80" s="34">
        <v>7.7700000000000005E-2</v>
      </c>
      <c r="I80" s="34">
        <v>7.7700000000000005E-2</v>
      </c>
      <c r="J80" s="34">
        <v>8.5000000000000006E-2</v>
      </c>
      <c r="K80" s="34">
        <v>7.7700000000000005E-2</v>
      </c>
      <c r="L80" s="34">
        <v>0</v>
      </c>
      <c r="M80" s="34">
        <v>7.7700000000000005E-2</v>
      </c>
      <c r="N80" s="39"/>
      <c r="O80" s="89">
        <f t="shared" si="26"/>
        <v>7.2427588635658541E-2</v>
      </c>
    </row>
    <row r="81" spans="1:20" x14ac:dyDescent="0.3">
      <c r="A81" s="349">
        <v>6</v>
      </c>
      <c r="B81" s="350" t="s">
        <v>42</v>
      </c>
      <c r="C81" s="354">
        <f>SUM(C82:C84)</f>
        <v>0.40059999999999996</v>
      </c>
      <c r="D81" s="354">
        <f>SUM(D82:D84)</f>
        <v>0.40059999999999996</v>
      </c>
      <c r="E81" s="354">
        <f t="shared" ref="E81:K81" si="36">SUM(E82:E84)</f>
        <v>0.49529999999999996</v>
      </c>
      <c r="F81" s="354">
        <f>SUM(F82:F84)</f>
        <v>0.54559999999999997</v>
      </c>
      <c r="G81" s="354">
        <f t="shared" ref="G81:I81" si="37">SUM(G82:G84)</f>
        <v>0.49529999999999996</v>
      </c>
      <c r="H81" s="354">
        <f t="shared" si="37"/>
        <v>0.49529999999999996</v>
      </c>
      <c r="I81" s="354">
        <f t="shared" si="37"/>
        <v>0.49529999999999996</v>
      </c>
      <c r="J81" s="354">
        <f t="shared" si="36"/>
        <v>1.0408999999999999</v>
      </c>
      <c r="K81" s="354">
        <f t="shared" si="36"/>
        <v>0.49529999999999996</v>
      </c>
      <c r="L81" s="354"/>
      <c r="M81" s="354">
        <f t="shared" ref="M81" si="38">SUM(M82:M84)</f>
        <v>0.49529999999999996</v>
      </c>
      <c r="N81" s="354"/>
      <c r="O81" s="352">
        <f t="shared" si="26"/>
        <v>0.50660237543910702</v>
      </c>
    </row>
    <row r="82" spans="1:20" x14ac:dyDescent="0.3">
      <c r="A82" s="2" t="s">
        <v>15</v>
      </c>
      <c r="B82" t="s">
        <v>43</v>
      </c>
      <c r="C82" s="34">
        <v>0.1787</v>
      </c>
      <c r="D82" s="34">
        <v>0.1787</v>
      </c>
      <c r="E82" s="34">
        <v>0.27339999999999998</v>
      </c>
      <c r="F82" s="34">
        <v>0.32369999999999999</v>
      </c>
      <c r="G82" s="34">
        <v>0.27339999999999998</v>
      </c>
      <c r="H82" s="34">
        <v>0.27339999999999998</v>
      </c>
      <c r="I82" s="34">
        <v>0.27339999999999998</v>
      </c>
      <c r="J82" s="34">
        <v>0.29859999999999998</v>
      </c>
      <c r="K82" s="34">
        <v>0.27339999999999998</v>
      </c>
      <c r="L82" s="34">
        <v>0</v>
      </c>
      <c r="M82" s="34">
        <v>0.27339999999999998</v>
      </c>
      <c r="N82" s="39"/>
      <c r="O82" s="89">
        <f t="shared" si="26"/>
        <v>0.25349478779182949</v>
      </c>
    </row>
    <row r="83" spans="1:20" x14ac:dyDescent="0.3">
      <c r="A83" s="2" t="s">
        <v>16</v>
      </c>
      <c r="B83" t="s">
        <v>80</v>
      </c>
      <c r="C83" s="34">
        <v>0.22189999999999999</v>
      </c>
      <c r="D83" s="34">
        <v>0.22189999999999999</v>
      </c>
      <c r="E83" s="34">
        <v>0.22189999999999999</v>
      </c>
      <c r="F83" s="34">
        <v>0.22189999999999999</v>
      </c>
      <c r="G83" s="34">
        <v>0.22189999999999999</v>
      </c>
      <c r="H83" s="34">
        <v>0.22189999999999999</v>
      </c>
      <c r="I83" s="34">
        <v>0.22189999999999999</v>
      </c>
      <c r="J83" s="34">
        <v>0.22189999999999999</v>
      </c>
      <c r="K83" s="34">
        <v>0.22189999999999999</v>
      </c>
      <c r="L83" s="34">
        <v>0</v>
      </c>
      <c r="M83" s="34">
        <v>0.22189999999999999</v>
      </c>
      <c r="N83" s="39"/>
      <c r="O83" s="89">
        <f t="shared" si="26"/>
        <v>0.22189999999999999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0.52039999999999997</v>
      </c>
      <c r="K84" s="39"/>
      <c r="L84" s="39"/>
      <c r="M84" s="39"/>
      <c r="N84" s="39"/>
      <c r="O84" s="89">
        <f t="shared" si="26"/>
        <v>3.1207587647277431E-2</v>
      </c>
    </row>
    <row r="85" spans="1:20" x14ac:dyDescent="0.3">
      <c r="A85" s="2" t="s">
        <v>104</v>
      </c>
      <c r="B85" t="s">
        <v>120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0.52039999999999997</v>
      </c>
      <c r="K85" s="34">
        <v>0</v>
      </c>
      <c r="L85" s="34">
        <v>0</v>
      </c>
      <c r="M85" s="34">
        <v>0</v>
      </c>
      <c r="N85" s="39"/>
      <c r="O85" s="89">
        <f t="shared" si="26"/>
        <v>3.1207587647277431E-2</v>
      </c>
    </row>
    <row r="86" spans="1:20" x14ac:dyDescent="0.3">
      <c r="A86" s="349">
        <v>7</v>
      </c>
      <c r="B86" s="350" t="s">
        <v>45</v>
      </c>
      <c r="C86" s="354">
        <f>SUM(C87:C88)</f>
        <v>0.4284</v>
      </c>
      <c r="D86" s="354">
        <f>SUM(D87:D88)</f>
        <v>0.32570000000000005</v>
      </c>
      <c r="E86" s="354">
        <f t="shared" ref="E86:M86" si="39">SUM(E87:E88)</f>
        <v>0.46300000000000002</v>
      </c>
      <c r="F86" s="354">
        <f>SUM(F87:F88)</f>
        <v>0.94840000000000002</v>
      </c>
      <c r="G86" s="354">
        <f t="shared" si="39"/>
        <v>1.3893</v>
      </c>
      <c r="H86" s="354">
        <f t="shared" si="39"/>
        <v>0.71009999999999995</v>
      </c>
      <c r="I86" s="354">
        <f t="shared" si="39"/>
        <v>1.9217</v>
      </c>
      <c r="J86" s="354">
        <f t="shared" si="39"/>
        <v>0.98819999999999997</v>
      </c>
      <c r="K86" s="354">
        <f t="shared" si="39"/>
        <v>1.0202</v>
      </c>
      <c r="L86" s="354"/>
      <c r="M86" s="354">
        <f t="shared" si="39"/>
        <v>1.589</v>
      </c>
      <c r="N86" s="354"/>
      <c r="O86" s="352">
        <f t="shared" si="26"/>
        <v>0.68807454321952355</v>
      </c>
    </row>
    <row r="87" spans="1:20" x14ac:dyDescent="0.3">
      <c r="A87" s="2" t="s">
        <v>17</v>
      </c>
      <c r="B87" t="s">
        <v>46</v>
      </c>
      <c r="C87" s="34">
        <v>0.4088</v>
      </c>
      <c r="D87" s="34">
        <v>0.31130000000000002</v>
      </c>
      <c r="E87" s="34">
        <v>0.4425</v>
      </c>
      <c r="F87" s="34">
        <v>0.90639999999999998</v>
      </c>
      <c r="G87" s="34">
        <v>1.3271999999999999</v>
      </c>
      <c r="H87" s="34">
        <v>0.67889999999999995</v>
      </c>
      <c r="I87" s="34">
        <v>1.8371999999999999</v>
      </c>
      <c r="J87" s="34">
        <v>0.9294</v>
      </c>
      <c r="K87" s="34">
        <v>0.97509999999999997</v>
      </c>
      <c r="L87" s="34">
        <v>0</v>
      </c>
      <c r="M87" s="34">
        <v>1.5187999999999999</v>
      </c>
      <c r="N87" s="39"/>
      <c r="O87" s="89">
        <f t="shared" si="26"/>
        <v>0.65677948706561451</v>
      </c>
    </row>
    <row r="88" spans="1:20" x14ac:dyDescent="0.3">
      <c r="A88" s="2" t="s">
        <v>18</v>
      </c>
      <c r="B88" t="s">
        <v>48</v>
      </c>
      <c r="C88" s="34">
        <v>1.9599999999999999E-2</v>
      </c>
      <c r="D88" s="34">
        <v>1.44E-2</v>
      </c>
      <c r="E88" s="34">
        <v>2.0500000000000001E-2</v>
      </c>
      <c r="F88" s="34">
        <v>4.2000000000000003E-2</v>
      </c>
      <c r="G88" s="34">
        <v>6.2100000000000002E-2</v>
      </c>
      <c r="H88" s="34">
        <v>3.1199999999999999E-2</v>
      </c>
      <c r="I88" s="34">
        <v>8.4500000000000006E-2</v>
      </c>
      <c r="J88" s="34">
        <v>5.8799999999999998E-2</v>
      </c>
      <c r="K88" s="34">
        <v>4.5100000000000001E-2</v>
      </c>
      <c r="L88" s="34">
        <v>0</v>
      </c>
      <c r="M88" s="34">
        <v>7.0199999999999999E-2</v>
      </c>
      <c r="N88" s="39"/>
      <c r="O88" s="89">
        <f t="shared" si="26"/>
        <v>3.1295056153909248E-2</v>
      </c>
    </row>
    <row r="89" spans="1:20" x14ac:dyDescent="0.3">
      <c r="A89" s="349">
        <v>8</v>
      </c>
      <c r="B89" s="350" t="s">
        <v>49</v>
      </c>
      <c r="C89" s="354">
        <f>SUM(C90:C93)</f>
        <v>0.8175</v>
      </c>
      <c r="D89" s="354">
        <f>SUM(D90:D93)</f>
        <v>0.44190000000000002</v>
      </c>
      <c r="E89" s="354">
        <f t="shared" ref="E89:M89" si="40">SUM(E90:E93)</f>
        <v>0.64690000000000003</v>
      </c>
      <c r="F89" s="354">
        <f>SUM(F90:F93)</f>
        <v>1.3315000000000001</v>
      </c>
      <c r="G89" s="354">
        <f t="shared" si="40"/>
        <v>1.6498999999999999</v>
      </c>
      <c r="H89" s="354">
        <f t="shared" si="40"/>
        <v>0.9284</v>
      </c>
      <c r="I89" s="354">
        <f t="shared" si="40"/>
        <v>1.7311000000000001</v>
      </c>
      <c r="J89" s="354">
        <f t="shared" si="40"/>
        <v>1.1476999999999999</v>
      </c>
      <c r="K89" s="354">
        <f t="shared" si="40"/>
        <v>1.4797</v>
      </c>
      <c r="L89" s="354"/>
      <c r="M89" s="354">
        <f t="shared" si="40"/>
        <v>2.6073000000000004</v>
      </c>
      <c r="N89" s="354"/>
      <c r="O89" s="352">
        <f t="shared" si="26"/>
        <v>0.95424626198076568</v>
      </c>
    </row>
    <row r="90" spans="1:20" x14ac:dyDescent="0.3">
      <c r="A90" s="2" t="s">
        <v>19</v>
      </c>
      <c r="B90" t="s">
        <v>46</v>
      </c>
      <c r="C90" s="34">
        <v>0.41349999999999998</v>
      </c>
      <c r="D90" s="34">
        <v>0.2235</v>
      </c>
      <c r="E90" s="34">
        <v>0.32719999999999999</v>
      </c>
      <c r="F90" s="34">
        <v>0.67349999999999999</v>
      </c>
      <c r="G90" s="34">
        <v>0.83450000000000002</v>
      </c>
      <c r="H90" s="34">
        <v>0.46960000000000002</v>
      </c>
      <c r="I90" s="34">
        <v>0.87560000000000004</v>
      </c>
      <c r="J90" s="34">
        <v>0.58050000000000002</v>
      </c>
      <c r="K90" s="34">
        <v>0.74850000000000005</v>
      </c>
      <c r="L90" s="34">
        <v>0</v>
      </c>
      <c r="M90" s="34">
        <v>1.3188</v>
      </c>
      <c r="N90" s="39"/>
      <c r="O90" s="89">
        <f t="shared" si="26"/>
        <v>0.4826673145561497</v>
      </c>
    </row>
    <row r="91" spans="1:20" x14ac:dyDescent="0.3">
      <c r="A91" s="2" t="s">
        <v>19</v>
      </c>
      <c r="B91" t="s">
        <v>47</v>
      </c>
      <c r="C91" s="34">
        <v>0.21190000000000001</v>
      </c>
      <c r="D91" s="34">
        <v>0.1145</v>
      </c>
      <c r="E91" s="34">
        <v>0.16769999999999999</v>
      </c>
      <c r="F91" s="34">
        <v>0.34510000000000002</v>
      </c>
      <c r="G91" s="34">
        <v>0.42759999999999998</v>
      </c>
      <c r="H91" s="34">
        <v>0.24060000000000001</v>
      </c>
      <c r="I91" s="34">
        <v>0.44869999999999999</v>
      </c>
      <c r="J91" s="34">
        <v>0.29749999999999999</v>
      </c>
      <c r="K91" s="34">
        <v>0.38350000000000001</v>
      </c>
      <c r="L91" s="34">
        <v>0</v>
      </c>
      <c r="M91" s="34">
        <v>0.67579999999999996</v>
      </c>
      <c r="N91" s="39"/>
      <c r="O91" s="89">
        <f t="shared" si="26"/>
        <v>0.24732548349990471</v>
      </c>
    </row>
    <row r="92" spans="1:20" x14ac:dyDescent="0.3">
      <c r="A92" s="2" t="s">
        <v>20</v>
      </c>
      <c r="B92" t="s">
        <v>50</v>
      </c>
      <c r="C92" s="34">
        <v>0.127</v>
      </c>
      <c r="D92" s="34">
        <v>6.8699999999999997E-2</v>
      </c>
      <c r="E92" s="34">
        <v>0.10050000000000001</v>
      </c>
      <c r="F92" s="34">
        <v>0.2069</v>
      </c>
      <c r="G92" s="34">
        <v>0.25640000000000002</v>
      </c>
      <c r="H92" s="34">
        <v>0.14430000000000001</v>
      </c>
      <c r="I92" s="34">
        <v>0.26900000000000002</v>
      </c>
      <c r="J92" s="34">
        <v>0.17829999999999999</v>
      </c>
      <c r="K92" s="34">
        <v>0.22989999999999999</v>
      </c>
      <c r="L92" s="34">
        <v>0</v>
      </c>
      <c r="M92" s="34">
        <v>0.40510000000000002</v>
      </c>
      <c r="N92" s="39"/>
      <c r="O92" s="89">
        <f t="shared" si="26"/>
        <v>0.14827843581075098</v>
      </c>
    </row>
    <row r="93" spans="1:20" x14ac:dyDescent="0.3">
      <c r="A93" s="2" t="s">
        <v>20</v>
      </c>
      <c r="B93" t="s">
        <v>47</v>
      </c>
      <c r="C93" s="34">
        <v>6.5100000000000005E-2</v>
      </c>
      <c r="D93" s="34">
        <v>3.5200000000000002E-2</v>
      </c>
      <c r="E93" s="34">
        <v>5.1499999999999997E-2</v>
      </c>
      <c r="F93" s="34">
        <v>0.106</v>
      </c>
      <c r="G93" s="34">
        <v>0.13139999999999999</v>
      </c>
      <c r="H93" s="34">
        <v>7.3899999999999993E-2</v>
      </c>
      <c r="I93" s="34">
        <v>0.13780000000000001</v>
      </c>
      <c r="J93" s="34">
        <v>9.1399999999999995E-2</v>
      </c>
      <c r="K93" s="34">
        <v>0.1178</v>
      </c>
      <c r="L93" s="34">
        <v>0</v>
      </c>
      <c r="M93" s="34">
        <v>0.20760000000000001</v>
      </c>
      <c r="N93" s="39"/>
      <c r="O93" s="89">
        <f t="shared" si="26"/>
        <v>7.5975028113960161E-2</v>
      </c>
    </row>
    <row r="94" spans="1:20" x14ac:dyDescent="0.3">
      <c r="A94" s="349">
        <v>9</v>
      </c>
      <c r="B94" s="350" t="s">
        <v>51</v>
      </c>
      <c r="C94" s="354">
        <f t="shared" ref="C94:K94" si="41">SUM(C97,C99)</f>
        <v>0.42113320117764119</v>
      </c>
      <c r="D94" s="354">
        <f t="shared" si="41"/>
        <v>0.46080381229764128</v>
      </c>
      <c r="E94" s="354">
        <f t="shared" si="41"/>
        <v>0.66263236044113882</v>
      </c>
      <c r="F94" s="354">
        <f t="shared" si="41"/>
        <v>0.80354501123326594</v>
      </c>
      <c r="G94" s="354">
        <f t="shared" si="41"/>
        <v>0.96763482736913886</v>
      </c>
      <c r="H94" s="354">
        <f t="shared" si="41"/>
        <v>0.79365035104913884</v>
      </c>
      <c r="I94" s="354">
        <f t="shared" si="41"/>
        <v>0.95845258744913908</v>
      </c>
      <c r="J94" s="354">
        <f t="shared" si="41"/>
        <v>0.94867537274979474</v>
      </c>
      <c r="K94" s="354">
        <f t="shared" si="41"/>
        <v>0.94770849904913901</v>
      </c>
      <c r="L94" s="354"/>
      <c r="M94" s="354">
        <f>SUM(M97,M99)</f>
        <v>1.1297883865211391</v>
      </c>
      <c r="N94" s="354"/>
      <c r="O94" s="352">
        <f t="shared" si="26"/>
        <v>0.73095048029466503</v>
      </c>
    </row>
    <row r="95" spans="1:20" x14ac:dyDescent="0.3">
      <c r="A95" s="345"/>
      <c r="B95" s="286" t="s">
        <v>238</v>
      </c>
      <c r="C95" s="507">
        <v>-1.0342</v>
      </c>
      <c r="D95" s="507">
        <v>-0.28199999999999997</v>
      </c>
      <c r="E95" s="507">
        <v>-0.29649999999999999</v>
      </c>
      <c r="F95" s="507">
        <v>-1.2250000000000001</v>
      </c>
      <c r="G95" s="507">
        <v>0</v>
      </c>
      <c r="H95" s="507">
        <v>-3.0200000000000001E-2</v>
      </c>
      <c r="I95" s="507">
        <v>-1.3172999999999999</v>
      </c>
      <c r="J95" s="507">
        <v>0</v>
      </c>
      <c r="K95" s="507">
        <v>-0.18940000000000001</v>
      </c>
      <c r="L95" s="507">
        <v>0</v>
      </c>
      <c r="M95" s="507">
        <v>-0.68899999999999995</v>
      </c>
      <c r="N95" s="268"/>
      <c r="O95" s="357">
        <f t="shared" si="26"/>
        <v>-0.28103486841746061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>SUM(C89,C86,C81,C71,C64)+C95</f>
        <v>4.9505478108999998</v>
      </c>
      <c r="D96" s="360">
        <f t="shared" ref="D96:M96" si="42">SUM(D89,D86,D81,D71,D64)+D95</f>
        <v>5.4168878109000005</v>
      </c>
      <c r="E96" s="360">
        <f t="shared" si="42"/>
        <v>7.7894432740999999</v>
      </c>
      <c r="F96" s="360">
        <f t="shared" si="42"/>
        <v>9.4459139892000028</v>
      </c>
      <c r="G96" s="360">
        <f t="shared" si="42"/>
        <v>11.374839274100001</v>
      </c>
      <c r="H96" s="360">
        <f t="shared" si="42"/>
        <v>9.3295992740999996</v>
      </c>
      <c r="I96" s="360">
        <f t="shared" si="42"/>
        <v>11.266899274100002</v>
      </c>
      <c r="J96" s="360">
        <f t="shared" si="42"/>
        <v>11.151965166099998</v>
      </c>
      <c r="K96" s="360">
        <f t="shared" si="42"/>
        <v>11.140599274100001</v>
      </c>
      <c r="L96" s="360">
        <f t="shared" si="42"/>
        <v>0</v>
      </c>
      <c r="M96" s="360">
        <f t="shared" si="42"/>
        <v>13.281003274100001</v>
      </c>
      <c r="N96" s="361"/>
      <c r="O96" s="455">
        <f t="shared" si="26"/>
        <v>8.59254338052693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43">SUM(C98:C98)</f>
        <v>0.1031347625444797</v>
      </c>
      <c r="D97" s="354">
        <f t="shared" si="43"/>
        <v>0.11285002376447971</v>
      </c>
      <c r="E97" s="354">
        <f t="shared" si="43"/>
        <v>0.1622774717293253</v>
      </c>
      <c r="F97" s="354">
        <f t="shared" si="43"/>
        <v>0.19678672613700365</v>
      </c>
      <c r="G97" s="354">
        <f t="shared" si="43"/>
        <v>0.23697202659732533</v>
      </c>
      <c r="H97" s="354">
        <f t="shared" si="43"/>
        <v>0.19436354167732531</v>
      </c>
      <c r="I97" s="354">
        <f t="shared" si="43"/>
        <v>0.23472331257732534</v>
      </c>
      <c r="J97" s="354">
        <f t="shared" si="43"/>
        <v>0.23232889030536127</v>
      </c>
      <c r="K97" s="354">
        <f t="shared" si="43"/>
        <v>0.23209210467732533</v>
      </c>
      <c r="L97" s="354"/>
      <c r="M97" s="354">
        <f>SUM(M98:M98)</f>
        <v>0.27668314120932536</v>
      </c>
      <c r="N97" s="354"/>
      <c r="O97" s="352">
        <f t="shared" si="26"/>
        <v>0.17900845624651757</v>
      </c>
    </row>
    <row r="98" spans="1:18" x14ac:dyDescent="0.3">
      <c r="A98" s="2" t="s">
        <v>121</v>
      </c>
      <c r="B98" t="s">
        <v>128</v>
      </c>
      <c r="C98" s="246">
        <f>0.020833*C96</f>
        <v>0.1031347625444797</v>
      </c>
      <c r="D98" s="246">
        <f t="shared" ref="D98:M98" si="44">0.020833*D96</f>
        <v>0.11285002376447971</v>
      </c>
      <c r="E98" s="246">
        <f t="shared" si="44"/>
        <v>0.1622774717293253</v>
      </c>
      <c r="F98" s="246">
        <f t="shared" si="44"/>
        <v>0.19678672613700365</v>
      </c>
      <c r="G98" s="246">
        <f t="shared" si="44"/>
        <v>0.23697202659732533</v>
      </c>
      <c r="H98" s="246">
        <f t="shared" si="44"/>
        <v>0.19436354167732531</v>
      </c>
      <c r="I98" s="246">
        <f t="shared" si="44"/>
        <v>0.23472331257732534</v>
      </c>
      <c r="J98" s="246">
        <f t="shared" si="44"/>
        <v>0.23232889030536127</v>
      </c>
      <c r="K98" s="246">
        <f t="shared" si="44"/>
        <v>0.23209210467732533</v>
      </c>
      <c r="L98" s="34"/>
      <c r="M98" s="246">
        <f t="shared" si="44"/>
        <v>0.27668314120932536</v>
      </c>
      <c r="N98" s="39"/>
      <c r="O98" s="246">
        <f t="shared" si="26"/>
        <v>0.17900845624651757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0.31799843863316152</v>
      </c>
      <c r="D99" s="354">
        <f t="shared" ref="D99:M99" si="45">SUM(D100,D101)</f>
        <v>0.34795378853316156</v>
      </c>
      <c r="E99" s="354">
        <f t="shared" si="45"/>
        <v>0.50035488871181355</v>
      </c>
      <c r="F99" s="354">
        <f t="shared" si="45"/>
        <v>0.60675828509626228</v>
      </c>
      <c r="G99" s="354">
        <f t="shared" si="45"/>
        <v>0.73066280077181356</v>
      </c>
      <c r="H99" s="354">
        <f t="shared" si="45"/>
        <v>0.59928680937181356</v>
      </c>
      <c r="I99" s="354">
        <f t="shared" si="45"/>
        <v>0.72372927487181371</v>
      </c>
      <c r="J99" s="354">
        <f t="shared" si="45"/>
        <v>0.71634648244443344</v>
      </c>
      <c r="K99" s="354">
        <f t="shared" si="45"/>
        <v>0.71561639437181368</v>
      </c>
      <c r="L99" s="354"/>
      <c r="M99" s="354">
        <f t="shared" si="45"/>
        <v>0.85310524531181364</v>
      </c>
      <c r="N99" s="354"/>
      <c r="O99" s="352">
        <f t="shared" si="26"/>
        <v>0.55194202404814741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0.1031347625444797</v>
      </c>
      <c r="D100" s="39">
        <f t="shared" ref="D100:M100" si="46">D98</f>
        <v>0.11285002376447971</v>
      </c>
      <c r="E100" s="39">
        <f t="shared" si="46"/>
        <v>0.1622774717293253</v>
      </c>
      <c r="F100" s="39">
        <f t="shared" si="46"/>
        <v>0.19678672613700365</v>
      </c>
      <c r="G100" s="39">
        <f t="shared" si="46"/>
        <v>0.23697202659732533</v>
      </c>
      <c r="H100" s="39">
        <f t="shared" si="46"/>
        <v>0.19436354167732531</v>
      </c>
      <c r="I100" s="39">
        <f t="shared" si="46"/>
        <v>0.23472331257732534</v>
      </c>
      <c r="J100" s="39">
        <f t="shared" si="46"/>
        <v>0.23232889030536127</v>
      </c>
      <c r="K100" s="39">
        <f t="shared" si="46"/>
        <v>0.23209210467732533</v>
      </c>
      <c r="L100" s="39"/>
      <c r="M100" s="39">
        <f t="shared" si="46"/>
        <v>0.27668314120932536</v>
      </c>
      <c r="N100" s="39"/>
      <c r="O100" s="246">
        <f t="shared" si="26"/>
        <v>0.17900845624651757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0.21486367608868182</v>
      </c>
      <c r="D101" s="246">
        <f t="shared" ref="D101:M101" si="47">0.043402*D96</f>
        <v>0.23510376476868183</v>
      </c>
      <c r="E101" s="246">
        <f t="shared" si="47"/>
        <v>0.33807741698248822</v>
      </c>
      <c r="F101" s="246">
        <f t="shared" si="47"/>
        <v>0.40997155895925858</v>
      </c>
      <c r="G101" s="246">
        <f t="shared" si="47"/>
        <v>0.49369077417448826</v>
      </c>
      <c r="H101" s="246">
        <f t="shared" si="47"/>
        <v>0.40492326769448822</v>
      </c>
      <c r="I101" s="246">
        <f t="shared" si="47"/>
        <v>0.48900596229448834</v>
      </c>
      <c r="J101" s="246">
        <f t="shared" si="47"/>
        <v>0.48401759213907214</v>
      </c>
      <c r="K101" s="246">
        <f t="shared" si="47"/>
        <v>0.4835242896944883</v>
      </c>
      <c r="L101" s="34"/>
      <c r="M101" s="246">
        <f t="shared" si="47"/>
        <v>0.57642210410248829</v>
      </c>
      <c r="N101" s="39"/>
      <c r="O101" s="246">
        <f t="shared" si="26"/>
        <v>0.37293356780162989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366">
        <v>1.32E-2</v>
      </c>
      <c r="D102" s="366">
        <v>1.32E-2</v>
      </c>
      <c r="E102" s="366">
        <v>1.32E-2</v>
      </c>
      <c r="F102" s="366">
        <v>1.32E-2</v>
      </c>
      <c r="G102" s="366">
        <v>1.32E-2</v>
      </c>
      <c r="H102" s="366">
        <v>1.32E-2</v>
      </c>
      <c r="I102" s="366">
        <v>1.32E-2</v>
      </c>
      <c r="J102" s="366">
        <v>1.32E-2</v>
      </c>
      <c r="K102" s="366">
        <v>1.32E-2</v>
      </c>
      <c r="L102" s="366"/>
      <c r="M102" s="366">
        <v>1.32E-2</v>
      </c>
      <c r="N102" s="367"/>
      <c r="O102" s="368">
        <f t="shared" si="26"/>
        <v>1.3200000000000002E-2</v>
      </c>
    </row>
    <row r="103" spans="1:18" ht="18" x14ac:dyDescent="0.3">
      <c r="A103" s="579" t="s">
        <v>60</v>
      </c>
      <c r="B103" s="579"/>
      <c r="C103" s="340">
        <f>SUM(C94,C96,C102)</f>
        <v>5.3848810120776411</v>
      </c>
      <c r="D103" s="340">
        <f t="shared" ref="D103:M103" si="48">SUM(D94,D96,D102)</f>
        <v>5.8908916231976418</v>
      </c>
      <c r="E103" s="340">
        <f t="shared" si="48"/>
        <v>8.465275634541138</v>
      </c>
      <c r="F103" s="340">
        <f t="shared" si="48"/>
        <v>10.262659000433269</v>
      </c>
      <c r="G103" s="340">
        <f t="shared" si="48"/>
        <v>12.355674101469139</v>
      </c>
      <c r="H103" s="340">
        <f t="shared" si="48"/>
        <v>10.136449625149138</v>
      </c>
      <c r="I103" s="340">
        <f t="shared" si="48"/>
        <v>12.238551861549141</v>
      </c>
      <c r="J103" s="340">
        <f t="shared" si="48"/>
        <v>12.113840538849793</v>
      </c>
      <c r="K103" s="340">
        <f t="shared" si="48"/>
        <v>12.101507773149139</v>
      </c>
      <c r="L103" s="340">
        <f t="shared" si="48"/>
        <v>0</v>
      </c>
      <c r="M103" s="340">
        <f t="shared" si="48"/>
        <v>14.423991660621139</v>
      </c>
      <c r="N103" s="356"/>
      <c r="O103" s="467">
        <f t="shared" si="26"/>
        <v>9.3366938608215957</v>
      </c>
      <c r="P103" s="335" t="s">
        <v>243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0.31855664617999974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2</v>
      </c>
      <c r="D109" s="1">
        <v>32</v>
      </c>
      <c r="E109" s="1">
        <v>137</v>
      </c>
      <c r="F109" s="1">
        <v>13</v>
      </c>
      <c r="G109" s="1">
        <v>6</v>
      </c>
      <c r="H109" s="1">
        <v>70</v>
      </c>
      <c r="I109" s="1">
        <v>0</v>
      </c>
      <c r="J109" s="1">
        <v>9</v>
      </c>
      <c r="K109" s="1">
        <v>73</v>
      </c>
      <c r="L109" s="1">
        <v>16</v>
      </c>
      <c r="M109" s="1">
        <v>43</v>
      </c>
      <c r="O109" s="1">
        <f>SUM(C109:M109)</f>
        <v>401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503">
        <v>11937.12</v>
      </c>
      <c r="D111" s="508">
        <v>249016.25</v>
      </c>
      <c r="E111" s="505">
        <v>950181.17</v>
      </c>
      <c r="F111" s="505">
        <v>46387.49</v>
      </c>
      <c r="G111" s="505">
        <v>24498.67</v>
      </c>
      <c r="H111" s="505">
        <v>425500.54</v>
      </c>
      <c r="I111" s="504">
        <v>0</v>
      </c>
      <c r="J111" s="503">
        <v>62728.89</v>
      </c>
      <c r="K111" s="505">
        <v>367113.91</v>
      </c>
      <c r="L111" s="505">
        <v>94901.31</v>
      </c>
      <c r="M111" s="505">
        <v>226278.92</v>
      </c>
      <c r="N111" s="342"/>
      <c r="O111" s="344">
        <f>SUM(C111:M111)</f>
        <v>2458544.27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1.008184</v>
      </c>
      <c r="D113" s="354">
        <f t="shared" ref="D113:M113" si="49">SUM(D114:D119)</f>
        <v>1.3954279999999999</v>
      </c>
      <c r="E113" s="354">
        <f t="shared" si="49"/>
        <v>1.6392960000000001</v>
      </c>
      <c r="F113" s="354">
        <f t="shared" si="49"/>
        <v>1.9514960000000001</v>
      </c>
      <c r="G113" s="354">
        <f t="shared" si="49"/>
        <v>2.512292</v>
      </c>
      <c r="H113" s="354">
        <f t="shared" si="49"/>
        <v>2.4355560000000001</v>
      </c>
      <c r="I113" s="354"/>
      <c r="J113" s="354">
        <f t="shared" si="49"/>
        <v>2.8374939999999995</v>
      </c>
      <c r="K113" s="354">
        <f>SUM(K114:K119)</f>
        <v>3.6218560000000002</v>
      </c>
      <c r="L113" s="354">
        <f t="shared" si="49"/>
        <v>3.9993680000000005</v>
      </c>
      <c r="M113" s="354">
        <f t="shared" si="49"/>
        <v>4.7557120000000008</v>
      </c>
      <c r="N113" s="351"/>
      <c r="O113" s="352">
        <f t="shared" ref="O113:O126" si="50">(C113*$C$111+D113*$D$111+E113*$E$111+F113*$F$111+G113*$G$111+H113*$H$111+I113*$I$111+J113*$J$111+K113*$K$111+L113*$L$111+M113*$M$111)/$O$111</f>
        <v>2.4684687347810339</v>
      </c>
    </row>
    <row r="114" spans="1:15" x14ac:dyDescent="0.3">
      <c r="A114" s="2" t="s">
        <v>3</v>
      </c>
      <c r="B114" t="s">
        <v>30</v>
      </c>
      <c r="C114" s="276">
        <v>0.68710000000000004</v>
      </c>
      <c r="D114" s="34">
        <v>0.93069999999999997</v>
      </c>
      <c r="E114" s="34">
        <v>1.0724</v>
      </c>
      <c r="F114" s="34">
        <v>1.0724</v>
      </c>
      <c r="G114" s="34">
        <v>1.5323</v>
      </c>
      <c r="H114" s="34">
        <v>1.6113999999999999</v>
      </c>
      <c r="I114" s="34">
        <v>0</v>
      </c>
      <c r="J114" s="34">
        <v>1.1949000000000001</v>
      </c>
      <c r="K114" s="34">
        <v>2.2439</v>
      </c>
      <c r="L114" s="34">
        <v>2.5817000000000001</v>
      </c>
      <c r="M114" s="34">
        <v>2.7078000000000002</v>
      </c>
      <c r="N114" s="34"/>
      <c r="O114" s="89">
        <f t="shared" si="50"/>
        <v>1.5408788864806571</v>
      </c>
    </row>
    <row r="115" spans="1:15" x14ac:dyDescent="0.3">
      <c r="A115" s="2" t="s">
        <v>4</v>
      </c>
      <c r="B115" t="s">
        <v>31</v>
      </c>
      <c r="C115" s="39">
        <f t="shared" ref="C115:M115" si="51">C114*0.04</f>
        <v>2.7484000000000001E-2</v>
      </c>
      <c r="D115" s="39">
        <f t="shared" si="51"/>
        <v>3.7227999999999997E-2</v>
      </c>
      <c r="E115" s="39">
        <f t="shared" si="51"/>
        <v>4.2896000000000004E-2</v>
      </c>
      <c r="F115" s="39">
        <f t="shared" si="51"/>
        <v>4.2896000000000004E-2</v>
      </c>
      <c r="G115" s="39">
        <f t="shared" si="51"/>
        <v>6.1291999999999999E-2</v>
      </c>
      <c r="H115" s="39">
        <f t="shared" si="51"/>
        <v>6.4455999999999999E-2</v>
      </c>
      <c r="I115" s="39"/>
      <c r="J115" s="39">
        <f>J114*0.06</f>
        <v>7.1694000000000008E-2</v>
      </c>
      <c r="K115" s="39">
        <f t="shared" si="51"/>
        <v>8.9756000000000002E-2</v>
      </c>
      <c r="L115" s="39">
        <f t="shared" si="51"/>
        <v>0.10326800000000001</v>
      </c>
      <c r="M115" s="39">
        <f t="shared" si="51"/>
        <v>0.10831200000000001</v>
      </c>
      <c r="N115" s="34"/>
      <c r="O115" s="89">
        <f t="shared" si="50"/>
        <v>6.2244904501174599E-2</v>
      </c>
    </row>
    <row r="116" spans="1:15" x14ac:dyDescent="0.3">
      <c r="A116" s="2" t="s">
        <v>192</v>
      </c>
      <c r="B116" t="s">
        <v>195</v>
      </c>
      <c r="C116" s="34">
        <v>0</v>
      </c>
      <c r="D116" s="34">
        <v>1.4500000000000001E-2</v>
      </c>
      <c r="E116" s="34">
        <v>1.37E-2</v>
      </c>
      <c r="F116" s="34">
        <v>0</v>
      </c>
      <c r="G116" s="34">
        <v>0</v>
      </c>
      <c r="H116" s="34">
        <v>1.0699999999999999E-2</v>
      </c>
      <c r="I116" s="34">
        <v>0</v>
      </c>
      <c r="J116" s="34">
        <v>5.9700000000000003E-2</v>
      </c>
      <c r="K116" s="34">
        <v>3.8800000000000001E-2</v>
      </c>
      <c r="L116" s="34">
        <v>0.10489999999999999</v>
      </c>
      <c r="M116" s="34">
        <v>5.9799999999999999E-2</v>
      </c>
      <c r="N116" s="34"/>
      <c r="O116" s="89">
        <f t="shared" si="50"/>
        <v>2.548525787091074E-2</v>
      </c>
    </row>
    <row r="117" spans="1:15" x14ac:dyDescent="0.3">
      <c r="A117" s="2" t="s">
        <v>5</v>
      </c>
      <c r="B117" t="s">
        <v>32</v>
      </c>
      <c r="C117" s="34">
        <v>8.6199999999999999E-2</v>
      </c>
      <c r="D117" s="34">
        <v>0.1268</v>
      </c>
      <c r="E117" s="34">
        <v>0.16500000000000001</v>
      </c>
      <c r="F117" s="34">
        <v>0.16500000000000001</v>
      </c>
      <c r="G117" s="34">
        <v>0.16500000000000001</v>
      </c>
      <c r="H117" s="34">
        <v>0.1923</v>
      </c>
      <c r="I117" s="34">
        <v>0</v>
      </c>
      <c r="J117" s="34">
        <v>0.1923</v>
      </c>
      <c r="K117" s="34">
        <v>0.22839999999999999</v>
      </c>
      <c r="L117" s="34">
        <v>0.22839999999999999</v>
      </c>
      <c r="M117" s="34">
        <v>0.26960000000000001</v>
      </c>
      <c r="N117" s="34"/>
      <c r="O117" s="89">
        <f t="shared" si="50"/>
        <v>0.18771105641429026</v>
      </c>
    </row>
    <row r="118" spans="1:15" x14ac:dyDescent="0.3">
      <c r="A118" s="2" t="s">
        <v>6</v>
      </c>
      <c r="B118" t="s">
        <v>33</v>
      </c>
      <c r="C118" s="34">
        <v>0.2074</v>
      </c>
      <c r="D118" s="34">
        <v>0.28620000000000001</v>
      </c>
      <c r="E118" s="34">
        <v>0.3453</v>
      </c>
      <c r="F118" s="34">
        <v>0.67120000000000002</v>
      </c>
      <c r="G118" s="34">
        <v>0.75370000000000004</v>
      </c>
      <c r="H118" s="34">
        <v>0.55669999999999997</v>
      </c>
      <c r="I118" s="34">
        <v>0</v>
      </c>
      <c r="J118" s="34">
        <v>0.96399999999999997</v>
      </c>
      <c r="K118" s="34">
        <v>1.0209999999999999</v>
      </c>
      <c r="L118" s="34">
        <v>0.98109999999999997</v>
      </c>
      <c r="M118" s="34">
        <v>1.6102000000000001</v>
      </c>
      <c r="N118" s="34"/>
      <c r="O118" s="89">
        <f t="shared" si="50"/>
        <v>0.64309348117575282</v>
      </c>
    </row>
    <row r="119" spans="1:15" x14ac:dyDescent="0.3">
      <c r="A119" s="2" t="s">
        <v>100</v>
      </c>
      <c r="B119" t="s">
        <v>101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0.35489999999999999</v>
      </c>
      <c r="K119" s="34">
        <v>0</v>
      </c>
      <c r="L119" s="34">
        <v>0</v>
      </c>
      <c r="M119" s="34">
        <v>0</v>
      </c>
      <c r="N119" s="34"/>
      <c r="O119" s="89">
        <f t="shared" si="50"/>
        <v>9.0551483382481455E-3</v>
      </c>
    </row>
    <row r="120" spans="1:15" ht="28.8" x14ac:dyDescent="0.3">
      <c r="A120" s="349">
        <v>5</v>
      </c>
      <c r="B120" s="353" t="s">
        <v>71</v>
      </c>
      <c r="C120" s="354">
        <f t="shared" ref="C120:H120" si="52">SUM(C121:C123,C127:C129)</f>
        <v>3.0658267716000003</v>
      </c>
      <c r="D120" s="354">
        <f t="shared" si="52"/>
        <v>3.0658267716000003</v>
      </c>
      <c r="E120" s="354">
        <f t="shared" si="52"/>
        <v>4.7404402496000007</v>
      </c>
      <c r="F120" s="354">
        <f t="shared" si="52"/>
        <v>4.9418210624000007</v>
      </c>
      <c r="G120" s="354">
        <f t="shared" si="52"/>
        <v>4.7404402496000007</v>
      </c>
      <c r="H120" s="354">
        <f t="shared" si="52"/>
        <v>4.7404402496000007</v>
      </c>
      <c r="I120" s="354"/>
      <c r="J120" s="354">
        <f>SUM(J121:J123,J127:J129)</f>
        <v>5.1768474017000008</v>
      </c>
      <c r="K120" s="354">
        <f>SUM(K121:K123,K127:K129)</f>
        <v>4.7404402496000007</v>
      </c>
      <c r="L120" s="354">
        <f>SUM(L121:L123,L127:L129)</f>
        <v>4.7404402496000007</v>
      </c>
      <c r="M120" s="354">
        <f>SUM(M121:M123,M127:M129)</f>
        <v>4.7404402496000007</v>
      </c>
      <c r="N120" s="351"/>
      <c r="O120" s="352">
        <f t="shared" si="50"/>
        <v>4.5776288051462162</v>
      </c>
    </row>
    <row r="121" spans="1:15" x14ac:dyDescent="0.3">
      <c r="A121" s="2" t="s">
        <v>115</v>
      </c>
      <c r="B121" t="s">
        <v>114</v>
      </c>
      <c r="C121" s="34">
        <v>1.7012</v>
      </c>
      <c r="D121" s="34">
        <v>1.7012</v>
      </c>
      <c r="E121" s="34">
        <v>2.5472000000000001</v>
      </c>
      <c r="F121" s="34">
        <v>2.6368</v>
      </c>
      <c r="G121" s="34">
        <v>2.5472000000000001</v>
      </c>
      <c r="H121" s="34">
        <v>2.5472000000000001</v>
      </c>
      <c r="I121" s="34">
        <v>0</v>
      </c>
      <c r="J121" s="34">
        <v>2.7869000000000002</v>
      </c>
      <c r="K121" s="34">
        <v>2.5472000000000001</v>
      </c>
      <c r="L121" s="34">
        <v>2.5472000000000001</v>
      </c>
      <c r="M121" s="34">
        <v>2.5472000000000001</v>
      </c>
      <c r="N121" s="39"/>
      <c r="O121" s="89">
        <f t="shared" si="50"/>
        <v>2.4652107840876911</v>
      </c>
    </row>
    <row r="122" spans="1:15" x14ac:dyDescent="0.3">
      <c r="A122" s="2" t="s">
        <v>116</v>
      </c>
      <c r="B122" t="s">
        <v>117</v>
      </c>
      <c r="C122" s="39">
        <f>C121*0.423893</f>
        <v>0.72112677160000005</v>
      </c>
      <c r="D122" s="39">
        <f>D121*0.423893</f>
        <v>0.72112677160000005</v>
      </c>
      <c r="E122" s="39">
        <f t="shared" ref="E122:M122" si="53">E121*0.423893</f>
        <v>1.0797402496000001</v>
      </c>
      <c r="F122" s="39">
        <f t="shared" si="53"/>
        <v>1.1177210624</v>
      </c>
      <c r="G122" s="39">
        <f t="shared" si="53"/>
        <v>1.0797402496000001</v>
      </c>
      <c r="H122" s="39">
        <f t="shared" si="53"/>
        <v>1.0797402496000001</v>
      </c>
      <c r="I122" s="39"/>
      <c r="J122" s="39">
        <f t="shared" si="53"/>
        <v>1.1813474017000001</v>
      </c>
      <c r="K122" s="39">
        <f t="shared" si="53"/>
        <v>1.0797402496000001</v>
      </c>
      <c r="L122" s="39">
        <f t="shared" si="53"/>
        <v>1.0797402496000001</v>
      </c>
      <c r="M122" s="39">
        <f t="shared" si="53"/>
        <v>1.0797402496000001</v>
      </c>
      <c r="N122" s="39"/>
      <c r="O122" s="89">
        <f t="shared" si="50"/>
        <v>1.0449855948992839</v>
      </c>
    </row>
    <row r="123" spans="1:15" x14ac:dyDescent="0.3">
      <c r="A123" s="280" t="s">
        <v>8</v>
      </c>
      <c r="B123" s="1" t="s">
        <v>35</v>
      </c>
      <c r="C123" s="43">
        <f t="shared" ref="C123:F123" si="54">SUM(C124:C126)</f>
        <v>0.44110000000000005</v>
      </c>
      <c r="D123" s="43">
        <f t="shared" ref="D123" si="55">SUM(D124:D126)</f>
        <v>0.44110000000000005</v>
      </c>
      <c r="E123" s="43">
        <f t="shared" si="54"/>
        <v>0.80059999999999998</v>
      </c>
      <c r="F123" s="43">
        <f t="shared" si="54"/>
        <v>0.86109999999999998</v>
      </c>
      <c r="G123" s="43">
        <f t="shared" ref="G123:H123" si="56">SUM(G124:G126)</f>
        <v>0.80059999999999998</v>
      </c>
      <c r="H123" s="43">
        <f t="shared" si="56"/>
        <v>0.80059999999999998</v>
      </c>
      <c r="I123" s="43"/>
      <c r="J123" s="43">
        <f>SUM(J124:J126)</f>
        <v>0.8669</v>
      </c>
      <c r="K123" s="43">
        <f t="shared" ref="K123:M123" si="57">SUM(K124:K126)</f>
        <v>0.80059999999999998</v>
      </c>
      <c r="L123" s="43">
        <f t="shared" si="57"/>
        <v>0.80059999999999998</v>
      </c>
      <c r="M123" s="43">
        <f t="shared" si="57"/>
        <v>0.80059999999999998</v>
      </c>
      <c r="N123" s="43"/>
      <c r="O123" s="75">
        <f t="shared" si="50"/>
        <v>0.76527528812771795</v>
      </c>
    </row>
    <row r="124" spans="1:15" x14ac:dyDescent="0.3">
      <c r="A124" s="2" t="s">
        <v>9</v>
      </c>
      <c r="B124" t="s">
        <v>108</v>
      </c>
      <c r="C124" s="34">
        <v>0.39560000000000001</v>
      </c>
      <c r="D124" s="34">
        <v>0.39560000000000001</v>
      </c>
      <c r="E124" s="34">
        <v>0.71799999999999997</v>
      </c>
      <c r="F124" s="34">
        <v>0.77229999999999999</v>
      </c>
      <c r="G124" s="34">
        <v>0.71799999999999997</v>
      </c>
      <c r="H124" s="34">
        <v>0.71799999999999997</v>
      </c>
      <c r="I124" s="34">
        <v>0</v>
      </c>
      <c r="J124" s="34">
        <v>0.78100000000000003</v>
      </c>
      <c r="K124" s="34">
        <v>0.71799999999999997</v>
      </c>
      <c r="L124" s="34">
        <v>0.71799999999999997</v>
      </c>
      <c r="M124" s="34">
        <v>0.71799999999999997</v>
      </c>
      <c r="N124" s="39"/>
      <c r="O124" s="89">
        <f t="shared" si="50"/>
        <v>0.68641195553863266</v>
      </c>
    </row>
    <row r="125" spans="1:15" x14ac:dyDescent="0.3">
      <c r="A125" s="2" t="s">
        <v>10</v>
      </c>
      <c r="B125" t="s">
        <v>109</v>
      </c>
      <c r="C125" s="34">
        <v>4.1200000000000001E-2</v>
      </c>
      <c r="D125" s="34">
        <v>4.1200000000000001E-2</v>
      </c>
      <c r="E125" s="34">
        <v>7.4800000000000005E-2</v>
      </c>
      <c r="F125" s="34">
        <v>8.0399999999999999E-2</v>
      </c>
      <c r="G125" s="34">
        <v>7.4800000000000005E-2</v>
      </c>
      <c r="H125" s="34">
        <v>7.4800000000000005E-2</v>
      </c>
      <c r="I125" s="34">
        <v>0</v>
      </c>
      <c r="J125" s="34">
        <v>7.7799999999999994E-2</v>
      </c>
      <c r="K125" s="34">
        <v>7.4800000000000005E-2</v>
      </c>
      <c r="L125" s="34">
        <v>7.4800000000000005E-2</v>
      </c>
      <c r="M125" s="34">
        <v>7.4800000000000005E-2</v>
      </c>
      <c r="N125" s="39"/>
      <c r="O125" s="89">
        <f t="shared" si="50"/>
        <v>7.141585242961683E-2</v>
      </c>
    </row>
    <row r="126" spans="1:15" x14ac:dyDescent="0.3">
      <c r="A126" s="2" t="s">
        <v>11</v>
      </c>
      <c r="B126" t="s">
        <v>110</v>
      </c>
      <c r="C126" s="34">
        <v>4.3E-3</v>
      </c>
      <c r="D126" s="34">
        <v>4.3E-3</v>
      </c>
      <c r="E126" s="34">
        <v>7.7999999999999996E-3</v>
      </c>
      <c r="F126" s="34">
        <v>8.3999999999999995E-3</v>
      </c>
      <c r="G126" s="34">
        <v>7.7999999999999996E-3</v>
      </c>
      <c r="H126" s="34">
        <v>7.7999999999999996E-3</v>
      </c>
      <c r="I126" s="34">
        <v>0</v>
      </c>
      <c r="J126" s="34">
        <v>8.0999999999999996E-3</v>
      </c>
      <c r="K126" s="34">
        <v>7.7999999999999996E-3</v>
      </c>
      <c r="L126" s="34">
        <v>7.7999999999999996E-3</v>
      </c>
      <c r="M126" s="34">
        <v>7.7999999999999996E-3</v>
      </c>
      <c r="N126" s="39"/>
      <c r="O126" s="89">
        <f t="shared" si="50"/>
        <v>7.4474801594685142E-3</v>
      </c>
    </row>
    <row r="127" spans="1:15" x14ac:dyDescent="0.3">
      <c r="A127" s="2" t="s">
        <v>13</v>
      </c>
      <c r="B127" t="s">
        <v>40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9"/>
      <c r="O127" s="89"/>
    </row>
    <row r="128" spans="1:15" x14ac:dyDescent="0.3">
      <c r="A128" s="595" t="s">
        <v>14</v>
      </c>
      <c r="B128" t="s">
        <v>118</v>
      </c>
      <c r="C128" s="34">
        <v>0.15140000000000001</v>
      </c>
      <c r="D128" s="34">
        <v>0.15140000000000001</v>
      </c>
      <c r="E128" s="34">
        <v>0.2366</v>
      </c>
      <c r="F128" s="34">
        <v>0.2472</v>
      </c>
      <c r="G128" s="34">
        <v>0.2366</v>
      </c>
      <c r="H128" s="34">
        <v>0.2366</v>
      </c>
      <c r="I128" s="34">
        <v>0</v>
      </c>
      <c r="J128" s="34">
        <v>0.25819999999999999</v>
      </c>
      <c r="K128" s="34">
        <v>0.2366</v>
      </c>
      <c r="L128" s="34">
        <v>0.2366</v>
      </c>
      <c r="M128" s="34">
        <v>0.2366</v>
      </c>
      <c r="N128" s="39"/>
      <c r="O128" s="89">
        <f t="shared" ref="O128:O152" si="58">(C128*$C$111+D128*$D$111+E128*$E$111+F128*$F$111+G128*$G$111+H128*$H$111+I128*$I$111+J128*$J$111+K128*$K$111+L128*$L$111+M128*$M$111)/$O$111</f>
        <v>0.22830786714936807</v>
      </c>
    </row>
    <row r="129" spans="1:20" x14ac:dyDescent="0.3">
      <c r="A129" s="595"/>
      <c r="B129" t="s">
        <v>117</v>
      </c>
      <c r="C129" s="34">
        <v>5.0999999999999997E-2</v>
      </c>
      <c r="D129" s="34">
        <v>5.0999999999999997E-2</v>
      </c>
      <c r="E129" s="34">
        <v>7.6300000000000007E-2</v>
      </c>
      <c r="F129" s="34">
        <v>7.9000000000000001E-2</v>
      </c>
      <c r="G129" s="34">
        <v>7.6300000000000007E-2</v>
      </c>
      <c r="H129" s="34">
        <v>7.6300000000000007E-2</v>
      </c>
      <c r="I129" s="34">
        <v>0</v>
      </c>
      <c r="J129" s="34">
        <v>8.3500000000000005E-2</v>
      </c>
      <c r="K129" s="34">
        <v>7.6300000000000007E-2</v>
      </c>
      <c r="L129" s="34">
        <v>7.6300000000000007E-2</v>
      </c>
      <c r="M129" s="34">
        <v>7.6300000000000007E-2</v>
      </c>
      <c r="N129" s="39"/>
      <c r="O129" s="89">
        <f t="shared" si="58"/>
        <v>7.3849270882154996E-2</v>
      </c>
    </row>
    <row r="130" spans="1:20" x14ac:dyDescent="0.3">
      <c r="A130" s="349">
        <v>6</v>
      </c>
      <c r="B130" s="350" t="s">
        <v>42</v>
      </c>
      <c r="C130" s="354">
        <f>SUM(C131:C133)</f>
        <v>0.38150000000000001</v>
      </c>
      <c r="D130" s="354">
        <f>SUM(D131:D133)</f>
        <v>0.38150000000000001</v>
      </c>
      <c r="E130" s="354">
        <f t="shared" ref="E130:H130" si="59">SUM(E131:E133)</f>
        <v>0.47660000000000002</v>
      </c>
      <c r="F130" s="354">
        <f t="shared" si="59"/>
        <v>0.48799999999999999</v>
      </c>
      <c r="G130" s="354">
        <f t="shared" si="59"/>
        <v>0.47660000000000002</v>
      </c>
      <c r="H130" s="354">
        <f t="shared" si="59"/>
        <v>0.47660000000000002</v>
      </c>
      <c r="I130" s="354"/>
      <c r="J130" s="354">
        <f>SUM(J131:J133)</f>
        <v>1.0217999999999998</v>
      </c>
      <c r="K130" s="354">
        <f t="shared" ref="K130:M130" si="60">SUM(K131:K133)</f>
        <v>0.47660000000000002</v>
      </c>
      <c r="L130" s="354">
        <f t="shared" si="60"/>
        <v>0.47660000000000002</v>
      </c>
      <c r="M130" s="354">
        <f t="shared" si="60"/>
        <v>0.47660000000000002</v>
      </c>
      <c r="N130" s="354"/>
      <c r="O130" s="352">
        <f t="shared" si="58"/>
        <v>0.48063163076945536</v>
      </c>
    </row>
    <row r="131" spans="1:20" x14ac:dyDescent="0.3">
      <c r="A131" s="2" t="s">
        <v>15</v>
      </c>
      <c r="B131" t="s">
        <v>43</v>
      </c>
      <c r="C131" s="34">
        <v>0.1741</v>
      </c>
      <c r="D131" s="34">
        <v>0.1741</v>
      </c>
      <c r="E131" s="34">
        <v>0.26919999999999999</v>
      </c>
      <c r="F131" s="34">
        <v>0.28060000000000002</v>
      </c>
      <c r="G131" s="34">
        <v>0.26919999999999999</v>
      </c>
      <c r="H131" s="34">
        <v>0.26919999999999999</v>
      </c>
      <c r="I131" s="34">
        <v>0</v>
      </c>
      <c r="J131" s="34">
        <v>0.29399999999999998</v>
      </c>
      <c r="K131" s="34">
        <v>0.26919999999999999</v>
      </c>
      <c r="L131" s="34">
        <v>0.26919999999999999</v>
      </c>
      <c r="M131" s="34">
        <v>0.26919999999999999</v>
      </c>
      <c r="N131" s="39"/>
      <c r="O131" s="89">
        <f t="shared" si="58"/>
        <v>0.25995380829770459</v>
      </c>
    </row>
    <row r="132" spans="1:20" x14ac:dyDescent="0.3">
      <c r="A132" s="2" t="s">
        <v>16</v>
      </c>
      <c r="B132" t="s">
        <v>80</v>
      </c>
      <c r="C132" s="34">
        <v>0.2074</v>
      </c>
      <c r="D132" s="34">
        <v>0.2074</v>
      </c>
      <c r="E132" s="34">
        <v>0.2074</v>
      </c>
      <c r="F132" s="34">
        <v>0.2074</v>
      </c>
      <c r="G132" s="34">
        <v>0.2074</v>
      </c>
      <c r="H132" s="34">
        <v>0.2074</v>
      </c>
      <c r="I132" s="34">
        <v>0</v>
      </c>
      <c r="J132" s="34">
        <v>0.2074</v>
      </c>
      <c r="K132" s="34">
        <v>0.2074</v>
      </c>
      <c r="L132" s="34">
        <v>0.2074</v>
      </c>
      <c r="M132" s="34">
        <v>0.2074</v>
      </c>
      <c r="N132" s="39"/>
      <c r="O132" s="89">
        <f t="shared" si="58"/>
        <v>0.20740000000000003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0.52039999999999997</v>
      </c>
      <c r="K133" s="39"/>
      <c r="L133" s="39"/>
      <c r="M133" s="39"/>
      <c r="N133" s="39"/>
      <c r="O133" s="89">
        <f t="shared" si="58"/>
        <v>1.3277822471750732E-2</v>
      </c>
    </row>
    <row r="134" spans="1:20" x14ac:dyDescent="0.3">
      <c r="A134" s="2" t="s">
        <v>104</v>
      </c>
      <c r="B134" t="s">
        <v>106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0.52039999999999997</v>
      </c>
      <c r="K134" s="34">
        <v>0</v>
      </c>
      <c r="L134" s="34">
        <v>0</v>
      </c>
      <c r="M134" s="34">
        <v>0</v>
      </c>
      <c r="N134" s="39"/>
      <c r="O134" s="89">
        <f t="shared" si="58"/>
        <v>1.3277822471750732E-2</v>
      </c>
    </row>
    <row r="135" spans="1:20" x14ac:dyDescent="0.3">
      <c r="A135" s="349">
        <v>7</v>
      </c>
      <c r="B135" s="350" t="s">
        <v>45</v>
      </c>
      <c r="C135" s="354">
        <f>SUM(C136:C137)</f>
        <v>0.24810000000000001</v>
      </c>
      <c r="D135" s="354">
        <f>SUM(D136:D137)</f>
        <v>0.34109999999999996</v>
      </c>
      <c r="E135" s="354">
        <f t="shared" ref="E135:M135" si="61">SUM(E136:E137)</f>
        <v>0.4173</v>
      </c>
      <c r="F135" s="354">
        <f t="shared" si="61"/>
        <v>0.73100000000000009</v>
      </c>
      <c r="G135" s="354">
        <f t="shared" si="61"/>
        <v>0.81990000000000007</v>
      </c>
      <c r="H135" s="354">
        <f t="shared" si="61"/>
        <v>0.73350000000000004</v>
      </c>
      <c r="I135" s="354"/>
      <c r="J135" s="354">
        <f t="shared" si="61"/>
        <v>1.0679000000000001</v>
      </c>
      <c r="K135" s="354">
        <f t="shared" si="61"/>
        <v>1.1121999999999999</v>
      </c>
      <c r="L135" s="354">
        <f t="shared" si="61"/>
        <v>1.0689</v>
      </c>
      <c r="M135" s="354">
        <f t="shared" si="61"/>
        <v>1.8513999999999999</v>
      </c>
      <c r="N135" s="354"/>
      <c r="O135" s="352">
        <f t="shared" si="58"/>
        <v>0.75092285423072724</v>
      </c>
    </row>
    <row r="136" spans="1:20" x14ac:dyDescent="0.3">
      <c r="A136" s="2" t="s">
        <v>17</v>
      </c>
      <c r="B136" t="s">
        <v>46</v>
      </c>
      <c r="C136" s="34">
        <v>0.23330000000000001</v>
      </c>
      <c r="D136" s="34">
        <v>0.32229999999999998</v>
      </c>
      <c r="E136" s="34">
        <v>0.39450000000000002</v>
      </c>
      <c r="F136" s="34">
        <v>0.69110000000000005</v>
      </c>
      <c r="G136" s="34">
        <v>0.77500000000000002</v>
      </c>
      <c r="H136" s="34">
        <v>0.69340000000000002</v>
      </c>
      <c r="I136" s="34">
        <v>0</v>
      </c>
      <c r="J136" s="34">
        <v>1.0043</v>
      </c>
      <c r="K136" s="34">
        <v>1.0512999999999999</v>
      </c>
      <c r="L136" s="34">
        <v>1.0102</v>
      </c>
      <c r="M136" s="34">
        <v>1.7501</v>
      </c>
      <c r="N136" s="39"/>
      <c r="O136" s="89">
        <f t="shared" si="58"/>
        <v>0.70968898848626394</v>
      </c>
    </row>
    <row r="137" spans="1:20" x14ac:dyDescent="0.3">
      <c r="A137" s="2" t="s">
        <v>18</v>
      </c>
      <c r="B137" t="s">
        <v>48</v>
      </c>
      <c r="C137" s="34">
        <v>1.4800000000000001E-2</v>
      </c>
      <c r="D137" s="34">
        <v>1.8800000000000001E-2</v>
      </c>
      <c r="E137" s="34">
        <v>2.2800000000000001E-2</v>
      </c>
      <c r="F137" s="34">
        <v>3.9899999999999998E-2</v>
      </c>
      <c r="G137" s="34">
        <v>4.4900000000000002E-2</v>
      </c>
      <c r="H137" s="34">
        <v>4.0099999999999997E-2</v>
      </c>
      <c r="I137" s="34">
        <v>0</v>
      </c>
      <c r="J137" s="34">
        <v>6.3600000000000004E-2</v>
      </c>
      <c r="K137" s="34">
        <v>6.0900000000000003E-2</v>
      </c>
      <c r="L137" s="34">
        <v>5.8700000000000002E-2</v>
      </c>
      <c r="M137" s="34">
        <v>0.1013</v>
      </c>
      <c r="N137" s="39"/>
      <c r="O137" s="89">
        <f t="shared" si="58"/>
        <v>4.1233865744463492E-2</v>
      </c>
    </row>
    <row r="138" spans="1:20" x14ac:dyDescent="0.3">
      <c r="A138" s="349">
        <v>8</v>
      </c>
      <c r="B138" s="350" t="s">
        <v>49</v>
      </c>
      <c r="C138" s="354">
        <f>SUM(C139:C142)</f>
        <v>0.43440000000000006</v>
      </c>
      <c r="D138" s="354">
        <f>SUM(D139:D142)</f>
        <v>0.46620000000000006</v>
      </c>
      <c r="E138" s="354">
        <f t="shared" ref="E138:M138" si="62">SUM(E139:E142)</f>
        <v>0.58819999999999995</v>
      </c>
      <c r="F138" s="354">
        <f t="shared" si="62"/>
        <v>1.0330999999999999</v>
      </c>
      <c r="G138" s="354">
        <f t="shared" si="62"/>
        <v>0.98130000000000006</v>
      </c>
      <c r="H138" s="354">
        <f t="shared" si="62"/>
        <v>0.96589999999999998</v>
      </c>
      <c r="I138" s="354"/>
      <c r="J138" s="354">
        <f t="shared" si="62"/>
        <v>1.2404999999999999</v>
      </c>
      <c r="K138" s="354">
        <f t="shared" si="62"/>
        <v>1.6163000000000001</v>
      </c>
      <c r="L138" s="354">
        <f>SUM(L139:L142)</f>
        <v>1.454</v>
      </c>
      <c r="M138" s="354">
        <f t="shared" si="62"/>
        <v>2.9386000000000001</v>
      </c>
      <c r="N138" s="354"/>
      <c r="O138" s="352">
        <f t="shared" si="58"/>
        <v>1.0726831439476174</v>
      </c>
    </row>
    <row r="139" spans="1:20" x14ac:dyDescent="0.3">
      <c r="A139" s="2" t="s">
        <v>19</v>
      </c>
      <c r="B139" t="s">
        <v>46</v>
      </c>
      <c r="C139" s="34">
        <v>0.21970000000000001</v>
      </c>
      <c r="D139" s="34">
        <v>0.23580000000000001</v>
      </c>
      <c r="E139" s="34">
        <v>0.29749999999999999</v>
      </c>
      <c r="F139" s="34">
        <v>0.52249999999999996</v>
      </c>
      <c r="G139" s="34">
        <v>0.49630000000000002</v>
      </c>
      <c r="H139" s="34">
        <v>0.48849999999999999</v>
      </c>
      <c r="I139" s="34">
        <v>0</v>
      </c>
      <c r="J139" s="34">
        <v>0.62739999999999996</v>
      </c>
      <c r="K139" s="34">
        <v>0.8175</v>
      </c>
      <c r="L139" s="34">
        <v>0.73540000000000005</v>
      </c>
      <c r="M139" s="34">
        <v>1.4863</v>
      </c>
      <c r="N139" s="39"/>
      <c r="O139" s="89">
        <f t="shared" si="58"/>
        <v>0.54253779676946801</v>
      </c>
    </row>
    <row r="140" spans="1:20" x14ac:dyDescent="0.3">
      <c r="A140" s="2" t="s">
        <v>19</v>
      </c>
      <c r="B140" t="s">
        <v>47</v>
      </c>
      <c r="C140" s="34">
        <v>0.11260000000000001</v>
      </c>
      <c r="D140" s="34">
        <v>0.12089999999999999</v>
      </c>
      <c r="E140" s="34">
        <v>0.1525</v>
      </c>
      <c r="F140" s="34">
        <v>0.26779999999999998</v>
      </c>
      <c r="G140" s="34">
        <v>0.25440000000000002</v>
      </c>
      <c r="H140" s="34">
        <v>0.25040000000000001</v>
      </c>
      <c r="I140" s="34">
        <v>0</v>
      </c>
      <c r="J140" s="34">
        <v>0.3216</v>
      </c>
      <c r="K140" s="34">
        <v>0.41899999999999998</v>
      </c>
      <c r="L140" s="34">
        <v>0.37690000000000001</v>
      </c>
      <c r="M140" s="34">
        <v>0.76170000000000004</v>
      </c>
      <c r="N140" s="39"/>
      <c r="O140" s="89">
        <f t="shared" si="58"/>
        <v>0.27808019737834538</v>
      </c>
    </row>
    <row r="141" spans="1:20" x14ac:dyDescent="0.3">
      <c r="A141" s="2" t="s">
        <v>20</v>
      </c>
      <c r="B141" t="s">
        <v>50</v>
      </c>
      <c r="C141" s="34">
        <v>6.7500000000000004E-2</v>
      </c>
      <c r="D141" s="34">
        <v>7.2400000000000006E-2</v>
      </c>
      <c r="E141" s="34">
        <v>9.1399999999999995E-2</v>
      </c>
      <c r="F141" s="34">
        <v>0.1605</v>
      </c>
      <c r="G141" s="34">
        <v>0.1525</v>
      </c>
      <c r="H141" s="34">
        <v>0.15010000000000001</v>
      </c>
      <c r="I141" s="34">
        <v>0</v>
      </c>
      <c r="J141" s="34">
        <v>0.19270000000000001</v>
      </c>
      <c r="K141" s="34">
        <v>0.25109999999999999</v>
      </c>
      <c r="L141" s="34">
        <v>0.22589999999999999</v>
      </c>
      <c r="M141" s="34">
        <v>0.45660000000000001</v>
      </c>
      <c r="N141" s="39"/>
      <c r="O141" s="89">
        <f t="shared" si="58"/>
        <v>0.1666666275311772</v>
      </c>
    </row>
    <row r="142" spans="1:20" x14ac:dyDescent="0.3">
      <c r="A142" s="2" t="s">
        <v>20</v>
      </c>
      <c r="B142" t="s">
        <v>47</v>
      </c>
      <c r="C142" s="34">
        <v>3.4599999999999999E-2</v>
      </c>
      <c r="D142" s="34">
        <v>3.7100000000000001E-2</v>
      </c>
      <c r="E142" s="34">
        <v>4.6800000000000001E-2</v>
      </c>
      <c r="F142" s="34">
        <v>8.2299999999999998E-2</v>
      </c>
      <c r="G142" s="34">
        <v>7.8100000000000003E-2</v>
      </c>
      <c r="H142" s="34">
        <v>7.6899999999999996E-2</v>
      </c>
      <c r="I142" s="34">
        <v>0</v>
      </c>
      <c r="J142" s="34">
        <v>9.8799999999999999E-2</v>
      </c>
      <c r="K142" s="34">
        <v>0.12870000000000001</v>
      </c>
      <c r="L142" s="34">
        <v>0.1158</v>
      </c>
      <c r="M142" s="34">
        <v>0.23400000000000001</v>
      </c>
      <c r="N142" s="39"/>
      <c r="O142" s="89">
        <f t="shared" si="58"/>
        <v>8.5398522268626875E-2</v>
      </c>
    </row>
    <row r="143" spans="1:20" x14ac:dyDescent="0.3">
      <c r="A143" s="349">
        <v>9</v>
      </c>
      <c r="B143" s="350" t="s">
        <v>51</v>
      </c>
      <c r="C143" s="354">
        <f t="shared" ref="C143:M143" si="63">SUM(C146,C148)</f>
        <v>0.38896583951846886</v>
      </c>
      <c r="D143" s="354">
        <f t="shared" si="63"/>
        <v>0.48063885931046879</v>
      </c>
      <c r="E143" s="354">
        <f t="shared" si="63"/>
        <v>0.65791048888097292</v>
      </c>
      <c r="F143" s="354">
        <f t="shared" si="63"/>
        <v>0.71013210186424347</v>
      </c>
      <c r="G143" s="354">
        <f t="shared" si="63"/>
        <v>0.81074331740897287</v>
      </c>
      <c r="H143" s="354">
        <f t="shared" si="63"/>
        <v>0.79555561696097288</v>
      </c>
      <c r="I143" s="354"/>
      <c r="J143" s="354">
        <f t="shared" si="63"/>
        <v>0.96505744795981552</v>
      </c>
      <c r="K143" s="354">
        <f t="shared" si="63"/>
        <v>0.97847733736097309</v>
      </c>
      <c r="L143" s="354">
        <f t="shared" si="63"/>
        <v>0.96481643737697287</v>
      </c>
      <c r="M143" s="354">
        <f t="shared" si="63"/>
        <v>1.255837808368973</v>
      </c>
      <c r="N143" s="354"/>
      <c r="O143" s="352">
        <f t="shared" si="58"/>
        <v>0.7875629956267467</v>
      </c>
    </row>
    <row r="144" spans="1:20" x14ac:dyDescent="0.3">
      <c r="A144" s="345"/>
      <c r="B144" s="286" t="s">
        <v>238</v>
      </c>
      <c r="C144" s="507">
        <v>-0.56559999999999999</v>
      </c>
      <c r="D144" s="507">
        <v>0</v>
      </c>
      <c r="E144" s="507">
        <v>-0.12790000000000001</v>
      </c>
      <c r="F144" s="507">
        <v>-0.79759999999999998</v>
      </c>
      <c r="G144" s="507">
        <v>0</v>
      </c>
      <c r="H144" s="507">
        <v>0</v>
      </c>
      <c r="I144" s="507">
        <v>0</v>
      </c>
      <c r="J144" s="507">
        <v>0</v>
      </c>
      <c r="K144" s="507">
        <v>-6.5100000000000005E-2</v>
      </c>
      <c r="L144" s="507">
        <v>-0.39760000000000001</v>
      </c>
      <c r="M144" s="507">
        <v>0</v>
      </c>
      <c r="N144" s="268"/>
      <c r="O144" s="357">
        <f t="shared" si="58"/>
        <v>-9.2294593961490895E-2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>SUM(C138,C135,C130,C120,C113)+C144</f>
        <v>4.5724107716000004</v>
      </c>
      <c r="D145" s="360">
        <f t="shared" ref="D145:M145" si="64">SUM(D138,D135,D130,D120,D113)+D144</f>
        <v>5.6500547715999998</v>
      </c>
      <c r="E145" s="360">
        <f t="shared" si="64"/>
        <v>7.7339362496000001</v>
      </c>
      <c r="F145" s="360">
        <f t="shared" si="64"/>
        <v>8.3478170624000025</v>
      </c>
      <c r="G145" s="360">
        <f t="shared" si="64"/>
        <v>9.5305322496000002</v>
      </c>
      <c r="H145" s="360">
        <f t="shared" si="64"/>
        <v>9.3519962496000009</v>
      </c>
      <c r="I145" s="360">
        <f t="shared" si="64"/>
        <v>0</v>
      </c>
      <c r="J145" s="360">
        <f t="shared" si="64"/>
        <v>11.344541401699999</v>
      </c>
      <c r="K145" s="360">
        <f t="shared" si="64"/>
        <v>11.502296249600002</v>
      </c>
      <c r="L145" s="360">
        <f t="shared" si="64"/>
        <v>11.3417082496</v>
      </c>
      <c r="M145" s="360">
        <f t="shared" si="64"/>
        <v>14.762752249600002</v>
      </c>
      <c r="N145" s="361"/>
      <c r="O145" s="362">
        <f t="shared" si="58"/>
        <v>9.2580405749135597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65">SUM(C147:C147)</f>
        <v>9.5257033604742816E-2</v>
      </c>
      <c r="D146" s="354">
        <f t="shared" si="65"/>
        <v>0.11770759105674281</v>
      </c>
      <c r="E146" s="354">
        <f t="shared" si="65"/>
        <v>0.16112109388791682</v>
      </c>
      <c r="F146" s="354">
        <f t="shared" si="65"/>
        <v>0.17391007286097926</v>
      </c>
      <c r="G146" s="354">
        <f t="shared" si="65"/>
        <v>0.1985495783559168</v>
      </c>
      <c r="H146" s="354">
        <f t="shared" si="65"/>
        <v>0.19483013786791684</v>
      </c>
      <c r="I146" s="354"/>
      <c r="J146" s="354">
        <f t="shared" si="65"/>
        <v>0.2363408310216161</v>
      </c>
      <c r="K146" s="354">
        <f t="shared" si="65"/>
        <v>0.23962733776791686</v>
      </c>
      <c r="L146" s="354">
        <f t="shared" si="65"/>
        <v>0.23628180796391682</v>
      </c>
      <c r="M146" s="354">
        <f t="shared" si="65"/>
        <v>0.30755241761591684</v>
      </c>
      <c r="N146" s="354"/>
      <c r="O146" s="352">
        <f t="shared" si="58"/>
        <v>0.19287275929717418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9.5257033604742816E-2</v>
      </c>
      <c r="D147" s="246">
        <f t="shared" ref="D147:M147" si="66">0.020833*D145</f>
        <v>0.11770759105674281</v>
      </c>
      <c r="E147" s="246">
        <f t="shared" si="66"/>
        <v>0.16112109388791682</v>
      </c>
      <c r="F147" s="246">
        <f t="shared" si="66"/>
        <v>0.17391007286097926</v>
      </c>
      <c r="G147" s="246">
        <f t="shared" si="66"/>
        <v>0.1985495783559168</v>
      </c>
      <c r="H147" s="246">
        <f t="shared" si="66"/>
        <v>0.19483013786791684</v>
      </c>
      <c r="I147" s="34"/>
      <c r="J147" s="246">
        <f t="shared" si="66"/>
        <v>0.2363408310216161</v>
      </c>
      <c r="K147" s="246">
        <f t="shared" si="66"/>
        <v>0.23962733776791686</v>
      </c>
      <c r="L147" s="246">
        <f t="shared" si="66"/>
        <v>0.23628180796391682</v>
      </c>
      <c r="M147" s="246">
        <f t="shared" si="66"/>
        <v>0.30755241761591684</v>
      </c>
      <c r="N147" s="39"/>
      <c r="O147" s="246">
        <f t="shared" si="58"/>
        <v>0.19287275929717418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0.29370880591372606</v>
      </c>
      <c r="D148" s="354">
        <f>SUM(D149,D150)</f>
        <v>0.36293126825372601</v>
      </c>
      <c r="E148" s="354">
        <f t="shared" ref="E148:M148" si="67">SUM(E149,E150)</f>
        <v>0.49678939499305608</v>
      </c>
      <c r="F148" s="354">
        <f t="shared" si="67"/>
        <v>0.53622202900326421</v>
      </c>
      <c r="G148" s="354">
        <f t="shared" si="67"/>
        <v>0.61219373905305607</v>
      </c>
      <c r="H148" s="354">
        <f t="shared" si="67"/>
        <v>0.60072547909305607</v>
      </c>
      <c r="I148" s="354"/>
      <c r="J148" s="354">
        <f t="shared" si="67"/>
        <v>0.72871661693819945</v>
      </c>
      <c r="K148" s="354">
        <f t="shared" si="67"/>
        <v>0.73884999959305619</v>
      </c>
      <c r="L148" s="354">
        <f t="shared" si="67"/>
        <v>0.72853462941305602</v>
      </c>
      <c r="M148" s="354">
        <f t="shared" si="67"/>
        <v>0.94828539075305618</v>
      </c>
      <c r="N148" s="354"/>
      <c r="O148" s="352">
        <f t="shared" si="58"/>
        <v>0.59469023632957241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9.5257033604742816E-2</v>
      </c>
      <c r="D149" s="39">
        <f t="shared" ref="D149:M149" si="68">D147</f>
        <v>0.11770759105674281</v>
      </c>
      <c r="E149" s="39">
        <f>E147</f>
        <v>0.16112109388791682</v>
      </c>
      <c r="F149" s="39">
        <f t="shared" si="68"/>
        <v>0.17391007286097926</v>
      </c>
      <c r="G149" s="39">
        <f t="shared" si="68"/>
        <v>0.1985495783559168</v>
      </c>
      <c r="H149" s="39">
        <f t="shared" si="68"/>
        <v>0.19483013786791684</v>
      </c>
      <c r="I149" s="39"/>
      <c r="J149" s="39">
        <f t="shared" si="68"/>
        <v>0.2363408310216161</v>
      </c>
      <c r="K149" s="39">
        <f t="shared" si="68"/>
        <v>0.23962733776791686</v>
      </c>
      <c r="L149" s="39">
        <f t="shared" si="68"/>
        <v>0.23628180796391682</v>
      </c>
      <c r="M149" s="39">
        <f t="shared" si="68"/>
        <v>0.30755241761591684</v>
      </c>
      <c r="N149" s="39"/>
      <c r="O149" s="39">
        <f t="shared" si="58"/>
        <v>0.19287275929717418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0.19845177230898323</v>
      </c>
      <c r="D150" s="246">
        <f t="shared" ref="D150:M150" si="69">0.043402*D145</f>
        <v>0.24522367719698321</v>
      </c>
      <c r="E150" s="246">
        <f t="shared" si="69"/>
        <v>0.33566830110513923</v>
      </c>
      <c r="F150" s="246">
        <f t="shared" si="69"/>
        <v>0.36231195614228495</v>
      </c>
      <c r="G150" s="246">
        <f t="shared" si="69"/>
        <v>0.41364416069713922</v>
      </c>
      <c r="H150" s="246">
        <f t="shared" si="69"/>
        <v>0.40589534122513926</v>
      </c>
      <c r="I150" s="34"/>
      <c r="J150" s="246">
        <f t="shared" si="69"/>
        <v>0.49237578591658338</v>
      </c>
      <c r="K150" s="246">
        <f t="shared" si="69"/>
        <v>0.49922266182513936</v>
      </c>
      <c r="L150" s="246">
        <f t="shared" si="69"/>
        <v>0.49225282144913923</v>
      </c>
      <c r="M150" s="246">
        <f t="shared" si="69"/>
        <v>0.64073297313713928</v>
      </c>
      <c r="N150" s="39"/>
      <c r="O150" s="246">
        <f t="shared" si="58"/>
        <v>0.40181747703239834</v>
      </c>
      <c r="P150" s="246"/>
    </row>
    <row r="151" spans="1:20" ht="28.8" x14ac:dyDescent="0.3">
      <c r="A151" s="364">
        <v>10</v>
      </c>
      <c r="B151" s="365" t="s">
        <v>134</v>
      </c>
      <c r="C151" s="366">
        <v>1.35E-2</v>
      </c>
      <c r="D151" s="366">
        <v>1.35E-2</v>
      </c>
      <c r="E151" s="366">
        <v>1.35E-2</v>
      </c>
      <c r="F151" s="366">
        <v>1.35E-2</v>
      </c>
      <c r="G151" s="366">
        <v>1.35E-2</v>
      </c>
      <c r="H151" s="366">
        <v>1.35E-2</v>
      </c>
      <c r="I151" s="366"/>
      <c r="J151" s="366">
        <v>1.35E-2</v>
      </c>
      <c r="K151" s="366">
        <v>1.35E-2</v>
      </c>
      <c r="L151" s="366">
        <v>1.35E-2</v>
      </c>
      <c r="M151" s="366">
        <v>1.35E-2</v>
      </c>
      <c r="N151" s="367"/>
      <c r="O151" s="368">
        <f t="shared" si="58"/>
        <v>1.35E-2</v>
      </c>
    </row>
    <row r="152" spans="1:20" ht="18" x14ac:dyDescent="0.3">
      <c r="A152" s="579" t="s">
        <v>60</v>
      </c>
      <c r="B152" s="579"/>
      <c r="C152" s="340">
        <f>SUM(C143,C145,C151)</f>
        <v>4.9748766111184688</v>
      </c>
      <c r="D152" s="340">
        <f t="shared" ref="D152:M152" si="70">SUM(D143,D145,D151)</f>
        <v>6.1441936309104683</v>
      </c>
      <c r="E152" s="340">
        <f t="shared" si="70"/>
        <v>8.4053467384809739</v>
      </c>
      <c r="F152" s="340">
        <f t="shared" si="70"/>
        <v>9.0714491642642461</v>
      </c>
      <c r="G152" s="340">
        <f t="shared" si="70"/>
        <v>10.354775567008973</v>
      </c>
      <c r="H152" s="340">
        <f t="shared" si="70"/>
        <v>10.161051866560975</v>
      </c>
      <c r="I152" s="340">
        <f t="shared" si="70"/>
        <v>0</v>
      </c>
      <c r="J152" s="340">
        <f t="shared" si="70"/>
        <v>12.323098849659814</v>
      </c>
      <c r="K152" s="340">
        <f t="shared" si="70"/>
        <v>12.494273586960976</v>
      </c>
      <c r="L152" s="340">
        <f t="shared" si="70"/>
        <v>12.320024686976973</v>
      </c>
      <c r="M152" s="340">
        <f t="shared" si="70"/>
        <v>16.032090057968976</v>
      </c>
      <c r="N152" s="369"/>
      <c r="O152" s="467">
        <f t="shared" si="58"/>
        <v>10.059103570540305</v>
      </c>
      <c r="P152" t="s">
        <v>244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0.34320438741756121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26</v>
      </c>
      <c r="E158" s="1">
        <v>167</v>
      </c>
      <c r="F158" s="1">
        <v>21</v>
      </c>
      <c r="G158" s="1">
        <v>7</v>
      </c>
      <c r="H158" s="1">
        <v>83</v>
      </c>
      <c r="I158" s="1">
        <v>0</v>
      </c>
      <c r="J158" s="1">
        <v>0</v>
      </c>
      <c r="K158" s="1">
        <v>76</v>
      </c>
      <c r="L158" s="1">
        <v>15</v>
      </c>
      <c r="M158" s="1">
        <v>68</v>
      </c>
      <c r="O158" s="1">
        <f>SUM(C158:M158)</f>
        <v>468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503">
        <v>23970.17</v>
      </c>
      <c r="D160" s="505">
        <v>210325.43</v>
      </c>
      <c r="E160" s="505">
        <v>1209452.67</v>
      </c>
      <c r="F160" s="505">
        <v>70320.59</v>
      </c>
      <c r="G160" s="505">
        <v>39223.230000000003</v>
      </c>
      <c r="H160" s="505">
        <v>469448.28</v>
      </c>
      <c r="I160" s="504">
        <v>0</v>
      </c>
      <c r="J160" s="502">
        <v>0</v>
      </c>
      <c r="K160" s="505">
        <v>354727.02</v>
      </c>
      <c r="L160" s="505">
        <v>77658.03</v>
      </c>
      <c r="M160" s="505">
        <v>366461.45</v>
      </c>
      <c r="N160" s="342"/>
      <c r="O160" s="344">
        <f>SUM(C160:M160)</f>
        <v>2821586.87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1.0589839999999999</v>
      </c>
      <c r="D162" s="354">
        <f>SUM(D163:D167)</f>
        <v>1.3772280000000001</v>
      </c>
      <c r="E162" s="354">
        <f t="shared" ref="E162:H162" si="71">SUM(E163:E167)</f>
        <v>1.621696</v>
      </c>
      <c r="F162" s="354">
        <f t="shared" si="71"/>
        <v>1.9954960000000002</v>
      </c>
      <c r="G162" s="354">
        <f t="shared" si="71"/>
        <v>2.3077920000000001</v>
      </c>
      <c r="H162" s="354">
        <f t="shared" si="71"/>
        <v>2.4639519999999999</v>
      </c>
      <c r="I162" s="354"/>
      <c r="J162" s="354"/>
      <c r="K162" s="354">
        <f>SUM(K163:K167)</f>
        <v>3.6777519999999999</v>
      </c>
      <c r="L162" s="354">
        <f>SUM(L163:L167)</f>
        <v>4.0717160000000003</v>
      </c>
      <c r="M162" s="354">
        <f t="shared" ref="M162" si="72">SUM(M163:M167)</f>
        <v>4.7282600000000006</v>
      </c>
      <c r="N162" s="354"/>
      <c r="O162" s="352">
        <f t="shared" ref="O162:O175" si="73">(C162*$C$160+D162*$D$160+E162*$E$160+F162*$F$160+G162*$G$160+H162*$H$160+I162*$I$160+J162*$J$160+K162*$K$160+L162*$L$160+M162*$M$160)/$O$160</f>
        <v>2.4870687968336487</v>
      </c>
    </row>
    <row r="163" spans="1:15" x14ac:dyDescent="0.3">
      <c r="A163" s="2" t="s">
        <v>3</v>
      </c>
      <c r="B163" t="s">
        <v>30</v>
      </c>
      <c r="C163" s="34">
        <v>0.68710000000000004</v>
      </c>
      <c r="D163" s="34">
        <v>0.93069999999999997</v>
      </c>
      <c r="E163" s="34">
        <v>1.0724</v>
      </c>
      <c r="F163" s="34">
        <v>1.0724</v>
      </c>
      <c r="G163" s="34">
        <v>1.5323</v>
      </c>
      <c r="H163" s="34">
        <v>1.6113</v>
      </c>
      <c r="I163" s="34">
        <v>0</v>
      </c>
      <c r="J163" s="34"/>
      <c r="K163" s="34">
        <v>2.2437999999999998</v>
      </c>
      <c r="L163" s="34">
        <v>2.5653999999999999</v>
      </c>
      <c r="M163" s="34">
        <v>2.7389999999999999</v>
      </c>
      <c r="N163" s="34"/>
      <c r="O163" s="89">
        <f t="shared" si="73"/>
        <v>1.5594312372218402</v>
      </c>
    </row>
    <row r="164" spans="1:15" x14ac:dyDescent="0.3">
      <c r="A164" s="2" t="s">
        <v>4</v>
      </c>
      <c r="B164" t="s">
        <v>31</v>
      </c>
      <c r="C164" s="39">
        <f>C163*0.04</f>
        <v>2.7484000000000001E-2</v>
      </c>
      <c r="D164" s="39">
        <f t="shared" ref="D164:M164" si="74">D163*0.04</f>
        <v>3.7227999999999997E-2</v>
      </c>
      <c r="E164" s="39">
        <f t="shared" si="74"/>
        <v>4.2896000000000004E-2</v>
      </c>
      <c r="F164" s="39">
        <f t="shared" si="74"/>
        <v>4.2896000000000004E-2</v>
      </c>
      <c r="G164" s="39">
        <f t="shared" si="74"/>
        <v>6.1291999999999999E-2</v>
      </c>
      <c r="H164" s="39">
        <f t="shared" si="74"/>
        <v>6.4451999999999995E-2</v>
      </c>
      <c r="I164" s="39"/>
      <c r="J164" s="39"/>
      <c r="K164" s="39">
        <f t="shared" si="74"/>
        <v>8.9751999999999998E-2</v>
      </c>
      <c r="L164" s="39">
        <f t="shared" si="74"/>
        <v>0.102616</v>
      </c>
      <c r="M164" s="39">
        <f t="shared" si="74"/>
        <v>0.10955999999999999</v>
      </c>
      <c r="N164" s="34"/>
      <c r="O164" s="89">
        <f t="shared" si="73"/>
        <v>6.2377249488873611E-2</v>
      </c>
    </row>
    <row r="165" spans="1:15" x14ac:dyDescent="0.3">
      <c r="A165" s="2" t="s">
        <v>192</v>
      </c>
      <c r="B165" t="s">
        <v>195</v>
      </c>
      <c r="C165" s="34">
        <v>0</v>
      </c>
      <c r="D165" s="34">
        <v>7.1999999999999998E-3</v>
      </c>
      <c r="E165" s="34">
        <v>8.6999999999999994E-3</v>
      </c>
      <c r="F165" s="34">
        <v>0</v>
      </c>
      <c r="G165" s="34">
        <v>0</v>
      </c>
      <c r="H165" s="34">
        <v>1E-3</v>
      </c>
      <c r="I165" s="34">
        <v>0</v>
      </c>
      <c r="J165" s="34">
        <v>0</v>
      </c>
      <c r="K165" s="34">
        <v>1.44E-2</v>
      </c>
      <c r="L165" s="34">
        <v>5.1299999999999998E-2</v>
      </c>
      <c r="M165" s="34">
        <v>4.0300000000000002E-2</v>
      </c>
      <c r="N165" s="34"/>
      <c r="O165" s="89">
        <f t="shared" si="73"/>
        <v>1.2888616846661184E-2</v>
      </c>
    </row>
    <row r="166" spans="1:15" x14ac:dyDescent="0.3">
      <c r="A166" s="2" t="s">
        <v>5</v>
      </c>
      <c r="B166" t="s">
        <v>32</v>
      </c>
      <c r="C166" s="34">
        <v>8.6199999999999999E-2</v>
      </c>
      <c r="D166" s="34">
        <v>0.1268</v>
      </c>
      <c r="E166" s="34">
        <v>0.16500000000000001</v>
      </c>
      <c r="F166" s="34">
        <v>0.16500000000000001</v>
      </c>
      <c r="G166" s="34">
        <v>0.16500000000000001</v>
      </c>
      <c r="H166" s="34">
        <v>0.1923</v>
      </c>
      <c r="I166" s="34">
        <v>0</v>
      </c>
      <c r="J166" s="34"/>
      <c r="K166" s="34">
        <v>0.22839999999999999</v>
      </c>
      <c r="L166" s="34">
        <v>0.22839999999999999</v>
      </c>
      <c r="M166" s="34">
        <v>0.26960000000000001</v>
      </c>
      <c r="N166" s="34"/>
      <c r="O166" s="89">
        <f t="shared" si="73"/>
        <v>0.18932593438528442</v>
      </c>
    </row>
    <row r="167" spans="1:15" x14ac:dyDescent="0.3">
      <c r="A167" s="2" t="s">
        <v>6</v>
      </c>
      <c r="B167" t="s">
        <v>33</v>
      </c>
      <c r="C167" s="34">
        <v>0.25819999999999999</v>
      </c>
      <c r="D167" s="34">
        <v>0.27529999999999999</v>
      </c>
      <c r="E167" s="34">
        <v>0.3327</v>
      </c>
      <c r="F167" s="34">
        <v>0.71519999999999995</v>
      </c>
      <c r="G167" s="34">
        <v>0.54920000000000002</v>
      </c>
      <c r="H167" s="34">
        <v>0.59489999999999998</v>
      </c>
      <c r="I167" s="34">
        <v>0</v>
      </c>
      <c r="J167" s="34">
        <v>0</v>
      </c>
      <c r="K167" s="34">
        <v>1.1013999999999999</v>
      </c>
      <c r="L167" s="34">
        <v>1.1240000000000001</v>
      </c>
      <c r="M167" s="34">
        <v>1.5698000000000001</v>
      </c>
      <c r="N167" s="34"/>
      <c r="O167" s="89">
        <f t="shared" si="73"/>
        <v>0.66304575889098882</v>
      </c>
    </row>
    <row r="168" spans="1:15" x14ac:dyDescent="0.3">
      <c r="A168" s="2" t="s">
        <v>100</v>
      </c>
      <c r="B168" t="s">
        <v>101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/>
      <c r="O168" s="89">
        <f t="shared" si="73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75">SUM(C170:C172,C176:C178)</f>
        <v>3.1148142719000003</v>
      </c>
      <c r="D169" s="354">
        <f t="shared" si="75"/>
        <v>3.1148142719000003</v>
      </c>
      <c r="E169" s="354">
        <f t="shared" si="75"/>
        <v>4.8523075473000006</v>
      </c>
      <c r="F169" s="354">
        <f t="shared" si="75"/>
        <v>5.1290571797000002</v>
      </c>
      <c r="G169" s="354">
        <f t="shared" si="75"/>
        <v>4.8523075473000006</v>
      </c>
      <c r="H169" s="354">
        <f t="shared" si="75"/>
        <v>4.8523075473000006</v>
      </c>
      <c r="I169" s="354"/>
      <c r="J169" s="354"/>
      <c r="K169" s="354">
        <f>SUM(K170:K172,K176:K178)</f>
        <v>4.8523075473000006</v>
      </c>
      <c r="L169" s="354">
        <f>SUM(L170:L172,L176:L178)</f>
        <v>4.8523075473000006</v>
      </c>
      <c r="M169" s="354">
        <f>SUM(M170:M172,M176:M178)</f>
        <v>4.8523075473000006</v>
      </c>
      <c r="N169" s="351"/>
      <c r="O169" s="352">
        <f t="shared" si="73"/>
        <v>4.7149288841992769</v>
      </c>
    </row>
    <row r="170" spans="1:15" x14ac:dyDescent="0.3">
      <c r="A170" s="2" t="s">
        <v>115</v>
      </c>
      <c r="B170" t="s">
        <v>114</v>
      </c>
      <c r="C170" s="34">
        <v>1.7282999999999999</v>
      </c>
      <c r="D170" s="34">
        <v>1.7282999999999999</v>
      </c>
      <c r="E170" s="34">
        <v>2.6061000000000001</v>
      </c>
      <c r="F170" s="34">
        <v>2.7328999999999999</v>
      </c>
      <c r="G170" s="34">
        <v>2.6061000000000001</v>
      </c>
      <c r="H170" s="34">
        <v>2.6061000000000001</v>
      </c>
      <c r="I170" s="34">
        <v>0</v>
      </c>
      <c r="J170" s="34">
        <v>0</v>
      </c>
      <c r="K170" s="34">
        <v>2.6061000000000001</v>
      </c>
      <c r="L170" s="34">
        <v>2.6061000000000001</v>
      </c>
      <c r="M170" s="34">
        <v>2.6061000000000001</v>
      </c>
      <c r="N170" s="39"/>
      <c r="O170" s="89">
        <f t="shared" si="73"/>
        <v>2.5363704343573863</v>
      </c>
    </row>
    <row r="171" spans="1:15" x14ac:dyDescent="0.3">
      <c r="A171" s="2" t="s">
        <v>116</v>
      </c>
      <c r="B171" t="s">
        <v>117</v>
      </c>
      <c r="C171" s="39">
        <f>C170*0.423893</f>
        <v>0.73261427190000006</v>
      </c>
      <c r="D171" s="39">
        <f>D170*0.423893</f>
        <v>0.73261427190000006</v>
      </c>
      <c r="E171" s="39">
        <f t="shared" ref="E171:H171" si="76">E170*0.423893</f>
        <v>1.1047075473000001</v>
      </c>
      <c r="F171" s="39">
        <f t="shared" si="76"/>
        <v>1.1584571797000001</v>
      </c>
      <c r="G171" s="39">
        <f t="shared" si="76"/>
        <v>1.1047075473000001</v>
      </c>
      <c r="H171" s="39">
        <f t="shared" si="76"/>
        <v>1.1047075473000001</v>
      </c>
      <c r="I171" s="39"/>
      <c r="J171" s="39"/>
      <c r="K171" s="39">
        <f t="shared" ref="K171:M171" si="77">K170*0.423893</f>
        <v>1.1047075473000001</v>
      </c>
      <c r="L171" s="39">
        <f t="shared" si="77"/>
        <v>1.1047075473000001</v>
      </c>
      <c r="M171" s="39">
        <f t="shared" si="77"/>
        <v>1.1047075473000001</v>
      </c>
      <c r="N171" s="39"/>
      <c r="O171" s="89">
        <f t="shared" si="73"/>
        <v>1.0751496725310559</v>
      </c>
    </row>
    <row r="172" spans="1:15" x14ac:dyDescent="0.3">
      <c r="A172" s="280" t="s">
        <v>8</v>
      </c>
      <c r="B172" s="1" t="s">
        <v>35</v>
      </c>
      <c r="C172" s="43">
        <f t="shared" ref="C172:F172" si="78">SUM(C173:C175)</f>
        <v>0.44830000000000003</v>
      </c>
      <c r="D172" s="43">
        <f t="shared" ref="D172" si="79">SUM(D173:D175)</f>
        <v>0.44830000000000003</v>
      </c>
      <c r="E172" s="43">
        <f t="shared" si="78"/>
        <v>0.82120000000000004</v>
      </c>
      <c r="F172" s="43">
        <f t="shared" si="78"/>
        <v>0.89910000000000001</v>
      </c>
      <c r="G172" s="43">
        <f t="shared" ref="G172:H172" si="80">SUM(G173:G175)</f>
        <v>0.82120000000000004</v>
      </c>
      <c r="H172" s="43">
        <f t="shared" si="80"/>
        <v>0.82120000000000004</v>
      </c>
      <c r="I172" s="43"/>
      <c r="J172" s="43"/>
      <c r="K172" s="43">
        <f t="shared" ref="K172:M172" si="81">SUM(K173:K175)</f>
        <v>0.82120000000000004</v>
      </c>
      <c r="L172" s="43">
        <f t="shared" si="81"/>
        <v>0.82120000000000004</v>
      </c>
      <c r="M172" s="43">
        <f t="shared" si="81"/>
        <v>0.82120000000000004</v>
      </c>
      <c r="N172" s="43"/>
      <c r="O172" s="75">
        <f t="shared" si="73"/>
        <v>0.79217702142376345</v>
      </c>
    </row>
    <row r="173" spans="1:15" x14ac:dyDescent="0.3">
      <c r="A173" s="2" t="s">
        <v>9</v>
      </c>
      <c r="B173" t="s">
        <v>108</v>
      </c>
      <c r="C173" s="34">
        <v>0.40200000000000002</v>
      </c>
      <c r="D173" s="34">
        <v>0.40200000000000002</v>
      </c>
      <c r="E173" s="34">
        <v>0.73650000000000004</v>
      </c>
      <c r="F173" s="34">
        <v>0.80630000000000002</v>
      </c>
      <c r="G173" s="34">
        <v>0.73650000000000004</v>
      </c>
      <c r="H173" s="34">
        <v>0.73650000000000004</v>
      </c>
      <c r="I173" s="34">
        <v>0</v>
      </c>
      <c r="J173" s="34">
        <v>0</v>
      </c>
      <c r="K173" s="34">
        <v>0.73650000000000004</v>
      </c>
      <c r="L173" s="34">
        <v>0.73650000000000004</v>
      </c>
      <c r="M173" s="34">
        <v>0.73650000000000004</v>
      </c>
      <c r="N173" s="39"/>
      <c r="O173" s="89">
        <f t="shared" si="73"/>
        <v>0.71046376422108892</v>
      </c>
    </row>
    <row r="174" spans="1:15" x14ac:dyDescent="0.3">
      <c r="A174" s="2" t="s">
        <v>10</v>
      </c>
      <c r="B174" t="s">
        <v>109</v>
      </c>
      <c r="C174" s="34">
        <v>4.19E-2</v>
      </c>
      <c r="D174" s="34">
        <v>4.19E-2</v>
      </c>
      <c r="E174" s="34">
        <v>7.6700000000000004E-2</v>
      </c>
      <c r="F174" s="34">
        <v>8.4000000000000005E-2</v>
      </c>
      <c r="G174" s="34">
        <v>7.6700000000000004E-2</v>
      </c>
      <c r="H174" s="34">
        <v>7.6700000000000004E-2</v>
      </c>
      <c r="I174" s="34">
        <v>0</v>
      </c>
      <c r="J174" s="34">
        <v>0</v>
      </c>
      <c r="K174" s="34">
        <v>7.6700000000000004E-2</v>
      </c>
      <c r="L174" s="34">
        <v>7.6700000000000004E-2</v>
      </c>
      <c r="M174" s="34">
        <v>7.6700000000000004E-2</v>
      </c>
      <c r="N174" s="39"/>
      <c r="O174" s="89">
        <f t="shared" si="73"/>
        <v>7.3992251869246892E-2</v>
      </c>
    </row>
    <row r="175" spans="1:15" x14ac:dyDescent="0.3">
      <c r="A175" s="2" t="s">
        <v>11</v>
      </c>
      <c r="B175" t="s">
        <v>110</v>
      </c>
      <c r="C175" s="34">
        <v>4.4000000000000003E-3</v>
      </c>
      <c r="D175" s="34">
        <v>4.4000000000000003E-3</v>
      </c>
      <c r="E175" s="34">
        <v>8.0000000000000002E-3</v>
      </c>
      <c r="F175" s="34">
        <v>8.8000000000000005E-3</v>
      </c>
      <c r="G175" s="34">
        <v>8.0000000000000002E-3</v>
      </c>
      <c r="H175" s="34">
        <v>8.0000000000000002E-3</v>
      </c>
      <c r="I175" s="34">
        <v>0</v>
      </c>
      <c r="J175" s="34">
        <v>0</v>
      </c>
      <c r="K175" s="34">
        <v>8.0000000000000002E-3</v>
      </c>
      <c r="L175" s="34">
        <v>8.0000000000000002E-3</v>
      </c>
      <c r="M175" s="34">
        <v>8.0000000000000002E-3</v>
      </c>
      <c r="N175" s="39"/>
      <c r="O175" s="89">
        <f t="shared" si="73"/>
        <v>7.7210053334278517E-3</v>
      </c>
    </row>
    <row r="176" spans="1:15" x14ac:dyDescent="0.3">
      <c r="A176" s="2" t="s">
        <v>13</v>
      </c>
      <c r="B176" t="s">
        <v>40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9"/>
      <c r="O176" s="89"/>
    </row>
    <row r="177" spans="1:16" x14ac:dyDescent="0.3">
      <c r="A177" s="595" t="s">
        <v>14</v>
      </c>
      <c r="B177" t="s">
        <v>118</v>
      </c>
      <c r="C177" s="34">
        <v>0.15379999999999999</v>
      </c>
      <c r="D177" s="34">
        <v>0.15379999999999999</v>
      </c>
      <c r="E177" s="34">
        <v>0.2422</v>
      </c>
      <c r="F177" s="34">
        <v>0.25669999999999998</v>
      </c>
      <c r="G177" s="34">
        <v>0.2422</v>
      </c>
      <c r="H177" s="34">
        <v>0.2422</v>
      </c>
      <c r="I177" s="34">
        <v>0</v>
      </c>
      <c r="J177" s="34">
        <v>0</v>
      </c>
      <c r="K177" s="34">
        <v>0.2422</v>
      </c>
      <c r="L177" s="34">
        <v>0.2422</v>
      </c>
      <c r="M177" s="34">
        <v>0.2422</v>
      </c>
      <c r="N177" s="39"/>
      <c r="O177" s="89">
        <f t="shared" ref="O177:O201" si="82">(C177*$C$160+D177*$D$160+E177*$E$160+F177*$F$160+G177*$G$160+H177*$H$160+I177*$I$160+J177*$J$160+K177*$K$160+L177*$L$160+M177*$M$160)/$O$160</f>
        <v>0.23522091929390074</v>
      </c>
    </row>
    <row r="178" spans="1:16" x14ac:dyDescent="0.3">
      <c r="A178" s="595"/>
      <c r="B178" t="s">
        <v>117</v>
      </c>
      <c r="C178" s="34">
        <v>5.1799999999999999E-2</v>
      </c>
      <c r="D178" s="34">
        <v>5.1799999999999999E-2</v>
      </c>
      <c r="E178" s="34">
        <v>7.8100000000000003E-2</v>
      </c>
      <c r="F178" s="34">
        <v>8.1900000000000001E-2</v>
      </c>
      <c r="G178" s="34">
        <v>7.8100000000000003E-2</v>
      </c>
      <c r="H178" s="34">
        <v>7.8100000000000003E-2</v>
      </c>
      <c r="I178" s="34">
        <v>0</v>
      </c>
      <c r="J178" s="34">
        <v>0</v>
      </c>
      <c r="K178" s="34">
        <v>7.8100000000000003E-2</v>
      </c>
      <c r="L178" s="34">
        <v>7.8100000000000003E-2</v>
      </c>
      <c r="M178" s="34">
        <v>7.8100000000000003E-2</v>
      </c>
      <c r="N178" s="39"/>
      <c r="O178" s="89">
        <f t="shared" si="82"/>
        <v>7.6010836593168568E-2</v>
      </c>
    </row>
    <row r="179" spans="1:16" x14ac:dyDescent="0.3">
      <c r="A179" s="349">
        <v>6</v>
      </c>
      <c r="B179" s="350" t="s">
        <v>42</v>
      </c>
      <c r="C179" s="354">
        <f>SUM(C180:C181)</f>
        <v>0.38219999999999998</v>
      </c>
      <c r="D179" s="354">
        <f>SUM(D180:D181)</f>
        <v>0.38219999999999998</v>
      </c>
      <c r="E179" s="354">
        <f t="shared" ref="E179:H179" si="83">SUM(E180:E181)</f>
        <v>0.48080000000000001</v>
      </c>
      <c r="F179" s="354">
        <f t="shared" si="83"/>
        <v>0.49660000000000004</v>
      </c>
      <c r="G179" s="354">
        <f t="shared" si="83"/>
        <v>0.48080000000000001</v>
      </c>
      <c r="H179" s="354">
        <f t="shared" si="83"/>
        <v>0.48080000000000001</v>
      </c>
      <c r="I179" s="354"/>
      <c r="J179" s="354"/>
      <c r="K179" s="354">
        <f t="shared" ref="K179:M179" si="84">SUM(K180:K181)</f>
        <v>0.48080000000000001</v>
      </c>
      <c r="L179" s="354">
        <f t="shared" si="84"/>
        <v>0.48080000000000001</v>
      </c>
      <c r="M179" s="354">
        <f t="shared" si="84"/>
        <v>0.48080000000000001</v>
      </c>
      <c r="N179" s="354"/>
      <c r="O179" s="352">
        <f t="shared" si="82"/>
        <v>0.47300634279532205</v>
      </c>
    </row>
    <row r="180" spans="1:16" x14ac:dyDescent="0.3">
      <c r="A180" s="2" t="s">
        <v>15</v>
      </c>
      <c r="B180" t="s">
        <v>43</v>
      </c>
      <c r="C180" s="34">
        <v>0.1769</v>
      </c>
      <c r="D180" s="34">
        <v>0.1769</v>
      </c>
      <c r="E180" s="34">
        <v>0.27550000000000002</v>
      </c>
      <c r="F180" s="34">
        <v>0.2913</v>
      </c>
      <c r="G180" s="34">
        <v>0.27550000000000002</v>
      </c>
      <c r="H180" s="34">
        <v>0.27550000000000002</v>
      </c>
      <c r="I180" s="34">
        <v>0</v>
      </c>
      <c r="J180" s="34">
        <v>0</v>
      </c>
      <c r="K180" s="34">
        <v>0.27550000000000002</v>
      </c>
      <c r="L180" s="34">
        <v>0.27550000000000002</v>
      </c>
      <c r="M180" s="34">
        <v>0.27550000000000002</v>
      </c>
      <c r="N180" s="39"/>
      <c r="O180" s="89">
        <f t="shared" si="82"/>
        <v>0.26770634279532213</v>
      </c>
    </row>
    <row r="181" spans="1:16" x14ac:dyDescent="0.3">
      <c r="A181" s="2" t="s">
        <v>16</v>
      </c>
      <c r="B181" t="s">
        <v>44</v>
      </c>
      <c r="C181" s="34">
        <v>0.20530000000000001</v>
      </c>
      <c r="D181" s="34">
        <v>0.20530000000000001</v>
      </c>
      <c r="E181" s="34">
        <v>0.20530000000000001</v>
      </c>
      <c r="F181" s="34">
        <v>0.20530000000000001</v>
      </c>
      <c r="G181" s="34">
        <v>0.20530000000000001</v>
      </c>
      <c r="H181" s="34">
        <v>0.20530000000000001</v>
      </c>
      <c r="I181" s="34">
        <v>0</v>
      </c>
      <c r="J181" s="34">
        <v>0</v>
      </c>
      <c r="K181" s="34">
        <v>0.20530000000000001</v>
      </c>
      <c r="L181" s="34">
        <v>0.20530000000000001</v>
      </c>
      <c r="M181" s="34">
        <v>0.20530000000000001</v>
      </c>
      <c r="N181" s="39"/>
      <c r="O181" s="89">
        <f t="shared" si="82"/>
        <v>0.20530000000000001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82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82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0.28120000000000001</v>
      </c>
      <c r="D184" s="354">
        <f>SUM(D185:D186)</f>
        <v>0.33350000000000002</v>
      </c>
      <c r="E184" s="354">
        <f t="shared" ref="E184:M184" si="85">SUM(E185:E186)</f>
        <v>0.40050000000000002</v>
      </c>
      <c r="F184" s="354">
        <f t="shared" si="85"/>
        <v>0.77759999999999996</v>
      </c>
      <c r="G184" s="354">
        <f t="shared" si="85"/>
        <v>0.59689999999999999</v>
      </c>
      <c r="H184" s="354">
        <f t="shared" si="85"/>
        <v>0.77759999999999996</v>
      </c>
      <c r="I184" s="354"/>
      <c r="J184" s="354"/>
      <c r="K184" s="354">
        <f t="shared" si="85"/>
        <v>1.1968999999999999</v>
      </c>
      <c r="L184" s="354">
        <f t="shared" si="85"/>
        <v>1.2215</v>
      </c>
      <c r="M184" s="354">
        <f t="shared" si="85"/>
        <v>1.8009999999999999</v>
      </c>
      <c r="N184" s="354"/>
      <c r="O184" s="352">
        <f t="shared" si="82"/>
        <v>0.77397421461491278</v>
      </c>
    </row>
    <row r="185" spans="1:16" x14ac:dyDescent="0.3">
      <c r="A185" s="2" t="s">
        <v>17</v>
      </c>
      <c r="B185" t="s">
        <v>46</v>
      </c>
      <c r="C185" s="34">
        <v>0.2656</v>
      </c>
      <c r="D185" s="34">
        <v>0.31530000000000002</v>
      </c>
      <c r="E185" s="34">
        <v>0.3785</v>
      </c>
      <c r="F185" s="34">
        <v>0.7349</v>
      </c>
      <c r="G185" s="34">
        <v>0.56430000000000002</v>
      </c>
      <c r="H185" s="34">
        <v>0.7349</v>
      </c>
      <c r="I185" s="34">
        <v>0</v>
      </c>
      <c r="J185" s="34">
        <v>0</v>
      </c>
      <c r="K185" s="34">
        <v>1.1314</v>
      </c>
      <c r="L185" s="34">
        <v>1.1547000000000001</v>
      </c>
      <c r="M185" s="34">
        <v>1.7023999999999999</v>
      </c>
      <c r="N185" s="39"/>
      <c r="O185" s="89">
        <f t="shared" si="82"/>
        <v>0.73155414925325324</v>
      </c>
    </row>
    <row r="186" spans="1:16" x14ac:dyDescent="0.3">
      <c r="A186" s="2" t="s">
        <v>18</v>
      </c>
      <c r="B186" t="s">
        <v>48</v>
      </c>
      <c r="C186" s="34">
        <v>1.5599999999999999E-2</v>
      </c>
      <c r="D186" s="34">
        <v>1.8200000000000001E-2</v>
      </c>
      <c r="E186" s="34">
        <v>2.1999999999999999E-2</v>
      </c>
      <c r="F186" s="34">
        <v>4.2700000000000002E-2</v>
      </c>
      <c r="G186" s="34">
        <v>3.2599999999999997E-2</v>
      </c>
      <c r="H186" s="34">
        <v>4.2700000000000002E-2</v>
      </c>
      <c r="I186" s="34">
        <v>0</v>
      </c>
      <c r="J186" s="34">
        <v>0</v>
      </c>
      <c r="K186" s="34">
        <v>6.5500000000000003E-2</v>
      </c>
      <c r="L186" s="34">
        <v>6.6799999999999998E-2</v>
      </c>
      <c r="M186" s="34">
        <v>9.8599999999999993E-2</v>
      </c>
      <c r="N186" s="39"/>
      <c r="O186" s="89">
        <f t="shared" si="82"/>
        <v>4.2420065361659418E-2</v>
      </c>
    </row>
    <row r="187" spans="1:16" x14ac:dyDescent="0.3">
      <c r="A187" s="349">
        <v>8</v>
      </c>
      <c r="B187" s="350" t="s">
        <v>49</v>
      </c>
      <c r="C187" s="354">
        <f>SUM(C188:C191)</f>
        <v>0.54090000000000005</v>
      </c>
      <c r="D187" s="354">
        <f>SUM(D188:D191)</f>
        <v>0.45789999999999997</v>
      </c>
      <c r="E187" s="354">
        <f t="shared" ref="E187:M187" si="86">SUM(E188:E191)</f>
        <v>0.56279999999999997</v>
      </c>
      <c r="F187" s="354">
        <f t="shared" si="86"/>
        <v>1.101</v>
      </c>
      <c r="G187" s="354">
        <f t="shared" si="86"/>
        <v>0.71530000000000005</v>
      </c>
      <c r="H187" s="354">
        <f t="shared" si="86"/>
        <v>1.0127999999999999</v>
      </c>
      <c r="I187" s="354"/>
      <c r="J187" s="354"/>
      <c r="K187" s="354">
        <f t="shared" si="86"/>
        <v>1.7762</v>
      </c>
      <c r="L187" s="354">
        <f t="shared" si="86"/>
        <v>1.6651</v>
      </c>
      <c r="M187" s="354">
        <f t="shared" si="86"/>
        <v>2.8601999999999999</v>
      </c>
      <c r="N187" s="354"/>
      <c r="O187" s="352">
        <f t="shared" si="82"/>
        <v>1.1264645429775477</v>
      </c>
    </row>
    <row r="188" spans="1:16" x14ac:dyDescent="0.3">
      <c r="A188" s="2" t="s">
        <v>19</v>
      </c>
      <c r="B188" t="s">
        <v>46</v>
      </c>
      <c r="C188" s="34">
        <v>0.27350000000000002</v>
      </c>
      <c r="D188" s="34">
        <v>0.23150000000000001</v>
      </c>
      <c r="E188" s="34">
        <v>0.28460000000000002</v>
      </c>
      <c r="F188" s="34">
        <v>0.55669999999999997</v>
      </c>
      <c r="G188" s="34">
        <v>0.36170000000000002</v>
      </c>
      <c r="H188" s="34">
        <v>0.5121</v>
      </c>
      <c r="I188" s="34">
        <v>0</v>
      </c>
      <c r="J188" s="34">
        <v>0</v>
      </c>
      <c r="K188" s="34">
        <v>0.89810000000000001</v>
      </c>
      <c r="L188" s="34">
        <v>0.84189999999999998</v>
      </c>
      <c r="M188" s="34">
        <v>1.4461999999999999</v>
      </c>
      <c r="N188" s="39"/>
      <c r="O188" s="89">
        <f t="shared" si="82"/>
        <v>0.56958464952844068</v>
      </c>
    </row>
    <row r="189" spans="1:16" x14ac:dyDescent="0.3">
      <c r="A189" s="2" t="s">
        <v>19</v>
      </c>
      <c r="B189" t="s">
        <v>47</v>
      </c>
      <c r="C189" s="34">
        <v>0.14030000000000001</v>
      </c>
      <c r="D189" s="34">
        <v>0.1188</v>
      </c>
      <c r="E189" s="34">
        <v>0.14599999999999999</v>
      </c>
      <c r="F189" s="34">
        <v>0.28560000000000002</v>
      </c>
      <c r="G189" s="34">
        <v>0.1855</v>
      </c>
      <c r="H189" s="34">
        <v>0.26269999999999999</v>
      </c>
      <c r="I189" s="34">
        <v>0</v>
      </c>
      <c r="J189" s="34">
        <v>0</v>
      </c>
      <c r="K189" s="34">
        <v>0.4607</v>
      </c>
      <c r="L189" s="34">
        <v>0.43190000000000001</v>
      </c>
      <c r="M189" s="34">
        <v>0.74180000000000001</v>
      </c>
      <c r="N189" s="39"/>
      <c r="O189" s="89">
        <f t="shared" si="82"/>
        <v>0.29218226531547475</v>
      </c>
    </row>
    <row r="190" spans="1:16" x14ac:dyDescent="0.3">
      <c r="A190" s="2" t="s">
        <v>20</v>
      </c>
      <c r="B190" t="s">
        <v>50</v>
      </c>
      <c r="C190" s="34">
        <v>8.4000000000000005E-2</v>
      </c>
      <c r="D190" s="34">
        <v>7.1099999999999997E-2</v>
      </c>
      <c r="E190" s="34">
        <v>8.7400000000000005E-2</v>
      </c>
      <c r="F190" s="34">
        <v>0.17100000000000001</v>
      </c>
      <c r="G190" s="34">
        <v>0.1111</v>
      </c>
      <c r="H190" s="34">
        <v>0.1573</v>
      </c>
      <c r="I190" s="34">
        <v>0</v>
      </c>
      <c r="J190" s="34">
        <v>0</v>
      </c>
      <c r="K190" s="34">
        <v>0.27589999999999998</v>
      </c>
      <c r="L190" s="34">
        <v>0.2586</v>
      </c>
      <c r="M190" s="34">
        <v>0.44429999999999997</v>
      </c>
      <c r="N190" s="39"/>
      <c r="O190" s="89">
        <f t="shared" si="82"/>
        <v>0.1749621501141306</v>
      </c>
    </row>
    <row r="191" spans="1:16" x14ac:dyDescent="0.3">
      <c r="A191" s="2" t="s">
        <v>20</v>
      </c>
      <c r="B191" t="s">
        <v>47</v>
      </c>
      <c r="C191" s="34">
        <v>4.3099999999999999E-2</v>
      </c>
      <c r="D191" s="34">
        <v>3.6499999999999998E-2</v>
      </c>
      <c r="E191" s="34">
        <v>4.48E-2</v>
      </c>
      <c r="F191" s="34">
        <v>8.77E-2</v>
      </c>
      <c r="G191" s="34">
        <v>5.7000000000000002E-2</v>
      </c>
      <c r="H191" s="34">
        <v>8.0699999999999994E-2</v>
      </c>
      <c r="I191" s="34">
        <v>0</v>
      </c>
      <c r="J191" s="34">
        <v>0</v>
      </c>
      <c r="K191" s="34">
        <v>0.14149999999999999</v>
      </c>
      <c r="L191" s="34">
        <v>0.13270000000000001</v>
      </c>
      <c r="M191" s="34">
        <v>0.22789999999999999</v>
      </c>
      <c r="N191" s="39"/>
      <c r="O191" s="89">
        <f t="shared" si="82"/>
        <v>8.9735478019501838E-2</v>
      </c>
    </row>
    <row r="192" spans="1:16" x14ac:dyDescent="0.3">
      <c r="A192" s="349">
        <v>9</v>
      </c>
      <c r="B192" s="350" t="s">
        <v>51</v>
      </c>
      <c r="C192" s="354">
        <f t="shared" ref="C192:H192" si="87">SUM(C195,C197)</f>
        <v>0.39970886459398924</v>
      </c>
      <c r="D192" s="354">
        <f t="shared" si="87"/>
        <v>0.4507193803859893</v>
      </c>
      <c r="E192" s="354">
        <f t="shared" si="87"/>
        <v>0.64422877256171662</v>
      </c>
      <c r="F192" s="354">
        <f t="shared" si="87"/>
        <v>0.71228739469071978</v>
      </c>
      <c r="G192" s="354">
        <f t="shared" si="87"/>
        <v>0.76162227228971657</v>
      </c>
      <c r="H192" s="354">
        <f t="shared" si="87"/>
        <v>0.78184803996971652</v>
      </c>
      <c r="I192" s="354"/>
      <c r="J192" s="354"/>
      <c r="K192" s="354">
        <f>SUM(K195,K197)</f>
        <v>0.93216319596971642</v>
      </c>
      <c r="L192" s="354">
        <f>SUM(L195,L197)</f>
        <v>0.92171378312171648</v>
      </c>
      <c r="M192" s="354">
        <f>SUM(M195,M197)</f>
        <v>1.2473663369137165</v>
      </c>
      <c r="N192" s="354"/>
      <c r="O192" s="352">
        <f t="shared" si="82"/>
        <v>0.77612200001682952</v>
      </c>
      <c r="P192" s="39"/>
    </row>
    <row r="193" spans="1:17" x14ac:dyDescent="0.3">
      <c r="A193" s="345"/>
      <c r="B193" s="286" t="s">
        <v>238</v>
      </c>
      <c r="C193" s="507">
        <v>-0.6794</v>
      </c>
      <c r="D193" s="507">
        <v>-0.36730000000000002</v>
      </c>
      <c r="E193" s="507">
        <v>-0.34499999999999997</v>
      </c>
      <c r="F193" s="507">
        <v>-1.1266</v>
      </c>
      <c r="G193" s="507">
        <v>0</v>
      </c>
      <c r="H193" s="507">
        <v>-0.39660000000000001</v>
      </c>
      <c r="I193" s="507">
        <v>0</v>
      </c>
      <c r="J193" s="507">
        <v>0</v>
      </c>
      <c r="K193" s="507">
        <v>-1.0261</v>
      </c>
      <c r="L193" s="507">
        <v>-1.4563999999999999</v>
      </c>
      <c r="M193" s="507">
        <v>-5.9400000000000001E-2</v>
      </c>
      <c r="N193" s="268"/>
      <c r="O193" s="357">
        <f t="shared" si="82"/>
        <v>-0.45189456097554065</v>
      </c>
      <c r="P193" s="247"/>
      <c r="Q193" s="247"/>
    </row>
    <row r="194" spans="1:17" x14ac:dyDescent="0.3">
      <c r="A194" s="358"/>
      <c r="B194" s="359" t="s">
        <v>52</v>
      </c>
      <c r="C194" s="360">
        <f>SUM(C187,C184,C179,C169,C162)+C193</f>
        <v>4.6986982718999997</v>
      </c>
      <c r="D194" s="360">
        <f t="shared" ref="D194:M194" si="88">SUM(D187,D184,D179,D169,D162)+D193</f>
        <v>5.2983422719000011</v>
      </c>
      <c r="E194" s="360">
        <f t="shared" si="88"/>
        <v>7.5731035473000015</v>
      </c>
      <c r="F194" s="360">
        <f t="shared" si="88"/>
        <v>8.3731531797000009</v>
      </c>
      <c r="G194" s="360">
        <f t="shared" si="88"/>
        <v>8.9530995473000008</v>
      </c>
      <c r="H194" s="360">
        <f t="shared" si="88"/>
        <v>9.1908595473000005</v>
      </c>
      <c r="I194" s="360">
        <f t="shared" si="88"/>
        <v>0</v>
      </c>
      <c r="J194" s="360">
        <f t="shared" si="88"/>
        <v>0</v>
      </c>
      <c r="K194" s="360">
        <f t="shared" si="88"/>
        <v>10.9578595473</v>
      </c>
      <c r="L194" s="360">
        <f t="shared" si="88"/>
        <v>10.835023547300001</v>
      </c>
      <c r="M194" s="360">
        <f t="shared" si="88"/>
        <v>14.6631675473</v>
      </c>
      <c r="N194" s="361"/>
      <c r="O194" s="362">
        <f t="shared" si="82"/>
        <v>9.1235482204451674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89">SUM(C196:C196)</f>
        <v>9.7887981098492699E-2</v>
      </c>
      <c r="D195" s="354">
        <f t="shared" si="89"/>
        <v>0.11038036455049273</v>
      </c>
      <c r="E195" s="354">
        <f t="shared" si="89"/>
        <v>0.15777046620090093</v>
      </c>
      <c r="F195" s="354">
        <f t="shared" si="89"/>
        <v>0.17443790019269012</v>
      </c>
      <c r="G195" s="354">
        <f t="shared" si="89"/>
        <v>0.18651992286890093</v>
      </c>
      <c r="H195" s="354">
        <f t="shared" si="89"/>
        <v>0.19147317694890092</v>
      </c>
      <c r="I195" s="354"/>
      <c r="J195" s="354"/>
      <c r="K195" s="354">
        <f>SUM(K196:K196)</f>
        <v>0.2282850879489009</v>
      </c>
      <c r="L195" s="354">
        <f>SUM(L196:L196)</f>
        <v>0.22572604556090092</v>
      </c>
      <c r="M195" s="354">
        <f>SUM(M196:M196)</f>
        <v>0.3054777695129009</v>
      </c>
      <c r="N195" s="354"/>
      <c r="O195" s="352">
        <f t="shared" si="82"/>
        <v>0.19007088007653417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90">0.020833*C194</f>
        <v>9.7887981098492699E-2</v>
      </c>
      <c r="D196" s="246">
        <f t="shared" si="90"/>
        <v>0.11038036455049273</v>
      </c>
      <c r="E196" s="246">
        <f t="shared" si="90"/>
        <v>0.15777046620090093</v>
      </c>
      <c r="F196" s="246">
        <f t="shared" si="90"/>
        <v>0.17443790019269012</v>
      </c>
      <c r="G196" s="246">
        <f t="shared" si="90"/>
        <v>0.18651992286890093</v>
      </c>
      <c r="H196" s="246">
        <f t="shared" si="90"/>
        <v>0.19147317694890092</v>
      </c>
      <c r="I196" s="34"/>
      <c r="J196" s="39"/>
      <c r="K196" s="246">
        <f>0.020833*K194</f>
        <v>0.2282850879489009</v>
      </c>
      <c r="L196" s="246">
        <f t="shared" ref="L196:M196" si="91">0.020833*L194</f>
        <v>0.22572604556090092</v>
      </c>
      <c r="M196" s="246">
        <f t="shared" si="91"/>
        <v>0.3054777695129009</v>
      </c>
      <c r="N196" s="39"/>
      <c r="O196" s="246">
        <f t="shared" si="82"/>
        <v>0.19007088007653417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0.30182088349549652</v>
      </c>
      <c r="D197" s="354">
        <f>SUM(D198,D199)</f>
        <v>0.34033901583549658</v>
      </c>
      <c r="E197" s="354">
        <f t="shared" ref="E197:M197" si="92">SUM(E198,E199)</f>
        <v>0.48645830636081566</v>
      </c>
      <c r="F197" s="354">
        <f t="shared" si="92"/>
        <v>0.53784949449802966</v>
      </c>
      <c r="G197" s="354">
        <f t="shared" si="92"/>
        <v>0.57510234942081562</v>
      </c>
      <c r="H197" s="354">
        <f t="shared" si="92"/>
        <v>0.59037486302081565</v>
      </c>
      <c r="I197" s="354"/>
      <c r="J197" s="354"/>
      <c r="K197" s="354">
        <f t="shared" si="92"/>
        <v>0.70387810802081552</v>
      </c>
      <c r="L197" s="354">
        <f t="shared" si="92"/>
        <v>0.69598773756081556</v>
      </c>
      <c r="M197" s="354">
        <f t="shared" si="92"/>
        <v>0.9418885674008155</v>
      </c>
      <c r="N197" s="354"/>
      <c r="O197" s="352">
        <f t="shared" si="82"/>
        <v>0.58605111994029524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9.7887981098492699E-2</v>
      </c>
      <c r="D198" s="39">
        <f t="shared" ref="D198:M198" si="93">D196</f>
        <v>0.11038036455049273</v>
      </c>
      <c r="E198" s="39">
        <f t="shared" si="93"/>
        <v>0.15777046620090093</v>
      </c>
      <c r="F198" s="39">
        <f t="shared" si="93"/>
        <v>0.17443790019269012</v>
      </c>
      <c r="G198" s="39">
        <f t="shared" si="93"/>
        <v>0.18651992286890093</v>
      </c>
      <c r="H198" s="39">
        <f>H196</f>
        <v>0.19147317694890092</v>
      </c>
      <c r="I198" s="39"/>
      <c r="J198" s="39"/>
      <c r="K198" s="39">
        <f t="shared" si="93"/>
        <v>0.2282850879489009</v>
      </c>
      <c r="L198" s="39">
        <f t="shared" si="93"/>
        <v>0.22572604556090092</v>
      </c>
      <c r="M198" s="39">
        <f t="shared" si="93"/>
        <v>0.3054777695129009</v>
      </c>
      <c r="N198" s="39"/>
      <c r="O198" s="246">
        <f t="shared" si="82"/>
        <v>0.19007088007653417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0.20393290239700379</v>
      </c>
      <c r="D199" s="246">
        <f t="shared" ref="D199:H199" si="94">0.043402*D194</f>
        <v>0.22995865128500387</v>
      </c>
      <c r="E199" s="246">
        <f t="shared" si="94"/>
        <v>0.3286878401599147</v>
      </c>
      <c r="F199" s="246">
        <f t="shared" si="94"/>
        <v>0.36341159430533948</v>
      </c>
      <c r="G199" s="246">
        <f t="shared" si="94"/>
        <v>0.38858242655191466</v>
      </c>
      <c r="H199" s="246">
        <f t="shared" si="94"/>
        <v>0.39890168607191467</v>
      </c>
      <c r="I199" s="34"/>
      <c r="J199" s="34"/>
      <c r="K199" s="246">
        <f t="shared" ref="K199:M199" si="95">0.043402*K194</f>
        <v>0.47559302007191462</v>
      </c>
      <c r="L199" s="246">
        <f t="shared" si="95"/>
        <v>0.47026169199991463</v>
      </c>
      <c r="M199" s="246">
        <f t="shared" si="95"/>
        <v>0.63641079788791466</v>
      </c>
      <c r="N199" s="39"/>
      <c r="O199" s="246">
        <f t="shared" si="82"/>
        <v>0.39598023986376119</v>
      </c>
      <c r="P199" s="246"/>
    </row>
    <row r="200" spans="1:17" ht="28.8" x14ac:dyDescent="0.3">
      <c r="A200" s="370">
        <v>10</v>
      </c>
      <c r="B200" s="371" t="s">
        <v>134</v>
      </c>
      <c r="C200" s="372">
        <v>1.3899999999999999E-2</v>
      </c>
      <c r="D200" s="372">
        <v>1.3899999999999999E-2</v>
      </c>
      <c r="E200" s="372">
        <v>1.3899999999999999E-2</v>
      </c>
      <c r="F200" s="372">
        <v>1.3899999999999999E-2</v>
      </c>
      <c r="G200" s="372">
        <v>1.3899999999999999E-2</v>
      </c>
      <c r="H200" s="372">
        <v>1.3899999999999999E-2</v>
      </c>
      <c r="I200" s="372"/>
      <c r="J200" s="372"/>
      <c r="K200" s="372">
        <v>1.3899999999999999E-2</v>
      </c>
      <c r="L200" s="372">
        <v>1.3899999999999999E-2</v>
      </c>
      <c r="M200" s="372">
        <v>1.3899999999999999E-2</v>
      </c>
      <c r="N200" s="373"/>
      <c r="O200" s="374">
        <f t="shared" si="82"/>
        <v>1.3899999999999999E-2</v>
      </c>
    </row>
    <row r="201" spans="1:17" ht="18" x14ac:dyDescent="0.3">
      <c r="A201" s="579" t="s">
        <v>60</v>
      </c>
      <c r="B201" s="579"/>
      <c r="C201" s="340">
        <f>SUM(C192,C194,C200)</f>
        <v>5.1123071364939889</v>
      </c>
      <c r="D201" s="340">
        <f t="shared" ref="D201:M201" si="96">SUM(D192,D194,D200)</f>
        <v>5.7629616522859903</v>
      </c>
      <c r="E201" s="340">
        <f t="shared" si="96"/>
        <v>8.2312323198617179</v>
      </c>
      <c r="F201" s="340">
        <f t="shared" si="96"/>
        <v>9.0993405743907196</v>
      </c>
      <c r="G201" s="340">
        <f t="shared" si="96"/>
        <v>9.7286218195897174</v>
      </c>
      <c r="H201" s="340">
        <f t="shared" si="96"/>
        <v>9.9866075872697166</v>
      </c>
      <c r="I201" s="340">
        <f t="shared" si="96"/>
        <v>0</v>
      </c>
      <c r="J201" s="340">
        <f t="shared" si="96"/>
        <v>0</v>
      </c>
      <c r="K201" s="340">
        <f t="shared" si="96"/>
        <v>11.903922743269716</v>
      </c>
      <c r="L201" s="340">
        <f t="shared" si="96"/>
        <v>11.770637330421717</v>
      </c>
      <c r="M201" s="340">
        <f t="shared" si="96"/>
        <v>15.924433884213716</v>
      </c>
      <c r="N201" s="356"/>
      <c r="O201" s="467">
        <f t="shared" si="82"/>
        <v>9.9135702204619971</v>
      </c>
      <c r="P201" t="s">
        <v>245</v>
      </c>
      <c r="Q201"/>
    </row>
    <row r="202" spans="1:17" ht="15.6" x14ac:dyDescent="0.3">
      <c r="M202" s="336" t="s">
        <v>150</v>
      </c>
      <c r="O202" s="337">
        <f>O201/SUM($O$103,$O$152,$O$201)</f>
        <v>0.33823896640243906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ACA7-0AF3-4B02-A45D-40191072407D}">
  <dimension ref="A1:T208"/>
  <sheetViews>
    <sheetView topLeftCell="B175" zoomScale="80" zoomScaleNormal="80" workbookViewId="0">
      <selection activeCell="B192" sqref="A192:XFD19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246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SUM(C60,C109,C158)</f>
        <v>7</v>
      </c>
      <c r="D5" s="417">
        <f t="shared" si="0"/>
        <v>132</v>
      </c>
      <c r="E5" s="417">
        <f t="shared" si="0"/>
        <v>432</v>
      </c>
      <c r="F5" s="417">
        <f t="shared" si="0"/>
        <v>55</v>
      </c>
      <c r="G5" s="417">
        <f t="shared" si="0"/>
        <v>7</v>
      </c>
      <c r="H5" s="417">
        <f t="shared" si="0"/>
        <v>219</v>
      </c>
      <c r="I5" s="456">
        <f t="shared" si="0"/>
        <v>12</v>
      </c>
      <c r="J5" s="417">
        <f t="shared" si="0"/>
        <v>30</v>
      </c>
      <c r="K5" s="417">
        <f t="shared" si="0"/>
        <v>210</v>
      </c>
      <c r="L5" s="417">
        <f t="shared" si="0"/>
        <v>32</v>
      </c>
      <c r="M5" s="417">
        <f t="shared" si="0"/>
        <v>143</v>
      </c>
      <c r="N5" s="604">
        <f>SUM(C5:M5)</f>
        <v>1279</v>
      </c>
      <c r="O5" s="604"/>
      <c r="P5" s="418"/>
      <c r="Q5" s="418"/>
      <c r="R5" s="419">
        <f>N7/N5</f>
        <v>6042.2670836591087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12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27197.1</v>
      </c>
      <c r="D7" s="401">
        <f t="shared" si="0"/>
        <v>1051846.24</v>
      </c>
      <c r="E7" s="401">
        <f t="shared" si="0"/>
        <v>2905383.26</v>
      </c>
      <c r="F7" s="401">
        <f t="shared" si="0"/>
        <v>176126.09</v>
      </c>
      <c r="G7" s="401">
        <f t="shared" si="0"/>
        <v>19322.71</v>
      </c>
      <c r="H7" s="401">
        <f t="shared" si="0"/>
        <v>1318682.0799999998</v>
      </c>
      <c r="I7" s="401">
        <f t="shared" si="0"/>
        <v>37741.050000000003</v>
      </c>
      <c r="J7" s="401">
        <f t="shared" si="0"/>
        <v>218697.28</v>
      </c>
      <c r="K7" s="401">
        <f t="shared" si="0"/>
        <v>1046277.67</v>
      </c>
      <c r="L7" s="401">
        <f t="shared" si="0"/>
        <v>170016.63</v>
      </c>
      <c r="M7" s="401">
        <f t="shared" si="0"/>
        <v>756769.49</v>
      </c>
      <c r="N7" s="610">
        <f>SUM(C7:M7)</f>
        <v>7728059.5999999996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1.0702123235712631</v>
      </c>
      <c r="D9" s="405">
        <f t="shared" ref="D9:M9" si="1">SUM(D10:D15)</f>
        <v>1.3311751397867049</v>
      </c>
      <c r="E9" s="405">
        <f t="shared" si="1"/>
        <v>1.5741291582827668</v>
      </c>
      <c r="F9" s="405">
        <f t="shared" si="1"/>
        <v>1.9578057800063582</v>
      </c>
      <c r="G9" s="405">
        <f t="shared" si="1"/>
        <v>2.7747095171784917</v>
      </c>
      <c r="H9" s="405">
        <f t="shared" si="1"/>
        <v>2.301625187942677</v>
      </c>
      <c r="I9" s="405">
        <f t="shared" si="1"/>
        <v>3.5223120000000003</v>
      </c>
      <c r="J9" s="405">
        <f t="shared" si="1"/>
        <v>2.7170185147032466</v>
      </c>
      <c r="K9" s="405">
        <f t="shared" si="1"/>
        <v>3.4536495883119822</v>
      </c>
      <c r="L9" s="405">
        <f t="shared" si="1"/>
        <v>4.0366666009940317</v>
      </c>
      <c r="M9" s="405">
        <f t="shared" si="1"/>
        <v>4.6506825346997012</v>
      </c>
      <c r="N9" s="603">
        <f>SUM(N10:O15)</f>
        <v>2.3269367740871099</v>
      </c>
      <c r="O9" s="603"/>
      <c r="P9" s="406">
        <f t="shared" ref="P9:P48" si="2">N9/$N$48</f>
        <v>0.23099126812656198</v>
      </c>
      <c r="Q9" s="405">
        <f t="shared" ref="Q9:Q48" si="3">P9*$O$53</f>
        <v>1.2645006182025333</v>
      </c>
      <c r="R9" s="407">
        <f t="shared" ref="R9:R47" si="4">N9*$N$7</f>
        <v>17982706.07557692</v>
      </c>
    </row>
    <row r="10" spans="1:18" x14ac:dyDescent="0.3">
      <c r="A10" s="420" t="s">
        <v>3</v>
      </c>
      <c r="B10" s="421" t="s">
        <v>30</v>
      </c>
      <c r="C10" s="422">
        <f t="shared" ref="C10:M14" si="5">(C65*C$62+C114*C$111+C163*C$160)/(SUM(C$160,C$111,C$62))</f>
        <v>0.62909999999999999</v>
      </c>
      <c r="D10" s="422">
        <f t="shared" si="5"/>
        <v>0.85214172192410931</v>
      </c>
      <c r="E10" s="422">
        <f t="shared" si="5"/>
        <v>0.98193211457444696</v>
      </c>
      <c r="F10" s="422">
        <f t="shared" si="5"/>
        <v>0.98192575102303137</v>
      </c>
      <c r="G10" s="422">
        <f t="shared" si="5"/>
        <v>1.4030649281079106</v>
      </c>
      <c r="H10" s="422">
        <f t="shared" si="5"/>
        <v>1.4753655378338046</v>
      </c>
      <c r="I10" s="422">
        <f t="shared" si="5"/>
        <v>1.4753000000000001</v>
      </c>
      <c r="J10" s="422">
        <f t="shared" si="5"/>
        <v>1.0828746135022804</v>
      </c>
      <c r="K10" s="422">
        <f t="shared" si="5"/>
        <v>2.0545079114495488</v>
      </c>
      <c r="L10" s="422">
        <f t="shared" si="5"/>
        <v>2.4992623132748837</v>
      </c>
      <c r="M10" s="422">
        <f t="shared" si="5"/>
        <v>2.5740603980546308</v>
      </c>
      <c r="N10" s="600">
        <f t="shared" ref="N10:N15" si="6">(O65*$O$62+O114*$O$111+O163*$O$160)/$N$7</f>
        <v>1.3880439186663365</v>
      </c>
      <c r="O10" s="600"/>
      <c r="P10" s="423">
        <f t="shared" si="2"/>
        <v>0.13778888561073416</v>
      </c>
      <c r="Q10" s="422">
        <f t="shared" si="3"/>
        <v>0.75428881987325691</v>
      </c>
      <c r="R10" s="424">
        <f t="shared" si="4"/>
        <v>10726886.130871</v>
      </c>
    </row>
    <row r="11" spans="1:18" x14ac:dyDescent="0.3">
      <c r="A11" s="438" t="s">
        <v>4</v>
      </c>
      <c r="B11" s="439" t="s">
        <v>31</v>
      </c>
      <c r="C11" s="440">
        <f t="shared" si="5"/>
        <v>2.5163999999999999E-2</v>
      </c>
      <c r="D11" s="440">
        <f t="shared" si="5"/>
        <v>3.4085668876964376E-2</v>
      </c>
      <c r="E11" s="440">
        <f t="shared" si="5"/>
        <v>3.9277284582977877E-2</v>
      </c>
      <c r="F11" s="440">
        <f t="shared" si="5"/>
        <v>3.927703004092125E-2</v>
      </c>
      <c r="G11" s="440">
        <f t="shared" si="5"/>
        <v>5.6122597124316415E-2</v>
      </c>
      <c r="H11" s="440">
        <f t="shared" si="5"/>
        <v>5.9014621513352183E-2</v>
      </c>
      <c r="I11" s="440">
        <f t="shared" si="5"/>
        <v>5.9012000000000002E-2</v>
      </c>
      <c r="J11" s="440">
        <f t="shared" si="5"/>
        <v>6.497247681013682E-2</v>
      </c>
      <c r="K11" s="440">
        <f t="shared" si="5"/>
        <v>8.2180316457981947E-2</v>
      </c>
      <c r="L11" s="440">
        <f t="shared" si="5"/>
        <v>9.9970492530995367E-2</v>
      </c>
      <c r="M11" s="440">
        <f t="shared" si="5"/>
        <v>0.10296241592218523</v>
      </c>
      <c r="N11" s="599">
        <f t="shared" si="6"/>
        <v>5.6134644702522739E-2</v>
      </c>
      <c r="O11" s="599"/>
      <c r="P11" s="441">
        <f t="shared" si="2"/>
        <v>5.5723958253041522E-3</v>
      </c>
      <c r="Q11" s="440">
        <f t="shared" si="3"/>
        <v>3.0504607481983227E-2</v>
      </c>
      <c r="R11" s="442">
        <f t="shared" si="4"/>
        <v>433811.87988591997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2.487875898192116E-2</v>
      </c>
      <c r="E12" s="440">
        <f t="shared" si="5"/>
        <v>1.8281809227812515E-2</v>
      </c>
      <c r="F12" s="440">
        <f t="shared" si="5"/>
        <v>0</v>
      </c>
      <c r="G12" s="440">
        <f t="shared" si="5"/>
        <v>0</v>
      </c>
      <c r="H12" s="440">
        <f t="shared" si="5"/>
        <v>4.6936456314019227E-3</v>
      </c>
      <c r="I12" s="440">
        <f t="shared" si="5"/>
        <v>0</v>
      </c>
      <c r="J12" s="440">
        <f t="shared" si="5"/>
        <v>5.4142601846717077E-2</v>
      </c>
      <c r="K12" s="440">
        <f t="shared" si="5"/>
        <v>2.4684499733230475E-2</v>
      </c>
      <c r="L12" s="440">
        <f t="shared" si="5"/>
        <v>7.7032351882283495E-2</v>
      </c>
      <c r="M12" s="440">
        <f t="shared" si="5"/>
        <v>5.2082516364395183E-2</v>
      </c>
      <c r="N12" s="599">
        <f t="shared" si="6"/>
        <v>2.2729203434844112E-2</v>
      </c>
      <c r="O12" s="599"/>
      <c r="P12" s="441">
        <f t="shared" si="2"/>
        <v>2.2562914400547029E-3</v>
      </c>
      <c r="Q12" s="440">
        <f t="shared" si="3"/>
        <v>1.2351470875648118E-2</v>
      </c>
      <c r="R12" s="442">
        <f t="shared" si="4"/>
        <v>175652.638805</v>
      </c>
    </row>
    <row r="13" spans="1:18" x14ac:dyDescent="0.3">
      <c r="A13" s="420" t="s">
        <v>5</v>
      </c>
      <c r="B13" s="421" t="s">
        <v>32</v>
      </c>
      <c r="C13" s="422">
        <f t="shared" si="5"/>
        <v>8.8300000000000003E-2</v>
      </c>
      <c r="D13" s="422">
        <f t="shared" si="5"/>
        <v>0.1298</v>
      </c>
      <c r="E13" s="422">
        <f t="shared" si="5"/>
        <v>0.16889999999999999</v>
      </c>
      <c r="F13" s="422">
        <f t="shared" si="5"/>
        <v>0.16889999999999999</v>
      </c>
      <c r="G13" s="422">
        <f t="shared" si="5"/>
        <v>0.16890000000000002</v>
      </c>
      <c r="H13" s="422">
        <f t="shared" si="5"/>
        <v>0.19689999999999999</v>
      </c>
      <c r="I13" s="422">
        <f t="shared" si="5"/>
        <v>0.19689999999999999</v>
      </c>
      <c r="J13" s="422">
        <f t="shared" si="5"/>
        <v>0.19689999999999999</v>
      </c>
      <c r="K13" s="422">
        <f t="shared" si="5"/>
        <v>0.23383722527691908</v>
      </c>
      <c r="L13" s="422">
        <f t="shared" si="5"/>
        <v>0.23385425236343058</v>
      </c>
      <c r="M13" s="422">
        <f t="shared" si="5"/>
        <v>0.27602945028875309</v>
      </c>
      <c r="N13" s="600">
        <f t="shared" si="6"/>
        <v>0.18971273655614665</v>
      </c>
      <c r="O13" s="600"/>
      <c r="P13" s="423">
        <f t="shared" si="2"/>
        <v>1.8832477996337769E-2</v>
      </c>
      <c r="Q13" s="422">
        <f t="shared" si="3"/>
        <v>0.10309342107082164</v>
      </c>
      <c r="R13" s="424">
        <f t="shared" si="4"/>
        <v>1466111.3349850001</v>
      </c>
    </row>
    <row r="14" spans="1:18" x14ac:dyDescent="0.3">
      <c r="A14" s="438" t="s">
        <v>6</v>
      </c>
      <c r="B14" s="439" t="s">
        <v>181</v>
      </c>
      <c r="C14" s="440">
        <f t="shared" si="5"/>
        <v>0.32764832357126311</v>
      </c>
      <c r="D14" s="440">
        <f t="shared" si="5"/>
        <v>0.29026899000371004</v>
      </c>
      <c r="E14" s="440">
        <f t="shared" si="5"/>
        <v>0.36573794989752922</v>
      </c>
      <c r="F14" s="440">
        <f t="shared" si="5"/>
        <v>0.76770299894240546</v>
      </c>
      <c r="G14" s="440">
        <f t="shared" si="5"/>
        <v>1.1466219919462644</v>
      </c>
      <c r="H14" s="440">
        <f t="shared" si="5"/>
        <v>0.56565138296411821</v>
      </c>
      <c r="I14" s="440">
        <f t="shared" si="5"/>
        <v>1.7910999999999999</v>
      </c>
      <c r="J14" s="440">
        <f t="shared" si="5"/>
        <v>0.94792882254411215</v>
      </c>
      <c r="K14" s="440">
        <f t="shared" si="5"/>
        <v>1.058439635394302</v>
      </c>
      <c r="L14" s="440">
        <f t="shared" si="5"/>
        <v>1.1265471909424389</v>
      </c>
      <c r="M14" s="440">
        <f t="shared" si="5"/>
        <v>1.6455477540697365</v>
      </c>
      <c r="N14" s="599">
        <f t="shared" si="6"/>
        <v>0.65983993679008368</v>
      </c>
      <c r="O14" s="599"/>
      <c r="P14" s="441">
        <f t="shared" si="2"/>
        <v>6.5501248446893173E-2</v>
      </c>
      <c r="Q14" s="440">
        <f t="shared" si="3"/>
        <v>0.35856926465615535</v>
      </c>
      <c r="R14" s="442">
        <f t="shared" si="4"/>
        <v>5099282.3579739993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/>
      <c r="I15" s="422"/>
      <c r="J15" s="422">
        <f>(J70*J$62+J119*J$111+J168*J$160)/(SUM(J$160,J$111,J$62))</f>
        <v>0.37019999999999997</v>
      </c>
      <c r="K15" s="422"/>
      <c r="L15" s="422"/>
      <c r="M15" s="422"/>
      <c r="N15" s="600">
        <f t="shared" si="6"/>
        <v>1.0476333937176157E-2</v>
      </c>
      <c r="O15" s="600"/>
      <c r="P15" s="423">
        <f t="shared" si="2"/>
        <v>1.0399688072380204E-3</v>
      </c>
      <c r="Q15" s="422">
        <f t="shared" si="3"/>
        <v>5.6930342446680987E-3</v>
      </c>
      <c r="R15" s="424">
        <f t="shared" si="4"/>
        <v>80961.733055999997</v>
      </c>
    </row>
    <row r="16" spans="1:18" ht="28.8" x14ac:dyDescent="0.3">
      <c r="A16" s="404">
        <v>5</v>
      </c>
      <c r="B16" s="408" t="s">
        <v>71</v>
      </c>
      <c r="C16" s="405">
        <f t="shared" ref="C16:M16" si="7">SUM(C17:C19,C23:C25)</f>
        <v>3.2831507617448197</v>
      </c>
      <c r="D16" s="405">
        <f t="shared" si="7"/>
        <v>3.277518647497756</v>
      </c>
      <c r="E16" s="405">
        <f t="shared" si="7"/>
        <v>5.0625960415608775</v>
      </c>
      <c r="F16" s="405">
        <f t="shared" si="7"/>
        <v>5.5152603049167279</v>
      </c>
      <c r="G16" s="405">
        <f t="shared" si="7"/>
        <v>5.0010625539160172</v>
      </c>
      <c r="H16" s="405">
        <f t="shared" si="7"/>
        <v>5.0600028786628304</v>
      </c>
      <c r="I16" s="405">
        <f t="shared" si="7"/>
        <v>5.0784648825999996</v>
      </c>
      <c r="J16" s="405">
        <f t="shared" si="7"/>
        <v>5.5171303126384217</v>
      </c>
      <c r="K16" s="405">
        <f t="shared" si="7"/>
        <v>5.0548371526744971</v>
      </c>
      <c r="L16" s="405">
        <f t="shared" si="7"/>
        <v>5.0430091668005206</v>
      </c>
      <c r="M16" s="405">
        <f t="shared" si="7"/>
        <v>5.0668530019648248</v>
      </c>
      <c r="N16" s="603">
        <f>SUM(N17:O19,N23:O25)</f>
        <v>4.8349674329429986</v>
      </c>
      <c r="O16" s="603"/>
      <c r="P16" s="406">
        <f t="shared" si="2"/>
        <v>0.47995943470543218</v>
      </c>
      <c r="Q16" s="405">
        <f t="shared" si="3"/>
        <v>2.6274110134960904</v>
      </c>
      <c r="R16" s="409">
        <f t="shared" si="4"/>
        <v>37364916.485842496</v>
      </c>
    </row>
    <row r="17" spans="1:18" x14ac:dyDescent="0.3">
      <c r="A17" s="420" t="s">
        <v>115</v>
      </c>
      <c r="B17" s="421" t="s">
        <v>114</v>
      </c>
      <c r="C17" s="422">
        <f t="shared" ref="C17:M25" si="8">(C72*C$62+C121*C$111+C170*C$160)/(SUM(C$160,C$111,C$62))</f>
        <v>1.8188428975148085</v>
      </c>
      <c r="D17" s="422">
        <f t="shared" si="8"/>
        <v>1.8176651539145114</v>
      </c>
      <c r="E17" s="422">
        <f t="shared" si="8"/>
        <v>2.714285746595098</v>
      </c>
      <c r="F17" s="422">
        <f t="shared" si="8"/>
        <v>2.9311622491647888</v>
      </c>
      <c r="G17" s="422">
        <f t="shared" si="8"/>
        <v>2.6811954892455563</v>
      </c>
      <c r="H17" s="422">
        <f t="shared" si="8"/>
        <v>2.7135720861907822</v>
      </c>
      <c r="I17" s="422">
        <f t="shared" si="8"/>
        <v>2.7282000000000002</v>
      </c>
      <c r="J17" s="422">
        <f t="shared" si="8"/>
        <v>2.967488777839395</v>
      </c>
      <c r="K17" s="422">
        <f t="shared" si="8"/>
        <v>2.7104615253100071</v>
      </c>
      <c r="L17" s="422">
        <f t="shared" si="8"/>
        <v>2.7020339070477983</v>
      </c>
      <c r="M17" s="422">
        <f t="shared" si="8"/>
        <v>2.7163446264647906</v>
      </c>
      <c r="N17" s="600">
        <f t="shared" ref="N17:N25" si="9">(O72*$O$62+O121*$O$111+O170*$O$160)/$N$7</f>
        <v>2.6004836369899369</v>
      </c>
      <c r="O17" s="600"/>
      <c r="P17" s="423">
        <f t="shared" si="2"/>
        <v>0.25814582490593813</v>
      </c>
      <c r="Q17" s="422">
        <f t="shared" si="3"/>
        <v>1.4131510590309868</v>
      </c>
      <c r="R17" s="424">
        <f t="shared" si="4"/>
        <v>20096692.535482995</v>
      </c>
    </row>
    <row r="18" spans="1:18" x14ac:dyDescent="0.3">
      <c r="A18" s="438" t="s">
        <v>116</v>
      </c>
      <c r="B18" s="439" t="s">
        <v>117</v>
      </c>
      <c r="C18" s="440">
        <f t="shared" si="8"/>
        <v>0.77099477235624481</v>
      </c>
      <c r="D18" s="440">
        <f t="shared" si="8"/>
        <v>0.77049553508828394</v>
      </c>
      <c r="E18" s="440">
        <f t="shared" si="8"/>
        <v>1.150566727981436</v>
      </c>
      <c r="F18" s="440">
        <f t="shared" si="8"/>
        <v>1.2424991592852099</v>
      </c>
      <c r="G18" s="440">
        <f t="shared" si="8"/>
        <v>1.1365399995227665</v>
      </c>
      <c r="H18" s="440">
        <f t="shared" si="8"/>
        <v>1.1502642123316695</v>
      </c>
      <c r="I18" s="440">
        <f t="shared" si="8"/>
        <v>1.1564648826000001</v>
      </c>
      <c r="J18" s="440">
        <f t="shared" si="8"/>
        <v>1.2578977205046746</v>
      </c>
      <c r="K18" s="440">
        <f t="shared" si="8"/>
        <v>1.1489456673482348</v>
      </c>
      <c r="L18" s="440">
        <f t="shared" si="8"/>
        <v>1.1453732589602124</v>
      </c>
      <c r="M18" s="440">
        <f t="shared" si="8"/>
        <v>1.1514394727460393</v>
      </c>
      <c r="N18" s="599">
        <f t="shared" si="9"/>
        <v>1.1023268103345756</v>
      </c>
      <c r="O18" s="599"/>
      <c r="P18" s="441">
        <f t="shared" si="2"/>
        <v>0.10942620815685286</v>
      </c>
      <c r="Q18" s="440">
        <f t="shared" si="3"/>
        <v>0.59902484186582228</v>
      </c>
      <c r="R18" s="442">
        <f t="shared" si="4"/>
        <v>8518847.2889434956</v>
      </c>
    </row>
    <row r="19" spans="1:18" x14ac:dyDescent="0.3">
      <c r="A19" s="420" t="s">
        <v>8</v>
      </c>
      <c r="B19" s="421" t="s">
        <v>35</v>
      </c>
      <c r="C19" s="422">
        <f t="shared" si="8"/>
        <v>0.47668066514444557</v>
      </c>
      <c r="D19" s="422">
        <f t="shared" si="8"/>
        <v>0.47304701171152169</v>
      </c>
      <c r="E19" s="422">
        <f t="shared" si="8"/>
        <v>0.86360579378604951</v>
      </c>
      <c r="F19" s="422">
        <f t="shared" si="8"/>
        <v>0.97756792000549142</v>
      </c>
      <c r="G19" s="422">
        <f t="shared" si="8"/>
        <v>0.85323983649291446</v>
      </c>
      <c r="H19" s="422">
        <f t="shared" si="8"/>
        <v>0.86219727491254006</v>
      </c>
      <c r="I19" s="422">
        <f t="shared" si="8"/>
        <v>0.85860000000000003</v>
      </c>
      <c r="J19" s="422">
        <f t="shared" si="8"/>
        <v>0.92763029363236715</v>
      </c>
      <c r="K19" s="422">
        <f t="shared" si="8"/>
        <v>0.86180178747960845</v>
      </c>
      <c r="L19" s="422">
        <f t="shared" si="8"/>
        <v>0.86275919932067813</v>
      </c>
      <c r="M19" s="422">
        <f t="shared" si="8"/>
        <v>0.86465166293371587</v>
      </c>
      <c r="N19" s="600">
        <f t="shared" si="9"/>
        <v>0.81304408540314566</v>
      </c>
      <c r="O19" s="600"/>
      <c r="P19" s="423">
        <f t="shared" si="2"/>
        <v>8.0709577682338343E-2</v>
      </c>
      <c r="Q19" s="422">
        <f t="shared" si="3"/>
        <v>0.44182324163987097</v>
      </c>
      <c r="R19" s="424">
        <f t="shared" si="4"/>
        <v>6283253.1494229995</v>
      </c>
    </row>
    <row r="20" spans="1:18" x14ac:dyDescent="0.3">
      <c r="A20" s="438" t="s">
        <v>9</v>
      </c>
      <c r="B20" s="439" t="s">
        <v>108</v>
      </c>
      <c r="C20" s="440">
        <f t="shared" si="8"/>
        <v>0.42577170235061829</v>
      </c>
      <c r="D20" s="440">
        <f t="shared" si="8"/>
        <v>0.42252920817970507</v>
      </c>
      <c r="E20" s="440">
        <f t="shared" si="8"/>
        <v>0.77143849111218465</v>
      </c>
      <c r="F20" s="440">
        <f t="shared" si="8"/>
        <v>0.87316318732221898</v>
      </c>
      <c r="G20" s="440">
        <f t="shared" si="8"/>
        <v>0.76213462081664529</v>
      </c>
      <c r="H20" s="440">
        <f t="shared" si="8"/>
        <v>0.77018117308001943</v>
      </c>
      <c r="I20" s="440">
        <f t="shared" si="8"/>
        <v>0.76700000000000002</v>
      </c>
      <c r="J20" s="440">
        <f t="shared" si="8"/>
        <v>0.8324522323780158</v>
      </c>
      <c r="K20" s="440">
        <f t="shared" si="8"/>
        <v>0.7698228430183357</v>
      </c>
      <c r="L20" s="440">
        <f t="shared" si="8"/>
        <v>0.77066125604301172</v>
      </c>
      <c r="M20" s="440">
        <f t="shared" si="8"/>
        <v>0.77237487198380583</v>
      </c>
      <c r="N20" s="599">
        <f t="shared" si="9"/>
        <v>0.72637422086341052</v>
      </c>
      <c r="O20" s="599"/>
      <c r="P20" s="441">
        <f t="shared" si="2"/>
        <v>7.2105999733279164E-2</v>
      </c>
      <c r="Q20" s="440">
        <f t="shared" si="3"/>
        <v>0.39472522913241032</v>
      </c>
      <c r="R20" s="442">
        <f t="shared" si="4"/>
        <v>5613463.2707359996</v>
      </c>
    </row>
    <row r="21" spans="1:18" x14ac:dyDescent="0.3">
      <c r="A21" s="420" t="s">
        <v>10</v>
      </c>
      <c r="B21" s="421" t="s">
        <v>109</v>
      </c>
      <c r="C21" s="422">
        <f t="shared" si="8"/>
        <v>4.5131722095370468E-2</v>
      </c>
      <c r="D21" s="422">
        <f t="shared" si="8"/>
        <v>4.4821369637638296E-2</v>
      </c>
      <c r="E21" s="422">
        <f t="shared" si="8"/>
        <v>8.1782859327137455E-2</v>
      </c>
      <c r="F21" s="422">
        <f t="shared" si="8"/>
        <v>9.2609541459757611E-2</v>
      </c>
      <c r="G21" s="422">
        <f t="shared" si="8"/>
        <v>8.0805215676269013E-2</v>
      </c>
      <c r="H21" s="422">
        <f t="shared" si="8"/>
        <v>8.1648657762908264E-2</v>
      </c>
      <c r="I21" s="422">
        <f t="shared" si="8"/>
        <v>8.1299999999999997E-2</v>
      </c>
      <c r="J21" s="422">
        <f t="shared" si="8"/>
        <v>8.4405803597557311E-2</v>
      </c>
      <c r="K21" s="422">
        <f t="shared" si="8"/>
        <v>8.1612022669852055E-2</v>
      </c>
      <c r="L21" s="422">
        <f t="shared" si="8"/>
        <v>8.1706448004527546E-2</v>
      </c>
      <c r="M21" s="422">
        <f t="shared" si="8"/>
        <v>8.1881958429640175E-2</v>
      </c>
      <c r="N21" s="600">
        <f t="shared" si="9"/>
        <v>7.6901305519175858E-2</v>
      </c>
      <c r="O21" s="600"/>
      <c r="P21" s="423">
        <f t="shared" si="2"/>
        <v>7.6338688185593247E-3</v>
      </c>
      <c r="Q21" s="422">
        <f t="shared" si="3"/>
        <v>4.1789596284896514E-2</v>
      </c>
      <c r="R21" s="424">
        <f t="shared" si="4"/>
        <v>594297.87237</v>
      </c>
    </row>
    <row r="22" spans="1:18" x14ac:dyDescent="0.3">
      <c r="A22" s="438" t="s">
        <v>11</v>
      </c>
      <c r="B22" s="439" t="s">
        <v>110</v>
      </c>
      <c r="C22" s="440">
        <f t="shared" si="8"/>
        <v>5.7772406984568205E-3</v>
      </c>
      <c r="D22" s="440">
        <f t="shared" si="8"/>
        <v>5.6964338941782973E-3</v>
      </c>
      <c r="E22" s="440">
        <f t="shared" si="8"/>
        <v>1.0384443346727345E-2</v>
      </c>
      <c r="F22" s="440">
        <f t="shared" si="8"/>
        <v>1.1795191223514927E-2</v>
      </c>
      <c r="G22" s="440">
        <f t="shared" si="8"/>
        <v>1.03E-2</v>
      </c>
      <c r="H22" s="440">
        <f t="shared" si="8"/>
        <v>1.0367444069612292E-2</v>
      </c>
      <c r="I22" s="440">
        <f t="shared" si="8"/>
        <v>1.03E-2</v>
      </c>
      <c r="J22" s="440">
        <f t="shared" si="8"/>
        <v>1.0772257656793904E-2</v>
      </c>
      <c r="K22" s="440">
        <f t="shared" si="8"/>
        <v>1.0366921791420819E-2</v>
      </c>
      <c r="L22" s="440">
        <f t="shared" si="8"/>
        <v>1.0391495273138868E-2</v>
      </c>
      <c r="M22" s="440">
        <f t="shared" si="8"/>
        <v>1.0394832520269811E-2</v>
      </c>
      <c r="N22" s="599">
        <f t="shared" si="9"/>
        <v>9.7685590205593125E-3</v>
      </c>
      <c r="O22" s="599"/>
      <c r="P22" s="441">
        <f t="shared" si="2"/>
        <v>9.6970913049986061E-4</v>
      </c>
      <c r="Q22" s="440">
        <f t="shared" si="3"/>
        <v>5.3084162225641839E-3</v>
      </c>
      <c r="R22" s="442">
        <f t="shared" si="4"/>
        <v>75492.006316999992</v>
      </c>
    </row>
    <row r="23" spans="1:18" x14ac:dyDescent="0.3">
      <c r="A23" s="438" t="s">
        <v>13</v>
      </c>
      <c r="B23" s="439" t="s">
        <v>40</v>
      </c>
      <c r="C23" s="440">
        <f t="shared" si="8"/>
        <v>0</v>
      </c>
      <c r="D23" s="440">
        <f t="shared" si="8"/>
        <v>0</v>
      </c>
      <c r="E23" s="440">
        <f t="shared" si="8"/>
        <v>0</v>
      </c>
      <c r="F23" s="440">
        <f t="shared" si="8"/>
        <v>0</v>
      </c>
      <c r="G23" s="440">
        <f t="shared" si="8"/>
        <v>0</v>
      </c>
      <c r="H23" s="440">
        <f t="shared" si="8"/>
        <v>0</v>
      </c>
      <c r="I23" s="440">
        <f t="shared" si="8"/>
        <v>0</v>
      </c>
      <c r="J23" s="440">
        <f t="shared" si="8"/>
        <v>0</v>
      </c>
      <c r="K23" s="440">
        <f t="shared" si="8"/>
        <v>0</v>
      </c>
      <c r="L23" s="440">
        <f t="shared" si="8"/>
        <v>0</v>
      </c>
      <c r="M23" s="440">
        <f t="shared" si="8"/>
        <v>0</v>
      </c>
      <c r="N23" s="599">
        <f t="shared" si="9"/>
        <v>0</v>
      </c>
      <c r="O23" s="599"/>
      <c r="P23" s="441">
        <f t="shared" si="2"/>
        <v>0</v>
      </c>
      <c r="Q23" s="440">
        <f t="shared" si="3"/>
        <v>0</v>
      </c>
      <c r="R23" s="442">
        <f t="shared" si="4"/>
        <v>0</v>
      </c>
    </row>
    <row r="24" spans="1:18" x14ac:dyDescent="0.3">
      <c r="A24" s="425" t="s">
        <v>14</v>
      </c>
      <c r="B24" s="421" t="s">
        <v>118</v>
      </c>
      <c r="C24" s="422">
        <f t="shared" si="8"/>
        <v>0.16217311161851813</v>
      </c>
      <c r="D24" s="422">
        <f t="shared" si="8"/>
        <v>0.161852084416825</v>
      </c>
      <c r="E24" s="422">
        <f t="shared" si="8"/>
        <v>0.25285705594379998</v>
      </c>
      <c r="F24" s="422">
        <f t="shared" si="8"/>
        <v>0.27624582795768649</v>
      </c>
      <c r="G24" s="422">
        <f t="shared" si="8"/>
        <v>0.2497891175720176</v>
      </c>
      <c r="H24" s="422">
        <f t="shared" si="8"/>
        <v>0.25270900770639121</v>
      </c>
      <c r="I24" s="422">
        <f t="shared" si="8"/>
        <v>0.2535</v>
      </c>
      <c r="J24" s="422">
        <f t="shared" si="8"/>
        <v>0.27524062518290127</v>
      </c>
      <c r="K24" s="422">
        <f t="shared" si="8"/>
        <v>0.25246061955713917</v>
      </c>
      <c r="L24" s="422">
        <f t="shared" si="8"/>
        <v>0.25192784874044377</v>
      </c>
      <c r="M24" s="422">
        <f t="shared" si="8"/>
        <v>0.25307564594867588</v>
      </c>
      <c r="N24" s="600">
        <f t="shared" si="9"/>
        <v>0.24123543700892264</v>
      </c>
      <c r="O24" s="600"/>
      <c r="P24" s="423">
        <f t="shared" si="2"/>
        <v>2.39470535393543E-2</v>
      </c>
      <c r="Q24" s="422">
        <f t="shared" si="3"/>
        <v>0.13109181247514273</v>
      </c>
      <c r="R24" s="424">
        <f t="shared" si="4"/>
        <v>1864281.8348369999</v>
      </c>
    </row>
    <row r="25" spans="1:18" x14ac:dyDescent="0.3">
      <c r="A25" s="443"/>
      <c r="B25" s="439" t="s">
        <v>117</v>
      </c>
      <c r="C25" s="440">
        <f t="shared" si="8"/>
        <v>5.4459315110802264E-2</v>
      </c>
      <c r="D25" s="440">
        <f t="shared" si="8"/>
        <v>5.4458862366613583E-2</v>
      </c>
      <c r="E25" s="440">
        <f t="shared" si="8"/>
        <v>8.1280717254493998E-2</v>
      </c>
      <c r="F25" s="440">
        <f t="shared" si="8"/>
        <v>8.7785148503552207E-2</v>
      </c>
      <c r="G25" s="440">
        <f t="shared" si="8"/>
        <v>8.0298111082762219E-2</v>
      </c>
      <c r="H25" s="440">
        <f t="shared" si="8"/>
        <v>8.1260297521446576E-2</v>
      </c>
      <c r="I25" s="440">
        <f t="shared" si="8"/>
        <v>8.1699999999999995E-2</v>
      </c>
      <c r="J25" s="440">
        <f t="shared" si="8"/>
        <v>8.8872895479084141E-2</v>
      </c>
      <c r="K25" s="440">
        <f t="shared" si="8"/>
        <v>8.1167552979506868E-2</v>
      </c>
      <c r="L25" s="440">
        <f t="shared" si="8"/>
        <v>8.0914952731388684E-2</v>
      </c>
      <c r="M25" s="440">
        <f t="shared" si="8"/>
        <v>8.1341593871602835E-2</v>
      </c>
      <c r="N25" s="599">
        <f t="shared" si="9"/>
        <v>7.7877463206417294E-2</v>
      </c>
      <c r="O25" s="599"/>
      <c r="P25" s="441">
        <f t="shared" si="2"/>
        <v>7.7307704209485222E-3</v>
      </c>
      <c r="Q25" s="440">
        <f t="shared" si="3"/>
        <v>4.2320058484267703E-2</v>
      </c>
      <c r="R25" s="442">
        <f t="shared" si="4"/>
        <v>601841.67715599993</v>
      </c>
    </row>
    <row r="26" spans="1:18" x14ac:dyDescent="0.3">
      <c r="A26" s="404">
        <v>6</v>
      </c>
      <c r="B26" s="398" t="s">
        <v>42</v>
      </c>
      <c r="C26" s="405">
        <f>SUM(C27:C29)</f>
        <v>0.41039737891172223</v>
      </c>
      <c r="D26" s="405">
        <f t="shared" ref="D26:M26" si="10">SUM(D27:D29)</f>
        <v>0.4167796308061148</v>
      </c>
      <c r="E26" s="405">
        <f t="shared" si="10"/>
        <v>0.51212771930543854</v>
      </c>
      <c r="F26" s="405">
        <f t="shared" si="10"/>
        <v>0.53944559320541319</v>
      </c>
      <c r="G26" s="405">
        <f t="shared" si="10"/>
        <v>0.50733848326658126</v>
      </c>
      <c r="H26" s="405">
        <f t="shared" si="10"/>
        <v>0.51362616958895813</v>
      </c>
      <c r="I26" s="405">
        <f t="shared" si="10"/>
        <v>0.52680000000000005</v>
      </c>
      <c r="J26" s="405">
        <f>SUM(J27:J29)</f>
        <v>1.0894140952873306</v>
      </c>
      <c r="K26" s="405">
        <f t="shared" si="10"/>
        <v>0.51239340416774837</v>
      </c>
      <c r="L26" s="405">
        <f t="shared" si="10"/>
        <v>0.50631083928672149</v>
      </c>
      <c r="M26" s="405">
        <f t="shared" si="10"/>
        <v>0.5118838001516155</v>
      </c>
      <c r="N26" s="603">
        <f>SUM(N27:O29)</f>
        <v>0.51595088611040218</v>
      </c>
      <c r="O26" s="603"/>
      <c r="P26" s="406">
        <f t="shared" si="2"/>
        <v>5.1217613989714528E-2</v>
      </c>
      <c r="Q26" s="405">
        <f t="shared" si="3"/>
        <v>0.28037728472648427</v>
      </c>
      <c r="R26" s="407">
        <f t="shared" si="4"/>
        <v>3987299.1985340002</v>
      </c>
    </row>
    <row r="27" spans="1:18" x14ac:dyDescent="0.3">
      <c r="A27" s="420" t="s">
        <v>15</v>
      </c>
      <c r="B27" s="421" t="s">
        <v>43</v>
      </c>
      <c r="C27" s="422">
        <f t="shared" ref="C27:M28" si="11">(C82*C$62+C131*C$111+C180*C$160)/(SUM(C$160,C$111,C$62))</f>
        <v>0.18644138952314768</v>
      </c>
      <c r="D27" s="422">
        <f t="shared" si="11"/>
        <v>0.18609105455470373</v>
      </c>
      <c r="E27" s="422">
        <f t="shared" si="11"/>
        <v>0.28750013934822494</v>
      </c>
      <c r="F27" s="422">
        <f t="shared" si="11"/>
        <v>0.31319168910750245</v>
      </c>
      <c r="G27" s="422">
        <f t="shared" si="11"/>
        <v>0.28402940514037633</v>
      </c>
      <c r="H27" s="422">
        <f t="shared" si="11"/>
        <v>0.2873544813144045</v>
      </c>
      <c r="I27" s="422">
        <f t="shared" si="11"/>
        <v>0.28839999999999999</v>
      </c>
      <c r="J27" s="422">
        <f t="shared" si="11"/>
        <v>0.31329094409404634</v>
      </c>
      <c r="K27" s="422">
        <f t="shared" si="11"/>
        <v>0.28706281734178657</v>
      </c>
      <c r="L27" s="422">
        <f t="shared" si="11"/>
        <v>0.28639382983299927</v>
      </c>
      <c r="M27" s="422">
        <f t="shared" si="11"/>
        <v>0.28774004363865147</v>
      </c>
      <c r="N27" s="600">
        <f t="shared" ref="N27:N30" si="12">(O82*$O$62+O131*$O$111+O180*$O$160)/$N$7</f>
        <v>0.27456814586613698</v>
      </c>
      <c r="O27" s="600"/>
      <c r="P27" s="423">
        <f t="shared" si="2"/>
        <v>2.7255937895287036E-2</v>
      </c>
      <c r="Q27" s="422">
        <f t="shared" si="3"/>
        <v>0.14920542494011754</v>
      </c>
      <c r="R27" s="424">
        <f t="shared" si="4"/>
        <v>2121878.9955150001</v>
      </c>
    </row>
    <row r="28" spans="1:18" x14ac:dyDescent="0.3">
      <c r="A28" s="438" t="s">
        <v>16</v>
      </c>
      <c r="B28" s="439" t="s">
        <v>80</v>
      </c>
      <c r="C28" s="440">
        <f t="shared" si="11"/>
        <v>0.22395598938857453</v>
      </c>
      <c r="D28" s="440">
        <f t="shared" si="11"/>
        <v>0.23068857625141106</v>
      </c>
      <c r="E28" s="440">
        <f t="shared" si="11"/>
        <v>0.22462757995721361</v>
      </c>
      <c r="F28" s="440">
        <f t="shared" si="11"/>
        <v>0.22625390409791074</v>
      </c>
      <c r="G28" s="440">
        <f t="shared" si="11"/>
        <v>0.22330907812620487</v>
      </c>
      <c r="H28" s="440">
        <f t="shared" si="11"/>
        <v>0.22627168827455363</v>
      </c>
      <c r="I28" s="440">
        <f t="shared" si="11"/>
        <v>0.23840000000000003</v>
      </c>
      <c r="J28" s="440">
        <f t="shared" si="11"/>
        <v>0.23332315119328417</v>
      </c>
      <c r="K28" s="440">
        <f t="shared" si="11"/>
        <v>0.2253305868259618</v>
      </c>
      <c r="L28" s="440">
        <f t="shared" si="11"/>
        <v>0.21991700945372225</v>
      </c>
      <c r="M28" s="440">
        <f t="shared" si="11"/>
        <v>0.22414375651296406</v>
      </c>
      <c r="N28" s="599">
        <f t="shared" si="12"/>
        <v>0.22602197832881618</v>
      </c>
      <c r="O28" s="599"/>
      <c r="P28" s="441">
        <f t="shared" si="2"/>
        <v>2.2436837983760831E-2</v>
      </c>
      <c r="Q28" s="440">
        <f t="shared" si="3"/>
        <v>0.12282453675015427</v>
      </c>
      <c r="R28" s="442">
        <f t="shared" si="4"/>
        <v>1746711.3194349997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/>
      <c r="G29" s="422"/>
      <c r="H29" s="422"/>
      <c r="I29" s="422"/>
      <c r="J29" s="422">
        <f>(J84*J$62+J133*J$111+J182*J$160)/(SUM(J$160,J$111,J$62))</f>
        <v>0.54279999999999995</v>
      </c>
      <c r="K29" s="422"/>
      <c r="L29" s="422"/>
      <c r="M29" s="422"/>
      <c r="N29" s="600">
        <f t="shared" si="12"/>
        <v>1.5360761915448997E-2</v>
      </c>
      <c r="O29" s="600"/>
      <c r="P29" s="423">
        <f t="shared" si="2"/>
        <v>1.5248381106666598E-3</v>
      </c>
      <c r="Q29" s="422">
        <f t="shared" si="3"/>
        <v>8.3473230362124361E-3</v>
      </c>
      <c r="R29" s="424">
        <f t="shared" si="4"/>
        <v>118708.883584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/>
      <c r="G30" s="440"/>
      <c r="H30" s="440"/>
      <c r="I30" s="440"/>
      <c r="J30" s="440">
        <f>(J85*J$62+J134*J$111+J183*J$160)/(SUM(J$160,J$111,J$62))</f>
        <v>0.54279999999999995</v>
      </c>
      <c r="K30" s="440"/>
      <c r="L30" s="440"/>
      <c r="M30" s="440"/>
      <c r="N30" s="599">
        <f t="shared" si="12"/>
        <v>1.5360761915448997E-2</v>
      </c>
      <c r="O30" s="599"/>
      <c r="P30" s="441">
        <f t="shared" si="2"/>
        <v>1.5248381106666598E-3</v>
      </c>
      <c r="Q30" s="440">
        <f t="shared" si="3"/>
        <v>8.3473230362124361E-3</v>
      </c>
      <c r="R30" s="442">
        <f t="shared" si="4"/>
        <v>118708.883584</v>
      </c>
    </row>
    <row r="31" spans="1:18" x14ac:dyDescent="0.3">
      <c r="A31" s="404">
        <v>7</v>
      </c>
      <c r="B31" s="398" t="s">
        <v>45</v>
      </c>
      <c r="C31" s="405">
        <f>SUM(C32:C33)</f>
        <v>0.40866313445183489</v>
      </c>
      <c r="D31" s="405">
        <f>SUM(D32:D33)</f>
        <v>0.34846723493825482</v>
      </c>
      <c r="E31" s="405">
        <f t="shared" ref="E31:M31" si="13">SUM(E32:E33)</f>
        <v>0.44127316678729683</v>
      </c>
      <c r="F31" s="405">
        <f t="shared" si="13"/>
        <v>0.83770648140772319</v>
      </c>
      <c r="G31" s="405">
        <f t="shared" si="13"/>
        <v>1.2501778139298267</v>
      </c>
      <c r="H31" s="405">
        <f t="shared" si="13"/>
        <v>0.74483116593652365</v>
      </c>
      <c r="I31" s="405">
        <f t="shared" si="13"/>
        <v>1.9629000000000001</v>
      </c>
      <c r="J31" s="405">
        <f t="shared" si="13"/>
        <v>1.0500914496696072</v>
      </c>
      <c r="K31" s="405">
        <f t="shared" si="13"/>
        <v>1.1540339483714681</v>
      </c>
      <c r="L31" s="405">
        <f t="shared" si="13"/>
        <v>1.2257976076987291</v>
      </c>
      <c r="M31" s="405">
        <f t="shared" si="13"/>
        <v>1.8926421819066728</v>
      </c>
      <c r="N31" s="603">
        <f>SUM(N32:O33)</f>
        <v>0.77192523398603186</v>
      </c>
      <c r="O31" s="603"/>
      <c r="P31" s="406">
        <f t="shared" si="2"/>
        <v>7.6627775487058222E-2</v>
      </c>
      <c r="Q31" s="405">
        <f t="shared" si="3"/>
        <v>0.4194784948398137</v>
      </c>
      <c r="R31" s="407">
        <f t="shared" si="4"/>
        <v>5965484.2149879998</v>
      </c>
    </row>
    <row r="32" spans="1:18" x14ac:dyDescent="0.3">
      <c r="A32" s="420" t="s">
        <v>17</v>
      </c>
      <c r="B32" s="421" t="s">
        <v>46</v>
      </c>
      <c r="C32" s="422">
        <f t="shared" ref="C32:M33" si="14">(C87*C$62+C136*C$111+C185*C$160)/(SUM(C$160,C$111,C$62))</f>
        <v>0.38698176467343942</v>
      </c>
      <c r="D32" s="422">
        <f t="shared" si="14"/>
        <v>0.33142387800806322</v>
      </c>
      <c r="E32" s="422">
        <f t="shared" si="14"/>
        <v>0.41839095983880631</v>
      </c>
      <c r="F32" s="422">
        <f t="shared" si="14"/>
        <v>0.79535802311855097</v>
      </c>
      <c r="G32" s="422">
        <f t="shared" si="14"/>
        <v>1.1852961674113001</v>
      </c>
      <c r="H32" s="422">
        <f t="shared" si="14"/>
        <v>0.7066835653435134</v>
      </c>
      <c r="I32" s="422">
        <f t="shared" si="14"/>
        <v>1.8766</v>
      </c>
      <c r="J32" s="422">
        <f t="shared" si="14"/>
        <v>0.98754948564518041</v>
      </c>
      <c r="K32" s="422">
        <f t="shared" si="14"/>
        <v>1.0942181719428266</v>
      </c>
      <c r="L32" s="422">
        <f t="shared" si="14"/>
        <v>1.158619620039522</v>
      </c>
      <c r="M32" s="422">
        <f t="shared" si="14"/>
        <v>1.7934201275278685</v>
      </c>
      <c r="N32" s="600">
        <f t="shared" ref="N32:N48" si="15">(O87*$O$62+O136*$O$111+O185*$O$160)/$N$7</f>
        <v>0.73180604585192377</v>
      </c>
      <c r="O32" s="600"/>
      <c r="P32" s="423">
        <f t="shared" si="2"/>
        <v>7.2645208256824217E-2</v>
      </c>
      <c r="Q32" s="422">
        <f t="shared" si="3"/>
        <v>0.39767698361600062</v>
      </c>
      <c r="R32" s="424">
        <f t="shared" si="4"/>
        <v>5655440.7379839998</v>
      </c>
    </row>
    <row r="33" spans="1:20" x14ac:dyDescent="0.3">
      <c r="A33" s="438" t="s">
        <v>18</v>
      </c>
      <c r="B33" s="439" t="s">
        <v>48</v>
      </c>
      <c r="C33" s="440">
        <f t="shared" si="14"/>
        <v>2.1681369778395489E-2</v>
      </c>
      <c r="D33" s="440">
        <f t="shared" si="14"/>
        <v>1.7043356930191624E-2</v>
      </c>
      <c r="E33" s="440">
        <f t="shared" si="14"/>
        <v>2.2882206948490507E-2</v>
      </c>
      <c r="F33" s="440">
        <f t="shared" si="14"/>
        <v>4.2348458289172261E-2</v>
      </c>
      <c r="G33" s="440">
        <f t="shared" si="14"/>
        <v>6.4881646518526653E-2</v>
      </c>
      <c r="H33" s="440">
        <f t="shared" si="14"/>
        <v>3.8147600593010256E-2</v>
      </c>
      <c r="I33" s="440">
        <f t="shared" si="14"/>
        <v>8.6300000000000002E-2</v>
      </c>
      <c r="J33" s="440">
        <f t="shared" si="14"/>
        <v>6.2541964024426827E-2</v>
      </c>
      <c r="K33" s="440">
        <f t="shared" si="14"/>
        <v>5.9815776428641547E-2</v>
      </c>
      <c r="L33" s="440">
        <f t="shared" si="14"/>
        <v>6.7177987659207211E-2</v>
      </c>
      <c r="M33" s="440">
        <f t="shared" si="14"/>
        <v>9.9222054378804297E-2</v>
      </c>
      <c r="N33" s="599">
        <f t="shared" si="15"/>
        <v>4.0119188134108079E-2</v>
      </c>
      <c r="O33" s="599"/>
      <c r="P33" s="441">
        <f t="shared" si="2"/>
        <v>3.9825672302340014E-3</v>
      </c>
      <c r="Q33" s="440">
        <f t="shared" si="3"/>
        <v>2.1801511223813026E-2</v>
      </c>
      <c r="R33" s="442">
        <f t="shared" si="4"/>
        <v>310043.47700399999</v>
      </c>
    </row>
    <row r="34" spans="1:20" x14ac:dyDescent="0.3">
      <c r="A34" s="404">
        <v>8</v>
      </c>
      <c r="B34" s="398" t="s">
        <v>49</v>
      </c>
      <c r="C34" s="405">
        <f>SUM(C35:C38)</f>
        <v>0.79560965386015414</v>
      </c>
      <c r="D34" s="405">
        <f>SUM(D35:D38)</f>
        <v>0.47688770575440759</v>
      </c>
      <c r="E34" s="405">
        <f t="shared" ref="E34:M34" si="16">SUM(E35:E38)</f>
        <v>0.62978288416035</v>
      </c>
      <c r="F34" s="405">
        <f t="shared" si="16"/>
        <v>1.2006803752016524</v>
      </c>
      <c r="G34" s="405">
        <f t="shared" si="16"/>
        <v>1.5141401768178482</v>
      </c>
      <c r="H34" s="405">
        <f t="shared" si="16"/>
        <v>1.0088055840510095</v>
      </c>
      <c r="I34" s="405">
        <f t="shared" si="16"/>
        <v>1.7932999999999999</v>
      </c>
      <c r="J34" s="405">
        <f t="shared" si="16"/>
        <v>1.2370283111157121</v>
      </c>
      <c r="K34" s="405">
        <f t="shared" si="16"/>
        <v>1.7221540429129107</v>
      </c>
      <c r="L34" s="405">
        <f t="shared" si="16"/>
        <v>1.6928021649588043</v>
      </c>
      <c r="M34" s="405">
        <f t="shared" si="16"/>
        <v>3.071407121859524</v>
      </c>
      <c r="N34" s="603">
        <f>SUM(N35:O38)</f>
        <v>1.1226948267411136</v>
      </c>
      <c r="O34" s="603"/>
      <c r="P34" s="406">
        <f t="shared" si="2"/>
        <v>0.11144810836117389</v>
      </c>
      <c r="Q34" s="405">
        <f t="shared" si="3"/>
        <v>0.61009319989962862</v>
      </c>
      <c r="R34" s="407">
        <f t="shared" si="4"/>
        <v>8676252.533667</v>
      </c>
    </row>
    <row r="35" spans="1:20" x14ac:dyDescent="0.3">
      <c r="A35" s="420" t="s">
        <v>19</v>
      </c>
      <c r="B35" s="421" t="s">
        <v>46</v>
      </c>
      <c r="C35" s="422">
        <f t="shared" ref="C35:M40" si="17">(C90*C$62+C139*C$111+C188*C$160)/(SUM(C$160,C$111,C$62))</f>
        <v>0.40227552169165093</v>
      </c>
      <c r="D35" s="422">
        <f t="shared" si="17"/>
        <v>0.24114218483872701</v>
      </c>
      <c r="E35" s="422">
        <f t="shared" si="17"/>
        <v>0.31847893644055764</v>
      </c>
      <c r="F35" s="422">
        <f t="shared" si="17"/>
        <v>0.60721700477765672</v>
      </c>
      <c r="G35" s="422">
        <f t="shared" si="17"/>
        <v>0.76576253273997297</v>
      </c>
      <c r="H35" s="422">
        <f t="shared" si="17"/>
        <v>0.51018503379753222</v>
      </c>
      <c r="I35" s="422">
        <f t="shared" si="17"/>
        <v>0.90710000000000002</v>
      </c>
      <c r="J35" s="422">
        <f t="shared" si="17"/>
        <v>0.62565835196029873</v>
      </c>
      <c r="K35" s="422">
        <f t="shared" si="17"/>
        <v>0.87089022803573735</v>
      </c>
      <c r="L35" s="422">
        <f t="shared" si="17"/>
        <v>0.85599154939137434</v>
      </c>
      <c r="M35" s="422">
        <f t="shared" si="17"/>
        <v>1.5531424040667916</v>
      </c>
      <c r="N35" s="600">
        <f t="shared" si="15"/>
        <v>0.5677447276368055</v>
      </c>
      <c r="O35" s="600"/>
      <c r="P35" s="423">
        <f t="shared" si="2"/>
        <v>5.6359105270681414E-2</v>
      </c>
      <c r="Q35" s="422">
        <f t="shared" si="3"/>
        <v>0.30852301922110326</v>
      </c>
      <c r="R35" s="424">
        <f t="shared" si="4"/>
        <v>4387565.0927630002</v>
      </c>
    </row>
    <row r="36" spans="1:20" x14ac:dyDescent="0.3">
      <c r="A36" s="438" t="s">
        <v>19</v>
      </c>
      <c r="B36" s="439" t="s">
        <v>47</v>
      </c>
      <c r="C36" s="440">
        <f t="shared" si="17"/>
        <v>0.20634017770276977</v>
      </c>
      <c r="D36" s="440">
        <f t="shared" si="17"/>
        <v>0.1236302242141399</v>
      </c>
      <c r="E36" s="440">
        <f t="shared" si="17"/>
        <v>0.16333251676407057</v>
      </c>
      <c r="F36" s="440">
        <f t="shared" si="17"/>
        <v>0.31132882509910936</v>
      </c>
      <c r="G36" s="440">
        <f t="shared" si="17"/>
        <v>0.39248508651219216</v>
      </c>
      <c r="H36" s="440">
        <f t="shared" si="17"/>
        <v>0.26155832362641951</v>
      </c>
      <c r="I36" s="440">
        <f t="shared" si="17"/>
        <v>0.46479999999999994</v>
      </c>
      <c r="J36" s="440">
        <f t="shared" si="17"/>
        <v>0.32067047058381337</v>
      </c>
      <c r="K36" s="440">
        <f t="shared" si="17"/>
        <v>0.44656063464395646</v>
      </c>
      <c r="L36" s="440">
        <f t="shared" si="17"/>
        <v>0.43900222270021466</v>
      </c>
      <c r="M36" s="440">
        <f t="shared" si="17"/>
        <v>0.79646595677634935</v>
      </c>
      <c r="N36" s="599">
        <f t="shared" si="15"/>
        <v>0.29112116498338081</v>
      </c>
      <c r="O36" s="599"/>
      <c r="P36" s="441">
        <f t="shared" si="2"/>
        <v>2.8899129459318863E-2</v>
      </c>
      <c r="Q36" s="440">
        <f t="shared" si="3"/>
        <v>0.15820064266152933</v>
      </c>
      <c r="R36" s="442">
        <f t="shared" si="4"/>
        <v>2249801.7138129999</v>
      </c>
    </row>
    <row r="37" spans="1:20" x14ac:dyDescent="0.3">
      <c r="A37" s="420" t="s">
        <v>20</v>
      </c>
      <c r="B37" s="421" t="s">
        <v>50</v>
      </c>
      <c r="C37" s="422">
        <f t="shared" si="17"/>
        <v>0.12357321034227914</v>
      </c>
      <c r="D37" s="422">
        <f t="shared" si="17"/>
        <v>7.4114527816347003E-2</v>
      </c>
      <c r="E37" s="422">
        <f t="shared" si="17"/>
        <v>9.7805732719751404E-2</v>
      </c>
      <c r="F37" s="422">
        <f t="shared" si="17"/>
        <v>0.18651953984216652</v>
      </c>
      <c r="G37" s="422">
        <f t="shared" si="17"/>
        <v>0.23527702315047944</v>
      </c>
      <c r="H37" s="422">
        <f t="shared" si="17"/>
        <v>0.15670913792655772</v>
      </c>
      <c r="I37" s="422">
        <f t="shared" si="17"/>
        <v>0.27860000000000001</v>
      </c>
      <c r="J37" s="422">
        <f t="shared" si="17"/>
        <v>0.19219234613251707</v>
      </c>
      <c r="K37" s="422">
        <f t="shared" si="17"/>
        <v>0.26752966893960373</v>
      </c>
      <c r="L37" s="422">
        <f t="shared" si="17"/>
        <v>0.26294068881967603</v>
      </c>
      <c r="M37" s="422">
        <f t="shared" si="17"/>
        <v>0.4771292523737975</v>
      </c>
      <c r="N37" s="600">
        <f t="shared" si="15"/>
        <v>0.17439899236530215</v>
      </c>
      <c r="O37" s="600"/>
      <c r="P37" s="423">
        <f t="shared" si="2"/>
        <v>1.7312307259512875E-2</v>
      </c>
      <c r="Q37" s="422">
        <f t="shared" si="3"/>
        <v>9.4771648338549966E-2</v>
      </c>
      <c r="R37" s="424">
        <f t="shared" si="4"/>
        <v>1347765.807179</v>
      </c>
    </row>
    <row r="38" spans="1:20" x14ac:dyDescent="0.3">
      <c r="A38" s="438" t="s">
        <v>20</v>
      </c>
      <c r="B38" s="439" t="s">
        <v>47</v>
      </c>
      <c r="C38" s="440">
        <f t="shared" si="17"/>
        <v>6.3420744123454345E-2</v>
      </c>
      <c r="D38" s="440">
        <f t="shared" si="17"/>
        <v>3.8000768885193721E-2</v>
      </c>
      <c r="E38" s="440">
        <f t="shared" si="17"/>
        <v>5.0165698235970425E-2</v>
      </c>
      <c r="F38" s="440">
        <f t="shared" si="17"/>
        <v>9.5615005482719784E-2</v>
      </c>
      <c r="G38" s="440">
        <f t="shared" si="17"/>
        <v>0.12061553441520367</v>
      </c>
      <c r="H38" s="440">
        <f t="shared" si="17"/>
        <v>8.0353088700500133E-2</v>
      </c>
      <c r="I38" s="440">
        <f t="shared" si="17"/>
        <v>0.14280000000000001</v>
      </c>
      <c r="J38" s="440">
        <f t="shared" si="17"/>
        <v>9.8507142439082915E-2</v>
      </c>
      <c r="K38" s="440">
        <f t="shared" si="17"/>
        <v>0.13717351129361294</v>
      </c>
      <c r="L38" s="440">
        <f t="shared" si="17"/>
        <v>0.13486770404753934</v>
      </c>
      <c r="M38" s="440">
        <f t="shared" si="17"/>
        <v>0.24466950864258549</v>
      </c>
      <c r="N38" s="599">
        <f t="shared" si="15"/>
        <v>8.9429941755625186E-2</v>
      </c>
      <c r="O38" s="599"/>
      <c r="P38" s="441">
        <f t="shared" si="2"/>
        <v>8.8775663716607351E-3</v>
      </c>
      <c r="Q38" s="440">
        <f t="shared" si="3"/>
        <v>4.8597889678446089E-2</v>
      </c>
      <c r="R38" s="442">
        <f t="shared" si="4"/>
        <v>691119.91991200007</v>
      </c>
    </row>
    <row r="39" spans="1:20" x14ac:dyDescent="0.3">
      <c r="A39" s="404">
        <v>9</v>
      </c>
      <c r="B39" s="398" t="s">
        <v>51</v>
      </c>
      <c r="C39" s="405">
        <f t="shared" ref="C39:M39" si="18">SUM(C42,C44)</f>
        <v>0.43356087212574085</v>
      </c>
      <c r="D39" s="405">
        <f t="shared" si="18"/>
        <v>0.48093748202794839</v>
      </c>
      <c r="E39" s="405">
        <f t="shared" si="18"/>
        <v>0.68014473826023447</v>
      </c>
      <c r="F39" s="405">
        <f t="shared" si="18"/>
        <v>0.73572338863380271</v>
      </c>
      <c r="G39" s="405">
        <f t="shared" si="18"/>
        <v>0.93978265147531237</v>
      </c>
      <c r="H39" s="405">
        <f t="shared" si="18"/>
        <v>0.80727865175256508</v>
      </c>
      <c r="I39" s="405">
        <f t="shared" si="18"/>
        <v>0.98085759384901683</v>
      </c>
      <c r="J39" s="405">
        <f t="shared" si="18"/>
        <v>0.98769755451268915</v>
      </c>
      <c r="K39" s="405">
        <f t="shared" si="18"/>
        <v>0.95881560980359226</v>
      </c>
      <c r="L39" s="405">
        <f t="shared" si="18"/>
        <v>0.97902629628561733</v>
      </c>
      <c r="M39" s="405">
        <f t="shared" si="18"/>
        <v>1.2745772306224001</v>
      </c>
      <c r="N39" s="603">
        <f t="shared" si="15"/>
        <v>0.78845830577743392</v>
      </c>
      <c r="O39" s="603"/>
      <c r="P39" s="406">
        <f t="shared" si="2"/>
        <v>7.8268986912160957E-2</v>
      </c>
      <c r="Q39" s="405">
        <f t="shared" si="3"/>
        <v>0.42846287281425033</v>
      </c>
      <c r="R39" s="407">
        <f t="shared" si="4"/>
        <v>6093252.7791630337</v>
      </c>
    </row>
    <row r="40" spans="1:20" x14ac:dyDescent="0.3">
      <c r="A40" s="444"/>
      <c r="B40" s="445" t="s">
        <v>157</v>
      </c>
      <c r="C40" s="500">
        <f t="shared" si="17"/>
        <v>-0.87139442094929243</v>
      </c>
      <c r="D40" s="500">
        <f t="shared" si="17"/>
        <v>-0.19726318706239804</v>
      </c>
      <c r="E40" s="500">
        <f t="shared" si="17"/>
        <v>-0.22460241228140068</v>
      </c>
      <c r="F40" s="500">
        <f t="shared" si="17"/>
        <v>-1.4022481769793447</v>
      </c>
      <c r="G40" s="500">
        <f t="shared" si="17"/>
        <v>0</v>
      </c>
      <c r="H40" s="500">
        <f t="shared" si="17"/>
        <v>-0.13908692645842283</v>
      </c>
      <c r="I40" s="500">
        <f t="shared" si="17"/>
        <v>-1.3534999999999999</v>
      </c>
      <c r="J40" s="500">
        <f t="shared" si="17"/>
        <v>0</v>
      </c>
      <c r="K40" s="500">
        <f t="shared" si="17"/>
        <v>-0.62590142505956381</v>
      </c>
      <c r="L40" s="500">
        <f t="shared" si="17"/>
        <v>-0.99583695239106884</v>
      </c>
      <c r="M40" s="500">
        <f t="shared" si="17"/>
        <v>-0.21042882981447891</v>
      </c>
      <c r="N40" s="596">
        <f>(O95*$O$62+O144*$O$111+O193*$O$160)/$N$7</f>
        <v>-0.30390993807048278</v>
      </c>
      <c r="O40" s="596"/>
      <c r="P40" s="429">
        <f t="shared" si="2"/>
        <v>-3.0168650378868327E-2</v>
      </c>
      <c r="Q40" s="430">
        <f t="shared" si="3"/>
        <v>-0.16515029924643446</v>
      </c>
      <c r="R40" s="431">
        <f t="shared" si="4"/>
        <v>-2348634.1144409999</v>
      </c>
    </row>
    <row r="41" spans="1:20" x14ac:dyDescent="0.3">
      <c r="A41" s="432"/>
      <c r="B41" s="433" t="s">
        <v>52</v>
      </c>
      <c r="C41" s="434">
        <f t="shared" ref="C41:M41" si="19">SUM(C34,C31,C26,C16,C9)</f>
        <v>5.9680332525397937</v>
      </c>
      <c r="D41" s="434">
        <f t="shared" si="19"/>
        <v>5.8508283587832377</v>
      </c>
      <c r="E41" s="434">
        <f t="shared" si="19"/>
        <v>8.2199089700967303</v>
      </c>
      <c r="F41" s="434">
        <f t="shared" si="19"/>
        <v>10.050898534737875</v>
      </c>
      <c r="G41" s="434">
        <f t="shared" si="19"/>
        <v>11.047428545108765</v>
      </c>
      <c r="H41" s="434">
        <f t="shared" si="19"/>
        <v>9.6288909861819985</v>
      </c>
      <c r="I41" s="434">
        <f t="shared" si="19"/>
        <v>12.883776882599999</v>
      </c>
      <c r="J41" s="434">
        <f t="shared" si="19"/>
        <v>11.610682683414318</v>
      </c>
      <c r="K41" s="434">
        <f t="shared" si="19"/>
        <v>11.897068136438607</v>
      </c>
      <c r="L41" s="434">
        <f t="shared" si="19"/>
        <v>12.504586379738807</v>
      </c>
      <c r="M41" s="434">
        <f t="shared" si="19"/>
        <v>15.193468640582338</v>
      </c>
      <c r="N41" s="597">
        <f t="shared" si="15"/>
        <v>9.2685652157971727</v>
      </c>
      <c r="O41" s="597"/>
      <c r="P41" s="435">
        <f t="shared" si="2"/>
        <v>0.92007555029107246</v>
      </c>
      <c r="Q41" s="436">
        <f t="shared" si="3"/>
        <v>5.0367103119181165</v>
      </c>
      <c r="R41" s="437">
        <f t="shared" si="4"/>
        <v>71628024.394167408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20">SUM(C43:C43)</f>
        <v>0.10617827677852491</v>
      </c>
      <c r="D42" s="427">
        <f t="shared" si="20"/>
        <v>0.11778072322246026</v>
      </c>
      <c r="E42" s="427">
        <f t="shared" si="20"/>
        <v>0.16656622151896674</v>
      </c>
      <c r="F42" s="427">
        <f t="shared" si="20"/>
        <v>0.18017733290318347</v>
      </c>
      <c r="G42" s="427">
        <f t="shared" si="20"/>
        <v>0.23015107888025085</v>
      </c>
      <c r="H42" s="427">
        <f t="shared" si="20"/>
        <v>0.19770108797622124</v>
      </c>
      <c r="I42" s="427">
        <f t="shared" si="20"/>
        <v>0.24021025829520581</v>
      </c>
      <c r="J42" s="427">
        <f t="shared" si="20"/>
        <v>0.2418853523435705</v>
      </c>
      <c r="K42" s="427">
        <f t="shared" si="20"/>
        <v>0.23481221609815955</v>
      </c>
      <c r="L42" s="427">
        <f t="shared" si="20"/>
        <v>0.23976177681993543</v>
      </c>
      <c r="M42" s="427">
        <f t="shared" si="20"/>
        <v>0.31214166837772678</v>
      </c>
      <c r="N42" s="598">
        <f t="shared" si="15"/>
        <v>0.19309201914070251</v>
      </c>
      <c r="O42" s="598"/>
      <c r="P42" s="428">
        <f t="shared" si="2"/>
        <v>1.9167933939213913E-2</v>
      </c>
      <c r="Q42" s="427">
        <f t="shared" si="3"/>
        <v>0.10492978592819012</v>
      </c>
      <c r="R42" s="424">
        <f t="shared" si="4"/>
        <v>1492226.6322036898</v>
      </c>
    </row>
    <row r="43" spans="1:20" x14ac:dyDescent="0.3">
      <c r="A43" s="438" t="s">
        <v>121</v>
      </c>
      <c r="B43" s="439" t="s">
        <v>128</v>
      </c>
      <c r="C43" s="440">
        <f t="shared" ref="C43:M43" si="21">(C98*C$62+C147*C$111+C196*C$160)/(SUM(C$160,C$111,C$62))</f>
        <v>0.10617827677852491</v>
      </c>
      <c r="D43" s="440">
        <f t="shared" si="21"/>
        <v>0.11778072322246026</v>
      </c>
      <c r="E43" s="440">
        <f t="shared" si="21"/>
        <v>0.16656622151896674</v>
      </c>
      <c r="F43" s="440">
        <f t="shared" si="21"/>
        <v>0.18017733290318347</v>
      </c>
      <c r="G43" s="440">
        <f t="shared" si="21"/>
        <v>0.23015107888025085</v>
      </c>
      <c r="H43" s="440">
        <f t="shared" si="21"/>
        <v>0.19770108797622124</v>
      </c>
      <c r="I43" s="440">
        <f t="shared" si="21"/>
        <v>0.24021025829520581</v>
      </c>
      <c r="J43" s="440">
        <f t="shared" si="21"/>
        <v>0.2418853523435705</v>
      </c>
      <c r="K43" s="440">
        <f t="shared" si="21"/>
        <v>0.23481221609815955</v>
      </c>
      <c r="L43" s="440">
        <f t="shared" si="21"/>
        <v>0.23976177681993543</v>
      </c>
      <c r="M43" s="440">
        <f t="shared" si="21"/>
        <v>0.31214166837772678</v>
      </c>
      <c r="N43" s="599">
        <f t="shared" si="15"/>
        <v>0.19309201914070251</v>
      </c>
      <c r="O43" s="599"/>
      <c r="P43" s="441">
        <f t="shared" si="2"/>
        <v>1.9167933939213913E-2</v>
      </c>
      <c r="Q43" s="440">
        <f t="shared" si="3"/>
        <v>0.10492978592819012</v>
      </c>
      <c r="R43" s="442">
        <f t="shared" si="4"/>
        <v>1492226.6322036898</v>
      </c>
    </row>
    <row r="44" spans="1:20" x14ac:dyDescent="0.3">
      <c r="A44" s="426" t="s">
        <v>24</v>
      </c>
      <c r="B44" s="416" t="s">
        <v>56</v>
      </c>
      <c r="C44" s="427">
        <f>SUM(C45,C46)</f>
        <v>0.32738259534721592</v>
      </c>
      <c r="D44" s="427">
        <f t="shared" ref="D44:M44" si="22">SUM(D45,D46)</f>
        <v>0.36315675880548814</v>
      </c>
      <c r="E44" s="427">
        <f t="shared" si="22"/>
        <v>0.51357851674126775</v>
      </c>
      <c r="F44" s="427">
        <f t="shared" si="22"/>
        <v>0.55554605573061921</v>
      </c>
      <c r="G44" s="427">
        <f t="shared" si="22"/>
        <v>0.70963157259506149</v>
      </c>
      <c r="H44" s="427">
        <f t="shared" si="22"/>
        <v>0.60957756377634387</v>
      </c>
      <c r="I44" s="427">
        <f t="shared" si="22"/>
        <v>0.74064733555381101</v>
      </c>
      <c r="J44" s="427">
        <f t="shared" si="22"/>
        <v>0.7458122021691187</v>
      </c>
      <c r="K44" s="427">
        <f t="shared" si="22"/>
        <v>0.72400339370543276</v>
      </c>
      <c r="L44" s="427">
        <f t="shared" si="22"/>
        <v>0.73926451946568195</v>
      </c>
      <c r="M44" s="427">
        <f t="shared" si="22"/>
        <v>0.96243556224467341</v>
      </c>
      <c r="N44" s="598">
        <f t="shared" si="15"/>
        <v>0.59536628663673141</v>
      </c>
      <c r="O44" s="598"/>
      <c r="P44" s="428">
        <f t="shared" si="2"/>
        <v>5.9101052972947037E-2</v>
      </c>
      <c r="Q44" s="427">
        <f t="shared" si="3"/>
        <v>0.32353308688606014</v>
      </c>
      <c r="R44" s="424">
        <f t="shared" si="4"/>
        <v>4601026.1469593439</v>
      </c>
    </row>
    <row r="45" spans="1:20" x14ac:dyDescent="0.3">
      <c r="A45" s="438" t="s">
        <v>25</v>
      </c>
      <c r="B45" s="439" t="s">
        <v>129</v>
      </c>
      <c r="C45" s="440">
        <f t="shared" ref="C45:M47" si="23">(C100*C$62+C149*C$111+C198*C$160)/(SUM(C$160,C$111,C$62))</f>
        <v>0.10617827677852491</v>
      </c>
      <c r="D45" s="440">
        <f t="shared" si="23"/>
        <v>0.11778072322246026</v>
      </c>
      <c r="E45" s="440">
        <f t="shared" si="23"/>
        <v>0.16656622151896674</v>
      </c>
      <c r="F45" s="440">
        <f t="shared" si="23"/>
        <v>0.18017733290318347</v>
      </c>
      <c r="G45" s="440">
        <f t="shared" si="23"/>
        <v>0.23015107888025085</v>
      </c>
      <c r="H45" s="440">
        <f t="shared" si="23"/>
        <v>0.19770108797622124</v>
      </c>
      <c r="I45" s="440">
        <f t="shared" si="23"/>
        <v>0.24021025829520581</v>
      </c>
      <c r="J45" s="440">
        <f t="shared" si="23"/>
        <v>0.2418853523435705</v>
      </c>
      <c r="K45" s="440">
        <f t="shared" si="23"/>
        <v>0.23481221609815955</v>
      </c>
      <c r="L45" s="440">
        <f t="shared" si="23"/>
        <v>0.23976177681993543</v>
      </c>
      <c r="M45" s="440">
        <f t="shared" si="23"/>
        <v>0.31214166837772678</v>
      </c>
      <c r="N45" s="599">
        <f t="shared" si="15"/>
        <v>0.19309201914070251</v>
      </c>
      <c r="O45" s="599"/>
      <c r="P45" s="441">
        <f t="shared" si="2"/>
        <v>1.9167933939213913E-2</v>
      </c>
      <c r="Q45" s="440">
        <f t="shared" si="3"/>
        <v>0.10492978592819012</v>
      </c>
      <c r="R45" s="442">
        <f t="shared" si="4"/>
        <v>1492226.6322036898</v>
      </c>
    </row>
    <row r="46" spans="1:20" x14ac:dyDescent="0.3">
      <c r="A46" s="420" t="s">
        <v>26</v>
      </c>
      <c r="B46" s="421" t="s">
        <v>130</v>
      </c>
      <c r="C46" s="422">
        <f t="shared" si="23"/>
        <v>0.22120431856869102</v>
      </c>
      <c r="D46" s="422">
        <f t="shared" si="23"/>
        <v>0.2453760355830279</v>
      </c>
      <c r="E46" s="422">
        <f t="shared" si="23"/>
        <v>0.34701229522230098</v>
      </c>
      <c r="F46" s="422">
        <f t="shared" si="23"/>
        <v>0.37536872282743577</v>
      </c>
      <c r="G46" s="422">
        <f t="shared" si="23"/>
        <v>0.47948049371481061</v>
      </c>
      <c r="H46" s="422">
        <f t="shared" si="23"/>
        <v>0.41187647580012265</v>
      </c>
      <c r="I46" s="422">
        <f t="shared" si="23"/>
        <v>0.5004370772586052</v>
      </c>
      <c r="J46" s="422">
        <f t="shared" si="23"/>
        <v>0.50392684982554825</v>
      </c>
      <c r="K46" s="422">
        <f t="shared" si="23"/>
        <v>0.48919117760727321</v>
      </c>
      <c r="L46" s="422">
        <f t="shared" si="23"/>
        <v>0.49950274264574657</v>
      </c>
      <c r="M46" s="422">
        <f t="shared" si="23"/>
        <v>0.65029389386694669</v>
      </c>
      <c r="N46" s="600">
        <f t="shared" si="15"/>
        <v>0.4022742674960289</v>
      </c>
      <c r="O46" s="600"/>
      <c r="P46" s="423">
        <f t="shared" si="2"/>
        <v>3.9933119033733123E-2</v>
      </c>
      <c r="Q46" s="422">
        <f t="shared" si="3"/>
        <v>0.21860330095787006</v>
      </c>
      <c r="R46" s="424">
        <f t="shared" si="4"/>
        <v>3108799.5147556541</v>
      </c>
    </row>
    <row r="47" spans="1:20" ht="28.8" x14ac:dyDescent="0.3">
      <c r="A47" s="438">
        <v>10</v>
      </c>
      <c r="B47" s="447" t="s">
        <v>134</v>
      </c>
      <c r="C47" s="446">
        <f t="shared" si="23"/>
        <v>1.6895166286111388E-2</v>
      </c>
      <c r="D47" s="446">
        <f t="shared" si="23"/>
        <v>1.6484921257122143E-2</v>
      </c>
      <c r="E47" s="446">
        <f t="shared" si="23"/>
        <v>1.6740567932507465E-2</v>
      </c>
      <c r="F47" s="446">
        <f t="shared" si="23"/>
        <v>1.668652478460176E-2</v>
      </c>
      <c r="G47" s="446">
        <f t="shared" si="23"/>
        <v>1.6612320269775823E-2</v>
      </c>
      <c r="H47" s="446">
        <f t="shared" si="23"/>
        <v>1.6662577308247033E-2</v>
      </c>
      <c r="I47" s="446">
        <f t="shared" si="23"/>
        <v>1.6199999999999999E-2</v>
      </c>
      <c r="J47" s="446">
        <f t="shared" si="23"/>
        <v>1.6338711716030487E-2</v>
      </c>
      <c r="K47" s="446">
        <f t="shared" si="23"/>
        <v>1.6687274445989084E-2</v>
      </c>
      <c r="L47" s="446">
        <f t="shared" si="23"/>
        <v>1.6882990546277735E-2</v>
      </c>
      <c r="M47" s="446">
        <f t="shared" si="23"/>
        <v>1.6773997784979414E-2</v>
      </c>
      <c r="N47" s="601">
        <f t="shared" si="15"/>
        <v>1.667663583637476E-2</v>
      </c>
      <c r="O47" s="601"/>
      <c r="P47" s="448">
        <f t="shared" si="2"/>
        <v>1.6554627967665042E-3</v>
      </c>
      <c r="Q47" s="446">
        <f t="shared" si="3"/>
        <v>9.0623933402347694E-3</v>
      </c>
      <c r="R47" s="449">
        <f t="shared" si="4"/>
        <v>128878.03567099999</v>
      </c>
    </row>
    <row r="48" spans="1:20" ht="18" x14ac:dyDescent="0.3">
      <c r="A48" s="450"/>
      <c r="B48" s="450" t="s">
        <v>60</v>
      </c>
      <c r="C48" s="410">
        <f t="shared" ref="C48:M48" si="24">SUM(C9,C16,C26,C31,C34,C39,C47)</f>
        <v>6.418489290951646</v>
      </c>
      <c r="D48" s="410">
        <f t="shared" si="24"/>
        <v>6.3482507620683082</v>
      </c>
      <c r="E48" s="410">
        <f t="shared" si="24"/>
        <v>8.9167942762894707</v>
      </c>
      <c r="F48" s="410">
        <f t="shared" si="24"/>
        <v>10.80330844815628</v>
      </c>
      <c r="G48" s="410">
        <f t="shared" si="24"/>
        <v>12.003823516853855</v>
      </c>
      <c r="H48" s="410">
        <f t="shared" si="24"/>
        <v>10.452832215242811</v>
      </c>
      <c r="I48" s="410">
        <f t="shared" si="24"/>
        <v>13.880834476449015</v>
      </c>
      <c r="J48" s="410">
        <f t="shared" si="24"/>
        <v>12.614718949643036</v>
      </c>
      <c r="K48" s="410">
        <f t="shared" si="24"/>
        <v>12.872571020688186</v>
      </c>
      <c r="L48" s="410">
        <f t="shared" si="24"/>
        <v>13.500495666570702</v>
      </c>
      <c r="M48" s="410">
        <f t="shared" si="24"/>
        <v>16.484819868989717</v>
      </c>
      <c r="N48" s="602">
        <f t="shared" si="15"/>
        <v>10.073700157410983</v>
      </c>
      <c r="O48" s="602"/>
      <c r="P48" s="411">
        <f t="shared" si="2"/>
        <v>1</v>
      </c>
      <c r="Q48" s="410">
        <f t="shared" si="3"/>
        <v>5.4742355780726015</v>
      </c>
      <c r="R48" s="412">
        <f>N48*$N$7</f>
        <v>77850155.209001452</v>
      </c>
    </row>
    <row r="49" spans="1:18" x14ac:dyDescent="0.3">
      <c r="M49" t="s">
        <v>88</v>
      </c>
      <c r="O49">
        <v>10.073700000000001</v>
      </c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14221192</v>
      </c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1.8402021640723372</v>
      </c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1.8402000000000001</v>
      </c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5.4742355780726015</v>
      </c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5.4741999999999997</v>
      </c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2</v>
      </c>
      <c r="D60" s="1">
        <v>74</v>
      </c>
      <c r="E60" s="1">
        <v>118</v>
      </c>
      <c r="F60" s="1">
        <v>22</v>
      </c>
      <c r="G60" s="1">
        <v>2</v>
      </c>
      <c r="H60" s="1">
        <v>72</v>
      </c>
      <c r="I60" s="1">
        <v>12</v>
      </c>
      <c r="J60" s="1">
        <v>21</v>
      </c>
      <c r="K60" s="1">
        <v>57</v>
      </c>
      <c r="L60" s="1">
        <v>0</v>
      </c>
      <c r="M60" s="1">
        <v>31</v>
      </c>
      <c r="O60" s="1">
        <f>SUM(C60:M60)</f>
        <v>411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503">
        <v>6189.87</v>
      </c>
      <c r="D62" s="505">
        <v>612995.75</v>
      </c>
      <c r="E62" s="505">
        <v>745630.36</v>
      </c>
      <c r="F62" s="505">
        <v>60757.85</v>
      </c>
      <c r="G62" s="505">
        <v>3388.42</v>
      </c>
      <c r="H62" s="505">
        <v>454446.41</v>
      </c>
      <c r="I62" s="505">
        <v>37741.050000000003</v>
      </c>
      <c r="J62" s="503">
        <v>158025.53</v>
      </c>
      <c r="K62" s="505">
        <v>306704.03000000003</v>
      </c>
      <c r="L62" s="504">
        <v>0</v>
      </c>
      <c r="M62" s="505">
        <v>175066.9</v>
      </c>
      <c r="N62" s="342"/>
      <c r="O62" s="344">
        <f>SUM(C62:M62)</f>
        <v>2560946.17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1.153864</v>
      </c>
      <c r="D64" s="354">
        <f t="shared" ref="D64:M64" si="25">SUM(D65:D70)</f>
        <v>1.3222839999999998</v>
      </c>
      <c r="E64" s="354">
        <f t="shared" si="25"/>
        <v>1.5899760000000001</v>
      </c>
      <c r="F64" s="354">
        <f>SUM(F65:F70)</f>
        <v>2.0801760000000002</v>
      </c>
      <c r="G64" s="354">
        <f t="shared" si="25"/>
        <v>3.496016</v>
      </c>
      <c r="H64" s="354">
        <f t="shared" si="25"/>
        <v>2.2703120000000001</v>
      </c>
      <c r="I64" s="354">
        <f t="shared" si="25"/>
        <v>3.5223120000000003</v>
      </c>
      <c r="J64" s="354">
        <f t="shared" si="25"/>
        <v>2.6556580000000003</v>
      </c>
      <c r="K64" s="354">
        <f t="shared" si="25"/>
        <v>3.3801759999999996</v>
      </c>
      <c r="L64" s="354"/>
      <c r="M64" s="354">
        <f t="shared" si="25"/>
        <v>4.4020479999999997</v>
      </c>
      <c r="N64" s="351"/>
      <c r="O64" s="352">
        <f>(C64*$C$62+D64*$D$62+E64*$E$62+F64*$F$62+G64*$G$62+H64*$H$62+I64*$I$62+J64*$J$62+K64*$K$62+L64*$L$62+M64*$M$62)/$O$62</f>
        <v>2.1605933490570401</v>
      </c>
    </row>
    <row r="65" spans="1:15" x14ac:dyDescent="0.3">
      <c r="A65" s="2" t="s">
        <v>3</v>
      </c>
      <c r="B65" t="s">
        <v>30</v>
      </c>
      <c r="C65" s="506">
        <v>0.62909999999999999</v>
      </c>
      <c r="D65" s="34">
        <v>0.85209999999999997</v>
      </c>
      <c r="E65" s="34">
        <v>0.9819</v>
      </c>
      <c r="F65" s="34">
        <v>0.9819</v>
      </c>
      <c r="G65" s="34">
        <v>1.4029</v>
      </c>
      <c r="H65" s="34">
        <v>1.4753000000000001</v>
      </c>
      <c r="I65" s="34">
        <v>1.4753000000000001</v>
      </c>
      <c r="J65" s="34">
        <v>1.0543</v>
      </c>
      <c r="K65" s="34">
        <v>2.0543999999999998</v>
      </c>
      <c r="L65" s="34">
        <v>0</v>
      </c>
      <c r="M65" s="34">
        <v>2.4161999999999999</v>
      </c>
      <c r="N65" s="34"/>
      <c r="O65" s="89">
        <f t="shared" ref="O65:O103" si="26">(C65*$C$62+D65*$D$62+E65*$E$62+F65*$F$62+G65*$G$62+H65*$H$62+I65*$I$62+J65*$J$62+K65*$K$62+L65*$L$62+M65*$M$62)/$O$62</f>
        <v>1.2763227282664829</v>
      </c>
    </row>
    <row r="66" spans="1:15" x14ac:dyDescent="0.3">
      <c r="A66" s="2" t="s">
        <v>4</v>
      </c>
      <c r="B66" t="s">
        <v>31</v>
      </c>
      <c r="C66" s="459">
        <f>C65*0.04</f>
        <v>2.5163999999999999E-2</v>
      </c>
      <c r="D66" s="39">
        <f t="shared" ref="D66:M66" si="27">D65*0.04</f>
        <v>3.4083999999999996E-2</v>
      </c>
      <c r="E66" s="39">
        <f t="shared" si="27"/>
        <v>3.9275999999999998E-2</v>
      </c>
      <c r="F66" s="39">
        <f t="shared" si="27"/>
        <v>3.9275999999999998E-2</v>
      </c>
      <c r="G66" s="39">
        <f t="shared" si="27"/>
        <v>5.6115999999999999E-2</v>
      </c>
      <c r="H66" s="39">
        <f t="shared" si="27"/>
        <v>5.9012000000000002E-2</v>
      </c>
      <c r="I66" s="39">
        <f t="shared" si="27"/>
        <v>5.9012000000000002E-2</v>
      </c>
      <c r="J66" s="39">
        <f>0.06*J65</f>
        <v>6.3257999999999995E-2</v>
      </c>
      <c r="K66" s="39">
        <f t="shared" si="27"/>
        <v>8.2175999999999999E-2</v>
      </c>
      <c r="L66" s="39"/>
      <c r="M66" s="39">
        <f t="shared" si="27"/>
        <v>9.6647999999999998E-2</v>
      </c>
      <c r="N66" s="34"/>
      <c r="O66" s="89">
        <f t="shared" si="26"/>
        <v>5.235404008163904E-2</v>
      </c>
    </row>
    <row r="67" spans="1:15" x14ac:dyDescent="0.3">
      <c r="A67" s="2" t="s">
        <v>192</v>
      </c>
      <c r="B67" t="s">
        <v>195</v>
      </c>
      <c r="C67" s="458">
        <v>0</v>
      </c>
      <c r="D67" s="34">
        <v>2.7099999999999999E-2</v>
      </c>
      <c r="E67" s="34">
        <v>0.01</v>
      </c>
      <c r="F67" s="34">
        <v>0</v>
      </c>
      <c r="G67" s="34">
        <v>0</v>
      </c>
      <c r="H67" s="34">
        <v>2.0999999999999999E-3</v>
      </c>
      <c r="I67" s="34">
        <v>0</v>
      </c>
      <c r="J67" s="34">
        <v>5.2699999999999997E-2</v>
      </c>
      <c r="K67" s="34">
        <v>2.58E-2</v>
      </c>
      <c r="L67" s="34">
        <v>0</v>
      </c>
      <c r="M67" s="34">
        <v>7.0099999999999996E-2</v>
      </c>
      <c r="N67" s="34"/>
      <c r="O67" s="89">
        <f t="shared" si="26"/>
        <v>2.090474435118642E-2</v>
      </c>
    </row>
    <row r="68" spans="1:15" x14ac:dyDescent="0.3">
      <c r="A68" s="2" t="s">
        <v>5</v>
      </c>
      <c r="B68" t="s">
        <v>32</v>
      </c>
      <c r="C68" s="458">
        <v>8.8300000000000003E-2</v>
      </c>
      <c r="D68" s="34">
        <v>0.1298</v>
      </c>
      <c r="E68" s="34">
        <v>0.16889999999999999</v>
      </c>
      <c r="F68" s="34">
        <v>0.16889999999999999</v>
      </c>
      <c r="G68" s="34">
        <v>0.16889999999999999</v>
      </c>
      <c r="H68" s="34">
        <v>0.19689999999999999</v>
      </c>
      <c r="I68" s="34">
        <v>0.19689999999999999</v>
      </c>
      <c r="J68" s="34">
        <v>0.19689999999999999</v>
      </c>
      <c r="K68" s="34">
        <v>0.23380000000000001</v>
      </c>
      <c r="L68" s="34">
        <v>0</v>
      </c>
      <c r="M68" s="34">
        <v>0.27600000000000002</v>
      </c>
      <c r="N68" s="34"/>
      <c r="O68" s="89">
        <f t="shared" si="26"/>
        <v>0.18154910730630469</v>
      </c>
    </row>
    <row r="69" spans="1:15" ht="28.8" x14ac:dyDescent="0.3">
      <c r="A69" s="2" t="s">
        <v>6</v>
      </c>
      <c r="B69" s="454" t="s">
        <v>191</v>
      </c>
      <c r="C69" s="458">
        <v>0.4113</v>
      </c>
      <c r="D69" s="34">
        <v>0.2792</v>
      </c>
      <c r="E69" s="34">
        <v>0.38990000000000002</v>
      </c>
      <c r="F69" s="34">
        <v>0.8901</v>
      </c>
      <c r="G69" s="34">
        <v>1.8681000000000001</v>
      </c>
      <c r="H69" s="34">
        <v>0.53700000000000003</v>
      </c>
      <c r="I69" s="34">
        <v>1.7910999999999999</v>
      </c>
      <c r="J69" s="34">
        <v>0.91830000000000001</v>
      </c>
      <c r="K69" s="34">
        <v>0.98399999999999999</v>
      </c>
      <c r="L69" s="34">
        <v>0</v>
      </c>
      <c r="M69" s="34">
        <v>1.5430999999999999</v>
      </c>
      <c r="N69" s="34"/>
      <c r="O69" s="89">
        <f t="shared" si="26"/>
        <v>0.60661919883931026</v>
      </c>
    </row>
    <row r="70" spans="1:15" x14ac:dyDescent="0.3">
      <c r="A70" s="2" t="s">
        <v>100</v>
      </c>
      <c r="B70" t="s">
        <v>101</v>
      </c>
      <c r="C70" s="458">
        <v>0</v>
      </c>
      <c r="D70" s="458">
        <v>0</v>
      </c>
      <c r="E70" s="458">
        <v>0</v>
      </c>
      <c r="F70" s="458">
        <v>0</v>
      </c>
      <c r="G70" s="458">
        <v>0</v>
      </c>
      <c r="H70" s="458">
        <v>0</v>
      </c>
      <c r="I70" s="458">
        <v>0</v>
      </c>
      <c r="J70" s="458">
        <v>0.37019999999999997</v>
      </c>
      <c r="K70" s="458">
        <v>0</v>
      </c>
      <c r="L70" s="458">
        <v>0</v>
      </c>
      <c r="M70" s="458">
        <v>0</v>
      </c>
      <c r="N70" s="34"/>
      <c r="O70" s="89">
        <f t="shared" si="26"/>
        <v>2.2843530212116873E-2</v>
      </c>
    </row>
    <row r="71" spans="1:15" ht="28.8" x14ac:dyDescent="0.3">
      <c r="A71" s="349">
        <v>5</v>
      </c>
      <c r="B71" s="353" t="s">
        <v>71</v>
      </c>
      <c r="C71" s="354">
        <f t="shared" ref="C71:K71" si="28">SUM(C72:C74,C78:C80)</f>
        <v>3.3042740978000005</v>
      </c>
      <c r="D71" s="354">
        <f t="shared" si="28"/>
        <v>3.3042740978000005</v>
      </c>
      <c r="E71" s="354">
        <f t="shared" si="28"/>
        <v>5.0784648825999996</v>
      </c>
      <c r="F71" s="354">
        <f>SUM(F72:F74,F78:F80)</f>
        <v>5.9891005425000001</v>
      </c>
      <c r="G71" s="354">
        <f t="shared" si="28"/>
        <v>5.0784648825999996</v>
      </c>
      <c r="H71" s="354">
        <f t="shared" si="28"/>
        <v>5.0784648825999996</v>
      </c>
      <c r="I71" s="354">
        <f t="shared" si="28"/>
        <v>5.0784648825999996</v>
      </c>
      <c r="J71" s="354">
        <f t="shared" si="28"/>
        <v>5.5456358263999999</v>
      </c>
      <c r="K71" s="354">
        <f t="shared" si="28"/>
        <v>5.0784648825999996</v>
      </c>
      <c r="L71" s="354"/>
      <c r="M71" s="354">
        <f t="shared" ref="M71" si="29">SUM(M72:M74,M78:M80)</f>
        <v>5.0784648825999996</v>
      </c>
      <c r="N71" s="351"/>
      <c r="O71" s="352">
        <f t="shared" si="26"/>
        <v>4.6999328261213487</v>
      </c>
    </row>
    <row r="72" spans="1:15" x14ac:dyDescent="0.3">
      <c r="A72" s="2" t="s">
        <v>115</v>
      </c>
      <c r="B72" t="s">
        <v>114</v>
      </c>
      <c r="C72" s="34">
        <v>1.8346</v>
      </c>
      <c r="D72" s="34">
        <v>1.8346</v>
      </c>
      <c r="E72" s="34">
        <v>2.7282000000000002</v>
      </c>
      <c r="F72" s="34">
        <v>3.1724999999999999</v>
      </c>
      <c r="G72" s="34">
        <v>2.7282000000000002</v>
      </c>
      <c r="H72" s="34">
        <v>2.7282000000000002</v>
      </c>
      <c r="I72" s="34">
        <v>2.7282000000000002</v>
      </c>
      <c r="J72" s="34">
        <v>2.9847999999999999</v>
      </c>
      <c r="K72" s="34">
        <v>2.7282000000000002</v>
      </c>
      <c r="L72" s="34">
        <v>0</v>
      </c>
      <c r="M72" s="34">
        <v>2.7282000000000002</v>
      </c>
      <c r="N72" s="39"/>
      <c r="O72" s="89">
        <f t="shared" si="26"/>
        <v>2.5385200246965756</v>
      </c>
    </row>
    <row r="73" spans="1:15" x14ac:dyDescent="0.3">
      <c r="A73" s="2" t="s">
        <v>116</v>
      </c>
      <c r="B73" t="s">
        <v>117</v>
      </c>
      <c r="C73" s="39">
        <f>C72*0.423893</f>
        <v>0.77767409780000007</v>
      </c>
      <c r="D73" s="39">
        <f>D72*0.423893</f>
        <v>0.77767409780000007</v>
      </c>
      <c r="E73" s="39">
        <f t="shared" ref="E73:K73" si="30">E72*0.423893</f>
        <v>1.1564648826000001</v>
      </c>
      <c r="F73" s="39">
        <f t="shared" si="30"/>
        <v>1.3448005425</v>
      </c>
      <c r="G73" s="39">
        <f t="shared" si="30"/>
        <v>1.1564648826000001</v>
      </c>
      <c r="H73" s="39">
        <f t="shared" si="30"/>
        <v>1.1564648826000001</v>
      </c>
      <c r="I73" s="39">
        <f t="shared" si="30"/>
        <v>1.1564648826000001</v>
      </c>
      <c r="J73" s="39">
        <f t="shared" si="30"/>
        <v>1.2652358264000001</v>
      </c>
      <c r="K73" s="39">
        <f t="shared" si="30"/>
        <v>1.1564648826000001</v>
      </c>
      <c r="L73" s="39"/>
      <c r="M73" s="39">
        <f t="shared" ref="M73" si="31">M72*0.423893</f>
        <v>1.1564648826000001</v>
      </c>
      <c r="N73" s="39"/>
      <c r="O73" s="89">
        <f t="shared" si="26"/>
        <v>1.0760608688287057</v>
      </c>
    </row>
    <row r="74" spans="1:15" x14ac:dyDescent="0.3">
      <c r="A74" s="280" t="s">
        <v>8</v>
      </c>
      <c r="B74" s="1" t="s">
        <v>35</v>
      </c>
      <c r="C74" s="43">
        <f t="shared" ref="C74:K74" si="32">SUM(C75:C77)</f>
        <v>0.47389999999999999</v>
      </c>
      <c r="D74" s="43">
        <f t="shared" ref="D74" si="33">SUM(D75:D77)</f>
        <v>0.47389999999999999</v>
      </c>
      <c r="E74" s="43">
        <f t="shared" si="32"/>
        <v>0.85860000000000003</v>
      </c>
      <c r="F74" s="43">
        <f t="shared" si="32"/>
        <v>1.0765</v>
      </c>
      <c r="G74" s="43">
        <f t="shared" ref="G74:I74" si="34">SUM(G75:G77)</f>
        <v>0.85860000000000003</v>
      </c>
      <c r="H74" s="43">
        <f t="shared" si="34"/>
        <v>0.85860000000000003</v>
      </c>
      <c r="I74" s="43">
        <f t="shared" si="34"/>
        <v>0.85860000000000003</v>
      </c>
      <c r="J74" s="43">
        <f t="shared" si="32"/>
        <v>0.92960000000000009</v>
      </c>
      <c r="K74" s="43">
        <f t="shared" si="32"/>
        <v>0.85860000000000003</v>
      </c>
      <c r="L74" s="43"/>
      <c r="M74" s="43">
        <f t="shared" ref="M74" si="35">SUM(M75:M77)</f>
        <v>0.85860000000000003</v>
      </c>
      <c r="N74" s="43"/>
      <c r="O74" s="75">
        <f t="shared" si="26"/>
        <v>0.77513797242095095</v>
      </c>
    </row>
    <row r="75" spans="1:15" x14ac:dyDescent="0.3">
      <c r="A75" s="2" t="s">
        <v>9</v>
      </c>
      <c r="B75" t="s">
        <v>108</v>
      </c>
      <c r="C75" s="34">
        <v>0.42330000000000001</v>
      </c>
      <c r="D75" s="34">
        <v>0.42330000000000001</v>
      </c>
      <c r="E75" s="34">
        <v>0.76700000000000002</v>
      </c>
      <c r="F75" s="34">
        <v>0.96150000000000002</v>
      </c>
      <c r="G75" s="34">
        <v>0.76700000000000002</v>
      </c>
      <c r="H75" s="34">
        <v>0.76700000000000002</v>
      </c>
      <c r="I75" s="34">
        <v>0.76700000000000002</v>
      </c>
      <c r="J75" s="34">
        <v>0.83420000000000005</v>
      </c>
      <c r="K75" s="34">
        <v>0.76700000000000002</v>
      </c>
      <c r="L75" s="34">
        <v>0</v>
      </c>
      <c r="M75" s="34">
        <v>0.76700000000000002</v>
      </c>
      <c r="N75" s="39"/>
      <c r="O75" s="89">
        <f t="shared" si="26"/>
        <v>0.69266131128285302</v>
      </c>
    </row>
    <row r="76" spans="1:15" x14ac:dyDescent="0.3">
      <c r="A76" s="2" t="s">
        <v>10</v>
      </c>
      <c r="B76" t="s">
        <v>109</v>
      </c>
      <c r="C76" s="34">
        <v>4.4900000000000002E-2</v>
      </c>
      <c r="D76" s="34">
        <v>4.4900000000000002E-2</v>
      </c>
      <c r="E76" s="34">
        <v>8.1299999999999997E-2</v>
      </c>
      <c r="F76" s="34">
        <v>0.10199999999999999</v>
      </c>
      <c r="G76" s="34">
        <v>8.1299999999999997E-2</v>
      </c>
      <c r="H76" s="34">
        <v>8.1299999999999997E-2</v>
      </c>
      <c r="I76" s="34">
        <v>8.1299999999999997E-2</v>
      </c>
      <c r="J76" s="34">
        <v>8.4599999999999995E-2</v>
      </c>
      <c r="K76" s="34">
        <v>8.1299999999999997E-2</v>
      </c>
      <c r="L76" s="34">
        <v>0</v>
      </c>
      <c r="M76" s="34">
        <v>8.1299999999999997E-2</v>
      </c>
      <c r="N76" s="39"/>
      <c r="O76" s="89">
        <f t="shared" si="26"/>
        <v>7.3193939409120806E-2</v>
      </c>
    </row>
    <row r="77" spans="1:15" x14ac:dyDescent="0.3">
      <c r="A77" s="2" t="s">
        <v>11</v>
      </c>
      <c r="B77" t="s">
        <v>110</v>
      </c>
      <c r="C77" s="34">
        <v>5.7000000000000002E-3</v>
      </c>
      <c r="D77" s="34">
        <v>5.7000000000000002E-3</v>
      </c>
      <c r="E77" s="34">
        <v>1.03E-2</v>
      </c>
      <c r="F77" s="34">
        <v>1.2999999999999999E-2</v>
      </c>
      <c r="G77" s="34">
        <v>1.03E-2</v>
      </c>
      <c r="H77" s="34">
        <v>1.03E-2</v>
      </c>
      <c r="I77" s="34">
        <v>1.03E-2</v>
      </c>
      <c r="J77" s="34">
        <v>1.0800000000000001E-2</v>
      </c>
      <c r="K77" s="34">
        <v>1.03E-2</v>
      </c>
      <c r="L77" s="34">
        <v>0</v>
      </c>
      <c r="M77" s="34">
        <v>1.03E-2</v>
      </c>
      <c r="N77" s="39"/>
      <c r="O77" s="89">
        <f t="shared" si="26"/>
        <v>9.2827217289772248E-3</v>
      </c>
    </row>
    <row r="78" spans="1:15" x14ac:dyDescent="0.3">
      <c r="A78" s="2" t="s">
        <v>13</v>
      </c>
      <c r="B78" t="s">
        <v>40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9"/>
      <c r="O78" s="89"/>
    </row>
    <row r="79" spans="1:15" x14ac:dyDescent="0.3">
      <c r="A79" s="595" t="s">
        <v>14</v>
      </c>
      <c r="B79" t="s">
        <v>118</v>
      </c>
      <c r="C79" s="34">
        <v>0.16309999999999999</v>
      </c>
      <c r="D79" s="34">
        <v>0.16309999999999999</v>
      </c>
      <c r="E79" s="34">
        <v>0.2535</v>
      </c>
      <c r="F79" s="34">
        <v>0.30030000000000001</v>
      </c>
      <c r="G79" s="34">
        <v>0.2535</v>
      </c>
      <c r="H79" s="34">
        <v>0.2535</v>
      </c>
      <c r="I79" s="34">
        <v>0.2535</v>
      </c>
      <c r="J79" s="34">
        <v>0.27660000000000001</v>
      </c>
      <c r="K79" s="34">
        <v>0.2535</v>
      </c>
      <c r="L79" s="34">
        <v>0</v>
      </c>
      <c r="M79" s="34">
        <v>0.2535</v>
      </c>
      <c r="N79" s="39"/>
      <c r="O79" s="89">
        <f t="shared" si="26"/>
        <v>0.23417881179829719</v>
      </c>
    </row>
    <row r="80" spans="1:15" x14ac:dyDescent="0.3">
      <c r="A80" s="595"/>
      <c r="B80" t="s">
        <v>117</v>
      </c>
      <c r="C80" s="34">
        <v>5.5E-2</v>
      </c>
      <c r="D80" s="34">
        <v>5.5E-2</v>
      </c>
      <c r="E80" s="34">
        <v>8.1699999999999995E-2</v>
      </c>
      <c r="F80" s="34">
        <v>9.5000000000000001E-2</v>
      </c>
      <c r="G80" s="34">
        <v>8.1699999999999995E-2</v>
      </c>
      <c r="H80" s="34">
        <v>8.1699999999999995E-2</v>
      </c>
      <c r="I80" s="34">
        <v>8.1699999999999995E-2</v>
      </c>
      <c r="J80" s="34">
        <v>8.9399999999999993E-2</v>
      </c>
      <c r="K80" s="34">
        <v>8.1699999999999995E-2</v>
      </c>
      <c r="L80" s="34">
        <v>0</v>
      </c>
      <c r="M80" s="34">
        <v>8.1699999999999995E-2</v>
      </c>
      <c r="N80" s="39"/>
      <c r="O80" s="89">
        <f t="shared" si="26"/>
        <v>7.6035148376820433E-2</v>
      </c>
    </row>
    <row r="81" spans="1:20" x14ac:dyDescent="0.3">
      <c r="A81" s="349">
        <v>6</v>
      </c>
      <c r="B81" s="350" t="s">
        <v>42</v>
      </c>
      <c r="C81" s="354">
        <f>SUM(C82:C84)</f>
        <v>0.42599999999999999</v>
      </c>
      <c r="D81" s="354">
        <f>SUM(D82:D84)</f>
        <v>0.42599999999999999</v>
      </c>
      <c r="E81" s="354">
        <f t="shared" ref="E81:K81" si="36">SUM(E82:E84)</f>
        <v>0.52679999999999993</v>
      </c>
      <c r="F81" s="354">
        <f>SUM(F82:F84)</f>
        <v>0.57850000000000001</v>
      </c>
      <c r="G81" s="354">
        <f t="shared" ref="G81:I81" si="37">SUM(G82:G84)</f>
        <v>0.52679999999999993</v>
      </c>
      <c r="H81" s="354">
        <f t="shared" si="37"/>
        <v>0.52679999999999993</v>
      </c>
      <c r="I81" s="354">
        <f t="shared" si="37"/>
        <v>0.52679999999999993</v>
      </c>
      <c r="J81" s="354">
        <f t="shared" si="36"/>
        <v>1.0960999999999999</v>
      </c>
      <c r="K81" s="354">
        <f t="shared" si="36"/>
        <v>0.52679999999999993</v>
      </c>
      <c r="L81" s="354"/>
      <c r="M81" s="354">
        <f t="shared" ref="M81" si="38">SUM(M82:M84)</f>
        <v>0.52679999999999993</v>
      </c>
      <c r="N81" s="354"/>
      <c r="O81" s="352">
        <f t="shared" si="26"/>
        <v>0.53878432241080643</v>
      </c>
    </row>
    <row r="82" spans="1:20" x14ac:dyDescent="0.3">
      <c r="A82" s="2" t="s">
        <v>15</v>
      </c>
      <c r="B82" t="s">
        <v>43</v>
      </c>
      <c r="C82" s="34">
        <v>0.18759999999999999</v>
      </c>
      <c r="D82" s="34">
        <v>0.18759999999999999</v>
      </c>
      <c r="E82" s="34">
        <v>0.28839999999999999</v>
      </c>
      <c r="F82" s="34">
        <v>0.34010000000000001</v>
      </c>
      <c r="G82" s="34">
        <v>0.28839999999999999</v>
      </c>
      <c r="H82" s="34">
        <v>0.28839999999999999</v>
      </c>
      <c r="I82" s="34">
        <v>0.28839999999999999</v>
      </c>
      <c r="J82" s="34">
        <v>0.31490000000000001</v>
      </c>
      <c r="K82" s="34">
        <v>0.28839999999999999</v>
      </c>
      <c r="L82" s="34">
        <v>0</v>
      </c>
      <c r="M82" s="34">
        <v>0.28839999999999999</v>
      </c>
      <c r="N82" s="39"/>
      <c r="O82" s="89">
        <f t="shared" si="26"/>
        <v>0.26689035104630882</v>
      </c>
    </row>
    <row r="83" spans="1:20" x14ac:dyDescent="0.3">
      <c r="A83" s="2" t="s">
        <v>16</v>
      </c>
      <c r="B83" t="s">
        <v>80</v>
      </c>
      <c r="C83" s="34">
        <v>0.2384</v>
      </c>
      <c r="D83" s="34">
        <v>0.2384</v>
      </c>
      <c r="E83" s="34">
        <v>0.2384</v>
      </c>
      <c r="F83" s="34">
        <v>0.2384</v>
      </c>
      <c r="G83" s="34">
        <v>0.2384</v>
      </c>
      <c r="H83" s="34">
        <v>0.2384</v>
      </c>
      <c r="I83" s="34">
        <v>0.2384</v>
      </c>
      <c r="J83" s="34">
        <v>0.2384</v>
      </c>
      <c r="K83" s="34">
        <v>0.2384</v>
      </c>
      <c r="L83" s="34">
        <v>0</v>
      </c>
      <c r="M83" s="34">
        <v>0.2384</v>
      </c>
      <c r="N83" s="39"/>
      <c r="O83" s="89">
        <f t="shared" si="26"/>
        <v>0.2384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0.54279999999999995</v>
      </c>
      <c r="K84" s="39"/>
      <c r="L84" s="39"/>
      <c r="M84" s="39"/>
      <c r="N84" s="39"/>
      <c r="O84" s="89">
        <f t="shared" si="26"/>
        <v>3.3493971364497679E-2</v>
      </c>
    </row>
    <row r="85" spans="1:20" x14ac:dyDescent="0.3">
      <c r="A85" s="2" t="s">
        <v>104</v>
      </c>
      <c r="B85" t="s">
        <v>120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0.54279999999999995</v>
      </c>
      <c r="K85" s="34">
        <v>0</v>
      </c>
      <c r="L85" s="34">
        <v>0</v>
      </c>
      <c r="M85" s="34">
        <v>0</v>
      </c>
      <c r="N85" s="39"/>
      <c r="O85" s="89">
        <f t="shared" si="26"/>
        <v>3.3493971364497679E-2</v>
      </c>
    </row>
    <row r="86" spans="1:20" x14ac:dyDescent="0.3">
      <c r="A86" s="349">
        <v>7</v>
      </c>
      <c r="B86" s="350" t="s">
        <v>45</v>
      </c>
      <c r="C86" s="354">
        <f>SUM(C87:C88)</f>
        <v>0.45130000000000003</v>
      </c>
      <c r="D86" s="354">
        <f>SUM(D87:D88)</f>
        <v>0.3352</v>
      </c>
      <c r="E86" s="354">
        <f t="shared" ref="E86:M86" si="39">SUM(E87:E88)</f>
        <v>0.47450000000000003</v>
      </c>
      <c r="F86" s="354">
        <f>SUM(F87:F88)</f>
        <v>0.97570000000000001</v>
      </c>
      <c r="G86" s="354">
        <f t="shared" si="39"/>
        <v>2.0480999999999998</v>
      </c>
      <c r="H86" s="354">
        <f t="shared" si="39"/>
        <v>0.71020000000000005</v>
      </c>
      <c r="I86" s="354">
        <f t="shared" si="39"/>
        <v>1.9629000000000001</v>
      </c>
      <c r="J86" s="354">
        <f t="shared" si="39"/>
        <v>1.0173000000000001</v>
      </c>
      <c r="K86" s="354">
        <f t="shared" si="39"/>
        <v>1.0789</v>
      </c>
      <c r="L86" s="354"/>
      <c r="M86" s="354">
        <f t="shared" si="39"/>
        <v>1.7855000000000001</v>
      </c>
      <c r="N86" s="354"/>
      <c r="O86" s="352">
        <f t="shared" si="26"/>
        <v>0.71433230235018963</v>
      </c>
    </row>
    <row r="87" spans="1:20" x14ac:dyDescent="0.3">
      <c r="A87" s="2" t="s">
        <v>17</v>
      </c>
      <c r="B87" t="s">
        <v>46</v>
      </c>
      <c r="C87" s="34">
        <v>0.43070000000000003</v>
      </c>
      <c r="D87" s="34">
        <v>0.32040000000000002</v>
      </c>
      <c r="E87" s="34">
        <v>0.45350000000000001</v>
      </c>
      <c r="F87" s="34">
        <v>0.9325</v>
      </c>
      <c r="G87" s="34">
        <v>1.9564999999999999</v>
      </c>
      <c r="H87" s="34">
        <v>0.67900000000000005</v>
      </c>
      <c r="I87" s="34">
        <v>1.8766</v>
      </c>
      <c r="J87" s="34">
        <v>0.95669999999999999</v>
      </c>
      <c r="K87" s="34">
        <v>1.0311999999999999</v>
      </c>
      <c r="L87" s="34">
        <v>0</v>
      </c>
      <c r="M87" s="34">
        <v>1.7067000000000001</v>
      </c>
      <c r="N87" s="39"/>
      <c r="O87" s="89">
        <f t="shared" si="26"/>
        <v>0.6818324446706352</v>
      </c>
    </row>
    <row r="88" spans="1:20" x14ac:dyDescent="0.3">
      <c r="A88" s="2" t="s">
        <v>18</v>
      </c>
      <c r="B88" t="s">
        <v>48</v>
      </c>
      <c r="C88" s="34">
        <v>2.06E-2</v>
      </c>
      <c r="D88" s="34">
        <v>1.4800000000000001E-2</v>
      </c>
      <c r="E88" s="34">
        <v>2.1000000000000001E-2</v>
      </c>
      <c r="F88" s="34">
        <v>4.3200000000000002E-2</v>
      </c>
      <c r="G88" s="34">
        <v>9.1600000000000001E-2</v>
      </c>
      <c r="H88" s="34">
        <v>3.1199999999999999E-2</v>
      </c>
      <c r="I88" s="34">
        <v>8.6300000000000002E-2</v>
      </c>
      <c r="J88" s="34">
        <v>6.0600000000000001E-2</v>
      </c>
      <c r="K88" s="34">
        <v>4.7699999999999999E-2</v>
      </c>
      <c r="L88" s="34">
        <v>0</v>
      </c>
      <c r="M88" s="34">
        <v>7.8799999999999995E-2</v>
      </c>
      <c r="N88" s="39"/>
      <c r="O88" s="89">
        <f t="shared" si="26"/>
        <v>3.2499857679554427E-2</v>
      </c>
    </row>
    <row r="89" spans="1:20" x14ac:dyDescent="0.3">
      <c r="A89" s="349">
        <v>8</v>
      </c>
      <c r="B89" s="350" t="s">
        <v>49</v>
      </c>
      <c r="C89" s="354">
        <f>SUM(C90:C93)</f>
        <v>0.87370000000000003</v>
      </c>
      <c r="D89" s="354">
        <f>SUM(D90:D93)</f>
        <v>0.45680000000000004</v>
      </c>
      <c r="E89" s="354">
        <f t="shared" ref="E89:M89" si="40">SUM(E90:E93)</f>
        <v>0.6734</v>
      </c>
      <c r="F89" s="354">
        <f>SUM(F90:F93)</f>
        <v>1.3918999999999999</v>
      </c>
      <c r="G89" s="354">
        <f t="shared" si="40"/>
        <v>2.4666000000000001</v>
      </c>
      <c r="H89" s="354">
        <f t="shared" si="40"/>
        <v>0.95870000000000011</v>
      </c>
      <c r="I89" s="354">
        <f t="shared" si="40"/>
        <v>1.7933000000000001</v>
      </c>
      <c r="J89" s="354">
        <f t="shared" si="40"/>
        <v>1.1982999999999999</v>
      </c>
      <c r="K89" s="354">
        <f t="shared" si="40"/>
        <v>1.5999999999999999</v>
      </c>
      <c r="L89" s="354"/>
      <c r="M89" s="354">
        <f t="shared" si="40"/>
        <v>2.9714</v>
      </c>
      <c r="N89" s="354"/>
      <c r="O89" s="352">
        <f t="shared" si="26"/>
        <v>1.0090410397501641</v>
      </c>
    </row>
    <row r="90" spans="1:20" x14ac:dyDescent="0.3">
      <c r="A90" s="2" t="s">
        <v>19</v>
      </c>
      <c r="B90" t="s">
        <v>46</v>
      </c>
      <c r="C90" s="34">
        <v>0.44190000000000002</v>
      </c>
      <c r="D90" s="34">
        <v>0.23100000000000001</v>
      </c>
      <c r="E90" s="34">
        <v>0.34060000000000001</v>
      </c>
      <c r="F90" s="34">
        <v>0.70399999999999996</v>
      </c>
      <c r="G90" s="34">
        <v>1.2476</v>
      </c>
      <c r="H90" s="34">
        <v>0.4849</v>
      </c>
      <c r="I90" s="34">
        <v>0.90710000000000002</v>
      </c>
      <c r="J90" s="34">
        <v>0.60609999999999997</v>
      </c>
      <c r="K90" s="34">
        <v>0.80930000000000002</v>
      </c>
      <c r="L90" s="34">
        <v>0</v>
      </c>
      <c r="M90" s="34">
        <v>1.5028999999999999</v>
      </c>
      <c r="N90" s="39"/>
      <c r="O90" s="89">
        <f t="shared" si="26"/>
        <v>0.51035777979550434</v>
      </c>
    </row>
    <row r="91" spans="1:20" x14ac:dyDescent="0.3">
      <c r="A91" s="2" t="s">
        <v>19</v>
      </c>
      <c r="B91" t="s">
        <v>47</v>
      </c>
      <c r="C91" s="34">
        <v>0.22650000000000001</v>
      </c>
      <c r="D91" s="34">
        <v>0.11840000000000001</v>
      </c>
      <c r="E91" s="34">
        <v>0.17460000000000001</v>
      </c>
      <c r="F91" s="34">
        <v>0.36080000000000001</v>
      </c>
      <c r="G91" s="34">
        <v>0.63929999999999998</v>
      </c>
      <c r="H91" s="34">
        <v>0.2485</v>
      </c>
      <c r="I91" s="34">
        <v>0.46479999999999999</v>
      </c>
      <c r="J91" s="34">
        <v>0.31059999999999999</v>
      </c>
      <c r="K91" s="34">
        <v>0.41470000000000001</v>
      </c>
      <c r="L91" s="34">
        <v>0</v>
      </c>
      <c r="M91" s="34">
        <v>0.7702</v>
      </c>
      <c r="N91" s="39"/>
      <c r="O91" s="89">
        <f t="shared" si="26"/>
        <v>0.26155832965477754</v>
      </c>
    </row>
    <row r="92" spans="1:20" x14ac:dyDescent="0.3">
      <c r="A92" s="2" t="s">
        <v>20</v>
      </c>
      <c r="B92" t="s">
        <v>50</v>
      </c>
      <c r="C92" s="34">
        <v>0.13569999999999999</v>
      </c>
      <c r="D92" s="34">
        <v>7.0999999999999994E-2</v>
      </c>
      <c r="E92" s="34">
        <v>0.1046</v>
      </c>
      <c r="F92" s="34">
        <v>0.21629999999999999</v>
      </c>
      <c r="G92" s="34">
        <v>0.38329999999999997</v>
      </c>
      <c r="H92" s="34">
        <v>0.14899999999999999</v>
      </c>
      <c r="I92" s="34">
        <v>0.27860000000000001</v>
      </c>
      <c r="J92" s="34">
        <v>0.1862</v>
      </c>
      <c r="K92" s="34">
        <v>0.24859999999999999</v>
      </c>
      <c r="L92" s="34">
        <v>0</v>
      </c>
      <c r="M92" s="34">
        <v>0.4617</v>
      </c>
      <c r="N92" s="39"/>
      <c r="O92" s="89">
        <f t="shared" si="26"/>
        <v>0.15678691071433182</v>
      </c>
    </row>
    <row r="93" spans="1:20" x14ac:dyDescent="0.3">
      <c r="A93" s="2" t="s">
        <v>20</v>
      </c>
      <c r="B93" t="s">
        <v>47</v>
      </c>
      <c r="C93" s="34">
        <v>6.9599999999999995E-2</v>
      </c>
      <c r="D93" s="34">
        <v>3.6400000000000002E-2</v>
      </c>
      <c r="E93" s="34">
        <v>5.3600000000000002E-2</v>
      </c>
      <c r="F93" s="34">
        <v>0.1108</v>
      </c>
      <c r="G93" s="34">
        <v>0.19639999999999999</v>
      </c>
      <c r="H93" s="34">
        <v>7.6300000000000007E-2</v>
      </c>
      <c r="I93" s="34">
        <v>0.14280000000000001</v>
      </c>
      <c r="J93" s="34">
        <v>9.5399999999999999E-2</v>
      </c>
      <c r="K93" s="34">
        <v>0.12740000000000001</v>
      </c>
      <c r="L93" s="34">
        <v>0</v>
      </c>
      <c r="M93" s="34">
        <v>0.2366</v>
      </c>
      <c r="N93" s="39"/>
      <c r="O93" s="89">
        <f t="shared" si="26"/>
        <v>8.0338019585550299E-2</v>
      </c>
    </row>
    <row r="94" spans="1:20" x14ac:dyDescent="0.3">
      <c r="A94" s="349">
        <v>9</v>
      </c>
      <c r="B94" s="350" t="s">
        <v>51</v>
      </c>
      <c r="C94" s="354">
        <f t="shared" ref="C94:K94" si="41">SUM(C97,C99)</f>
        <v>0.43470072090365042</v>
      </c>
      <c r="D94" s="354">
        <f t="shared" si="41"/>
        <v>0.47676004146365047</v>
      </c>
      <c r="E94" s="354">
        <f t="shared" si="41"/>
        <v>0.68519219060101699</v>
      </c>
      <c r="F94" s="354">
        <f t="shared" si="41"/>
        <v>0.79803792611739011</v>
      </c>
      <c r="G94" s="354">
        <f t="shared" si="41"/>
        <v>1.1582842617210167</v>
      </c>
      <c r="H94" s="354">
        <f t="shared" si="41"/>
        <v>0.81056847144901689</v>
      </c>
      <c r="I94" s="354">
        <f t="shared" si="41"/>
        <v>0.98085759384901683</v>
      </c>
      <c r="J94" s="354">
        <f t="shared" si="41"/>
        <v>0.97938735882419525</v>
      </c>
      <c r="K94" s="354">
        <f t="shared" si="41"/>
        <v>0.97178628260101663</v>
      </c>
      <c r="L94" s="354"/>
      <c r="M94" s="354">
        <f>SUM(M97,M99)</f>
        <v>1.1895664874970167</v>
      </c>
      <c r="N94" s="354"/>
      <c r="O94" s="352">
        <f t="shared" si="26"/>
        <v>0.75156041346635682</v>
      </c>
    </row>
    <row r="95" spans="1:20" x14ac:dyDescent="0.3">
      <c r="A95" s="345"/>
      <c r="B95" s="286" t="s">
        <v>238</v>
      </c>
      <c r="C95" s="507">
        <v>-1.0991</v>
      </c>
      <c r="D95" s="507">
        <v>-0.24010000000000001</v>
      </c>
      <c r="E95" s="507">
        <v>-0.28849999999999998</v>
      </c>
      <c r="F95" s="507">
        <v>-1.6342000000000001</v>
      </c>
      <c r="G95" s="507">
        <v>0</v>
      </c>
      <c r="H95" s="507">
        <v>-1.6E-2</v>
      </c>
      <c r="I95" s="507">
        <v>-1.3534999999999999</v>
      </c>
      <c r="J95" s="507">
        <v>0</v>
      </c>
      <c r="K95" s="507">
        <v>-0.2407</v>
      </c>
      <c r="L95" s="507">
        <v>0</v>
      </c>
      <c r="M95" s="507">
        <v>-0.78049999999999997</v>
      </c>
      <c r="N95" s="268"/>
      <c r="O95" s="357">
        <f t="shared" si="26"/>
        <v>-0.28786447792770281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>SUM(C89,C86,C81,C71,C64)+C95</f>
        <v>5.1100380978000004</v>
      </c>
      <c r="D96" s="360">
        <f t="shared" ref="D96:M96" si="42">SUM(D89,D86,D81,D71,D64)+D95</f>
        <v>5.6044580978000003</v>
      </c>
      <c r="E96" s="360">
        <f t="shared" si="42"/>
        <v>8.0546408826000011</v>
      </c>
      <c r="F96" s="360">
        <f t="shared" si="42"/>
        <v>9.3811765425000004</v>
      </c>
      <c r="G96" s="360">
        <f t="shared" si="42"/>
        <v>13.615980882599999</v>
      </c>
      <c r="H96" s="360">
        <f t="shared" si="42"/>
        <v>9.5284768825999997</v>
      </c>
      <c r="I96" s="360">
        <f t="shared" si="42"/>
        <v>11.530276882599999</v>
      </c>
      <c r="J96" s="360">
        <f t="shared" si="42"/>
        <v>11.512993826400001</v>
      </c>
      <c r="K96" s="360">
        <f t="shared" si="42"/>
        <v>11.423640882599997</v>
      </c>
      <c r="L96" s="360">
        <f t="shared" si="42"/>
        <v>0</v>
      </c>
      <c r="M96" s="360">
        <f t="shared" si="42"/>
        <v>13.983712882599999</v>
      </c>
      <c r="N96" s="361"/>
      <c r="O96" s="455">
        <f t="shared" si="26"/>
        <v>8.8348193617618467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43">SUM(C98:C98)</f>
        <v>0.10645742369146741</v>
      </c>
      <c r="D97" s="354">
        <f t="shared" si="43"/>
        <v>0.1167576755514674</v>
      </c>
      <c r="E97" s="354">
        <f t="shared" si="43"/>
        <v>0.16780233350720583</v>
      </c>
      <c r="F97" s="354">
        <f t="shared" si="43"/>
        <v>0.19543805090990252</v>
      </c>
      <c r="G97" s="354">
        <f t="shared" si="43"/>
        <v>0.28366172972720577</v>
      </c>
      <c r="H97" s="354">
        <f t="shared" si="43"/>
        <v>0.1985067588952058</v>
      </c>
      <c r="I97" s="354">
        <f t="shared" si="43"/>
        <v>0.24021025829520579</v>
      </c>
      <c r="J97" s="354">
        <f t="shared" si="43"/>
        <v>0.23985020038539123</v>
      </c>
      <c r="K97" s="354">
        <f t="shared" si="43"/>
        <v>0.23798871050720574</v>
      </c>
      <c r="L97" s="354"/>
      <c r="M97" s="354">
        <f>SUM(M98:M98)</f>
        <v>0.2913226904832058</v>
      </c>
      <c r="N97" s="354"/>
      <c r="O97" s="352">
        <f t="shared" si="26"/>
        <v>0.18405579176358455</v>
      </c>
    </row>
    <row r="98" spans="1:18" x14ac:dyDescent="0.3">
      <c r="A98" s="2" t="s">
        <v>121</v>
      </c>
      <c r="B98" t="s">
        <v>128</v>
      </c>
      <c r="C98" s="246">
        <f>0.020833*C96</f>
        <v>0.10645742369146741</v>
      </c>
      <c r="D98" s="246">
        <f t="shared" ref="D98:M98" si="44">0.020833*D96</f>
        <v>0.1167576755514674</v>
      </c>
      <c r="E98" s="246">
        <f t="shared" si="44"/>
        <v>0.16780233350720583</v>
      </c>
      <c r="F98" s="246">
        <f t="shared" si="44"/>
        <v>0.19543805090990252</v>
      </c>
      <c r="G98" s="246">
        <f t="shared" si="44"/>
        <v>0.28366172972720577</v>
      </c>
      <c r="H98" s="246">
        <f t="shared" si="44"/>
        <v>0.1985067588952058</v>
      </c>
      <c r="I98" s="246">
        <f t="shared" si="44"/>
        <v>0.24021025829520579</v>
      </c>
      <c r="J98" s="246">
        <f t="shared" si="44"/>
        <v>0.23985020038539123</v>
      </c>
      <c r="K98" s="246">
        <f t="shared" si="44"/>
        <v>0.23798871050720574</v>
      </c>
      <c r="L98" s="34"/>
      <c r="M98" s="246">
        <f t="shared" si="44"/>
        <v>0.2913226904832058</v>
      </c>
      <c r="N98" s="39"/>
      <c r="O98" s="246">
        <f t="shared" si="26"/>
        <v>0.18405579176358455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0.32824329721218304</v>
      </c>
      <c r="D99" s="354">
        <f t="shared" ref="D99:M99" si="45">SUM(D100,D101)</f>
        <v>0.36000236591218304</v>
      </c>
      <c r="E99" s="354">
        <f t="shared" si="45"/>
        <v>0.51738985709381113</v>
      </c>
      <c r="F99" s="354">
        <f t="shared" si="45"/>
        <v>0.60259987520748759</v>
      </c>
      <c r="G99" s="354">
        <f t="shared" si="45"/>
        <v>0.87462253199381101</v>
      </c>
      <c r="H99" s="354">
        <f t="shared" si="45"/>
        <v>0.61206171255381103</v>
      </c>
      <c r="I99" s="354">
        <f t="shared" si="45"/>
        <v>0.74064733555381101</v>
      </c>
      <c r="J99" s="354">
        <f t="shared" si="45"/>
        <v>0.73953715843880408</v>
      </c>
      <c r="K99" s="354">
        <f t="shared" si="45"/>
        <v>0.73379757209381091</v>
      </c>
      <c r="L99" s="354"/>
      <c r="M99" s="354">
        <f t="shared" si="45"/>
        <v>0.89824379701381096</v>
      </c>
      <c r="N99" s="354"/>
      <c r="O99" s="352">
        <f t="shared" si="26"/>
        <v>0.56750462170277227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0.10645742369146741</v>
      </c>
      <c r="D100" s="39">
        <f t="shared" ref="D100:M100" si="46">D98</f>
        <v>0.1167576755514674</v>
      </c>
      <c r="E100" s="39">
        <f t="shared" si="46"/>
        <v>0.16780233350720583</v>
      </c>
      <c r="F100" s="39">
        <f t="shared" si="46"/>
        <v>0.19543805090990252</v>
      </c>
      <c r="G100" s="39">
        <f t="shared" si="46"/>
        <v>0.28366172972720577</v>
      </c>
      <c r="H100" s="39">
        <f t="shared" si="46"/>
        <v>0.1985067588952058</v>
      </c>
      <c r="I100" s="39">
        <f t="shared" si="46"/>
        <v>0.24021025829520579</v>
      </c>
      <c r="J100" s="39">
        <f t="shared" si="46"/>
        <v>0.23985020038539123</v>
      </c>
      <c r="K100" s="39">
        <f t="shared" si="46"/>
        <v>0.23798871050720574</v>
      </c>
      <c r="L100" s="39"/>
      <c r="M100" s="39">
        <f t="shared" si="46"/>
        <v>0.2913226904832058</v>
      </c>
      <c r="N100" s="39"/>
      <c r="O100" s="246">
        <f t="shared" si="26"/>
        <v>0.18405579176358455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0.22178587352071563</v>
      </c>
      <c r="D101" s="246">
        <f t="shared" ref="D101:M101" si="47">0.043402*D96</f>
        <v>0.24324469036071564</v>
      </c>
      <c r="E101" s="246">
        <f t="shared" si="47"/>
        <v>0.34958752358660528</v>
      </c>
      <c r="F101" s="246">
        <f t="shared" si="47"/>
        <v>0.40716182429758507</v>
      </c>
      <c r="G101" s="246">
        <f t="shared" si="47"/>
        <v>0.59096080226660519</v>
      </c>
      <c r="H101" s="246">
        <f t="shared" si="47"/>
        <v>0.41355495365860523</v>
      </c>
      <c r="I101" s="246">
        <f t="shared" si="47"/>
        <v>0.5004370772586052</v>
      </c>
      <c r="J101" s="246">
        <f t="shared" si="47"/>
        <v>0.49968695805341284</v>
      </c>
      <c r="K101" s="246">
        <f t="shared" si="47"/>
        <v>0.49580886158660514</v>
      </c>
      <c r="L101" s="34"/>
      <c r="M101" s="246">
        <f t="shared" si="47"/>
        <v>0.60692110653060516</v>
      </c>
      <c r="N101" s="39"/>
      <c r="O101" s="246">
        <f t="shared" si="26"/>
        <v>0.38344882993918766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509">
        <v>1.6199999999999999E-2</v>
      </c>
      <c r="D102" s="509">
        <v>1.6199999999999999E-2</v>
      </c>
      <c r="E102" s="509">
        <v>1.6199999999999999E-2</v>
      </c>
      <c r="F102" s="509">
        <v>1.6199999999999999E-2</v>
      </c>
      <c r="G102" s="509">
        <v>1.6199999999999999E-2</v>
      </c>
      <c r="H102" s="509">
        <v>1.6199999999999999E-2</v>
      </c>
      <c r="I102" s="509">
        <v>1.6199999999999999E-2</v>
      </c>
      <c r="J102" s="509">
        <v>1.6199999999999999E-2</v>
      </c>
      <c r="K102" s="509">
        <v>1.6199999999999999E-2</v>
      </c>
      <c r="L102" s="509">
        <v>0</v>
      </c>
      <c r="M102" s="509">
        <v>1.6199999999999999E-2</v>
      </c>
      <c r="N102" s="367"/>
      <c r="O102" s="368">
        <f t="shared" si="26"/>
        <v>1.6199999999999999E-2</v>
      </c>
    </row>
    <row r="103" spans="1:18" ht="18" x14ac:dyDescent="0.3">
      <c r="A103" s="579" t="s">
        <v>60</v>
      </c>
      <c r="B103" s="579"/>
      <c r="C103" s="340">
        <f>SUM(C94,C96,C102)</f>
        <v>5.5609388187036517</v>
      </c>
      <c r="D103" s="340">
        <f t="shared" ref="D103:M103" si="48">SUM(D94,D96,D102)</f>
        <v>6.0974181392636515</v>
      </c>
      <c r="E103" s="340">
        <f t="shared" si="48"/>
        <v>8.7560330732010172</v>
      </c>
      <c r="F103" s="340">
        <f t="shared" si="48"/>
        <v>10.19541446861739</v>
      </c>
      <c r="G103" s="340">
        <f t="shared" si="48"/>
        <v>14.790465144321015</v>
      </c>
      <c r="H103" s="340">
        <f t="shared" si="48"/>
        <v>10.355245354049016</v>
      </c>
      <c r="I103" s="340">
        <f t="shared" si="48"/>
        <v>12.527334476449015</v>
      </c>
      <c r="J103" s="340">
        <f t="shared" si="48"/>
        <v>12.508581185224196</v>
      </c>
      <c r="K103" s="340">
        <f t="shared" si="48"/>
        <v>12.411627165201013</v>
      </c>
      <c r="L103" s="340">
        <f t="shared" si="48"/>
        <v>0</v>
      </c>
      <c r="M103" s="340">
        <f t="shared" si="48"/>
        <v>15.189479370097015</v>
      </c>
      <c r="N103" s="356"/>
      <c r="O103" s="467">
        <f t="shared" si="26"/>
        <v>9.6025797752282038</v>
      </c>
      <c r="P103" s="335" t="s">
        <v>247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0.31763315016998062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0</v>
      </c>
      <c r="D109" s="1">
        <v>33</v>
      </c>
      <c r="E109" s="1">
        <v>139</v>
      </c>
      <c r="F109" s="1">
        <v>13</v>
      </c>
      <c r="G109" s="1">
        <v>5</v>
      </c>
      <c r="H109" s="1">
        <v>68</v>
      </c>
      <c r="I109" s="1">
        <v>0</v>
      </c>
      <c r="J109" s="1">
        <v>9</v>
      </c>
      <c r="K109" s="1">
        <v>77</v>
      </c>
      <c r="L109" s="1">
        <v>16</v>
      </c>
      <c r="M109" s="1">
        <v>43</v>
      </c>
      <c r="O109" s="1">
        <f>SUM(C109:M109)</f>
        <v>403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502">
        <v>0</v>
      </c>
      <c r="D111" s="508">
        <v>238180.22</v>
      </c>
      <c r="E111" s="505">
        <v>933051.47</v>
      </c>
      <c r="F111" s="505">
        <v>45354.27</v>
      </c>
      <c r="G111" s="505">
        <v>15934.29</v>
      </c>
      <c r="H111" s="505">
        <v>419549.24</v>
      </c>
      <c r="I111" s="504">
        <v>0</v>
      </c>
      <c r="J111" s="503">
        <v>60671.75</v>
      </c>
      <c r="K111" s="505">
        <v>389479.76</v>
      </c>
      <c r="L111" s="505">
        <v>92238.04</v>
      </c>
      <c r="M111" s="505">
        <v>222870.8</v>
      </c>
      <c r="N111" s="342"/>
      <c r="O111" s="344">
        <f>SUM(C111:M111)</f>
        <v>2417329.84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</v>
      </c>
      <c r="D113" s="354">
        <f t="shared" ref="D113:M113" si="49">SUM(D114:D119)</f>
        <v>1.3623879999999999</v>
      </c>
      <c r="E113" s="354">
        <f t="shared" si="49"/>
        <v>1.5842800000000001</v>
      </c>
      <c r="F113" s="354">
        <f t="shared" si="49"/>
        <v>1.8948800000000001</v>
      </c>
      <c r="G113" s="354">
        <f t="shared" si="49"/>
        <v>2.621324</v>
      </c>
      <c r="H113" s="354">
        <f t="shared" si="49"/>
        <v>2.294216</v>
      </c>
      <c r="I113" s="354"/>
      <c r="J113" s="354">
        <f t="shared" si="49"/>
        <v>2.8768380000000002</v>
      </c>
      <c r="K113" s="354">
        <f>SUM(K114:K119)</f>
        <v>3.4447839999999998</v>
      </c>
      <c r="L113" s="354">
        <f t="shared" si="49"/>
        <v>4.0161680000000004</v>
      </c>
      <c r="M113" s="354">
        <f t="shared" si="49"/>
        <v>4.6941639999999998</v>
      </c>
      <c r="N113" s="351"/>
      <c r="O113" s="352">
        <f t="shared" ref="O113:O126" si="50">(C113*$C$111+D113*$D$111+E113*$E$111+F113*$F$111+G113*$G$111+H113*$H$111+I113*$I$111+J113*$J$111+K113*$K$111+L113*$L$111+M113*$M$111)/$O$111</f>
        <v>2.4100174363175118</v>
      </c>
    </row>
    <row r="114" spans="1:15" x14ac:dyDescent="0.3">
      <c r="A114" s="2" t="s">
        <v>3</v>
      </c>
      <c r="B114" t="s">
        <v>30</v>
      </c>
      <c r="C114" s="276">
        <v>0</v>
      </c>
      <c r="D114" s="34">
        <v>0.85219999999999996</v>
      </c>
      <c r="E114" s="34">
        <v>0.98199999999999998</v>
      </c>
      <c r="F114" s="34">
        <v>0.98199999999999998</v>
      </c>
      <c r="G114" s="34">
        <v>1.4031</v>
      </c>
      <c r="H114" s="34">
        <v>1.4754</v>
      </c>
      <c r="I114" s="34">
        <v>0</v>
      </c>
      <c r="J114" s="34">
        <v>1.1573</v>
      </c>
      <c r="K114" s="34">
        <v>2.0546000000000002</v>
      </c>
      <c r="L114" s="34">
        <v>2.5392000000000001</v>
      </c>
      <c r="M114" s="34">
        <v>2.5766</v>
      </c>
      <c r="N114" s="34"/>
      <c r="O114" s="89">
        <f t="shared" si="50"/>
        <v>1.4412730026027398</v>
      </c>
    </row>
    <row r="115" spans="1:15" x14ac:dyDescent="0.3">
      <c r="A115" s="2" t="s">
        <v>4</v>
      </c>
      <c r="B115" t="s">
        <v>31</v>
      </c>
      <c r="C115" s="39">
        <f t="shared" ref="C115:M115" si="51">C114*0.04</f>
        <v>0</v>
      </c>
      <c r="D115" s="39">
        <f t="shared" si="51"/>
        <v>3.4088E-2</v>
      </c>
      <c r="E115" s="39">
        <f t="shared" si="51"/>
        <v>3.9280000000000002E-2</v>
      </c>
      <c r="F115" s="39">
        <f t="shared" si="51"/>
        <v>3.9280000000000002E-2</v>
      </c>
      <c r="G115" s="39">
        <f t="shared" si="51"/>
        <v>5.6124E-2</v>
      </c>
      <c r="H115" s="39">
        <f t="shared" si="51"/>
        <v>5.9016000000000006E-2</v>
      </c>
      <c r="I115" s="39"/>
      <c r="J115" s="39">
        <f>J114*0.06</f>
        <v>6.9438E-2</v>
      </c>
      <c r="K115" s="39">
        <f t="shared" si="51"/>
        <v>8.2184000000000007E-2</v>
      </c>
      <c r="L115" s="39">
        <f t="shared" si="51"/>
        <v>0.10156800000000001</v>
      </c>
      <c r="M115" s="39">
        <f t="shared" si="51"/>
        <v>0.103064</v>
      </c>
      <c r="N115" s="34"/>
      <c r="O115" s="89">
        <f t="shared" si="50"/>
        <v>5.8231853786498575E-2</v>
      </c>
    </row>
    <row r="116" spans="1:15" x14ac:dyDescent="0.3">
      <c r="A116" s="2" t="s">
        <v>192</v>
      </c>
      <c r="B116" t="s">
        <v>195</v>
      </c>
      <c r="C116" s="34">
        <v>0</v>
      </c>
      <c r="D116" s="34">
        <v>2.58E-2</v>
      </c>
      <c r="E116" s="34">
        <v>2.7900000000000001E-2</v>
      </c>
      <c r="F116" s="34">
        <v>0</v>
      </c>
      <c r="G116" s="34">
        <v>0</v>
      </c>
      <c r="H116" s="34">
        <v>1.11E-2</v>
      </c>
      <c r="I116" s="34">
        <v>0</v>
      </c>
      <c r="J116" s="34">
        <v>5.79E-2</v>
      </c>
      <c r="K116" s="34">
        <v>3.3500000000000002E-2</v>
      </c>
      <c r="L116" s="34">
        <v>0.1032</v>
      </c>
      <c r="M116" s="34">
        <v>5.6899999999999999E-2</v>
      </c>
      <c r="N116" s="34"/>
      <c r="O116" s="89">
        <f t="shared" si="50"/>
        <v>3.12720926764384E-2</v>
      </c>
    </row>
    <row r="117" spans="1:15" x14ac:dyDescent="0.3">
      <c r="A117" s="2" t="s">
        <v>5</v>
      </c>
      <c r="B117" t="s">
        <v>32</v>
      </c>
      <c r="C117" s="34">
        <v>0</v>
      </c>
      <c r="D117" s="34">
        <v>0.1298</v>
      </c>
      <c r="E117" s="34">
        <v>0.16889999999999999</v>
      </c>
      <c r="F117" s="34">
        <v>0.16889999999999999</v>
      </c>
      <c r="G117" s="34">
        <v>0.16889999999999999</v>
      </c>
      <c r="H117" s="34">
        <v>0.19689999999999999</v>
      </c>
      <c r="I117" s="34">
        <v>0</v>
      </c>
      <c r="J117" s="34">
        <v>0.19689999999999999</v>
      </c>
      <c r="K117" s="34">
        <v>0.2339</v>
      </c>
      <c r="L117" s="34">
        <v>0.2339</v>
      </c>
      <c r="M117" s="34">
        <v>0.27610000000000001</v>
      </c>
      <c r="N117" s="34"/>
      <c r="O117" s="89">
        <f t="shared" si="50"/>
        <v>0.19344640111421452</v>
      </c>
    </row>
    <row r="118" spans="1:15" x14ac:dyDescent="0.3">
      <c r="A118" s="2" t="s">
        <v>6</v>
      </c>
      <c r="B118" t="s">
        <v>33</v>
      </c>
      <c r="C118" s="34">
        <v>0</v>
      </c>
      <c r="D118" s="34">
        <v>0.32050000000000001</v>
      </c>
      <c r="E118" s="34">
        <v>0.36620000000000003</v>
      </c>
      <c r="F118" s="34">
        <v>0.70469999999999999</v>
      </c>
      <c r="G118" s="34">
        <v>0.99319999999999997</v>
      </c>
      <c r="H118" s="34">
        <v>0.55179999999999996</v>
      </c>
      <c r="I118" s="34">
        <v>0</v>
      </c>
      <c r="J118" s="34">
        <v>1.0250999999999999</v>
      </c>
      <c r="K118" s="34">
        <v>1.0406</v>
      </c>
      <c r="L118" s="34">
        <v>1.0383</v>
      </c>
      <c r="M118" s="34">
        <v>1.6815</v>
      </c>
      <c r="N118" s="34"/>
      <c r="O118" s="89">
        <f t="shared" si="50"/>
        <v>0.6765025606377324</v>
      </c>
    </row>
    <row r="119" spans="1:15" x14ac:dyDescent="0.3">
      <c r="A119" s="2" t="s">
        <v>100</v>
      </c>
      <c r="B119" t="s">
        <v>101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0.37019999999999997</v>
      </c>
      <c r="K119" s="34">
        <v>0</v>
      </c>
      <c r="L119" s="34">
        <v>0</v>
      </c>
      <c r="M119" s="34">
        <v>0</v>
      </c>
      <c r="N119" s="34"/>
      <c r="O119" s="89">
        <f t="shared" si="50"/>
        <v>9.2915254998879246E-3</v>
      </c>
    </row>
    <row r="120" spans="1:15" ht="28.8" x14ac:dyDescent="0.3">
      <c r="A120" s="349">
        <v>5</v>
      </c>
      <c r="B120" s="353" t="s">
        <v>71</v>
      </c>
      <c r="C120" s="354">
        <f t="shared" ref="C120:H120" si="52">SUM(C121:C123,C127:C129)</f>
        <v>0</v>
      </c>
      <c r="D120" s="354">
        <f t="shared" si="52"/>
        <v>3.2091578609999996</v>
      </c>
      <c r="E120" s="354">
        <f t="shared" si="52"/>
        <v>4.9846029815999993</v>
      </c>
      <c r="F120" s="354">
        <f t="shared" si="52"/>
        <v>5.2340082872999991</v>
      </c>
      <c r="G120" s="354">
        <f t="shared" si="52"/>
        <v>4.9846029815999993</v>
      </c>
      <c r="H120" s="354">
        <f t="shared" si="52"/>
        <v>4.9846029815999993</v>
      </c>
      <c r="I120" s="354"/>
      <c r="J120" s="354">
        <f>SUM(J121:J123,J127:J129)</f>
        <v>5.4428849032000013</v>
      </c>
      <c r="K120" s="354">
        <f>SUM(K121:K123,K127:K129)</f>
        <v>4.9846029815999993</v>
      </c>
      <c r="L120" s="354">
        <f>SUM(L121:L123,L127:L129)</f>
        <v>4.9846029815999993</v>
      </c>
      <c r="M120" s="354">
        <f>SUM(M121:M123,M127:M129)</f>
        <v>4.9846029815999993</v>
      </c>
      <c r="N120" s="351"/>
      <c r="O120" s="352">
        <f t="shared" si="50"/>
        <v>4.8258494919763208</v>
      </c>
    </row>
    <row r="121" spans="1:15" x14ac:dyDescent="0.3">
      <c r="A121" s="2" t="s">
        <v>115</v>
      </c>
      <c r="B121" t="s">
        <v>114</v>
      </c>
      <c r="C121" s="34">
        <v>0</v>
      </c>
      <c r="D121" s="34">
        <v>1.7769999999999999</v>
      </c>
      <c r="E121" s="34">
        <v>2.6711999999999998</v>
      </c>
      <c r="F121" s="34">
        <v>2.7860999999999998</v>
      </c>
      <c r="G121" s="34">
        <v>2.6711999999999998</v>
      </c>
      <c r="H121" s="34">
        <v>2.6711999999999998</v>
      </c>
      <c r="I121" s="34">
        <v>0</v>
      </c>
      <c r="J121" s="34">
        <v>2.9224000000000001</v>
      </c>
      <c r="K121" s="34">
        <v>2.6711999999999998</v>
      </c>
      <c r="L121" s="34">
        <v>2.6711999999999998</v>
      </c>
      <c r="M121" s="34">
        <v>2.6711999999999998</v>
      </c>
      <c r="N121" s="39"/>
      <c r="O121" s="89">
        <f t="shared" si="50"/>
        <v>2.5915547648669244</v>
      </c>
    </row>
    <row r="122" spans="1:15" x14ac:dyDescent="0.3">
      <c r="A122" s="2" t="s">
        <v>116</v>
      </c>
      <c r="B122" t="s">
        <v>117</v>
      </c>
      <c r="C122" s="39">
        <f>C121*0.423893</f>
        <v>0</v>
      </c>
      <c r="D122" s="39">
        <f>D121*0.423893</f>
        <v>0.75325786100000003</v>
      </c>
      <c r="E122" s="39">
        <f t="shared" ref="E122:M122" si="53">E121*0.423893</f>
        <v>1.1323029815999999</v>
      </c>
      <c r="F122" s="39">
        <f t="shared" si="53"/>
        <v>1.1810082873000001</v>
      </c>
      <c r="G122" s="39">
        <f t="shared" si="53"/>
        <v>1.1323029815999999</v>
      </c>
      <c r="H122" s="39">
        <f t="shared" si="53"/>
        <v>1.1323029815999999</v>
      </c>
      <c r="I122" s="39"/>
      <c r="J122" s="39">
        <f t="shared" si="53"/>
        <v>1.2387849032</v>
      </c>
      <c r="K122" s="39">
        <f t="shared" si="53"/>
        <v>1.1323029815999999</v>
      </c>
      <c r="L122" s="39">
        <f t="shared" si="53"/>
        <v>1.1323029815999999</v>
      </c>
      <c r="M122" s="39">
        <f t="shared" si="53"/>
        <v>1.1323029815999999</v>
      </c>
      <c r="N122" s="39"/>
      <c r="O122" s="89">
        <f t="shared" si="50"/>
        <v>1.0985419239437353</v>
      </c>
    </row>
    <row r="123" spans="1:15" x14ac:dyDescent="0.3">
      <c r="A123" s="280" t="s">
        <v>8</v>
      </c>
      <c r="B123" s="1" t="s">
        <v>35</v>
      </c>
      <c r="C123" s="43">
        <f t="shared" ref="C123:F123" si="54">SUM(C124:C126)</f>
        <v>0</v>
      </c>
      <c r="D123" s="43">
        <f t="shared" ref="D123" si="55">SUM(D124:D126)</f>
        <v>0.46710000000000002</v>
      </c>
      <c r="E123" s="43">
        <f t="shared" si="54"/>
        <v>0.85209999999999997</v>
      </c>
      <c r="F123" s="43">
        <f t="shared" si="54"/>
        <v>0.9214</v>
      </c>
      <c r="G123" s="43">
        <f t="shared" ref="G123:H123" si="56">SUM(G124:G126)</f>
        <v>0.85209999999999997</v>
      </c>
      <c r="H123" s="43">
        <f t="shared" si="56"/>
        <v>0.85209999999999997</v>
      </c>
      <c r="I123" s="43"/>
      <c r="J123" s="43">
        <f>SUM(J124:J126)</f>
        <v>0.92249999999999999</v>
      </c>
      <c r="K123" s="43">
        <f t="shared" ref="K123:M123" si="57">SUM(K124:K126)</f>
        <v>0.85209999999999997</v>
      </c>
      <c r="L123" s="43">
        <f t="shared" si="57"/>
        <v>0.85209999999999997</v>
      </c>
      <c r="M123" s="43">
        <f t="shared" si="57"/>
        <v>0.85209999999999997</v>
      </c>
      <c r="N123" s="43"/>
      <c r="O123" s="75">
        <f t="shared" si="50"/>
        <v>0.8172329987350837</v>
      </c>
    </row>
    <row r="124" spans="1:15" x14ac:dyDescent="0.3">
      <c r="A124" s="2" t="s">
        <v>9</v>
      </c>
      <c r="B124" t="s">
        <v>108</v>
      </c>
      <c r="C124" s="34">
        <v>0</v>
      </c>
      <c r="D124" s="34">
        <v>0.41720000000000002</v>
      </c>
      <c r="E124" s="34">
        <v>0.7611</v>
      </c>
      <c r="F124" s="34">
        <v>0.82299999999999995</v>
      </c>
      <c r="G124" s="34">
        <v>0.7611</v>
      </c>
      <c r="H124" s="34">
        <v>0.7611</v>
      </c>
      <c r="I124" s="34">
        <v>0</v>
      </c>
      <c r="J124" s="34">
        <v>0.82789999999999997</v>
      </c>
      <c r="K124" s="34">
        <v>0.7611</v>
      </c>
      <c r="L124" s="34">
        <v>0.7611</v>
      </c>
      <c r="M124" s="34">
        <v>0.7611</v>
      </c>
      <c r="N124" s="39"/>
      <c r="O124" s="89">
        <f t="shared" si="50"/>
        <v>0.73005339882744347</v>
      </c>
    </row>
    <row r="125" spans="1:15" x14ac:dyDescent="0.3">
      <c r="A125" s="2" t="s">
        <v>10</v>
      </c>
      <c r="B125" t="s">
        <v>109</v>
      </c>
      <c r="C125" s="34">
        <v>0</v>
      </c>
      <c r="D125" s="34">
        <v>4.4299999999999999E-2</v>
      </c>
      <c r="E125" s="34">
        <v>8.0699999999999994E-2</v>
      </c>
      <c r="F125" s="34">
        <v>8.7300000000000003E-2</v>
      </c>
      <c r="G125" s="34">
        <v>8.0699999999999994E-2</v>
      </c>
      <c r="H125" s="34">
        <v>8.0699999999999994E-2</v>
      </c>
      <c r="I125" s="34">
        <v>0</v>
      </c>
      <c r="J125" s="34">
        <v>8.3900000000000002E-2</v>
      </c>
      <c r="K125" s="34">
        <v>8.0699999999999994E-2</v>
      </c>
      <c r="L125" s="34">
        <v>8.0699999999999994E-2</v>
      </c>
      <c r="M125" s="34">
        <v>8.0699999999999994E-2</v>
      </c>
      <c r="N125" s="39"/>
      <c r="O125" s="89">
        <f t="shared" si="50"/>
        <v>7.7317643115678417E-2</v>
      </c>
    </row>
    <row r="126" spans="1:15" x14ac:dyDescent="0.3">
      <c r="A126" s="2" t="s">
        <v>11</v>
      </c>
      <c r="B126" t="s">
        <v>110</v>
      </c>
      <c r="C126" s="34">
        <v>0</v>
      </c>
      <c r="D126" s="34">
        <v>5.5999999999999999E-3</v>
      </c>
      <c r="E126" s="34">
        <v>1.03E-2</v>
      </c>
      <c r="F126" s="34">
        <v>1.11E-2</v>
      </c>
      <c r="G126" s="34">
        <v>1.03E-2</v>
      </c>
      <c r="H126" s="34">
        <v>1.03E-2</v>
      </c>
      <c r="I126" s="34">
        <v>0</v>
      </c>
      <c r="J126" s="34">
        <v>1.0699999999999999E-2</v>
      </c>
      <c r="K126" s="34">
        <v>1.03E-2</v>
      </c>
      <c r="L126" s="34">
        <v>1.03E-2</v>
      </c>
      <c r="M126" s="34">
        <v>1.03E-2</v>
      </c>
      <c r="N126" s="39"/>
      <c r="O126" s="89">
        <f t="shared" si="50"/>
        <v>9.861956791961831E-3</v>
      </c>
    </row>
    <row r="127" spans="1:15" x14ac:dyDescent="0.3">
      <c r="A127" s="2" t="s">
        <v>13</v>
      </c>
      <c r="B127" t="s">
        <v>40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9"/>
      <c r="O127" s="89"/>
    </row>
    <row r="128" spans="1:15" x14ac:dyDescent="0.3">
      <c r="A128" s="595" t="s">
        <v>14</v>
      </c>
      <c r="B128" t="s">
        <v>118</v>
      </c>
      <c r="C128" s="34">
        <v>0</v>
      </c>
      <c r="D128" s="34">
        <v>0.15859999999999999</v>
      </c>
      <c r="E128" s="34">
        <v>0.249</v>
      </c>
      <c r="F128" s="34">
        <v>0.26200000000000001</v>
      </c>
      <c r="G128" s="34">
        <v>0.249</v>
      </c>
      <c r="H128" s="34">
        <v>0.249</v>
      </c>
      <c r="I128" s="34">
        <v>0</v>
      </c>
      <c r="J128" s="34">
        <v>0.2717</v>
      </c>
      <c r="K128" s="34">
        <v>0.249</v>
      </c>
      <c r="L128" s="34">
        <v>0.249</v>
      </c>
      <c r="M128" s="34">
        <v>0.249</v>
      </c>
      <c r="N128" s="39"/>
      <c r="O128" s="89">
        <f t="shared" ref="O128:O152" si="58">(C128*$C$111+D128*$D$111+E128*$E$111+F128*$F$111+G128*$G$111+H128*$H$111+I128*$I$111+J128*$J$111+K128*$K$111+L128*$L$111+M128*$M$111)/$O$111</f>
        <v>0.2409065088556554</v>
      </c>
    </row>
    <row r="129" spans="1:20" x14ac:dyDescent="0.3">
      <c r="A129" s="595"/>
      <c r="B129" t="s">
        <v>117</v>
      </c>
      <c r="C129" s="34">
        <v>0</v>
      </c>
      <c r="D129" s="34">
        <v>5.3199999999999997E-2</v>
      </c>
      <c r="E129" s="34">
        <v>0.08</v>
      </c>
      <c r="F129" s="34">
        <v>8.3500000000000005E-2</v>
      </c>
      <c r="G129" s="34">
        <v>0.08</v>
      </c>
      <c r="H129" s="34">
        <v>0.08</v>
      </c>
      <c r="I129" s="34">
        <v>0</v>
      </c>
      <c r="J129" s="34">
        <v>8.7499999999999994E-2</v>
      </c>
      <c r="K129" s="34">
        <v>0.08</v>
      </c>
      <c r="L129" s="34">
        <v>0.08</v>
      </c>
      <c r="M129" s="34">
        <v>0.08</v>
      </c>
      <c r="N129" s="39"/>
      <c r="O129" s="89">
        <f t="shared" si="58"/>
        <v>7.7613295574922456E-2</v>
      </c>
    </row>
    <row r="130" spans="1:20" x14ac:dyDescent="0.3">
      <c r="A130" s="349">
        <v>6</v>
      </c>
      <c r="B130" s="350" t="s">
        <v>42</v>
      </c>
      <c r="C130" s="354">
        <f>SUM(C131:C133)</f>
        <v>0</v>
      </c>
      <c r="D130" s="354">
        <f>SUM(D131:D133)</f>
        <v>0.40229999999999999</v>
      </c>
      <c r="E130" s="354">
        <f t="shared" ref="E130:H130" si="59">SUM(E131:E133)</f>
        <v>0.50319999999999998</v>
      </c>
      <c r="F130" s="354">
        <f t="shared" si="59"/>
        <v>0.51729999999999998</v>
      </c>
      <c r="G130" s="354">
        <f t="shared" si="59"/>
        <v>0.50319999999999998</v>
      </c>
      <c r="H130" s="354">
        <f t="shared" si="59"/>
        <v>0.50319999999999998</v>
      </c>
      <c r="I130" s="354"/>
      <c r="J130" s="354">
        <f>SUM(J131:J133)</f>
        <v>1.0720000000000001</v>
      </c>
      <c r="K130" s="354">
        <f t="shared" ref="K130:M130" si="60">SUM(K131:K133)</f>
        <v>0.50319999999999998</v>
      </c>
      <c r="L130" s="354">
        <f t="shared" si="60"/>
        <v>0.50319999999999998</v>
      </c>
      <c r="M130" s="354">
        <f t="shared" si="60"/>
        <v>0.50319999999999998</v>
      </c>
      <c r="N130" s="354"/>
      <c r="O130" s="352">
        <f t="shared" si="58"/>
        <v>0.50779895965583255</v>
      </c>
    </row>
    <row r="131" spans="1:20" x14ac:dyDescent="0.3">
      <c r="A131" s="2" t="s">
        <v>15</v>
      </c>
      <c r="B131" t="s">
        <v>43</v>
      </c>
      <c r="C131" s="34">
        <v>0</v>
      </c>
      <c r="D131" s="34">
        <v>0.1822</v>
      </c>
      <c r="E131" s="34">
        <v>0.28310000000000002</v>
      </c>
      <c r="F131" s="34">
        <v>0.29720000000000002</v>
      </c>
      <c r="G131" s="34">
        <v>0.28310000000000002</v>
      </c>
      <c r="H131" s="34">
        <v>0.28310000000000002</v>
      </c>
      <c r="I131" s="34">
        <v>0</v>
      </c>
      <c r="J131" s="34">
        <v>0.30909999999999999</v>
      </c>
      <c r="K131" s="34">
        <v>0.28310000000000002</v>
      </c>
      <c r="L131" s="34">
        <v>0.28310000000000002</v>
      </c>
      <c r="M131" s="34">
        <v>0.28310000000000002</v>
      </c>
      <c r="N131" s="39"/>
      <c r="O131" s="89">
        <f t="shared" si="58"/>
        <v>0.27407540470894121</v>
      </c>
    </row>
    <row r="132" spans="1:20" x14ac:dyDescent="0.3">
      <c r="A132" s="2" t="s">
        <v>16</v>
      </c>
      <c r="B132" t="s">
        <v>80</v>
      </c>
      <c r="C132" s="34">
        <v>0</v>
      </c>
      <c r="D132" s="34">
        <v>0.22009999999999999</v>
      </c>
      <c r="E132" s="34">
        <v>0.22009999999999999</v>
      </c>
      <c r="F132" s="34">
        <v>0.22009999999999999</v>
      </c>
      <c r="G132" s="34">
        <v>0.22009999999999999</v>
      </c>
      <c r="H132" s="34">
        <v>0.22009999999999999</v>
      </c>
      <c r="I132" s="34">
        <v>0</v>
      </c>
      <c r="J132" s="34">
        <v>0.22009999999999999</v>
      </c>
      <c r="K132" s="34">
        <v>0.22009999999999999</v>
      </c>
      <c r="L132" s="34">
        <v>0.22009999999999999</v>
      </c>
      <c r="M132" s="34">
        <v>0.22009999999999999</v>
      </c>
      <c r="N132" s="39"/>
      <c r="O132" s="89">
        <f t="shared" si="58"/>
        <v>0.22009999999999999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0.54279999999999995</v>
      </c>
      <c r="K133" s="39"/>
      <c r="L133" s="39"/>
      <c r="M133" s="39"/>
      <c r="N133" s="39"/>
      <c r="O133" s="89">
        <f t="shared" si="58"/>
        <v>1.3623554946891318E-2</v>
      </c>
    </row>
    <row r="134" spans="1:20" x14ac:dyDescent="0.3">
      <c r="A134" s="2" t="s">
        <v>104</v>
      </c>
      <c r="B134" t="s">
        <v>106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0.54279999999999995</v>
      </c>
      <c r="K134" s="34">
        <v>0</v>
      </c>
      <c r="L134" s="34">
        <v>0</v>
      </c>
      <c r="M134" s="34">
        <v>0</v>
      </c>
      <c r="N134" s="39"/>
      <c r="O134" s="89">
        <f t="shared" si="58"/>
        <v>1.3623554946891318E-2</v>
      </c>
    </row>
    <row r="135" spans="1:20" x14ac:dyDescent="0.3">
      <c r="A135" s="349">
        <v>7</v>
      </c>
      <c r="B135" s="350" t="s">
        <v>45</v>
      </c>
      <c r="C135" s="354">
        <f>SUM(C136:C137)</f>
        <v>0</v>
      </c>
      <c r="D135" s="354">
        <f>SUM(D136:D137)</f>
        <v>0.38090000000000002</v>
      </c>
      <c r="E135" s="354">
        <f t="shared" ref="E135:M135" si="61">SUM(E136:E137)</f>
        <v>0.44190000000000002</v>
      </c>
      <c r="F135" s="354">
        <f t="shared" si="61"/>
        <v>0.76740000000000008</v>
      </c>
      <c r="G135" s="354">
        <f t="shared" si="61"/>
        <v>1.0805</v>
      </c>
      <c r="H135" s="354">
        <f t="shared" si="61"/>
        <v>0.73150000000000004</v>
      </c>
      <c r="I135" s="354"/>
      <c r="J135" s="354">
        <f t="shared" si="61"/>
        <v>1.1355</v>
      </c>
      <c r="K135" s="354">
        <f t="shared" si="61"/>
        <v>1.1335</v>
      </c>
      <c r="L135" s="354">
        <f t="shared" si="61"/>
        <v>1.1311</v>
      </c>
      <c r="M135" s="354">
        <f t="shared" si="61"/>
        <v>1.9333999999999998</v>
      </c>
      <c r="N135" s="354"/>
      <c r="O135" s="352">
        <f t="shared" si="58"/>
        <v>0.78911753244356586</v>
      </c>
    </row>
    <row r="136" spans="1:20" x14ac:dyDescent="0.3">
      <c r="A136" s="2" t="s">
        <v>17</v>
      </c>
      <c r="B136" t="s">
        <v>46</v>
      </c>
      <c r="C136" s="34">
        <v>0</v>
      </c>
      <c r="D136" s="34">
        <v>0.3599</v>
      </c>
      <c r="E136" s="34">
        <v>0.4178</v>
      </c>
      <c r="F136" s="34">
        <v>0.72550000000000003</v>
      </c>
      <c r="G136" s="34">
        <v>1.0213000000000001</v>
      </c>
      <c r="H136" s="34">
        <v>0.6915</v>
      </c>
      <c r="I136" s="34">
        <v>0</v>
      </c>
      <c r="J136" s="34">
        <v>1.0679000000000001</v>
      </c>
      <c r="K136" s="34">
        <v>1.0714999999999999</v>
      </c>
      <c r="L136" s="34">
        <v>1.069</v>
      </c>
      <c r="M136" s="34">
        <v>1.8275999999999999</v>
      </c>
      <c r="N136" s="39"/>
      <c r="O136" s="89">
        <f t="shared" si="58"/>
        <v>0.74581735257568327</v>
      </c>
    </row>
    <row r="137" spans="1:20" x14ac:dyDescent="0.3">
      <c r="A137" s="2" t="s">
        <v>18</v>
      </c>
      <c r="B137" t="s">
        <v>48</v>
      </c>
      <c r="C137" s="34">
        <v>0</v>
      </c>
      <c r="D137" s="34">
        <v>2.1000000000000001E-2</v>
      </c>
      <c r="E137" s="34">
        <v>2.41E-2</v>
      </c>
      <c r="F137" s="34">
        <v>4.19E-2</v>
      </c>
      <c r="G137" s="34">
        <v>5.9200000000000003E-2</v>
      </c>
      <c r="H137" s="34">
        <v>0.04</v>
      </c>
      <c r="I137" s="34">
        <v>0</v>
      </c>
      <c r="J137" s="34">
        <v>6.7599999999999993E-2</v>
      </c>
      <c r="K137" s="34">
        <v>6.2E-2</v>
      </c>
      <c r="L137" s="34">
        <v>6.2100000000000002E-2</v>
      </c>
      <c r="M137" s="34">
        <v>0.10580000000000001</v>
      </c>
      <c r="N137" s="39"/>
      <c r="O137" s="89">
        <f t="shared" si="58"/>
        <v>4.3300179867882656E-2</v>
      </c>
    </row>
    <row r="138" spans="1:20" x14ac:dyDescent="0.3">
      <c r="A138" s="349">
        <v>8</v>
      </c>
      <c r="B138" s="350" t="s">
        <v>49</v>
      </c>
      <c r="C138" s="354">
        <f>SUM(C139:C142)</f>
        <v>0</v>
      </c>
      <c r="D138" s="354">
        <f>SUM(D139:D142)</f>
        <v>0.52310000000000001</v>
      </c>
      <c r="E138" s="354">
        <f t="shared" ref="E138:M138" si="62">SUM(E139:E142)</f>
        <v>0.63290000000000002</v>
      </c>
      <c r="F138" s="354">
        <f t="shared" si="62"/>
        <v>1.1021000000000001</v>
      </c>
      <c r="G138" s="354">
        <f t="shared" si="62"/>
        <v>1.3116000000000001</v>
      </c>
      <c r="H138" s="354">
        <f t="shared" si="62"/>
        <v>0.99790000000000012</v>
      </c>
      <c r="I138" s="354"/>
      <c r="J138" s="354">
        <f t="shared" si="62"/>
        <v>1.3378999999999999</v>
      </c>
      <c r="K138" s="354">
        <f t="shared" si="62"/>
        <v>1.6787999999999998</v>
      </c>
      <c r="L138" s="354">
        <f>SUM(L139:L142)</f>
        <v>1.5605</v>
      </c>
      <c r="M138" s="354">
        <f t="shared" si="62"/>
        <v>3.1122999999999998</v>
      </c>
      <c r="N138" s="354"/>
      <c r="O138" s="352">
        <f t="shared" si="58"/>
        <v>1.1489050656177728</v>
      </c>
    </row>
    <row r="139" spans="1:20" x14ac:dyDescent="0.3">
      <c r="A139" s="2" t="s">
        <v>19</v>
      </c>
      <c r="B139" t="s">
        <v>46</v>
      </c>
      <c r="C139" s="34">
        <v>0</v>
      </c>
      <c r="D139" s="34">
        <v>0.26450000000000001</v>
      </c>
      <c r="E139" s="34">
        <v>0.3201</v>
      </c>
      <c r="F139" s="34">
        <v>0.55740000000000001</v>
      </c>
      <c r="G139" s="34">
        <v>0.6633</v>
      </c>
      <c r="H139" s="34">
        <v>0.50470000000000004</v>
      </c>
      <c r="I139" s="34">
        <v>0</v>
      </c>
      <c r="J139" s="34">
        <v>0.67659999999999998</v>
      </c>
      <c r="K139" s="34">
        <v>0.84899999999999998</v>
      </c>
      <c r="L139" s="34">
        <v>0.78920000000000001</v>
      </c>
      <c r="M139" s="34">
        <v>1.5740000000000001</v>
      </c>
      <c r="N139" s="39"/>
      <c r="O139" s="89">
        <f t="shared" si="58"/>
        <v>0.58104455967746627</v>
      </c>
    </row>
    <row r="140" spans="1:20" x14ac:dyDescent="0.3">
      <c r="A140" s="2" t="s">
        <v>19</v>
      </c>
      <c r="B140" t="s">
        <v>47</v>
      </c>
      <c r="C140" s="34">
        <v>0</v>
      </c>
      <c r="D140" s="34">
        <v>0.1356</v>
      </c>
      <c r="E140" s="34">
        <v>0.1641</v>
      </c>
      <c r="F140" s="34">
        <v>0.28570000000000001</v>
      </c>
      <c r="G140" s="34">
        <v>0.34</v>
      </c>
      <c r="H140" s="34">
        <v>0.25869999999999999</v>
      </c>
      <c r="I140" s="34">
        <v>0</v>
      </c>
      <c r="J140" s="34">
        <v>0.34689999999999999</v>
      </c>
      <c r="K140" s="34">
        <v>0.43530000000000002</v>
      </c>
      <c r="L140" s="34">
        <v>0.40460000000000002</v>
      </c>
      <c r="M140" s="34">
        <v>0.80689999999999995</v>
      </c>
      <c r="N140" s="39"/>
      <c r="O140" s="89">
        <f t="shared" si="58"/>
        <v>0.29787630267824772</v>
      </c>
    </row>
    <row r="141" spans="1:20" x14ac:dyDescent="0.3">
      <c r="A141" s="2" t="s">
        <v>20</v>
      </c>
      <c r="B141" t="s">
        <v>50</v>
      </c>
      <c r="C141" s="34">
        <v>0</v>
      </c>
      <c r="D141" s="34">
        <v>8.1299999999999997E-2</v>
      </c>
      <c r="E141" s="34">
        <v>9.8299999999999998E-2</v>
      </c>
      <c r="F141" s="34">
        <v>0.17119999999999999</v>
      </c>
      <c r="G141" s="34">
        <v>0.20380000000000001</v>
      </c>
      <c r="H141" s="34">
        <v>0.155</v>
      </c>
      <c r="I141" s="34">
        <v>0</v>
      </c>
      <c r="J141" s="34">
        <v>0.20780000000000001</v>
      </c>
      <c r="K141" s="34">
        <v>0.26079999999999998</v>
      </c>
      <c r="L141" s="34">
        <v>0.2424</v>
      </c>
      <c r="M141" s="34">
        <v>0.48349999999999999</v>
      </c>
      <c r="N141" s="39"/>
      <c r="O141" s="89">
        <f t="shared" si="58"/>
        <v>0.17847198157575384</v>
      </c>
    </row>
    <row r="142" spans="1:20" x14ac:dyDescent="0.3">
      <c r="A142" s="2" t="s">
        <v>20</v>
      </c>
      <c r="B142" t="s">
        <v>47</v>
      </c>
      <c r="C142" s="34">
        <v>0</v>
      </c>
      <c r="D142" s="34">
        <v>4.1700000000000001E-2</v>
      </c>
      <c r="E142" s="34">
        <v>5.04E-2</v>
      </c>
      <c r="F142" s="34">
        <v>8.7800000000000003E-2</v>
      </c>
      <c r="G142" s="34">
        <v>0.1045</v>
      </c>
      <c r="H142" s="34">
        <v>7.9500000000000001E-2</v>
      </c>
      <c r="I142" s="34">
        <v>0</v>
      </c>
      <c r="J142" s="34">
        <v>0.1066</v>
      </c>
      <c r="K142" s="34">
        <v>0.13370000000000001</v>
      </c>
      <c r="L142" s="34">
        <v>0.12429999999999999</v>
      </c>
      <c r="M142" s="34">
        <v>0.24790000000000001</v>
      </c>
      <c r="N142" s="39"/>
      <c r="O142" s="89">
        <f t="shared" si="58"/>
        <v>9.1512221686304934E-2</v>
      </c>
    </row>
    <row r="143" spans="1:20" x14ac:dyDescent="0.3">
      <c r="A143" s="349">
        <v>9</v>
      </c>
      <c r="B143" s="350" t="s">
        <v>51</v>
      </c>
      <c r="C143" s="354">
        <f t="shared" ref="C143:M143" si="63">SUM(C146,C148)</f>
        <v>0</v>
      </c>
      <c r="D143" s="354">
        <f t="shared" si="63"/>
        <v>0.49822165690354803</v>
      </c>
      <c r="E143" s="354">
        <f t="shared" si="63"/>
        <v>0.69303904147874873</v>
      </c>
      <c r="F143" s="354">
        <f t="shared" si="63"/>
        <v>0.70683752242403641</v>
      </c>
      <c r="G143" s="354">
        <f t="shared" si="63"/>
        <v>0.89331837687074866</v>
      </c>
      <c r="H143" s="354">
        <f t="shared" si="63"/>
        <v>0.80911738992674886</v>
      </c>
      <c r="I143" s="354"/>
      <c r="J143" s="354">
        <f t="shared" si="63"/>
        <v>1.0093422751294177</v>
      </c>
      <c r="K143" s="354">
        <f t="shared" si="63"/>
        <v>0.97531201935074885</v>
      </c>
      <c r="L143" s="354">
        <f t="shared" si="63"/>
        <v>1.0013925070627487</v>
      </c>
      <c r="M143" s="354">
        <f t="shared" si="63"/>
        <v>1.2953871747907488</v>
      </c>
      <c r="N143" s="354"/>
      <c r="O143" s="352">
        <f t="shared" si="58"/>
        <v>0.81628828595509961</v>
      </c>
    </row>
    <row r="144" spans="1:20" x14ac:dyDescent="0.3">
      <c r="A144" s="345"/>
      <c r="B144" s="286" t="s">
        <v>238</v>
      </c>
      <c r="C144" s="507">
        <v>0</v>
      </c>
      <c r="D144" s="507">
        <v>-2.1100000000000001E-2</v>
      </c>
      <c r="E144" s="507">
        <v>0</v>
      </c>
      <c r="F144" s="507">
        <v>-1.2065999999999999</v>
      </c>
      <c r="G144" s="507">
        <v>0</v>
      </c>
      <c r="H144" s="507">
        <v>0</v>
      </c>
      <c r="I144" s="507">
        <v>0</v>
      </c>
      <c r="J144" s="507">
        <v>0</v>
      </c>
      <c r="K144" s="507">
        <v>-0.27979999999999999</v>
      </c>
      <c r="L144" s="507">
        <v>-0.4239</v>
      </c>
      <c r="M144" s="507">
        <v>0</v>
      </c>
      <c r="N144" s="268"/>
      <c r="O144" s="357">
        <f t="shared" si="58"/>
        <v>-8.5973458561203212E-2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>SUM(C138,C135,C130,C120,C113)+C144</f>
        <v>0</v>
      </c>
      <c r="D145" s="360">
        <f t="shared" ref="D145:M145" si="64">SUM(D138,D135,D130,D120,D113)+D144</f>
        <v>5.8567458610000003</v>
      </c>
      <c r="E145" s="360">
        <f t="shared" si="64"/>
        <v>8.1468829815999992</v>
      </c>
      <c r="F145" s="360">
        <f t="shared" si="64"/>
        <v>8.3090882872999998</v>
      </c>
      <c r="G145" s="360">
        <f t="shared" si="64"/>
        <v>10.501226981599999</v>
      </c>
      <c r="H145" s="360">
        <f t="shared" si="64"/>
        <v>9.5114189816000003</v>
      </c>
      <c r="I145" s="360">
        <f t="shared" si="64"/>
        <v>0</v>
      </c>
      <c r="J145" s="360">
        <f t="shared" si="64"/>
        <v>11.8651229032</v>
      </c>
      <c r="K145" s="360">
        <f t="shared" si="64"/>
        <v>11.465086981599999</v>
      </c>
      <c r="L145" s="360">
        <f t="shared" si="64"/>
        <v>11.7716709816</v>
      </c>
      <c r="M145" s="360">
        <f t="shared" si="64"/>
        <v>15.227666981599999</v>
      </c>
      <c r="N145" s="361"/>
      <c r="O145" s="362">
        <f t="shared" si="58"/>
        <v>9.5957150274498026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65">SUM(C147:C147)</f>
        <v>0</v>
      </c>
      <c r="D146" s="354">
        <f t="shared" si="65"/>
        <v>0.12201358652221302</v>
      </c>
      <c r="E146" s="354">
        <f t="shared" si="65"/>
        <v>0.16972401315567279</v>
      </c>
      <c r="F146" s="354">
        <f t="shared" si="65"/>
        <v>0.17310323628932089</v>
      </c>
      <c r="G146" s="354">
        <f t="shared" si="65"/>
        <v>0.21877206170767277</v>
      </c>
      <c r="H146" s="354">
        <f t="shared" si="65"/>
        <v>0.19815139164367282</v>
      </c>
      <c r="I146" s="354"/>
      <c r="J146" s="354">
        <f t="shared" si="65"/>
        <v>0.24718610544236561</v>
      </c>
      <c r="K146" s="354">
        <f t="shared" si="65"/>
        <v>0.2388521570876728</v>
      </c>
      <c r="L146" s="354">
        <f t="shared" si="65"/>
        <v>0.24523922155967282</v>
      </c>
      <c r="M146" s="354">
        <f t="shared" si="65"/>
        <v>0.3172379862276728</v>
      </c>
      <c r="N146" s="354"/>
      <c r="O146" s="352">
        <f t="shared" si="58"/>
        <v>0.19990753116686166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0</v>
      </c>
      <c r="D147" s="246">
        <f t="shared" ref="D147:M147" si="66">0.020833*D145</f>
        <v>0.12201358652221302</v>
      </c>
      <c r="E147" s="246">
        <f t="shared" si="66"/>
        <v>0.16972401315567279</v>
      </c>
      <c r="F147" s="246">
        <f t="shared" si="66"/>
        <v>0.17310323628932089</v>
      </c>
      <c r="G147" s="246">
        <f t="shared" si="66"/>
        <v>0.21877206170767277</v>
      </c>
      <c r="H147" s="246">
        <f t="shared" si="66"/>
        <v>0.19815139164367282</v>
      </c>
      <c r="I147" s="34"/>
      <c r="J147" s="246">
        <f t="shared" si="66"/>
        <v>0.24718610544236561</v>
      </c>
      <c r="K147" s="246">
        <f t="shared" si="66"/>
        <v>0.2388521570876728</v>
      </c>
      <c r="L147" s="246">
        <f t="shared" si="66"/>
        <v>0.24523922155967282</v>
      </c>
      <c r="M147" s="246">
        <f t="shared" si="66"/>
        <v>0.3172379862276728</v>
      </c>
      <c r="N147" s="39"/>
      <c r="O147" s="246">
        <f t="shared" si="58"/>
        <v>0.19990753116686166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</v>
      </c>
      <c r="D148" s="354">
        <f>SUM(D149,D150)</f>
        <v>0.37620807038133502</v>
      </c>
      <c r="E148" s="354">
        <f t="shared" ref="E148:M148" si="67">SUM(E149,E150)</f>
        <v>0.52331502832307597</v>
      </c>
      <c r="F148" s="354">
        <f t="shared" si="67"/>
        <v>0.53373428613471552</v>
      </c>
      <c r="G148" s="354">
        <f t="shared" si="67"/>
        <v>0.67454631516307595</v>
      </c>
      <c r="H148" s="354">
        <f t="shared" si="67"/>
        <v>0.61096599828307607</v>
      </c>
      <c r="I148" s="354"/>
      <c r="J148" s="354">
        <f t="shared" si="67"/>
        <v>0.76215616968705202</v>
      </c>
      <c r="K148" s="354">
        <f t="shared" si="67"/>
        <v>0.73645986226307603</v>
      </c>
      <c r="L148" s="354">
        <f t="shared" si="67"/>
        <v>0.75615328550307603</v>
      </c>
      <c r="M148" s="354">
        <f t="shared" si="67"/>
        <v>0.97814918856307598</v>
      </c>
      <c r="N148" s="354"/>
      <c r="O148" s="352">
        <f t="shared" si="58"/>
        <v>0.61638075478823795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0</v>
      </c>
      <c r="D149" s="39">
        <f t="shared" ref="D149:M149" si="68">D147</f>
        <v>0.12201358652221302</v>
      </c>
      <c r="E149" s="39">
        <f>E147</f>
        <v>0.16972401315567279</v>
      </c>
      <c r="F149" s="39">
        <f t="shared" si="68"/>
        <v>0.17310323628932089</v>
      </c>
      <c r="G149" s="39">
        <f t="shared" si="68"/>
        <v>0.21877206170767277</v>
      </c>
      <c r="H149" s="39">
        <f t="shared" si="68"/>
        <v>0.19815139164367282</v>
      </c>
      <c r="I149" s="39"/>
      <c r="J149" s="39">
        <f t="shared" si="68"/>
        <v>0.24718610544236561</v>
      </c>
      <c r="K149" s="39">
        <f t="shared" si="68"/>
        <v>0.2388521570876728</v>
      </c>
      <c r="L149" s="39">
        <f t="shared" si="68"/>
        <v>0.24523922155967282</v>
      </c>
      <c r="M149" s="39">
        <f t="shared" si="68"/>
        <v>0.3172379862276728</v>
      </c>
      <c r="N149" s="39"/>
      <c r="O149" s="39">
        <f t="shared" si="58"/>
        <v>0.19990753116686166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</v>
      </c>
      <c r="D150" s="246">
        <f t="shared" ref="D150:M150" si="69">0.043402*D145</f>
        <v>0.25419448385912202</v>
      </c>
      <c r="E150" s="246">
        <f t="shared" si="69"/>
        <v>0.35359101516740321</v>
      </c>
      <c r="F150" s="246">
        <f t="shared" si="69"/>
        <v>0.36063104984539462</v>
      </c>
      <c r="G150" s="246">
        <f t="shared" si="69"/>
        <v>0.45577425345540318</v>
      </c>
      <c r="H150" s="246">
        <f t="shared" si="69"/>
        <v>0.41281460663940323</v>
      </c>
      <c r="I150" s="34"/>
      <c r="J150" s="246">
        <f t="shared" si="69"/>
        <v>0.51497006424468639</v>
      </c>
      <c r="K150" s="246">
        <f t="shared" si="69"/>
        <v>0.4976077051754032</v>
      </c>
      <c r="L150" s="246">
        <f t="shared" si="69"/>
        <v>0.51091406394340322</v>
      </c>
      <c r="M150" s="246">
        <f t="shared" si="69"/>
        <v>0.66091120233540324</v>
      </c>
      <c r="N150" s="39"/>
      <c r="O150" s="246">
        <f t="shared" si="58"/>
        <v>0.41647322362137629</v>
      </c>
      <c r="P150" s="246"/>
    </row>
    <row r="151" spans="1:20" ht="28.8" x14ac:dyDescent="0.3">
      <c r="A151" s="364">
        <v>10</v>
      </c>
      <c r="B151" s="365" t="s">
        <v>134</v>
      </c>
      <c r="C151" s="509">
        <v>0</v>
      </c>
      <c r="D151" s="509">
        <v>1.67E-2</v>
      </c>
      <c r="E151" s="509">
        <v>1.67E-2</v>
      </c>
      <c r="F151" s="509">
        <v>1.67E-2</v>
      </c>
      <c r="G151" s="509">
        <v>1.67E-2</v>
      </c>
      <c r="H151" s="509">
        <v>1.67E-2</v>
      </c>
      <c r="I151" s="509">
        <v>0</v>
      </c>
      <c r="J151" s="509">
        <v>1.67E-2</v>
      </c>
      <c r="K151" s="509">
        <v>1.67E-2</v>
      </c>
      <c r="L151" s="509">
        <v>1.67E-2</v>
      </c>
      <c r="M151" s="509">
        <v>1.67E-2</v>
      </c>
      <c r="N151" s="367"/>
      <c r="O151" s="368">
        <f t="shared" si="58"/>
        <v>1.6700000000000003E-2</v>
      </c>
    </row>
    <row r="152" spans="1:20" ht="18" x14ac:dyDescent="0.3">
      <c r="A152" s="579" t="s">
        <v>60</v>
      </c>
      <c r="B152" s="579"/>
      <c r="C152" s="340">
        <f>SUM(C143,C145,C151)</f>
        <v>0</v>
      </c>
      <c r="D152" s="340">
        <f t="shared" ref="D152:M152" si="70">SUM(D143,D145,D151)</f>
        <v>6.371667517903548</v>
      </c>
      <c r="E152" s="340">
        <f t="shared" si="70"/>
        <v>8.8566220230787476</v>
      </c>
      <c r="F152" s="340">
        <f t="shared" si="70"/>
        <v>9.0326258097240366</v>
      </c>
      <c r="G152" s="340">
        <f t="shared" si="70"/>
        <v>11.411245358470747</v>
      </c>
      <c r="H152" s="340">
        <f t="shared" si="70"/>
        <v>10.33723637152675</v>
      </c>
      <c r="I152" s="340">
        <f t="shared" si="70"/>
        <v>0</v>
      </c>
      <c r="J152" s="340">
        <f t="shared" si="70"/>
        <v>12.891165178329418</v>
      </c>
      <c r="K152" s="340">
        <f t="shared" si="70"/>
        <v>12.457099000950748</v>
      </c>
      <c r="L152" s="340">
        <f t="shared" si="70"/>
        <v>12.789763488662748</v>
      </c>
      <c r="M152" s="340">
        <f t="shared" si="70"/>
        <v>16.53975415639075</v>
      </c>
      <c r="N152" s="369"/>
      <c r="O152" s="467">
        <f t="shared" si="58"/>
        <v>10.428703313404899</v>
      </c>
      <c r="P152" t="s">
        <v>248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0.34495957994227566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25</v>
      </c>
      <c r="E158" s="1">
        <v>175</v>
      </c>
      <c r="F158" s="1">
        <v>20</v>
      </c>
      <c r="G158" s="1">
        <v>0</v>
      </c>
      <c r="H158" s="1">
        <v>79</v>
      </c>
      <c r="I158" s="1">
        <v>0</v>
      </c>
      <c r="J158" s="1">
        <v>0</v>
      </c>
      <c r="K158" s="1">
        <v>76</v>
      </c>
      <c r="L158" s="1">
        <v>16</v>
      </c>
      <c r="M158" s="1">
        <v>69</v>
      </c>
      <c r="O158" s="1">
        <f>SUM(C158:M158)</f>
        <v>465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503">
        <v>21007.23</v>
      </c>
      <c r="D160" s="505">
        <v>200670.27</v>
      </c>
      <c r="E160" s="505">
        <v>1226701.43</v>
      </c>
      <c r="F160" s="505">
        <v>70013.97</v>
      </c>
      <c r="G160" s="504">
        <v>0</v>
      </c>
      <c r="H160" s="505">
        <v>444686.43</v>
      </c>
      <c r="I160" s="504">
        <v>0</v>
      </c>
      <c r="J160" s="502">
        <v>0</v>
      </c>
      <c r="K160" s="505">
        <v>350093.88</v>
      </c>
      <c r="L160" s="505">
        <v>77778.59</v>
      </c>
      <c r="M160" s="505">
        <v>358831.79</v>
      </c>
      <c r="N160" s="342"/>
      <c r="O160" s="344">
        <f>SUM(C160:M160)</f>
        <v>2749783.59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1.0455639999999999</v>
      </c>
      <c r="D162" s="354">
        <f>SUM(D163:D167)</f>
        <v>1.321288</v>
      </c>
      <c r="E162" s="354">
        <f t="shared" ref="E162:H162" si="71">SUM(E163:E167)</f>
        <v>1.5567760000000002</v>
      </c>
      <c r="F162" s="354">
        <f t="shared" si="71"/>
        <v>1.8923760000000001</v>
      </c>
      <c r="G162" s="354">
        <f t="shared" si="71"/>
        <v>0</v>
      </c>
      <c r="H162" s="354">
        <f t="shared" si="71"/>
        <v>2.3406160000000003</v>
      </c>
      <c r="I162" s="354"/>
      <c r="J162" s="354"/>
      <c r="K162" s="354">
        <f>SUM(K163:K167)</f>
        <v>3.5278800000000001</v>
      </c>
      <c r="L162" s="354">
        <f>SUM(L163:L167)</f>
        <v>4.0609760000000001</v>
      </c>
      <c r="M162" s="354">
        <f t="shared" ref="M162" si="72">SUM(M163:M167)</f>
        <v>4.74498</v>
      </c>
      <c r="N162" s="354"/>
      <c r="O162" s="352">
        <f t="shared" ref="O162:O175" si="73">(C162*$C$160+D162*$D$160+E162*$E$160+F162*$F$160+G162*$G$160+H162*$H$160+I162*$I$160+J162*$J$160+K162*$K$160+L162*$L$160+M162*$M$160)/$O$160</f>
        <v>2.4088207427447772</v>
      </c>
    </row>
    <row r="163" spans="1:15" x14ac:dyDescent="0.3">
      <c r="A163" s="2" t="s">
        <v>3</v>
      </c>
      <c r="B163" t="s">
        <v>30</v>
      </c>
      <c r="C163" s="34">
        <v>0.62909999999999999</v>
      </c>
      <c r="D163" s="34">
        <v>0.85219999999999996</v>
      </c>
      <c r="E163" s="34">
        <v>0.9819</v>
      </c>
      <c r="F163" s="34">
        <v>0.9819</v>
      </c>
      <c r="G163" s="34">
        <v>0</v>
      </c>
      <c r="H163" s="34">
        <v>1.4754</v>
      </c>
      <c r="I163" s="34">
        <v>0</v>
      </c>
      <c r="J163" s="34"/>
      <c r="K163" s="34">
        <v>2.0545</v>
      </c>
      <c r="L163" s="34">
        <v>2.4519000000000002</v>
      </c>
      <c r="M163" s="34">
        <v>2.6495000000000002</v>
      </c>
      <c r="N163" s="34"/>
      <c r="O163" s="89">
        <f t="shared" si="73"/>
        <v>1.4452992249673726</v>
      </c>
    </row>
    <row r="164" spans="1:15" x14ac:dyDescent="0.3">
      <c r="A164" s="2" t="s">
        <v>4</v>
      </c>
      <c r="B164" t="s">
        <v>31</v>
      </c>
      <c r="C164" s="39">
        <f>C163*0.04</f>
        <v>2.5163999999999999E-2</v>
      </c>
      <c r="D164" s="39">
        <f t="shared" ref="D164:M164" si="74">D163*0.04</f>
        <v>3.4088E-2</v>
      </c>
      <c r="E164" s="39">
        <f t="shared" si="74"/>
        <v>3.9275999999999998E-2</v>
      </c>
      <c r="F164" s="39">
        <f t="shared" si="74"/>
        <v>3.9275999999999998E-2</v>
      </c>
      <c r="G164" s="39">
        <f t="shared" si="74"/>
        <v>0</v>
      </c>
      <c r="H164" s="39">
        <f t="shared" si="74"/>
        <v>5.9016000000000006E-2</v>
      </c>
      <c r="I164" s="39"/>
      <c r="J164" s="39"/>
      <c r="K164" s="39">
        <f t="shared" si="74"/>
        <v>8.2180000000000003E-2</v>
      </c>
      <c r="L164" s="39">
        <f t="shared" si="74"/>
        <v>9.807600000000001E-2</v>
      </c>
      <c r="M164" s="39">
        <f t="shared" si="74"/>
        <v>0.10598</v>
      </c>
      <c r="N164" s="34"/>
      <c r="O164" s="89">
        <f t="shared" si="73"/>
        <v>5.7811968998694917E-2</v>
      </c>
    </row>
    <row r="165" spans="1:15" x14ac:dyDescent="0.3">
      <c r="A165" s="2" t="s">
        <v>192</v>
      </c>
      <c r="B165" t="s">
        <v>195</v>
      </c>
      <c r="C165" s="34">
        <v>0</v>
      </c>
      <c r="D165" s="34">
        <v>1.7000000000000001E-2</v>
      </c>
      <c r="E165" s="34">
        <v>1.6E-2</v>
      </c>
      <c r="F165" s="34">
        <v>0</v>
      </c>
      <c r="G165" s="34">
        <v>0</v>
      </c>
      <c r="H165" s="34">
        <v>1.2999999999999999E-3</v>
      </c>
      <c r="I165" s="34">
        <v>0</v>
      </c>
      <c r="J165" s="34">
        <v>0</v>
      </c>
      <c r="K165" s="34">
        <v>1.3899999999999999E-2</v>
      </c>
      <c r="L165" s="34">
        <v>4.5999999999999999E-2</v>
      </c>
      <c r="M165" s="34">
        <v>4.0300000000000002E-2</v>
      </c>
      <c r="N165" s="34"/>
      <c r="O165" s="89">
        <f t="shared" si="73"/>
        <v>1.6918331757882082E-2</v>
      </c>
    </row>
    <row r="166" spans="1:15" x14ac:dyDescent="0.3">
      <c r="A166" s="2" t="s">
        <v>5</v>
      </c>
      <c r="B166" t="s">
        <v>32</v>
      </c>
      <c r="C166" s="34">
        <v>8.8300000000000003E-2</v>
      </c>
      <c r="D166" s="34">
        <v>0.1298</v>
      </c>
      <c r="E166" s="34">
        <v>0.16889999999999999</v>
      </c>
      <c r="F166" s="34">
        <v>0.16889999999999999</v>
      </c>
      <c r="G166" s="34">
        <v>0</v>
      </c>
      <c r="H166" s="34">
        <v>0.19689999999999999</v>
      </c>
      <c r="I166" s="34">
        <v>0</v>
      </c>
      <c r="J166" s="34">
        <v>0</v>
      </c>
      <c r="K166" s="34">
        <v>0.23380000000000001</v>
      </c>
      <c r="L166" s="34">
        <v>0.23380000000000001</v>
      </c>
      <c r="M166" s="34">
        <v>0.27600000000000002</v>
      </c>
      <c r="N166" s="34"/>
      <c r="O166" s="89">
        <f t="shared" si="73"/>
        <v>0.19403348250689068</v>
      </c>
    </row>
    <row r="167" spans="1:15" x14ac:dyDescent="0.3">
      <c r="A167" s="2" t="s">
        <v>6</v>
      </c>
      <c r="B167" t="s">
        <v>33</v>
      </c>
      <c r="C167" s="34">
        <v>0.30299999999999999</v>
      </c>
      <c r="D167" s="34">
        <v>0.28820000000000001</v>
      </c>
      <c r="E167" s="34">
        <v>0.35070000000000001</v>
      </c>
      <c r="F167" s="34">
        <v>0.70230000000000004</v>
      </c>
      <c r="G167" s="34">
        <v>0</v>
      </c>
      <c r="H167" s="34">
        <v>0.60799999999999998</v>
      </c>
      <c r="I167" s="34">
        <v>0</v>
      </c>
      <c r="J167" s="34">
        <v>0</v>
      </c>
      <c r="K167" s="34">
        <v>1.1435</v>
      </c>
      <c r="L167" s="34">
        <v>1.2312000000000001</v>
      </c>
      <c r="M167" s="34">
        <v>1.6732</v>
      </c>
      <c r="N167" s="34"/>
      <c r="O167" s="89">
        <f t="shared" si="73"/>
        <v>0.69475773451393674</v>
      </c>
    </row>
    <row r="168" spans="1:15" x14ac:dyDescent="0.3">
      <c r="A168" s="2" t="s">
        <v>100</v>
      </c>
      <c r="B168" t="s">
        <v>101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/>
      <c r="O168" s="89">
        <f t="shared" si="73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75">SUM(C170:C172,C176:C178)</f>
        <v>3.2769266806000004</v>
      </c>
      <c r="D169" s="354">
        <f t="shared" si="75"/>
        <v>3.2769266806000004</v>
      </c>
      <c r="E169" s="354">
        <f t="shared" si="75"/>
        <v>5.1122733697999996</v>
      </c>
      <c r="F169" s="354">
        <f t="shared" si="75"/>
        <v>5.2862555200999992</v>
      </c>
      <c r="G169" s="354">
        <f t="shared" si="75"/>
        <v>0</v>
      </c>
      <c r="H169" s="354">
        <f t="shared" si="75"/>
        <v>5.1122733697999996</v>
      </c>
      <c r="I169" s="354"/>
      <c r="J169" s="354"/>
      <c r="K169" s="354">
        <f>SUM(K170:K172,K176:K178)</f>
        <v>5.1122733697999996</v>
      </c>
      <c r="L169" s="354">
        <f>SUM(L170:L172,L176:L178)</f>
        <v>5.1122733697999996</v>
      </c>
      <c r="M169" s="354">
        <f>SUM(M170:M172,M176:M178)</f>
        <v>5.1122733697999996</v>
      </c>
      <c r="N169" s="351"/>
      <c r="O169" s="352">
        <f t="shared" si="73"/>
        <v>4.9687442986109858</v>
      </c>
    </row>
    <row r="170" spans="1:15" x14ac:dyDescent="0.3">
      <c r="A170" s="2" t="s">
        <v>115</v>
      </c>
      <c r="B170" t="s">
        <v>114</v>
      </c>
      <c r="C170" s="34">
        <v>1.8142</v>
      </c>
      <c r="D170" s="34">
        <v>1.8142</v>
      </c>
      <c r="E170" s="34">
        <v>2.7385999999999999</v>
      </c>
      <c r="F170" s="34">
        <v>2.8157000000000001</v>
      </c>
      <c r="G170" s="34">
        <v>0</v>
      </c>
      <c r="H170" s="34">
        <v>2.7385999999999999</v>
      </c>
      <c r="I170" s="34">
        <v>0</v>
      </c>
      <c r="J170" s="34">
        <v>0</v>
      </c>
      <c r="K170" s="34">
        <v>2.7385999999999999</v>
      </c>
      <c r="L170" s="34">
        <v>2.7385999999999999</v>
      </c>
      <c r="M170" s="34">
        <v>2.7385999999999999</v>
      </c>
      <c r="N170" s="39"/>
      <c r="O170" s="89">
        <f t="shared" si="73"/>
        <v>2.6660413431520253</v>
      </c>
    </row>
    <row r="171" spans="1:15" x14ac:dyDescent="0.3">
      <c r="A171" s="2" t="s">
        <v>116</v>
      </c>
      <c r="B171" t="s">
        <v>117</v>
      </c>
      <c r="C171" s="39">
        <f>C170*0.423893</f>
        <v>0.76902668060000001</v>
      </c>
      <c r="D171" s="39">
        <f>D170*0.423893</f>
        <v>0.76902668060000001</v>
      </c>
      <c r="E171" s="39">
        <f t="shared" ref="E171:H171" si="76">E170*0.423893</f>
        <v>1.1608733698</v>
      </c>
      <c r="F171" s="39">
        <f t="shared" si="76"/>
        <v>1.1935555201000001</v>
      </c>
      <c r="G171" s="39">
        <f t="shared" si="76"/>
        <v>0</v>
      </c>
      <c r="H171" s="39">
        <f t="shared" si="76"/>
        <v>1.1608733698</v>
      </c>
      <c r="I171" s="39"/>
      <c r="J171" s="39"/>
      <c r="K171" s="39">
        <f t="shared" ref="K171:M171" si="77">K170*0.423893</f>
        <v>1.1608733698</v>
      </c>
      <c r="L171" s="39">
        <f t="shared" si="77"/>
        <v>1.1608733698</v>
      </c>
      <c r="M171" s="39">
        <f t="shared" si="77"/>
        <v>1.1608733698</v>
      </c>
      <c r="N171" s="39"/>
      <c r="O171" s="89">
        <f t="shared" si="73"/>
        <v>1.1301162630727419</v>
      </c>
    </row>
    <row r="172" spans="1:15" x14ac:dyDescent="0.3">
      <c r="A172" s="280" t="s">
        <v>8</v>
      </c>
      <c r="B172" s="1" t="s">
        <v>35</v>
      </c>
      <c r="C172" s="43">
        <f t="shared" ref="C172:F172" si="78">SUM(C173:C175)</f>
        <v>0.47750000000000004</v>
      </c>
      <c r="D172" s="43">
        <f t="shared" ref="D172" si="79">SUM(D173:D175)</f>
        <v>0.47750000000000004</v>
      </c>
      <c r="E172" s="43">
        <f t="shared" si="78"/>
        <v>0.87539999999999996</v>
      </c>
      <c r="F172" s="43">
        <f t="shared" si="78"/>
        <v>0.92809999999999993</v>
      </c>
      <c r="G172" s="43">
        <f t="shared" ref="G172:H172" si="80">SUM(G173:G175)</f>
        <v>0</v>
      </c>
      <c r="H172" s="43">
        <f t="shared" si="80"/>
        <v>0.87539999999999996</v>
      </c>
      <c r="I172" s="43"/>
      <c r="J172" s="43"/>
      <c r="K172" s="43">
        <f t="shared" ref="K172:M172" si="81">SUM(K173:K175)</f>
        <v>0.87539999999999996</v>
      </c>
      <c r="L172" s="43">
        <f t="shared" si="81"/>
        <v>0.87539999999999996</v>
      </c>
      <c r="M172" s="43">
        <f t="shared" si="81"/>
        <v>0.87539999999999996</v>
      </c>
      <c r="N172" s="43"/>
      <c r="O172" s="75">
        <f t="shared" si="73"/>
        <v>0.84466458455190641</v>
      </c>
    </row>
    <row r="173" spans="1:15" x14ac:dyDescent="0.3">
      <c r="A173" s="2" t="s">
        <v>9</v>
      </c>
      <c r="B173" t="s">
        <v>108</v>
      </c>
      <c r="C173" s="34">
        <v>0.42649999999999999</v>
      </c>
      <c r="D173" s="34">
        <v>0.42649999999999999</v>
      </c>
      <c r="E173" s="34">
        <v>0.78200000000000003</v>
      </c>
      <c r="F173" s="34">
        <v>0.82899999999999996</v>
      </c>
      <c r="G173" s="34">
        <v>0</v>
      </c>
      <c r="H173" s="34">
        <v>0.78200000000000003</v>
      </c>
      <c r="I173" s="34">
        <v>0</v>
      </c>
      <c r="J173" s="34">
        <v>0</v>
      </c>
      <c r="K173" s="34">
        <v>0.78200000000000003</v>
      </c>
      <c r="L173" s="34">
        <v>0.78200000000000003</v>
      </c>
      <c r="M173" s="34">
        <v>0.78200000000000003</v>
      </c>
      <c r="N173" s="39"/>
      <c r="O173" s="89">
        <f t="shared" si="73"/>
        <v>0.75453758625419687</v>
      </c>
    </row>
    <row r="174" spans="1:15" x14ac:dyDescent="0.3">
      <c r="A174" s="2" t="s">
        <v>10</v>
      </c>
      <c r="B174" t="s">
        <v>109</v>
      </c>
      <c r="C174" s="34">
        <v>4.5199999999999997E-2</v>
      </c>
      <c r="D174" s="34">
        <v>4.5199999999999997E-2</v>
      </c>
      <c r="E174" s="34">
        <v>8.2900000000000001E-2</v>
      </c>
      <c r="F174" s="34">
        <v>8.7900000000000006E-2</v>
      </c>
      <c r="G174" s="34">
        <v>0</v>
      </c>
      <c r="H174" s="34">
        <v>8.2900000000000001E-2</v>
      </c>
      <c r="I174" s="34">
        <v>0</v>
      </c>
      <c r="J174" s="34">
        <v>0</v>
      </c>
      <c r="K174" s="34">
        <v>8.2900000000000001E-2</v>
      </c>
      <c r="L174" s="34">
        <v>8.2900000000000001E-2</v>
      </c>
      <c r="M174" s="34">
        <v>8.2900000000000001E-2</v>
      </c>
      <c r="N174" s="39"/>
      <c r="O174" s="89">
        <f t="shared" si="73"/>
        <v>7.9988071974420358E-2</v>
      </c>
    </row>
    <row r="175" spans="1:15" x14ac:dyDescent="0.3">
      <c r="A175" s="2" t="s">
        <v>11</v>
      </c>
      <c r="B175" t="s">
        <v>110</v>
      </c>
      <c r="C175" s="34">
        <v>5.7999999999999996E-3</v>
      </c>
      <c r="D175" s="34">
        <v>5.7999999999999996E-3</v>
      </c>
      <c r="E175" s="34">
        <v>1.0500000000000001E-2</v>
      </c>
      <c r="F175" s="34">
        <v>1.12E-2</v>
      </c>
      <c r="G175" s="34">
        <v>0</v>
      </c>
      <c r="H175" s="34">
        <v>1.0500000000000001E-2</v>
      </c>
      <c r="I175" s="34">
        <v>0</v>
      </c>
      <c r="J175" s="34">
        <v>0</v>
      </c>
      <c r="K175" s="34">
        <v>1.0500000000000001E-2</v>
      </c>
      <c r="L175" s="34">
        <v>1.0500000000000001E-2</v>
      </c>
      <c r="M175" s="34">
        <v>1.0500000000000001E-2</v>
      </c>
      <c r="N175" s="39"/>
      <c r="O175" s="89">
        <f t="shared" si="73"/>
        <v>1.0138926323289317E-2</v>
      </c>
    </row>
    <row r="176" spans="1:15" x14ac:dyDescent="0.3">
      <c r="A176" s="2" t="s">
        <v>13</v>
      </c>
      <c r="B176" t="s">
        <v>40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9"/>
      <c r="O176" s="89"/>
    </row>
    <row r="177" spans="1:16" x14ac:dyDescent="0.3">
      <c r="A177" s="595" t="s">
        <v>14</v>
      </c>
      <c r="B177" t="s">
        <v>118</v>
      </c>
      <c r="C177" s="34">
        <v>0.16189999999999999</v>
      </c>
      <c r="D177" s="34">
        <v>0.16189999999999999</v>
      </c>
      <c r="E177" s="34">
        <v>0.25540000000000002</v>
      </c>
      <c r="F177" s="34">
        <v>0.2646</v>
      </c>
      <c r="G177" s="34">
        <v>0</v>
      </c>
      <c r="H177" s="34">
        <v>0.25540000000000002</v>
      </c>
      <c r="I177" s="34">
        <v>0</v>
      </c>
      <c r="J177" s="34">
        <v>0</v>
      </c>
      <c r="K177" s="34">
        <v>0.25540000000000002</v>
      </c>
      <c r="L177" s="34">
        <v>0.25540000000000002</v>
      </c>
      <c r="M177" s="34">
        <v>0.25540000000000002</v>
      </c>
      <c r="N177" s="39"/>
      <c r="O177" s="89">
        <f t="shared" ref="O177:O201" si="82">(C177*$C$160+D177*$D$160+E177*$E$160+F177*$F$160+G177*$G$160+H177*$H$160+I177*$I$160+J177*$J$160+K177*$K$160+L177*$L$160+M177*$M$160)/$O$160</f>
        <v>0.24809661881791939</v>
      </c>
    </row>
    <row r="178" spans="1:16" x14ac:dyDescent="0.3">
      <c r="A178" s="595"/>
      <c r="B178" t="s">
        <v>117</v>
      </c>
      <c r="C178" s="34">
        <v>5.4300000000000001E-2</v>
      </c>
      <c r="D178" s="34">
        <v>5.4300000000000001E-2</v>
      </c>
      <c r="E178" s="34">
        <v>8.2000000000000003E-2</v>
      </c>
      <c r="F178" s="34">
        <v>8.43E-2</v>
      </c>
      <c r="G178" s="34">
        <v>0</v>
      </c>
      <c r="H178" s="34">
        <v>8.2000000000000003E-2</v>
      </c>
      <c r="I178" s="34">
        <v>0</v>
      </c>
      <c r="J178" s="34">
        <v>0</v>
      </c>
      <c r="K178" s="34">
        <v>8.2000000000000003E-2</v>
      </c>
      <c r="L178" s="34">
        <v>8.2000000000000003E-2</v>
      </c>
      <c r="M178" s="34">
        <v>8.2000000000000003E-2</v>
      </c>
      <c r="N178" s="39"/>
      <c r="O178" s="89">
        <f t="shared" si="82"/>
        <v>7.9825489016392012E-2</v>
      </c>
    </row>
    <row r="179" spans="1:16" x14ac:dyDescent="0.3">
      <c r="A179" s="349">
        <v>6</v>
      </c>
      <c r="B179" s="350" t="s">
        <v>42</v>
      </c>
      <c r="C179" s="354">
        <f>SUM(C180:C181)</f>
        <v>0.40579999999999999</v>
      </c>
      <c r="D179" s="354">
        <f>SUM(D180:D181)</f>
        <v>0.40579999999999999</v>
      </c>
      <c r="E179" s="354">
        <f t="shared" ref="E179:H179" si="83">SUM(E180:E181)</f>
        <v>0.51</v>
      </c>
      <c r="F179" s="354">
        <f t="shared" si="83"/>
        <v>0.51990000000000003</v>
      </c>
      <c r="G179" s="354">
        <f t="shared" si="83"/>
        <v>0</v>
      </c>
      <c r="H179" s="354">
        <f t="shared" si="83"/>
        <v>0.51</v>
      </c>
      <c r="I179" s="354"/>
      <c r="J179" s="354"/>
      <c r="K179" s="354">
        <f t="shared" ref="K179:M179" si="84">SUM(K180:K181)</f>
        <v>0.51</v>
      </c>
      <c r="L179" s="354">
        <f t="shared" si="84"/>
        <v>0.51</v>
      </c>
      <c r="M179" s="354">
        <f t="shared" si="84"/>
        <v>0.51</v>
      </c>
      <c r="N179" s="354"/>
      <c r="O179" s="352">
        <f t="shared" si="82"/>
        <v>0.50185184707680941</v>
      </c>
    </row>
    <row r="180" spans="1:16" x14ac:dyDescent="0.3">
      <c r="A180" s="2" t="s">
        <v>15</v>
      </c>
      <c r="B180" t="s">
        <v>43</v>
      </c>
      <c r="C180" s="34">
        <v>0.18609999999999999</v>
      </c>
      <c r="D180" s="34">
        <v>0.18609999999999999</v>
      </c>
      <c r="E180" s="34">
        <v>0.2903</v>
      </c>
      <c r="F180" s="34">
        <v>0.30020000000000002</v>
      </c>
      <c r="G180" s="34">
        <v>0</v>
      </c>
      <c r="H180" s="34">
        <v>0.2903</v>
      </c>
      <c r="I180" s="34">
        <v>0</v>
      </c>
      <c r="J180" s="34">
        <v>0</v>
      </c>
      <c r="K180" s="34">
        <v>0.2903</v>
      </c>
      <c r="L180" s="34">
        <v>0.2903</v>
      </c>
      <c r="M180" s="34">
        <v>0.2903</v>
      </c>
      <c r="N180" s="39"/>
      <c r="O180" s="89">
        <f t="shared" si="82"/>
        <v>0.2821518470768094</v>
      </c>
    </row>
    <row r="181" spans="1:16" x14ac:dyDescent="0.3">
      <c r="A181" s="2" t="s">
        <v>16</v>
      </c>
      <c r="B181" t="s">
        <v>44</v>
      </c>
      <c r="C181" s="34">
        <v>0.21970000000000001</v>
      </c>
      <c r="D181" s="34">
        <v>0.21970000000000001</v>
      </c>
      <c r="E181" s="34">
        <v>0.21970000000000001</v>
      </c>
      <c r="F181" s="34">
        <v>0.21970000000000001</v>
      </c>
      <c r="G181" s="34">
        <v>0</v>
      </c>
      <c r="H181" s="34">
        <v>0.21970000000000001</v>
      </c>
      <c r="I181" s="34">
        <v>0</v>
      </c>
      <c r="J181" s="34">
        <v>0</v>
      </c>
      <c r="K181" s="34">
        <v>0.21970000000000001</v>
      </c>
      <c r="L181" s="34">
        <v>0.21970000000000001</v>
      </c>
      <c r="M181" s="34">
        <v>0.21970000000000001</v>
      </c>
      <c r="N181" s="39"/>
      <c r="O181" s="89">
        <f t="shared" si="82"/>
        <v>0.21969999999999995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82"/>
        <v>0</v>
      </c>
    </row>
    <row r="183" spans="1:16" x14ac:dyDescent="0.3">
      <c r="A183" s="2" t="s">
        <v>104</v>
      </c>
      <c r="B183" t="s">
        <v>106</v>
      </c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89">
        <f t="shared" si="82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0.39610000000000001</v>
      </c>
      <c r="D184" s="354">
        <f>SUM(D185:D186)</f>
        <v>0.35049999999999998</v>
      </c>
      <c r="E184" s="354">
        <f t="shared" ref="E184:M184" si="85">SUM(E185:E186)</f>
        <v>0.42060000000000003</v>
      </c>
      <c r="F184" s="354">
        <f t="shared" si="85"/>
        <v>0.76350000000000007</v>
      </c>
      <c r="G184" s="354">
        <f t="shared" si="85"/>
        <v>0</v>
      </c>
      <c r="H184" s="354">
        <f t="shared" si="85"/>
        <v>0.79279999999999995</v>
      </c>
      <c r="I184" s="354"/>
      <c r="J184" s="354"/>
      <c r="K184" s="354">
        <f t="shared" si="85"/>
        <v>1.2427000000000001</v>
      </c>
      <c r="L184" s="354">
        <f t="shared" si="85"/>
        <v>1.3380999999999998</v>
      </c>
      <c r="M184" s="354">
        <f t="shared" si="85"/>
        <v>1.9196</v>
      </c>
      <c r="N184" s="354"/>
      <c r="O184" s="352">
        <f t="shared" si="82"/>
        <v>0.81044933529987362</v>
      </c>
    </row>
    <row r="185" spans="1:16" x14ac:dyDescent="0.3">
      <c r="A185" s="2" t="s">
        <v>17</v>
      </c>
      <c r="B185" t="s">
        <v>46</v>
      </c>
      <c r="C185" s="34">
        <v>0.37409999999999999</v>
      </c>
      <c r="D185" s="34">
        <v>0.33129999999999998</v>
      </c>
      <c r="E185" s="34">
        <v>0.39750000000000002</v>
      </c>
      <c r="F185" s="34">
        <v>0.72160000000000002</v>
      </c>
      <c r="G185" s="34">
        <v>0</v>
      </c>
      <c r="H185" s="34">
        <v>0.74929999999999997</v>
      </c>
      <c r="I185" s="34">
        <v>0</v>
      </c>
      <c r="J185" s="34">
        <v>0</v>
      </c>
      <c r="K185" s="34">
        <v>1.1747000000000001</v>
      </c>
      <c r="L185" s="34">
        <v>1.2648999999999999</v>
      </c>
      <c r="M185" s="34">
        <v>1.8145</v>
      </c>
      <c r="N185" s="39"/>
      <c r="O185" s="89">
        <f t="shared" si="82"/>
        <v>0.76603046738379865</v>
      </c>
    </row>
    <row r="186" spans="1:16" x14ac:dyDescent="0.3">
      <c r="A186" s="2" t="s">
        <v>18</v>
      </c>
      <c r="B186" t="s">
        <v>48</v>
      </c>
      <c r="C186" s="34">
        <v>2.1999999999999999E-2</v>
      </c>
      <c r="D186" s="34">
        <v>1.9199999999999998E-2</v>
      </c>
      <c r="E186" s="34">
        <v>2.3099999999999999E-2</v>
      </c>
      <c r="F186" s="34">
        <v>4.19E-2</v>
      </c>
      <c r="G186" s="34">
        <v>0</v>
      </c>
      <c r="H186" s="34">
        <v>4.3499999999999997E-2</v>
      </c>
      <c r="I186" s="34">
        <v>0</v>
      </c>
      <c r="J186" s="34">
        <v>0</v>
      </c>
      <c r="K186" s="34">
        <v>6.8000000000000005E-2</v>
      </c>
      <c r="L186" s="34">
        <v>7.3200000000000001E-2</v>
      </c>
      <c r="M186" s="34">
        <v>0.1051</v>
      </c>
      <c r="N186" s="39"/>
      <c r="O186" s="89">
        <f t="shared" si="82"/>
        <v>4.4418867916074807E-2</v>
      </c>
    </row>
    <row r="187" spans="1:16" x14ac:dyDescent="0.3">
      <c r="A187" s="349">
        <v>8</v>
      </c>
      <c r="B187" s="350" t="s">
        <v>49</v>
      </c>
      <c r="C187" s="354">
        <f>SUM(C188:C191)</f>
        <v>0.77259999999999995</v>
      </c>
      <c r="D187" s="354">
        <f>SUM(D188:D191)</f>
        <v>0.4834</v>
      </c>
      <c r="E187" s="354">
        <f t="shared" ref="E187:M187" si="86">SUM(E188:E191)</f>
        <v>0.60089999999999999</v>
      </c>
      <c r="F187" s="354">
        <f t="shared" si="86"/>
        <v>1.0986</v>
      </c>
      <c r="G187" s="354">
        <f t="shared" si="86"/>
        <v>0</v>
      </c>
      <c r="H187" s="354">
        <f t="shared" si="86"/>
        <v>1.0703</v>
      </c>
      <c r="I187" s="354"/>
      <c r="J187" s="354"/>
      <c r="K187" s="354">
        <f t="shared" si="86"/>
        <v>1.8774</v>
      </c>
      <c r="L187" s="354">
        <f t="shared" si="86"/>
        <v>1.8497000000000001</v>
      </c>
      <c r="M187" s="354">
        <f t="shared" si="86"/>
        <v>3.0947999999999998</v>
      </c>
      <c r="N187" s="354"/>
      <c r="O187" s="352">
        <f t="shared" si="82"/>
        <v>1.2055022297594697</v>
      </c>
    </row>
    <row r="188" spans="1:16" x14ac:dyDescent="0.3">
      <c r="A188" s="2" t="s">
        <v>19</v>
      </c>
      <c r="B188" t="s">
        <v>46</v>
      </c>
      <c r="C188" s="34">
        <v>0.3906</v>
      </c>
      <c r="D188" s="34">
        <v>0.24440000000000001</v>
      </c>
      <c r="E188" s="34">
        <v>0.30380000000000001</v>
      </c>
      <c r="F188" s="34">
        <v>0.55549999999999999</v>
      </c>
      <c r="G188" s="34">
        <v>0</v>
      </c>
      <c r="H188" s="34">
        <v>0.54120000000000001</v>
      </c>
      <c r="I188" s="34">
        <v>0</v>
      </c>
      <c r="J188" s="34">
        <v>0</v>
      </c>
      <c r="K188" s="34">
        <v>0.94920000000000004</v>
      </c>
      <c r="L188" s="34">
        <v>0.93520000000000003</v>
      </c>
      <c r="M188" s="34">
        <v>1.5647</v>
      </c>
      <c r="N188" s="39"/>
      <c r="O188" s="89">
        <f t="shared" si="82"/>
        <v>0.60949885106703983</v>
      </c>
    </row>
    <row r="189" spans="1:16" x14ac:dyDescent="0.3">
      <c r="A189" s="2" t="s">
        <v>19</v>
      </c>
      <c r="B189" t="s">
        <v>47</v>
      </c>
      <c r="C189" s="34">
        <v>0.20039999999999999</v>
      </c>
      <c r="D189" s="34">
        <v>0.12540000000000001</v>
      </c>
      <c r="E189" s="34">
        <v>0.15590000000000001</v>
      </c>
      <c r="F189" s="34">
        <v>0.28499999999999998</v>
      </c>
      <c r="G189" s="34">
        <v>0</v>
      </c>
      <c r="H189" s="34">
        <v>0.27760000000000001</v>
      </c>
      <c r="I189" s="34">
        <v>0</v>
      </c>
      <c r="J189" s="34">
        <v>0</v>
      </c>
      <c r="K189" s="34">
        <v>0.48699999999999999</v>
      </c>
      <c r="L189" s="34">
        <v>0.4798</v>
      </c>
      <c r="M189" s="34">
        <v>0.80279999999999996</v>
      </c>
      <c r="N189" s="39"/>
      <c r="O189" s="89">
        <f t="shared" si="82"/>
        <v>0.31271538578023156</v>
      </c>
    </row>
    <row r="190" spans="1:16" x14ac:dyDescent="0.3">
      <c r="A190" s="2" t="s">
        <v>20</v>
      </c>
      <c r="B190" t="s">
        <v>50</v>
      </c>
      <c r="C190" s="34">
        <v>0.12</v>
      </c>
      <c r="D190" s="34">
        <v>7.51E-2</v>
      </c>
      <c r="E190" s="34">
        <v>9.3299999999999994E-2</v>
      </c>
      <c r="F190" s="34">
        <v>0.1706</v>
      </c>
      <c r="G190" s="34">
        <v>0</v>
      </c>
      <c r="H190" s="34">
        <v>0.16619999999999999</v>
      </c>
      <c r="I190" s="34">
        <v>0</v>
      </c>
      <c r="J190" s="34">
        <v>0</v>
      </c>
      <c r="K190" s="34">
        <v>0.29160000000000003</v>
      </c>
      <c r="L190" s="34">
        <v>0.2873</v>
      </c>
      <c r="M190" s="34">
        <v>0.48070000000000002</v>
      </c>
      <c r="N190" s="39"/>
      <c r="O190" s="89">
        <f t="shared" si="82"/>
        <v>0.18722103218748207</v>
      </c>
    </row>
    <row r="191" spans="1:16" x14ac:dyDescent="0.3">
      <c r="A191" s="2" t="s">
        <v>20</v>
      </c>
      <c r="B191" t="s">
        <v>47</v>
      </c>
      <c r="C191" s="34">
        <v>6.1600000000000002E-2</v>
      </c>
      <c r="D191" s="34">
        <v>3.85E-2</v>
      </c>
      <c r="E191" s="34">
        <v>4.7899999999999998E-2</v>
      </c>
      <c r="F191" s="34">
        <v>8.7499999999999994E-2</v>
      </c>
      <c r="G191" s="34">
        <v>0</v>
      </c>
      <c r="H191" s="34">
        <v>8.5300000000000001E-2</v>
      </c>
      <c r="I191" s="34">
        <v>0</v>
      </c>
      <c r="J191" s="34">
        <v>0</v>
      </c>
      <c r="K191" s="34">
        <v>0.14960000000000001</v>
      </c>
      <c r="L191" s="34">
        <v>0.1474</v>
      </c>
      <c r="M191" s="34">
        <v>0.24660000000000001</v>
      </c>
      <c r="N191" s="39"/>
      <c r="O191" s="89">
        <f t="shared" si="82"/>
        <v>9.606696072471653E-2</v>
      </c>
    </row>
    <row r="192" spans="1:16" x14ac:dyDescent="0.3">
      <c r="A192" s="349">
        <v>9</v>
      </c>
      <c r="B192" s="350" t="s">
        <v>51</v>
      </c>
      <c r="C192" s="354">
        <f t="shared" ref="C192:H192" si="87">SUM(C195,C197)</f>
        <v>0.43322501081728088</v>
      </c>
      <c r="D192" s="354">
        <f t="shared" si="87"/>
        <v>0.47318349204928084</v>
      </c>
      <c r="E192" s="354">
        <f t="shared" si="87"/>
        <v>0.66726908499014648</v>
      </c>
      <c r="F192" s="354">
        <f t="shared" si="87"/>
        <v>0.70035901855186677</v>
      </c>
      <c r="G192" s="354">
        <f t="shared" si="87"/>
        <v>0</v>
      </c>
      <c r="H192" s="354">
        <f t="shared" si="87"/>
        <v>0.80218182891014644</v>
      </c>
      <c r="I192" s="354"/>
      <c r="J192" s="354"/>
      <c r="K192" s="354">
        <f>SUM(K195,K197)</f>
        <v>0.92910022246214652</v>
      </c>
      <c r="L192" s="354">
        <f>SUM(L195,L197)</f>
        <v>0.95250208899014654</v>
      </c>
      <c r="M192" s="354">
        <f>SUM(M195,M197)</f>
        <v>1.3031272048621463</v>
      </c>
      <c r="N192" s="354"/>
      <c r="O192" s="352">
        <f t="shared" si="82"/>
        <v>0.79835700273818122</v>
      </c>
      <c r="P192" s="39"/>
    </row>
    <row r="193" spans="1:17" x14ac:dyDescent="0.3">
      <c r="A193" s="345"/>
      <c r="B193" s="286" t="s">
        <v>238</v>
      </c>
      <c r="C193" s="507">
        <v>-0.80430000000000001</v>
      </c>
      <c r="D193" s="507">
        <v>-0.27550000000000002</v>
      </c>
      <c r="E193" s="507">
        <v>-0.35659999999999997</v>
      </c>
      <c r="F193" s="507">
        <v>-1.3277000000000001</v>
      </c>
      <c r="G193" s="507">
        <v>0</v>
      </c>
      <c r="H193" s="507">
        <v>-0.39610000000000001</v>
      </c>
      <c r="I193" s="507">
        <v>0</v>
      </c>
      <c r="J193" s="507">
        <v>0</v>
      </c>
      <c r="K193" s="507">
        <v>-1.3484</v>
      </c>
      <c r="L193" s="507">
        <v>-1.6740999999999999</v>
      </c>
      <c r="M193" s="507">
        <v>-6.3E-2</v>
      </c>
      <c r="N193" s="268"/>
      <c r="O193" s="357">
        <f t="shared" si="82"/>
        <v>-0.51044106906791165</v>
      </c>
      <c r="P193" s="247"/>
      <c r="Q193" s="247"/>
    </row>
    <row r="194" spans="1:17" x14ac:dyDescent="0.3">
      <c r="A194" s="358"/>
      <c r="B194" s="359" t="s">
        <v>52</v>
      </c>
      <c r="C194" s="360">
        <f>SUM(C187,C184,C179,C169,C162)+C193</f>
        <v>5.0926906806000005</v>
      </c>
      <c r="D194" s="360">
        <f t="shared" ref="D194:M194" si="88">SUM(D187,D184,D179,D169,D162)+D193</f>
        <v>5.5624146805999999</v>
      </c>
      <c r="E194" s="360">
        <f t="shared" si="88"/>
        <v>7.8439493698000007</v>
      </c>
      <c r="F194" s="360">
        <f t="shared" si="88"/>
        <v>8.2329315200999993</v>
      </c>
      <c r="G194" s="360">
        <f t="shared" si="88"/>
        <v>0</v>
      </c>
      <c r="H194" s="360">
        <f t="shared" si="88"/>
        <v>9.4298893697999997</v>
      </c>
      <c r="I194" s="360">
        <f t="shared" si="88"/>
        <v>0</v>
      </c>
      <c r="J194" s="360">
        <f t="shared" si="88"/>
        <v>0</v>
      </c>
      <c r="K194" s="360">
        <f t="shared" si="88"/>
        <v>10.921853369799999</v>
      </c>
      <c r="L194" s="360">
        <f t="shared" si="88"/>
        <v>11.1969493698</v>
      </c>
      <c r="M194" s="360">
        <f t="shared" si="88"/>
        <v>15.3186533698</v>
      </c>
      <c r="N194" s="361"/>
      <c r="O194" s="362">
        <f t="shared" si="82"/>
        <v>9.3849273844240031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89">SUM(C196:C196)</f>
        <v>0.10609602494893981</v>
      </c>
      <c r="D195" s="354">
        <f t="shared" si="89"/>
        <v>0.11588178504093981</v>
      </c>
      <c r="E195" s="354">
        <f t="shared" si="89"/>
        <v>0.16341299722104341</v>
      </c>
      <c r="F195" s="354">
        <f t="shared" si="89"/>
        <v>0.17151666235824328</v>
      </c>
      <c r="G195" s="354">
        <f t="shared" si="89"/>
        <v>0</v>
      </c>
      <c r="H195" s="354">
        <f t="shared" si="89"/>
        <v>0.1964528852410434</v>
      </c>
      <c r="I195" s="354"/>
      <c r="J195" s="354"/>
      <c r="K195" s="354">
        <f>SUM(K196:K196)</f>
        <v>0.22753497125304339</v>
      </c>
      <c r="L195" s="354">
        <f>SUM(L196:L196)</f>
        <v>0.23326604622104341</v>
      </c>
      <c r="M195" s="354">
        <f>SUM(M196:M196)</f>
        <v>0.31913350565304338</v>
      </c>
      <c r="N195" s="354"/>
      <c r="O195" s="352">
        <f t="shared" si="82"/>
        <v>0.19551619219970529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90">0.020833*C194</f>
        <v>0.10609602494893981</v>
      </c>
      <c r="D196" s="246">
        <f t="shared" si="90"/>
        <v>0.11588178504093981</v>
      </c>
      <c r="E196" s="246">
        <f t="shared" si="90"/>
        <v>0.16341299722104341</v>
      </c>
      <c r="F196" s="246">
        <f t="shared" si="90"/>
        <v>0.17151666235824328</v>
      </c>
      <c r="G196" s="246">
        <f t="shared" si="90"/>
        <v>0</v>
      </c>
      <c r="H196" s="246">
        <f t="shared" si="90"/>
        <v>0.1964528852410434</v>
      </c>
      <c r="I196" s="34"/>
      <c r="J196" s="39"/>
      <c r="K196" s="246">
        <f>0.020833*K194</f>
        <v>0.22753497125304339</v>
      </c>
      <c r="L196" s="246">
        <f t="shared" ref="L196:M196" si="91">0.020833*L194</f>
        <v>0.23326604622104341</v>
      </c>
      <c r="M196" s="246">
        <f t="shared" si="91"/>
        <v>0.31913350565304338</v>
      </c>
      <c r="N196" s="39"/>
      <c r="O196" s="246">
        <f t="shared" si="82"/>
        <v>0.19551619219970529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0.32712898586834105</v>
      </c>
      <c r="D197" s="354">
        <f>SUM(D198,D199)</f>
        <v>0.35730170700834102</v>
      </c>
      <c r="E197" s="354">
        <f t="shared" ref="E197:M197" si="92">SUM(E198,E199)</f>
        <v>0.50385608776910307</v>
      </c>
      <c r="F197" s="354">
        <f t="shared" si="92"/>
        <v>0.52884235619362352</v>
      </c>
      <c r="G197" s="354">
        <f t="shared" si="92"/>
        <v>0</v>
      </c>
      <c r="H197" s="354">
        <f t="shared" si="92"/>
        <v>0.60572894366910301</v>
      </c>
      <c r="I197" s="354"/>
      <c r="J197" s="354"/>
      <c r="K197" s="354">
        <f t="shared" si="92"/>
        <v>0.70156525120910307</v>
      </c>
      <c r="L197" s="354">
        <f t="shared" si="92"/>
        <v>0.71923604276910313</v>
      </c>
      <c r="M197" s="354">
        <f t="shared" si="92"/>
        <v>0.98399369920910296</v>
      </c>
      <c r="N197" s="354"/>
      <c r="O197" s="352">
        <f t="shared" si="82"/>
        <v>0.60284081053847605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0.10609602494893981</v>
      </c>
      <c r="D198" s="39">
        <f t="shared" ref="D198:M198" si="93">D196</f>
        <v>0.11588178504093981</v>
      </c>
      <c r="E198" s="39">
        <f t="shared" si="93"/>
        <v>0.16341299722104341</v>
      </c>
      <c r="F198" s="39">
        <f t="shared" si="93"/>
        <v>0.17151666235824328</v>
      </c>
      <c r="G198" s="39">
        <f t="shared" si="93"/>
        <v>0</v>
      </c>
      <c r="H198" s="39">
        <f>H196</f>
        <v>0.1964528852410434</v>
      </c>
      <c r="I198" s="39"/>
      <c r="J198" s="39"/>
      <c r="K198" s="39">
        <f t="shared" si="93"/>
        <v>0.22753497125304339</v>
      </c>
      <c r="L198" s="39">
        <f t="shared" si="93"/>
        <v>0.23326604622104341</v>
      </c>
      <c r="M198" s="39">
        <f t="shared" si="93"/>
        <v>0.31913350565304338</v>
      </c>
      <c r="N198" s="39"/>
      <c r="O198" s="246">
        <f t="shared" si="82"/>
        <v>0.19551619219970529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0.22103296091940125</v>
      </c>
      <c r="D199" s="246">
        <f t="shared" ref="D199:H199" si="94">0.043402*D194</f>
        <v>0.24141992196740122</v>
      </c>
      <c r="E199" s="246">
        <f t="shared" si="94"/>
        <v>0.34044309054805966</v>
      </c>
      <c r="F199" s="246">
        <f t="shared" si="94"/>
        <v>0.35732569383538021</v>
      </c>
      <c r="G199" s="246">
        <f t="shared" si="94"/>
        <v>0</v>
      </c>
      <c r="H199" s="246">
        <f t="shared" si="94"/>
        <v>0.40927605842805964</v>
      </c>
      <c r="I199" s="34"/>
      <c r="J199" s="34"/>
      <c r="K199" s="246">
        <f t="shared" ref="K199:M199" si="95">0.043402*K194</f>
        <v>0.47403027995605962</v>
      </c>
      <c r="L199" s="246">
        <f t="shared" si="95"/>
        <v>0.48596999654805967</v>
      </c>
      <c r="M199" s="246">
        <f t="shared" si="95"/>
        <v>0.66486019355605963</v>
      </c>
      <c r="N199" s="39"/>
      <c r="O199" s="246">
        <f t="shared" si="82"/>
        <v>0.40732461833877071</v>
      </c>
      <c r="P199" s="246"/>
    </row>
    <row r="200" spans="1:17" ht="28.8" x14ac:dyDescent="0.3">
      <c r="A200" s="370">
        <v>10</v>
      </c>
      <c r="B200" s="371" t="s">
        <v>134</v>
      </c>
      <c r="C200" s="510">
        <v>1.7100000000000001E-2</v>
      </c>
      <c r="D200" s="510">
        <v>1.7100000000000001E-2</v>
      </c>
      <c r="E200" s="510">
        <v>1.7100000000000001E-2</v>
      </c>
      <c r="F200" s="510">
        <v>1.7100000000000001E-2</v>
      </c>
      <c r="G200" s="510">
        <v>0</v>
      </c>
      <c r="H200" s="510">
        <v>1.7100000000000001E-2</v>
      </c>
      <c r="I200" s="510">
        <v>0</v>
      </c>
      <c r="J200" s="510">
        <v>0</v>
      </c>
      <c r="K200" s="510">
        <v>1.7100000000000001E-2</v>
      </c>
      <c r="L200" s="510">
        <v>1.7100000000000001E-2</v>
      </c>
      <c r="M200" s="510">
        <v>1.7100000000000001E-2</v>
      </c>
      <c r="N200" s="373"/>
      <c r="O200" s="374">
        <f t="shared" si="82"/>
        <v>1.7099999999999997E-2</v>
      </c>
    </row>
    <row r="201" spans="1:17" ht="18" x14ac:dyDescent="0.3">
      <c r="A201" s="579" t="s">
        <v>60</v>
      </c>
      <c r="B201" s="579"/>
      <c r="C201" s="340">
        <f>SUM(C192,C194,C200)</f>
        <v>5.5430156914172812</v>
      </c>
      <c r="D201" s="340">
        <f t="shared" ref="D201:M201" si="96">SUM(D192,D194,D200)</f>
        <v>6.052698172649281</v>
      </c>
      <c r="E201" s="340">
        <f t="shared" si="96"/>
        <v>8.5283184547901456</v>
      </c>
      <c r="F201" s="340">
        <f t="shared" si="96"/>
        <v>8.950390538651865</v>
      </c>
      <c r="G201" s="340">
        <f t="shared" si="96"/>
        <v>0</v>
      </c>
      <c r="H201" s="340">
        <f t="shared" si="96"/>
        <v>10.249171198710146</v>
      </c>
      <c r="I201" s="340">
        <f t="shared" si="96"/>
        <v>0</v>
      </c>
      <c r="J201" s="340">
        <f t="shared" si="96"/>
        <v>0</v>
      </c>
      <c r="K201" s="340">
        <f t="shared" si="96"/>
        <v>11.868053592262145</v>
      </c>
      <c r="L201" s="340">
        <f t="shared" si="96"/>
        <v>12.166551458790146</v>
      </c>
      <c r="M201" s="340">
        <f t="shared" si="96"/>
        <v>16.638880574662146</v>
      </c>
      <c r="N201" s="356"/>
      <c r="O201" s="467">
        <f t="shared" si="82"/>
        <v>10.200384387162185</v>
      </c>
      <c r="P201" t="s">
        <v>249</v>
      </c>
      <c r="Q201"/>
    </row>
    <row r="202" spans="1:17" ht="15.6" x14ac:dyDescent="0.3">
      <c r="M202" s="336" t="s">
        <v>150</v>
      </c>
      <c r="O202" s="337">
        <f>O201/SUM($O$103,$O$152,$O$201)</f>
        <v>0.33740726988774372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21E11-18B2-443D-8453-D0C6E87C5F12}">
  <dimension ref="A1:T208"/>
  <sheetViews>
    <sheetView topLeftCell="E50" workbookViewId="0">
      <selection activeCell="F11" sqref="F11:F4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250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SUM(C60,C109,C158)</f>
        <v>7</v>
      </c>
      <c r="D5" s="417">
        <f t="shared" si="0"/>
        <v>132</v>
      </c>
      <c r="E5" s="417">
        <f t="shared" si="0"/>
        <v>434</v>
      </c>
      <c r="F5" s="417">
        <f t="shared" si="0"/>
        <v>0</v>
      </c>
      <c r="G5" s="417">
        <f t="shared" si="0"/>
        <v>7</v>
      </c>
      <c r="H5" s="417">
        <f t="shared" si="0"/>
        <v>219</v>
      </c>
      <c r="I5" s="456">
        <f t="shared" si="0"/>
        <v>12</v>
      </c>
      <c r="J5" s="417">
        <f t="shared" si="0"/>
        <v>30</v>
      </c>
      <c r="K5" s="417">
        <f t="shared" si="0"/>
        <v>210</v>
      </c>
      <c r="L5" s="417">
        <f t="shared" si="0"/>
        <v>32</v>
      </c>
      <c r="M5" s="417">
        <f t="shared" si="0"/>
        <v>143</v>
      </c>
      <c r="N5" s="604">
        <f>SUM(C5:M5)</f>
        <v>1226</v>
      </c>
      <c r="O5" s="604"/>
      <c r="P5" s="418"/>
      <c r="Q5" s="418"/>
      <c r="R5" s="419">
        <f>N7/N5</f>
        <v>6163.6341353996741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12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27197.1</v>
      </c>
      <c r="D7" s="401">
        <f t="shared" si="0"/>
        <v>1193084.58</v>
      </c>
      <c r="E7" s="401">
        <f t="shared" si="0"/>
        <v>2769705.46</v>
      </c>
      <c r="F7" s="401">
        <f t="shared" si="0"/>
        <v>0</v>
      </c>
      <c r="G7" s="401">
        <f t="shared" si="0"/>
        <v>19322.71</v>
      </c>
      <c r="H7" s="401">
        <f t="shared" si="0"/>
        <v>1315977.5</v>
      </c>
      <c r="I7" s="401">
        <f t="shared" si="0"/>
        <v>37741.050000000003</v>
      </c>
      <c r="J7" s="401">
        <f t="shared" si="0"/>
        <v>218697.28</v>
      </c>
      <c r="K7" s="401">
        <f t="shared" si="0"/>
        <v>1048103.6499999999</v>
      </c>
      <c r="L7" s="401">
        <f t="shared" si="0"/>
        <v>170016.63</v>
      </c>
      <c r="M7" s="401">
        <f t="shared" si="0"/>
        <v>756769.49</v>
      </c>
      <c r="N7" s="610">
        <f>SUM(C7:M7)</f>
        <v>7556615.4500000002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1.0702123235712631</v>
      </c>
      <c r="D9" s="405">
        <f t="shared" ref="D9:M9" si="1">SUM(D10:D15)</f>
        <v>1.2966961345032553</v>
      </c>
      <c r="E9" s="405">
        <f t="shared" si="1"/>
        <v>1.5938948972148106</v>
      </c>
      <c r="F9" s="405">
        <f>SUM(F10:F15)</f>
        <v>0</v>
      </c>
      <c r="G9" s="405">
        <f t="shared" si="1"/>
        <v>2.7747095171784917</v>
      </c>
      <c r="H9" s="405">
        <f t="shared" si="1"/>
        <v>2.3027517686057397</v>
      </c>
      <c r="I9" s="405">
        <f t="shared" si="1"/>
        <v>3.5223120000000003</v>
      </c>
      <c r="J9" s="405">
        <f t="shared" si="1"/>
        <v>2.7170185147032466</v>
      </c>
      <c r="K9" s="405">
        <f t="shared" si="1"/>
        <v>3.4517928410883787</v>
      </c>
      <c r="L9" s="405">
        <f t="shared" si="1"/>
        <v>4.0366666009940317</v>
      </c>
      <c r="M9" s="405">
        <f t="shared" si="1"/>
        <v>4.6506825346997012</v>
      </c>
      <c r="N9" s="603">
        <f>SUM(N10:O15)</f>
        <v>2.3324662824858291</v>
      </c>
      <c r="O9" s="603"/>
      <c r="P9" s="406">
        <f t="shared" ref="P9:P48" si="2">N9/$N$48</f>
        <v>0.23364964528304985</v>
      </c>
      <c r="Q9" s="405">
        <f t="shared" ref="Q9:Q48" si="3">P9*$O$53</f>
        <v>1.2393863149331279</v>
      </c>
      <c r="R9" s="407">
        <f t="shared" ref="R9:R47" si="4">N9*$N$7</f>
        <v>17625550.74683648</v>
      </c>
    </row>
    <row r="10" spans="1:18" x14ac:dyDescent="0.3">
      <c r="A10" s="420" t="s">
        <v>3</v>
      </c>
      <c r="B10" s="421" t="s">
        <v>30</v>
      </c>
      <c r="C10" s="422">
        <f t="shared" ref="C10:M14" si="5">(C65*C$62+C114*C$111+C163*C$160)/(SUM(C$160,C$111,C$62))</f>
        <v>0.62909999999999999</v>
      </c>
      <c r="D10" s="422">
        <f t="shared" si="5"/>
        <v>0.85214372763580581</v>
      </c>
      <c r="E10" s="422">
        <f t="shared" si="5"/>
        <v>0.9819320902627674</v>
      </c>
      <c r="F10" s="422">
        <f>IF(F$7 &gt; 0,(F65*F$62+F114*F$111+F163*F$160)/(SUM(F$160,F$111,F$62)),0)</f>
        <v>0</v>
      </c>
      <c r="G10" s="422">
        <f t="shared" si="5"/>
        <v>1.4030649281079106</v>
      </c>
      <c r="H10" s="422">
        <f t="shared" si="5"/>
        <v>1.4753654670076046</v>
      </c>
      <c r="I10" s="422">
        <f t="shared" si="5"/>
        <v>1.4753000000000001</v>
      </c>
      <c r="J10" s="422">
        <f t="shared" si="5"/>
        <v>1.0828746135022804</v>
      </c>
      <c r="K10" s="422">
        <f t="shared" si="5"/>
        <v>2.0545078232625178</v>
      </c>
      <c r="L10" s="422">
        <f t="shared" si="5"/>
        <v>2.4992623132748837</v>
      </c>
      <c r="M10" s="422">
        <f t="shared" si="5"/>
        <v>2.5740603980546308</v>
      </c>
      <c r="N10" s="600">
        <f t="shared" ref="N10:N15" si="6">(O65*$O$62+O114*$O$111+O163*$O$160)/$N$7</f>
        <v>1.394914897662286</v>
      </c>
      <c r="O10" s="600"/>
      <c r="P10" s="423">
        <f t="shared" si="2"/>
        <v>0.13973251124191335</v>
      </c>
      <c r="Q10" s="422">
        <f t="shared" si="3"/>
        <v>0.74120618490419099</v>
      </c>
      <c r="R10" s="424">
        <f t="shared" si="4"/>
        <v>10540835.467110001</v>
      </c>
    </row>
    <row r="11" spans="1:18" x14ac:dyDescent="0.3">
      <c r="A11" s="438" t="s">
        <v>4</v>
      </c>
      <c r="B11" s="439" t="s">
        <v>31</v>
      </c>
      <c r="C11" s="440">
        <f t="shared" si="5"/>
        <v>2.5163999999999999E-2</v>
      </c>
      <c r="D11" s="440">
        <f t="shared" si="5"/>
        <v>3.4085749105432238E-2</v>
      </c>
      <c r="E11" s="440">
        <f t="shared" si="5"/>
        <v>3.9277283610510708E-2</v>
      </c>
      <c r="F11" s="422">
        <f t="shared" ref="F11:F48" si="7">IF(F$7 &gt; 0,(F66*F$62+F115*F$111+F164*F$160)/(SUM(F$160,F$111,F$62)),0)</f>
        <v>0</v>
      </c>
      <c r="G11" s="440">
        <f t="shared" si="5"/>
        <v>5.6122597124316415E-2</v>
      </c>
      <c r="H11" s="440">
        <f t="shared" si="5"/>
        <v>5.9014618680304193E-2</v>
      </c>
      <c r="I11" s="440">
        <f t="shared" si="5"/>
        <v>5.9012000000000002E-2</v>
      </c>
      <c r="J11" s="440">
        <f t="shared" si="5"/>
        <v>6.497247681013682E-2</v>
      </c>
      <c r="K11" s="440">
        <f t="shared" si="5"/>
        <v>8.2180312930500724E-2</v>
      </c>
      <c r="L11" s="440">
        <f t="shared" si="5"/>
        <v>9.9970492530995367E-2</v>
      </c>
      <c r="M11" s="440">
        <f t="shared" si="5"/>
        <v>0.10296241592218523</v>
      </c>
      <c r="N11" s="599">
        <f t="shared" si="6"/>
        <v>5.6423389036619573E-2</v>
      </c>
      <c r="O11" s="599"/>
      <c r="P11" s="441">
        <f t="shared" si="2"/>
        <v>5.6520880636369E-3</v>
      </c>
      <c r="Q11" s="440">
        <f t="shared" si="3"/>
        <v>2.9981302083220598E-2</v>
      </c>
      <c r="R11" s="442">
        <f t="shared" si="4"/>
        <v>426369.85333548009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2.4762124118643789E-2</v>
      </c>
      <c r="E12" s="440">
        <f t="shared" si="5"/>
        <v>1.8316163345397745E-2</v>
      </c>
      <c r="F12" s="422">
        <f t="shared" si="7"/>
        <v>0</v>
      </c>
      <c r="G12" s="440">
        <f t="shared" si="5"/>
        <v>0</v>
      </c>
      <c r="H12" s="440">
        <f t="shared" si="5"/>
        <v>4.7020707223337796E-3</v>
      </c>
      <c r="I12" s="440">
        <f t="shared" si="5"/>
        <v>0</v>
      </c>
      <c r="J12" s="440">
        <f t="shared" si="5"/>
        <v>5.4142601846717077E-2</v>
      </c>
      <c r="K12" s="440">
        <f t="shared" si="5"/>
        <v>2.4651128082609004E-2</v>
      </c>
      <c r="L12" s="440">
        <f t="shared" si="5"/>
        <v>7.7032351882283495E-2</v>
      </c>
      <c r="M12" s="440">
        <f t="shared" si="5"/>
        <v>5.2082516364395183E-2</v>
      </c>
      <c r="N12" s="599">
        <f t="shared" si="6"/>
        <v>2.3376936912013958E-2</v>
      </c>
      <c r="O12" s="599"/>
      <c r="P12" s="441">
        <f t="shared" si="2"/>
        <v>2.3417328937656275E-3</v>
      </c>
      <c r="Q12" s="440">
        <f t="shared" si="3"/>
        <v>1.2421639665859231E-2</v>
      </c>
      <c r="R12" s="442">
        <f t="shared" si="4"/>
        <v>176650.52264299997</v>
      </c>
    </row>
    <row r="13" spans="1:18" x14ac:dyDescent="0.3">
      <c r="A13" s="420" t="s">
        <v>5</v>
      </c>
      <c r="B13" s="421" t="s">
        <v>32</v>
      </c>
      <c r="C13" s="422">
        <f t="shared" si="5"/>
        <v>8.8300000000000003E-2</v>
      </c>
      <c r="D13" s="422">
        <f t="shared" si="5"/>
        <v>0.12979999999999997</v>
      </c>
      <c r="E13" s="422">
        <f t="shared" si="5"/>
        <v>0.16889999999999999</v>
      </c>
      <c r="F13" s="422">
        <f t="shared" si="7"/>
        <v>0</v>
      </c>
      <c r="G13" s="422">
        <f t="shared" si="5"/>
        <v>0.16890000000000002</v>
      </c>
      <c r="H13" s="422">
        <f t="shared" si="5"/>
        <v>0.19689999999999999</v>
      </c>
      <c r="I13" s="422">
        <f t="shared" si="5"/>
        <v>0.19689999999999999</v>
      </c>
      <c r="J13" s="422">
        <f t="shared" si="5"/>
        <v>0.19689999999999999</v>
      </c>
      <c r="K13" s="422">
        <f t="shared" si="5"/>
        <v>0.23383708602007061</v>
      </c>
      <c r="L13" s="422">
        <f t="shared" si="5"/>
        <v>0.23385425236343058</v>
      </c>
      <c r="M13" s="422">
        <f t="shared" si="5"/>
        <v>0.27602945028875309</v>
      </c>
      <c r="N13" s="600">
        <f t="shared" si="6"/>
        <v>0.1894597797529845</v>
      </c>
      <c r="O13" s="600"/>
      <c r="P13" s="423">
        <f t="shared" si="2"/>
        <v>1.8978713933438619E-2</v>
      </c>
      <c r="Q13" s="422">
        <f t="shared" si="3"/>
        <v>0.10067191968401805</v>
      </c>
      <c r="R13" s="424">
        <f t="shared" si="4"/>
        <v>1431674.6988349999</v>
      </c>
    </row>
    <row r="14" spans="1:18" x14ac:dyDescent="0.3">
      <c r="A14" s="438" t="s">
        <v>6</v>
      </c>
      <c r="B14" s="439" t="s">
        <v>181</v>
      </c>
      <c r="C14" s="440">
        <f t="shared" si="5"/>
        <v>0.32764832357126311</v>
      </c>
      <c r="D14" s="440">
        <f t="shared" si="5"/>
        <v>0.25590453364337334</v>
      </c>
      <c r="E14" s="440">
        <f t="shared" si="5"/>
        <v>0.3854693599961348</v>
      </c>
      <c r="F14" s="422">
        <f t="shared" si="7"/>
        <v>0</v>
      </c>
      <c r="G14" s="440">
        <f t="shared" si="5"/>
        <v>1.1466219919462644</v>
      </c>
      <c r="H14" s="440">
        <f t="shared" si="5"/>
        <v>0.56676961219549726</v>
      </c>
      <c r="I14" s="440">
        <f t="shared" si="5"/>
        <v>1.7910999999999999</v>
      </c>
      <c r="J14" s="440">
        <f t="shared" si="5"/>
        <v>0.94792882254411215</v>
      </c>
      <c r="K14" s="440">
        <f t="shared" si="5"/>
        <v>1.0566164907926805</v>
      </c>
      <c r="L14" s="440">
        <f t="shared" si="5"/>
        <v>1.1265471909424389</v>
      </c>
      <c r="M14" s="440">
        <f t="shared" si="5"/>
        <v>1.6455477540697365</v>
      </c>
      <c r="N14" s="599">
        <f t="shared" si="6"/>
        <v>0.65757725859359428</v>
      </c>
      <c r="O14" s="599"/>
      <c r="P14" s="441">
        <f t="shared" si="2"/>
        <v>6.5871345866937353E-2</v>
      </c>
      <c r="Q14" s="440">
        <f t="shared" si="3"/>
        <v>0.34941223435117114</v>
      </c>
      <c r="R14" s="442">
        <f t="shared" si="4"/>
        <v>4969058.4718570001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7"/>
        <v>0</v>
      </c>
      <c r="G15" s="422"/>
      <c r="H15" s="422"/>
      <c r="I15" s="422"/>
      <c r="J15" s="422">
        <f>(J70*J$62+J119*J$111+J168*J$160)/(SUM(J$160,J$111,J$62))</f>
        <v>0.37019999999999997</v>
      </c>
      <c r="K15" s="422"/>
      <c r="L15" s="422"/>
      <c r="M15" s="422"/>
      <c r="N15" s="600">
        <f t="shared" si="6"/>
        <v>1.0714020528330575E-2</v>
      </c>
      <c r="O15" s="600"/>
      <c r="P15" s="423">
        <f t="shared" si="2"/>
        <v>1.0732532833580039E-3</v>
      </c>
      <c r="Q15" s="422">
        <f t="shared" si="3"/>
        <v>5.6930342446680979E-3</v>
      </c>
      <c r="R15" s="424">
        <f t="shared" si="4"/>
        <v>80961.733055999983</v>
      </c>
    </row>
    <row r="16" spans="1:18" ht="28.8" x14ac:dyDescent="0.3">
      <c r="A16" s="404">
        <v>5</v>
      </c>
      <c r="B16" s="408" t="s">
        <v>71</v>
      </c>
      <c r="C16" s="405">
        <f t="shared" ref="C16:M16" si="8">SUM(C17:C19,C23:C25)</f>
        <v>3.3267699847734309</v>
      </c>
      <c r="D16" s="405">
        <f t="shared" si="8"/>
        <v>3.3144949727522803</v>
      </c>
      <c r="E16" s="405">
        <f t="shared" si="8"/>
        <v>4.9452516370638522</v>
      </c>
      <c r="F16" s="405">
        <f t="shared" si="7"/>
        <v>0</v>
      </c>
      <c r="G16" s="405">
        <f t="shared" si="8"/>
        <v>4.9076836893754141</v>
      </c>
      <c r="H16" s="405">
        <f t="shared" si="8"/>
        <v>4.9386193660705251</v>
      </c>
      <c r="I16" s="405">
        <f t="shared" si="8"/>
        <v>4.9189164499999993</v>
      </c>
      <c r="J16" s="405">
        <f t="shared" si="8"/>
        <v>5.367431725732847</v>
      </c>
      <c r="K16" s="405">
        <f t="shared" si="8"/>
        <v>4.9379698614211645</v>
      </c>
      <c r="L16" s="405">
        <f t="shared" si="8"/>
        <v>4.9442964695082594</v>
      </c>
      <c r="M16" s="405">
        <f t="shared" si="8"/>
        <v>4.9488701285262744</v>
      </c>
      <c r="N16" s="603">
        <f>SUM(N17:O19,N23:O25)</f>
        <v>4.6921194179515195</v>
      </c>
      <c r="O16" s="603"/>
      <c r="P16" s="406">
        <f t="shared" si="2"/>
        <v>0.47002267336601622</v>
      </c>
      <c r="Q16" s="405">
        <f t="shared" si="3"/>
        <v>2.4932187180186767</v>
      </c>
      <c r="R16" s="409">
        <f t="shared" si="4"/>
        <v>35456542.086937457</v>
      </c>
    </row>
    <row r="17" spans="1:18" x14ac:dyDescent="0.3">
      <c r="A17" s="420" t="s">
        <v>115</v>
      </c>
      <c r="B17" s="421" t="s">
        <v>114</v>
      </c>
      <c r="C17" s="422">
        <f t="shared" ref="C17:M25" si="9">(C72*C$62+C121*C$111+C170*C$160)/(SUM(C$160,C$111,C$62))</f>
        <v>1.8433414882469088</v>
      </c>
      <c r="D17" s="422">
        <f t="shared" si="9"/>
        <v>1.8383341222245952</v>
      </c>
      <c r="E17" s="422">
        <f t="shared" si="9"/>
        <v>2.6573831338614613</v>
      </c>
      <c r="F17" s="422">
        <f t="shared" si="7"/>
        <v>0</v>
      </c>
      <c r="G17" s="422">
        <f t="shared" si="9"/>
        <v>2.6361460389355327</v>
      </c>
      <c r="H17" s="422">
        <f t="shared" si="9"/>
        <v>2.6546456380523225</v>
      </c>
      <c r="I17" s="422">
        <f t="shared" si="9"/>
        <v>2.65</v>
      </c>
      <c r="J17" s="422">
        <f t="shared" si="9"/>
        <v>2.8941954088500785</v>
      </c>
      <c r="K17" s="422">
        <f t="shared" si="9"/>
        <v>2.6537976128963958</v>
      </c>
      <c r="L17" s="422">
        <f t="shared" si="9"/>
        <v>2.6545183986413563</v>
      </c>
      <c r="M17" s="422">
        <f t="shared" si="9"/>
        <v>2.6591823970096891</v>
      </c>
      <c r="N17" s="600">
        <f t="shared" ref="N17:N25" si="10">(O72*$O$62+O121*$O$111+O170*$O$160)/$N$7</f>
        <v>2.531040985697373</v>
      </c>
      <c r="O17" s="600"/>
      <c r="P17" s="423">
        <f t="shared" si="2"/>
        <v>0.25354142649161532</v>
      </c>
      <c r="Q17" s="422">
        <f t="shared" si="3"/>
        <v>1.3449015678224441</v>
      </c>
      <c r="R17" s="424">
        <f t="shared" si="4"/>
        <v>19126103.417103998</v>
      </c>
    </row>
    <row r="18" spans="1:18" x14ac:dyDescent="0.3">
      <c r="A18" s="438" t="s">
        <v>116</v>
      </c>
      <c r="B18" s="439" t="s">
        <v>117</v>
      </c>
      <c r="C18" s="440">
        <f t="shared" si="9"/>
        <v>0.78137955347744692</v>
      </c>
      <c r="D18" s="440">
        <f t="shared" si="9"/>
        <v>0.77925696607215034</v>
      </c>
      <c r="E18" s="440">
        <f t="shared" si="9"/>
        <v>1.1264461087619364</v>
      </c>
      <c r="F18" s="440">
        <f t="shared" si="7"/>
        <v>0</v>
      </c>
      <c r="G18" s="440">
        <f t="shared" si="9"/>
        <v>1.1174438528824997</v>
      </c>
      <c r="H18" s="440">
        <f t="shared" si="9"/>
        <v>1.1252857034509132</v>
      </c>
      <c r="I18" s="440">
        <f t="shared" si="9"/>
        <v>1.1233164499999999</v>
      </c>
      <c r="J18" s="440">
        <f t="shared" si="9"/>
        <v>1.2268291744436861</v>
      </c>
      <c r="K18" s="440">
        <f t="shared" si="9"/>
        <v>1.124926231523492</v>
      </c>
      <c r="L18" s="440">
        <f t="shared" si="9"/>
        <v>1.1252317675552805</v>
      </c>
      <c r="M18" s="440">
        <f t="shared" si="9"/>
        <v>1.127208803815628</v>
      </c>
      <c r="N18" s="599">
        <f t="shared" si="10"/>
        <v>1.0728905565502165</v>
      </c>
      <c r="O18" s="599"/>
      <c r="P18" s="441">
        <f t="shared" si="2"/>
        <v>0.10747443589981029</v>
      </c>
      <c r="Q18" s="440">
        <f t="shared" si="3"/>
        <v>0.57009436028895921</v>
      </c>
      <c r="R18" s="442">
        <f t="shared" si="4"/>
        <v>8107421.3557864651</v>
      </c>
    </row>
    <row r="19" spans="1:18" x14ac:dyDescent="0.3">
      <c r="A19" s="420" t="s">
        <v>8</v>
      </c>
      <c r="B19" s="421" t="s">
        <v>35</v>
      </c>
      <c r="C19" s="422">
        <f t="shared" si="9"/>
        <v>0.48245307212901384</v>
      </c>
      <c r="D19" s="422">
        <f t="shared" si="9"/>
        <v>0.47812423704780427</v>
      </c>
      <c r="E19" s="422">
        <f t="shared" si="9"/>
        <v>0.83499646852918441</v>
      </c>
      <c r="F19" s="422">
        <f t="shared" si="7"/>
        <v>0</v>
      </c>
      <c r="G19" s="422">
        <f t="shared" si="9"/>
        <v>0.83013597404297845</v>
      </c>
      <c r="H19" s="422">
        <f t="shared" si="9"/>
        <v>0.83269725051454135</v>
      </c>
      <c r="I19" s="422">
        <f t="shared" si="9"/>
        <v>0.82089999999999996</v>
      </c>
      <c r="J19" s="422">
        <f t="shared" si="9"/>
        <v>0.89208456587114382</v>
      </c>
      <c r="K19" s="422">
        <f t="shared" si="9"/>
        <v>0.83329818373020648</v>
      </c>
      <c r="L19" s="422">
        <f t="shared" si="9"/>
        <v>0.83818443566373446</v>
      </c>
      <c r="M19" s="422">
        <f t="shared" si="9"/>
        <v>0.83581541607339371</v>
      </c>
      <c r="N19" s="600">
        <f t="shared" si="10"/>
        <v>0.77846960477511129</v>
      </c>
      <c r="O19" s="600"/>
      <c r="P19" s="423">
        <f t="shared" si="2"/>
        <v>7.7981468964898465E-2</v>
      </c>
      <c r="Q19" s="422">
        <f t="shared" si="3"/>
        <v>0.41364995584048087</v>
      </c>
      <c r="R19" s="424">
        <f t="shared" si="4"/>
        <v>5882595.4427990001</v>
      </c>
    </row>
    <row r="20" spans="1:18" x14ac:dyDescent="0.3">
      <c r="A20" s="438" t="s">
        <v>9</v>
      </c>
      <c r="B20" s="439" t="s">
        <v>108</v>
      </c>
      <c r="C20" s="440">
        <f t="shared" si="9"/>
        <v>0.43094410933518651</v>
      </c>
      <c r="D20" s="440">
        <f t="shared" si="9"/>
        <v>0.42703277405026896</v>
      </c>
      <c r="E20" s="440">
        <f t="shared" si="9"/>
        <v>0.74582893957106899</v>
      </c>
      <c r="F20" s="440">
        <f t="shared" si="7"/>
        <v>0</v>
      </c>
      <c r="G20" s="440">
        <f t="shared" si="9"/>
        <v>0.74152886944947161</v>
      </c>
      <c r="H20" s="440">
        <f t="shared" si="9"/>
        <v>0.74377354813057217</v>
      </c>
      <c r="I20" s="440">
        <f t="shared" si="9"/>
        <v>0.73319999999999996</v>
      </c>
      <c r="J20" s="440">
        <f t="shared" si="9"/>
        <v>0.80055165775267079</v>
      </c>
      <c r="K20" s="440">
        <f t="shared" si="9"/>
        <v>0.74431530572763493</v>
      </c>
      <c r="L20" s="440">
        <f t="shared" si="9"/>
        <v>0.74869822111519324</v>
      </c>
      <c r="M20" s="440">
        <f t="shared" si="9"/>
        <v>0.74655864013360262</v>
      </c>
      <c r="N20" s="599">
        <f t="shared" si="10"/>
        <v>0.69544156599711582</v>
      </c>
      <c r="O20" s="599"/>
      <c r="P20" s="441">
        <f t="shared" si="2"/>
        <v>6.9664319021641427E-2</v>
      </c>
      <c r="Q20" s="440">
        <f t="shared" si="3"/>
        <v>0.36953192687265596</v>
      </c>
      <c r="R20" s="442">
        <f t="shared" si="4"/>
        <v>5255184.4821859999</v>
      </c>
    </row>
    <row r="21" spans="1:18" x14ac:dyDescent="0.3">
      <c r="A21" s="420" t="s">
        <v>10</v>
      </c>
      <c r="B21" s="421" t="s">
        <v>109</v>
      </c>
      <c r="C21" s="422">
        <f t="shared" si="9"/>
        <v>4.5708962793827281E-2</v>
      </c>
      <c r="D21" s="422">
        <f t="shared" si="9"/>
        <v>4.5315083626342734E-2</v>
      </c>
      <c r="E21" s="422">
        <f t="shared" si="9"/>
        <v>7.9106838379847069E-2</v>
      </c>
      <c r="F21" s="422">
        <f t="shared" si="7"/>
        <v>0</v>
      </c>
      <c r="G21" s="422">
        <f t="shared" si="9"/>
        <v>7.8624640539551649E-2</v>
      </c>
      <c r="H21" s="422">
        <f t="shared" si="9"/>
        <v>7.8891093336322243E-2</v>
      </c>
      <c r="I21" s="422">
        <f t="shared" si="9"/>
        <v>7.7799999999999994E-2</v>
      </c>
      <c r="J21" s="422">
        <f t="shared" si="9"/>
        <v>8.1205165775267069E-2</v>
      </c>
      <c r="K21" s="422">
        <f t="shared" si="9"/>
        <v>7.8944838315370802E-2</v>
      </c>
      <c r="L21" s="422">
        <f t="shared" si="9"/>
        <v>7.9394719275402648E-2</v>
      </c>
      <c r="M21" s="422">
        <f t="shared" si="9"/>
        <v>7.918507687063335E-2</v>
      </c>
      <c r="N21" s="600">
        <f t="shared" si="10"/>
        <v>7.3658626421832823E-2</v>
      </c>
      <c r="O21" s="600"/>
      <c r="P21" s="423">
        <f t="shared" si="2"/>
        <v>7.3785898063040856E-3</v>
      </c>
      <c r="Q21" s="422">
        <f t="shared" si="3"/>
        <v>3.9139469774755881E-2</v>
      </c>
      <c r="R21" s="424">
        <f t="shared" si="4"/>
        <v>556609.91444500012</v>
      </c>
    </row>
    <row r="22" spans="1:18" x14ac:dyDescent="0.3">
      <c r="A22" s="438" t="s">
        <v>11</v>
      </c>
      <c r="B22" s="439" t="s">
        <v>110</v>
      </c>
      <c r="C22" s="440">
        <f t="shared" si="9"/>
        <v>5.8000000000000005E-3</v>
      </c>
      <c r="D22" s="440">
        <f t="shared" si="9"/>
        <v>5.7763793711926104E-3</v>
      </c>
      <c r="E22" s="440">
        <f t="shared" si="9"/>
        <v>1.0060690578268205E-2</v>
      </c>
      <c r="F22" s="440">
        <f t="shared" si="7"/>
        <v>0</v>
      </c>
      <c r="G22" s="440">
        <f t="shared" si="9"/>
        <v>9.9824640539551649E-3</v>
      </c>
      <c r="H22" s="440">
        <f t="shared" si="9"/>
        <v>1.0032609047647092E-2</v>
      </c>
      <c r="I22" s="440">
        <f t="shared" si="9"/>
        <v>9.9000000000000008E-3</v>
      </c>
      <c r="J22" s="440">
        <f t="shared" si="9"/>
        <v>1.0327742343206098E-2</v>
      </c>
      <c r="K22" s="440">
        <f t="shared" si="9"/>
        <v>1.0038039687200784E-2</v>
      </c>
      <c r="L22" s="440">
        <f t="shared" si="9"/>
        <v>1.0091495273138868E-2</v>
      </c>
      <c r="M22" s="440">
        <f t="shared" si="9"/>
        <v>1.007169906915777E-2</v>
      </c>
      <c r="N22" s="599">
        <f t="shared" si="10"/>
        <v>9.3694123561627058E-3</v>
      </c>
      <c r="O22" s="599"/>
      <c r="P22" s="441">
        <f t="shared" si="2"/>
        <v>9.3856013695295122E-4</v>
      </c>
      <c r="Q22" s="440">
        <f t="shared" si="3"/>
        <v>4.9785591930690491E-3</v>
      </c>
      <c r="R22" s="442">
        <f t="shared" si="4"/>
        <v>70801.046168000001</v>
      </c>
    </row>
    <row r="23" spans="1:18" x14ac:dyDescent="0.3">
      <c r="A23" s="438" t="s">
        <v>13</v>
      </c>
      <c r="B23" s="439" t="s">
        <v>40</v>
      </c>
      <c r="C23" s="440">
        <f t="shared" si="9"/>
        <v>0</v>
      </c>
      <c r="D23" s="440">
        <f t="shared" si="9"/>
        <v>0</v>
      </c>
      <c r="E23" s="440">
        <f t="shared" si="9"/>
        <v>0</v>
      </c>
      <c r="F23" s="440">
        <f t="shared" si="7"/>
        <v>0</v>
      </c>
      <c r="G23" s="440">
        <f t="shared" si="9"/>
        <v>0</v>
      </c>
      <c r="H23" s="440">
        <f t="shared" si="9"/>
        <v>0</v>
      </c>
      <c r="I23" s="440">
        <f t="shared" si="9"/>
        <v>0</v>
      </c>
      <c r="J23" s="440">
        <f t="shared" si="9"/>
        <v>0</v>
      </c>
      <c r="K23" s="440">
        <f t="shared" si="9"/>
        <v>0</v>
      </c>
      <c r="L23" s="440">
        <f t="shared" si="9"/>
        <v>0</v>
      </c>
      <c r="M23" s="440">
        <f t="shared" si="9"/>
        <v>0</v>
      </c>
      <c r="N23" s="599">
        <f t="shared" si="10"/>
        <v>0</v>
      </c>
      <c r="O23" s="599"/>
      <c r="P23" s="441">
        <f t="shared" si="2"/>
        <v>0</v>
      </c>
      <c r="Q23" s="440">
        <f t="shared" si="3"/>
        <v>0</v>
      </c>
      <c r="R23" s="442">
        <f t="shared" si="4"/>
        <v>0</v>
      </c>
    </row>
    <row r="24" spans="1:18" x14ac:dyDescent="0.3">
      <c r="A24" s="425" t="s">
        <v>14</v>
      </c>
      <c r="B24" s="421" t="s">
        <v>118</v>
      </c>
      <c r="C24" s="422">
        <f t="shared" si="9"/>
        <v>0.16438207441234542</v>
      </c>
      <c r="D24" s="422">
        <f t="shared" si="9"/>
        <v>0.16370535376125642</v>
      </c>
      <c r="E24" s="422">
        <f t="shared" si="9"/>
        <v>0.24680057627860547</v>
      </c>
      <c r="F24" s="422">
        <f t="shared" si="7"/>
        <v>0</v>
      </c>
      <c r="G24" s="422">
        <f t="shared" si="9"/>
        <v>0.24497014378417939</v>
      </c>
      <c r="H24" s="422">
        <f t="shared" si="9"/>
        <v>0.24644811481047357</v>
      </c>
      <c r="I24" s="422">
        <f t="shared" si="9"/>
        <v>0.24530000000000002</v>
      </c>
      <c r="J24" s="422">
        <f t="shared" si="9"/>
        <v>0.26758903062717559</v>
      </c>
      <c r="K24" s="422">
        <f t="shared" si="9"/>
        <v>0.24643040237003275</v>
      </c>
      <c r="L24" s="422">
        <f t="shared" si="9"/>
        <v>0.24682140073591624</v>
      </c>
      <c r="M24" s="422">
        <f t="shared" si="9"/>
        <v>0.24698401673011416</v>
      </c>
      <c r="N24" s="600">
        <f t="shared" si="10"/>
        <v>0.23387994445542415</v>
      </c>
      <c r="O24" s="600"/>
      <c r="P24" s="423">
        <f t="shared" si="2"/>
        <v>2.3428405577031641E-2</v>
      </c>
      <c r="Q24" s="422">
        <f t="shared" si="3"/>
        <v>0.12427515230207145</v>
      </c>
      <c r="R24" s="424">
        <f t="shared" si="4"/>
        <v>1767340.8017170001</v>
      </c>
    </row>
    <row r="25" spans="1:18" x14ac:dyDescent="0.3">
      <c r="A25" s="443"/>
      <c r="B25" s="439" t="s">
        <v>117</v>
      </c>
      <c r="C25" s="440">
        <f t="shared" si="9"/>
        <v>5.5213796507715907E-2</v>
      </c>
      <c r="D25" s="440">
        <f t="shared" si="9"/>
        <v>5.5074293646473912E-2</v>
      </c>
      <c r="E25" s="440">
        <f t="shared" si="9"/>
        <v>7.9625349632664544E-2</v>
      </c>
      <c r="F25" s="440">
        <f t="shared" si="7"/>
        <v>0</v>
      </c>
      <c r="G25" s="440">
        <f t="shared" si="9"/>
        <v>7.8987679730224178E-2</v>
      </c>
      <c r="H25" s="440">
        <f t="shared" si="9"/>
        <v>7.9542659242274272E-2</v>
      </c>
      <c r="I25" s="440">
        <f t="shared" si="9"/>
        <v>7.9399999999999998E-2</v>
      </c>
      <c r="J25" s="440">
        <f t="shared" si="9"/>
        <v>8.6733545940763421E-2</v>
      </c>
      <c r="K25" s="440">
        <f t="shared" si="9"/>
        <v>7.9517430901037314E-2</v>
      </c>
      <c r="L25" s="440">
        <f t="shared" si="9"/>
        <v>7.9540466911972071E-2</v>
      </c>
      <c r="M25" s="440">
        <f t="shared" si="9"/>
        <v>7.9679494897448883E-2</v>
      </c>
      <c r="N25" s="599">
        <f t="shared" si="10"/>
        <v>7.5838326473394904E-2</v>
      </c>
      <c r="O25" s="599"/>
      <c r="P25" s="441">
        <f t="shared" si="2"/>
        <v>7.596936432660524E-3</v>
      </c>
      <c r="Q25" s="440">
        <f t="shared" si="3"/>
        <v>4.0297681764721267E-2</v>
      </c>
      <c r="R25" s="442">
        <f t="shared" si="4"/>
        <v>573081.06953099999</v>
      </c>
    </row>
    <row r="26" spans="1:18" x14ac:dyDescent="0.3">
      <c r="A26" s="404">
        <v>6</v>
      </c>
      <c r="B26" s="398" t="s">
        <v>42</v>
      </c>
      <c r="C26" s="405">
        <f>SUM(C27:C29)</f>
        <v>0.41854702659474718</v>
      </c>
      <c r="D26" s="405">
        <f t="shared" ref="D26:M26" si="11">SUM(D27:D29)</f>
        <v>0.42360164571903192</v>
      </c>
      <c r="E26" s="405">
        <f t="shared" si="11"/>
        <v>0.51048764668716806</v>
      </c>
      <c r="F26" s="405">
        <f t="shared" si="7"/>
        <v>0</v>
      </c>
      <c r="G26" s="405">
        <f t="shared" si="11"/>
        <v>0.50647211731687747</v>
      </c>
      <c r="H26" s="405">
        <f t="shared" si="11"/>
        <v>0.51181822267553967</v>
      </c>
      <c r="I26" s="405">
        <f t="shared" si="11"/>
        <v>0.52279999999999993</v>
      </c>
      <c r="J26" s="405">
        <f>SUM(J27:J29)</f>
        <v>1.0857792737019865</v>
      </c>
      <c r="K26" s="405">
        <f t="shared" si="11"/>
        <v>0.51077944811565157</v>
      </c>
      <c r="L26" s="405">
        <f t="shared" si="11"/>
        <v>0.50569911055759653</v>
      </c>
      <c r="M26" s="405">
        <f t="shared" si="11"/>
        <v>0.51037798266814383</v>
      </c>
      <c r="N26" s="603">
        <f>SUM(N27:O29)</f>
        <v>0.5132929585681113</v>
      </c>
      <c r="O26" s="603"/>
      <c r="P26" s="406">
        <f t="shared" si="2"/>
        <v>5.1417985587302935E-2</v>
      </c>
      <c r="Q26" s="405">
        <f t="shared" si="3"/>
        <v>0.27274489375377253</v>
      </c>
      <c r="R26" s="407">
        <f t="shared" si="4"/>
        <v>3878757.5010919999</v>
      </c>
    </row>
    <row r="27" spans="1:18" x14ac:dyDescent="0.3">
      <c r="A27" s="420" t="s">
        <v>15</v>
      </c>
      <c r="B27" s="421" t="s">
        <v>43</v>
      </c>
      <c r="C27" s="422">
        <f t="shared" ref="C27:M28" si="12">(C82*C$62+C131*C$111+C180*C$160)/(SUM(C$160,C$111,C$62))</f>
        <v>0.18895035231697496</v>
      </c>
      <c r="D27" s="422">
        <f t="shared" si="12"/>
        <v>0.18823244708099407</v>
      </c>
      <c r="E27" s="422">
        <f t="shared" si="12"/>
        <v>0.28083290580580367</v>
      </c>
      <c r="F27" s="422">
        <f t="shared" si="7"/>
        <v>0</v>
      </c>
      <c r="G27" s="422">
        <f t="shared" si="12"/>
        <v>0.27872275162231391</v>
      </c>
      <c r="H27" s="422">
        <f t="shared" si="12"/>
        <v>0.2804531399077872</v>
      </c>
      <c r="I27" s="422">
        <f t="shared" si="12"/>
        <v>0.27929999999999999</v>
      </c>
      <c r="J27" s="422">
        <f t="shared" si="12"/>
        <v>0.30477806125435125</v>
      </c>
      <c r="K27" s="422">
        <f t="shared" si="12"/>
        <v>0.280420097976951</v>
      </c>
      <c r="L27" s="422">
        <f t="shared" si="12"/>
        <v>0.28079588655533283</v>
      </c>
      <c r="M27" s="422">
        <f t="shared" si="12"/>
        <v>0.28103791464425976</v>
      </c>
      <c r="N27" s="600">
        <f t="shared" ref="N27:N30" si="13">(O82*$O$62+O131*$O$111+O180*$O$160)/$N$7</f>
        <v>0.26645813917261063</v>
      </c>
      <c r="O27" s="600"/>
      <c r="P27" s="423">
        <f t="shared" si="2"/>
        <v>2.6691854097933891E-2</v>
      </c>
      <c r="Q27" s="422">
        <f t="shared" si="3"/>
        <v>0.14158600005189437</v>
      </c>
      <c r="R27" s="424">
        <f t="shared" si="4"/>
        <v>2013521.6912499997</v>
      </c>
    </row>
    <row r="28" spans="1:18" x14ac:dyDescent="0.3">
      <c r="A28" s="438" t="s">
        <v>16</v>
      </c>
      <c r="B28" s="439" t="s">
        <v>80</v>
      </c>
      <c r="C28" s="440">
        <f t="shared" si="12"/>
        <v>0.22959667427777225</v>
      </c>
      <c r="D28" s="440">
        <f t="shared" si="12"/>
        <v>0.23536919863803787</v>
      </c>
      <c r="E28" s="440">
        <f t="shared" si="12"/>
        <v>0.22965474088136437</v>
      </c>
      <c r="F28" s="440">
        <f t="shared" si="7"/>
        <v>0</v>
      </c>
      <c r="G28" s="440">
        <f t="shared" si="12"/>
        <v>0.22774936569456358</v>
      </c>
      <c r="H28" s="440">
        <f t="shared" si="12"/>
        <v>0.2313650827677525</v>
      </c>
      <c r="I28" s="440">
        <f t="shared" si="12"/>
        <v>0.24349999999999999</v>
      </c>
      <c r="J28" s="440">
        <f t="shared" si="12"/>
        <v>0.2382012124476354</v>
      </c>
      <c r="K28" s="440">
        <f t="shared" si="12"/>
        <v>0.23035935013870051</v>
      </c>
      <c r="L28" s="440">
        <f t="shared" si="12"/>
        <v>0.22490322400226376</v>
      </c>
      <c r="M28" s="440">
        <f t="shared" si="12"/>
        <v>0.22934006802388401</v>
      </c>
      <c r="N28" s="599">
        <f t="shared" si="13"/>
        <v>0.23112555320755401</v>
      </c>
      <c r="O28" s="599"/>
      <c r="P28" s="441">
        <f t="shared" si="2"/>
        <v>2.3152490532570756E-2</v>
      </c>
      <c r="Q28" s="440">
        <f t="shared" si="3"/>
        <v>0.12281157066566571</v>
      </c>
      <c r="R28" s="442">
        <f t="shared" si="4"/>
        <v>1746526.9262579998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>
        <f t="shared" si="7"/>
        <v>0</v>
      </c>
      <c r="G29" s="422"/>
      <c r="H29" s="422"/>
      <c r="I29" s="422"/>
      <c r="J29" s="422">
        <f>(J84*J$62+J133*J$111+J182*J$160)/(SUM(J$160,J$111,J$62))</f>
        <v>0.54279999999999995</v>
      </c>
      <c r="K29" s="422"/>
      <c r="L29" s="422"/>
      <c r="M29" s="422"/>
      <c r="N29" s="600">
        <f t="shared" si="13"/>
        <v>1.5709266187946616E-2</v>
      </c>
      <c r="O29" s="600"/>
      <c r="P29" s="423">
        <f t="shared" si="2"/>
        <v>1.5736409567982837E-3</v>
      </c>
      <c r="Q29" s="422">
        <f t="shared" si="3"/>
        <v>8.3473230362124361E-3</v>
      </c>
      <c r="R29" s="424">
        <f t="shared" si="4"/>
        <v>118708.88358400001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>
        <f t="shared" si="7"/>
        <v>0</v>
      </c>
      <c r="G30" s="440"/>
      <c r="H30" s="440"/>
      <c r="I30" s="440"/>
      <c r="J30" s="440">
        <f>(J85*J$62+J134*J$111+J183*J$160)/(SUM(J$160,J$111,J$62))</f>
        <v>0.54279999999999995</v>
      </c>
      <c r="K30" s="440"/>
      <c r="L30" s="440"/>
      <c r="M30" s="440"/>
      <c r="N30" s="599">
        <f t="shared" si="13"/>
        <v>1.5709266187946616E-2</v>
      </c>
      <c r="O30" s="599"/>
      <c r="P30" s="441">
        <f t="shared" si="2"/>
        <v>1.5736409567982837E-3</v>
      </c>
      <c r="Q30" s="440">
        <f t="shared" si="3"/>
        <v>8.3473230362124361E-3</v>
      </c>
      <c r="R30" s="442">
        <f t="shared" si="4"/>
        <v>118708.88358400001</v>
      </c>
    </row>
    <row r="31" spans="1:18" x14ac:dyDescent="0.3">
      <c r="A31" s="404">
        <v>7</v>
      </c>
      <c r="B31" s="398" t="s">
        <v>45</v>
      </c>
      <c r="C31" s="405">
        <f>SUM(C32:C33)</f>
        <v>0.40866313445183489</v>
      </c>
      <c r="D31" s="405">
        <f>SUM(D32:D33)</f>
        <v>0.30720560371335959</v>
      </c>
      <c r="E31" s="405">
        <f t="shared" ref="E31:M31" si="14">SUM(E32:E33)</f>
        <v>0.46479532743095364</v>
      </c>
      <c r="F31" s="405">
        <f t="shared" si="7"/>
        <v>0</v>
      </c>
      <c r="G31" s="405">
        <f t="shared" si="14"/>
        <v>1.2501778139298267</v>
      </c>
      <c r="H31" s="405">
        <f t="shared" si="14"/>
        <v>0.74637351297115651</v>
      </c>
      <c r="I31" s="405">
        <f t="shared" si="14"/>
        <v>1.9629000000000001</v>
      </c>
      <c r="J31" s="405">
        <f t="shared" si="14"/>
        <v>1.0500914496696072</v>
      </c>
      <c r="K31" s="405">
        <f t="shared" si="14"/>
        <v>1.1520233004169007</v>
      </c>
      <c r="L31" s="405">
        <f t="shared" si="14"/>
        <v>1.2257976076987291</v>
      </c>
      <c r="M31" s="405">
        <f t="shared" si="14"/>
        <v>1.8926421819066728</v>
      </c>
      <c r="N31" s="603">
        <f>SUM(N32:O33)</f>
        <v>0.77061274356140486</v>
      </c>
      <c r="O31" s="603"/>
      <c r="P31" s="406">
        <f t="shared" si="2"/>
        <v>7.7194425289538571E-2</v>
      </c>
      <c r="Q31" s="405">
        <f t="shared" si="3"/>
        <v>0.40947511038195672</v>
      </c>
      <c r="R31" s="407">
        <f t="shared" si="4"/>
        <v>5823224.1639630003</v>
      </c>
    </row>
    <row r="32" spans="1:18" x14ac:dyDescent="0.3">
      <c r="A32" s="420" t="s">
        <v>17</v>
      </c>
      <c r="B32" s="421" t="s">
        <v>46</v>
      </c>
      <c r="C32" s="422">
        <f t="shared" ref="C32:M33" si="15">(C87*C$62+C136*C$111+C185*C$160)/(SUM(C$160,C$111,C$62))</f>
        <v>0.38698176467343942</v>
      </c>
      <c r="D32" s="422">
        <f t="shared" si="15"/>
        <v>0.29218724149967645</v>
      </c>
      <c r="E32" s="422">
        <f t="shared" si="15"/>
        <v>0.44069649340619782</v>
      </c>
      <c r="F32" s="422">
        <f t="shared" si="7"/>
        <v>0</v>
      </c>
      <c r="G32" s="422">
        <f t="shared" si="15"/>
        <v>1.1852961674113001</v>
      </c>
      <c r="H32" s="422">
        <f t="shared" si="15"/>
        <v>0.70813671754114349</v>
      </c>
      <c r="I32" s="422">
        <f t="shared" si="15"/>
        <v>1.8766</v>
      </c>
      <c r="J32" s="422">
        <f t="shared" si="15"/>
        <v>0.98754948564518041</v>
      </c>
      <c r="K32" s="422">
        <f t="shared" si="15"/>
        <v>1.0923199714961398</v>
      </c>
      <c r="L32" s="422">
        <f t="shared" si="15"/>
        <v>1.158619620039522</v>
      </c>
      <c r="M32" s="422">
        <f t="shared" si="15"/>
        <v>1.7934201275278685</v>
      </c>
      <c r="N32" s="600">
        <f t="shared" ref="N32:N48" si="16">(O87*$O$62+O136*$O$111+O185*$O$160)/$N$7</f>
        <v>0.7305357199006336</v>
      </c>
      <c r="O32" s="600"/>
      <c r="P32" s="423">
        <f t="shared" si="2"/>
        <v>7.3179798183178033E-2</v>
      </c>
      <c r="Q32" s="422">
        <f t="shared" si="3"/>
        <v>0.38817966227992701</v>
      </c>
      <c r="R32" s="424">
        <f t="shared" si="4"/>
        <v>5520377.5077780001</v>
      </c>
    </row>
    <row r="33" spans="1:20" x14ac:dyDescent="0.3">
      <c r="A33" s="438" t="s">
        <v>18</v>
      </c>
      <c r="B33" s="439" t="s">
        <v>48</v>
      </c>
      <c r="C33" s="440">
        <f t="shared" si="15"/>
        <v>2.1681369778395489E-2</v>
      </c>
      <c r="D33" s="440">
        <f t="shared" si="15"/>
        <v>1.5018362213683125E-2</v>
      </c>
      <c r="E33" s="440">
        <f t="shared" si="15"/>
        <v>2.4098834024755829E-2</v>
      </c>
      <c r="F33" s="440">
        <f t="shared" si="7"/>
        <v>0</v>
      </c>
      <c r="G33" s="440">
        <f t="shared" si="15"/>
        <v>6.4881646518526653E-2</v>
      </c>
      <c r="H33" s="440">
        <f t="shared" si="15"/>
        <v>3.823679543001305E-2</v>
      </c>
      <c r="I33" s="440">
        <f t="shared" si="15"/>
        <v>8.6300000000000002E-2</v>
      </c>
      <c r="J33" s="440">
        <f t="shared" si="15"/>
        <v>6.2541964024426827E-2</v>
      </c>
      <c r="K33" s="440">
        <f t="shared" si="15"/>
        <v>5.9703328920760843E-2</v>
      </c>
      <c r="L33" s="440">
        <f t="shared" si="15"/>
        <v>6.7177987659207211E-2</v>
      </c>
      <c r="M33" s="440">
        <f t="shared" si="15"/>
        <v>9.9222054378804297E-2</v>
      </c>
      <c r="N33" s="599">
        <f t="shared" si="16"/>
        <v>4.0077023660771302E-2</v>
      </c>
      <c r="O33" s="599"/>
      <c r="P33" s="441">
        <f t="shared" si="2"/>
        <v>4.0146271063605408E-3</v>
      </c>
      <c r="Q33" s="440">
        <f t="shared" si="3"/>
        <v>2.1295448102029706E-2</v>
      </c>
      <c r="R33" s="442">
        <f t="shared" si="4"/>
        <v>302846.65618499997</v>
      </c>
    </row>
    <row r="34" spans="1:20" x14ac:dyDescent="0.3">
      <c r="A34" s="404">
        <v>8</v>
      </c>
      <c r="B34" s="398" t="s">
        <v>49</v>
      </c>
      <c r="C34" s="405">
        <f>SUM(C35:C38)</f>
        <v>0.79558689455861098</v>
      </c>
      <c r="D34" s="405">
        <f>SUM(D35:D38)</f>
        <v>0.42035156731302314</v>
      </c>
      <c r="E34" s="405">
        <f t="shared" ref="E34:M34" si="17">SUM(E35:E38)</f>
        <v>0.66342251131497576</v>
      </c>
      <c r="F34" s="405">
        <f t="shared" si="7"/>
        <v>0</v>
      </c>
      <c r="G34" s="405">
        <f t="shared" si="17"/>
        <v>1.5141226408718036</v>
      </c>
      <c r="H34" s="405">
        <f t="shared" si="17"/>
        <v>1.010825405919934</v>
      </c>
      <c r="I34" s="405">
        <f t="shared" si="17"/>
        <v>1.7932999999999999</v>
      </c>
      <c r="J34" s="405">
        <f t="shared" si="17"/>
        <v>1.2369005687725061</v>
      </c>
      <c r="K34" s="405">
        <f t="shared" si="17"/>
        <v>1.7190512909958857</v>
      </c>
      <c r="L34" s="405">
        <f t="shared" si="17"/>
        <v>1.6927479125953737</v>
      </c>
      <c r="M34" s="405">
        <f t="shared" si="17"/>
        <v>3.0712839884084122</v>
      </c>
      <c r="N34" s="603">
        <f>SUM(N35:O38)</f>
        <v>1.1211499568059931</v>
      </c>
      <c r="O34" s="603"/>
      <c r="P34" s="406">
        <f t="shared" si="2"/>
        <v>0.11230871446409364</v>
      </c>
      <c r="Q34" s="405">
        <f t="shared" si="3"/>
        <v>0.59573762068376546</v>
      </c>
      <c r="R34" s="407">
        <f t="shared" si="4"/>
        <v>8472099.0853669997</v>
      </c>
    </row>
    <row r="35" spans="1:20" x14ac:dyDescent="0.3">
      <c r="A35" s="420" t="s">
        <v>19</v>
      </c>
      <c r="B35" s="421" t="s">
        <v>46</v>
      </c>
      <c r="C35" s="422">
        <f t="shared" ref="C35:M40" si="18">(C90*C$62+C139*C$111+C188*C$160)/(SUM(C$160,C$111,C$62))</f>
        <v>0.40227552169165093</v>
      </c>
      <c r="D35" s="422">
        <f t="shared" si="18"/>
        <v>0.21256924377482103</v>
      </c>
      <c r="E35" s="422">
        <f t="shared" si="18"/>
        <v>0.33552391530036557</v>
      </c>
      <c r="F35" s="422">
        <f t="shared" si="7"/>
        <v>0</v>
      </c>
      <c r="G35" s="422">
        <f t="shared" si="18"/>
        <v>0.76576253273997297</v>
      </c>
      <c r="H35" s="422">
        <f t="shared" si="18"/>
        <v>0.51119518755145887</v>
      </c>
      <c r="I35" s="422">
        <f t="shared" si="18"/>
        <v>0.90710000000000002</v>
      </c>
      <c r="J35" s="422">
        <f t="shared" si="18"/>
        <v>0.62565835196029873</v>
      </c>
      <c r="K35" s="422">
        <f t="shared" si="18"/>
        <v>0.86934243562552227</v>
      </c>
      <c r="L35" s="422">
        <f t="shared" si="18"/>
        <v>0.85599154939137434</v>
      </c>
      <c r="M35" s="422">
        <f t="shared" si="18"/>
        <v>1.5531424040667916</v>
      </c>
      <c r="N35" s="600">
        <f t="shared" si="16"/>
        <v>0.56698709693372051</v>
      </c>
      <c r="O35" s="600"/>
      <c r="P35" s="423">
        <f t="shared" si="2"/>
        <v>5.6796677008099414E-2</v>
      </c>
      <c r="Q35" s="422">
        <f t="shared" si="3"/>
        <v>0.30127597297329228</v>
      </c>
      <c r="R35" s="424">
        <f t="shared" si="4"/>
        <v>4284503.4566400005</v>
      </c>
    </row>
    <row r="36" spans="1:20" x14ac:dyDescent="0.3">
      <c r="A36" s="438" t="s">
        <v>19</v>
      </c>
      <c r="B36" s="439" t="s">
        <v>47</v>
      </c>
      <c r="C36" s="440">
        <f t="shared" si="18"/>
        <v>0.20631741840122661</v>
      </c>
      <c r="D36" s="440">
        <f t="shared" si="18"/>
        <v>0.10899191664852462</v>
      </c>
      <c r="E36" s="440">
        <f t="shared" si="18"/>
        <v>0.17201387448541189</v>
      </c>
      <c r="F36" s="440">
        <f t="shared" si="7"/>
        <v>0</v>
      </c>
      <c r="G36" s="440">
        <f t="shared" si="18"/>
        <v>0.39246755056614735</v>
      </c>
      <c r="H36" s="440">
        <f t="shared" si="18"/>
        <v>0.26209493993248362</v>
      </c>
      <c r="I36" s="440">
        <f t="shared" si="18"/>
        <v>0.46479999999999994</v>
      </c>
      <c r="J36" s="440">
        <f t="shared" si="18"/>
        <v>0.32057047058381338</v>
      </c>
      <c r="K36" s="440">
        <f t="shared" si="18"/>
        <v>0.44572114684554337</v>
      </c>
      <c r="L36" s="440">
        <f t="shared" si="18"/>
        <v>0.43894797033678412</v>
      </c>
      <c r="M36" s="440">
        <f t="shared" si="18"/>
        <v>0.79634282332523743</v>
      </c>
      <c r="N36" s="599">
        <f t="shared" si="16"/>
        <v>0.29069342892471789</v>
      </c>
      <c r="O36" s="599"/>
      <c r="P36" s="441">
        <f t="shared" si="2"/>
        <v>2.9119570586884337E-2</v>
      </c>
      <c r="Q36" s="440">
        <f t="shared" si="3"/>
        <v>0.15446373667031568</v>
      </c>
      <c r="R36" s="442">
        <f t="shared" si="4"/>
        <v>2196658.4562260001</v>
      </c>
    </row>
    <row r="37" spans="1:20" x14ac:dyDescent="0.3">
      <c r="A37" s="420" t="s">
        <v>20</v>
      </c>
      <c r="B37" s="421" t="s">
        <v>50</v>
      </c>
      <c r="C37" s="422">
        <f t="shared" si="18"/>
        <v>0.12357321034227914</v>
      </c>
      <c r="D37" s="422">
        <f t="shared" si="18"/>
        <v>6.5319064383515868E-2</v>
      </c>
      <c r="E37" s="422">
        <f t="shared" si="18"/>
        <v>0.10303978570919957</v>
      </c>
      <c r="F37" s="422">
        <f t="shared" si="7"/>
        <v>0</v>
      </c>
      <c r="G37" s="422">
        <f t="shared" si="18"/>
        <v>0.23527702315047944</v>
      </c>
      <c r="H37" s="422">
        <f t="shared" si="18"/>
        <v>0.15705725591888917</v>
      </c>
      <c r="I37" s="422">
        <f t="shared" si="18"/>
        <v>0.27860000000000001</v>
      </c>
      <c r="J37" s="422">
        <f t="shared" si="18"/>
        <v>0.19219234613251707</v>
      </c>
      <c r="K37" s="422">
        <f t="shared" si="18"/>
        <v>0.26703962327867092</v>
      </c>
      <c r="L37" s="422">
        <f t="shared" si="18"/>
        <v>0.26294068881967603</v>
      </c>
      <c r="M37" s="422">
        <f t="shared" si="18"/>
        <v>0.4771292523737975</v>
      </c>
      <c r="N37" s="600">
        <f t="shared" si="16"/>
        <v>0.17416855819029403</v>
      </c>
      <c r="O37" s="600"/>
      <c r="P37" s="423">
        <f t="shared" si="2"/>
        <v>1.7446949671337711E-2</v>
      </c>
      <c r="Q37" s="422">
        <f t="shared" si="3"/>
        <v>9.2546730100050684E-2</v>
      </c>
      <c r="R37" s="424">
        <f t="shared" si="4"/>
        <v>1316124.817725</v>
      </c>
    </row>
    <row r="38" spans="1:20" x14ac:dyDescent="0.3">
      <c r="A38" s="438" t="s">
        <v>20</v>
      </c>
      <c r="B38" s="439" t="s">
        <v>47</v>
      </c>
      <c r="C38" s="440">
        <f t="shared" si="18"/>
        <v>6.3420744123454345E-2</v>
      </c>
      <c r="D38" s="440">
        <f t="shared" si="18"/>
        <v>3.3471342506161635E-2</v>
      </c>
      <c r="E38" s="440">
        <f t="shared" si="18"/>
        <v>5.284493581999871E-2</v>
      </c>
      <c r="F38" s="440">
        <f t="shared" si="7"/>
        <v>0</v>
      </c>
      <c r="G38" s="440">
        <f t="shared" si="18"/>
        <v>0.12061553441520367</v>
      </c>
      <c r="H38" s="440">
        <f t="shared" si="18"/>
        <v>8.0478022517102302E-2</v>
      </c>
      <c r="I38" s="440">
        <f t="shared" si="18"/>
        <v>0.14280000000000001</v>
      </c>
      <c r="J38" s="440">
        <f t="shared" si="18"/>
        <v>9.8479400095876829E-2</v>
      </c>
      <c r="K38" s="440">
        <f t="shared" si="18"/>
        <v>0.13694808524614907</v>
      </c>
      <c r="L38" s="440">
        <f t="shared" si="18"/>
        <v>0.13486770404753934</v>
      </c>
      <c r="M38" s="440">
        <f t="shared" si="18"/>
        <v>0.24466950864258549</v>
      </c>
      <c r="N38" s="599">
        <f t="shared" si="16"/>
        <v>8.930087275726066E-2</v>
      </c>
      <c r="O38" s="599"/>
      <c r="P38" s="441">
        <f t="shared" si="2"/>
        <v>8.9455171977721789E-3</v>
      </c>
      <c r="Q38" s="440">
        <f t="shared" si="3"/>
        <v>4.7451180940106856E-2</v>
      </c>
      <c r="R38" s="442">
        <f t="shared" si="4"/>
        <v>674812.35477600002</v>
      </c>
    </row>
    <row r="39" spans="1:20" x14ac:dyDescent="0.3">
      <c r="A39" s="404">
        <v>9</v>
      </c>
      <c r="B39" s="398" t="s">
        <v>51</v>
      </c>
      <c r="C39" s="405">
        <f t="shared" ref="C39:M39" si="19">SUM(C42,C44)</f>
        <v>0.43797131713117465</v>
      </c>
      <c r="D39" s="405">
        <f t="shared" si="19"/>
        <v>0.48046151064643117</v>
      </c>
      <c r="E39" s="405">
        <f t="shared" si="19"/>
        <v>0.67766195730633194</v>
      </c>
      <c r="F39" s="405">
        <f t="shared" si="7"/>
        <v>0</v>
      </c>
      <c r="G39" s="405">
        <f t="shared" si="19"/>
        <v>0.93176390646010498</v>
      </c>
      <c r="H39" s="405">
        <f t="shared" si="19"/>
        <v>0.79717353299713423</v>
      </c>
      <c r="I39" s="405">
        <f t="shared" si="19"/>
        <v>0.96694485578459999</v>
      </c>
      <c r="J39" s="405">
        <f t="shared" si="19"/>
        <v>0.97464292133353192</v>
      </c>
      <c r="K39" s="405">
        <f t="shared" si="19"/>
        <v>0.94823633322389478</v>
      </c>
      <c r="L39" s="405">
        <f t="shared" si="19"/>
        <v>1.0292079913046028</v>
      </c>
      <c r="M39" s="405">
        <f t="shared" si="19"/>
        <v>1.2644020919466266</v>
      </c>
      <c r="N39" s="603">
        <f t="shared" si="16"/>
        <v>0.78136463352283247</v>
      </c>
      <c r="O39" s="603"/>
      <c r="P39" s="406">
        <f t="shared" si="2"/>
        <v>7.8271472059506284E-2</v>
      </c>
      <c r="Q39" s="405">
        <f t="shared" si="3"/>
        <v>0.4151882670427503</v>
      </c>
      <c r="R39" s="407">
        <f t="shared" si="4"/>
        <v>5904472.061762224</v>
      </c>
    </row>
    <row r="40" spans="1:20" x14ac:dyDescent="0.3">
      <c r="A40" s="444"/>
      <c r="B40" s="445" t="s">
        <v>157</v>
      </c>
      <c r="C40" s="500">
        <f t="shared" si="18"/>
        <v>-0.87129442094929233</v>
      </c>
      <c r="D40" s="500">
        <f t="shared" si="18"/>
        <v>-0.11437993944234866</v>
      </c>
      <c r="E40" s="500">
        <f t="shared" si="18"/>
        <v>-0.21173130091818501</v>
      </c>
      <c r="F40" s="500">
        <f t="shared" si="7"/>
        <v>0</v>
      </c>
      <c r="G40" s="500">
        <f t="shared" si="18"/>
        <v>0</v>
      </c>
      <c r="H40" s="500">
        <f t="shared" si="18"/>
        <v>-0.13937293560794164</v>
      </c>
      <c r="I40" s="500">
        <f t="shared" si="18"/>
        <v>-1.3534999999999999</v>
      </c>
      <c r="J40" s="500">
        <f t="shared" si="18"/>
        <v>0</v>
      </c>
      <c r="K40" s="500">
        <f t="shared" si="18"/>
        <v>-0.62481261799727539</v>
      </c>
      <c r="L40" s="500">
        <f t="shared" si="18"/>
        <v>-0.30655731219940069</v>
      </c>
      <c r="M40" s="500">
        <f t="shared" si="18"/>
        <v>-0.21042882981447891</v>
      </c>
      <c r="N40" s="596">
        <f>(O95*$O$62+O144*$O$111+O193*$O$160)/$N$7</f>
        <v>-0.24446440067120262</v>
      </c>
      <c r="O40" s="596"/>
      <c r="P40" s="429">
        <f t="shared" si="2"/>
        <v>-2.4488680042262047E-2</v>
      </c>
      <c r="Q40" s="430">
        <f t="shared" si="3"/>
        <v>-0.12989934086305849</v>
      </c>
      <c r="R40" s="431">
        <f t="shared" si="4"/>
        <v>-1847323.4670870001</v>
      </c>
    </row>
    <row r="41" spans="1:20" x14ac:dyDescent="0.3">
      <c r="A41" s="432"/>
      <c r="B41" s="433" t="s">
        <v>52</v>
      </c>
      <c r="C41" s="434">
        <f t="shared" ref="C41:M41" si="20">SUM(C34,C31,C26,C16,C9)</f>
        <v>6.0197793639498869</v>
      </c>
      <c r="D41" s="434">
        <f t="shared" si="20"/>
        <v>5.7623499240009508</v>
      </c>
      <c r="E41" s="434">
        <f t="shared" si="20"/>
        <v>8.1778520197117608</v>
      </c>
      <c r="F41" s="434">
        <f t="shared" si="7"/>
        <v>0</v>
      </c>
      <c r="G41" s="434">
        <f t="shared" si="20"/>
        <v>10.953165778672414</v>
      </c>
      <c r="H41" s="434">
        <f t="shared" si="20"/>
        <v>9.510388276242896</v>
      </c>
      <c r="I41" s="434">
        <f t="shared" si="20"/>
        <v>12.72022845</v>
      </c>
      <c r="J41" s="434">
        <f t="shared" si="20"/>
        <v>11.457221532580194</v>
      </c>
      <c r="K41" s="434">
        <f t="shared" si="20"/>
        <v>11.771616742037981</v>
      </c>
      <c r="L41" s="434">
        <f t="shared" si="20"/>
        <v>12.405207701353991</v>
      </c>
      <c r="M41" s="434">
        <f t="shared" si="20"/>
        <v>15.073856816209204</v>
      </c>
      <c r="N41" s="597">
        <f t="shared" si="16"/>
        <v>9.1851769587016552</v>
      </c>
      <c r="O41" s="597"/>
      <c r="P41" s="435">
        <f t="shared" si="2"/>
        <v>0.92010476394773921</v>
      </c>
      <c r="Q41" s="436">
        <f t="shared" si="3"/>
        <v>4.8806633169082412</v>
      </c>
      <c r="R41" s="437">
        <f t="shared" si="4"/>
        <v>69408850.117108941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21">SUM(C43:C43)</f>
        <v>0.1072583868175314</v>
      </c>
      <c r="D42" s="427">
        <f t="shared" si="21"/>
        <v>0.11766415868830936</v>
      </c>
      <c r="E42" s="427">
        <f t="shared" si="21"/>
        <v>0.16595819293462657</v>
      </c>
      <c r="F42" s="427">
        <f t="shared" si="7"/>
        <v>0</v>
      </c>
      <c r="G42" s="427">
        <f t="shared" si="21"/>
        <v>0.22818730266708243</v>
      </c>
      <c r="H42" s="427">
        <f t="shared" si="21"/>
        <v>0.19522636259144802</v>
      </c>
      <c r="I42" s="427">
        <f t="shared" si="21"/>
        <v>0.23680305379885</v>
      </c>
      <c r="J42" s="427">
        <f t="shared" si="21"/>
        <v>0.23868829618824319</v>
      </c>
      <c r="K42" s="427">
        <f t="shared" si="21"/>
        <v>0.23222137031614004</v>
      </c>
      <c r="L42" s="427">
        <f t="shared" si="21"/>
        <v>0.25205118355725764</v>
      </c>
      <c r="M42" s="427">
        <f t="shared" si="21"/>
        <v>0.3096497952405613</v>
      </c>
      <c r="N42" s="598">
        <f t="shared" si="16"/>
        <v>0.19135479158063162</v>
      </c>
      <c r="O42" s="598"/>
      <c r="P42" s="428">
        <f t="shared" si="2"/>
        <v>1.9168542547323253E-2</v>
      </c>
      <c r="Q42" s="427">
        <f t="shared" si="3"/>
        <v>0.1016788588811494</v>
      </c>
      <c r="R42" s="424">
        <f t="shared" si="4"/>
        <v>1445994.5744897309</v>
      </c>
    </row>
    <row r="43" spans="1:20" x14ac:dyDescent="0.3">
      <c r="A43" s="438" t="s">
        <v>121</v>
      </c>
      <c r="B43" s="439" t="s">
        <v>128</v>
      </c>
      <c r="C43" s="440">
        <f t="shared" ref="C43:M43" si="22">(C98*C$62+C147*C$111+C196*C$160)/(SUM(C$160,C$111,C$62))</f>
        <v>0.1072583868175314</v>
      </c>
      <c r="D43" s="440">
        <f t="shared" si="22"/>
        <v>0.11766415868830936</v>
      </c>
      <c r="E43" s="440">
        <f t="shared" si="22"/>
        <v>0.16595819293462657</v>
      </c>
      <c r="F43" s="440">
        <f t="shared" si="7"/>
        <v>0</v>
      </c>
      <c r="G43" s="440">
        <f t="shared" si="22"/>
        <v>0.22818730266708243</v>
      </c>
      <c r="H43" s="440">
        <f t="shared" si="22"/>
        <v>0.19522636259144802</v>
      </c>
      <c r="I43" s="440">
        <f t="shared" si="22"/>
        <v>0.23680305379885</v>
      </c>
      <c r="J43" s="440">
        <f t="shared" si="22"/>
        <v>0.23868829618824319</v>
      </c>
      <c r="K43" s="440">
        <f t="shared" si="22"/>
        <v>0.23222137031614004</v>
      </c>
      <c r="L43" s="440">
        <f t="shared" si="22"/>
        <v>0.25205118355725764</v>
      </c>
      <c r="M43" s="440">
        <f t="shared" si="22"/>
        <v>0.3096497952405613</v>
      </c>
      <c r="N43" s="599">
        <f t="shared" si="16"/>
        <v>0.19135479158063162</v>
      </c>
      <c r="O43" s="599"/>
      <c r="P43" s="441">
        <f t="shared" si="2"/>
        <v>1.9168542547323253E-2</v>
      </c>
      <c r="Q43" s="440">
        <f t="shared" si="3"/>
        <v>0.1016788588811494</v>
      </c>
      <c r="R43" s="442">
        <f t="shared" si="4"/>
        <v>1445994.5744897309</v>
      </c>
    </row>
    <row r="44" spans="1:20" x14ac:dyDescent="0.3">
      <c r="A44" s="426" t="s">
        <v>24</v>
      </c>
      <c r="B44" s="416" t="s">
        <v>56</v>
      </c>
      <c r="C44" s="427">
        <f>SUM(C45,C46)</f>
        <v>0.33071293031364324</v>
      </c>
      <c r="D44" s="427">
        <f t="shared" ref="D44:M44" si="23">SUM(D45,D46)</f>
        <v>0.36279735195812179</v>
      </c>
      <c r="E44" s="427">
        <f t="shared" si="23"/>
        <v>0.51170376437170539</v>
      </c>
      <c r="F44" s="427">
        <f t="shared" si="7"/>
        <v>0</v>
      </c>
      <c r="G44" s="427">
        <f t="shared" si="23"/>
        <v>0.70357660379302256</v>
      </c>
      <c r="H44" s="427">
        <f t="shared" si="23"/>
        <v>0.60194717040568624</v>
      </c>
      <c r="I44" s="427">
        <f t="shared" si="23"/>
        <v>0.73014180198574996</v>
      </c>
      <c r="J44" s="427">
        <f t="shared" si="23"/>
        <v>0.73595462514528875</v>
      </c>
      <c r="K44" s="427">
        <f t="shared" si="23"/>
        <v>0.71601496290775479</v>
      </c>
      <c r="L44" s="427">
        <f t="shared" si="23"/>
        <v>0.77715680774734519</v>
      </c>
      <c r="M44" s="427">
        <f t="shared" si="23"/>
        <v>0.95475229670606532</v>
      </c>
      <c r="N44" s="598">
        <f t="shared" si="16"/>
        <v>0.59000984194220096</v>
      </c>
      <c r="O44" s="598"/>
      <c r="P44" s="428">
        <f t="shared" si="2"/>
        <v>5.9102929512183038E-2</v>
      </c>
      <c r="Q44" s="427">
        <f t="shared" si="3"/>
        <v>0.31350940816160094</v>
      </c>
      <c r="R44" s="424">
        <f t="shared" si="4"/>
        <v>4458477.4872724935</v>
      </c>
    </row>
    <row r="45" spans="1:20" x14ac:dyDescent="0.3">
      <c r="A45" s="438" t="s">
        <v>25</v>
      </c>
      <c r="B45" s="439" t="s">
        <v>129</v>
      </c>
      <c r="C45" s="440">
        <f t="shared" ref="C45:M47" si="24">(C100*C$62+C149*C$111+C198*C$160)/(SUM(C$160,C$111,C$62))</f>
        <v>0.1072583868175314</v>
      </c>
      <c r="D45" s="440">
        <f t="shared" si="24"/>
        <v>0.11766415868830936</v>
      </c>
      <c r="E45" s="440">
        <f t="shared" si="24"/>
        <v>0.16595819293462657</v>
      </c>
      <c r="F45" s="440">
        <f t="shared" si="7"/>
        <v>0</v>
      </c>
      <c r="G45" s="440">
        <f t="shared" si="24"/>
        <v>0.22818730266708243</v>
      </c>
      <c r="H45" s="440">
        <f t="shared" si="24"/>
        <v>0.19522636259144802</v>
      </c>
      <c r="I45" s="440">
        <f t="shared" si="24"/>
        <v>0.23680305379885</v>
      </c>
      <c r="J45" s="440">
        <f t="shared" si="24"/>
        <v>0.23868829618824319</v>
      </c>
      <c r="K45" s="440">
        <f t="shared" si="24"/>
        <v>0.23222137031614004</v>
      </c>
      <c r="L45" s="440">
        <f t="shared" si="24"/>
        <v>0.25205118355725764</v>
      </c>
      <c r="M45" s="440">
        <f t="shared" si="24"/>
        <v>0.3096497952405613</v>
      </c>
      <c r="N45" s="599">
        <f t="shared" si="16"/>
        <v>0.19135479158063162</v>
      </c>
      <c r="O45" s="599"/>
      <c r="P45" s="441">
        <f t="shared" si="2"/>
        <v>1.9168542547323253E-2</v>
      </c>
      <c r="Q45" s="440">
        <f t="shared" si="3"/>
        <v>0.1016788588811494</v>
      </c>
      <c r="R45" s="442">
        <f t="shared" si="4"/>
        <v>1445994.5744897309</v>
      </c>
    </row>
    <row r="46" spans="1:20" x14ac:dyDescent="0.3">
      <c r="A46" s="420" t="s">
        <v>26</v>
      </c>
      <c r="B46" s="421" t="s">
        <v>130</v>
      </c>
      <c r="C46" s="422">
        <f t="shared" si="24"/>
        <v>0.22345454349611182</v>
      </c>
      <c r="D46" s="422">
        <f t="shared" si="24"/>
        <v>0.24513319326981242</v>
      </c>
      <c r="E46" s="422">
        <f t="shared" si="24"/>
        <v>0.34574557143707879</v>
      </c>
      <c r="F46" s="422">
        <f t="shared" si="7"/>
        <v>0</v>
      </c>
      <c r="G46" s="422">
        <f t="shared" si="24"/>
        <v>0.47538930112594013</v>
      </c>
      <c r="H46" s="422">
        <f t="shared" si="24"/>
        <v>0.40672080781423825</v>
      </c>
      <c r="I46" s="422">
        <f t="shared" si="24"/>
        <v>0.49333874818689999</v>
      </c>
      <c r="J46" s="422">
        <f t="shared" si="24"/>
        <v>0.49726632895704559</v>
      </c>
      <c r="K46" s="422">
        <f t="shared" si="24"/>
        <v>0.48379359259161481</v>
      </c>
      <c r="L46" s="422">
        <f t="shared" si="24"/>
        <v>0.52510562419008755</v>
      </c>
      <c r="M46" s="422">
        <f t="shared" si="24"/>
        <v>0.64510250146550396</v>
      </c>
      <c r="N46" s="600">
        <f t="shared" si="16"/>
        <v>0.39865505036156929</v>
      </c>
      <c r="O46" s="600"/>
      <c r="P46" s="423">
        <f t="shared" si="2"/>
        <v>3.9934386964859778E-2</v>
      </c>
      <c r="Q46" s="422">
        <f t="shared" si="3"/>
        <v>0.2118305492804515</v>
      </c>
      <c r="R46" s="424">
        <f t="shared" si="4"/>
        <v>3012482.9127827627</v>
      </c>
    </row>
    <row r="47" spans="1:20" ht="28.8" x14ac:dyDescent="0.3">
      <c r="A47" s="438">
        <v>10</v>
      </c>
      <c r="B47" s="447" t="s">
        <v>134</v>
      </c>
      <c r="C47" s="446">
        <f t="shared" si="24"/>
        <v>1.6449647683025027E-2</v>
      </c>
      <c r="D47" s="446">
        <f t="shared" si="24"/>
        <v>1.5986521478636492E-2</v>
      </c>
      <c r="E47" s="446">
        <f t="shared" si="24"/>
        <v>1.629616632954177E-2</v>
      </c>
      <c r="F47" s="446">
        <f t="shared" si="7"/>
        <v>0</v>
      </c>
      <c r="G47" s="446">
        <f t="shared" si="24"/>
        <v>1.6177248377686155E-2</v>
      </c>
      <c r="H47" s="446">
        <f t="shared" si="24"/>
        <v>1.6192553133317248E-2</v>
      </c>
      <c r="I47" s="446">
        <f t="shared" si="24"/>
        <v>1.5600000000000001E-2</v>
      </c>
      <c r="J47" s="446">
        <f t="shared" si="24"/>
        <v>1.579419640244268E-2</v>
      </c>
      <c r="K47" s="446">
        <f t="shared" si="24"/>
        <v>1.6229765586638304E-2</v>
      </c>
      <c r="L47" s="446">
        <f t="shared" si="24"/>
        <v>1.6482990546277734E-2</v>
      </c>
      <c r="M47" s="446">
        <f t="shared" si="24"/>
        <v>1.6327730882755329E-2</v>
      </c>
      <c r="N47" s="601">
        <f t="shared" si="16"/>
        <v>1.6209631986499988E-2</v>
      </c>
      <c r="O47" s="601"/>
      <c r="P47" s="448">
        <f t="shared" si="2"/>
        <v>1.6237639927545282E-3</v>
      </c>
      <c r="Q47" s="446">
        <f t="shared" si="3"/>
        <v>8.6131989152526747E-3</v>
      </c>
      <c r="R47" s="449">
        <f t="shared" si="4"/>
        <v>122489.955508</v>
      </c>
    </row>
    <row r="48" spans="1:20" ht="18" x14ac:dyDescent="0.3">
      <c r="A48" s="450"/>
      <c r="B48" s="450" t="s">
        <v>60</v>
      </c>
      <c r="C48" s="410">
        <f t="shared" ref="C48:M48" si="25">SUM(C9,C16,C26,C31,C34,C39,C47)</f>
        <v>6.4742003287640877</v>
      </c>
      <c r="D48" s="410">
        <f t="shared" si="25"/>
        <v>6.2587979561260179</v>
      </c>
      <c r="E48" s="410">
        <f t="shared" si="25"/>
        <v>8.8718101433476342</v>
      </c>
      <c r="F48" s="410">
        <f t="shared" si="7"/>
        <v>0</v>
      </c>
      <c r="G48" s="410">
        <f t="shared" si="25"/>
        <v>11.901106933510205</v>
      </c>
      <c r="H48" s="410">
        <f t="shared" si="25"/>
        <v>10.323754362373347</v>
      </c>
      <c r="I48" s="410">
        <f t="shared" si="25"/>
        <v>13.7027733057846</v>
      </c>
      <c r="J48" s="410">
        <f t="shared" si="25"/>
        <v>12.447658650316168</v>
      </c>
      <c r="K48" s="410">
        <f t="shared" si="25"/>
        <v>12.736082840848514</v>
      </c>
      <c r="L48" s="410">
        <f t="shared" si="25"/>
        <v>13.450898683204871</v>
      </c>
      <c r="M48" s="410">
        <f t="shared" si="25"/>
        <v>16.354586639038583</v>
      </c>
      <c r="N48" s="602">
        <f t="shared" si="16"/>
        <v>9.9827512242109879</v>
      </c>
      <c r="O48" s="602"/>
      <c r="P48" s="411">
        <f t="shared" si="2"/>
        <v>1</v>
      </c>
      <c r="Q48" s="410">
        <f t="shared" si="3"/>
        <v>5.3044647828662441</v>
      </c>
      <c r="R48" s="412">
        <f>N48*$N$7</f>
        <v>75435812.134379163</v>
      </c>
    </row>
    <row r="49" spans="1:18" x14ac:dyDescent="0.3">
      <c r="M49" t="s">
        <v>88</v>
      </c>
      <c r="O49">
        <v>9.9825999999999997</v>
      </c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215</v>
      </c>
      <c r="N50" s="1"/>
      <c r="O50" s="461">
        <v>14221192</v>
      </c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 t="s">
        <v>86</v>
      </c>
      <c r="N51" s="1"/>
      <c r="O51" s="301">
        <f>O50/N7</f>
        <v>1.8819525876495409</v>
      </c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 t="s">
        <v>87</v>
      </c>
      <c r="O52" s="302">
        <v>1.8819999999999999</v>
      </c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 t="s">
        <v>82</v>
      </c>
      <c r="O53" s="77">
        <f>N48/O51</f>
        <v>5.3044647828662441</v>
      </c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 t="s">
        <v>84</v>
      </c>
      <c r="O54" s="90">
        <v>5.3044000000000002</v>
      </c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2</v>
      </c>
      <c r="D60" s="1">
        <v>74</v>
      </c>
      <c r="E60" s="1">
        <v>120</v>
      </c>
      <c r="F60" s="1">
        <v>0</v>
      </c>
      <c r="G60" s="1">
        <v>2</v>
      </c>
      <c r="H60" s="1">
        <v>72</v>
      </c>
      <c r="I60" s="1">
        <v>12</v>
      </c>
      <c r="J60" s="1">
        <v>21</v>
      </c>
      <c r="K60" s="1">
        <v>57</v>
      </c>
      <c r="L60" s="1">
        <v>0</v>
      </c>
      <c r="M60" s="1">
        <v>31</v>
      </c>
      <c r="O60" s="1">
        <f>SUM(C60:M60)</f>
        <v>391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503">
        <v>6189.87</v>
      </c>
      <c r="D62" s="505">
        <v>671376.9</v>
      </c>
      <c r="E62" s="505">
        <v>693616.38</v>
      </c>
      <c r="F62" s="504">
        <v>0</v>
      </c>
      <c r="G62" s="505">
        <v>3388.42</v>
      </c>
      <c r="H62" s="505">
        <v>454446.41</v>
      </c>
      <c r="I62" s="505">
        <v>37741.050000000003</v>
      </c>
      <c r="J62" s="503">
        <v>158025.53</v>
      </c>
      <c r="K62" s="505">
        <v>306704.03000000003</v>
      </c>
      <c r="L62" s="504">
        <v>0</v>
      </c>
      <c r="M62" s="505">
        <v>175066.9</v>
      </c>
      <c r="N62" s="342"/>
      <c r="O62" s="344">
        <f>SUM(C62:M62)</f>
        <v>2506555.4899999998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1.153864</v>
      </c>
      <c r="D64" s="354">
        <f t="shared" ref="D64:M64" si="26">SUM(D65:D70)</f>
        <v>1.297984</v>
      </c>
      <c r="E64" s="354">
        <f t="shared" si="26"/>
        <v>1.6262760000000003</v>
      </c>
      <c r="F64" s="354">
        <f>SUM(F65:F70)</f>
        <v>0</v>
      </c>
      <c r="G64" s="354">
        <f t="shared" si="26"/>
        <v>3.496016</v>
      </c>
      <c r="H64" s="354">
        <f t="shared" si="26"/>
        <v>2.2703120000000001</v>
      </c>
      <c r="I64" s="354">
        <f t="shared" si="26"/>
        <v>3.5223120000000003</v>
      </c>
      <c r="J64" s="354">
        <f t="shared" si="26"/>
        <v>2.6556580000000003</v>
      </c>
      <c r="K64" s="354">
        <f t="shared" si="26"/>
        <v>3.3801759999999996</v>
      </c>
      <c r="L64" s="354"/>
      <c r="M64" s="354">
        <f t="shared" si="26"/>
        <v>4.4020479999999997</v>
      </c>
      <c r="N64" s="351"/>
      <c r="O64" s="352">
        <f>(C64*$C$62+D64*$D$62+E64*$E$62+F64*$F$62+G64*$G$62+H64*$H$62+I64*$I$62+J64*$J$62+K64*$K$62+L64*$L$62+M64*$M$62)/$O$62</f>
        <v>2.1583944815917961</v>
      </c>
    </row>
    <row r="65" spans="1:15" x14ac:dyDescent="0.3">
      <c r="A65" s="2" t="s">
        <v>3</v>
      </c>
      <c r="B65" t="s">
        <v>30</v>
      </c>
      <c r="C65" s="506">
        <v>0.62909999999999999</v>
      </c>
      <c r="D65" s="34">
        <v>0.85209999999999997</v>
      </c>
      <c r="E65" s="34">
        <v>0.9819</v>
      </c>
      <c r="F65" s="34">
        <v>0</v>
      </c>
      <c r="G65" s="34">
        <v>1.4029</v>
      </c>
      <c r="H65" s="34">
        <v>1.4753000000000001</v>
      </c>
      <c r="I65" s="34">
        <v>1.4753000000000001</v>
      </c>
      <c r="J65" s="34">
        <v>1.0543</v>
      </c>
      <c r="K65" s="34">
        <v>2.0543999999999998</v>
      </c>
      <c r="L65" s="34">
        <v>0</v>
      </c>
      <c r="M65" s="34">
        <v>2.4161999999999999</v>
      </c>
      <c r="N65" s="34"/>
      <c r="O65" s="89">
        <f t="shared" ref="O65:O103" si="27">(C65*$C$62+D65*$D$62+E65*$E$62+F65*$F$62+G65*$G$62+H65*$H$62+I65*$I$62+J65*$J$62+K65*$K$62+L65*$L$62+M65*$M$62)/$O$62</f>
        <v>1.2796882947426791</v>
      </c>
    </row>
    <row r="66" spans="1:15" x14ac:dyDescent="0.3">
      <c r="A66" s="2" t="s">
        <v>4</v>
      </c>
      <c r="B66" t="s">
        <v>31</v>
      </c>
      <c r="C66" s="459">
        <f>C65*0.04</f>
        <v>2.5163999999999999E-2</v>
      </c>
      <c r="D66" s="39">
        <f t="shared" ref="D66:M66" si="28">D65*0.04</f>
        <v>3.4083999999999996E-2</v>
      </c>
      <c r="E66" s="39">
        <f t="shared" si="28"/>
        <v>3.9275999999999998E-2</v>
      </c>
      <c r="F66" s="39">
        <f t="shared" si="28"/>
        <v>0</v>
      </c>
      <c r="G66" s="39">
        <f t="shared" si="28"/>
        <v>5.6115999999999999E-2</v>
      </c>
      <c r="H66" s="39">
        <f t="shared" si="28"/>
        <v>5.9012000000000002E-2</v>
      </c>
      <c r="I66" s="39">
        <f t="shared" si="28"/>
        <v>5.9012000000000002E-2</v>
      </c>
      <c r="J66" s="39">
        <f>0.06*J65</f>
        <v>6.3257999999999995E-2</v>
      </c>
      <c r="K66" s="39">
        <f t="shared" si="28"/>
        <v>8.2175999999999999E-2</v>
      </c>
      <c r="L66" s="39"/>
      <c r="M66" s="39">
        <f t="shared" si="28"/>
        <v>9.6647999999999998E-2</v>
      </c>
      <c r="N66" s="34"/>
      <c r="O66" s="89">
        <f t="shared" si="27"/>
        <v>5.2516896465204535E-2</v>
      </c>
    </row>
    <row r="67" spans="1:15" x14ac:dyDescent="0.3">
      <c r="A67" s="2" t="s">
        <v>192</v>
      </c>
      <c r="B67" t="s">
        <v>195</v>
      </c>
      <c r="C67" s="458">
        <v>0</v>
      </c>
      <c r="D67" s="34">
        <v>2.7099999999999999E-2</v>
      </c>
      <c r="E67" s="34">
        <v>0.01</v>
      </c>
      <c r="F67" s="34">
        <v>0</v>
      </c>
      <c r="G67" s="34">
        <v>0</v>
      </c>
      <c r="H67" s="34">
        <v>2.0999999999999999E-3</v>
      </c>
      <c r="I67" s="34">
        <v>0</v>
      </c>
      <c r="J67" s="34">
        <v>5.2699999999999997E-2</v>
      </c>
      <c r="K67" s="34">
        <v>2.58E-2</v>
      </c>
      <c r="L67" s="34">
        <v>0</v>
      </c>
      <c r="M67" s="34">
        <v>7.0099999999999996E-2</v>
      </c>
      <c r="N67" s="34"/>
      <c r="O67" s="89">
        <f t="shared" si="27"/>
        <v>2.17820489368061E-2</v>
      </c>
    </row>
    <row r="68" spans="1:15" x14ac:dyDescent="0.3">
      <c r="A68" s="2" t="s">
        <v>5</v>
      </c>
      <c r="B68" t="s">
        <v>32</v>
      </c>
      <c r="C68" s="458">
        <v>8.8300000000000003E-2</v>
      </c>
      <c r="D68" s="34">
        <v>0.1298</v>
      </c>
      <c r="E68" s="34">
        <v>0.16889999999999999</v>
      </c>
      <c r="F68" s="34">
        <v>0</v>
      </c>
      <c r="G68" s="34">
        <v>0.16889999999999999</v>
      </c>
      <c r="H68" s="34">
        <v>0.19689999999999999</v>
      </c>
      <c r="I68" s="34">
        <v>0.19689999999999999</v>
      </c>
      <c r="J68" s="34">
        <v>0.19689999999999999</v>
      </c>
      <c r="K68" s="34">
        <v>0.23380000000000001</v>
      </c>
      <c r="L68" s="34">
        <v>0</v>
      </c>
      <c r="M68" s="34">
        <v>0.27600000000000002</v>
      </c>
      <c r="N68" s="34"/>
      <c r="O68" s="89">
        <f t="shared" si="27"/>
        <v>0.18091289182111825</v>
      </c>
    </row>
    <row r="69" spans="1:15" ht="28.8" x14ac:dyDescent="0.3">
      <c r="A69" s="2" t="s">
        <v>6</v>
      </c>
      <c r="B69" s="454" t="s">
        <v>191</v>
      </c>
      <c r="C69" s="458">
        <v>0.4113</v>
      </c>
      <c r="D69" s="34">
        <v>0.25490000000000002</v>
      </c>
      <c r="E69" s="34">
        <v>0.42620000000000002</v>
      </c>
      <c r="F69" s="34">
        <v>0</v>
      </c>
      <c r="G69" s="34">
        <v>1.8681000000000001</v>
      </c>
      <c r="H69" s="34">
        <v>0.53700000000000003</v>
      </c>
      <c r="I69" s="34">
        <v>1.7910999999999999</v>
      </c>
      <c r="J69" s="34">
        <v>0.91830000000000001</v>
      </c>
      <c r="K69" s="34">
        <v>0.98399999999999999</v>
      </c>
      <c r="L69" s="34">
        <v>0</v>
      </c>
      <c r="M69" s="34">
        <v>1.5430999999999999</v>
      </c>
      <c r="N69" s="34"/>
      <c r="O69" s="89">
        <f t="shared" si="27"/>
        <v>0.60015512915415259</v>
      </c>
    </row>
    <row r="70" spans="1:15" x14ac:dyDescent="0.3">
      <c r="A70" s="2" t="s">
        <v>100</v>
      </c>
      <c r="B70" t="s">
        <v>101</v>
      </c>
      <c r="C70" s="458">
        <v>0</v>
      </c>
      <c r="D70" s="458">
        <v>0</v>
      </c>
      <c r="E70" s="458">
        <v>0</v>
      </c>
      <c r="F70" s="458">
        <v>0</v>
      </c>
      <c r="G70" s="458">
        <v>0</v>
      </c>
      <c r="H70" s="458">
        <v>0</v>
      </c>
      <c r="I70" s="458">
        <v>0</v>
      </c>
      <c r="J70" s="458">
        <v>0.37019999999999997</v>
      </c>
      <c r="K70" s="458">
        <v>0</v>
      </c>
      <c r="L70" s="458">
        <v>0</v>
      </c>
      <c r="M70" s="458">
        <v>0</v>
      </c>
      <c r="N70" s="34"/>
      <c r="O70" s="89">
        <f t="shared" si="27"/>
        <v>2.3339220471835634E-2</v>
      </c>
    </row>
    <row r="71" spans="1:15" ht="28.8" x14ac:dyDescent="0.3">
      <c r="A71" s="349">
        <v>5</v>
      </c>
      <c r="B71" s="353" t="s">
        <v>71</v>
      </c>
      <c r="C71" s="354">
        <f t="shared" ref="C71:K71" si="29">SUM(C72:C74,C78:C80)</f>
        <v>3.3418182400999998</v>
      </c>
      <c r="D71" s="354">
        <f t="shared" si="29"/>
        <v>3.3418182400999998</v>
      </c>
      <c r="E71" s="354">
        <f t="shared" si="29"/>
        <v>4.9189164499999993</v>
      </c>
      <c r="F71" s="354">
        <f>SUM(F72:F74,F78:F80)</f>
        <v>0</v>
      </c>
      <c r="G71" s="354">
        <f t="shared" si="29"/>
        <v>4.9189164499999993</v>
      </c>
      <c r="H71" s="354">
        <f t="shared" si="29"/>
        <v>4.9189164499999993</v>
      </c>
      <c r="I71" s="354">
        <f t="shared" si="29"/>
        <v>4.9189164499999993</v>
      </c>
      <c r="J71" s="354">
        <f t="shared" si="29"/>
        <v>5.3715929749000004</v>
      </c>
      <c r="K71" s="354">
        <f t="shared" si="29"/>
        <v>4.9189164499999993</v>
      </c>
      <c r="L71" s="354"/>
      <c r="M71" s="354">
        <f t="shared" ref="M71" si="30">SUM(M72:M74,M78:M80)</f>
        <v>4.9189164499999993</v>
      </c>
      <c r="N71" s="351"/>
      <c r="O71" s="352">
        <f t="shared" si="27"/>
        <v>4.5211375473319224</v>
      </c>
    </row>
    <row r="72" spans="1:15" x14ac:dyDescent="0.3">
      <c r="A72" s="2" t="s">
        <v>115</v>
      </c>
      <c r="B72" t="s">
        <v>114</v>
      </c>
      <c r="C72" s="34">
        <v>1.8556999999999999</v>
      </c>
      <c r="D72" s="34">
        <v>1.8556999999999999</v>
      </c>
      <c r="E72" s="34">
        <v>2.65</v>
      </c>
      <c r="F72" s="34">
        <v>0</v>
      </c>
      <c r="G72" s="34">
        <v>2.65</v>
      </c>
      <c r="H72" s="34">
        <v>2.65</v>
      </c>
      <c r="I72" s="34">
        <v>2.65</v>
      </c>
      <c r="J72" s="34">
        <v>2.8993000000000002</v>
      </c>
      <c r="K72" s="34">
        <v>2.65</v>
      </c>
      <c r="L72" s="34">
        <v>0</v>
      </c>
      <c r="M72" s="34">
        <v>2.65</v>
      </c>
      <c r="N72" s="39"/>
      <c r="O72" s="89">
        <f t="shared" si="27"/>
        <v>2.4510035992532528</v>
      </c>
    </row>
    <row r="73" spans="1:15" x14ac:dyDescent="0.3">
      <c r="A73" s="2" t="s">
        <v>116</v>
      </c>
      <c r="B73" t="s">
        <v>117</v>
      </c>
      <c r="C73" s="39">
        <f>C72*0.423893</f>
        <v>0.78661824010000003</v>
      </c>
      <c r="D73" s="39">
        <f>D72*0.423893</f>
        <v>0.78661824010000003</v>
      </c>
      <c r="E73" s="39">
        <f t="shared" ref="E73:K73" si="31">E72*0.423893</f>
        <v>1.1233164499999999</v>
      </c>
      <c r="F73" s="39">
        <f t="shared" si="31"/>
        <v>0</v>
      </c>
      <c r="G73" s="39">
        <f t="shared" si="31"/>
        <v>1.1233164499999999</v>
      </c>
      <c r="H73" s="39">
        <f t="shared" si="31"/>
        <v>1.1233164499999999</v>
      </c>
      <c r="I73" s="39">
        <f t="shared" si="31"/>
        <v>1.1233164499999999</v>
      </c>
      <c r="J73" s="39">
        <f t="shared" si="31"/>
        <v>1.2289929749000001</v>
      </c>
      <c r="K73" s="39">
        <f t="shared" si="31"/>
        <v>1.1233164499999999</v>
      </c>
      <c r="L73" s="39"/>
      <c r="M73" s="39">
        <f t="shared" ref="M73" si="32">M72*0.423893</f>
        <v>1.1233164499999999</v>
      </c>
      <c r="N73" s="39"/>
      <c r="O73" s="89">
        <f t="shared" si="27"/>
        <v>1.0389632686982588</v>
      </c>
    </row>
    <row r="74" spans="1:15" x14ac:dyDescent="0.3">
      <c r="A74" s="280" t="s">
        <v>8</v>
      </c>
      <c r="B74" s="1" t="s">
        <v>35</v>
      </c>
      <c r="C74" s="43">
        <f t="shared" ref="C74:K74" si="33">SUM(C75:C77)</f>
        <v>0.47889999999999999</v>
      </c>
      <c r="D74" s="43">
        <f t="shared" ref="D74" si="34">SUM(D75:D77)</f>
        <v>0.47889999999999999</v>
      </c>
      <c r="E74" s="43">
        <f t="shared" si="33"/>
        <v>0.82089999999999996</v>
      </c>
      <c r="F74" s="43">
        <f t="shared" si="33"/>
        <v>0</v>
      </c>
      <c r="G74" s="43">
        <f t="shared" ref="G74:I74" si="35">SUM(G75:G77)</f>
        <v>0.82089999999999996</v>
      </c>
      <c r="H74" s="43">
        <f t="shared" si="35"/>
        <v>0.82089999999999996</v>
      </c>
      <c r="I74" s="43">
        <f t="shared" si="35"/>
        <v>0.82089999999999996</v>
      </c>
      <c r="J74" s="43">
        <f t="shared" si="33"/>
        <v>0.88869999999999993</v>
      </c>
      <c r="K74" s="43">
        <f t="shared" si="33"/>
        <v>0.82089999999999996</v>
      </c>
      <c r="L74" s="43"/>
      <c r="M74" s="43">
        <f t="shared" ref="M74" si="36">SUM(M75:M77)</f>
        <v>0.82089999999999996</v>
      </c>
      <c r="N74" s="43"/>
      <c r="O74" s="75">
        <f t="shared" si="27"/>
        <v>0.73272572845973583</v>
      </c>
    </row>
    <row r="75" spans="1:15" x14ac:dyDescent="0.3">
      <c r="A75" s="2" t="s">
        <v>9</v>
      </c>
      <c r="B75" t="s">
        <v>108</v>
      </c>
      <c r="C75" s="34">
        <v>0.42770000000000002</v>
      </c>
      <c r="D75" s="34">
        <v>0.42770000000000002</v>
      </c>
      <c r="E75" s="34">
        <v>0.73319999999999996</v>
      </c>
      <c r="F75" s="34">
        <v>0</v>
      </c>
      <c r="G75" s="34">
        <v>0.73319999999999996</v>
      </c>
      <c r="H75" s="34">
        <v>0.73319999999999996</v>
      </c>
      <c r="I75" s="34">
        <v>0.73319999999999996</v>
      </c>
      <c r="J75" s="34">
        <v>0.79749999999999999</v>
      </c>
      <c r="K75" s="34">
        <v>0.73319999999999996</v>
      </c>
      <c r="L75" s="34">
        <v>0</v>
      </c>
      <c r="M75" s="34">
        <v>0.73319999999999996</v>
      </c>
      <c r="N75" s="39"/>
      <c r="O75" s="89">
        <f t="shared" si="27"/>
        <v>0.65467167399992421</v>
      </c>
    </row>
    <row r="76" spans="1:15" x14ac:dyDescent="0.3">
      <c r="A76" s="2" t="s">
        <v>10</v>
      </c>
      <c r="B76" t="s">
        <v>109</v>
      </c>
      <c r="C76" s="34">
        <v>4.5400000000000003E-2</v>
      </c>
      <c r="D76" s="34">
        <v>4.5400000000000003E-2</v>
      </c>
      <c r="E76" s="34">
        <v>7.7799999999999994E-2</v>
      </c>
      <c r="F76" s="34">
        <v>0</v>
      </c>
      <c r="G76" s="34">
        <v>7.7799999999999994E-2</v>
      </c>
      <c r="H76" s="34">
        <v>7.7799999999999994E-2</v>
      </c>
      <c r="I76" s="34">
        <v>7.7799999999999994E-2</v>
      </c>
      <c r="J76" s="34">
        <v>8.09E-2</v>
      </c>
      <c r="K76" s="34">
        <v>7.7799999999999994E-2</v>
      </c>
      <c r="L76" s="34">
        <v>0</v>
      </c>
      <c r="M76" s="34">
        <v>7.7799999999999994E-2</v>
      </c>
      <c r="N76" s="39"/>
      <c r="O76" s="89">
        <f t="shared" si="27"/>
        <v>6.9237139815723783E-2</v>
      </c>
    </row>
    <row r="77" spans="1:15" x14ac:dyDescent="0.3">
      <c r="A77" s="2" t="s">
        <v>11</v>
      </c>
      <c r="B77" t="s">
        <v>110</v>
      </c>
      <c r="C77" s="34">
        <v>5.7999999999999996E-3</v>
      </c>
      <c r="D77" s="34">
        <v>5.7999999999999996E-3</v>
      </c>
      <c r="E77" s="34">
        <v>9.9000000000000008E-3</v>
      </c>
      <c r="F77" s="34">
        <v>0</v>
      </c>
      <c r="G77" s="34">
        <v>9.9000000000000008E-3</v>
      </c>
      <c r="H77" s="34">
        <v>9.9000000000000008E-3</v>
      </c>
      <c r="I77" s="34">
        <v>9.9000000000000008E-3</v>
      </c>
      <c r="J77" s="34">
        <v>1.03E-2</v>
      </c>
      <c r="K77" s="34">
        <v>9.9000000000000008E-3</v>
      </c>
      <c r="L77" s="34">
        <v>0</v>
      </c>
      <c r="M77" s="34">
        <v>9.9000000000000008E-3</v>
      </c>
      <c r="N77" s="39"/>
      <c r="O77" s="89">
        <f t="shared" si="27"/>
        <v>8.8169146440879309E-3</v>
      </c>
    </row>
    <row r="78" spans="1:15" x14ac:dyDescent="0.3">
      <c r="A78" s="2" t="s">
        <v>13</v>
      </c>
      <c r="B78" t="s">
        <v>40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9"/>
      <c r="O78" s="89"/>
    </row>
    <row r="79" spans="1:15" x14ac:dyDescent="0.3">
      <c r="A79" s="595" t="s">
        <v>14</v>
      </c>
      <c r="B79" t="s">
        <v>118</v>
      </c>
      <c r="C79" s="34">
        <v>0.16500000000000001</v>
      </c>
      <c r="D79" s="34">
        <v>0.16500000000000001</v>
      </c>
      <c r="E79" s="34">
        <v>0.24529999999999999</v>
      </c>
      <c r="F79" s="34">
        <v>0</v>
      </c>
      <c r="G79" s="34">
        <v>0.24529999999999999</v>
      </c>
      <c r="H79" s="34">
        <v>0.24529999999999999</v>
      </c>
      <c r="I79" s="34">
        <v>0.24529999999999999</v>
      </c>
      <c r="J79" s="34">
        <v>0.26769999999999999</v>
      </c>
      <c r="K79" s="34">
        <v>0.24529999999999999</v>
      </c>
      <c r="L79" s="34">
        <v>0</v>
      </c>
      <c r="M79" s="34">
        <v>0.24529999999999999</v>
      </c>
      <c r="N79" s="39"/>
      <c r="O79" s="89">
        <f t="shared" si="27"/>
        <v>0.22500567978169914</v>
      </c>
    </row>
    <row r="80" spans="1:15" x14ac:dyDescent="0.3">
      <c r="A80" s="595"/>
      <c r="B80" t="s">
        <v>117</v>
      </c>
      <c r="C80" s="34">
        <v>5.5599999999999997E-2</v>
      </c>
      <c r="D80" s="34">
        <v>5.5599999999999997E-2</v>
      </c>
      <c r="E80" s="34">
        <v>7.9399999999999998E-2</v>
      </c>
      <c r="F80" s="34">
        <v>0</v>
      </c>
      <c r="G80" s="34">
        <v>7.9399999999999998E-2</v>
      </c>
      <c r="H80" s="34">
        <v>7.9399999999999998E-2</v>
      </c>
      <c r="I80" s="34">
        <v>7.9399999999999998E-2</v>
      </c>
      <c r="J80" s="34">
        <v>8.6900000000000005E-2</v>
      </c>
      <c r="K80" s="34">
        <v>7.9399999999999998E-2</v>
      </c>
      <c r="L80" s="34">
        <v>0</v>
      </c>
      <c r="M80" s="34">
        <v>7.9399999999999998E-2</v>
      </c>
      <c r="N80" s="39"/>
      <c r="O80" s="89">
        <f t="shared" si="27"/>
        <v>7.3439271138976456E-2</v>
      </c>
    </row>
    <row r="81" spans="1:20" x14ac:dyDescent="0.3">
      <c r="A81" s="349">
        <v>6</v>
      </c>
      <c r="B81" s="350" t="s">
        <v>42</v>
      </c>
      <c r="C81" s="354">
        <f>SUM(C82:C84)</f>
        <v>0.43330000000000002</v>
      </c>
      <c r="D81" s="354">
        <f>SUM(D82:D84)</f>
        <v>0.43330000000000002</v>
      </c>
      <c r="E81" s="354">
        <f t="shared" ref="E81:K81" si="37">SUM(E82:E84)</f>
        <v>0.52279999999999993</v>
      </c>
      <c r="F81" s="354">
        <f>SUM(F82:F84)</f>
        <v>0</v>
      </c>
      <c r="G81" s="354">
        <f t="shared" ref="G81:I81" si="38">SUM(G82:G84)</f>
        <v>0.52279999999999993</v>
      </c>
      <c r="H81" s="354">
        <f t="shared" si="38"/>
        <v>0.52279999999999993</v>
      </c>
      <c r="I81" s="354">
        <f t="shared" si="38"/>
        <v>0.52279999999999993</v>
      </c>
      <c r="J81" s="354">
        <f t="shared" si="37"/>
        <v>1.0912999999999999</v>
      </c>
      <c r="K81" s="354">
        <f t="shared" si="37"/>
        <v>0.52279999999999993</v>
      </c>
      <c r="L81" s="354"/>
      <c r="M81" s="354">
        <f t="shared" ref="M81" si="39">SUM(M82:M84)</f>
        <v>0.52279999999999993</v>
      </c>
      <c r="N81" s="354"/>
      <c r="O81" s="352">
        <f t="shared" si="27"/>
        <v>0.5344475729368352</v>
      </c>
    </row>
    <row r="82" spans="1:20" x14ac:dyDescent="0.3">
      <c r="A82" s="2" t="s">
        <v>15</v>
      </c>
      <c r="B82" t="s">
        <v>43</v>
      </c>
      <c r="C82" s="34">
        <v>0.1898</v>
      </c>
      <c r="D82" s="34">
        <v>0.1898</v>
      </c>
      <c r="E82" s="34">
        <v>0.27929999999999999</v>
      </c>
      <c r="F82" s="34">
        <v>0</v>
      </c>
      <c r="G82" s="34">
        <v>0.27929999999999999</v>
      </c>
      <c r="H82" s="34">
        <v>0.27929999999999999</v>
      </c>
      <c r="I82" s="34">
        <v>0.27929999999999999</v>
      </c>
      <c r="J82" s="34">
        <v>0.30499999999999999</v>
      </c>
      <c r="K82" s="34">
        <v>0.27929999999999999</v>
      </c>
      <c r="L82" s="34">
        <v>0</v>
      </c>
      <c r="M82" s="34">
        <v>0.27929999999999999</v>
      </c>
      <c r="N82" s="39"/>
      <c r="O82" s="89">
        <f t="shared" si="27"/>
        <v>0.25672680342815785</v>
      </c>
    </row>
    <row r="83" spans="1:20" x14ac:dyDescent="0.3">
      <c r="A83" s="2" t="s">
        <v>16</v>
      </c>
      <c r="B83" t="s">
        <v>80</v>
      </c>
      <c r="C83" s="34">
        <v>0.24349999999999999</v>
      </c>
      <c r="D83" s="34">
        <v>0.24349999999999999</v>
      </c>
      <c r="E83" s="34">
        <v>0.24349999999999999</v>
      </c>
      <c r="F83" s="34">
        <v>0</v>
      </c>
      <c r="G83" s="34">
        <v>0.24349999999999999</v>
      </c>
      <c r="H83" s="34">
        <v>0.24349999999999999</v>
      </c>
      <c r="I83" s="34">
        <v>0.24349999999999999</v>
      </c>
      <c r="J83" s="34">
        <v>0.24349999999999999</v>
      </c>
      <c r="K83" s="34">
        <v>0.24349999999999999</v>
      </c>
      <c r="L83" s="34">
        <v>0</v>
      </c>
      <c r="M83" s="34">
        <v>0.24349999999999999</v>
      </c>
      <c r="N83" s="39"/>
      <c r="O83" s="89">
        <f t="shared" si="27"/>
        <v>0.24350000000000002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0.54279999999999995</v>
      </c>
      <c r="K84" s="39"/>
      <c r="L84" s="39"/>
      <c r="M84" s="39"/>
      <c r="N84" s="39"/>
      <c r="O84" s="89">
        <f t="shared" si="27"/>
        <v>3.4220769508677425E-2</v>
      </c>
    </row>
    <row r="85" spans="1:20" x14ac:dyDescent="0.3">
      <c r="A85" s="2" t="s">
        <v>104</v>
      </c>
      <c r="B85" t="s">
        <v>120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0.54279999999999995</v>
      </c>
      <c r="K85" s="34">
        <v>0</v>
      </c>
      <c r="L85" s="34">
        <v>0</v>
      </c>
      <c r="M85" s="34">
        <v>0</v>
      </c>
      <c r="N85" s="39"/>
      <c r="O85" s="89">
        <f t="shared" si="27"/>
        <v>3.4220769508677425E-2</v>
      </c>
    </row>
    <row r="86" spans="1:20" x14ac:dyDescent="0.3">
      <c r="A86" s="349">
        <v>7</v>
      </c>
      <c r="B86" s="350" t="s">
        <v>45</v>
      </c>
      <c r="C86" s="354">
        <f>SUM(C87:C88)</f>
        <v>0.45130000000000003</v>
      </c>
      <c r="D86" s="354">
        <f>SUM(D87:D88)</f>
        <v>0.30599999999999999</v>
      </c>
      <c r="E86" s="354">
        <f t="shared" ref="E86:M86" si="40">SUM(E87:E88)</f>
        <v>0.51780000000000004</v>
      </c>
      <c r="F86" s="354">
        <f>SUM(F87:F88)</f>
        <v>0</v>
      </c>
      <c r="G86" s="354">
        <f t="shared" si="40"/>
        <v>2.0480999999999998</v>
      </c>
      <c r="H86" s="354">
        <f t="shared" si="40"/>
        <v>0.71020000000000005</v>
      </c>
      <c r="I86" s="354">
        <f t="shared" si="40"/>
        <v>1.9629000000000001</v>
      </c>
      <c r="J86" s="354">
        <f t="shared" si="40"/>
        <v>1.0173000000000001</v>
      </c>
      <c r="K86" s="354">
        <f t="shared" si="40"/>
        <v>1.0789</v>
      </c>
      <c r="L86" s="354"/>
      <c r="M86" s="354">
        <f t="shared" si="40"/>
        <v>1.7855000000000001</v>
      </c>
      <c r="N86" s="354"/>
      <c r="O86" s="352">
        <f t="shared" si="27"/>
        <v>0.70830398863820898</v>
      </c>
    </row>
    <row r="87" spans="1:20" x14ac:dyDescent="0.3">
      <c r="A87" s="2" t="s">
        <v>17</v>
      </c>
      <c r="B87" t="s">
        <v>46</v>
      </c>
      <c r="C87" s="34">
        <v>0.43070000000000003</v>
      </c>
      <c r="D87" s="34">
        <v>0.29249999999999998</v>
      </c>
      <c r="E87" s="34">
        <v>0.49490000000000001</v>
      </c>
      <c r="F87" s="34">
        <v>0</v>
      </c>
      <c r="G87" s="34">
        <v>1.9564999999999999</v>
      </c>
      <c r="H87" s="34">
        <v>0.67900000000000005</v>
      </c>
      <c r="I87" s="34">
        <v>1.8766</v>
      </c>
      <c r="J87" s="34">
        <v>0.95669999999999999</v>
      </c>
      <c r="K87" s="34">
        <v>1.0311999999999999</v>
      </c>
      <c r="L87" s="34">
        <v>0</v>
      </c>
      <c r="M87" s="34">
        <v>1.7067000000000001</v>
      </c>
      <c r="N87" s="39"/>
      <c r="O87" s="89">
        <f t="shared" si="27"/>
        <v>0.67605954966829807</v>
      </c>
    </row>
    <row r="88" spans="1:20" x14ac:dyDescent="0.3">
      <c r="A88" s="2" t="s">
        <v>18</v>
      </c>
      <c r="B88" t="s">
        <v>48</v>
      </c>
      <c r="C88" s="34">
        <v>2.06E-2</v>
      </c>
      <c r="D88" s="34">
        <v>1.35E-2</v>
      </c>
      <c r="E88" s="34">
        <v>2.29E-2</v>
      </c>
      <c r="F88" s="34">
        <v>0</v>
      </c>
      <c r="G88" s="34">
        <v>9.1600000000000001E-2</v>
      </c>
      <c r="H88" s="34">
        <v>3.1199999999999999E-2</v>
      </c>
      <c r="I88" s="34">
        <v>8.6300000000000002E-2</v>
      </c>
      <c r="J88" s="34">
        <v>6.0600000000000001E-2</v>
      </c>
      <c r="K88" s="34">
        <v>4.7699999999999999E-2</v>
      </c>
      <c r="L88" s="34">
        <v>0</v>
      </c>
      <c r="M88" s="34">
        <v>7.8799999999999995E-2</v>
      </c>
      <c r="N88" s="39"/>
      <c r="O88" s="89">
        <f t="shared" si="27"/>
        <v>3.224443896991086E-2</v>
      </c>
    </row>
    <row r="89" spans="1:20" x14ac:dyDescent="0.3">
      <c r="A89" s="349">
        <v>8</v>
      </c>
      <c r="B89" s="350" t="s">
        <v>49</v>
      </c>
      <c r="C89" s="354">
        <f>SUM(C90:C93)</f>
        <v>0.87360000000000004</v>
      </c>
      <c r="D89" s="354">
        <f>SUM(D90:D93)</f>
        <v>0.41700000000000004</v>
      </c>
      <c r="E89" s="354">
        <f t="shared" ref="E89:M89" si="41">SUM(E90:E93)</f>
        <v>0.73499999999999999</v>
      </c>
      <c r="F89" s="354">
        <f>SUM(F90:F93)</f>
        <v>0</v>
      </c>
      <c r="G89" s="354">
        <f t="shared" si="41"/>
        <v>2.4665000000000004</v>
      </c>
      <c r="H89" s="354">
        <f t="shared" si="41"/>
        <v>0.95870000000000011</v>
      </c>
      <c r="I89" s="354">
        <f t="shared" si="41"/>
        <v>1.7933000000000001</v>
      </c>
      <c r="J89" s="354">
        <f t="shared" si="41"/>
        <v>1.1981999999999999</v>
      </c>
      <c r="K89" s="354">
        <f t="shared" si="41"/>
        <v>1.5999999999999999</v>
      </c>
      <c r="L89" s="354"/>
      <c r="M89" s="354">
        <f t="shared" si="41"/>
        <v>2.9712000000000001</v>
      </c>
      <c r="N89" s="354"/>
      <c r="O89" s="352">
        <f t="shared" si="27"/>
        <v>1.0002281754871503</v>
      </c>
    </row>
    <row r="90" spans="1:20" x14ac:dyDescent="0.3">
      <c r="A90" s="2" t="s">
        <v>19</v>
      </c>
      <c r="B90" t="s">
        <v>46</v>
      </c>
      <c r="C90" s="34">
        <v>0.44190000000000002</v>
      </c>
      <c r="D90" s="34">
        <v>0.2109</v>
      </c>
      <c r="E90" s="34">
        <v>0.37180000000000002</v>
      </c>
      <c r="F90" s="34">
        <v>0</v>
      </c>
      <c r="G90" s="34">
        <v>1.2476</v>
      </c>
      <c r="H90" s="34">
        <v>0.4849</v>
      </c>
      <c r="I90" s="34">
        <v>0.90710000000000002</v>
      </c>
      <c r="J90" s="34">
        <v>0.60609999999999997</v>
      </c>
      <c r="K90" s="34">
        <v>0.80930000000000002</v>
      </c>
      <c r="L90" s="34">
        <v>0</v>
      </c>
      <c r="M90" s="34">
        <v>1.5028999999999999</v>
      </c>
      <c r="N90" s="39"/>
      <c r="O90" s="89">
        <f t="shared" si="27"/>
        <v>0.50592995829707332</v>
      </c>
    </row>
    <row r="91" spans="1:20" x14ac:dyDescent="0.3">
      <c r="A91" s="2" t="s">
        <v>19</v>
      </c>
      <c r="B91" t="s">
        <v>47</v>
      </c>
      <c r="C91" s="34">
        <v>0.22639999999999999</v>
      </c>
      <c r="D91" s="34">
        <v>0.1081</v>
      </c>
      <c r="E91" s="34">
        <v>0.1905</v>
      </c>
      <c r="F91" s="34">
        <v>0</v>
      </c>
      <c r="G91" s="34">
        <v>0.63919999999999999</v>
      </c>
      <c r="H91" s="34">
        <v>0.2485</v>
      </c>
      <c r="I91" s="34">
        <v>0.46479999999999999</v>
      </c>
      <c r="J91" s="34">
        <v>0.3105</v>
      </c>
      <c r="K91" s="34">
        <v>0.41470000000000001</v>
      </c>
      <c r="L91" s="34">
        <v>0</v>
      </c>
      <c r="M91" s="34">
        <v>0.77</v>
      </c>
      <c r="N91" s="39"/>
      <c r="O91" s="89">
        <f t="shared" si="27"/>
        <v>0.25924325423292349</v>
      </c>
    </row>
    <row r="92" spans="1:20" x14ac:dyDescent="0.3">
      <c r="A92" s="2" t="s">
        <v>20</v>
      </c>
      <c r="B92" t="s">
        <v>50</v>
      </c>
      <c r="C92" s="34">
        <v>0.13569999999999999</v>
      </c>
      <c r="D92" s="34">
        <v>6.4799999999999996E-2</v>
      </c>
      <c r="E92" s="34">
        <v>0.1142</v>
      </c>
      <c r="F92" s="34">
        <v>0</v>
      </c>
      <c r="G92" s="34">
        <v>0.38329999999999997</v>
      </c>
      <c r="H92" s="34">
        <v>0.14899999999999999</v>
      </c>
      <c r="I92" s="34">
        <v>0.27860000000000001</v>
      </c>
      <c r="J92" s="34">
        <v>0.1862</v>
      </c>
      <c r="K92" s="34">
        <v>0.24859999999999999</v>
      </c>
      <c r="L92" s="34">
        <v>0</v>
      </c>
      <c r="M92" s="34">
        <v>0.4617</v>
      </c>
      <c r="N92" s="39"/>
      <c r="O92" s="89">
        <f t="shared" si="27"/>
        <v>0.15542504321538084</v>
      </c>
    </row>
    <row r="93" spans="1:20" x14ac:dyDescent="0.3">
      <c r="A93" s="2" t="s">
        <v>20</v>
      </c>
      <c r="B93" t="s">
        <v>47</v>
      </c>
      <c r="C93" s="34">
        <v>6.9599999999999995E-2</v>
      </c>
      <c r="D93" s="34">
        <v>3.32E-2</v>
      </c>
      <c r="E93" s="34">
        <v>5.8500000000000003E-2</v>
      </c>
      <c r="F93" s="34">
        <v>0</v>
      </c>
      <c r="G93" s="34">
        <v>0.19639999999999999</v>
      </c>
      <c r="H93" s="34">
        <v>7.6300000000000007E-2</v>
      </c>
      <c r="I93" s="34">
        <v>0.14280000000000001</v>
      </c>
      <c r="J93" s="34">
        <v>9.5399999999999999E-2</v>
      </c>
      <c r="K93" s="34">
        <v>0.12740000000000001</v>
      </c>
      <c r="L93" s="34">
        <v>0</v>
      </c>
      <c r="M93" s="34">
        <v>0.2366</v>
      </c>
      <c r="N93" s="39"/>
      <c r="O93" s="89">
        <f t="shared" si="27"/>
        <v>7.9629919741772831E-2</v>
      </c>
    </row>
    <row r="94" spans="1:20" x14ac:dyDescent="0.3">
      <c r="A94" s="349">
        <v>9</v>
      </c>
      <c r="B94" s="350" t="s">
        <v>51</v>
      </c>
      <c r="C94" s="354">
        <f t="shared" ref="C94:K94" si="42">SUM(C97,C99)</f>
        <v>0.43851552240082675</v>
      </c>
      <c r="D94" s="354">
        <f t="shared" si="42"/>
        <v>0.48277810416082689</v>
      </c>
      <c r="E94" s="354">
        <f t="shared" si="42"/>
        <v>0.68956907253659994</v>
      </c>
      <c r="F94" s="354">
        <f t="shared" si="42"/>
        <v>0</v>
      </c>
      <c r="G94" s="354">
        <f t="shared" si="42"/>
        <v>1.1443630168566001</v>
      </c>
      <c r="H94" s="354">
        <f t="shared" si="42"/>
        <v>0.79665573338459994</v>
      </c>
      <c r="I94" s="354">
        <f t="shared" si="42"/>
        <v>0.9669448557846001</v>
      </c>
      <c r="J94" s="354">
        <f t="shared" si="42"/>
        <v>0.96416504833279326</v>
      </c>
      <c r="K94" s="354">
        <f t="shared" si="42"/>
        <v>0.95787354453660001</v>
      </c>
      <c r="L94" s="354"/>
      <c r="M94" s="354">
        <f>SUM(M97,M99)</f>
        <v>1.1756367358326001</v>
      </c>
      <c r="N94" s="354"/>
      <c r="O94" s="352">
        <f t="shared" si="27"/>
        <v>0.74185738756284336</v>
      </c>
    </row>
    <row r="95" spans="1:20" x14ac:dyDescent="0.3">
      <c r="A95" s="345"/>
      <c r="B95" s="286" t="s">
        <v>238</v>
      </c>
      <c r="C95" s="507">
        <v>-1.099</v>
      </c>
      <c r="D95" s="507">
        <v>-0.12089999999999999</v>
      </c>
      <c r="E95" s="507">
        <v>-0.2147</v>
      </c>
      <c r="F95" s="507">
        <v>0</v>
      </c>
      <c r="G95" s="507">
        <v>0</v>
      </c>
      <c r="H95" s="507">
        <v>-1.6E-2</v>
      </c>
      <c r="I95" s="507">
        <v>-1.3534999999999999</v>
      </c>
      <c r="J95" s="507">
        <v>0</v>
      </c>
      <c r="K95" s="507">
        <v>-0.2407</v>
      </c>
      <c r="L95" s="507">
        <v>0</v>
      </c>
      <c r="M95" s="507">
        <v>-0.78049999999999997</v>
      </c>
      <c r="N95" s="268"/>
      <c r="O95" s="357">
        <f t="shared" si="27"/>
        <v>-0.20175440055069363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>SUM(C89,C86,C81,C71,C64)+C95</f>
        <v>5.1548822400999992</v>
      </c>
      <c r="D96" s="360">
        <f t="shared" ref="D96:M96" si="43">SUM(D89,D86,D81,D71,D64)+D95</f>
        <v>5.6752022401</v>
      </c>
      <c r="E96" s="360">
        <f t="shared" si="43"/>
        <v>8.1060924499999985</v>
      </c>
      <c r="F96" s="360">
        <f t="shared" si="43"/>
        <v>0</v>
      </c>
      <c r="G96" s="360">
        <f t="shared" si="43"/>
        <v>13.45233245</v>
      </c>
      <c r="H96" s="360">
        <f t="shared" si="43"/>
        <v>9.364928449999999</v>
      </c>
      <c r="I96" s="360">
        <f t="shared" si="43"/>
        <v>11.36672845</v>
      </c>
      <c r="J96" s="360">
        <f t="shared" si="43"/>
        <v>11.3340509749</v>
      </c>
      <c r="K96" s="360">
        <f t="shared" si="43"/>
        <v>11.260092449999998</v>
      </c>
      <c r="L96" s="360">
        <f t="shared" si="43"/>
        <v>0</v>
      </c>
      <c r="M96" s="360">
        <f t="shared" si="43"/>
        <v>13.819964450000001</v>
      </c>
      <c r="N96" s="361"/>
      <c r="O96" s="455">
        <f t="shared" si="27"/>
        <v>8.7207573654352188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44">SUM(C98:C98)</f>
        <v>0.10739166170800328</v>
      </c>
      <c r="D97" s="354">
        <f t="shared" si="44"/>
        <v>0.11823148826800331</v>
      </c>
      <c r="E97" s="354">
        <f t="shared" si="44"/>
        <v>0.16887422401084998</v>
      </c>
      <c r="F97" s="354">
        <f t="shared" si="44"/>
        <v>0</v>
      </c>
      <c r="G97" s="354">
        <f t="shared" si="44"/>
        <v>0.28025244193085003</v>
      </c>
      <c r="H97" s="354">
        <f t="shared" si="44"/>
        <v>0.19509955439884999</v>
      </c>
      <c r="I97" s="354">
        <f t="shared" si="44"/>
        <v>0.23680305379885</v>
      </c>
      <c r="J97" s="354">
        <f t="shared" si="44"/>
        <v>0.23612228396009172</v>
      </c>
      <c r="K97" s="354">
        <f t="shared" si="44"/>
        <v>0.23458150601084998</v>
      </c>
      <c r="L97" s="354"/>
      <c r="M97" s="354">
        <f>SUM(M98:M98)</f>
        <v>0.28791131938685</v>
      </c>
      <c r="N97" s="354"/>
      <c r="O97" s="352">
        <f t="shared" si="27"/>
        <v>0.18167953819411195</v>
      </c>
    </row>
    <row r="98" spans="1:18" x14ac:dyDescent="0.3">
      <c r="A98" s="2" t="s">
        <v>121</v>
      </c>
      <c r="B98" t="s">
        <v>128</v>
      </c>
      <c r="C98" s="246">
        <f>0.020833*C96</f>
        <v>0.10739166170800328</v>
      </c>
      <c r="D98" s="246">
        <f t="shared" ref="D98:M98" si="45">0.020833*D96</f>
        <v>0.11823148826800331</v>
      </c>
      <c r="E98" s="246">
        <f t="shared" si="45"/>
        <v>0.16887422401084998</v>
      </c>
      <c r="F98" s="246">
        <f t="shared" si="45"/>
        <v>0</v>
      </c>
      <c r="G98" s="246">
        <f t="shared" si="45"/>
        <v>0.28025244193085003</v>
      </c>
      <c r="H98" s="246">
        <f t="shared" si="45"/>
        <v>0.19509955439884999</v>
      </c>
      <c r="I98" s="246">
        <f t="shared" si="45"/>
        <v>0.23680305379885</v>
      </c>
      <c r="J98" s="246">
        <f t="shared" si="45"/>
        <v>0.23612228396009172</v>
      </c>
      <c r="K98" s="246">
        <f t="shared" si="45"/>
        <v>0.23458150601084998</v>
      </c>
      <c r="L98" s="34"/>
      <c r="M98" s="246">
        <f t="shared" si="45"/>
        <v>0.28791131938685</v>
      </c>
      <c r="N98" s="39"/>
      <c r="O98" s="246">
        <f t="shared" si="27"/>
        <v>0.18167953819411195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0.33112386069282346</v>
      </c>
      <c r="D99" s="354">
        <f t="shared" ref="D99:M99" si="46">SUM(D100,D101)</f>
        <v>0.36454661589282356</v>
      </c>
      <c r="E99" s="354">
        <f t="shared" si="46"/>
        <v>0.52069484852574999</v>
      </c>
      <c r="F99" s="354">
        <f t="shared" si="46"/>
        <v>0</v>
      </c>
      <c r="G99" s="354">
        <f t="shared" si="46"/>
        <v>0.86411057492575005</v>
      </c>
      <c r="H99" s="354">
        <f t="shared" si="46"/>
        <v>0.60155617898574998</v>
      </c>
      <c r="I99" s="354">
        <f t="shared" si="46"/>
        <v>0.73014180198575007</v>
      </c>
      <c r="J99" s="354">
        <f t="shared" si="46"/>
        <v>0.72804276437270155</v>
      </c>
      <c r="K99" s="354">
        <f t="shared" si="46"/>
        <v>0.72329203852574997</v>
      </c>
      <c r="L99" s="354"/>
      <c r="M99" s="354">
        <f t="shared" si="46"/>
        <v>0.88772541644575009</v>
      </c>
      <c r="N99" s="354"/>
      <c r="O99" s="352">
        <f t="shared" si="27"/>
        <v>0.56017784936873138</v>
      </c>
      <c r="P99" s="246"/>
    </row>
    <row r="100" spans="1:18" x14ac:dyDescent="0.3">
      <c r="A100" s="2" t="s">
        <v>25</v>
      </c>
      <c r="B100" t="s">
        <v>129</v>
      </c>
      <c r="C100" s="39">
        <f>C98</f>
        <v>0.10739166170800328</v>
      </c>
      <c r="D100" s="39">
        <f t="shared" ref="D100:M100" si="47">D98</f>
        <v>0.11823148826800331</v>
      </c>
      <c r="E100" s="39">
        <f t="shared" si="47"/>
        <v>0.16887422401084998</v>
      </c>
      <c r="F100" s="39">
        <f t="shared" si="47"/>
        <v>0</v>
      </c>
      <c r="G100" s="39">
        <f t="shared" si="47"/>
        <v>0.28025244193085003</v>
      </c>
      <c r="H100" s="39">
        <f t="shared" si="47"/>
        <v>0.19509955439884999</v>
      </c>
      <c r="I100" s="39">
        <f t="shared" si="47"/>
        <v>0.23680305379885</v>
      </c>
      <c r="J100" s="39">
        <f t="shared" si="47"/>
        <v>0.23612228396009172</v>
      </c>
      <c r="K100" s="39">
        <f t="shared" si="47"/>
        <v>0.23458150601084998</v>
      </c>
      <c r="L100" s="39"/>
      <c r="M100" s="39">
        <f t="shared" si="47"/>
        <v>0.28791131938685</v>
      </c>
      <c r="N100" s="39"/>
      <c r="O100" s="246">
        <f t="shared" si="27"/>
        <v>0.18167953819411195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0.22373219898482019</v>
      </c>
      <c r="D101" s="246">
        <f t="shared" ref="D101:M101" si="48">0.043402*D96</f>
        <v>0.24631512762482022</v>
      </c>
      <c r="E101" s="246">
        <f t="shared" si="48"/>
        <v>0.35182062451489998</v>
      </c>
      <c r="F101" s="246">
        <f t="shared" si="48"/>
        <v>0</v>
      </c>
      <c r="G101" s="246">
        <f t="shared" si="48"/>
        <v>0.58385813299490008</v>
      </c>
      <c r="H101" s="246">
        <f t="shared" si="48"/>
        <v>0.40645662458689996</v>
      </c>
      <c r="I101" s="246">
        <f t="shared" si="48"/>
        <v>0.49333874818690004</v>
      </c>
      <c r="J101" s="246">
        <f t="shared" si="48"/>
        <v>0.49192048041260983</v>
      </c>
      <c r="K101" s="246">
        <f t="shared" si="48"/>
        <v>0.48871053251489999</v>
      </c>
      <c r="L101" s="34"/>
      <c r="M101" s="246">
        <f t="shared" si="48"/>
        <v>0.5998140970589001</v>
      </c>
      <c r="N101" s="39"/>
      <c r="O101" s="246">
        <f t="shared" si="27"/>
        <v>0.37849831117461941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509">
        <v>1.5599999999999999E-2</v>
      </c>
      <c r="D102" s="509">
        <v>1.5599999999999999E-2</v>
      </c>
      <c r="E102" s="509">
        <v>1.5599999999999999E-2</v>
      </c>
      <c r="F102" s="509">
        <v>0</v>
      </c>
      <c r="G102" s="509">
        <v>1.5599999999999999E-2</v>
      </c>
      <c r="H102" s="509">
        <v>1.5599999999999999E-2</v>
      </c>
      <c r="I102" s="509">
        <v>1.5599999999999999E-2</v>
      </c>
      <c r="J102" s="509">
        <v>1.5599999999999999E-2</v>
      </c>
      <c r="K102" s="509">
        <v>1.5599999999999999E-2</v>
      </c>
      <c r="L102" s="509">
        <v>0</v>
      </c>
      <c r="M102" s="509">
        <v>1.5599999999999999E-2</v>
      </c>
      <c r="N102" s="367"/>
      <c r="O102" s="368">
        <f t="shared" si="27"/>
        <v>1.5600000000000001E-2</v>
      </c>
    </row>
    <row r="103" spans="1:18" ht="18" x14ac:dyDescent="0.3">
      <c r="A103" s="579" t="s">
        <v>60</v>
      </c>
      <c r="B103" s="579"/>
      <c r="C103" s="340">
        <f>SUM(C94,C96,C102)</f>
        <v>5.6089977625008256</v>
      </c>
      <c r="D103" s="340">
        <f t="shared" ref="D103:M103" si="49">SUM(D94,D96,D102)</f>
        <v>6.1735803442608272</v>
      </c>
      <c r="E103" s="340">
        <f t="shared" si="49"/>
        <v>8.8112615225365971</v>
      </c>
      <c r="F103" s="340">
        <f t="shared" si="49"/>
        <v>0</v>
      </c>
      <c r="G103" s="340">
        <f t="shared" si="49"/>
        <v>14.612295466856599</v>
      </c>
      <c r="H103" s="340">
        <f t="shared" si="49"/>
        <v>10.177184183384599</v>
      </c>
      <c r="I103" s="340">
        <f t="shared" si="49"/>
        <v>12.3492733057846</v>
      </c>
      <c r="J103" s="340">
        <f t="shared" si="49"/>
        <v>12.313816023232793</v>
      </c>
      <c r="K103" s="340">
        <f t="shared" si="49"/>
        <v>12.233565994536598</v>
      </c>
      <c r="L103" s="340">
        <f t="shared" si="49"/>
        <v>0</v>
      </c>
      <c r="M103" s="340">
        <f t="shared" si="49"/>
        <v>15.011201185832601</v>
      </c>
      <c r="N103" s="356"/>
      <c r="O103" s="467">
        <f t="shared" si="27"/>
        <v>9.4782147529980616</v>
      </c>
      <c r="P103" s="335" t="s">
        <v>251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0.31638760491849882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0</v>
      </c>
      <c r="D109" s="1">
        <v>33</v>
      </c>
      <c r="E109" s="1">
        <v>139</v>
      </c>
      <c r="F109" s="1">
        <v>0</v>
      </c>
      <c r="G109" s="1">
        <v>5</v>
      </c>
      <c r="H109" s="1">
        <v>68</v>
      </c>
      <c r="I109" s="1">
        <v>0</v>
      </c>
      <c r="J109" s="1">
        <v>9</v>
      </c>
      <c r="K109" s="1">
        <v>77</v>
      </c>
      <c r="L109" s="1">
        <v>16</v>
      </c>
      <c r="M109" s="1">
        <v>43</v>
      </c>
      <c r="O109" s="1">
        <f>SUM(C109:M109)</f>
        <v>390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502">
        <v>0</v>
      </c>
      <c r="D111" s="508">
        <v>281814.08</v>
      </c>
      <c r="E111" s="505">
        <v>888805.76</v>
      </c>
      <c r="F111" s="504">
        <v>0</v>
      </c>
      <c r="G111" s="505">
        <v>15934.29</v>
      </c>
      <c r="H111" s="505">
        <v>419744.02</v>
      </c>
      <c r="I111" s="504">
        <v>0</v>
      </c>
      <c r="J111" s="503">
        <v>60671.75</v>
      </c>
      <c r="K111" s="505">
        <v>388699.93</v>
      </c>
      <c r="L111" s="505">
        <v>92238.04</v>
      </c>
      <c r="M111" s="505">
        <v>222870.8</v>
      </c>
      <c r="N111" s="342"/>
      <c r="O111" s="344">
        <f>SUM(C111:M111)</f>
        <v>2370778.67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</v>
      </c>
      <c r="D113" s="354">
        <f t="shared" ref="D113:M113" si="50">SUM(D114:D119)</f>
        <v>1.3127879999999998</v>
      </c>
      <c r="E113" s="354">
        <f t="shared" si="50"/>
        <v>1.6025800000000001</v>
      </c>
      <c r="F113" s="354">
        <f t="shared" si="50"/>
        <v>0</v>
      </c>
      <c r="G113" s="354">
        <f t="shared" si="50"/>
        <v>2.621324</v>
      </c>
      <c r="H113" s="354">
        <f t="shared" si="50"/>
        <v>2.2939160000000003</v>
      </c>
      <c r="I113" s="354"/>
      <c r="J113" s="354">
        <f t="shared" si="50"/>
        <v>2.8768380000000002</v>
      </c>
      <c r="K113" s="354">
        <f>SUM(K114:K119)</f>
        <v>3.4468839999999998</v>
      </c>
      <c r="L113" s="354">
        <f t="shared" si="50"/>
        <v>4.0161680000000004</v>
      </c>
      <c r="M113" s="354">
        <f t="shared" si="50"/>
        <v>4.6941639999999998</v>
      </c>
      <c r="N113" s="351"/>
      <c r="O113" s="352">
        <f t="shared" ref="O113:O126" si="51">(C113*$C$111+D113*$D$111+E113*$E$111+F113*$F$111+G113*$G$111+H113*$H$111+I113*$I$111+J113*$J$111+K113*$K$111+L113*$L$111+M113*$M$111)/$O$111</f>
        <v>2.4169075443827324</v>
      </c>
    </row>
    <row r="114" spans="1:15" x14ac:dyDescent="0.3">
      <c r="A114" s="2" t="s">
        <v>3</v>
      </c>
      <c r="B114" t="s">
        <v>30</v>
      </c>
      <c r="C114" s="276">
        <v>0</v>
      </c>
      <c r="D114" s="34">
        <v>0.85219999999999996</v>
      </c>
      <c r="E114" s="34">
        <v>0.98199999999999998</v>
      </c>
      <c r="F114" s="34">
        <v>0</v>
      </c>
      <c r="G114" s="34">
        <v>1.4031</v>
      </c>
      <c r="H114" s="34">
        <v>1.4754</v>
      </c>
      <c r="I114" s="34">
        <v>0</v>
      </c>
      <c r="J114" s="34">
        <v>1.1573</v>
      </c>
      <c r="K114" s="34">
        <v>2.0546000000000002</v>
      </c>
      <c r="L114" s="34">
        <v>2.5392000000000001</v>
      </c>
      <c r="M114" s="34">
        <v>2.5766</v>
      </c>
      <c r="N114" s="34"/>
      <c r="O114" s="89">
        <f t="shared" si="51"/>
        <v>1.447589779270285</v>
      </c>
    </row>
    <row r="115" spans="1:15" x14ac:dyDescent="0.3">
      <c r="A115" s="2" t="s">
        <v>4</v>
      </c>
      <c r="B115" t="s">
        <v>31</v>
      </c>
      <c r="C115" s="39">
        <f t="shared" ref="C115:M115" si="52">C114*0.04</f>
        <v>0</v>
      </c>
      <c r="D115" s="39">
        <f t="shared" si="52"/>
        <v>3.4088E-2</v>
      </c>
      <c r="E115" s="39">
        <f t="shared" si="52"/>
        <v>3.9280000000000002E-2</v>
      </c>
      <c r="F115" s="39">
        <f t="shared" si="52"/>
        <v>0</v>
      </c>
      <c r="G115" s="39">
        <f t="shared" si="52"/>
        <v>5.6124E-2</v>
      </c>
      <c r="H115" s="39">
        <f t="shared" si="52"/>
        <v>5.9016000000000006E-2</v>
      </c>
      <c r="I115" s="39"/>
      <c r="J115" s="39">
        <f>J114*0.06</f>
        <v>6.9438E-2</v>
      </c>
      <c r="K115" s="39">
        <f t="shared" si="52"/>
        <v>8.2184000000000007E-2</v>
      </c>
      <c r="L115" s="39">
        <f t="shared" si="52"/>
        <v>0.10156800000000001</v>
      </c>
      <c r="M115" s="39">
        <f t="shared" si="52"/>
        <v>0.103064</v>
      </c>
      <c r="N115" s="34"/>
      <c r="O115" s="89">
        <f t="shared" si="51"/>
        <v>5.8495931714140151E-2</v>
      </c>
    </row>
    <row r="116" spans="1:15" x14ac:dyDescent="0.3">
      <c r="A116" s="2" t="s">
        <v>192</v>
      </c>
      <c r="B116" t="s">
        <v>195</v>
      </c>
      <c r="C116" s="34">
        <v>0</v>
      </c>
      <c r="D116" s="34">
        <v>2.58E-2</v>
      </c>
      <c r="E116" s="34">
        <v>2.7900000000000001E-2</v>
      </c>
      <c r="F116" s="34">
        <v>0</v>
      </c>
      <c r="G116" s="34">
        <v>0</v>
      </c>
      <c r="H116" s="34">
        <v>1.11E-2</v>
      </c>
      <c r="I116" s="34">
        <v>0</v>
      </c>
      <c r="J116" s="34">
        <v>5.79E-2</v>
      </c>
      <c r="K116" s="34">
        <v>3.3500000000000002E-2</v>
      </c>
      <c r="L116" s="34">
        <v>0.1032</v>
      </c>
      <c r="M116" s="34">
        <v>5.6899999999999999E-2</v>
      </c>
      <c r="N116" s="34"/>
      <c r="O116" s="89">
        <f t="shared" si="51"/>
        <v>3.1830174521521232E-2</v>
      </c>
    </row>
    <row r="117" spans="1:15" x14ac:dyDescent="0.3">
      <c r="A117" s="2" t="s">
        <v>5</v>
      </c>
      <c r="B117" t="s">
        <v>32</v>
      </c>
      <c r="C117" s="34">
        <v>0</v>
      </c>
      <c r="D117" s="34">
        <v>0.1298</v>
      </c>
      <c r="E117" s="34">
        <v>0.16889999999999999</v>
      </c>
      <c r="F117" s="34">
        <v>0</v>
      </c>
      <c r="G117" s="34">
        <v>0.16889999999999999</v>
      </c>
      <c r="H117" s="34">
        <v>0.19689999999999999</v>
      </c>
      <c r="I117" s="34">
        <v>0</v>
      </c>
      <c r="J117" s="34">
        <v>0.19689999999999999</v>
      </c>
      <c r="K117" s="34">
        <v>0.2339</v>
      </c>
      <c r="L117" s="34">
        <v>0.2339</v>
      </c>
      <c r="M117" s="34">
        <v>0.27610000000000001</v>
      </c>
      <c r="N117" s="34"/>
      <c r="O117" s="89">
        <f t="shared" si="51"/>
        <v>0.19318966886309974</v>
      </c>
    </row>
    <row r="118" spans="1:15" x14ac:dyDescent="0.3">
      <c r="A118" s="2" t="s">
        <v>6</v>
      </c>
      <c r="B118" t="s">
        <v>33</v>
      </c>
      <c r="C118" s="34">
        <v>0</v>
      </c>
      <c r="D118" s="34">
        <v>0.27089999999999997</v>
      </c>
      <c r="E118" s="34">
        <v>0.38450000000000001</v>
      </c>
      <c r="F118" s="34">
        <v>0</v>
      </c>
      <c r="G118" s="34">
        <v>0.99319999999999997</v>
      </c>
      <c r="H118" s="34">
        <v>0.55149999999999999</v>
      </c>
      <c r="I118" s="34">
        <v>0</v>
      </c>
      <c r="J118" s="34">
        <v>1.0250999999999999</v>
      </c>
      <c r="K118" s="34">
        <v>1.0427</v>
      </c>
      <c r="L118" s="34">
        <v>1.0383</v>
      </c>
      <c r="M118" s="34">
        <v>1.6815</v>
      </c>
      <c r="N118" s="34"/>
      <c r="O118" s="89">
        <f t="shared" si="51"/>
        <v>0.67632802176257134</v>
      </c>
    </row>
    <row r="119" spans="1:15" x14ac:dyDescent="0.3">
      <c r="A119" s="2" t="s">
        <v>100</v>
      </c>
      <c r="B119" t="s">
        <v>101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0.37019999999999997</v>
      </c>
      <c r="K119" s="34">
        <v>0</v>
      </c>
      <c r="L119" s="34">
        <v>0</v>
      </c>
      <c r="M119" s="34">
        <v>0</v>
      </c>
      <c r="N119" s="34"/>
      <c r="O119" s="89">
        <f t="shared" si="51"/>
        <v>9.4739682511147272E-3</v>
      </c>
    </row>
    <row r="120" spans="1:15" ht="28.8" x14ac:dyDescent="0.3">
      <c r="A120" s="349">
        <v>5</v>
      </c>
      <c r="B120" s="353" t="s">
        <v>71</v>
      </c>
      <c r="C120" s="354">
        <f t="shared" ref="C120:H120" si="53">SUM(C121:C123,C127:C129)</f>
        <v>0</v>
      </c>
      <c r="D120" s="354">
        <f t="shared" si="53"/>
        <v>3.2427270494000004</v>
      </c>
      <c r="E120" s="354">
        <f t="shared" si="53"/>
        <v>4.9052950476000001</v>
      </c>
      <c r="F120" s="354">
        <f t="shared" si="53"/>
        <v>0</v>
      </c>
      <c r="G120" s="354">
        <f t="shared" si="53"/>
        <v>4.9052950476000001</v>
      </c>
      <c r="H120" s="354">
        <f t="shared" si="53"/>
        <v>4.9052950476000001</v>
      </c>
      <c r="I120" s="354"/>
      <c r="J120" s="354">
        <f>SUM(J121:J123,J127:J129)</f>
        <v>5.3565933436999993</v>
      </c>
      <c r="K120" s="354">
        <f>SUM(K121:K123,K127:K129)</f>
        <v>4.9052950476000001</v>
      </c>
      <c r="L120" s="354">
        <f>SUM(L121:L123,L127:L129)</f>
        <v>4.9052950476000001</v>
      </c>
      <c r="M120" s="354">
        <f>SUM(M121:M123,M127:M129)</f>
        <v>4.9052950476000001</v>
      </c>
      <c r="N120" s="351"/>
      <c r="O120" s="352">
        <f t="shared" si="51"/>
        <v>4.7192152506808842</v>
      </c>
    </row>
    <row r="121" spans="1:15" x14ac:dyDescent="0.3">
      <c r="A121" s="2" t="s">
        <v>115</v>
      </c>
      <c r="B121" t="s">
        <v>114</v>
      </c>
      <c r="C121" s="34">
        <v>0</v>
      </c>
      <c r="D121" s="34">
        <v>1.7958000000000001</v>
      </c>
      <c r="E121" s="34">
        <v>2.6332</v>
      </c>
      <c r="F121" s="34">
        <v>0</v>
      </c>
      <c r="G121" s="34">
        <v>2.6332</v>
      </c>
      <c r="H121" s="34">
        <v>2.6332</v>
      </c>
      <c r="I121" s="34">
        <v>0</v>
      </c>
      <c r="J121" s="34">
        <v>2.8809</v>
      </c>
      <c r="K121" s="34">
        <v>2.6332</v>
      </c>
      <c r="L121" s="34">
        <v>2.6332</v>
      </c>
      <c r="M121" s="34">
        <v>2.6332</v>
      </c>
      <c r="N121" s="39"/>
      <c r="O121" s="89">
        <f t="shared" si="51"/>
        <v>2.5399974075720024</v>
      </c>
    </row>
    <row r="122" spans="1:15" x14ac:dyDescent="0.3">
      <c r="A122" s="2" t="s">
        <v>116</v>
      </c>
      <c r="B122" t="s">
        <v>117</v>
      </c>
      <c r="C122" s="39">
        <f>C121*0.423893</f>
        <v>0</v>
      </c>
      <c r="D122" s="39">
        <f>D121*0.423893</f>
        <v>0.76122704940000008</v>
      </c>
      <c r="E122" s="39">
        <f t="shared" ref="E122:M122" si="54">E121*0.423893</f>
        <v>1.1161950476</v>
      </c>
      <c r="F122" s="39">
        <f t="shared" si="54"/>
        <v>0</v>
      </c>
      <c r="G122" s="39">
        <f t="shared" si="54"/>
        <v>1.1161950476</v>
      </c>
      <c r="H122" s="39">
        <f t="shared" si="54"/>
        <v>1.1161950476</v>
      </c>
      <c r="I122" s="39"/>
      <c r="J122" s="39">
        <f t="shared" si="54"/>
        <v>1.2211933437</v>
      </c>
      <c r="K122" s="39">
        <f t="shared" si="54"/>
        <v>1.1161950476</v>
      </c>
      <c r="L122" s="39">
        <f t="shared" si="54"/>
        <v>1.1161950476</v>
      </c>
      <c r="M122" s="39">
        <f t="shared" si="54"/>
        <v>1.1161950476</v>
      </c>
      <c r="N122" s="39"/>
      <c r="O122" s="89">
        <f t="shared" si="51"/>
        <v>1.0766871210879188</v>
      </c>
    </row>
    <row r="123" spans="1:15" x14ac:dyDescent="0.3">
      <c r="A123" s="280" t="s">
        <v>8</v>
      </c>
      <c r="B123" s="1" t="s">
        <v>35</v>
      </c>
      <c r="C123" s="43">
        <f t="shared" ref="C123:F123" si="55">SUM(C124:C126)</f>
        <v>0</v>
      </c>
      <c r="D123" s="43">
        <f t="shared" ref="D123" si="56">SUM(D124:D126)</f>
        <v>0.47170000000000001</v>
      </c>
      <c r="E123" s="43">
        <f t="shared" si="55"/>
        <v>0.83209999999999995</v>
      </c>
      <c r="F123" s="43">
        <f t="shared" si="55"/>
        <v>0</v>
      </c>
      <c r="G123" s="43">
        <f t="shared" ref="G123:H123" si="57">SUM(G124:G126)</f>
        <v>0.83209999999999995</v>
      </c>
      <c r="H123" s="43">
        <f t="shared" si="57"/>
        <v>0.83209999999999995</v>
      </c>
      <c r="I123" s="43"/>
      <c r="J123" s="43">
        <f>SUM(J124:J126)</f>
        <v>0.90089999999999992</v>
      </c>
      <c r="K123" s="43">
        <f t="shared" ref="K123:M123" si="58">SUM(K124:K126)</f>
        <v>0.83209999999999995</v>
      </c>
      <c r="L123" s="43">
        <f t="shared" si="58"/>
        <v>0.83209999999999995</v>
      </c>
      <c r="M123" s="43">
        <f t="shared" si="58"/>
        <v>0.83209999999999995</v>
      </c>
      <c r="N123" s="43"/>
      <c r="O123" s="75">
        <f t="shared" si="51"/>
        <v>0.79102000410481166</v>
      </c>
    </row>
    <row r="124" spans="1:15" x14ac:dyDescent="0.3">
      <c r="A124" s="2" t="s">
        <v>9</v>
      </c>
      <c r="B124" t="s">
        <v>108</v>
      </c>
      <c r="C124" s="34">
        <v>0</v>
      </c>
      <c r="D124" s="34">
        <v>0.42130000000000001</v>
      </c>
      <c r="E124" s="34">
        <v>0.74329999999999996</v>
      </c>
      <c r="F124" s="34">
        <v>0</v>
      </c>
      <c r="G124" s="34">
        <v>0.74329999999999996</v>
      </c>
      <c r="H124" s="34">
        <v>0.74329999999999996</v>
      </c>
      <c r="I124" s="34">
        <v>0</v>
      </c>
      <c r="J124" s="34">
        <v>0.8085</v>
      </c>
      <c r="K124" s="34">
        <v>0.74329999999999996</v>
      </c>
      <c r="L124" s="34">
        <v>0.74329999999999996</v>
      </c>
      <c r="M124" s="34">
        <v>0.74329999999999996</v>
      </c>
      <c r="N124" s="39"/>
      <c r="O124" s="89">
        <f t="shared" si="51"/>
        <v>0.70669247659082401</v>
      </c>
    </row>
    <row r="125" spans="1:15" x14ac:dyDescent="0.3">
      <c r="A125" s="2" t="s">
        <v>10</v>
      </c>
      <c r="B125" t="s">
        <v>109</v>
      </c>
      <c r="C125" s="34">
        <v>0</v>
      </c>
      <c r="D125" s="34">
        <v>4.4699999999999997E-2</v>
      </c>
      <c r="E125" s="34">
        <v>7.8799999999999995E-2</v>
      </c>
      <c r="F125" s="34">
        <v>0</v>
      </c>
      <c r="G125" s="34">
        <v>7.8799999999999995E-2</v>
      </c>
      <c r="H125" s="34">
        <v>7.8799999999999995E-2</v>
      </c>
      <c r="I125" s="34">
        <v>0</v>
      </c>
      <c r="J125" s="34">
        <v>8.2000000000000003E-2</v>
      </c>
      <c r="K125" s="34">
        <v>7.8799999999999995E-2</v>
      </c>
      <c r="L125" s="34">
        <v>7.8799999999999995E-2</v>
      </c>
      <c r="M125" s="34">
        <v>7.8799999999999995E-2</v>
      </c>
      <c r="N125" s="39"/>
      <c r="O125" s="89">
        <f t="shared" si="51"/>
        <v>7.4828431229305784E-2</v>
      </c>
    </row>
    <row r="126" spans="1:15" x14ac:dyDescent="0.3">
      <c r="A126" s="2" t="s">
        <v>11</v>
      </c>
      <c r="B126" t="s">
        <v>110</v>
      </c>
      <c r="C126" s="34">
        <v>0</v>
      </c>
      <c r="D126" s="34">
        <v>5.7000000000000002E-3</v>
      </c>
      <c r="E126" s="34">
        <v>0.01</v>
      </c>
      <c r="F126" s="34">
        <v>0</v>
      </c>
      <c r="G126" s="34">
        <v>0.01</v>
      </c>
      <c r="H126" s="34">
        <v>0.01</v>
      </c>
      <c r="I126" s="34">
        <v>0</v>
      </c>
      <c r="J126" s="34">
        <v>1.04E-2</v>
      </c>
      <c r="K126" s="34">
        <v>0.01</v>
      </c>
      <c r="L126" s="34">
        <v>0.01</v>
      </c>
      <c r="M126" s="34">
        <v>0.01</v>
      </c>
      <c r="N126" s="39"/>
      <c r="O126" s="89">
        <f t="shared" si="51"/>
        <v>9.49909628468186E-3</v>
      </c>
    </row>
    <row r="127" spans="1:15" x14ac:dyDescent="0.3">
      <c r="A127" s="2" t="s">
        <v>13</v>
      </c>
      <c r="B127" t="s">
        <v>40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9"/>
      <c r="O127" s="89"/>
    </row>
    <row r="128" spans="1:15" x14ac:dyDescent="0.3">
      <c r="A128" s="595" t="s">
        <v>14</v>
      </c>
      <c r="B128" t="s">
        <v>118</v>
      </c>
      <c r="C128" s="34">
        <v>0</v>
      </c>
      <c r="D128" s="34">
        <v>0.16020000000000001</v>
      </c>
      <c r="E128" s="34">
        <v>0.24490000000000001</v>
      </c>
      <c r="F128" s="34">
        <v>0</v>
      </c>
      <c r="G128" s="34">
        <v>0.24490000000000001</v>
      </c>
      <c r="H128" s="34">
        <v>0.24490000000000001</v>
      </c>
      <c r="I128" s="34">
        <v>0</v>
      </c>
      <c r="J128" s="34">
        <v>0.26729999999999998</v>
      </c>
      <c r="K128" s="34">
        <v>0.24490000000000001</v>
      </c>
      <c r="L128" s="34">
        <v>0.24490000000000001</v>
      </c>
      <c r="M128" s="34">
        <v>0.24490000000000001</v>
      </c>
      <c r="N128" s="39"/>
      <c r="O128" s="89">
        <f t="shared" ref="O128:O152" si="59">(C128*$C$111+D128*$D$111+E128*$E$111+F128*$F$111+G128*$G$111+H128*$H$111+I128*$I$111+J128*$J$111+K128*$K$111+L128*$L$111+M128*$M$111)/$O$111</f>
        <v>0.23540497388860007</v>
      </c>
    </row>
    <row r="129" spans="1:20" x14ac:dyDescent="0.3">
      <c r="A129" s="595"/>
      <c r="B129" t="s">
        <v>117</v>
      </c>
      <c r="C129" s="34">
        <v>0</v>
      </c>
      <c r="D129" s="34">
        <v>5.3800000000000001E-2</v>
      </c>
      <c r="E129" s="34">
        <v>7.8899999999999998E-2</v>
      </c>
      <c r="F129" s="34">
        <v>0</v>
      </c>
      <c r="G129" s="34">
        <v>7.8899999999999998E-2</v>
      </c>
      <c r="H129" s="34">
        <v>7.8899999999999998E-2</v>
      </c>
      <c r="I129" s="34">
        <v>0</v>
      </c>
      <c r="J129" s="34">
        <v>8.6300000000000002E-2</v>
      </c>
      <c r="K129" s="34">
        <v>7.8899999999999998E-2</v>
      </c>
      <c r="L129" s="34">
        <v>7.8899999999999998E-2</v>
      </c>
      <c r="M129" s="34">
        <v>7.8899999999999998E-2</v>
      </c>
      <c r="N129" s="39"/>
      <c r="O129" s="89">
        <f t="shared" si="59"/>
        <v>7.6105744027551936E-2</v>
      </c>
    </row>
    <row r="130" spans="1:20" x14ac:dyDescent="0.3">
      <c r="A130" s="349">
        <v>6</v>
      </c>
      <c r="B130" s="350" t="s">
        <v>42</v>
      </c>
      <c r="C130" s="354">
        <f>SUM(C131:C133)</f>
        <v>0</v>
      </c>
      <c r="D130" s="354">
        <f>SUM(D131:D133)</f>
        <v>0.40849999999999997</v>
      </c>
      <c r="E130" s="354">
        <f t="shared" ref="E130:H130" si="60">SUM(E131:E133)</f>
        <v>0.503</v>
      </c>
      <c r="F130" s="354">
        <f t="shared" si="60"/>
        <v>0</v>
      </c>
      <c r="G130" s="354">
        <f t="shared" si="60"/>
        <v>0.503</v>
      </c>
      <c r="H130" s="354">
        <f t="shared" si="60"/>
        <v>0.503</v>
      </c>
      <c r="I130" s="354"/>
      <c r="J130" s="354">
        <f>SUM(J131:J133)</f>
        <v>1.0713999999999999</v>
      </c>
      <c r="K130" s="354">
        <f t="shared" ref="K130:M130" si="61">SUM(K131:K133)</f>
        <v>0.503</v>
      </c>
      <c r="L130" s="354">
        <f t="shared" si="61"/>
        <v>0.503</v>
      </c>
      <c r="M130" s="354">
        <f t="shared" si="61"/>
        <v>0.503</v>
      </c>
      <c r="N130" s="354"/>
      <c r="O130" s="352">
        <f t="shared" si="59"/>
        <v>0.50631300101497867</v>
      </c>
    </row>
    <row r="131" spans="1:20" x14ac:dyDescent="0.3">
      <c r="A131" s="2" t="s">
        <v>15</v>
      </c>
      <c r="B131" t="s">
        <v>43</v>
      </c>
      <c r="C131" s="34">
        <v>0</v>
      </c>
      <c r="D131" s="34">
        <v>0.18410000000000001</v>
      </c>
      <c r="E131" s="34">
        <v>0.27860000000000001</v>
      </c>
      <c r="F131" s="34">
        <v>0</v>
      </c>
      <c r="G131" s="34">
        <v>0.27860000000000001</v>
      </c>
      <c r="H131" s="34">
        <v>0.27860000000000001</v>
      </c>
      <c r="I131" s="34">
        <v>0</v>
      </c>
      <c r="J131" s="34">
        <v>0.30420000000000003</v>
      </c>
      <c r="K131" s="34">
        <v>0.27860000000000001</v>
      </c>
      <c r="L131" s="34">
        <v>0.27860000000000001</v>
      </c>
      <c r="M131" s="34">
        <v>0.27860000000000001</v>
      </c>
      <c r="N131" s="39"/>
      <c r="O131" s="89">
        <f t="shared" si="59"/>
        <v>0.26802194221782838</v>
      </c>
    </row>
    <row r="132" spans="1:20" x14ac:dyDescent="0.3">
      <c r="A132" s="2" t="s">
        <v>16</v>
      </c>
      <c r="B132" t="s">
        <v>80</v>
      </c>
      <c r="C132" s="34">
        <v>0</v>
      </c>
      <c r="D132" s="34">
        <v>0.22439999999999999</v>
      </c>
      <c r="E132" s="34">
        <v>0.22439999999999999</v>
      </c>
      <c r="F132" s="34">
        <v>0</v>
      </c>
      <c r="G132" s="34">
        <v>0.22439999999999999</v>
      </c>
      <c r="H132" s="34">
        <v>0.22439999999999999</v>
      </c>
      <c r="I132" s="34">
        <v>0</v>
      </c>
      <c r="J132" s="34">
        <v>0.22439999999999999</v>
      </c>
      <c r="K132" s="34">
        <v>0.22439999999999999</v>
      </c>
      <c r="L132" s="34">
        <v>0.22439999999999999</v>
      </c>
      <c r="M132" s="34">
        <v>0.22439999999999999</v>
      </c>
      <c r="N132" s="39"/>
      <c r="O132" s="89">
        <f t="shared" si="59"/>
        <v>0.22440000000000002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0.54279999999999995</v>
      </c>
      <c r="K133" s="39"/>
      <c r="L133" s="39"/>
      <c r="M133" s="39"/>
      <c r="N133" s="39"/>
      <c r="O133" s="89">
        <f t="shared" si="59"/>
        <v>1.3891058797150389E-2</v>
      </c>
    </row>
    <row r="134" spans="1:20" x14ac:dyDescent="0.3">
      <c r="A134" s="2" t="s">
        <v>104</v>
      </c>
      <c r="B134" t="s">
        <v>106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0.54279999999999995</v>
      </c>
      <c r="K134" s="34">
        <v>0</v>
      </c>
      <c r="L134" s="34">
        <v>0</v>
      </c>
      <c r="M134" s="34">
        <v>0</v>
      </c>
      <c r="N134" s="39"/>
      <c r="O134" s="89">
        <f t="shared" si="59"/>
        <v>1.3891058797150389E-2</v>
      </c>
    </row>
    <row r="135" spans="1:20" x14ac:dyDescent="0.3">
      <c r="A135" s="349">
        <v>7</v>
      </c>
      <c r="B135" s="350" t="s">
        <v>45</v>
      </c>
      <c r="C135" s="354">
        <f>SUM(C136:C137)</f>
        <v>0</v>
      </c>
      <c r="D135" s="354">
        <f>SUM(D136:D137)</f>
        <v>0.32200000000000001</v>
      </c>
      <c r="E135" s="354">
        <f t="shared" ref="E135:M135" si="62">SUM(E136:E137)</f>
        <v>0.46389999999999998</v>
      </c>
      <c r="F135" s="354">
        <f t="shared" si="62"/>
        <v>0</v>
      </c>
      <c r="G135" s="354">
        <f t="shared" si="62"/>
        <v>1.0805</v>
      </c>
      <c r="H135" s="354">
        <f t="shared" si="62"/>
        <v>0.73120000000000007</v>
      </c>
      <c r="I135" s="354"/>
      <c r="J135" s="354">
        <f t="shared" si="62"/>
        <v>1.1355</v>
      </c>
      <c r="K135" s="354">
        <f t="shared" si="62"/>
        <v>1.1357000000000002</v>
      </c>
      <c r="L135" s="354">
        <f t="shared" si="62"/>
        <v>1.1311</v>
      </c>
      <c r="M135" s="354">
        <f t="shared" si="62"/>
        <v>1.9333999999999998</v>
      </c>
      <c r="N135" s="354"/>
      <c r="O135" s="352">
        <f t="shared" si="59"/>
        <v>0.7899358601800649</v>
      </c>
    </row>
    <row r="136" spans="1:20" x14ac:dyDescent="0.3">
      <c r="A136" s="2" t="s">
        <v>17</v>
      </c>
      <c r="B136" t="s">
        <v>46</v>
      </c>
      <c r="C136" s="34">
        <v>0</v>
      </c>
      <c r="D136" s="34">
        <v>0.30420000000000003</v>
      </c>
      <c r="E136" s="34">
        <v>0.43859999999999999</v>
      </c>
      <c r="F136" s="34">
        <v>0</v>
      </c>
      <c r="G136" s="34">
        <v>1.0213000000000001</v>
      </c>
      <c r="H136" s="34">
        <v>0.69120000000000004</v>
      </c>
      <c r="I136" s="34">
        <v>0</v>
      </c>
      <c r="J136" s="34">
        <v>1.0679000000000001</v>
      </c>
      <c r="K136" s="34">
        <v>1.0736000000000001</v>
      </c>
      <c r="L136" s="34">
        <v>1.069</v>
      </c>
      <c r="M136" s="34">
        <v>1.8275999999999999</v>
      </c>
      <c r="N136" s="39"/>
      <c r="O136" s="89">
        <f t="shared" si="59"/>
        <v>0.74658152377674303</v>
      </c>
    </row>
    <row r="137" spans="1:20" x14ac:dyDescent="0.3">
      <c r="A137" s="2" t="s">
        <v>18</v>
      </c>
      <c r="B137" t="s">
        <v>48</v>
      </c>
      <c r="C137" s="34">
        <v>0</v>
      </c>
      <c r="D137" s="34">
        <v>1.78E-2</v>
      </c>
      <c r="E137" s="34">
        <v>2.53E-2</v>
      </c>
      <c r="F137" s="34">
        <v>0</v>
      </c>
      <c r="G137" s="34">
        <v>5.9200000000000003E-2</v>
      </c>
      <c r="H137" s="34">
        <v>0.04</v>
      </c>
      <c r="I137" s="34">
        <v>0</v>
      </c>
      <c r="J137" s="34">
        <v>6.7599999999999993E-2</v>
      </c>
      <c r="K137" s="34">
        <v>6.2100000000000002E-2</v>
      </c>
      <c r="L137" s="34">
        <v>6.2100000000000002E-2</v>
      </c>
      <c r="M137" s="34">
        <v>0.10580000000000001</v>
      </c>
      <c r="N137" s="39"/>
      <c r="O137" s="89">
        <f t="shared" si="59"/>
        <v>4.3354336403321869E-2</v>
      </c>
    </row>
    <row r="138" spans="1:20" x14ac:dyDescent="0.3">
      <c r="A138" s="349">
        <v>8</v>
      </c>
      <c r="B138" s="350" t="s">
        <v>49</v>
      </c>
      <c r="C138" s="354">
        <f>SUM(C139:C142)</f>
        <v>0</v>
      </c>
      <c r="D138" s="354">
        <f>SUM(D139:D142)</f>
        <v>0.442</v>
      </c>
      <c r="E138" s="354">
        <f t="shared" ref="E138:M138" si="63">SUM(E139:E142)</f>
        <v>0.66449999999999987</v>
      </c>
      <c r="F138" s="354">
        <f t="shared" si="63"/>
        <v>0</v>
      </c>
      <c r="G138" s="354">
        <f t="shared" si="63"/>
        <v>1.3116000000000001</v>
      </c>
      <c r="H138" s="354">
        <f t="shared" si="63"/>
        <v>0.99739999999999995</v>
      </c>
      <c r="I138" s="354"/>
      <c r="J138" s="354">
        <f t="shared" si="63"/>
        <v>1.3377000000000001</v>
      </c>
      <c r="K138" s="354">
        <f t="shared" si="63"/>
        <v>1.6820999999999997</v>
      </c>
      <c r="L138" s="354">
        <f>SUM(L139:L142)</f>
        <v>1.5604</v>
      </c>
      <c r="M138" s="354">
        <f t="shared" si="63"/>
        <v>3.1121999999999996</v>
      </c>
      <c r="N138" s="354"/>
      <c r="O138" s="352">
        <f t="shared" si="59"/>
        <v>1.1503667041158252</v>
      </c>
    </row>
    <row r="139" spans="1:20" x14ac:dyDescent="0.3">
      <c r="A139" s="2" t="s">
        <v>19</v>
      </c>
      <c r="B139" t="s">
        <v>46</v>
      </c>
      <c r="C139" s="34">
        <v>0</v>
      </c>
      <c r="D139" s="34">
        <v>0.2235</v>
      </c>
      <c r="E139" s="34">
        <v>0.33610000000000001</v>
      </c>
      <c r="F139" s="34">
        <v>0</v>
      </c>
      <c r="G139" s="34">
        <v>0.6633</v>
      </c>
      <c r="H139" s="34">
        <v>0.50439999999999996</v>
      </c>
      <c r="I139" s="34">
        <v>0</v>
      </c>
      <c r="J139" s="34">
        <v>0.67659999999999998</v>
      </c>
      <c r="K139" s="34">
        <v>0.85070000000000001</v>
      </c>
      <c r="L139" s="34">
        <v>0.78920000000000001</v>
      </c>
      <c r="M139" s="34">
        <v>1.5740000000000001</v>
      </c>
      <c r="N139" s="39"/>
      <c r="O139" s="89">
        <f t="shared" si="59"/>
        <v>0.58179686504856243</v>
      </c>
    </row>
    <row r="140" spans="1:20" x14ac:dyDescent="0.3">
      <c r="A140" s="2" t="s">
        <v>19</v>
      </c>
      <c r="B140" t="s">
        <v>47</v>
      </c>
      <c r="C140" s="34">
        <v>0</v>
      </c>
      <c r="D140" s="34">
        <v>0.11459999999999999</v>
      </c>
      <c r="E140" s="34">
        <v>0.17230000000000001</v>
      </c>
      <c r="F140" s="34">
        <v>0</v>
      </c>
      <c r="G140" s="34">
        <v>0.34</v>
      </c>
      <c r="H140" s="34">
        <v>0.2586</v>
      </c>
      <c r="I140" s="34">
        <v>0</v>
      </c>
      <c r="J140" s="34">
        <v>0.3468</v>
      </c>
      <c r="K140" s="34">
        <v>0.43609999999999999</v>
      </c>
      <c r="L140" s="34">
        <v>0.40450000000000003</v>
      </c>
      <c r="M140" s="34">
        <v>0.80679999999999996</v>
      </c>
      <c r="N140" s="39"/>
      <c r="O140" s="89">
        <f t="shared" si="59"/>
        <v>0.29824633067961598</v>
      </c>
    </row>
    <row r="141" spans="1:20" x14ac:dyDescent="0.3">
      <c r="A141" s="2" t="s">
        <v>20</v>
      </c>
      <c r="B141" t="s">
        <v>50</v>
      </c>
      <c r="C141" s="34">
        <v>0</v>
      </c>
      <c r="D141" s="34">
        <v>6.8699999999999997E-2</v>
      </c>
      <c r="E141" s="34">
        <v>0.1032</v>
      </c>
      <c r="F141" s="34">
        <v>0</v>
      </c>
      <c r="G141" s="34">
        <v>0.20380000000000001</v>
      </c>
      <c r="H141" s="34">
        <v>0.155</v>
      </c>
      <c r="I141" s="34">
        <v>0</v>
      </c>
      <c r="J141" s="34">
        <v>0.20780000000000001</v>
      </c>
      <c r="K141" s="34">
        <v>0.26129999999999998</v>
      </c>
      <c r="L141" s="34">
        <v>0.2424</v>
      </c>
      <c r="M141" s="34">
        <v>0.48349999999999999</v>
      </c>
      <c r="N141" s="39"/>
      <c r="O141" s="89">
        <f t="shared" si="59"/>
        <v>0.17871112666329161</v>
      </c>
    </row>
    <row r="142" spans="1:20" x14ac:dyDescent="0.3">
      <c r="A142" s="2" t="s">
        <v>20</v>
      </c>
      <c r="B142" t="s">
        <v>47</v>
      </c>
      <c r="C142" s="34">
        <v>0</v>
      </c>
      <c r="D142" s="34">
        <v>3.5200000000000002E-2</v>
      </c>
      <c r="E142" s="34">
        <v>5.2900000000000003E-2</v>
      </c>
      <c r="F142" s="34">
        <v>0</v>
      </c>
      <c r="G142" s="34">
        <v>0.1045</v>
      </c>
      <c r="H142" s="34">
        <v>7.9399999999999998E-2</v>
      </c>
      <c r="I142" s="34">
        <v>0</v>
      </c>
      <c r="J142" s="34">
        <v>0.1065</v>
      </c>
      <c r="K142" s="34">
        <v>0.13400000000000001</v>
      </c>
      <c r="L142" s="34">
        <v>0.12429999999999999</v>
      </c>
      <c r="M142" s="34">
        <v>0.24790000000000001</v>
      </c>
      <c r="N142" s="39"/>
      <c r="O142" s="89">
        <f t="shared" si="59"/>
        <v>9.1612381724355568E-2</v>
      </c>
    </row>
    <row r="143" spans="1:20" x14ac:dyDescent="0.3">
      <c r="A143" s="349">
        <v>9</v>
      </c>
      <c r="B143" s="350" t="s">
        <v>51</v>
      </c>
      <c r="C143" s="354">
        <f t="shared" ref="C143:M143" si="64">SUM(C146,C148)</f>
        <v>0</v>
      </c>
      <c r="D143" s="354">
        <f t="shared" si="64"/>
        <v>0.4872707842223592</v>
      </c>
      <c r="E143" s="354">
        <f t="shared" si="64"/>
        <v>0.69239184974923673</v>
      </c>
      <c r="F143" s="354">
        <f t="shared" si="64"/>
        <v>0</v>
      </c>
      <c r="G143" s="354">
        <f t="shared" si="64"/>
        <v>0.88655479594123676</v>
      </c>
      <c r="H143" s="354">
        <f t="shared" si="64"/>
        <v>0.80226023419723691</v>
      </c>
      <c r="I143" s="354"/>
      <c r="J143" s="354">
        <f t="shared" si="64"/>
        <v>1.0019335703458716</v>
      </c>
      <c r="K143" s="354">
        <f t="shared" si="64"/>
        <v>0.96914391442123693</v>
      </c>
      <c r="L143" s="354">
        <f t="shared" si="64"/>
        <v>0.99462041933323686</v>
      </c>
      <c r="M143" s="354">
        <f t="shared" si="64"/>
        <v>1.288615087061237</v>
      </c>
      <c r="N143" s="354"/>
      <c r="O143" s="352">
        <f t="shared" si="59"/>
        <v>0.80987059714391796</v>
      </c>
    </row>
    <row r="144" spans="1:20" x14ac:dyDescent="0.3">
      <c r="A144" s="345"/>
      <c r="B144" s="286" t="s">
        <v>238</v>
      </c>
      <c r="C144" s="507">
        <v>0</v>
      </c>
      <c r="D144" s="507">
        <v>0</v>
      </c>
      <c r="E144" s="507">
        <v>0</v>
      </c>
      <c r="F144" s="507">
        <v>0</v>
      </c>
      <c r="G144" s="507">
        <v>0</v>
      </c>
      <c r="H144" s="507">
        <v>0</v>
      </c>
      <c r="I144" s="507">
        <v>0</v>
      </c>
      <c r="J144" s="507">
        <v>0</v>
      </c>
      <c r="K144" s="507">
        <v>-0.28039999999999998</v>
      </c>
      <c r="L144" s="507">
        <v>-0.4239</v>
      </c>
      <c r="M144" s="507">
        <v>0</v>
      </c>
      <c r="N144" s="268"/>
      <c r="O144" s="357">
        <f t="shared" si="59"/>
        <v>-6.2465200738456107E-2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>SUM(C138,C135,C130,C120,C113)+C144</f>
        <v>0</v>
      </c>
      <c r="D145" s="360">
        <f t="shared" ref="D145:M145" si="65">SUM(D138,D135,D130,D120,D113)+D144</f>
        <v>5.7280150493999997</v>
      </c>
      <c r="E145" s="360">
        <f t="shared" si="65"/>
        <v>8.1392750476</v>
      </c>
      <c r="F145" s="360">
        <f t="shared" si="65"/>
        <v>0</v>
      </c>
      <c r="G145" s="360">
        <f t="shared" si="65"/>
        <v>10.4217190476</v>
      </c>
      <c r="H145" s="360">
        <f t="shared" si="65"/>
        <v>9.4308110476000007</v>
      </c>
      <c r="I145" s="360">
        <f t="shared" si="65"/>
        <v>0</v>
      </c>
      <c r="J145" s="360">
        <f t="shared" si="65"/>
        <v>11.7780313437</v>
      </c>
      <c r="K145" s="360">
        <f t="shared" si="65"/>
        <v>11.392579047600002</v>
      </c>
      <c r="L145" s="360">
        <f t="shared" si="65"/>
        <v>11.692063047600001</v>
      </c>
      <c r="M145" s="360">
        <f t="shared" si="65"/>
        <v>15.1480590476</v>
      </c>
      <c r="N145" s="361"/>
      <c r="O145" s="362">
        <f t="shared" si="59"/>
        <v>9.5202731596360302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66">SUM(C147:C147)</f>
        <v>0</v>
      </c>
      <c r="D146" s="354">
        <f t="shared" si="66"/>
        <v>0.1193317375241502</v>
      </c>
      <c r="E146" s="354">
        <f t="shared" si="66"/>
        <v>0.16956551706665079</v>
      </c>
      <c r="F146" s="354">
        <f t="shared" si="66"/>
        <v>0</v>
      </c>
      <c r="G146" s="354">
        <f t="shared" si="66"/>
        <v>0.2171156729186508</v>
      </c>
      <c r="H146" s="354">
        <f t="shared" si="66"/>
        <v>0.19647208655465082</v>
      </c>
      <c r="I146" s="354"/>
      <c r="J146" s="354">
        <f t="shared" si="66"/>
        <v>0.24537172698330212</v>
      </c>
      <c r="K146" s="354">
        <f t="shared" si="66"/>
        <v>0.23734159929865084</v>
      </c>
      <c r="L146" s="354">
        <f t="shared" si="66"/>
        <v>0.24358074947065084</v>
      </c>
      <c r="M146" s="354">
        <f t="shared" si="66"/>
        <v>0.31557951413865082</v>
      </c>
      <c r="N146" s="354"/>
      <c r="O146" s="352">
        <f t="shared" si="59"/>
        <v>0.19833585073469742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0</v>
      </c>
      <c r="D147" s="246">
        <f t="shared" ref="D147:M147" si="67">0.020833*D145</f>
        <v>0.1193317375241502</v>
      </c>
      <c r="E147" s="246">
        <f t="shared" si="67"/>
        <v>0.16956551706665079</v>
      </c>
      <c r="F147" s="246">
        <f t="shared" si="67"/>
        <v>0</v>
      </c>
      <c r="G147" s="246">
        <f t="shared" si="67"/>
        <v>0.2171156729186508</v>
      </c>
      <c r="H147" s="246">
        <f t="shared" si="67"/>
        <v>0.19647208655465082</v>
      </c>
      <c r="I147" s="34"/>
      <c r="J147" s="246">
        <f t="shared" si="67"/>
        <v>0.24537172698330212</v>
      </c>
      <c r="K147" s="246">
        <f t="shared" si="67"/>
        <v>0.23734159929865084</v>
      </c>
      <c r="L147" s="246">
        <f t="shared" si="67"/>
        <v>0.24358074947065084</v>
      </c>
      <c r="M147" s="246">
        <f t="shared" si="67"/>
        <v>0.31557951413865082</v>
      </c>
      <c r="N147" s="39"/>
      <c r="O147" s="246">
        <f t="shared" si="59"/>
        <v>0.19833585073469742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</v>
      </c>
      <c r="D148" s="354">
        <f>SUM(D149,D150)</f>
        <v>0.36793904669820898</v>
      </c>
      <c r="E148" s="354">
        <f t="shared" ref="E148:M148" si="68">SUM(E149,E150)</f>
        <v>0.52282633268258594</v>
      </c>
      <c r="F148" s="354">
        <f t="shared" si="68"/>
        <v>0</v>
      </c>
      <c r="G148" s="354">
        <f t="shared" si="68"/>
        <v>0.66943912302258601</v>
      </c>
      <c r="H148" s="354">
        <f t="shared" si="68"/>
        <v>0.60578814764258615</v>
      </c>
      <c r="I148" s="354"/>
      <c r="J148" s="354">
        <f t="shared" si="68"/>
        <v>0.7565618433625696</v>
      </c>
      <c r="K148" s="354">
        <f t="shared" si="68"/>
        <v>0.73180231512258609</v>
      </c>
      <c r="L148" s="354">
        <f t="shared" si="68"/>
        <v>0.75103966986258608</v>
      </c>
      <c r="M148" s="354">
        <f t="shared" si="68"/>
        <v>0.97303557292258613</v>
      </c>
      <c r="N148" s="354"/>
      <c r="O148" s="352">
        <f t="shared" si="59"/>
        <v>0.61153474640922045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0</v>
      </c>
      <c r="D149" s="39">
        <f t="shared" ref="D149:M149" si="69">D147</f>
        <v>0.1193317375241502</v>
      </c>
      <c r="E149" s="39">
        <f>E147</f>
        <v>0.16956551706665079</v>
      </c>
      <c r="F149" s="39">
        <f t="shared" si="69"/>
        <v>0</v>
      </c>
      <c r="G149" s="39">
        <f t="shared" si="69"/>
        <v>0.2171156729186508</v>
      </c>
      <c r="H149" s="39">
        <f t="shared" si="69"/>
        <v>0.19647208655465082</v>
      </c>
      <c r="I149" s="39"/>
      <c r="J149" s="39">
        <f t="shared" si="69"/>
        <v>0.24537172698330212</v>
      </c>
      <c r="K149" s="39">
        <f t="shared" si="69"/>
        <v>0.23734159929865084</v>
      </c>
      <c r="L149" s="39">
        <f t="shared" si="69"/>
        <v>0.24358074947065084</v>
      </c>
      <c r="M149" s="39">
        <f t="shared" si="69"/>
        <v>0.31557951413865082</v>
      </c>
      <c r="N149" s="39"/>
      <c r="O149" s="39">
        <f t="shared" si="59"/>
        <v>0.19833585073469742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</v>
      </c>
      <c r="D150" s="246">
        <f t="shared" ref="D150:M150" si="70">0.043402*D145</f>
        <v>0.24860730917405879</v>
      </c>
      <c r="E150" s="246">
        <f t="shared" si="70"/>
        <v>0.3532608156159352</v>
      </c>
      <c r="F150" s="246">
        <f t="shared" si="70"/>
        <v>0</v>
      </c>
      <c r="G150" s="246">
        <f t="shared" si="70"/>
        <v>0.45232345010393521</v>
      </c>
      <c r="H150" s="246">
        <f t="shared" si="70"/>
        <v>0.40931606108793528</v>
      </c>
      <c r="I150" s="34"/>
      <c r="J150" s="246">
        <f t="shared" si="70"/>
        <v>0.51119011637926748</v>
      </c>
      <c r="K150" s="246">
        <f t="shared" si="70"/>
        <v>0.4944607158239353</v>
      </c>
      <c r="L150" s="246">
        <f t="shared" si="70"/>
        <v>0.5074589203919353</v>
      </c>
      <c r="M150" s="246">
        <f t="shared" si="70"/>
        <v>0.65745605878393532</v>
      </c>
      <c r="N150" s="39"/>
      <c r="O150" s="246">
        <f t="shared" si="59"/>
        <v>0.41319889567452306</v>
      </c>
      <c r="P150" s="246"/>
    </row>
    <row r="151" spans="1:20" ht="28.8" x14ac:dyDescent="0.3">
      <c r="A151" s="364">
        <v>10</v>
      </c>
      <c r="B151" s="365" t="s">
        <v>134</v>
      </c>
      <c r="C151" s="509">
        <v>0</v>
      </c>
      <c r="D151" s="509">
        <v>1.6299999999999999E-2</v>
      </c>
      <c r="E151" s="509">
        <v>1.6299999999999999E-2</v>
      </c>
      <c r="F151" s="509">
        <v>0</v>
      </c>
      <c r="G151" s="509">
        <v>1.6299999999999999E-2</v>
      </c>
      <c r="H151" s="509">
        <v>1.6299999999999999E-2</v>
      </c>
      <c r="I151" s="509">
        <v>0</v>
      </c>
      <c r="J151" s="509">
        <v>1.6299999999999999E-2</v>
      </c>
      <c r="K151" s="509">
        <v>1.6299999999999999E-2</v>
      </c>
      <c r="L151" s="509">
        <v>1.6299999999999999E-2</v>
      </c>
      <c r="M151" s="509">
        <v>1.6299999999999999E-2</v>
      </c>
      <c r="N151" s="367"/>
      <c r="O151" s="368">
        <f t="shared" si="59"/>
        <v>1.6299999999999999E-2</v>
      </c>
    </row>
    <row r="152" spans="1:20" ht="18" x14ac:dyDescent="0.3">
      <c r="A152" s="579" t="s">
        <v>60</v>
      </c>
      <c r="B152" s="579"/>
      <c r="C152" s="340">
        <f>SUM(C143,C145,C151)</f>
        <v>0</v>
      </c>
      <c r="D152" s="340">
        <f t="shared" ref="D152:M152" si="71">SUM(D143,D145,D151)</f>
        <v>6.2315858336223595</v>
      </c>
      <c r="E152" s="340">
        <f t="shared" si="71"/>
        <v>8.8479668973492362</v>
      </c>
      <c r="F152" s="340">
        <f t="shared" si="71"/>
        <v>0</v>
      </c>
      <c r="G152" s="340">
        <f t="shared" si="71"/>
        <v>11.324573843541236</v>
      </c>
      <c r="H152" s="340">
        <f t="shared" si="71"/>
        <v>10.249371281797236</v>
      </c>
      <c r="I152" s="340">
        <f t="shared" si="71"/>
        <v>0</v>
      </c>
      <c r="J152" s="340">
        <f t="shared" si="71"/>
        <v>12.796264914045871</v>
      </c>
      <c r="K152" s="340">
        <f t="shared" si="71"/>
        <v>12.378022962021237</v>
      </c>
      <c r="L152" s="340">
        <f t="shared" si="71"/>
        <v>12.702983466933238</v>
      </c>
      <c r="M152" s="340">
        <f t="shared" si="71"/>
        <v>16.45297413466124</v>
      </c>
      <c r="N152" s="369"/>
      <c r="O152" s="467">
        <f t="shared" si="59"/>
        <v>10.346443756779948</v>
      </c>
      <c r="P152" t="s">
        <v>252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0.34536952843320246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5</v>
      </c>
      <c r="D158" s="1">
        <v>25</v>
      </c>
      <c r="E158" s="1">
        <v>175</v>
      </c>
      <c r="F158" s="1">
        <v>0</v>
      </c>
      <c r="G158" s="1">
        <v>0</v>
      </c>
      <c r="H158" s="1">
        <v>79</v>
      </c>
      <c r="I158" s="1">
        <v>0</v>
      </c>
      <c r="J158" s="1">
        <v>0</v>
      </c>
      <c r="K158" s="1">
        <v>76</v>
      </c>
      <c r="L158" s="1">
        <v>16</v>
      </c>
      <c r="M158" s="1">
        <v>69</v>
      </c>
      <c r="O158" s="1">
        <f>SUM(C158:M158)</f>
        <v>445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503">
        <v>21007.23</v>
      </c>
      <c r="D160" s="505">
        <v>239893.6</v>
      </c>
      <c r="E160" s="505">
        <v>1187283.32</v>
      </c>
      <c r="F160" s="504">
        <v>0</v>
      </c>
      <c r="G160" s="504">
        <v>0</v>
      </c>
      <c r="H160" s="505">
        <v>441787.07</v>
      </c>
      <c r="I160" s="504">
        <v>0</v>
      </c>
      <c r="J160" s="502">
        <v>0</v>
      </c>
      <c r="K160" s="505">
        <v>352699.69</v>
      </c>
      <c r="L160" s="505">
        <v>77778.59</v>
      </c>
      <c r="M160" s="505">
        <v>358831.79</v>
      </c>
      <c r="N160" s="342"/>
      <c r="O160" s="344">
        <f>SUM(C160:M160)</f>
        <v>2679281.29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1.0455639999999999</v>
      </c>
      <c r="D162" s="354">
        <f>SUM(D163:D167)</f>
        <v>1.2741880000000001</v>
      </c>
      <c r="E162" s="354">
        <f t="shared" ref="E162:H162" si="72">SUM(E163:E167)</f>
        <v>1.5684760000000002</v>
      </c>
      <c r="F162" s="354">
        <f t="shared" si="72"/>
        <v>0</v>
      </c>
      <c r="G162" s="354">
        <f t="shared" si="72"/>
        <v>0</v>
      </c>
      <c r="H162" s="354">
        <f t="shared" si="72"/>
        <v>2.344516</v>
      </c>
      <c r="I162" s="354"/>
      <c r="J162" s="354"/>
      <c r="K162" s="354">
        <f>SUM(K163:K167)</f>
        <v>3.5194800000000002</v>
      </c>
      <c r="L162" s="354">
        <f>SUM(L163:L167)</f>
        <v>4.0609760000000001</v>
      </c>
      <c r="M162" s="354">
        <f t="shared" ref="M162" si="73">SUM(M163:M167)</f>
        <v>4.74498</v>
      </c>
      <c r="N162" s="354"/>
      <c r="O162" s="352">
        <f t="shared" ref="O162:O175" si="74">(C162*$C$160+D162*$D$160+E162*$E$160+F162*$F$160+G162*$G$160+H162*$H$160+I162*$I$160+J162*$J$160+K162*$K$160+L162*$L$160+M162*$M$160)/$O$160</f>
        <v>2.4205977849500826</v>
      </c>
    </row>
    <row r="163" spans="1:15" x14ac:dyDescent="0.3">
      <c r="A163" s="2" t="s">
        <v>3</v>
      </c>
      <c r="B163" t="s">
        <v>30</v>
      </c>
      <c r="C163" s="34">
        <v>0.62909999999999999</v>
      </c>
      <c r="D163" s="34">
        <v>0.85219999999999996</v>
      </c>
      <c r="E163" s="34">
        <v>0.9819</v>
      </c>
      <c r="F163" s="34">
        <v>0</v>
      </c>
      <c r="G163" s="34">
        <v>0</v>
      </c>
      <c r="H163" s="34">
        <v>1.4754</v>
      </c>
      <c r="I163" s="34">
        <v>0</v>
      </c>
      <c r="J163" s="34"/>
      <c r="K163" s="34">
        <v>2.0545</v>
      </c>
      <c r="L163" s="34">
        <v>2.4519000000000002</v>
      </c>
      <c r="M163" s="34">
        <v>2.6495000000000002</v>
      </c>
      <c r="N163" s="34"/>
      <c r="O163" s="89">
        <f t="shared" si="74"/>
        <v>1.4561034667733601</v>
      </c>
    </row>
    <row r="164" spans="1:15" x14ac:dyDescent="0.3">
      <c r="A164" s="2" t="s">
        <v>4</v>
      </c>
      <c r="B164" t="s">
        <v>31</v>
      </c>
      <c r="C164" s="39">
        <f>C163*0.04</f>
        <v>2.5163999999999999E-2</v>
      </c>
      <c r="D164" s="39">
        <f t="shared" ref="D164:M164" si="75">D163*0.04</f>
        <v>3.4088E-2</v>
      </c>
      <c r="E164" s="39">
        <f t="shared" si="75"/>
        <v>3.9275999999999998E-2</v>
      </c>
      <c r="F164" s="39">
        <f t="shared" si="75"/>
        <v>0</v>
      </c>
      <c r="G164" s="39">
        <f t="shared" si="75"/>
        <v>0</v>
      </c>
      <c r="H164" s="39">
        <f t="shared" si="75"/>
        <v>5.9016000000000006E-2</v>
      </c>
      <c r="I164" s="39"/>
      <c r="J164" s="39"/>
      <c r="K164" s="39">
        <f t="shared" si="75"/>
        <v>8.2180000000000003E-2</v>
      </c>
      <c r="L164" s="39">
        <f t="shared" si="75"/>
        <v>9.807600000000001E-2</v>
      </c>
      <c r="M164" s="39">
        <f t="shared" si="75"/>
        <v>0.10598</v>
      </c>
      <c r="N164" s="34"/>
      <c r="O164" s="89">
        <f t="shared" si="74"/>
        <v>5.8244138670934406E-2</v>
      </c>
    </row>
    <row r="165" spans="1:15" x14ac:dyDescent="0.3">
      <c r="A165" s="2" t="s">
        <v>192</v>
      </c>
      <c r="B165" t="s">
        <v>195</v>
      </c>
      <c r="C165" s="34">
        <v>0</v>
      </c>
      <c r="D165" s="34">
        <v>1.7000000000000001E-2</v>
      </c>
      <c r="E165" s="34">
        <v>1.6E-2</v>
      </c>
      <c r="F165" s="34">
        <v>0</v>
      </c>
      <c r="G165" s="34">
        <v>0</v>
      </c>
      <c r="H165" s="34">
        <v>1.2999999999999999E-3</v>
      </c>
      <c r="I165" s="34">
        <v>0</v>
      </c>
      <c r="J165" s="34">
        <v>0</v>
      </c>
      <c r="K165" s="34">
        <v>1.3899999999999999E-2</v>
      </c>
      <c r="L165" s="34">
        <v>4.5999999999999999E-2</v>
      </c>
      <c r="M165" s="34">
        <v>4.0300000000000002E-2</v>
      </c>
      <c r="N165" s="34"/>
      <c r="O165" s="89">
        <f t="shared" si="74"/>
        <v>1.7389107165750407E-2</v>
      </c>
    </row>
    <row r="166" spans="1:15" x14ac:dyDescent="0.3">
      <c r="A166" s="2" t="s">
        <v>5</v>
      </c>
      <c r="B166" t="s">
        <v>32</v>
      </c>
      <c r="C166" s="34">
        <v>8.8300000000000003E-2</v>
      </c>
      <c r="D166" s="34">
        <v>0.1298</v>
      </c>
      <c r="E166" s="34">
        <v>0.16889999999999999</v>
      </c>
      <c r="F166" s="34">
        <v>0</v>
      </c>
      <c r="G166" s="34">
        <v>0</v>
      </c>
      <c r="H166" s="34">
        <v>0.19689999999999999</v>
      </c>
      <c r="I166" s="34">
        <v>0</v>
      </c>
      <c r="J166" s="34">
        <v>0</v>
      </c>
      <c r="K166" s="34">
        <v>0.23380000000000001</v>
      </c>
      <c r="L166" s="34">
        <v>0.23380000000000001</v>
      </c>
      <c r="M166" s="34">
        <v>0.27600000000000002</v>
      </c>
      <c r="N166" s="34"/>
      <c r="O166" s="89">
        <f t="shared" si="74"/>
        <v>0.19415525811550755</v>
      </c>
    </row>
    <row r="167" spans="1:15" x14ac:dyDescent="0.3">
      <c r="A167" s="2" t="s">
        <v>6</v>
      </c>
      <c r="B167" t="s">
        <v>33</v>
      </c>
      <c r="C167" s="34">
        <v>0.30299999999999999</v>
      </c>
      <c r="D167" s="34">
        <v>0.24110000000000001</v>
      </c>
      <c r="E167" s="34">
        <v>0.3624</v>
      </c>
      <c r="F167" s="34">
        <v>0</v>
      </c>
      <c r="G167" s="34">
        <v>0</v>
      </c>
      <c r="H167" s="34">
        <v>0.6119</v>
      </c>
      <c r="I167" s="34">
        <v>0</v>
      </c>
      <c r="J167" s="34">
        <v>0</v>
      </c>
      <c r="K167" s="34">
        <v>1.1351</v>
      </c>
      <c r="L167" s="34">
        <v>1.2312000000000001</v>
      </c>
      <c r="M167" s="34">
        <v>1.6732</v>
      </c>
      <c r="N167" s="34"/>
      <c r="O167" s="89">
        <f t="shared" si="74"/>
        <v>0.69470581422453037</v>
      </c>
    </row>
    <row r="168" spans="1:15" x14ac:dyDescent="0.3">
      <c r="A168" s="2" t="s">
        <v>100</v>
      </c>
      <c r="B168" t="s">
        <v>101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/>
      <c r="O168" s="89">
        <f t="shared" si="74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76">SUM(C170:C172,C176:C178)</f>
        <v>3.3223359521</v>
      </c>
      <c r="D169" s="354">
        <f t="shared" si="76"/>
        <v>3.3223359521</v>
      </c>
      <c r="E169" s="354">
        <f t="shared" si="76"/>
        <v>4.9905484614000004</v>
      </c>
      <c r="F169" s="354">
        <f t="shared" si="76"/>
        <v>0</v>
      </c>
      <c r="G169" s="354">
        <f t="shared" si="76"/>
        <v>0</v>
      </c>
      <c r="H169" s="354">
        <f t="shared" si="76"/>
        <v>4.9905484614000004</v>
      </c>
      <c r="I169" s="354"/>
      <c r="J169" s="354"/>
      <c r="K169" s="354">
        <f>SUM(K170:K172,K176:K178)</f>
        <v>4.9905484614000004</v>
      </c>
      <c r="L169" s="354">
        <f>SUM(L170:L172,L176:L178)</f>
        <v>4.9905484614000004</v>
      </c>
      <c r="M169" s="354">
        <f>SUM(M170:M172,M176:M178)</f>
        <v>4.9905484614000004</v>
      </c>
      <c r="N169" s="351"/>
      <c r="O169" s="352">
        <f t="shared" si="74"/>
        <v>4.8281026480704297</v>
      </c>
    </row>
    <row r="170" spans="1:15" x14ac:dyDescent="0.3">
      <c r="A170" s="2" t="s">
        <v>115</v>
      </c>
      <c r="B170" t="s">
        <v>114</v>
      </c>
      <c r="C170" s="34">
        <v>1.8396999999999999</v>
      </c>
      <c r="D170" s="34">
        <v>1.8396999999999999</v>
      </c>
      <c r="E170" s="34">
        <v>2.6798000000000002</v>
      </c>
      <c r="F170" s="34">
        <v>0</v>
      </c>
      <c r="G170" s="34">
        <v>0</v>
      </c>
      <c r="H170" s="34">
        <v>2.6798000000000002</v>
      </c>
      <c r="I170" s="34">
        <v>0</v>
      </c>
      <c r="J170" s="34">
        <v>0</v>
      </c>
      <c r="K170" s="34">
        <v>2.6798000000000002</v>
      </c>
      <c r="L170" s="34">
        <v>2.6798000000000002</v>
      </c>
      <c r="M170" s="34">
        <v>2.6798000000000002</v>
      </c>
      <c r="N170" s="39"/>
      <c r="O170" s="89">
        <f t="shared" si="74"/>
        <v>2.5979934393745574</v>
      </c>
    </row>
    <row r="171" spans="1:15" x14ac:dyDescent="0.3">
      <c r="A171" s="2" t="s">
        <v>116</v>
      </c>
      <c r="B171" t="s">
        <v>117</v>
      </c>
      <c r="C171" s="39">
        <f>C170*0.423893</f>
        <v>0.77983595210000001</v>
      </c>
      <c r="D171" s="39">
        <f>D170*0.423893</f>
        <v>0.77983595210000001</v>
      </c>
      <c r="E171" s="39">
        <f t="shared" ref="E171:H171" si="77">E170*0.423893</f>
        <v>1.1359484614000002</v>
      </c>
      <c r="F171" s="39">
        <f t="shared" si="77"/>
        <v>0</v>
      </c>
      <c r="G171" s="39">
        <f t="shared" si="77"/>
        <v>0</v>
      </c>
      <c r="H171" s="39">
        <f t="shared" si="77"/>
        <v>1.1359484614000002</v>
      </c>
      <c r="I171" s="39"/>
      <c r="J171" s="39"/>
      <c r="K171" s="39">
        <f t="shared" ref="K171:M171" si="78">K170*0.423893</f>
        <v>1.1359484614000002</v>
      </c>
      <c r="L171" s="39">
        <f t="shared" si="78"/>
        <v>1.1359484614000002</v>
      </c>
      <c r="M171" s="39">
        <f t="shared" si="78"/>
        <v>1.1359484614000002</v>
      </c>
      <c r="N171" s="39"/>
      <c r="O171" s="89">
        <f t="shared" si="74"/>
        <v>1.1012712329967993</v>
      </c>
    </row>
    <row r="172" spans="1:15" x14ac:dyDescent="0.3">
      <c r="A172" s="280" t="s">
        <v>8</v>
      </c>
      <c r="B172" s="1" t="s">
        <v>35</v>
      </c>
      <c r="C172" s="43">
        <f t="shared" ref="C172:F172" si="79">SUM(C173:C175)</f>
        <v>0.48350000000000004</v>
      </c>
      <c r="D172" s="43">
        <f t="shared" ref="D172" si="80">SUM(D173:D175)</f>
        <v>0.48350000000000004</v>
      </c>
      <c r="E172" s="43">
        <f t="shared" si="79"/>
        <v>0.84539999999999993</v>
      </c>
      <c r="F172" s="43">
        <f t="shared" si="79"/>
        <v>0</v>
      </c>
      <c r="G172" s="43">
        <f t="shared" ref="G172:H172" si="81">SUM(G173:G175)</f>
        <v>0</v>
      </c>
      <c r="H172" s="43">
        <f t="shared" si="81"/>
        <v>0.84539999999999993</v>
      </c>
      <c r="I172" s="43"/>
      <c r="J172" s="43"/>
      <c r="K172" s="43">
        <f t="shared" ref="K172:M172" si="82">SUM(K173:K175)</f>
        <v>0.84539999999999993</v>
      </c>
      <c r="L172" s="43">
        <f t="shared" si="82"/>
        <v>0.84539999999999993</v>
      </c>
      <c r="M172" s="43">
        <f t="shared" si="82"/>
        <v>0.84539999999999993</v>
      </c>
      <c r="N172" s="43"/>
      <c r="O172" s="75">
        <f t="shared" si="74"/>
        <v>0.81015920213028458</v>
      </c>
    </row>
    <row r="173" spans="1:15" x14ac:dyDescent="0.3">
      <c r="A173" s="2" t="s">
        <v>9</v>
      </c>
      <c r="B173" t="s">
        <v>108</v>
      </c>
      <c r="C173" s="34">
        <v>0.43190000000000001</v>
      </c>
      <c r="D173" s="34">
        <v>0.43190000000000001</v>
      </c>
      <c r="E173" s="34">
        <v>0.75509999999999999</v>
      </c>
      <c r="F173" s="34">
        <v>0</v>
      </c>
      <c r="G173" s="34">
        <v>0</v>
      </c>
      <c r="H173" s="34">
        <v>0.75509999999999999</v>
      </c>
      <c r="I173" s="34">
        <v>0</v>
      </c>
      <c r="J173" s="34">
        <v>0</v>
      </c>
      <c r="K173" s="34">
        <v>0.75509999999999999</v>
      </c>
      <c r="L173" s="34">
        <v>0.75509999999999999</v>
      </c>
      <c r="M173" s="34">
        <v>0.75509999999999999</v>
      </c>
      <c r="N173" s="39"/>
      <c r="O173" s="89">
        <f t="shared" si="74"/>
        <v>0.72362769861428022</v>
      </c>
    </row>
    <row r="174" spans="1:15" x14ac:dyDescent="0.3">
      <c r="A174" s="2" t="s">
        <v>10</v>
      </c>
      <c r="B174" t="s">
        <v>109</v>
      </c>
      <c r="C174" s="34">
        <v>4.58E-2</v>
      </c>
      <c r="D174" s="34">
        <v>4.58E-2</v>
      </c>
      <c r="E174" s="34">
        <v>8.0100000000000005E-2</v>
      </c>
      <c r="F174" s="34">
        <v>0</v>
      </c>
      <c r="G174" s="34">
        <v>0</v>
      </c>
      <c r="H174" s="34">
        <v>8.0100000000000005E-2</v>
      </c>
      <c r="I174" s="34">
        <v>0</v>
      </c>
      <c r="J174" s="34">
        <v>0</v>
      </c>
      <c r="K174" s="34">
        <v>8.0100000000000005E-2</v>
      </c>
      <c r="L174" s="34">
        <v>8.0100000000000005E-2</v>
      </c>
      <c r="M174" s="34">
        <v>8.0100000000000005E-2</v>
      </c>
      <c r="N174" s="39"/>
      <c r="O174" s="89">
        <f t="shared" si="74"/>
        <v>7.6759963064572459E-2</v>
      </c>
    </row>
    <row r="175" spans="1:15" x14ac:dyDescent="0.3">
      <c r="A175" s="2" t="s">
        <v>11</v>
      </c>
      <c r="B175" t="s">
        <v>110</v>
      </c>
      <c r="C175" s="34">
        <v>5.7999999999999996E-3</v>
      </c>
      <c r="D175" s="34">
        <v>5.7999999999999996E-3</v>
      </c>
      <c r="E175" s="34">
        <v>1.0200000000000001E-2</v>
      </c>
      <c r="F175" s="34">
        <v>0</v>
      </c>
      <c r="G175" s="34">
        <v>0</v>
      </c>
      <c r="H175" s="34">
        <v>1.0200000000000001E-2</v>
      </c>
      <c r="I175" s="34">
        <v>0</v>
      </c>
      <c r="J175" s="34">
        <v>0</v>
      </c>
      <c r="K175" s="34">
        <v>1.0200000000000001E-2</v>
      </c>
      <c r="L175" s="34">
        <v>1.0200000000000001E-2</v>
      </c>
      <c r="M175" s="34">
        <v>1.0200000000000001E-2</v>
      </c>
      <c r="N175" s="39"/>
      <c r="O175" s="89">
        <f t="shared" si="74"/>
        <v>9.7715404514320328E-3</v>
      </c>
    </row>
    <row r="176" spans="1:15" x14ac:dyDescent="0.3">
      <c r="A176" s="2" t="s">
        <v>13</v>
      </c>
      <c r="B176" t="s">
        <v>40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9"/>
      <c r="O176" s="89"/>
    </row>
    <row r="177" spans="1:16" x14ac:dyDescent="0.3">
      <c r="A177" s="595" t="s">
        <v>14</v>
      </c>
      <c r="B177" t="s">
        <v>118</v>
      </c>
      <c r="C177" s="34">
        <v>0.16420000000000001</v>
      </c>
      <c r="D177" s="34">
        <v>0.16420000000000001</v>
      </c>
      <c r="E177" s="34">
        <v>0.24909999999999999</v>
      </c>
      <c r="F177" s="34">
        <v>0</v>
      </c>
      <c r="G177" s="34">
        <v>0</v>
      </c>
      <c r="H177" s="34">
        <v>0.24909999999999999</v>
      </c>
      <c r="I177" s="34">
        <v>0</v>
      </c>
      <c r="J177" s="34">
        <v>0</v>
      </c>
      <c r="K177" s="34">
        <v>0.24909999999999999</v>
      </c>
      <c r="L177" s="34">
        <v>0.24909999999999999</v>
      </c>
      <c r="M177" s="34">
        <v>0.24909999999999999</v>
      </c>
      <c r="N177" s="39"/>
      <c r="O177" s="89">
        <f t="shared" ref="O177:O201" si="83">(C177*$C$160+D177*$D$160+E177*$E$160+F177*$F$160+G177*$G$160+H177*$H$160+I177*$I$160+J177*$J$160+K177*$K$160+L177*$L$160+M177*$M$160)/$O$160</f>
        <v>0.24083267825604082</v>
      </c>
    </row>
    <row r="178" spans="1:16" x14ac:dyDescent="0.3">
      <c r="A178" s="595"/>
      <c r="B178" t="s">
        <v>117</v>
      </c>
      <c r="C178" s="34">
        <v>5.5100000000000003E-2</v>
      </c>
      <c r="D178" s="34">
        <v>5.5100000000000003E-2</v>
      </c>
      <c r="E178" s="34">
        <v>8.0299999999999996E-2</v>
      </c>
      <c r="F178" s="34">
        <v>0</v>
      </c>
      <c r="G178" s="34">
        <v>0</v>
      </c>
      <c r="H178" s="34">
        <v>8.0299999999999996E-2</v>
      </c>
      <c r="I178" s="34">
        <v>0</v>
      </c>
      <c r="J178" s="34">
        <v>0</v>
      </c>
      <c r="K178" s="34">
        <v>8.0299999999999996E-2</v>
      </c>
      <c r="L178" s="34">
        <v>8.0299999999999996E-2</v>
      </c>
      <c r="M178" s="34">
        <v>8.0299999999999996E-2</v>
      </c>
      <c r="N178" s="39"/>
      <c r="O178" s="89">
        <f t="shared" si="83"/>
        <v>7.784609531274711E-2</v>
      </c>
    </row>
    <row r="179" spans="1:16" x14ac:dyDescent="0.3">
      <c r="A179" s="349">
        <v>6</v>
      </c>
      <c r="B179" s="350" t="s">
        <v>42</v>
      </c>
      <c r="C179" s="354">
        <f>SUM(C180:C181)</f>
        <v>0.41420000000000001</v>
      </c>
      <c r="D179" s="354">
        <f>SUM(D180:D181)</f>
        <v>0.41420000000000001</v>
      </c>
      <c r="E179" s="354">
        <f t="shared" ref="E179:H179" si="84">SUM(E180:E181)</f>
        <v>0.50890000000000002</v>
      </c>
      <c r="F179" s="354">
        <f t="shared" si="84"/>
        <v>0</v>
      </c>
      <c r="G179" s="354">
        <f t="shared" si="84"/>
        <v>0</v>
      </c>
      <c r="H179" s="354">
        <f t="shared" si="84"/>
        <v>0.50890000000000002</v>
      </c>
      <c r="I179" s="354"/>
      <c r="J179" s="354"/>
      <c r="K179" s="354">
        <f t="shared" ref="K179:M179" si="85">SUM(K180:K181)</f>
        <v>0.50890000000000002</v>
      </c>
      <c r="L179" s="354">
        <f t="shared" si="85"/>
        <v>0.50890000000000002</v>
      </c>
      <c r="M179" s="354">
        <f t="shared" si="85"/>
        <v>0.50890000000000002</v>
      </c>
      <c r="N179" s="354"/>
      <c r="O179" s="352">
        <f t="shared" si="83"/>
        <v>0.49967838198877579</v>
      </c>
    </row>
    <row r="180" spans="1:16" x14ac:dyDescent="0.3">
      <c r="A180" s="2" t="s">
        <v>15</v>
      </c>
      <c r="B180" t="s">
        <v>43</v>
      </c>
      <c r="C180" s="34">
        <v>0.18870000000000001</v>
      </c>
      <c r="D180" s="34">
        <v>0.18870000000000001</v>
      </c>
      <c r="E180" s="34">
        <v>0.28339999999999999</v>
      </c>
      <c r="F180" s="34">
        <v>0</v>
      </c>
      <c r="G180" s="34">
        <v>0</v>
      </c>
      <c r="H180" s="34">
        <v>0.28339999999999999</v>
      </c>
      <c r="I180" s="34">
        <v>0</v>
      </c>
      <c r="J180" s="34">
        <v>0</v>
      </c>
      <c r="K180" s="34">
        <v>0.28339999999999999</v>
      </c>
      <c r="L180" s="34">
        <v>0.28339999999999999</v>
      </c>
      <c r="M180" s="34">
        <v>0.28339999999999999</v>
      </c>
      <c r="N180" s="39"/>
      <c r="O180" s="89">
        <f t="shared" si="83"/>
        <v>0.27417838198877581</v>
      </c>
    </row>
    <row r="181" spans="1:16" x14ac:dyDescent="0.3">
      <c r="A181" s="2" t="s">
        <v>16</v>
      </c>
      <c r="B181" t="s">
        <v>44</v>
      </c>
      <c r="C181" s="34">
        <v>0.22550000000000001</v>
      </c>
      <c r="D181" s="34">
        <v>0.22550000000000001</v>
      </c>
      <c r="E181" s="34">
        <v>0.22550000000000001</v>
      </c>
      <c r="F181" s="34">
        <v>0</v>
      </c>
      <c r="G181" s="34">
        <v>0</v>
      </c>
      <c r="H181" s="34">
        <v>0.22550000000000001</v>
      </c>
      <c r="I181" s="34">
        <v>0</v>
      </c>
      <c r="J181" s="34">
        <v>0</v>
      </c>
      <c r="K181" s="34">
        <v>0.22550000000000001</v>
      </c>
      <c r="L181" s="34">
        <v>0.22550000000000001</v>
      </c>
      <c r="M181" s="34">
        <v>0.22550000000000001</v>
      </c>
      <c r="N181" s="39"/>
      <c r="O181" s="89">
        <f t="shared" si="83"/>
        <v>0.22550000000000001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83"/>
        <v>0</v>
      </c>
    </row>
    <row r="183" spans="1:16" x14ac:dyDescent="0.3">
      <c r="A183" s="2" t="s">
        <v>104</v>
      </c>
      <c r="B183" t="s">
        <v>106</v>
      </c>
      <c r="C183" s="34">
        <v>0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9"/>
      <c r="O183" s="89">
        <f t="shared" si="83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0.39610000000000001</v>
      </c>
      <c r="D184" s="354">
        <f>SUM(D185:D186)</f>
        <v>0.29320000000000002</v>
      </c>
      <c r="E184" s="354">
        <f t="shared" ref="E184:M184" si="86">SUM(E185:E186)</f>
        <v>0.4345</v>
      </c>
      <c r="F184" s="354">
        <f t="shared" si="86"/>
        <v>0</v>
      </c>
      <c r="G184" s="354">
        <f t="shared" si="86"/>
        <v>0</v>
      </c>
      <c r="H184" s="354">
        <f t="shared" si="86"/>
        <v>0.79799999999999993</v>
      </c>
      <c r="I184" s="354"/>
      <c r="J184" s="354"/>
      <c r="K184" s="354">
        <f t="shared" si="86"/>
        <v>1.2336</v>
      </c>
      <c r="L184" s="354">
        <f t="shared" si="86"/>
        <v>1.3380999999999998</v>
      </c>
      <c r="M184" s="354">
        <f t="shared" si="86"/>
        <v>1.9196</v>
      </c>
      <c r="N184" s="354"/>
      <c r="O184" s="352">
        <f t="shared" si="83"/>
        <v>0.81180644704535665</v>
      </c>
    </row>
    <row r="185" spans="1:16" x14ac:dyDescent="0.3">
      <c r="A185" s="2" t="s">
        <v>17</v>
      </c>
      <c r="B185" t="s">
        <v>46</v>
      </c>
      <c r="C185" s="34">
        <v>0.37409999999999999</v>
      </c>
      <c r="D185" s="34">
        <v>0.2772</v>
      </c>
      <c r="E185" s="34">
        <v>0.41060000000000002</v>
      </c>
      <c r="F185" s="34">
        <v>0</v>
      </c>
      <c r="G185" s="34">
        <v>0</v>
      </c>
      <c r="H185" s="34">
        <v>0.75419999999999998</v>
      </c>
      <c r="I185" s="34">
        <v>0</v>
      </c>
      <c r="J185" s="34">
        <v>0</v>
      </c>
      <c r="K185" s="34">
        <v>1.1660999999999999</v>
      </c>
      <c r="L185" s="34">
        <v>1.2648999999999999</v>
      </c>
      <c r="M185" s="34">
        <v>1.8145</v>
      </c>
      <c r="N185" s="39"/>
      <c r="O185" s="89">
        <f t="shared" si="83"/>
        <v>0.76730173411691305</v>
      </c>
    </row>
    <row r="186" spans="1:16" x14ac:dyDescent="0.3">
      <c r="A186" s="2" t="s">
        <v>18</v>
      </c>
      <c r="B186" t="s">
        <v>48</v>
      </c>
      <c r="C186" s="34">
        <v>2.1999999999999999E-2</v>
      </c>
      <c r="D186" s="34">
        <v>1.6E-2</v>
      </c>
      <c r="E186" s="34">
        <v>2.3900000000000001E-2</v>
      </c>
      <c r="F186" s="34">
        <v>0</v>
      </c>
      <c r="G186" s="34">
        <v>0</v>
      </c>
      <c r="H186" s="34">
        <v>4.3799999999999999E-2</v>
      </c>
      <c r="I186" s="34">
        <v>0</v>
      </c>
      <c r="J186" s="34">
        <v>0</v>
      </c>
      <c r="K186" s="34">
        <v>6.7500000000000004E-2</v>
      </c>
      <c r="L186" s="34">
        <v>7.3200000000000001E-2</v>
      </c>
      <c r="M186" s="34">
        <v>0.1051</v>
      </c>
      <c r="N186" s="39"/>
      <c r="O186" s="89">
        <f t="shared" si="83"/>
        <v>4.4504712928443581E-2</v>
      </c>
    </row>
    <row r="187" spans="1:16" x14ac:dyDescent="0.3">
      <c r="A187" s="349">
        <v>8</v>
      </c>
      <c r="B187" s="350" t="s">
        <v>49</v>
      </c>
      <c r="C187" s="354">
        <f>SUM(C188:C191)</f>
        <v>0.77259999999999995</v>
      </c>
      <c r="D187" s="354">
        <f>SUM(D188:D191)</f>
        <v>0.40429999999999999</v>
      </c>
      <c r="E187" s="354">
        <f t="shared" ref="E187:M187" si="87">SUM(E188:E191)</f>
        <v>0.62080000000000002</v>
      </c>
      <c r="F187" s="354">
        <f t="shared" si="87"/>
        <v>0</v>
      </c>
      <c r="G187" s="354">
        <f t="shared" si="87"/>
        <v>0</v>
      </c>
      <c r="H187" s="354">
        <f t="shared" si="87"/>
        <v>1.0771999999999999</v>
      </c>
      <c r="I187" s="354"/>
      <c r="J187" s="354"/>
      <c r="K187" s="354">
        <f t="shared" si="87"/>
        <v>1.8633</v>
      </c>
      <c r="L187" s="354">
        <f t="shared" si="87"/>
        <v>1.8497000000000001</v>
      </c>
      <c r="M187" s="354">
        <f t="shared" si="87"/>
        <v>3.0947</v>
      </c>
      <c r="N187" s="354"/>
      <c r="O187" s="352">
        <f t="shared" si="83"/>
        <v>1.2084236276852438</v>
      </c>
    </row>
    <row r="188" spans="1:16" x14ac:dyDescent="0.3">
      <c r="A188" s="2" t="s">
        <v>19</v>
      </c>
      <c r="B188" t="s">
        <v>46</v>
      </c>
      <c r="C188" s="34">
        <v>0.3906</v>
      </c>
      <c r="D188" s="34">
        <v>0.2044</v>
      </c>
      <c r="E188" s="34">
        <v>0.31390000000000001</v>
      </c>
      <c r="F188" s="34">
        <v>0</v>
      </c>
      <c r="G188" s="34">
        <v>0</v>
      </c>
      <c r="H188" s="34">
        <v>0.54469999999999996</v>
      </c>
      <c r="I188" s="34">
        <v>0</v>
      </c>
      <c r="J188" s="34">
        <v>0</v>
      </c>
      <c r="K188" s="34">
        <v>0.94210000000000005</v>
      </c>
      <c r="L188" s="34">
        <v>0.93520000000000003</v>
      </c>
      <c r="M188" s="34">
        <v>1.5647</v>
      </c>
      <c r="N188" s="39"/>
      <c r="O188" s="89">
        <f t="shared" si="83"/>
        <v>0.61100353676750385</v>
      </c>
    </row>
    <row r="189" spans="1:16" x14ac:dyDescent="0.3">
      <c r="A189" s="2" t="s">
        <v>19</v>
      </c>
      <c r="B189" t="s">
        <v>47</v>
      </c>
      <c r="C189" s="34">
        <v>0.20039999999999999</v>
      </c>
      <c r="D189" s="34">
        <v>0.10489999999999999</v>
      </c>
      <c r="E189" s="34">
        <v>0.161</v>
      </c>
      <c r="F189" s="34">
        <v>0</v>
      </c>
      <c r="G189" s="34">
        <v>0</v>
      </c>
      <c r="H189" s="34">
        <v>0.27939999999999998</v>
      </c>
      <c r="I189" s="34">
        <v>0</v>
      </c>
      <c r="J189" s="34">
        <v>0</v>
      </c>
      <c r="K189" s="34">
        <v>0.48330000000000001</v>
      </c>
      <c r="L189" s="34">
        <v>0.4798</v>
      </c>
      <c r="M189" s="34">
        <v>0.80269999999999997</v>
      </c>
      <c r="N189" s="39"/>
      <c r="O189" s="89">
        <f t="shared" si="83"/>
        <v>0.31343286650652491</v>
      </c>
    </row>
    <row r="190" spans="1:16" x14ac:dyDescent="0.3">
      <c r="A190" s="2" t="s">
        <v>20</v>
      </c>
      <c r="B190" t="s">
        <v>50</v>
      </c>
      <c r="C190" s="34">
        <v>0.12</v>
      </c>
      <c r="D190" s="34">
        <v>6.2799999999999995E-2</v>
      </c>
      <c r="E190" s="34">
        <v>9.64E-2</v>
      </c>
      <c r="F190" s="34">
        <v>0</v>
      </c>
      <c r="G190" s="34">
        <v>0</v>
      </c>
      <c r="H190" s="34">
        <v>0.1673</v>
      </c>
      <c r="I190" s="34">
        <v>0</v>
      </c>
      <c r="J190" s="34">
        <v>0</v>
      </c>
      <c r="K190" s="34">
        <v>0.28939999999999999</v>
      </c>
      <c r="L190" s="34">
        <v>0.2873</v>
      </c>
      <c r="M190" s="34">
        <v>0.48070000000000002</v>
      </c>
      <c r="N190" s="39"/>
      <c r="O190" s="89">
        <f t="shared" si="83"/>
        <v>0.18768421108371192</v>
      </c>
    </row>
    <row r="191" spans="1:16" x14ac:dyDescent="0.3">
      <c r="A191" s="2" t="s">
        <v>20</v>
      </c>
      <c r="B191" t="s">
        <v>47</v>
      </c>
      <c r="C191" s="34">
        <v>6.1600000000000002E-2</v>
      </c>
      <c r="D191" s="34">
        <v>3.2199999999999999E-2</v>
      </c>
      <c r="E191" s="34">
        <v>4.9500000000000002E-2</v>
      </c>
      <c r="F191" s="34">
        <v>0</v>
      </c>
      <c r="G191" s="34">
        <v>0</v>
      </c>
      <c r="H191" s="34">
        <v>8.5800000000000001E-2</v>
      </c>
      <c r="I191" s="34">
        <v>0</v>
      </c>
      <c r="J191" s="34">
        <v>0</v>
      </c>
      <c r="K191" s="34">
        <v>0.14849999999999999</v>
      </c>
      <c r="L191" s="34">
        <v>0.1474</v>
      </c>
      <c r="M191" s="34">
        <v>0.24660000000000001</v>
      </c>
      <c r="N191" s="39"/>
      <c r="O191" s="89">
        <f t="shared" si="83"/>
        <v>9.6303013327503212E-2</v>
      </c>
    </row>
    <row r="192" spans="1:16" x14ac:dyDescent="0.3">
      <c r="A192" s="349">
        <v>9</v>
      </c>
      <c r="B192" s="350" t="s">
        <v>51</v>
      </c>
      <c r="C192" s="354">
        <f t="shared" ref="C192:H192" si="88">SUM(C195,C197)</f>
        <v>0.43781096472524283</v>
      </c>
      <c r="D192" s="354">
        <f t="shared" si="88"/>
        <v>0.46597902115724288</v>
      </c>
      <c r="E192" s="354">
        <f t="shared" si="88"/>
        <v>0.65967890048237532</v>
      </c>
      <c r="F192" s="354">
        <f t="shared" si="88"/>
        <v>0</v>
      </c>
      <c r="G192" s="354">
        <f t="shared" si="88"/>
        <v>0</v>
      </c>
      <c r="H192" s="354">
        <f t="shared" si="88"/>
        <v>0.79287327080237535</v>
      </c>
      <c r="I192" s="354"/>
      <c r="J192" s="354"/>
      <c r="K192" s="354">
        <f>SUM(K195,K197)</f>
        <v>0.91681428435437529</v>
      </c>
      <c r="L192" s="354">
        <f>SUM(L195,L197)</f>
        <v>1.0702255752823753</v>
      </c>
      <c r="M192" s="354">
        <f>SUM(M195,M197)</f>
        <v>1.2926702287543752</v>
      </c>
      <c r="N192" s="354"/>
      <c r="O192" s="352">
        <f t="shared" si="83"/>
        <v>0.79310127866438329</v>
      </c>
      <c r="P192" s="39"/>
    </row>
    <row r="193" spans="1:17" x14ac:dyDescent="0.3">
      <c r="A193" s="345"/>
      <c r="B193" s="286" t="s">
        <v>238</v>
      </c>
      <c r="C193" s="507">
        <v>-0.80420000000000003</v>
      </c>
      <c r="D193" s="507">
        <v>-0.23050000000000001</v>
      </c>
      <c r="E193" s="507">
        <v>-0.36849999999999999</v>
      </c>
      <c r="F193" s="507">
        <v>0</v>
      </c>
      <c r="G193" s="507">
        <v>0</v>
      </c>
      <c r="H193" s="507">
        <v>-0.3987</v>
      </c>
      <c r="I193" s="507">
        <v>0</v>
      </c>
      <c r="J193" s="507">
        <v>0</v>
      </c>
      <c r="K193" s="507">
        <v>-1.3384</v>
      </c>
      <c r="L193" s="507">
        <v>-0.16739999999999999</v>
      </c>
      <c r="M193" s="507">
        <v>-6.3E-2</v>
      </c>
      <c r="N193" s="268"/>
      <c r="O193" s="357">
        <f t="shared" si="83"/>
        <v>-0.44546412714545547</v>
      </c>
      <c r="P193" s="247"/>
      <c r="Q193" s="247"/>
    </row>
    <row r="194" spans="1:17" x14ac:dyDescent="0.3">
      <c r="A194" s="358"/>
      <c r="B194" s="359" t="s">
        <v>52</v>
      </c>
      <c r="C194" s="360">
        <f>SUM(C187,C184,C179,C169,C162)+C193</f>
        <v>5.1465999520999999</v>
      </c>
      <c r="D194" s="360">
        <f t="shared" ref="D194:M194" si="89">SUM(D187,D184,D179,D169,D162)+D193</f>
        <v>5.4777239521000007</v>
      </c>
      <c r="E194" s="360">
        <f t="shared" si="89"/>
        <v>7.7547244614000013</v>
      </c>
      <c r="F194" s="360">
        <f t="shared" si="89"/>
        <v>0</v>
      </c>
      <c r="G194" s="360">
        <f t="shared" si="89"/>
        <v>0</v>
      </c>
      <c r="H194" s="360">
        <f t="shared" si="89"/>
        <v>9.3204644614000003</v>
      </c>
      <c r="I194" s="360">
        <f t="shared" si="89"/>
        <v>0</v>
      </c>
      <c r="J194" s="360">
        <f t="shared" si="89"/>
        <v>0</v>
      </c>
      <c r="K194" s="360">
        <f t="shared" si="89"/>
        <v>10.7774284614</v>
      </c>
      <c r="L194" s="360">
        <f t="shared" si="89"/>
        <v>12.580824461400001</v>
      </c>
      <c r="M194" s="360">
        <f t="shared" si="89"/>
        <v>15.1957284614</v>
      </c>
      <c r="N194" s="361"/>
      <c r="O194" s="362">
        <f t="shared" si="83"/>
        <v>9.323144762594433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90">SUM(C196:C196)</f>
        <v>0.10721911680209931</v>
      </c>
      <c r="D195" s="354">
        <f t="shared" si="90"/>
        <v>0.11411742309409932</v>
      </c>
      <c r="E195" s="354">
        <f t="shared" si="90"/>
        <v>0.16155417470434624</v>
      </c>
      <c r="F195" s="354">
        <f t="shared" si="90"/>
        <v>0</v>
      </c>
      <c r="G195" s="354">
        <f t="shared" si="90"/>
        <v>0</v>
      </c>
      <c r="H195" s="354">
        <f t="shared" si="90"/>
        <v>0.19417323612434623</v>
      </c>
      <c r="I195" s="354"/>
      <c r="J195" s="354"/>
      <c r="K195" s="354">
        <f>SUM(K196:K196)</f>
        <v>0.22452616713634621</v>
      </c>
      <c r="L195" s="354">
        <f>SUM(L196:L196)</f>
        <v>0.26209631600434624</v>
      </c>
      <c r="M195" s="354">
        <f>SUM(M196:M196)</f>
        <v>0.31657261103634621</v>
      </c>
      <c r="N195" s="354"/>
      <c r="O195" s="352">
        <f t="shared" si="83"/>
        <v>0.19422907483912985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91">0.020833*C194</f>
        <v>0.10721911680209931</v>
      </c>
      <c r="D196" s="246">
        <f t="shared" si="91"/>
        <v>0.11411742309409932</v>
      </c>
      <c r="E196" s="246">
        <f t="shared" si="91"/>
        <v>0.16155417470434624</v>
      </c>
      <c r="F196" s="246">
        <f t="shared" si="91"/>
        <v>0</v>
      </c>
      <c r="G196" s="246">
        <f t="shared" si="91"/>
        <v>0</v>
      </c>
      <c r="H196" s="246">
        <f t="shared" si="91"/>
        <v>0.19417323612434623</v>
      </c>
      <c r="I196" s="34"/>
      <c r="J196" s="39"/>
      <c r="K196" s="246">
        <f>0.020833*K194</f>
        <v>0.22452616713634621</v>
      </c>
      <c r="L196" s="246">
        <f t="shared" ref="L196:M196" si="92">0.020833*L194</f>
        <v>0.26209631600434624</v>
      </c>
      <c r="M196" s="246">
        <f t="shared" si="92"/>
        <v>0.31657261103634621</v>
      </c>
      <c r="N196" s="39"/>
      <c r="O196" s="246">
        <f t="shared" si="83"/>
        <v>0.19422907483912985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0.33059184792314356</v>
      </c>
      <c r="D197" s="354">
        <f>SUM(D198,D199)</f>
        <v>0.35186159806314354</v>
      </c>
      <c r="E197" s="354">
        <f t="shared" ref="E197:M197" si="93">SUM(E198,E199)</f>
        <v>0.49812472577802913</v>
      </c>
      <c r="F197" s="354">
        <f t="shared" si="93"/>
        <v>0</v>
      </c>
      <c r="G197" s="354">
        <f t="shared" si="93"/>
        <v>0</v>
      </c>
      <c r="H197" s="354">
        <f t="shared" si="93"/>
        <v>0.59870003467802912</v>
      </c>
      <c r="I197" s="354"/>
      <c r="J197" s="354"/>
      <c r="K197" s="354">
        <f t="shared" si="93"/>
        <v>0.69228811721802908</v>
      </c>
      <c r="L197" s="354">
        <f t="shared" si="93"/>
        <v>0.80812925927802914</v>
      </c>
      <c r="M197" s="354">
        <f t="shared" si="93"/>
        <v>0.97609761771802894</v>
      </c>
      <c r="N197" s="354"/>
      <c r="O197" s="352">
        <f t="shared" si="83"/>
        <v>0.59887220382525341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0.10721911680209931</v>
      </c>
      <c r="D198" s="39">
        <f t="shared" ref="D198:M198" si="94">D196</f>
        <v>0.11411742309409932</v>
      </c>
      <c r="E198" s="39">
        <f t="shared" si="94"/>
        <v>0.16155417470434624</v>
      </c>
      <c r="F198" s="39">
        <f t="shared" si="94"/>
        <v>0</v>
      </c>
      <c r="G198" s="39">
        <f t="shared" si="94"/>
        <v>0</v>
      </c>
      <c r="H198" s="39">
        <f>H196</f>
        <v>0.19417323612434623</v>
      </c>
      <c r="I198" s="39"/>
      <c r="J198" s="39"/>
      <c r="K198" s="39">
        <f t="shared" si="94"/>
        <v>0.22452616713634621</v>
      </c>
      <c r="L198" s="39">
        <f t="shared" si="94"/>
        <v>0.26209631600434624</v>
      </c>
      <c r="M198" s="39">
        <f t="shared" si="94"/>
        <v>0.31657261103634621</v>
      </c>
      <c r="N198" s="39"/>
      <c r="O198" s="246">
        <f t="shared" si="83"/>
        <v>0.19422907483912985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0.22337273112104422</v>
      </c>
      <c r="D199" s="246">
        <f t="shared" ref="D199:H199" si="95">0.043402*D194</f>
        <v>0.23774417496904424</v>
      </c>
      <c r="E199" s="246">
        <f t="shared" si="95"/>
        <v>0.33657055107368289</v>
      </c>
      <c r="F199" s="246">
        <f t="shared" si="95"/>
        <v>0</v>
      </c>
      <c r="G199" s="246">
        <f t="shared" si="95"/>
        <v>0</v>
      </c>
      <c r="H199" s="246">
        <f t="shared" si="95"/>
        <v>0.40452679855368284</v>
      </c>
      <c r="I199" s="34"/>
      <c r="J199" s="34"/>
      <c r="K199" s="246">
        <f t="shared" ref="K199:M199" si="96">0.043402*K194</f>
        <v>0.46776195008168281</v>
      </c>
      <c r="L199" s="246">
        <f t="shared" si="96"/>
        <v>0.5460329432736829</v>
      </c>
      <c r="M199" s="246">
        <f t="shared" si="96"/>
        <v>0.65952500668168279</v>
      </c>
      <c r="N199" s="39"/>
      <c r="O199" s="246">
        <f t="shared" si="83"/>
        <v>0.40464312898612359</v>
      </c>
      <c r="P199" s="246"/>
    </row>
    <row r="200" spans="1:17" ht="28.8" x14ac:dyDescent="0.3">
      <c r="A200" s="370">
        <v>10</v>
      </c>
      <c r="B200" s="371" t="s">
        <v>134</v>
      </c>
      <c r="C200" s="510">
        <v>1.67E-2</v>
      </c>
      <c r="D200" s="510">
        <v>1.67E-2</v>
      </c>
      <c r="E200" s="510">
        <v>1.67E-2</v>
      </c>
      <c r="F200" s="510">
        <v>0</v>
      </c>
      <c r="G200" s="510">
        <v>0</v>
      </c>
      <c r="H200" s="510">
        <v>1.67E-2</v>
      </c>
      <c r="I200" s="510">
        <v>0</v>
      </c>
      <c r="J200" s="510">
        <v>0</v>
      </c>
      <c r="K200" s="510">
        <v>1.67E-2</v>
      </c>
      <c r="L200" s="510">
        <v>1.67E-2</v>
      </c>
      <c r="M200" s="510">
        <v>1.67E-2</v>
      </c>
      <c r="N200" s="373"/>
      <c r="O200" s="374">
        <f t="shared" si="83"/>
        <v>1.6700000000000003E-2</v>
      </c>
    </row>
    <row r="201" spans="1:17" ht="18" x14ac:dyDescent="0.3">
      <c r="A201" s="579" t="s">
        <v>60</v>
      </c>
      <c r="B201" s="579"/>
      <c r="C201" s="340">
        <f>SUM(C192,C194,C200)</f>
        <v>5.6011109168252426</v>
      </c>
      <c r="D201" s="340">
        <f t="shared" ref="D201:M201" si="97">SUM(D192,D194,D200)</f>
        <v>5.9604029732572439</v>
      </c>
      <c r="E201" s="340">
        <f t="shared" si="97"/>
        <v>8.4311033618823767</v>
      </c>
      <c r="F201" s="340">
        <f t="shared" si="97"/>
        <v>0</v>
      </c>
      <c r="G201" s="340">
        <f t="shared" si="97"/>
        <v>0</v>
      </c>
      <c r="H201" s="340">
        <f t="shared" si="97"/>
        <v>10.130037732202375</v>
      </c>
      <c r="I201" s="340">
        <f t="shared" si="97"/>
        <v>0</v>
      </c>
      <c r="J201" s="340">
        <f t="shared" si="97"/>
        <v>0</v>
      </c>
      <c r="K201" s="340">
        <f t="shared" si="97"/>
        <v>11.710942745754375</v>
      </c>
      <c r="L201" s="340">
        <f t="shared" si="97"/>
        <v>13.667750036682376</v>
      </c>
      <c r="M201" s="340">
        <f t="shared" si="97"/>
        <v>16.505098690154377</v>
      </c>
      <c r="N201" s="356"/>
      <c r="O201" s="467">
        <f t="shared" si="83"/>
        <v>10.132946041258815</v>
      </c>
      <c r="P201" t="s">
        <v>253</v>
      </c>
      <c r="Q201"/>
    </row>
    <row r="202" spans="1:17" ht="15.6" x14ac:dyDescent="0.3">
      <c r="M202" s="336" t="s">
        <v>150</v>
      </c>
      <c r="O202" s="337">
        <f>O201/SUM($O$103,$O$152,$O$201)</f>
        <v>0.33824286664829867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N9:O9"/>
    <mergeCell ref="A1:B1"/>
    <mergeCell ref="N5:O5"/>
    <mergeCell ref="N6:O6"/>
    <mergeCell ref="N7:O7"/>
    <mergeCell ref="N8:O8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F6C66-EC26-4446-9E79-E37CD7BA7D8E}">
  <dimension ref="A1:T208"/>
  <sheetViews>
    <sheetView topLeftCell="F1" workbookViewId="0">
      <selection activeCell="I9" sqref="I9:I4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257</v>
      </c>
      <c r="B1" s="535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SUM(C60,C109,C158)</f>
        <v>3</v>
      </c>
      <c r="D5" s="417">
        <f t="shared" si="0"/>
        <v>131</v>
      </c>
      <c r="E5" s="417">
        <f t="shared" si="0"/>
        <v>206</v>
      </c>
      <c r="F5" s="417">
        <f t="shared" si="0"/>
        <v>0</v>
      </c>
      <c r="G5" s="417">
        <f t="shared" si="0"/>
        <v>0</v>
      </c>
      <c r="H5" s="417">
        <f t="shared" si="0"/>
        <v>111</v>
      </c>
      <c r="I5" s="456">
        <f t="shared" si="0"/>
        <v>0</v>
      </c>
      <c r="J5" s="417">
        <f t="shared" si="0"/>
        <v>21</v>
      </c>
      <c r="K5" s="417">
        <f t="shared" si="0"/>
        <v>93</v>
      </c>
      <c r="L5" s="417">
        <f t="shared" si="0"/>
        <v>9</v>
      </c>
      <c r="M5" s="417">
        <f t="shared" si="0"/>
        <v>78</v>
      </c>
      <c r="N5" s="604">
        <f>SUM(C5:M5)</f>
        <v>652</v>
      </c>
      <c r="O5" s="604"/>
      <c r="P5" s="418"/>
      <c r="Q5" s="418"/>
      <c r="R5" s="419">
        <f>N7/N5</f>
        <v>8404.3312883435574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12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12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10553.09</v>
      </c>
      <c r="D7" s="401">
        <f t="shared" si="0"/>
        <v>1252994.58</v>
      </c>
      <c r="E7" s="401">
        <f t="shared" si="0"/>
        <v>1822751.07</v>
      </c>
      <c r="F7" s="401">
        <f t="shared" si="0"/>
        <v>0</v>
      </c>
      <c r="G7" s="401">
        <f t="shared" si="0"/>
        <v>0</v>
      </c>
      <c r="H7" s="401">
        <f t="shared" si="0"/>
        <v>934802.79</v>
      </c>
      <c r="I7" s="401">
        <f t="shared" si="0"/>
        <v>0</v>
      </c>
      <c r="J7" s="401">
        <f t="shared" si="0"/>
        <v>183838.76</v>
      </c>
      <c r="K7" s="401">
        <f t="shared" si="0"/>
        <v>641653.61</v>
      </c>
      <c r="L7" s="401">
        <f t="shared" si="0"/>
        <v>125344.34</v>
      </c>
      <c r="M7" s="401">
        <f t="shared" si="0"/>
        <v>507685.76</v>
      </c>
      <c r="N7" s="610">
        <f>SUM(C7:M7)</f>
        <v>5479624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0.87240000000000006</v>
      </c>
      <c r="D9" s="405">
        <f t="shared" ref="D9:M9" si="1">SUM(D10:D15)</f>
        <v>1.0908379736670208</v>
      </c>
      <c r="E9" s="405">
        <f t="shared" si="1"/>
        <v>1.285376397643393</v>
      </c>
      <c r="F9" s="405">
        <f t="shared" ref="F9:G28" si="2">IF(F$7 &gt; 0,(F64*F$62+F113*F$111+F162*F$160)/(SUM(F$160,F$111,F$62)),0)</f>
        <v>0</v>
      </c>
      <c r="G9" s="405">
        <f t="shared" si="2"/>
        <v>0</v>
      </c>
      <c r="H9" s="405">
        <f t="shared" si="1"/>
        <v>1.8215227413782114</v>
      </c>
      <c r="I9" s="405">
        <f t="shared" ref="I9:I48" si="3">IF(I$7 &gt; 0,(I64*I$62+I113*I$111+I162*I$160)/(SUM(I$160,I$111,I$62)),0)</f>
        <v>0</v>
      </c>
      <c r="J9" s="405">
        <f t="shared" si="1"/>
        <v>2.0934453760248384</v>
      </c>
      <c r="K9" s="405">
        <f t="shared" si="1"/>
        <v>2.6171324696309584</v>
      </c>
      <c r="L9" s="405">
        <f t="shared" si="1"/>
        <v>3.5079608336213663</v>
      </c>
      <c r="M9" s="405">
        <f t="shared" si="1"/>
        <v>3.5407790111273552</v>
      </c>
      <c r="N9" s="603">
        <f>SUM(N10:O15)</f>
        <v>1.7744212644809969</v>
      </c>
      <c r="O9" s="603"/>
      <c r="P9" s="406">
        <f t="shared" ref="P9:P48" si="4">N9/$N$48</f>
        <v>0.23009356472579215</v>
      </c>
      <c r="Q9" s="405">
        <f t="shared" ref="Q9:Q47" si="5">P9*$O$53</f>
        <v>0</v>
      </c>
      <c r="R9" s="407">
        <f t="shared" ref="R9:R47" si="6">N9*$N$7</f>
        <v>9723161.3469604179</v>
      </c>
    </row>
    <row r="10" spans="1:18" x14ac:dyDescent="0.3">
      <c r="A10" s="420" t="s">
        <v>3</v>
      </c>
      <c r="B10" s="421" t="s">
        <v>30</v>
      </c>
      <c r="C10" s="422">
        <f t="shared" ref="C10:M14" si="7">(C65*C$62+C114*C$111+C163*C$160)/(SUM(C$160,C$111,C$62))</f>
        <v>0.57999999999999996</v>
      </c>
      <c r="D10" s="422">
        <f t="shared" si="7"/>
        <v>0.78562385678795188</v>
      </c>
      <c r="E10" s="422">
        <f t="shared" si="7"/>
        <v>0.90523278434065058</v>
      </c>
      <c r="F10" s="422">
        <f t="shared" si="2"/>
        <v>0</v>
      </c>
      <c r="G10" s="422">
        <f t="shared" si="2"/>
        <v>0</v>
      </c>
      <c r="H10" s="422">
        <f t="shared" si="7"/>
        <v>1.3601694288856372</v>
      </c>
      <c r="I10" s="422">
        <f t="shared" si="3"/>
        <v>0</v>
      </c>
      <c r="J10" s="422">
        <f t="shared" si="7"/>
        <v>0.9994431069324009</v>
      </c>
      <c r="K10" s="422">
        <f t="shared" si="7"/>
        <v>1.8940672947324335</v>
      </c>
      <c r="L10" s="422">
        <f t="shared" si="7"/>
        <v>2.5016973748316036</v>
      </c>
      <c r="M10" s="422">
        <f t="shared" si="7"/>
        <v>2.4094569607506813</v>
      </c>
      <c r="N10" s="600">
        <f t="shared" ref="N10:N15" si="8">(O65*$O$62+O114*$O$111+O163*$O$160)/$N$7</f>
        <v>1.2497024473350724</v>
      </c>
      <c r="O10" s="600"/>
      <c r="P10" s="423">
        <f t="shared" si="4"/>
        <v>0.16205198658841524</v>
      </c>
      <c r="Q10" s="422">
        <f t="shared" si="5"/>
        <v>0</v>
      </c>
      <c r="R10" s="424">
        <f t="shared" si="6"/>
        <v>6847899.5232759984</v>
      </c>
    </row>
    <row r="11" spans="1:18" x14ac:dyDescent="0.3">
      <c r="A11" s="438" t="s">
        <v>4</v>
      </c>
      <c r="B11" s="439" t="s">
        <v>31</v>
      </c>
      <c r="C11" s="440">
        <f t="shared" si="7"/>
        <v>2.3199999999999998E-2</v>
      </c>
      <c r="D11" s="440">
        <f t="shared" si="7"/>
        <v>3.1424954271518084E-2</v>
      </c>
      <c r="E11" s="440">
        <f t="shared" si="7"/>
        <v>3.6209311373626027E-2</v>
      </c>
      <c r="F11" s="440">
        <f t="shared" si="2"/>
        <v>0</v>
      </c>
      <c r="G11" s="440">
        <f t="shared" si="2"/>
        <v>0</v>
      </c>
      <c r="H11" s="440">
        <f t="shared" si="7"/>
        <v>5.4406777155425481E-2</v>
      </c>
      <c r="I11" s="440">
        <f t="shared" si="3"/>
        <v>0</v>
      </c>
      <c r="J11" s="440">
        <f t="shared" si="7"/>
        <v>5.9966586415944052E-2</v>
      </c>
      <c r="K11" s="440">
        <f t="shared" si="7"/>
        <v>7.5762691789297343E-2</v>
      </c>
      <c r="L11" s="440">
        <f t="shared" si="7"/>
        <v>0.10006789499326416</v>
      </c>
      <c r="M11" s="440">
        <f t="shared" si="7"/>
        <v>9.6378278430027262E-2</v>
      </c>
      <c r="N11" s="599">
        <f t="shared" si="8"/>
        <v>5.0658714641811195E-2</v>
      </c>
      <c r="O11" s="599"/>
      <c r="P11" s="441">
        <f t="shared" si="4"/>
        <v>6.5690399848597229E-3</v>
      </c>
      <c r="Q11" s="440">
        <f t="shared" si="5"/>
        <v>0</v>
      </c>
      <c r="R11" s="442">
        <f t="shared" si="6"/>
        <v>277590.70856042003</v>
      </c>
    </row>
    <row r="12" spans="1:18" x14ac:dyDescent="0.3">
      <c r="A12" s="438" t="s">
        <v>192</v>
      </c>
      <c r="B12" s="439" t="s">
        <v>195</v>
      </c>
      <c r="C12" s="440">
        <f t="shared" si="7"/>
        <v>0</v>
      </c>
      <c r="D12" s="440">
        <f t="shared" si="7"/>
        <v>2.308497701243049E-2</v>
      </c>
      <c r="E12" s="440">
        <f t="shared" si="7"/>
        <v>3.5937656763520655E-2</v>
      </c>
      <c r="F12" s="440">
        <f t="shared" si="2"/>
        <v>0</v>
      </c>
      <c r="G12" s="440">
        <f t="shared" si="2"/>
        <v>0</v>
      </c>
      <c r="H12" s="440">
        <f t="shared" si="7"/>
        <v>8.2889729693682232E-3</v>
      </c>
      <c r="I12" s="440">
        <f t="shared" si="3"/>
        <v>0</v>
      </c>
      <c r="J12" s="440">
        <f t="shared" si="7"/>
        <v>7.2305699978611693E-2</v>
      </c>
      <c r="K12" s="440">
        <f t="shared" si="7"/>
        <v>5.087273847956688E-2</v>
      </c>
      <c r="L12" s="440">
        <f t="shared" si="7"/>
        <v>0.33807354341647977</v>
      </c>
      <c r="M12" s="440">
        <f t="shared" si="7"/>
        <v>9.0341517463479765E-2</v>
      </c>
      <c r="N12" s="599">
        <f t="shared" si="8"/>
        <v>4.3133485454111449E-2</v>
      </c>
      <c r="O12" s="599"/>
      <c r="P12" s="441">
        <f t="shared" si="4"/>
        <v>5.5932250282671788E-3</v>
      </c>
      <c r="Q12" s="440">
        <f t="shared" si="5"/>
        <v>0</v>
      </c>
      <c r="R12" s="442">
        <f t="shared" si="6"/>
        <v>236355.282098</v>
      </c>
    </row>
    <row r="13" spans="1:18" x14ac:dyDescent="0.3">
      <c r="A13" s="420" t="s">
        <v>5</v>
      </c>
      <c r="B13" s="421" t="s">
        <v>32</v>
      </c>
      <c r="C13" s="422">
        <f t="shared" si="7"/>
        <v>8.8300000000000003E-2</v>
      </c>
      <c r="D13" s="422">
        <f t="shared" si="7"/>
        <v>0.1298</v>
      </c>
      <c r="E13" s="422">
        <f t="shared" si="7"/>
        <v>0.16889999999999999</v>
      </c>
      <c r="F13" s="422">
        <f t="shared" si="2"/>
        <v>0</v>
      </c>
      <c r="G13" s="422">
        <f t="shared" si="2"/>
        <v>0</v>
      </c>
      <c r="H13" s="422">
        <f t="shared" si="7"/>
        <v>0.19689999999999999</v>
      </c>
      <c r="I13" s="422">
        <f t="shared" si="3"/>
        <v>0</v>
      </c>
      <c r="J13" s="422">
        <f t="shared" si="7"/>
        <v>0.19690000000000002</v>
      </c>
      <c r="K13" s="422">
        <f t="shared" si="7"/>
        <v>0.23383582672432873</v>
      </c>
      <c r="L13" s="422">
        <f t="shared" si="7"/>
        <v>0.23384854342046879</v>
      </c>
      <c r="M13" s="422">
        <f t="shared" si="7"/>
        <v>0.27602753042551365</v>
      </c>
      <c r="N13" s="600">
        <f t="shared" si="8"/>
        <v>0.184534951944513</v>
      </c>
      <c r="O13" s="600"/>
      <c r="P13" s="423">
        <f t="shared" si="4"/>
        <v>2.3929100580202426E-2</v>
      </c>
      <c r="Q13" s="422">
        <f t="shared" si="5"/>
        <v>0</v>
      </c>
      <c r="R13" s="424">
        <f t="shared" si="6"/>
        <v>1011182.1515140001</v>
      </c>
    </row>
    <row r="14" spans="1:18" x14ac:dyDescent="0.3">
      <c r="A14" s="438" t="s">
        <v>6</v>
      </c>
      <c r="B14" s="439" t="s">
        <v>181</v>
      </c>
      <c r="C14" s="440">
        <f t="shared" si="7"/>
        <v>0.18090000000000001</v>
      </c>
      <c r="D14" s="440">
        <f t="shared" si="7"/>
        <v>0.12090418559512045</v>
      </c>
      <c r="E14" s="440">
        <f t="shared" si="7"/>
        <v>0.13909664516559578</v>
      </c>
      <c r="F14" s="440">
        <f t="shared" si="2"/>
        <v>0</v>
      </c>
      <c r="G14" s="440">
        <f t="shared" si="2"/>
        <v>0</v>
      </c>
      <c r="H14" s="440">
        <f t="shared" si="7"/>
        <v>0.20175756236778028</v>
      </c>
      <c r="I14" s="440">
        <f t="shared" si="3"/>
        <v>0</v>
      </c>
      <c r="J14" s="440">
        <f t="shared" si="7"/>
        <v>0.39462998269788158</v>
      </c>
      <c r="K14" s="440">
        <f t="shared" si="7"/>
        <v>0.36259391790533213</v>
      </c>
      <c r="L14" s="440">
        <f t="shared" si="7"/>
        <v>0.33427347695954995</v>
      </c>
      <c r="M14" s="440">
        <f t="shared" si="7"/>
        <v>0.66857472405765328</v>
      </c>
      <c r="N14" s="599">
        <f t="shared" si="8"/>
        <v>0.23397163246237332</v>
      </c>
      <c r="O14" s="599"/>
      <c r="P14" s="441">
        <f t="shared" si="4"/>
        <v>3.0339676397941912E-2</v>
      </c>
      <c r="Q14" s="440">
        <f t="shared" si="5"/>
        <v>0</v>
      </c>
      <c r="R14" s="442">
        <f t="shared" si="6"/>
        <v>1282076.57256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>
        <f t="shared" si="2"/>
        <v>0</v>
      </c>
      <c r="H15" s="422"/>
      <c r="I15" s="422">
        <f t="shared" si="3"/>
        <v>0</v>
      </c>
      <c r="J15" s="422">
        <f>(J70*J$62+J119*J$111+J168*J$160)/(SUM(J$160,J$111,J$62))</f>
        <v>0.37019999999999997</v>
      </c>
      <c r="K15" s="422"/>
      <c r="L15" s="422"/>
      <c r="M15" s="422"/>
      <c r="N15" s="600">
        <f t="shared" si="8"/>
        <v>1.2420032643115659E-2</v>
      </c>
      <c r="O15" s="600"/>
      <c r="P15" s="423">
        <f t="shared" si="4"/>
        <v>1.6105361461056754E-3</v>
      </c>
      <c r="Q15" s="422">
        <f t="shared" si="5"/>
        <v>0</v>
      </c>
      <c r="R15" s="424">
        <f t="shared" si="6"/>
        <v>68057.108951999995</v>
      </c>
    </row>
    <row r="16" spans="1:18" ht="28.8" x14ac:dyDescent="0.3">
      <c r="A16" s="404">
        <v>5</v>
      </c>
      <c r="B16" s="408" t="s">
        <v>71</v>
      </c>
      <c r="C16" s="405">
        <f t="shared" ref="C16:M16" si="9">SUM(C17:C19,C23:C25)</f>
        <v>3.2552067067000001</v>
      </c>
      <c r="D16" s="405">
        <f t="shared" si="9"/>
        <v>3.2334316296912373</v>
      </c>
      <c r="E16" s="405">
        <f t="shared" si="9"/>
        <v>5.3037470760562089</v>
      </c>
      <c r="F16" s="405">
        <f t="shared" si="2"/>
        <v>0</v>
      </c>
      <c r="G16" s="405">
        <f t="shared" si="2"/>
        <v>0</v>
      </c>
      <c r="H16" s="405">
        <f t="shared" si="9"/>
        <v>5.300369633653121</v>
      </c>
      <c r="I16" s="405">
        <f t="shared" si="3"/>
        <v>0</v>
      </c>
      <c r="J16" s="405">
        <f t="shared" si="9"/>
        <v>5.812393999361773</v>
      </c>
      <c r="K16" s="405">
        <f t="shared" si="9"/>
        <v>5.3016215170694423</v>
      </c>
      <c r="L16" s="405">
        <f t="shared" si="9"/>
        <v>5.2837251396386975</v>
      </c>
      <c r="M16" s="405">
        <f t="shared" si="9"/>
        <v>5.3099573500307384</v>
      </c>
      <c r="N16" s="603">
        <f>SUM(N17:O19,N23:O25)</f>
        <v>4.8427516996698845</v>
      </c>
      <c r="O16" s="603"/>
      <c r="P16" s="406">
        <f t="shared" si="4"/>
        <v>0.62797151046589361</v>
      </c>
      <c r="Q16" s="405">
        <f t="shared" si="5"/>
        <v>0</v>
      </c>
      <c r="R16" s="409">
        <f t="shared" si="6"/>
        <v>26536458.43955189</v>
      </c>
    </row>
    <row r="17" spans="1:18" x14ac:dyDescent="0.3">
      <c r="A17" s="420" t="s">
        <v>115</v>
      </c>
      <c r="B17" s="421" t="s">
        <v>114</v>
      </c>
      <c r="C17" s="422">
        <f t="shared" ref="C17:M25" si="10">(C72*C$62+C121*C$111+C170*C$160)/(SUM(C$160,C$111,C$62))</f>
        <v>1.6718999999999999</v>
      </c>
      <c r="D17" s="422">
        <f t="shared" si="10"/>
        <v>1.6571489653067772</v>
      </c>
      <c r="E17" s="422">
        <f t="shared" si="10"/>
        <v>2.6424115076673638</v>
      </c>
      <c r="F17" s="422">
        <f t="shared" si="2"/>
        <v>0</v>
      </c>
      <c r="G17" s="422">
        <f t="shared" si="2"/>
        <v>0</v>
      </c>
      <c r="H17" s="422">
        <f t="shared" si="10"/>
        <v>2.6369690482042745</v>
      </c>
      <c r="I17" s="422">
        <f t="shared" si="3"/>
        <v>0</v>
      </c>
      <c r="J17" s="422">
        <f t="shared" si="10"/>
        <v>2.8900714478219935</v>
      </c>
      <c r="K17" s="422">
        <f t="shared" si="10"/>
        <v>2.6372832267911654</v>
      </c>
      <c r="L17" s="422">
        <f t="shared" si="10"/>
        <v>2.6334147873290492</v>
      </c>
      <c r="M17" s="422">
        <f t="shared" si="10"/>
        <v>2.6463170299399374</v>
      </c>
      <c r="N17" s="600">
        <f t="shared" ref="N17:N25" si="11">(O72*$O$62+O121*$O$111+O170*$O$160)/$N$7</f>
        <v>2.4221839627483566</v>
      </c>
      <c r="O17" s="600"/>
      <c r="P17" s="423">
        <f t="shared" si="4"/>
        <v>0.31409054521978391</v>
      </c>
      <c r="Q17" s="422">
        <f t="shared" si="5"/>
        <v>0</v>
      </c>
      <c r="R17" s="424">
        <f t="shared" si="6"/>
        <v>13272657.374691</v>
      </c>
    </row>
    <row r="18" spans="1:18" x14ac:dyDescent="0.3">
      <c r="A18" s="438" t="s">
        <v>116</v>
      </c>
      <c r="B18" s="439" t="s">
        <v>117</v>
      </c>
      <c r="C18" s="440">
        <f t="shared" si="10"/>
        <v>0.70870670670000002</v>
      </c>
      <c r="D18" s="440">
        <f t="shared" si="10"/>
        <v>0.70245384635078578</v>
      </c>
      <c r="E18" s="440">
        <f t="shared" si="10"/>
        <v>1.1200997412196418</v>
      </c>
      <c r="F18" s="440">
        <f t="shared" si="2"/>
        <v>0</v>
      </c>
      <c r="G18" s="440">
        <f t="shared" si="2"/>
        <v>0</v>
      </c>
      <c r="H18" s="440">
        <f t="shared" si="10"/>
        <v>1.1177927207504545</v>
      </c>
      <c r="I18" s="440">
        <f t="shared" si="3"/>
        <v>0</v>
      </c>
      <c r="J18" s="440">
        <f t="shared" si="10"/>
        <v>1.2250810562316081</v>
      </c>
      <c r="K18" s="440">
        <f t="shared" si="10"/>
        <v>1.1179258988541876</v>
      </c>
      <c r="L18" s="440">
        <f t="shared" si="10"/>
        <v>1.1162860944452728</v>
      </c>
      <c r="M18" s="440">
        <f t="shared" si="10"/>
        <v>1.1217552647723303</v>
      </c>
      <c r="N18" s="599">
        <f t="shared" si="11"/>
        <v>1.0267468265212891</v>
      </c>
      <c r="O18" s="599"/>
      <c r="P18" s="441">
        <f t="shared" si="4"/>
        <v>0.13314078348484987</v>
      </c>
      <c r="Q18" s="440">
        <f t="shared" si="5"/>
        <v>0</v>
      </c>
      <c r="R18" s="442">
        <f t="shared" si="6"/>
        <v>5626186.552529892</v>
      </c>
    </row>
    <row r="19" spans="1:18" x14ac:dyDescent="0.3">
      <c r="A19" s="420" t="s">
        <v>8</v>
      </c>
      <c r="B19" s="421" t="s">
        <v>35</v>
      </c>
      <c r="C19" s="422">
        <f t="shared" si="10"/>
        <v>0.65970000000000006</v>
      </c>
      <c r="D19" s="422">
        <f t="shared" si="10"/>
        <v>0.66043373686261275</v>
      </c>
      <c r="E19" s="422">
        <f t="shared" si="10"/>
        <v>1.1911537572538637</v>
      </c>
      <c r="F19" s="422">
        <f t="shared" si="2"/>
        <v>0</v>
      </c>
      <c r="G19" s="422">
        <f t="shared" si="2"/>
        <v>0</v>
      </c>
      <c r="H19" s="422">
        <f t="shared" si="10"/>
        <v>1.195748660264482</v>
      </c>
      <c r="I19" s="422">
        <f t="shared" si="3"/>
        <v>0</v>
      </c>
      <c r="J19" s="422">
        <f t="shared" si="10"/>
        <v>1.3135220916633685</v>
      </c>
      <c r="K19" s="422">
        <f t="shared" si="10"/>
        <v>1.1964704588757786</v>
      </c>
      <c r="L19" s="422">
        <f t="shared" si="10"/>
        <v>1.1852650143995334</v>
      </c>
      <c r="M19" s="422">
        <f t="shared" si="10"/>
        <v>1.1913927587549431</v>
      </c>
      <c r="N19" s="600">
        <f t="shared" si="11"/>
        <v>1.0741727893074415</v>
      </c>
      <c r="O19" s="600"/>
      <c r="P19" s="423">
        <f t="shared" si="4"/>
        <v>0.13929062459443009</v>
      </c>
      <c r="Q19" s="422">
        <f t="shared" si="5"/>
        <v>0</v>
      </c>
      <c r="R19" s="424">
        <f t="shared" si="6"/>
        <v>5886062.9964359999</v>
      </c>
    </row>
    <row r="20" spans="1:18" x14ac:dyDescent="0.3">
      <c r="A20" s="438" t="s">
        <v>9</v>
      </c>
      <c r="B20" s="439" t="s">
        <v>108</v>
      </c>
      <c r="C20" s="440">
        <f t="shared" si="10"/>
        <v>0.58930000000000005</v>
      </c>
      <c r="D20" s="440">
        <f t="shared" si="10"/>
        <v>0.58991045804044895</v>
      </c>
      <c r="E20" s="440">
        <f t="shared" si="10"/>
        <v>1.0639494036999799</v>
      </c>
      <c r="F20" s="440">
        <f t="shared" si="2"/>
        <v>0</v>
      </c>
      <c r="G20" s="440">
        <f t="shared" si="2"/>
        <v>0</v>
      </c>
      <c r="H20" s="440">
        <f t="shared" si="10"/>
        <v>1.068050445366129</v>
      </c>
      <c r="I20" s="440">
        <f t="shared" si="3"/>
        <v>0</v>
      </c>
      <c r="J20" s="440">
        <f t="shared" si="10"/>
        <v>1.1787822904484344</v>
      </c>
      <c r="K20" s="440">
        <f t="shared" si="10"/>
        <v>1.0686952634973876</v>
      </c>
      <c r="L20" s="440">
        <f t="shared" si="10"/>
        <v>1.0586854065129707</v>
      </c>
      <c r="M20" s="440">
        <f t="shared" si="10"/>
        <v>1.0641648619354618</v>
      </c>
      <c r="N20" s="599">
        <f t="shared" si="11"/>
        <v>0.95964697785815245</v>
      </c>
      <c r="O20" s="599"/>
      <c r="P20" s="441">
        <f t="shared" si="4"/>
        <v>0.12443978125921538</v>
      </c>
      <c r="Q20" s="440">
        <f t="shared" si="5"/>
        <v>0</v>
      </c>
      <c r="R20" s="442">
        <f t="shared" si="6"/>
        <v>5258504.6113990005</v>
      </c>
    </row>
    <row r="21" spans="1:18" x14ac:dyDescent="0.3">
      <c r="A21" s="420" t="s">
        <v>10</v>
      </c>
      <c r="B21" s="421" t="s">
        <v>109</v>
      </c>
      <c r="C21" s="422">
        <f t="shared" si="10"/>
        <v>6.25E-2</v>
      </c>
      <c r="D21" s="422">
        <f t="shared" si="10"/>
        <v>6.2568602328670883E-2</v>
      </c>
      <c r="E21" s="422">
        <f t="shared" si="10"/>
        <v>0.11283814525534745</v>
      </c>
      <c r="F21" s="422">
        <f t="shared" si="2"/>
        <v>0</v>
      </c>
      <c r="G21" s="422">
        <f t="shared" si="2"/>
        <v>0</v>
      </c>
      <c r="H21" s="422">
        <f t="shared" si="10"/>
        <v>0.11327189817009424</v>
      </c>
      <c r="I21" s="422">
        <f t="shared" si="3"/>
        <v>0</v>
      </c>
      <c r="J21" s="422">
        <f t="shared" si="10"/>
        <v>0.11951449438627632</v>
      </c>
      <c r="K21" s="422">
        <f t="shared" si="10"/>
        <v>0.11334001559190168</v>
      </c>
      <c r="L21" s="422">
        <f t="shared" si="10"/>
        <v>0.11228252104562519</v>
      </c>
      <c r="M21" s="422">
        <f t="shared" si="10"/>
        <v>0.11286063705627669</v>
      </c>
      <c r="N21" s="600">
        <f t="shared" si="11"/>
        <v>0.10159247560854541</v>
      </c>
      <c r="O21" s="600"/>
      <c r="P21" s="423">
        <f t="shared" si="4"/>
        <v>1.3173745902400193E-2</v>
      </c>
      <c r="Q21" s="422">
        <f t="shared" si="5"/>
        <v>0</v>
      </c>
      <c r="R21" s="424">
        <f t="shared" si="6"/>
        <v>556688.56756400003</v>
      </c>
    </row>
    <row r="22" spans="1:18" x14ac:dyDescent="0.3">
      <c r="A22" s="438" t="s">
        <v>11</v>
      </c>
      <c r="B22" s="439" t="s">
        <v>110</v>
      </c>
      <c r="C22" s="440">
        <f t="shared" si="10"/>
        <v>7.9000000000000008E-3</v>
      </c>
      <c r="D22" s="440">
        <f t="shared" si="10"/>
        <v>7.9546764934928932E-3</v>
      </c>
      <c r="E22" s="440">
        <f t="shared" si="10"/>
        <v>1.4366208298536345E-2</v>
      </c>
      <c r="F22" s="440">
        <f t="shared" si="2"/>
        <v>0</v>
      </c>
      <c r="G22" s="440">
        <f t="shared" si="2"/>
        <v>0</v>
      </c>
      <c r="H22" s="440">
        <f t="shared" si="10"/>
        <v>1.4426316728258804E-2</v>
      </c>
      <c r="I22" s="440">
        <f t="shared" si="3"/>
        <v>0</v>
      </c>
      <c r="J22" s="440">
        <f t="shared" si="10"/>
        <v>1.5225306828657897E-2</v>
      </c>
      <c r="K22" s="440">
        <f t="shared" si="10"/>
        <v>1.4435179786489472E-2</v>
      </c>
      <c r="L22" s="440">
        <f t="shared" si="10"/>
        <v>1.4297086840937534E-2</v>
      </c>
      <c r="M22" s="440">
        <f t="shared" si="10"/>
        <v>1.4367259763204703E-2</v>
      </c>
      <c r="N22" s="599">
        <f t="shared" si="11"/>
        <v>1.2933335840743817E-2</v>
      </c>
      <c r="O22" s="599"/>
      <c r="P22" s="441">
        <f t="shared" si="4"/>
        <v>1.6770974328145316E-3</v>
      </c>
      <c r="Q22" s="440">
        <f t="shared" si="5"/>
        <v>0</v>
      </c>
      <c r="R22" s="442">
        <f t="shared" si="6"/>
        <v>70869.817473000003</v>
      </c>
    </row>
    <row r="23" spans="1:18" x14ac:dyDescent="0.3">
      <c r="A23" s="438" t="s">
        <v>13</v>
      </c>
      <c r="B23" s="439" t="s">
        <v>40</v>
      </c>
      <c r="C23" s="440">
        <f t="shared" si="10"/>
        <v>0</v>
      </c>
      <c r="D23" s="440">
        <f t="shared" si="10"/>
        <v>0</v>
      </c>
      <c r="E23" s="440">
        <f t="shared" si="10"/>
        <v>0</v>
      </c>
      <c r="F23" s="440">
        <f t="shared" si="2"/>
        <v>0</v>
      </c>
      <c r="G23" s="440">
        <f t="shared" si="2"/>
        <v>0</v>
      </c>
      <c r="H23" s="440">
        <f t="shared" si="10"/>
        <v>0</v>
      </c>
      <c r="I23" s="440">
        <f t="shared" si="3"/>
        <v>0</v>
      </c>
      <c r="J23" s="440">
        <f t="shared" si="10"/>
        <v>0</v>
      </c>
      <c r="K23" s="440">
        <f t="shared" si="10"/>
        <v>0</v>
      </c>
      <c r="L23" s="440">
        <f t="shared" si="10"/>
        <v>0</v>
      </c>
      <c r="M23" s="440">
        <f t="shared" si="10"/>
        <v>0</v>
      </c>
      <c r="N23" s="599">
        <f t="shared" si="11"/>
        <v>0</v>
      </c>
      <c r="O23" s="599"/>
      <c r="P23" s="441">
        <f t="shared" si="4"/>
        <v>0</v>
      </c>
      <c r="Q23" s="440">
        <f t="shared" si="5"/>
        <v>0</v>
      </c>
      <c r="R23" s="442">
        <f t="shared" si="6"/>
        <v>0</v>
      </c>
    </row>
    <row r="24" spans="1:18" x14ac:dyDescent="0.3">
      <c r="A24" s="425" t="s">
        <v>14</v>
      </c>
      <c r="B24" s="421" t="s">
        <v>118</v>
      </c>
      <c r="C24" s="422">
        <f t="shared" si="10"/>
        <v>0.1648</v>
      </c>
      <c r="D24" s="422">
        <f t="shared" si="10"/>
        <v>0.16378214788287432</v>
      </c>
      <c r="E24" s="422">
        <f t="shared" si="10"/>
        <v>0.27092244597228521</v>
      </c>
      <c r="F24" s="422">
        <f t="shared" si="2"/>
        <v>0</v>
      </c>
      <c r="G24" s="422">
        <f t="shared" si="2"/>
        <v>0</v>
      </c>
      <c r="H24" s="422">
        <f t="shared" si="10"/>
        <v>0.27086089557563264</v>
      </c>
      <c r="I24" s="422">
        <f t="shared" si="3"/>
        <v>0</v>
      </c>
      <c r="J24" s="422">
        <f t="shared" si="10"/>
        <v>0.2971115427943487</v>
      </c>
      <c r="K24" s="422">
        <f t="shared" si="10"/>
        <v>0.27093383226192713</v>
      </c>
      <c r="L24" s="422">
        <f t="shared" si="10"/>
        <v>0.26987282897656167</v>
      </c>
      <c r="M24" s="422">
        <f t="shared" si="10"/>
        <v>0.27121519589598103</v>
      </c>
      <c r="N24" s="600">
        <f t="shared" si="11"/>
        <v>0.24709148029755326</v>
      </c>
      <c r="O24" s="600"/>
      <c r="P24" s="423">
        <f t="shared" si="4"/>
        <v>3.2040959299293688E-2</v>
      </c>
      <c r="Q24" s="422">
        <f t="shared" si="5"/>
        <v>0</v>
      </c>
      <c r="R24" s="424">
        <f t="shared" si="6"/>
        <v>1353968.405634</v>
      </c>
    </row>
    <row r="25" spans="1:18" x14ac:dyDescent="0.3">
      <c r="A25" s="443"/>
      <c r="B25" s="439" t="s">
        <v>117</v>
      </c>
      <c r="C25" s="440">
        <f t="shared" si="10"/>
        <v>5.0099999999999992E-2</v>
      </c>
      <c r="D25" s="440">
        <f t="shared" si="10"/>
        <v>4.961293328818709E-2</v>
      </c>
      <c r="E25" s="440">
        <f t="shared" si="10"/>
        <v>7.9159623943054397E-2</v>
      </c>
      <c r="F25" s="440">
        <f t="shared" si="2"/>
        <v>0</v>
      </c>
      <c r="G25" s="440">
        <f t="shared" si="2"/>
        <v>0</v>
      </c>
      <c r="H25" s="440">
        <f t="shared" si="10"/>
        <v>7.8998308858278007E-2</v>
      </c>
      <c r="I25" s="440">
        <f t="shared" si="3"/>
        <v>0</v>
      </c>
      <c r="J25" s="440">
        <f t="shared" si="10"/>
        <v>8.6607860850453952E-2</v>
      </c>
      <c r="K25" s="440">
        <f t="shared" si="10"/>
        <v>7.9008100286383498E-2</v>
      </c>
      <c r="L25" s="440">
        <f t="shared" si="10"/>
        <v>7.8886414488280848E-2</v>
      </c>
      <c r="M25" s="440">
        <f t="shared" si="10"/>
        <v>7.9277100667546799E-2</v>
      </c>
      <c r="N25" s="599">
        <f t="shared" si="11"/>
        <v>7.2556640795244348E-2</v>
      </c>
      <c r="O25" s="599"/>
      <c r="P25" s="441">
        <f t="shared" si="4"/>
        <v>9.4085978675360945E-3</v>
      </c>
      <c r="Q25" s="440">
        <f t="shared" si="5"/>
        <v>0</v>
      </c>
      <c r="R25" s="442">
        <f t="shared" si="6"/>
        <v>397583.11026099999</v>
      </c>
    </row>
    <row r="26" spans="1:18" x14ac:dyDescent="0.3">
      <c r="A26" s="404">
        <v>6</v>
      </c>
      <c r="B26" s="398" t="s">
        <v>42</v>
      </c>
      <c r="C26" s="405">
        <f>SUM(C27:C29)</f>
        <v>0.39999999999999997</v>
      </c>
      <c r="D26" s="405">
        <f t="shared" ref="D26:M26" si="12">SUM(D27:D29)</f>
        <v>0.41653912585799052</v>
      </c>
      <c r="E26" s="405">
        <f t="shared" si="12"/>
        <v>0.46557140535158215</v>
      </c>
      <c r="F26" s="405">
        <f t="shared" si="2"/>
        <v>0</v>
      </c>
      <c r="G26" s="405">
        <f t="shared" si="2"/>
        <v>0</v>
      </c>
      <c r="H26" s="405">
        <f t="shared" si="12"/>
        <v>0.46872038790449055</v>
      </c>
      <c r="I26" s="405">
        <f t="shared" si="3"/>
        <v>0</v>
      </c>
      <c r="J26" s="405">
        <f>SUM(J27:J29)</f>
        <v>1.0401220916633684</v>
      </c>
      <c r="K26" s="405">
        <f t="shared" si="12"/>
        <v>0.46934338515916707</v>
      </c>
      <c r="L26" s="405">
        <f t="shared" si="12"/>
        <v>0.45978252104562528</v>
      </c>
      <c r="M26" s="405">
        <f t="shared" si="12"/>
        <v>0.46619498048950592</v>
      </c>
      <c r="N26" s="603">
        <f>SUM(N27:O29)</f>
        <v>0.4744133410040543</v>
      </c>
      <c r="O26" s="603"/>
      <c r="P26" s="406">
        <f t="shared" si="4"/>
        <v>6.151834345663338E-2</v>
      </c>
      <c r="Q26" s="405">
        <f t="shared" si="5"/>
        <v>0</v>
      </c>
      <c r="R26" s="407">
        <f t="shared" si="6"/>
        <v>2599606.7292860001</v>
      </c>
    </row>
    <row r="27" spans="1:18" x14ac:dyDescent="0.3">
      <c r="A27" s="420" t="s">
        <v>15</v>
      </c>
      <c r="B27" s="421" t="s">
        <v>43</v>
      </c>
      <c r="C27" s="422">
        <f t="shared" ref="C27:M28" si="13">(C82*C$62+C131*C$111+C180*C$160)/(SUM(C$160,C$111,C$62))</f>
        <v>9.2399999999999996E-2</v>
      </c>
      <c r="D27" s="422">
        <f t="shared" si="13"/>
        <v>9.1814538101194332E-2</v>
      </c>
      <c r="E27" s="422">
        <f t="shared" si="13"/>
        <v>0.15061128486952419</v>
      </c>
      <c r="F27" s="422">
        <f t="shared" si="2"/>
        <v>0</v>
      </c>
      <c r="G27" s="422">
        <f t="shared" si="2"/>
        <v>0</v>
      </c>
      <c r="H27" s="422">
        <f t="shared" si="13"/>
        <v>0.15051633483999338</v>
      </c>
      <c r="I27" s="422">
        <f t="shared" si="3"/>
        <v>0</v>
      </c>
      <c r="J27" s="422">
        <f t="shared" si="13"/>
        <v>0.16499041487224997</v>
      </c>
      <c r="K27" s="422">
        <f t="shared" si="13"/>
        <v>0.15055166062418007</v>
      </c>
      <c r="L27" s="422">
        <f t="shared" si="13"/>
        <v>0.15004661054499951</v>
      </c>
      <c r="M27" s="422">
        <f t="shared" si="13"/>
        <v>0.15078634573087102</v>
      </c>
      <c r="N27" s="600">
        <f t="shared" ref="N27:N30" si="14">(O82*$O$62+O131*$O$111+O180*$O$160)/$N$7</f>
        <v>0.13751699354408259</v>
      </c>
      <c r="O27" s="600"/>
      <c r="P27" s="423">
        <f t="shared" si="4"/>
        <v>1.7832166401695292E-2</v>
      </c>
      <c r="Q27" s="422">
        <f t="shared" si="5"/>
        <v>0</v>
      </c>
      <c r="R27" s="424">
        <f t="shared" si="6"/>
        <v>753541.41823199997</v>
      </c>
    </row>
    <row r="28" spans="1:18" x14ac:dyDescent="0.3">
      <c r="A28" s="438" t="s">
        <v>16</v>
      </c>
      <c r="B28" s="439" t="s">
        <v>80</v>
      </c>
      <c r="C28" s="440">
        <f t="shared" si="13"/>
        <v>0.30759999999999998</v>
      </c>
      <c r="D28" s="440">
        <f t="shared" si="13"/>
        <v>0.32472458775679619</v>
      </c>
      <c r="E28" s="440">
        <f t="shared" si="13"/>
        <v>0.31496012048205796</v>
      </c>
      <c r="F28" s="440">
        <f t="shared" si="2"/>
        <v>0</v>
      </c>
      <c r="G28" s="440">
        <f t="shared" si="2"/>
        <v>0</v>
      </c>
      <c r="H28" s="440">
        <f t="shared" si="13"/>
        <v>0.31820405306449717</v>
      </c>
      <c r="I28" s="440">
        <f t="shared" si="3"/>
        <v>0</v>
      </c>
      <c r="J28" s="440">
        <f t="shared" si="13"/>
        <v>0.33233167679111852</v>
      </c>
      <c r="K28" s="440">
        <f t="shared" si="13"/>
        <v>0.318791724534987</v>
      </c>
      <c r="L28" s="440">
        <f t="shared" si="13"/>
        <v>0.30973591050062577</v>
      </c>
      <c r="M28" s="440">
        <f t="shared" si="13"/>
        <v>0.3154086347586349</v>
      </c>
      <c r="N28" s="599">
        <f t="shared" si="14"/>
        <v>0.31868566750674865</v>
      </c>
      <c r="O28" s="599"/>
      <c r="P28" s="441">
        <f t="shared" si="4"/>
        <v>4.132475344579125E-2</v>
      </c>
      <c r="Q28" s="440">
        <f t="shared" si="5"/>
        <v>0</v>
      </c>
      <c r="R28" s="442">
        <f t="shared" si="6"/>
        <v>1746277.632126</v>
      </c>
    </row>
    <row r="29" spans="1:18" x14ac:dyDescent="0.3">
      <c r="A29" s="420" t="s">
        <v>102</v>
      </c>
      <c r="B29" s="421" t="s">
        <v>103</v>
      </c>
      <c r="C29" s="422"/>
      <c r="D29" s="422"/>
      <c r="E29" s="422"/>
      <c r="F29" s="422">
        <f t="shared" ref="F29:G48" si="15">IF(F$7 &gt; 0,(F84*F$62+F133*F$111+F182*F$160)/(SUM(F$160,F$111,F$62)),0)</f>
        <v>0</v>
      </c>
      <c r="G29" s="422">
        <f t="shared" si="15"/>
        <v>0</v>
      </c>
      <c r="H29" s="422"/>
      <c r="I29" s="422">
        <f t="shared" si="3"/>
        <v>0</v>
      </c>
      <c r="J29" s="422">
        <f>(J84*J$62+J133*J$111+J182*J$160)/(SUM(J$160,J$111,J$62))</f>
        <v>0.54279999999999995</v>
      </c>
      <c r="K29" s="422"/>
      <c r="L29" s="422"/>
      <c r="M29" s="422"/>
      <c r="N29" s="600">
        <f t="shared" si="14"/>
        <v>1.8210679953223067E-2</v>
      </c>
      <c r="O29" s="600"/>
      <c r="P29" s="423">
        <f t="shared" si="4"/>
        <v>2.3614236091468411E-3</v>
      </c>
      <c r="Q29" s="422">
        <f t="shared" si="5"/>
        <v>0</v>
      </c>
      <c r="R29" s="424">
        <f t="shared" si="6"/>
        <v>99787.678927999994</v>
      </c>
    </row>
    <row r="30" spans="1:18" x14ac:dyDescent="0.3">
      <c r="A30" s="438" t="s">
        <v>104</v>
      </c>
      <c r="B30" s="439" t="s">
        <v>119</v>
      </c>
      <c r="C30" s="440"/>
      <c r="D30" s="440"/>
      <c r="E30" s="440"/>
      <c r="F30" s="440">
        <f t="shared" si="15"/>
        <v>0</v>
      </c>
      <c r="G30" s="440">
        <f t="shared" si="15"/>
        <v>0</v>
      </c>
      <c r="H30" s="440"/>
      <c r="I30" s="440">
        <f t="shared" si="3"/>
        <v>0</v>
      </c>
      <c r="J30" s="440">
        <f>(J85*J$62+J134*J$111+J183*J$160)/(SUM(J$160,J$111,J$62))</f>
        <v>0.54279999999999995</v>
      </c>
      <c r="K30" s="440"/>
      <c r="L30" s="440"/>
      <c r="M30" s="440"/>
      <c r="N30" s="599">
        <f t="shared" si="14"/>
        <v>1.8210679953223067E-2</v>
      </c>
      <c r="O30" s="599"/>
      <c r="P30" s="441">
        <f t="shared" si="4"/>
        <v>2.3614236091468411E-3</v>
      </c>
      <c r="Q30" s="440">
        <f t="shared" si="5"/>
        <v>0</v>
      </c>
      <c r="R30" s="442">
        <f t="shared" si="6"/>
        <v>99787.678927999994</v>
      </c>
    </row>
    <row r="31" spans="1:18" x14ac:dyDescent="0.3">
      <c r="A31" s="404">
        <v>7</v>
      </c>
      <c r="B31" s="398" t="s">
        <v>45</v>
      </c>
      <c r="C31" s="405">
        <f>SUM(C32:C33)</f>
        <v>0</v>
      </c>
      <c r="D31" s="405">
        <f>SUM(D32:D33)</f>
        <v>0</v>
      </c>
      <c r="E31" s="405">
        <f t="shared" ref="E31:M31" si="16">SUM(E32:E33)</f>
        <v>0</v>
      </c>
      <c r="F31" s="405">
        <f t="shared" si="15"/>
        <v>0</v>
      </c>
      <c r="G31" s="405">
        <f t="shared" si="15"/>
        <v>0</v>
      </c>
      <c r="H31" s="405">
        <f t="shared" si="16"/>
        <v>0</v>
      </c>
      <c r="I31" s="405">
        <f t="shared" si="3"/>
        <v>0</v>
      </c>
      <c r="J31" s="405">
        <f t="shared" si="16"/>
        <v>0</v>
      </c>
      <c r="K31" s="405">
        <f t="shared" si="16"/>
        <v>0</v>
      </c>
      <c r="L31" s="405">
        <f t="shared" si="16"/>
        <v>0</v>
      </c>
      <c r="M31" s="405">
        <f t="shared" si="16"/>
        <v>0</v>
      </c>
      <c r="N31" s="603">
        <f>SUM(N32:O33)</f>
        <v>0</v>
      </c>
      <c r="O31" s="603"/>
      <c r="P31" s="406">
        <f t="shared" si="4"/>
        <v>0</v>
      </c>
      <c r="Q31" s="405">
        <f t="shared" si="5"/>
        <v>0</v>
      </c>
      <c r="R31" s="407">
        <f t="shared" si="6"/>
        <v>0</v>
      </c>
    </row>
    <row r="32" spans="1:18" x14ac:dyDescent="0.3">
      <c r="A32" s="420" t="s">
        <v>17</v>
      </c>
      <c r="B32" s="421" t="s">
        <v>46</v>
      </c>
      <c r="C32" s="422">
        <f t="shared" ref="C32:M33" si="17">(C87*C$62+C136*C$111+C185*C$160)/(SUM(C$160,C$111,C$62))</f>
        <v>0</v>
      </c>
      <c r="D32" s="422">
        <f t="shared" si="17"/>
        <v>0</v>
      </c>
      <c r="E32" s="422">
        <f t="shared" si="17"/>
        <v>0</v>
      </c>
      <c r="F32" s="422">
        <f t="shared" si="15"/>
        <v>0</v>
      </c>
      <c r="G32" s="422">
        <f t="shared" si="15"/>
        <v>0</v>
      </c>
      <c r="H32" s="422">
        <f t="shared" si="17"/>
        <v>0</v>
      </c>
      <c r="I32" s="422">
        <f t="shared" si="3"/>
        <v>0</v>
      </c>
      <c r="J32" s="422">
        <f t="shared" si="17"/>
        <v>0</v>
      </c>
      <c r="K32" s="422">
        <f t="shared" si="17"/>
        <v>0</v>
      </c>
      <c r="L32" s="422">
        <f t="shared" si="17"/>
        <v>0</v>
      </c>
      <c r="M32" s="422">
        <f t="shared" si="17"/>
        <v>0</v>
      </c>
      <c r="N32" s="600">
        <f t="shared" ref="N32:N48" si="18">(O87*$O$62+O136*$O$111+O185*$O$160)/$N$7</f>
        <v>0</v>
      </c>
      <c r="O32" s="600"/>
      <c r="P32" s="423">
        <f t="shared" si="4"/>
        <v>0</v>
      </c>
      <c r="Q32" s="422">
        <f t="shared" si="5"/>
        <v>0</v>
      </c>
      <c r="R32" s="424">
        <f t="shared" si="6"/>
        <v>0</v>
      </c>
    </row>
    <row r="33" spans="1:20" x14ac:dyDescent="0.3">
      <c r="A33" s="438" t="s">
        <v>18</v>
      </c>
      <c r="B33" s="439" t="s">
        <v>48</v>
      </c>
      <c r="C33" s="440">
        <f t="shared" si="17"/>
        <v>0</v>
      </c>
      <c r="D33" s="440">
        <f t="shared" si="17"/>
        <v>0</v>
      </c>
      <c r="E33" s="440">
        <f t="shared" si="17"/>
        <v>0</v>
      </c>
      <c r="F33" s="440">
        <f t="shared" si="15"/>
        <v>0</v>
      </c>
      <c r="G33" s="440">
        <f t="shared" si="15"/>
        <v>0</v>
      </c>
      <c r="H33" s="440">
        <f t="shared" si="17"/>
        <v>0</v>
      </c>
      <c r="I33" s="440">
        <f t="shared" si="3"/>
        <v>0</v>
      </c>
      <c r="J33" s="440">
        <f t="shared" si="17"/>
        <v>0</v>
      </c>
      <c r="K33" s="440">
        <f t="shared" si="17"/>
        <v>0</v>
      </c>
      <c r="L33" s="440">
        <f t="shared" si="17"/>
        <v>0</v>
      </c>
      <c r="M33" s="440">
        <f t="shared" si="17"/>
        <v>0</v>
      </c>
      <c r="N33" s="599">
        <f t="shared" si="18"/>
        <v>0</v>
      </c>
      <c r="O33" s="599"/>
      <c r="P33" s="441">
        <f t="shared" si="4"/>
        <v>0</v>
      </c>
      <c r="Q33" s="440">
        <f t="shared" si="5"/>
        <v>0</v>
      </c>
      <c r="R33" s="442">
        <f t="shared" si="6"/>
        <v>0</v>
      </c>
    </row>
    <row r="34" spans="1:20" x14ac:dyDescent="0.3">
      <c r="A34" s="404">
        <v>8</v>
      </c>
      <c r="B34" s="398" t="s">
        <v>49</v>
      </c>
      <c r="C34" s="405">
        <f>SUM(C35:C38)</f>
        <v>0</v>
      </c>
      <c r="D34" s="405">
        <f>SUM(D35:D38)</f>
        <v>0</v>
      </c>
      <c r="E34" s="405">
        <f t="shared" ref="E34:M34" si="19">SUM(E35:E38)</f>
        <v>0</v>
      </c>
      <c r="F34" s="405">
        <f t="shared" si="15"/>
        <v>0</v>
      </c>
      <c r="G34" s="405">
        <f t="shared" si="15"/>
        <v>0</v>
      </c>
      <c r="H34" s="405">
        <f t="shared" si="19"/>
        <v>0</v>
      </c>
      <c r="I34" s="405">
        <f t="shared" si="3"/>
        <v>0</v>
      </c>
      <c r="J34" s="405">
        <f t="shared" si="19"/>
        <v>0</v>
      </c>
      <c r="K34" s="405">
        <f t="shared" si="19"/>
        <v>0</v>
      </c>
      <c r="L34" s="405">
        <f t="shared" si="19"/>
        <v>0</v>
      </c>
      <c r="M34" s="405">
        <f t="shared" si="19"/>
        <v>0</v>
      </c>
      <c r="N34" s="603">
        <f>SUM(N35:O38)</f>
        <v>0</v>
      </c>
      <c r="O34" s="603"/>
      <c r="P34" s="406">
        <f t="shared" si="4"/>
        <v>0</v>
      </c>
      <c r="Q34" s="405">
        <f t="shared" si="5"/>
        <v>0</v>
      </c>
      <c r="R34" s="407">
        <f t="shared" si="6"/>
        <v>0</v>
      </c>
    </row>
    <row r="35" spans="1:20" x14ac:dyDescent="0.3">
      <c r="A35" s="420" t="s">
        <v>19</v>
      </c>
      <c r="B35" s="421" t="s">
        <v>46</v>
      </c>
      <c r="C35" s="422">
        <f t="shared" ref="C35:M40" si="20">(C90*C$62+C139*C$111+C188*C$160)/(SUM(C$160,C$111,C$62))</f>
        <v>0</v>
      </c>
      <c r="D35" s="422">
        <f t="shared" si="20"/>
        <v>0</v>
      </c>
      <c r="E35" s="422">
        <f t="shared" si="20"/>
        <v>0</v>
      </c>
      <c r="F35" s="422">
        <f t="shared" si="15"/>
        <v>0</v>
      </c>
      <c r="G35" s="422">
        <f t="shared" si="15"/>
        <v>0</v>
      </c>
      <c r="H35" s="422">
        <f t="shared" si="20"/>
        <v>0</v>
      </c>
      <c r="I35" s="422">
        <f t="shared" si="3"/>
        <v>0</v>
      </c>
      <c r="J35" s="422">
        <f t="shared" si="20"/>
        <v>0</v>
      </c>
      <c r="K35" s="422">
        <f t="shared" si="20"/>
        <v>0</v>
      </c>
      <c r="L35" s="422">
        <f t="shared" si="20"/>
        <v>0</v>
      </c>
      <c r="M35" s="422">
        <f t="shared" si="20"/>
        <v>0</v>
      </c>
      <c r="N35" s="600">
        <f t="shared" si="18"/>
        <v>0</v>
      </c>
      <c r="O35" s="600"/>
      <c r="P35" s="423">
        <f t="shared" si="4"/>
        <v>0</v>
      </c>
      <c r="Q35" s="422">
        <f t="shared" si="5"/>
        <v>0</v>
      </c>
      <c r="R35" s="424">
        <f t="shared" si="6"/>
        <v>0</v>
      </c>
    </row>
    <row r="36" spans="1:20" x14ac:dyDescent="0.3">
      <c r="A36" s="438" t="s">
        <v>19</v>
      </c>
      <c r="B36" s="439" t="s">
        <v>47</v>
      </c>
      <c r="C36" s="440">
        <f t="shared" si="20"/>
        <v>0</v>
      </c>
      <c r="D36" s="440">
        <f t="shared" si="20"/>
        <v>0</v>
      </c>
      <c r="E36" s="440">
        <f t="shared" si="20"/>
        <v>0</v>
      </c>
      <c r="F36" s="440">
        <f t="shared" si="15"/>
        <v>0</v>
      </c>
      <c r="G36" s="440">
        <f t="shared" si="15"/>
        <v>0</v>
      </c>
      <c r="H36" s="440">
        <f t="shared" si="20"/>
        <v>0</v>
      </c>
      <c r="I36" s="440">
        <f t="shared" si="3"/>
        <v>0</v>
      </c>
      <c r="J36" s="440">
        <f t="shared" si="20"/>
        <v>0</v>
      </c>
      <c r="K36" s="440">
        <f t="shared" si="20"/>
        <v>0</v>
      </c>
      <c r="L36" s="440">
        <f t="shared" si="20"/>
        <v>0</v>
      </c>
      <c r="M36" s="440">
        <f t="shared" si="20"/>
        <v>0</v>
      </c>
      <c r="N36" s="599">
        <f t="shared" si="18"/>
        <v>0</v>
      </c>
      <c r="O36" s="599"/>
      <c r="P36" s="441">
        <f t="shared" si="4"/>
        <v>0</v>
      </c>
      <c r="Q36" s="440">
        <f t="shared" si="5"/>
        <v>0</v>
      </c>
      <c r="R36" s="442">
        <f t="shared" si="6"/>
        <v>0</v>
      </c>
    </row>
    <row r="37" spans="1:20" x14ac:dyDescent="0.3">
      <c r="A37" s="420" t="s">
        <v>20</v>
      </c>
      <c r="B37" s="421" t="s">
        <v>50</v>
      </c>
      <c r="C37" s="422">
        <f t="shared" si="20"/>
        <v>0</v>
      </c>
      <c r="D37" s="422">
        <f t="shared" si="20"/>
        <v>0</v>
      </c>
      <c r="E37" s="422">
        <f t="shared" si="20"/>
        <v>0</v>
      </c>
      <c r="F37" s="422">
        <f t="shared" si="15"/>
        <v>0</v>
      </c>
      <c r="G37" s="422">
        <f t="shared" si="15"/>
        <v>0</v>
      </c>
      <c r="H37" s="422">
        <f t="shared" si="20"/>
        <v>0</v>
      </c>
      <c r="I37" s="422">
        <f t="shared" si="3"/>
        <v>0</v>
      </c>
      <c r="J37" s="422">
        <f t="shared" si="20"/>
        <v>0</v>
      </c>
      <c r="K37" s="422">
        <f t="shared" si="20"/>
        <v>0</v>
      </c>
      <c r="L37" s="422">
        <f t="shared" si="20"/>
        <v>0</v>
      </c>
      <c r="M37" s="422">
        <f t="shared" si="20"/>
        <v>0</v>
      </c>
      <c r="N37" s="600">
        <f t="shared" si="18"/>
        <v>0</v>
      </c>
      <c r="O37" s="600"/>
      <c r="P37" s="423">
        <f t="shared" si="4"/>
        <v>0</v>
      </c>
      <c r="Q37" s="422">
        <f t="shared" si="5"/>
        <v>0</v>
      </c>
      <c r="R37" s="424">
        <f t="shared" si="6"/>
        <v>0</v>
      </c>
    </row>
    <row r="38" spans="1:20" x14ac:dyDescent="0.3">
      <c r="A38" s="438" t="s">
        <v>20</v>
      </c>
      <c r="B38" s="439" t="s">
        <v>47</v>
      </c>
      <c r="C38" s="440">
        <f t="shared" si="20"/>
        <v>0</v>
      </c>
      <c r="D38" s="440">
        <f t="shared" si="20"/>
        <v>0</v>
      </c>
      <c r="E38" s="440">
        <f t="shared" si="20"/>
        <v>0</v>
      </c>
      <c r="F38" s="440">
        <f t="shared" si="15"/>
        <v>0</v>
      </c>
      <c r="G38" s="440">
        <f t="shared" si="15"/>
        <v>0</v>
      </c>
      <c r="H38" s="440">
        <f t="shared" si="20"/>
        <v>0</v>
      </c>
      <c r="I38" s="440">
        <f t="shared" si="3"/>
        <v>0</v>
      </c>
      <c r="J38" s="440">
        <f t="shared" si="20"/>
        <v>0</v>
      </c>
      <c r="K38" s="440">
        <f t="shared" si="20"/>
        <v>0</v>
      </c>
      <c r="L38" s="440">
        <f t="shared" si="20"/>
        <v>0</v>
      </c>
      <c r="M38" s="440">
        <f t="shared" si="20"/>
        <v>0</v>
      </c>
      <c r="N38" s="599">
        <f t="shared" si="18"/>
        <v>0</v>
      </c>
      <c r="O38" s="599"/>
      <c r="P38" s="441">
        <f t="shared" si="4"/>
        <v>0</v>
      </c>
      <c r="Q38" s="440">
        <f t="shared" si="5"/>
        <v>0</v>
      </c>
      <c r="R38" s="442">
        <f t="shared" si="6"/>
        <v>0</v>
      </c>
    </row>
    <row r="39" spans="1:20" x14ac:dyDescent="0.3">
      <c r="A39" s="404">
        <v>9</v>
      </c>
      <c r="B39" s="398" t="s">
        <v>51</v>
      </c>
      <c r="C39" s="405">
        <f t="shared" ref="C39:M39" si="21">SUM(C42,C44)</f>
        <v>0.38515444732555565</v>
      </c>
      <c r="D39" s="405">
        <f t="shared" si="21"/>
        <v>0.40329111697696779</v>
      </c>
      <c r="E39" s="405">
        <f t="shared" si="21"/>
        <v>0.60012878397112612</v>
      </c>
      <c r="F39" s="405">
        <f t="shared" si="15"/>
        <v>0</v>
      </c>
      <c r="G39" s="405">
        <f t="shared" si="15"/>
        <v>0</v>
      </c>
      <c r="H39" s="405">
        <f t="shared" si="21"/>
        <v>0.64571824651742471</v>
      </c>
      <c r="I39" s="405">
        <f t="shared" si="3"/>
        <v>0</v>
      </c>
      <c r="J39" s="405">
        <f t="shared" si="21"/>
        <v>0.76101505007900772</v>
      </c>
      <c r="K39" s="405">
        <f t="shared" si="21"/>
        <v>0.7135586672293498</v>
      </c>
      <c r="L39" s="405">
        <f t="shared" si="21"/>
        <v>0.78700392187359647</v>
      </c>
      <c r="M39" s="405">
        <f t="shared" si="21"/>
        <v>0.79257271537127805</v>
      </c>
      <c r="N39" s="603">
        <f t="shared" si="18"/>
        <v>0.60326706380692008</v>
      </c>
      <c r="O39" s="603"/>
      <c r="P39" s="406">
        <f t="shared" si="4"/>
        <v>7.8227122257575207E-2</v>
      </c>
      <c r="Q39" s="405">
        <f t="shared" si="5"/>
        <v>0</v>
      </c>
      <c r="R39" s="407">
        <f t="shared" si="6"/>
        <v>3305676.6812459305</v>
      </c>
    </row>
    <row r="40" spans="1:20" x14ac:dyDescent="0.3">
      <c r="A40" s="444"/>
      <c r="B40" s="445" t="s">
        <v>157</v>
      </c>
      <c r="C40" s="500">
        <f t="shared" si="20"/>
        <v>0</v>
      </c>
      <c r="D40" s="500">
        <f t="shared" si="20"/>
        <v>0</v>
      </c>
      <c r="E40" s="500">
        <f t="shared" si="20"/>
        <v>0</v>
      </c>
      <c r="F40" s="500">
        <f t="shared" si="15"/>
        <v>0</v>
      </c>
      <c r="G40" s="500">
        <f t="shared" si="15"/>
        <v>0</v>
      </c>
      <c r="H40" s="500">
        <f t="shared" si="20"/>
        <v>0</v>
      </c>
      <c r="I40" s="500">
        <f t="shared" si="3"/>
        <v>0</v>
      </c>
      <c r="J40" s="500">
        <f t="shared" si="20"/>
        <v>0</v>
      </c>
      <c r="K40" s="500">
        <f t="shared" si="20"/>
        <v>0</v>
      </c>
      <c r="L40" s="500">
        <f t="shared" si="20"/>
        <v>0</v>
      </c>
      <c r="M40" s="500">
        <f t="shared" si="20"/>
        <v>0</v>
      </c>
      <c r="N40" s="596">
        <f>(O95*$O$62+O144*$O$111+O193*$O$160)/$N$7</f>
        <v>0</v>
      </c>
      <c r="O40" s="596"/>
      <c r="P40" s="429">
        <f t="shared" si="4"/>
        <v>0</v>
      </c>
      <c r="Q40" s="430">
        <f t="shared" si="5"/>
        <v>0</v>
      </c>
      <c r="R40" s="431">
        <f t="shared" si="6"/>
        <v>0</v>
      </c>
    </row>
    <row r="41" spans="1:20" x14ac:dyDescent="0.3">
      <c r="A41" s="432"/>
      <c r="B41" s="433" t="s">
        <v>52</v>
      </c>
      <c r="C41" s="434">
        <f t="shared" ref="C41:M41" si="22">SUM(C34,C31,C26,C16,C9)</f>
        <v>4.5276067067000003</v>
      </c>
      <c r="D41" s="434">
        <f t="shared" si="22"/>
        <v>4.7408087292162486</v>
      </c>
      <c r="E41" s="434">
        <f t="shared" si="22"/>
        <v>7.0546948790511843</v>
      </c>
      <c r="F41" s="434">
        <f t="shared" si="15"/>
        <v>0</v>
      </c>
      <c r="G41" s="434">
        <f t="shared" si="15"/>
        <v>0</v>
      </c>
      <c r="H41" s="434">
        <f t="shared" si="22"/>
        <v>7.5906127629358222</v>
      </c>
      <c r="I41" s="434">
        <f t="shared" si="3"/>
        <v>0</v>
      </c>
      <c r="J41" s="434">
        <f t="shared" si="22"/>
        <v>8.9459614670499796</v>
      </c>
      <c r="K41" s="434">
        <f t="shared" si="22"/>
        <v>8.3880973718595673</v>
      </c>
      <c r="L41" s="434">
        <f t="shared" si="22"/>
        <v>9.2514684943056888</v>
      </c>
      <c r="M41" s="434">
        <f t="shared" si="22"/>
        <v>9.3169313416475994</v>
      </c>
      <c r="N41" s="597">
        <f t="shared" si="18"/>
        <v>7.0915863051549364</v>
      </c>
      <c r="O41" s="597"/>
      <c r="P41" s="435">
        <f t="shared" si="4"/>
        <v>0.91958341864831916</v>
      </c>
      <c r="Q41" s="436">
        <f t="shared" si="5"/>
        <v>0</v>
      </c>
      <c r="R41" s="437">
        <f t="shared" si="6"/>
        <v>38859226.515798315</v>
      </c>
      <c r="S41" s="277"/>
      <c r="T41" s="277"/>
    </row>
    <row r="42" spans="1:20" x14ac:dyDescent="0.3">
      <c r="A42" s="426" t="s">
        <v>21</v>
      </c>
      <c r="B42" s="416" t="s">
        <v>53</v>
      </c>
      <c r="C42" s="427">
        <f t="shared" ref="C42:M42" si="23">SUM(C43:C43)</f>
        <v>9.4323630520681115E-2</v>
      </c>
      <c r="D42" s="427">
        <f t="shared" si="23"/>
        <v>9.8765268255762095E-2</v>
      </c>
      <c r="E42" s="427">
        <f t="shared" si="23"/>
        <v>0.14697045841527331</v>
      </c>
      <c r="F42" s="427">
        <f t="shared" si="15"/>
        <v>0</v>
      </c>
      <c r="G42" s="427">
        <f t="shared" si="15"/>
        <v>0</v>
      </c>
      <c r="H42" s="427">
        <f t="shared" si="23"/>
        <v>0.15813523569024202</v>
      </c>
      <c r="I42" s="427">
        <f t="shared" si="3"/>
        <v>0</v>
      </c>
      <c r="J42" s="427">
        <f t="shared" si="23"/>
        <v>0.18637121524305222</v>
      </c>
      <c r="K42" s="427">
        <f t="shared" si="23"/>
        <v>0.17474923254795041</v>
      </c>
      <c r="L42" s="427">
        <f t="shared" si="23"/>
        <v>0.19273584314187042</v>
      </c>
      <c r="M42" s="427">
        <f t="shared" si="23"/>
        <v>0.19409963064054447</v>
      </c>
      <c r="N42" s="598">
        <f t="shared" si="18"/>
        <v>0.14773901749529278</v>
      </c>
      <c r="O42" s="598"/>
      <c r="P42" s="428">
        <f t="shared" si="4"/>
        <v>1.9157681360700434E-2</v>
      </c>
      <c r="Q42" s="427">
        <f t="shared" si="5"/>
        <v>0</v>
      </c>
      <c r="R42" s="424">
        <f t="shared" si="6"/>
        <v>809554.26600362617</v>
      </c>
    </row>
    <row r="43" spans="1:20" x14ac:dyDescent="0.3">
      <c r="A43" s="438" t="s">
        <v>121</v>
      </c>
      <c r="B43" s="439" t="s">
        <v>128</v>
      </c>
      <c r="C43" s="440">
        <f t="shared" ref="C43:M43" si="24">(C98*C$62+C147*C$111+C196*C$160)/(SUM(C$160,C$111,C$62))</f>
        <v>9.4323630520681115E-2</v>
      </c>
      <c r="D43" s="440">
        <f t="shared" si="24"/>
        <v>9.8765268255762095E-2</v>
      </c>
      <c r="E43" s="440">
        <f t="shared" si="24"/>
        <v>0.14697045841527331</v>
      </c>
      <c r="F43" s="440">
        <f t="shared" si="15"/>
        <v>0</v>
      </c>
      <c r="G43" s="440">
        <f t="shared" si="15"/>
        <v>0</v>
      </c>
      <c r="H43" s="440">
        <f t="shared" si="24"/>
        <v>0.15813523569024202</v>
      </c>
      <c r="I43" s="440">
        <f t="shared" si="3"/>
        <v>0</v>
      </c>
      <c r="J43" s="440">
        <f t="shared" si="24"/>
        <v>0.18637121524305222</v>
      </c>
      <c r="K43" s="440">
        <f t="shared" si="24"/>
        <v>0.17474923254795041</v>
      </c>
      <c r="L43" s="440">
        <f t="shared" si="24"/>
        <v>0.19273584314187042</v>
      </c>
      <c r="M43" s="440">
        <f t="shared" si="24"/>
        <v>0.19409963064054447</v>
      </c>
      <c r="N43" s="599">
        <f t="shared" si="18"/>
        <v>0.14773901749529278</v>
      </c>
      <c r="O43" s="599"/>
      <c r="P43" s="441">
        <f t="shared" si="4"/>
        <v>1.9157681360700434E-2</v>
      </c>
      <c r="Q43" s="440">
        <f t="shared" si="5"/>
        <v>0</v>
      </c>
      <c r="R43" s="442">
        <f t="shared" si="6"/>
        <v>809554.26600362617</v>
      </c>
    </row>
    <row r="44" spans="1:20" x14ac:dyDescent="0.3">
      <c r="A44" s="426" t="s">
        <v>24</v>
      </c>
      <c r="B44" s="416" t="s">
        <v>56</v>
      </c>
      <c r="C44" s="427">
        <f>SUM(C45,C46)</f>
        <v>0.29083081680487455</v>
      </c>
      <c r="D44" s="427">
        <f t="shared" ref="D44:M44" si="25">SUM(D45,D46)</f>
        <v>0.30452584872120569</v>
      </c>
      <c r="E44" s="427">
        <f t="shared" si="25"/>
        <v>0.45315832555585278</v>
      </c>
      <c r="F44" s="427">
        <f t="shared" si="15"/>
        <v>0</v>
      </c>
      <c r="G44" s="427">
        <f t="shared" si="15"/>
        <v>0</v>
      </c>
      <c r="H44" s="427">
        <f t="shared" si="25"/>
        <v>0.48758301082718264</v>
      </c>
      <c r="I44" s="427">
        <f t="shared" si="3"/>
        <v>0</v>
      </c>
      <c r="J44" s="427">
        <f t="shared" si="25"/>
        <v>0.57464383483595549</v>
      </c>
      <c r="K44" s="427">
        <f t="shared" si="25"/>
        <v>0.53880943468139941</v>
      </c>
      <c r="L44" s="427">
        <f t="shared" si="25"/>
        <v>0.59426807873172605</v>
      </c>
      <c r="M44" s="427">
        <f t="shared" si="25"/>
        <v>0.59847308473073357</v>
      </c>
      <c r="N44" s="598">
        <f t="shared" si="18"/>
        <v>0.45552804631162741</v>
      </c>
      <c r="O44" s="598"/>
      <c r="P44" s="428">
        <f t="shared" si="4"/>
        <v>5.9069440896874797E-2</v>
      </c>
      <c r="Q44" s="427">
        <f t="shared" si="5"/>
        <v>0</v>
      </c>
      <c r="R44" s="424">
        <f t="shared" si="6"/>
        <v>2496122.415242305</v>
      </c>
    </row>
    <row r="45" spans="1:20" x14ac:dyDescent="0.3">
      <c r="A45" s="438" t="s">
        <v>25</v>
      </c>
      <c r="B45" s="439" t="s">
        <v>129</v>
      </c>
      <c r="C45" s="440">
        <f t="shared" ref="C45:M47" si="26">(C100*C$62+C149*C$111+C198*C$160)/(SUM(C$160,C$111,C$62))</f>
        <v>9.4323630520681115E-2</v>
      </c>
      <c r="D45" s="440">
        <f t="shared" si="26"/>
        <v>9.8765268255762095E-2</v>
      </c>
      <c r="E45" s="440">
        <f t="shared" si="26"/>
        <v>0.14697045841527331</v>
      </c>
      <c r="F45" s="440">
        <f t="shared" si="15"/>
        <v>0</v>
      </c>
      <c r="G45" s="440">
        <f t="shared" si="15"/>
        <v>0</v>
      </c>
      <c r="H45" s="440">
        <f t="shared" si="26"/>
        <v>0.15813523569024202</v>
      </c>
      <c r="I45" s="440">
        <f t="shared" si="3"/>
        <v>0</v>
      </c>
      <c r="J45" s="440">
        <f t="shared" si="26"/>
        <v>0.18637121524305222</v>
      </c>
      <c r="K45" s="440">
        <f t="shared" si="26"/>
        <v>0.17474923254795041</v>
      </c>
      <c r="L45" s="440">
        <f t="shared" si="26"/>
        <v>0.19273584314187042</v>
      </c>
      <c r="M45" s="440">
        <f t="shared" si="26"/>
        <v>0.19409963064054447</v>
      </c>
      <c r="N45" s="599">
        <f t="shared" si="18"/>
        <v>0.14773901749529278</v>
      </c>
      <c r="O45" s="599"/>
      <c r="P45" s="441">
        <f t="shared" si="4"/>
        <v>1.9157681360700434E-2</v>
      </c>
      <c r="Q45" s="440">
        <f t="shared" si="5"/>
        <v>0</v>
      </c>
      <c r="R45" s="442">
        <f t="shared" si="6"/>
        <v>809554.26600362617</v>
      </c>
    </row>
    <row r="46" spans="1:20" x14ac:dyDescent="0.3">
      <c r="A46" s="420" t="s">
        <v>26</v>
      </c>
      <c r="B46" s="421" t="s">
        <v>130</v>
      </c>
      <c r="C46" s="422">
        <f t="shared" si="26"/>
        <v>0.19650718628419342</v>
      </c>
      <c r="D46" s="422">
        <f t="shared" si="26"/>
        <v>0.20576058046544363</v>
      </c>
      <c r="E46" s="422">
        <f t="shared" si="26"/>
        <v>0.30618786714057949</v>
      </c>
      <c r="F46" s="422">
        <f t="shared" si="15"/>
        <v>0</v>
      </c>
      <c r="G46" s="422">
        <f t="shared" si="15"/>
        <v>0</v>
      </c>
      <c r="H46" s="422">
        <f t="shared" si="26"/>
        <v>0.32944777513694062</v>
      </c>
      <c r="I46" s="422">
        <f t="shared" si="3"/>
        <v>0</v>
      </c>
      <c r="J46" s="422">
        <f t="shared" si="26"/>
        <v>0.38827261959290327</v>
      </c>
      <c r="K46" s="422">
        <f t="shared" si="26"/>
        <v>0.36406020213344897</v>
      </c>
      <c r="L46" s="422">
        <f t="shared" si="26"/>
        <v>0.40153223558985557</v>
      </c>
      <c r="M46" s="422">
        <f t="shared" si="26"/>
        <v>0.40437345409018915</v>
      </c>
      <c r="N46" s="600">
        <f t="shared" si="18"/>
        <v>0.30778902881633452</v>
      </c>
      <c r="O46" s="600"/>
      <c r="P46" s="423">
        <f t="shared" si="4"/>
        <v>3.9911759536174346E-2</v>
      </c>
      <c r="Q46" s="422">
        <f t="shared" si="5"/>
        <v>0</v>
      </c>
      <c r="R46" s="424">
        <f t="shared" si="6"/>
        <v>1686568.1492386782</v>
      </c>
    </row>
    <row r="47" spans="1:20" ht="28.8" x14ac:dyDescent="0.3">
      <c r="A47" s="438">
        <v>10</v>
      </c>
      <c r="B47" s="447" t="s">
        <v>134</v>
      </c>
      <c r="C47" s="446">
        <f t="shared" si="26"/>
        <v>1.7600000000000001E-2</v>
      </c>
      <c r="D47" s="446">
        <f t="shared" si="26"/>
        <v>1.658203537640203E-2</v>
      </c>
      <c r="E47" s="446">
        <f t="shared" si="26"/>
        <v>1.7081247180943917E-2</v>
      </c>
      <c r="F47" s="446">
        <f t="shared" si="15"/>
        <v>0</v>
      </c>
      <c r="G47" s="446">
        <f t="shared" si="15"/>
        <v>0</v>
      </c>
      <c r="H47" s="446">
        <f t="shared" si="26"/>
        <v>1.6890478700860533E-2</v>
      </c>
      <c r="I47" s="446">
        <f t="shared" si="3"/>
        <v>0</v>
      </c>
      <c r="J47" s="446">
        <f t="shared" si="26"/>
        <v>1.6186732928355263E-2</v>
      </c>
      <c r="K47" s="446">
        <f t="shared" si="26"/>
        <v>1.6861755372965172E-2</v>
      </c>
      <c r="L47" s="446">
        <f t="shared" si="26"/>
        <v>1.7308739477187404E-2</v>
      </c>
      <c r="M47" s="446">
        <f t="shared" si="26"/>
        <v>1.7075780927950396E-2</v>
      </c>
      <c r="N47" s="601">
        <f t="shared" si="18"/>
        <v>1.6884534684496605E-2</v>
      </c>
      <c r="O47" s="601"/>
      <c r="P47" s="448">
        <f t="shared" si="4"/>
        <v>2.1894590941055015E-3</v>
      </c>
      <c r="Q47" s="446">
        <f t="shared" si="5"/>
        <v>0</v>
      </c>
      <c r="R47" s="449">
        <f t="shared" si="6"/>
        <v>92520.901486000017</v>
      </c>
    </row>
    <row r="48" spans="1:20" ht="18" x14ac:dyDescent="0.3">
      <c r="A48" s="450"/>
      <c r="B48" s="450" t="s">
        <v>60</v>
      </c>
      <c r="C48" s="410">
        <f t="shared" ref="C48:M48" si="27">SUM(C9,C16,C26,C31,C34,C39,C47)</f>
        <v>4.9303611540255554</v>
      </c>
      <c r="D48" s="410">
        <f t="shared" si="27"/>
        <v>5.1606818815696194</v>
      </c>
      <c r="E48" s="410">
        <f t="shared" si="27"/>
        <v>7.6719049102032546</v>
      </c>
      <c r="F48" s="410">
        <f t="shared" si="15"/>
        <v>0</v>
      </c>
      <c r="G48" s="410">
        <f t="shared" si="15"/>
        <v>0</v>
      </c>
      <c r="H48" s="410">
        <f t="shared" si="27"/>
        <v>8.2532214881541091</v>
      </c>
      <c r="I48" s="410">
        <f t="shared" si="3"/>
        <v>0</v>
      </c>
      <c r="J48" s="410">
        <f t="shared" si="27"/>
        <v>9.7231632500573433</v>
      </c>
      <c r="K48" s="410">
        <f t="shared" si="27"/>
        <v>9.1185177944618818</v>
      </c>
      <c r="L48" s="410">
        <f t="shared" si="27"/>
        <v>10.055781155656472</v>
      </c>
      <c r="M48" s="410">
        <f t="shared" si="27"/>
        <v>10.126579837946828</v>
      </c>
      <c r="N48" s="602">
        <f t="shared" si="18"/>
        <v>7.7117379036463536</v>
      </c>
      <c r="O48" s="602"/>
      <c r="P48" s="411">
        <f t="shared" si="4"/>
        <v>1</v>
      </c>
      <c r="Q48" s="410">
        <f>P48*$O$53</f>
        <v>0</v>
      </c>
      <c r="R48" s="412">
        <f>N48*$N$7</f>
        <v>42257424.098530248</v>
      </c>
    </row>
    <row r="49" spans="1:18" x14ac:dyDescent="0.3">
      <c r="P49" s="245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461"/>
      <c r="P50" s="459"/>
      <c r="Q50" s="246"/>
    </row>
    <row r="51" spans="1:18" x14ac:dyDescent="0.3"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32"/>
      <c r="N51" s="1"/>
      <c r="O51" s="301"/>
      <c r="P51" s="466"/>
      <c r="Q51" s="246"/>
    </row>
    <row r="52" spans="1:18" x14ac:dyDescent="0.3">
      <c r="B52" s="297"/>
      <c r="C52" s="297"/>
      <c r="D52" s="297"/>
      <c r="E52" s="297"/>
      <c r="F52" s="297"/>
      <c r="G52" s="297"/>
      <c r="H52" s="297"/>
      <c r="I52" s="297"/>
      <c r="J52" s="297"/>
      <c r="K52" s="297"/>
      <c r="L52" s="297"/>
      <c r="M52" s="34"/>
      <c r="O52" s="302"/>
      <c r="P52" s="459"/>
      <c r="Q52" s="246"/>
    </row>
    <row r="53" spans="1:18" x14ac:dyDescent="0.3"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32"/>
      <c r="O53" s="77"/>
      <c r="P53" s="245"/>
      <c r="Q53" s="479"/>
      <c r="R53" s="479"/>
    </row>
    <row r="54" spans="1:18" x14ac:dyDescent="0.3">
      <c r="B54" s="297"/>
      <c r="C54" s="297"/>
      <c r="D54" s="297"/>
      <c r="E54" s="297"/>
      <c r="F54" s="297"/>
      <c r="G54" s="297"/>
      <c r="H54" s="297"/>
      <c r="I54" s="297"/>
      <c r="J54" s="297"/>
      <c r="K54" s="297"/>
      <c r="L54" s="297"/>
      <c r="M54" s="34"/>
      <c r="O54" s="90"/>
      <c r="P54" s="245"/>
      <c r="Q54" s="246"/>
    </row>
    <row r="55" spans="1:18" x14ac:dyDescent="0.3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O55" s="77"/>
    </row>
    <row r="57" spans="1:18" ht="18.600000000000001" thickBot="1" x14ac:dyDescent="0.4">
      <c r="A57" s="338" t="s">
        <v>0</v>
      </c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 t="s">
        <v>93</v>
      </c>
    </row>
    <row r="58" spans="1:18" ht="18" x14ac:dyDescent="0.35">
      <c r="A58" s="577" t="s">
        <v>1</v>
      </c>
      <c r="B58" s="577"/>
      <c r="C58" s="577"/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</row>
    <row r="60" spans="1:18" x14ac:dyDescent="0.3">
      <c r="A60" s="280"/>
      <c r="B60" s="1" t="s">
        <v>135</v>
      </c>
      <c r="C60" s="1">
        <v>0</v>
      </c>
      <c r="D60" s="1">
        <v>74</v>
      </c>
      <c r="E60" s="1">
        <v>47</v>
      </c>
      <c r="F60" s="1">
        <v>0</v>
      </c>
      <c r="G60" s="1">
        <v>0</v>
      </c>
      <c r="H60" s="1">
        <v>34</v>
      </c>
      <c r="I60" s="1">
        <v>0</v>
      </c>
      <c r="J60" s="1">
        <v>17</v>
      </c>
      <c r="K60" s="1">
        <v>34</v>
      </c>
      <c r="L60" s="1">
        <v>0</v>
      </c>
      <c r="M60" s="1">
        <v>18</v>
      </c>
      <c r="O60" s="1">
        <f>SUM(C60:M60)</f>
        <v>224</v>
      </c>
    </row>
    <row r="61" spans="1:18" x14ac:dyDescent="0.3">
      <c r="A61" s="280"/>
      <c r="B61" s="1" t="s">
        <v>142</v>
      </c>
      <c r="C61" s="1"/>
      <c r="D61" s="1"/>
      <c r="E61" s="1"/>
      <c r="F61" s="1"/>
      <c r="G61" s="1"/>
      <c r="H61" s="1"/>
      <c r="I61" s="1">
        <v>12</v>
      </c>
      <c r="J61" s="1"/>
      <c r="K61" s="1"/>
      <c r="L61" s="1"/>
      <c r="M61" s="1"/>
      <c r="N61" s="1"/>
      <c r="O61" s="1">
        <f>SUM(C61:M61)</f>
        <v>12</v>
      </c>
    </row>
    <row r="62" spans="1:18" x14ac:dyDescent="0.3">
      <c r="A62" s="280">
        <v>1</v>
      </c>
      <c r="B62" s="1" t="s">
        <v>166</v>
      </c>
      <c r="C62" s="502">
        <v>0</v>
      </c>
      <c r="D62" s="505">
        <v>685093.5</v>
      </c>
      <c r="E62" s="505">
        <v>366881.94</v>
      </c>
      <c r="F62" s="504">
        <v>0</v>
      </c>
      <c r="G62" s="504">
        <v>0</v>
      </c>
      <c r="H62" s="505">
        <v>285779.63</v>
      </c>
      <c r="I62" s="504">
        <v>0</v>
      </c>
      <c r="J62" s="503">
        <v>149510.01</v>
      </c>
      <c r="K62" s="505">
        <v>209854.53</v>
      </c>
      <c r="L62" s="504">
        <v>0</v>
      </c>
      <c r="M62" s="505">
        <v>113923.58</v>
      </c>
      <c r="N62" s="342"/>
      <c r="O62" s="344">
        <f>SUM(C62:M62)</f>
        <v>1811043.19</v>
      </c>
    </row>
    <row r="63" spans="1:18" ht="28.8" x14ac:dyDescent="0.3">
      <c r="A63" s="347"/>
      <c r="B63" s="363" t="s">
        <v>28</v>
      </c>
      <c r="C63" s="348" t="s">
        <v>61</v>
      </c>
      <c r="D63" s="348" t="s">
        <v>62</v>
      </c>
      <c r="E63" s="348" t="s">
        <v>63</v>
      </c>
      <c r="F63" s="348" t="s">
        <v>206</v>
      </c>
      <c r="G63" s="348" t="s">
        <v>64</v>
      </c>
      <c r="H63" s="348" t="s">
        <v>65</v>
      </c>
      <c r="I63" s="348" t="s">
        <v>193</v>
      </c>
      <c r="J63" s="348" t="s">
        <v>111</v>
      </c>
      <c r="K63" s="348" t="s">
        <v>66</v>
      </c>
      <c r="L63" s="348" t="s">
        <v>67</v>
      </c>
      <c r="M63" s="348" t="s">
        <v>68</v>
      </c>
      <c r="N63" s="348"/>
      <c r="O63" s="348" t="s">
        <v>136</v>
      </c>
    </row>
    <row r="64" spans="1:18" x14ac:dyDescent="0.3">
      <c r="A64" s="349">
        <v>4</v>
      </c>
      <c r="B64" s="350" t="s">
        <v>29</v>
      </c>
      <c r="C64" s="354">
        <f>SUM(C65:C70)</f>
        <v>0</v>
      </c>
      <c r="D64" s="354">
        <f t="shared" ref="D64:M64" si="28">SUM(D65:D70)</f>
        <v>1.096624</v>
      </c>
      <c r="E64" s="354">
        <f t="shared" si="28"/>
        <v>1.2917079999999999</v>
      </c>
      <c r="F64" s="354">
        <f>SUM(F65:F70)</f>
        <v>0</v>
      </c>
      <c r="G64" s="354">
        <f t="shared" si="28"/>
        <v>0</v>
      </c>
      <c r="H64" s="354">
        <f t="shared" si="28"/>
        <v>1.8161040000000002</v>
      </c>
      <c r="I64" s="354">
        <f t="shared" si="28"/>
        <v>0</v>
      </c>
      <c r="J64" s="354">
        <f t="shared" si="28"/>
        <v>2.0501140000000002</v>
      </c>
      <c r="K64" s="354">
        <f t="shared" si="28"/>
        <v>2.67306</v>
      </c>
      <c r="L64" s="354"/>
      <c r="M64" s="354">
        <f t="shared" si="28"/>
        <v>3.3924000000000007</v>
      </c>
      <c r="N64" s="351"/>
      <c r="O64" s="352">
        <f>(C64*$C$62+D64*$D$62+E64*$E$62+F64*$F$62+G64*$G$62+H64*$H$62+I64*$I$62+J64*$J$62+K64*$K$62+L64*$L$62+M64*$M$62)/$O$62</f>
        <v>1.6554770887899035</v>
      </c>
    </row>
    <row r="65" spans="1:15" x14ac:dyDescent="0.3">
      <c r="A65" s="2" t="s">
        <v>3</v>
      </c>
      <c r="B65" t="s">
        <v>30</v>
      </c>
      <c r="C65" s="506">
        <v>0</v>
      </c>
      <c r="D65" s="34">
        <v>0.78559999999999997</v>
      </c>
      <c r="E65" s="34">
        <v>0.9052</v>
      </c>
      <c r="F65" s="34">
        <v>0</v>
      </c>
      <c r="G65" s="34">
        <v>0</v>
      </c>
      <c r="H65" s="34">
        <v>1.3601000000000001</v>
      </c>
      <c r="I65" s="34">
        <v>0</v>
      </c>
      <c r="J65" s="34">
        <v>0.97189999999999999</v>
      </c>
      <c r="K65" s="34">
        <v>1.8939999999999999</v>
      </c>
      <c r="L65" s="34">
        <v>0</v>
      </c>
      <c r="M65" s="34">
        <v>2.2275</v>
      </c>
      <c r="N65" s="34"/>
      <c r="O65" s="89">
        <f t="shared" ref="O65:O103" si="29">(C65*$C$62+D65*$D$62+E65*$E$62+F65*$F$62+G65*$G$62+H65*$H$62+I65*$I$62+J65*$J$62+K65*$K$62+L65*$L$62+M65*$M$62)/$O$62</f>
        <v>1.1350021384305031</v>
      </c>
    </row>
    <row r="66" spans="1:15" x14ac:dyDescent="0.3">
      <c r="A66" s="2" t="s">
        <v>4</v>
      </c>
      <c r="B66" t="s">
        <v>31</v>
      </c>
      <c r="C66" s="459">
        <f>C65*0.04</f>
        <v>0</v>
      </c>
      <c r="D66" s="39">
        <f t="shared" ref="D66:M66" si="30">D65*0.04</f>
        <v>3.1424000000000001E-2</v>
      </c>
      <c r="E66" s="39">
        <f t="shared" si="30"/>
        <v>3.6208000000000004E-2</v>
      </c>
      <c r="F66" s="39">
        <f t="shared" si="30"/>
        <v>0</v>
      </c>
      <c r="G66" s="39">
        <f t="shared" si="30"/>
        <v>0</v>
      </c>
      <c r="H66" s="39">
        <f t="shared" si="30"/>
        <v>5.4404000000000008E-2</v>
      </c>
      <c r="I66" s="39">
        <f t="shared" si="30"/>
        <v>0</v>
      </c>
      <c r="J66" s="39">
        <f>0.06*J65</f>
        <v>5.8313999999999998E-2</v>
      </c>
      <c r="K66" s="39">
        <f t="shared" si="30"/>
        <v>7.5759999999999994E-2</v>
      </c>
      <c r="L66" s="39"/>
      <c r="M66" s="39">
        <f t="shared" si="30"/>
        <v>8.9099999999999999E-2</v>
      </c>
      <c r="N66" s="34"/>
      <c r="O66" s="89">
        <f t="shared" si="29"/>
        <v>4.7004782537505369E-2</v>
      </c>
    </row>
    <row r="67" spans="1:15" x14ac:dyDescent="0.3">
      <c r="A67" s="2" t="s">
        <v>192</v>
      </c>
      <c r="B67" t="s">
        <v>195</v>
      </c>
      <c r="C67" s="458">
        <v>0</v>
      </c>
      <c r="D67" s="34">
        <v>2.4899999999999999E-2</v>
      </c>
      <c r="E67" s="34">
        <v>2.3099999999999999E-2</v>
      </c>
      <c r="F67" s="34">
        <v>0</v>
      </c>
      <c r="G67" s="34">
        <v>0</v>
      </c>
      <c r="H67" s="34">
        <v>4.0000000000000001E-3</v>
      </c>
      <c r="I67" s="34">
        <v>0</v>
      </c>
      <c r="J67" s="34">
        <v>0.06</v>
      </c>
      <c r="K67" s="34">
        <v>3.9399999999999998E-2</v>
      </c>
      <c r="L67" s="34">
        <v>0</v>
      </c>
      <c r="M67" s="34">
        <v>0.1114</v>
      </c>
      <c r="N67" s="34"/>
      <c r="O67" s="89">
        <f t="shared" si="29"/>
        <v>3.1256502158846913E-2</v>
      </c>
    </row>
    <row r="68" spans="1:15" x14ac:dyDescent="0.3">
      <c r="A68" s="2" t="s">
        <v>5</v>
      </c>
      <c r="B68" t="s">
        <v>32</v>
      </c>
      <c r="C68" s="458">
        <v>0</v>
      </c>
      <c r="D68" s="34">
        <v>0.1298</v>
      </c>
      <c r="E68" s="34">
        <v>0.16889999999999999</v>
      </c>
      <c r="F68" s="34">
        <v>0</v>
      </c>
      <c r="G68" s="34">
        <v>0</v>
      </c>
      <c r="H68" s="34">
        <v>0.19689999999999999</v>
      </c>
      <c r="I68" s="34">
        <v>0</v>
      </c>
      <c r="J68" s="34">
        <v>0.19689999999999999</v>
      </c>
      <c r="K68" s="34">
        <v>0.23380000000000001</v>
      </c>
      <c r="L68" s="34">
        <v>0</v>
      </c>
      <c r="M68" s="34">
        <v>0.27600000000000002</v>
      </c>
      <c r="N68" s="34"/>
      <c r="O68" s="89">
        <f t="shared" si="29"/>
        <v>0.17509627877842054</v>
      </c>
    </row>
    <row r="69" spans="1:15" ht="28.8" x14ac:dyDescent="0.3">
      <c r="A69" s="2" t="s">
        <v>6</v>
      </c>
      <c r="B69" s="454" t="s">
        <v>191</v>
      </c>
      <c r="C69" s="458">
        <v>0</v>
      </c>
      <c r="D69" s="34">
        <v>0.1249</v>
      </c>
      <c r="E69" s="34">
        <v>0.1583</v>
      </c>
      <c r="F69" s="34">
        <v>0</v>
      </c>
      <c r="G69" s="34">
        <v>0</v>
      </c>
      <c r="H69" s="34">
        <v>0.20069999999999999</v>
      </c>
      <c r="I69" s="34">
        <v>0</v>
      </c>
      <c r="J69" s="34">
        <v>0.39279999999999998</v>
      </c>
      <c r="K69" s="34">
        <v>0.43009999999999998</v>
      </c>
      <c r="L69" s="34">
        <v>0</v>
      </c>
      <c r="M69" s="34">
        <v>0.68840000000000001</v>
      </c>
      <c r="N69" s="34"/>
      <c r="O69" s="89">
        <f t="shared" si="29"/>
        <v>0.23655566090944524</v>
      </c>
    </row>
    <row r="70" spans="1:15" x14ac:dyDescent="0.3">
      <c r="A70" s="2" t="s">
        <v>100</v>
      </c>
      <c r="B70" t="s">
        <v>101</v>
      </c>
      <c r="C70" s="458">
        <v>0</v>
      </c>
      <c r="D70" s="458">
        <v>0</v>
      </c>
      <c r="E70" s="458">
        <v>0</v>
      </c>
      <c r="F70" s="458">
        <v>0</v>
      </c>
      <c r="G70" s="458">
        <v>0</v>
      </c>
      <c r="H70" s="458">
        <v>0</v>
      </c>
      <c r="I70" s="458">
        <v>0</v>
      </c>
      <c r="J70" s="458">
        <v>0.37019999999999997</v>
      </c>
      <c r="K70" s="458">
        <v>0</v>
      </c>
      <c r="L70" s="458">
        <v>0</v>
      </c>
      <c r="M70" s="458">
        <v>0</v>
      </c>
      <c r="N70" s="34"/>
      <c r="O70" s="89">
        <f t="shared" si="29"/>
        <v>3.0561725975182294E-2</v>
      </c>
    </row>
    <row r="71" spans="1:15" ht="28.8" x14ac:dyDescent="0.3">
      <c r="A71" s="349">
        <v>5</v>
      </c>
      <c r="B71" s="353" t="s">
        <v>71</v>
      </c>
      <c r="C71" s="354">
        <f t="shared" ref="C71:K71" si="31">SUM(C72:C74,C78:C80)</f>
        <v>0</v>
      </c>
      <c r="D71" s="354">
        <f t="shared" si="31"/>
        <v>3.2717369651000001</v>
      </c>
      <c r="E71" s="354">
        <f t="shared" si="31"/>
        <v>5.3494152969000011</v>
      </c>
      <c r="F71" s="354">
        <f>SUM(F72:F74,F78:F80)</f>
        <v>0</v>
      </c>
      <c r="G71" s="354">
        <f t="shared" si="31"/>
        <v>0</v>
      </c>
      <c r="H71" s="354">
        <f t="shared" si="31"/>
        <v>5.3494152969000011</v>
      </c>
      <c r="I71" s="354">
        <f t="shared" si="31"/>
        <v>0</v>
      </c>
      <c r="J71" s="354">
        <f t="shared" si="31"/>
        <v>5.8377189896999999</v>
      </c>
      <c r="K71" s="354">
        <f t="shared" si="31"/>
        <v>5.3494152969000011</v>
      </c>
      <c r="L71" s="354"/>
      <c r="M71" s="354">
        <f t="shared" ref="M71" si="32">SUM(M72:M74,M78:M80)</f>
        <v>5.3494152969000011</v>
      </c>
      <c r="N71" s="351"/>
      <c r="O71" s="352">
        <f t="shared" si="29"/>
        <v>4.6037690099036883</v>
      </c>
    </row>
    <row r="72" spans="1:15" x14ac:dyDescent="0.3">
      <c r="A72" s="2" t="s">
        <v>115</v>
      </c>
      <c r="B72" t="s">
        <v>114</v>
      </c>
      <c r="C72" s="34">
        <v>0</v>
      </c>
      <c r="D72" s="34">
        <v>1.6807000000000001</v>
      </c>
      <c r="E72" s="34">
        <v>2.6533000000000002</v>
      </c>
      <c r="F72" s="34">
        <v>0</v>
      </c>
      <c r="G72" s="34">
        <v>0</v>
      </c>
      <c r="H72" s="34">
        <v>2.6533000000000002</v>
      </c>
      <c r="I72" s="34">
        <v>0</v>
      </c>
      <c r="J72" s="34">
        <v>2.9028999999999998</v>
      </c>
      <c r="K72" s="34">
        <v>2.6533000000000002</v>
      </c>
      <c r="L72" s="34">
        <v>0</v>
      </c>
      <c r="M72" s="34">
        <v>2.6533000000000002</v>
      </c>
      <c r="N72" s="39"/>
      <c r="O72" s="89">
        <f t="shared" si="29"/>
        <v>2.3059840204158801</v>
      </c>
    </row>
    <row r="73" spans="1:15" x14ac:dyDescent="0.3">
      <c r="A73" s="2" t="s">
        <v>116</v>
      </c>
      <c r="B73" t="s">
        <v>117</v>
      </c>
      <c r="C73" s="39">
        <f>C72*0.423893</f>
        <v>0</v>
      </c>
      <c r="D73" s="39">
        <f>D72*0.423893</f>
        <v>0.7124369651000001</v>
      </c>
      <c r="E73" s="39">
        <f t="shared" ref="E73:K73" si="33">E72*0.423893</f>
        <v>1.1247152969</v>
      </c>
      <c r="F73" s="39">
        <f t="shared" si="33"/>
        <v>0</v>
      </c>
      <c r="G73" s="39">
        <f t="shared" si="33"/>
        <v>0</v>
      </c>
      <c r="H73" s="39">
        <f t="shared" si="33"/>
        <v>1.1247152969</v>
      </c>
      <c r="I73" s="39">
        <f t="shared" si="33"/>
        <v>0</v>
      </c>
      <c r="J73" s="39">
        <f t="shared" si="33"/>
        <v>1.2305189897</v>
      </c>
      <c r="K73" s="39">
        <f t="shared" si="33"/>
        <v>1.1247152969</v>
      </c>
      <c r="L73" s="39"/>
      <c r="M73" s="39">
        <f t="shared" ref="M73" si="34">M72*0.423893</f>
        <v>1.1247152969</v>
      </c>
      <c r="N73" s="39"/>
      <c r="O73" s="89">
        <f t="shared" si="29"/>
        <v>0.9774904843661486</v>
      </c>
    </row>
    <row r="74" spans="1:15" x14ac:dyDescent="0.3">
      <c r="A74" s="280" t="s">
        <v>8</v>
      </c>
      <c r="B74" s="1" t="s">
        <v>35</v>
      </c>
      <c r="C74" s="43">
        <f t="shared" ref="C74:K74" si="35">SUM(C75:C77)</f>
        <v>0</v>
      </c>
      <c r="D74" s="43">
        <f t="shared" ref="D74" si="36">SUM(D75:D77)</f>
        <v>0.66269999999999996</v>
      </c>
      <c r="E74" s="43">
        <f t="shared" si="35"/>
        <v>1.2182999999999999</v>
      </c>
      <c r="F74" s="43">
        <f t="shared" si="35"/>
        <v>0</v>
      </c>
      <c r="G74" s="43">
        <f t="shared" ref="G74:I74" si="37">SUM(G75:G77)</f>
        <v>0</v>
      </c>
      <c r="H74" s="43">
        <f t="shared" si="37"/>
        <v>1.2182999999999999</v>
      </c>
      <c r="I74" s="43">
        <f t="shared" si="37"/>
        <v>0</v>
      </c>
      <c r="J74" s="43">
        <f t="shared" si="35"/>
        <v>1.3189</v>
      </c>
      <c r="K74" s="43">
        <f t="shared" si="35"/>
        <v>1.2182999999999999</v>
      </c>
      <c r="L74" s="43"/>
      <c r="M74" s="43">
        <f t="shared" ref="M74" si="38">SUM(M75:M77)</f>
        <v>1.2182999999999999</v>
      </c>
      <c r="N74" s="43"/>
      <c r="O74" s="75">
        <f t="shared" si="29"/>
        <v>1.0164289217105862</v>
      </c>
    </row>
    <row r="75" spans="1:15" x14ac:dyDescent="0.3">
      <c r="A75" s="2" t="s">
        <v>9</v>
      </c>
      <c r="B75" t="s">
        <v>108</v>
      </c>
      <c r="C75" s="34">
        <v>0</v>
      </c>
      <c r="D75" s="34">
        <v>0.59189999999999998</v>
      </c>
      <c r="E75" s="34">
        <v>1.0882000000000001</v>
      </c>
      <c r="F75" s="34">
        <v>0</v>
      </c>
      <c r="G75" s="34">
        <v>0</v>
      </c>
      <c r="H75" s="34">
        <v>1.0882000000000001</v>
      </c>
      <c r="I75" s="34">
        <v>0</v>
      </c>
      <c r="J75" s="34">
        <v>1.1836</v>
      </c>
      <c r="K75" s="34">
        <v>1.0882000000000001</v>
      </c>
      <c r="L75" s="34">
        <v>0</v>
      </c>
      <c r="M75" s="34">
        <v>1.0882000000000001</v>
      </c>
      <c r="N75" s="39"/>
      <c r="O75" s="89">
        <f t="shared" si="29"/>
        <v>0.90833203721773204</v>
      </c>
    </row>
    <row r="76" spans="1:15" x14ac:dyDescent="0.3">
      <c r="A76" s="2" t="s">
        <v>10</v>
      </c>
      <c r="B76" t="s">
        <v>109</v>
      </c>
      <c r="C76" s="34">
        <v>0</v>
      </c>
      <c r="D76" s="34">
        <v>6.2799999999999995E-2</v>
      </c>
      <c r="E76" s="34">
        <v>0.1154</v>
      </c>
      <c r="F76" s="34">
        <v>0</v>
      </c>
      <c r="G76" s="34">
        <v>0</v>
      </c>
      <c r="H76" s="34">
        <v>0.1154</v>
      </c>
      <c r="I76" s="34">
        <v>0</v>
      </c>
      <c r="J76" s="34">
        <v>0.12</v>
      </c>
      <c r="K76" s="34">
        <v>0.1154</v>
      </c>
      <c r="L76" s="34">
        <v>0</v>
      </c>
      <c r="M76" s="34">
        <v>0.1154</v>
      </c>
      <c r="N76" s="39"/>
      <c r="O76" s="89">
        <f t="shared" si="29"/>
        <v>9.5881872409680075E-2</v>
      </c>
    </row>
    <row r="77" spans="1:15" x14ac:dyDescent="0.3">
      <c r="A77" s="2" t="s">
        <v>11</v>
      </c>
      <c r="B77" t="s">
        <v>110</v>
      </c>
      <c r="C77" s="34">
        <v>0</v>
      </c>
      <c r="D77" s="34">
        <v>8.0000000000000002E-3</v>
      </c>
      <c r="E77" s="34">
        <v>1.47E-2</v>
      </c>
      <c r="F77" s="34">
        <v>0</v>
      </c>
      <c r="G77" s="34">
        <v>0</v>
      </c>
      <c r="H77" s="34">
        <v>1.47E-2</v>
      </c>
      <c r="I77" s="34">
        <v>0</v>
      </c>
      <c r="J77" s="34">
        <v>1.5299999999999999E-2</v>
      </c>
      <c r="K77" s="34">
        <v>1.47E-2</v>
      </c>
      <c r="L77" s="34">
        <v>0</v>
      </c>
      <c r="M77" s="34">
        <v>1.47E-2</v>
      </c>
      <c r="N77" s="39"/>
      <c r="O77" s="89">
        <f t="shared" si="29"/>
        <v>1.221501208317401E-2</v>
      </c>
    </row>
    <row r="78" spans="1:15" x14ac:dyDescent="0.3">
      <c r="A78" s="2" t="s">
        <v>13</v>
      </c>
      <c r="B78" t="s">
        <v>40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9"/>
      <c r="O78" s="89"/>
    </row>
    <row r="79" spans="1:15" x14ac:dyDescent="0.3">
      <c r="A79" s="595" t="s">
        <v>14</v>
      </c>
      <c r="B79" t="s">
        <v>118</v>
      </c>
      <c r="C79" s="34">
        <v>0</v>
      </c>
      <c r="D79" s="34">
        <v>0.1656</v>
      </c>
      <c r="E79" s="34">
        <v>0.27360000000000001</v>
      </c>
      <c r="F79" s="34">
        <v>0</v>
      </c>
      <c r="G79" s="34">
        <v>0</v>
      </c>
      <c r="H79" s="34">
        <v>0.27360000000000001</v>
      </c>
      <c r="I79" s="34">
        <v>0</v>
      </c>
      <c r="J79" s="34">
        <v>0.2984</v>
      </c>
      <c r="K79" s="34">
        <v>0.27360000000000001</v>
      </c>
      <c r="L79" s="34">
        <v>0</v>
      </c>
      <c r="M79" s="34">
        <v>0.27360000000000001</v>
      </c>
      <c r="N79" s="39"/>
      <c r="O79" s="89">
        <f t="shared" si="29"/>
        <v>0.23479239444974254</v>
      </c>
    </row>
    <row r="80" spans="1:15" x14ac:dyDescent="0.3">
      <c r="A80" s="595"/>
      <c r="B80" t="s">
        <v>117</v>
      </c>
      <c r="C80" s="34">
        <v>0</v>
      </c>
      <c r="D80" s="34">
        <v>5.0299999999999997E-2</v>
      </c>
      <c r="E80" s="34">
        <v>7.9500000000000001E-2</v>
      </c>
      <c r="F80" s="34">
        <v>0</v>
      </c>
      <c r="G80" s="34">
        <v>0</v>
      </c>
      <c r="H80" s="34">
        <v>7.9500000000000001E-2</v>
      </c>
      <c r="I80" s="34">
        <v>0</v>
      </c>
      <c r="J80" s="34">
        <v>8.6999999999999994E-2</v>
      </c>
      <c r="K80" s="34">
        <v>7.9500000000000001E-2</v>
      </c>
      <c r="L80" s="34">
        <v>0</v>
      </c>
      <c r="M80" s="34">
        <v>7.9500000000000001E-2</v>
      </c>
      <c r="N80" s="39"/>
      <c r="O80" s="89">
        <f t="shared" si="29"/>
        <v>6.9073188961330065E-2</v>
      </c>
    </row>
    <row r="81" spans="1:20" x14ac:dyDescent="0.3">
      <c r="A81" s="349">
        <v>6</v>
      </c>
      <c r="B81" s="350" t="s">
        <v>42</v>
      </c>
      <c r="C81" s="354">
        <f>SUM(C82:C84)</f>
        <v>0</v>
      </c>
      <c r="D81" s="354">
        <f>SUM(D82:D84)</f>
        <v>0.4299</v>
      </c>
      <c r="E81" s="354">
        <f t="shared" ref="E81:K81" si="39">SUM(E82:E84)</f>
        <v>0.4889</v>
      </c>
      <c r="F81" s="354">
        <f>SUM(F82:F84)</f>
        <v>0</v>
      </c>
      <c r="G81" s="354">
        <f t="shared" ref="G81:I81" si="40">SUM(G82:G84)</f>
        <v>0</v>
      </c>
      <c r="H81" s="354">
        <f t="shared" si="40"/>
        <v>0.4889</v>
      </c>
      <c r="I81" s="354">
        <f t="shared" si="40"/>
        <v>0</v>
      </c>
      <c r="J81" s="354">
        <f t="shared" si="39"/>
        <v>1.0455000000000001</v>
      </c>
      <c r="K81" s="354">
        <f t="shared" si="39"/>
        <v>0.4889</v>
      </c>
      <c r="L81" s="354"/>
      <c r="M81" s="354">
        <f t="shared" ref="M81" si="41">SUM(M82:M84)</f>
        <v>0.4889</v>
      </c>
      <c r="N81" s="354"/>
      <c r="O81" s="352">
        <f t="shared" si="29"/>
        <v>0.51253099637949562</v>
      </c>
    </row>
    <row r="82" spans="1:20" x14ac:dyDescent="0.3">
      <c r="A82" s="2" t="s">
        <v>15</v>
      </c>
      <c r="B82" t="s">
        <v>43</v>
      </c>
      <c r="C82" s="34">
        <v>0</v>
      </c>
      <c r="D82" s="34">
        <v>9.2899999999999996E-2</v>
      </c>
      <c r="E82" s="34">
        <v>0.15190000000000001</v>
      </c>
      <c r="F82" s="34">
        <v>0</v>
      </c>
      <c r="G82" s="34">
        <v>0</v>
      </c>
      <c r="H82" s="34">
        <v>0.15190000000000001</v>
      </c>
      <c r="I82" s="34">
        <v>0</v>
      </c>
      <c r="J82" s="34">
        <v>0.16569999999999999</v>
      </c>
      <c r="K82" s="34">
        <v>0.15190000000000001</v>
      </c>
      <c r="L82" s="34">
        <v>0</v>
      </c>
      <c r="M82" s="34">
        <v>0.15190000000000001</v>
      </c>
      <c r="N82" s="39"/>
      <c r="O82" s="89">
        <f t="shared" si="29"/>
        <v>0.13072034035753724</v>
      </c>
    </row>
    <row r="83" spans="1:20" x14ac:dyDescent="0.3">
      <c r="A83" s="2" t="s">
        <v>16</v>
      </c>
      <c r="B83" t="s">
        <v>80</v>
      </c>
      <c r="C83" s="34">
        <v>0</v>
      </c>
      <c r="D83" s="34">
        <v>0.33700000000000002</v>
      </c>
      <c r="E83" s="34">
        <v>0.33700000000000002</v>
      </c>
      <c r="F83" s="34">
        <v>0</v>
      </c>
      <c r="G83" s="34">
        <v>0</v>
      </c>
      <c r="H83" s="34">
        <v>0.33700000000000002</v>
      </c>
      <c r="I83" s="34">
        <v>0</v>
      </c>
      <c r="J83" s="34">
        <v>0.33700000000000002</v>
      </c>
      <c r="K83" s="34">
        <v>0.33700000000000002</v>
      </c>
      <c r="L83" s="34">
        <v>0</v>
      </c>
      <c r="M83" s="34">
        <v>0.33700000000000002</v>
      </c>
      <c r="N83" s="39"/>
      <c r="O83" s="89">
        <f t="shared" si="29"/>
        <v>0.33700000000000002</v>
      </c>
    </row>
    <row r="84" spans="1:20" x14ac:dyDescent="0.3">
      <c r="A84" s="2" t="s">
        <v>102</v>
      </c>
      <c r="B84" t="s">
        <v>103</v>
      </c>
      <c r="C84" s="39"/>
      <c r="D84" s="39"/>
      <c r="E84" s="39"/>
      <c r="F84" s="39"/>
      <c r="G84" s="39"/>
      <c r="H84" s="39"/>
      <c r="I84" s="39"/>
      <c r="J84" s="39">
        <f>SUM(J85)</f>
        <v>0.54279999999999995</v>
      </c>
      <c r="K84" s="39"/>
      <c r="L84" s="39"/>
      <c r="M84" s="39"/>
      <c r="N84" s="39"/>
      <c r="O84" s="89">
        <f t="shared" si="29"/>
        <v>4.4810656021958259E-2</v>
      </c>
    </row>
    <row r="85" spans="1:20" x14ac:dyDescent="0.3">
      <c r="A85" s="2" t="s">
        <v>104</v>
      </c>
      <c r="B85" t="s">
        <v>120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0.54279999999999995</v>
      </c>
      <c r="K85" s="34">
        <v>0</v>
      </c>
      <c r="L85" s="34">
        <v>0</v>
      </c>
      <c r="M85" s="34">
        <v>0</v>
      </c>
      <c r="N85" s="39"/>
      <c r="O85" s="89">
        <f t="shared" si="29"/>
        <v>4.4810656021958259E-2</v>
      </c>
    </row>
    <row r="86" spans="1:20" x14ac:dyDescent="0.3">
      <c r="A86" s="349">
        <v>7</v>
      </c>
      <c r="B86" s="350" t="s">
        <v>45</v>
      </c>
      <c r="C86" s="354">
        <f>SUM(C87:C88)</f>
        <v>0</v>
      </c>
      <c r="D86" s="354">
        <f>SUM(D87:D88)</f>
        <v>0</v>
      </c>
      <c r="E86" s="354">
        <f t="shared" ref="E86:M86" si="42">SUM(E87:E88)</f>
        <v>0</v>
      </c>
      <c r="F86" s="354">
        <f>SUM(F87:F88)</f>
        <v>0</v>
      </c>
      <c r="G86" s="354">
        <f t="shared" si="42"/>
        <v>0</v>
      </c>
      <c r="H86" s="354">
        <f t="shared" si="42"/>
        <v>0</v>
      </c>
      <c r="I86" s="354">
        <f t="shared" si="42"/>
        <v>0</v>
      </c>
      <c r="J86" s="354">
        <f t="shared" si="42"/>
        <v>0</v>
      </c>
      <c r="K86" s="354">
        <f t="shared" si="42"/>
        <v>0</v>
      </c>
      <c r="L86" s="354"/>
      <c r="M86" s="354">
        <f t="shared" si="42"/>
        <v>0</v>
      </c>
      <c r="N86" s="354"/>
      <c r="O86" s="352">
        <f t="shared" si="29"/>
        <v>0</v>
      </c>
    </row>
    <row r="87" spans="1:20" x14ac:dyDescent="0.3">
      <c r="A87" s="2" t="s">
        <v>17</v>
      </c>
      <c r="B87" t="s">
        <v>46</v>
      </c>
      <c r="C87" s="34">
        <v>0</v>
      </c>
      <c r="D87" s="34">
        <v>0</v>
      </c>
      <c r="E87" s="34">
        <v>0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9"/>
      <c r="O87" s="89">
        <f t="shared" si="29"/>
        <v>0</v>
      </c>
    </row>
    <row r="88" spans="1:20" x14ac:dyDescent="0.3">
      <c r="A88" s="2" t="s">
        <v>18</v>
      </c>
      <c r="B88" t="s">
        <v>48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9"/>
        <v>0</v>
      </c>
    </row>
    <row r="89" spans="1:20" x14ac:dyDescent="0.3">
      <c r="A89" s="349">
        <v>8</v>
      </c>
      <c r="B89" s="350" t="s">
        <v>49</v>
      </c>
      <c r="C89" s="354">
        <f>SUM(C90:C93)</f>
        <v>0</v>
      </c>
      <c r="D89" s="354">
        <f>SUM(D90:D93)</f>
        <v>0</v>
      </c>
      <c r="E89" s="354">
        <f t="shared" ref="E89:M89" si="43">SUM(E90:E93)</f>
        <v>0</v>
      </c>
      <c r="F89" s="354">
        <f>SUM(F90:F93)</f>
        <v>0</v>
      </c>
      <c r="G89" s="354">
        <f t="shared" si="43"/>
        <v>0</v>
      </c>
      <c r="H89" s="354">
        <f t="shared" si="43"/>
        <v>0</v>
      </c>
      <c r="I89" s="354">
        <f t="shared" si="43"/>
        <v>0</v>
      </c>
      <c r="J89" s="354">
        <f t="shared" si="43"/>
        <v>0</v>
      </c>
      <c r="K89" s="354">
        <f t="shared" si="43"/>
        <v>0</v>
      </c>
      <c r="L89" s="354"/>
      <c r="M89" s="354">
        <f t="shared" si="43"/>
        <v>0</v>
      </c>
      <c r="N89" s="354"/>
      <c r="O89" s="352">
        <f t="shared" si="29"/>
        <v>0</v>
      </c>
    </row>
    <row r="90" spans="1:20" x14ac:dyDescent="0.3">
      <c r="A90" s="2" t="s">
        <v>19</v>
      </c>
      <c r="B90" t="s">
        <v>46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9"/>
        <v>0</v>
      </c>
    </row>
    <row r="91" spans="1:20" x14ac:dyDescent="0.3">
      <c r="A91" s="2" t="s">
        <v>19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9"/>
        <v>0</v>
      </c>
    </row>
    <row r="92" spans="1:20" x14ac:dyDescent="0.3">
      <c r="A92" s="2" t="s">
        <v>20</v>
      </c>
      <c r="B92" t="s">
        <v>50</v>
      </c>
      <c r="C92" s="34">
        <v>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9"/>
      <c r="O92" s="89">
        <f t="shared" si="29"/>
        <v>0</v>
      </c>
    </row>
    <row r="93" spans="1:20" x14ac:dyDescent="0.3">
      <c r="A93" s="2" t="s">
        <v>20</v>
      </c>
      <c r="B93" t="s">
        <v>47</v>
      </c>
      <c r="C93" s="34">
        <v>0</v>
      </c>
      <c r="D93" s="34">
        <v>0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9"/>
      <c r="O93" s="89">
        <f t="shared" si="29"/>
        <v>0</v>
      </c>
    </row>
    <row r="94" spans="1:20" x14ac:dyDescent="0.3">
      <c r="A94" s="349">
        <v>9</v>
      </c>
      <c r="B94" s="350" t="s">
        <v>51</v>
      </c>
      <c r="C94" s="354">
        <f t="shared" ref="C94:K94" si="44">SUM(C97,C99)</f>
        <v>0</v>
      </c>
      <c r="D94" s="354">
        <f t="shared" si="44"/>
        <v>0.40817846377912681</v>
      </c>
      <c r="E94" s="354">
        <f t="shared" si="44"/>
        <v>0.60653682182068924</v>
      </c>
      <c r="F94" s="354">
        <f t="shared" si="44"/>
        <v>0</v>
      </c>
      <c r="G94" s="354">
        <f t="shared" si="44"/>
        <v>0</v>
      </c>
      <c r="H94" s="354">
        <f t="shared" si="44"/>
        <v>0.65114614074868937</v>
      </c>
      <c r="I94" s="354">
        <f t="shared" si="44"/>
        <v>0</v>
      </c>
      <c r="J94" s="354">
        <f t="shared" si="44"/>
        <v>0.75994077076779964</v>
      </c>
      <c r="K94" s="354">
        <f t="shared" si="44"/>
        <v>0.72404567375668938</v>
      </c>
      <c r="L94" s="354"/>
      <c r="M94" s="354">
        <f>SUM(M97,M99)</f>
        <v>0.78523848887668946</v>
      </c>
      <c r="N94" s="354"/>
      <c r="O94" s="352">
        <f t="shared" si="29"/>
        <v>0.57606153392367743</v>
      </c>
    </row>
    <row r="95" spans="1:20" x14ac:dyDescent="0.3">
      <c r="A95" s="345"/>
      <c r="B95" s="286" t="s">
        <v>238</v>
      </c>
      <c r="C95" s="507">
        <v>0</v>
      </c>
      <c r="D95" s="507">
        <v>0</v>
      </c>
      <c r="E95" s="507">
        <v>0</v>
      </c>
      <c r="F95" s="507">
        <v>0</v>
      </c>
      <c r="G95" s="507">
        <v>0</v>
      </c>
      <c r="H95" s="507">
        <v>0</v>
      </c>
      <c r="I95" s="507">
        <v>0</v>
      </c>
      <c r="J95" s="507">
        <v>0</v>
      </c>
      <c r="K95" s="507">
        <v>0</v>
      </c>
      <c r="L95" s="507">
        <v>0</v>
      </c>
      <c r="M95" s="507">
        <v>0</v>
      </c>
      <c r="N95" s="268"/>
      <c r="O95" s="357">
        <f t="shared" si="29"/>
        <v>0</v>
      </c>
      <c r="P95" s="276"/>
      <c r="Q95" s="276"/>
      <c r="R95" s="277"/>
      <c r="S95" s="277"/>
      <c r="T95" s="277"/>
    </row>
    <row r="96" spans="1:20" x14ac:dyDescent="0.3">
      <c r="A96" s="358"/>
      <c r="B96" s="359" t="s">
        <v>52</v>
      </c>
      <c r="C96" s="360">
        <f>SUM(C89,C86,C81,C71,C64)+C95</f>
        <v>0</v>
      </c>
      <c r="D96" s="360">
        <f t="shared" ref="D96:M96" si="45">SUM(D89,D86,D81,D71,D64)+D95</f>
        <v>4.7982609650999999</v>
      </c>
      <c r="E96" s="360">
        <f t="shared" si="45"/>
        <v>7.130023296900001</v>
      </c>
      <c r="F96" s="360">
        <f t="shared" si="45"/>
        <v>0</v>
      </c>
      <c r="G96" s="360">
        <f t="shared" si="45"/>
        <v>0</v>
      </c>
      <c r="H96" s="360">
        <f t="shared" si="45"/>
        <v>7.6544192969000013</v>
      </c>
      <c r="I96" s="360">
        <f t="shared" si="45"/>
        <v>0</v>
      </c>
      <c r="J96" s="360">
        <f t="shared" si="45"/>
        <v>8.9333329897000002</v>
      </c>
      <c r="K96" s="360">
        <f t="shared" si="45"/>
        <v>8.5113752969000007</v>
      </c>
      <c r="L96" s="360">
        <f t="shared" si="45"/>
        <v>0</v>
      </c>
      <c r="M96" s="360">
        <f t="shared" si="45"/>
        <v>9.2307152969000015</v>
      </c>
      <c r="N96" s="361"/>
      <c r="O96" s="455">
        <f t="shared" si="29"/>
        <v>6.7717770950730864</v>
      </c>
      <c r="P96" s="396"/>
      <c r="Q96" s="276"/>
      <c r="R96" s="277"/>
      <c r="S96" s="277"/>
      <c r="T96" s="277"/>
    </row>
    <row r="97" spans="1:18" x14ac:dyDescent="0.3">
      <c r="A97" s="349" t="s">
        <v>21</v>
      </c>
      <c r="B97" s="350" t="s">
        <v>53</v>
      </c>
      <c r="C97" s="354">
        <f t="shared" ref="C97:K97" si="46">SUM(C98:C98)</f>
        <v>0</v>
      </c>
      <c r="D97" s="354">
        <f t="shared" si="46"/>
        <v>9.9962170685928303E-2</v>
      </c>
      <c r="E97" s="354">
        <f t="shared" si="46"/>
        <v>0.14853977534431773</v>
      </c>
      <c r="F97" s="354">
        <f t="shared" si="46"/>
        <v>0</v>
      </c>
      <c r="G97" s="354">
        <f t="shared" si="46"/>
        <v>0</v>
      </c>
      <c r="H97" s="354">
        <f t="shared" si="46"/>
        <v>0.15946451721231775</v>
      </c>
      <c r="I97" s="354">
        <f t="shared" si="46"/>
        <v>0</v>
      </c>
      <c r="J97" s="354">
        <f t="shared" si="46"/>
        <v>0.1861081261744201</v>
      </c>
      <c r="K97" s="354">
        <f t="shared" si="46"/>
        <v>0.17731748156031774</v>
      </c>
      <c r="L97" s="354"/>
      <c r="M97" s="354">
        <f>SUM(M98:M98)</f>
        <v>0.19230349178031775</v>
      </c>
      <c r="N97" s="354"/>
      <c r="O97" s="352">
        <f t="shared" si="29"/>
        <v>0.14107643222165761</v>
      </c>
    </row>
    <row r="98" spans="1:18" x14ac:dyDescent="0.3">
      <c r="A98" s="2" t="s">
        <v>121</v>
      </c>
      <c r="B98" t="s">
        <v>128</v>
      </c>
      <c r="C98" s="246">
        <f>0.020833*C96</f>
        <v>0</v>
      </c>
      <c r="D98" s="246">
        <f t="shared" ref="D98:M98" si="47">0.020833*D96</f>
        <v>9.9962170685928303E-2</v>
      </c>
      <c r="E98" s="246">
        <f t="shared" si="47"/>
        <v>0.14853977534431773</v>
      </c>
      <c r="F98" s="246">
        <f t="shared" si="47"/>
        <v>0</v>
      </c>
      <c r="G98" s="246">
        <f t="shared" si="47"/>
        <v>0</v>
      </c>
      <c r="H98" s="246">
        <f t="shared" si="47"/>
        <v>0.15946451721231775</v>
      </c>
      <c r="I98" s="246">
        <f t="shared" si="47"/>
        <v>0</v>
      </c>
      <c r="J98" s="246">
        <f t="shared" si="47"/>
        <v>0.1861081261744201</v>
      </c>
      <c r="K98" s="246">
        <f t="shared" si="47"/>
        <v>0.17731748156031774</v>
      </c>
      <c r="L98" s="34"/>
      <c r="M98" s="246">
        <f t="shared" si="47"/>
        <v>0.19230349178031775</v>
      </c>
      <c r="N98" s="39"/>
      <c r="O98" s="246">
        <f t="shared" si="29"/>
        <v>0.14107643222165761</v>
      </c>
      <c r="P98" s="246"/>
      <c r="Q98" s="465"/>
    </row>
    <row r="99" spans="1:18" x14ac:dyDescent="0.3">
      <c r="A99" s="349" t="s">
        <v>24</v>
      </c>
      <c r="B99" s="350" t="s">
        <v>56</v>
      </c>
      <c r="C99" s="354">
        <f>SUM(C100,C101)</f>
        <v>0</v>
      </c>
      <c r="D99" s="354">
        <f t="shared" ref="D99:M99" si="48">SUM(D100,D101)</f>
        <v>0.30821629309319853</v>
      </c>
      <c r="E99" s="354">
        <f t="shared" si="48"/>
        <v>0.45799704647637157</v>
      </c>
      <c r="F99" s="354">
        <f t="shared" si="48"/>
        <v>0</v>
      </c>
      <c r="G99" s="354">
        <f t="shared" si="48"/>
        <v>0</v>
      </c>
      <c r="H99" s="354">
        <f t="shared" si="48"/>
        <v>0.49168162353637163</v>
      </c>
      <c r="I99" s="354">
        <f t="shared" si="48"/>
        <v>0</v>
      </c>
      <c r="J99" s="354">
        <f t="shared" si="48"/>
        <v>0.57383264459337957</v>
      </c>
      <c r="K99" s="354">
        <f t="shared" si="48"/>
        <v>0.54672819219637159</v>
      </c>
      <c r="L99" s="354"/>
      <c r="M99" s="354">
        <f t="shared" si="48"/>
        <v>0.59293499709637165</v>
      </c>
      <c r="N99" s="354"/>
      <c r="O99" s="352">
        <f t="shared" si="29"/>
        <v>0.43498510170201976</v>
      </c>
      <c r="P99" s="246"/>
    </row>
    <row r="100" spans="1:18" x14ac:dyDescent="0.3">
      <c r="A100" s="2" t="s">
        <v>25</v>
      </c>
      <c r="B100" t="s">
        <v>129</v>
      </c>
      <c r="C100" s="39">
        <f>C98</f>
        <v>0</v>
      </c>
      <c r="D100" s="39">
        <f t="shared" ref="D100:M100" si="49">D98</f>
        <v>9.9962170685928303E-2</v>
      </c>
      <c r="E100" s="39">
        <f t="shared" si="49"/>
        <v>0.14853977534431773</v>
      </c>
      <c r="F100" s="39">
        <f t="shared" si="49"/>
        <v>0</v>
      </c>
      <c r="G100" s="39">
        <f t="shared" si="49"/>
        <v>0</v>
      </c>
      <c r="H100" s="39">
        <f t="shared" si="49"/>
        <v>0.15946451721231775</v>
      </c>
      <c r="I100" s="39">
        <f t="shared" si="49"/>
        <v>0</v>
      </c>
      <c r="J100" s="39">
        <f t="shared" si="49"/>
        <v>0.1861081261744201</v>
      </c>
      <c r="K100" s="39">
        <f t="shared" si="49"/>
        <v>0.17731748156031774</v>
      </c>
      <c r="L100" s="39"/>
      <c r="M100" s="39">
        <f t="shared" si="49"/>
        <v>0.19230349178031775</v>
      </c>
      <c r="N100" s="39"/>
      <c r="O100" s="246">
        <f t="shared" si="29"/>
        <v>0.14107643222165761</v>
      </c>
      <c r="P100" s="246"/>
    </row>
    <row r="101" spans="1:18" x14ac:dyDescent="0.3">
      <c r="A101" s="2" t="s">
        <v>26</v>
      </c>
      <c r="B101" t="s">
        <v>130</v>
      </c>
      <c r="C101" s="246">
        <f>0.043402*C96</f>
        <v>0</v>
      </c>
      <c r="D101" s="246">
        <f t="shared" ref="D101:M101" si="50">0.043402*D96</f>
        <v>0.2082541224072702</v>
      </c>
      <c r="E101" s="246">
        <f t="shared" si="50"/>
        <v>0.30945727113205385</v>
      </c>
      <c r="F101" s="246">
        <f t="shared" si="50"/>
        <v>0</v>
      </c>
      <c r="G101" s="246">
        <f t="shared" si="50"/>
        <v>0</v>
      </c>
      <c r="H101" s="246">
        <f t="shared" si="50"/>
        <v>0.33221710632405388</v>
      </c>
      <c r="I101" s="246">
        <f t="shared" si="50"/>
        <v>0</v>
      </c>
      <c r="J101" s="246">
        <f t="shared" si="50"/>
        <v>0.38772451841895944</v>
      </c>
      <c r="K101" s="246">
        <f t="shared" si="50"/>
        <v>0.36941071063605385</v>
      </c>
      <c r="L101" s="34"/>
      <c r="M101" s="246">
        <f t="shared" si="50"/>
        <v>0.4006315053160539</v>
      </c>
      <c r="N101" s="39"/>
      <c r="O101" s="246">
        <f t="shared" si="29"/>
        <v>0.29390866948036209</v>
      </c>
      <c r="P101" s="246"/>
      <c r="Q101" s="464"/>
    </row>
    <row r="102" spans="1:18" ht="28.8" x14ac:dyDescent="0.3">
      <c r="A102" s="364">
        <v>10</v>
      </c>
      <c r="B102" s="365" t="s">
        <v>134</v>
      </c>
      <c r="C102" s="509">
        <v>0</v>
      </c>
      <c r="D102" s="509">
        <v>1.6E-2</v>
      </c>
      <c r="E102" s="509">
        <v>1.6E-2</v>
      </c>
      <c r="F102" s="509">
        <v>0</v>
      </c>
      <c r="G102" s="509">
        <v>0</v>
      </c>
      <c r="H102" s="509">
        <v>1.6E-2</v>
      </c>
      <c r="I102" s="509">
        <v>0</v>
      </c>
      <c r="J102" s="509">
        <v>1.6E-2</v>
      </c>
      <c r="K102" s="509">
        <v>1.6E-2</v>
      </c>
      <c r="L102" s="509">
        <v>0</v>
      </c>
      <c r="M102" s="509">
        <v>1.6E-2</v>
      </c>
      <c r="N102" s="367"/>
      <c r="O102" s="368">
        <f t="shared" si="29"/>
        <v>1.6E-2</v>
      </c>
    </row>
    <row r="103" spans="1:18" ht="18" x14ac:dyDescent="0.3">
      <c r="A103" s="579" t="s">
        <v>60</v>
      </c>
      <c r="B103" s="579"/>
      <c r="C103" s="340">
        <f>SUM(C94,C96,C102)</f>
        <v>0</v>
      </c>
      <c r="D103" s="340">
        <f t="shared" ref="D103:M103" si="51">SUM(D94,D96,D102)</f>
        <v>5.2224394288791265</v>
      </c>
      <c r="E103" s="340">
        <f t="shared" si="51"/>
        <v>7.7525601187206901</v>
      </c>
      <c r="F103" s="340">
        <f t="shared" si="51"/>
        <v>0</v>
      </c>
      <c r="G103" s="340">
        <f t="shared" si="51"/>
        <v>0</v>
      </c>
      <c r="H103" s="340">
        <f t="shared" si="51"/>
        <v>8.3215654376486903</v>
      </c>
      <c r="I103" s="340">
        <f t="shared" si="51"/>
        <v>0</v>
      </c>
      <c r="J103" s="340">
        <f t="shared" si="51"/>
        <v>9.7092737604678003</v>
      </c>
      <c r="K103" s="340">
        <f t="shared" si="51"/>
        <v>9.2514209706566906</v>
      </c>
      <c r="L103" s="340">
        <f t="shared" si="51"/>
        <v>0</v>
      </c>
      <c r="M103" s="340">
        <f t="shared" si="51"/>
        <v>10.031953785776691</v>
      </c>
      <c r="N103" s="356"/>
      <c r="O103" s="467">
        <f t="shared" si="29"/>
        <v>7.3638386289967643</v>
      </c>
      <c r="P103" s="335" t="s">
        <v>254</v>
      </c>
      <c r="Q103" s="39"/>
      <c r="R103" s="89"/>
    </row>
    <row r="104" spans="1:18" ht="15.6" x14ac:dyDescent="0.3">
      <c r="A104" s="74"/>
      <c r="B104" s="74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336" t="s">
        <v>149</v>
      </c>
      <c r="O104" s="337">
        <f>O103/SUM($O$103,$O$152,$O$201)</f>
        <v>0.31851174604689947</v>
      </c>
      <c r="P104" s="246"/>
    </row>
    <row r="106" spans="1:18" ht="18.600000000000001" thickBot="1" x14ac:dyDescent="0.4">
      <c r="A106" s="338" t="s">
        <v>0</v>
      </c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 t="s">
        <v>94</v>
      </c>
    </row>
    <row r="107" spans="1:18" ht="18" x14ac:dyDescent="0.35">
      <c r="A107" s="577" t="s">
        <v>1</v>
      </c>
      <c r="B107" s="577"/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</row>
    <row r="109" spans="1:18" x14ac:dyDescent="0.3">
      <c r="B109" s="1" t="s">
        <v>135</v>
      </c>
      <c r="C109" s="1">
        <v>0</v>
      </c>
      <c r="D109" s="1">
        <v>29</v>
      </c>
      <c r="E109" s="1">
        <v>63</v>
      </c>
      <c r="F109" s="1">
        <v>0</v>
      </c>
      <c r="G109" s="1">
        <v>0</v>
      </c>
      <c r="H109" s="1">
        <v>41</v>
      </c>
      <c r="I109" s="1">
        <v>0</v>
      </c>
      <c r="J109" s="1">
        <v>4</v>
      </c>
      <c r="K109" s="1">
        <v>35</v>
      </c>
      <c r="L109" s="1">
        <v>3</v>
      </c>
      <c r="M109" s="1">
        <v>19</v>
      </c>
      <c r="O109" s="1">
        <f>SUM(C109:M109)</f>
        <v>194</v>
      </c>
    </row>
    <row r="110" spans="1:18" x14ac:dyDescent="0.3">
      <c r="B110" s="1" t="s">
        <v>143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O110" s="1">
        <f>SUM(C110:M110)</f>
        <v>0</v>
      </c>
    </row>
    <row r="111" spans="1:18" x14ac:dyDescent="0.3">
      <c r="A111" s="280">
        <v>1</v>
      </c>
      <c r="B111" s="1" t="s">
        <v>166</v>
      </c>
      <c r="C111" s="502">
        <v>0</v>
      </c>
      <c r="D111" s="508">
        <v>298924.26</v>
      </c>
      <c r="E111" s="505">
        <v>597576.92000000004</v>
      </c>
      <c r="F111" s="504">
        <v>0</v>
      </c>
      <c r="G111" s="504">
        <v>0</v>
      </c>
      <c r="H111" s="505">
        <v>343358.47</v>
      </c>
      <c r="I111" s="504">
        <v>0</v>
      </c>
      <c r="J111" s="503">
        <v>34328.75</v>
      </c>
      <c r="K111" s="505">
        <v>229883.47</v>
      </c>
      <c r="L111" s="505">
        <v>60846.43</v>
      </c>
      <c r="M111" s="505">
        <v>139768.04999999999</v>
      </c>
      <c r="N111" s="342"/>
      <c r="O111" s="344">
        <f>SUM(C111:M111)</f>
        <v>1704686.3499999999</v>
      </c>
    </row>
    <row r="112" spans="1:18" ht="28.8" x14ac:dyDescent="0.3">
      <c r="A112" s="347"/>
      <c r="B112" s="363" t="s">
        <v>28</v>
      </c>
      <c r="C112" s="348" t="s">
        <v>61</v>
      </c>
      <c r="D112" s="348" t="s">
        <v>62</v>
      </c>
      <c r="E112" s="348" t="s">
        <v>63</v>
      </c>
      <c r="F112" s="348" t="s">
        <v>206</v>
      </c>
      <c r="G112" s="348" t="s">
        <v>64</v>
      </c>
      <c r="H112" s="348" t="s">
        <v>65</v>
      </c>
      <c r="I112" s="348" t="s">
        <v>193</v>
      </c>
      <c r="J112" s="348" t="s">
        <v>111</v>
      </c>
      <c r="K112" s="348" t="s">
        <v>66</v>
      </c>
      <c r="L112" s="348" t="s">
        <v>67</v>
      </c>
      <c r="M112" s="348" t="s">
        <v>68</v>
      </c>
      <c r="N112" s="348"/>
      <c r="O112" s="348" t="s">
        <v>136</v>
      </c>
    </row>
    <row r="113" spans="1:15" x14ac:dyDescent="0.3">
      <c r="A113" s="349">
        <v>4</v>
      </c>
      <c r="B113" s="350" t="s">
        <v>29</v>
      </c>
      <c r="C113" s="354">
        <f>SUM(C114:C119)</f>
        <v>0</v>
      </c>
      <c r="D113" s="354">
        <f t="shared" ref="D113:M113" si="52">SUM(D114:D119)</f>
        <v>1.086228</v>
      </c>
      <c r="E113" s="354">
        <f t="shared" si="52"/>
        <v>1.2968119999999999</v>
      </c>
      <c r="F113" s="354">
        <f t="shared" si="52"/>
        <v>0</v>
      </c>
      <c r="G113" s="354">
        <f t="shared" si="52"/>
        <v>0</v>
      </c>
      <c r="H113" s="354">
        <f t="shared" si="52"/>
        <v>1.8304080000000003</v>
      </c>
      <c r="I113" s="354"/>
      <c r="J113" s="354">
        <f t="shared" si="52"/>
        <v>2.2821639999999999</v>
      </c>
      <c r="K113" s="354">
        <f>SUM(K114:K119)</f>
        <v>2.6157640000000004</v>
      </c>
      <c r="L113" s="354">
        <f t="shared" si="52"/>
        <v>3.9356000000000004</v>
      </c>
      <c r="M113" s="354">
        <f t="shared" si="52"/>
        <v>3.5381679999999998</v>
      </c>
      <c r="N113" s="351"/>
      <c r="O113" s="352">
        <f t="shared" ref="O113:O126" si="53">(C113*$C$111+D113*$D$111+E113*$E$111+F113*$F$111+G113*$G$111+H113*$H$111+I113*$I$111+J113*$J$111+K113*$K$111+L113*$L$111+M113*$M$111)/$O$111</f>
        <v>1.8430286055276741</v>
      </c>
    </row>
    <row r="114" spans="1:15" x14ac:dyDescent="0.3">
      <c r="A114" s="2" t="s">
        <v>3</v>
      </c>
      <c r="B114" t="s">
        <v>30</v>
      </c>
      <c r="C114" s="276">
        <v>0</v>
      </c>
      <c r="D114" s="34">
        <v>0.78569999999999995</v>
      </c>
      <c r="E114" s="34">
        <v>0.90529999999999999</v>
      </c>
      <c r="F114" s="34">
        <v>0</v>
      </c>
      <c r="G114" s="34">
        <v>0</v>
      </c>
      <c r="H114" s="34">
        <v>1.3602000000000001</v>
      </c>
      <c r="I114" s="34">
        <v>0</v>
      </c>
      <c r="J114" s="34">
        <v>1.1194</v>
      </c>
      <c r="K114" s="34">
        <v>1.8940999999999999</v>
      </c>
      <c r="L114" s="34">
        <v>2.6324999999999998</v>
      </c>
      <c r="M114" s="34">
        <v>2.4491999999999998</v>
      </c>
      <c r="N114" s="34"/>
      <c r="O114" s="89">
        <f t="shared" si="53"/>
        <v>1.3018438177580292</v>
      </c>
    </row>
    <row r="115" spans="1:15" x14ac:dyDescent="0.3">
      <c r="A115" s="2" t="s">
        <v>4</v>
      </c>
      <c r="B115" t="s">
        <v>31</v>
      </c>
      <c r="C115" s="39">
        <f t="shared" ref="C115:M115" si="54">C114*0.04</f>
        <v>0</v>
      </c>
      <c r="D115" s="39">
        <f t="shared" si="54"/>
        <v>3.1427999999999998E-2</v>
      </c>
      <c r="E115" s="39">
        <f t="shared" si="54"/>
        <v>3.6212000000000001E-2</v>
      </c>
      <c r="F115" s="39">
        <f t="shared" si="54"/>
        <v>0</v>
      </c>
      <c r="G115" s="39">
        <f t="shared" si="54"/>
        <v>0</v>
      </c>
      <c r="H115" s="39">
        <f t="shared" si="54"/>
        <v>5.4408000000000005E-2</v>
      </c>
      <c r="I115" s="39"/>
      <c r="J115" s="39">
        <f>J114*0.06</f>
        <v>6.7164000000000001E-2</v>
      </c>
      <c r="K115" s="39">
        <f t="shared" si="54"/>
        <v>7.5763999999999998E-2</v>
      </c>
      <c r="L115" s="39">
        <f t="shared" si="54"/>
        <v>0.10529999999999999</v>
      </c>
      <c r="M115" s="39">
        <f t="shared" si="54"/>
        <v>9.7968E-2</v>
      </c>
      <c r="N115" s="34"/>
      <c r="O115" s="89">
        <f t="shared" si="53"/>
        <v>5.252459931620853E-2</v>
      </c>
    </row>
    <row r="116" spans="1:15" x14ac:dyDescent="0.3">
      <c r="A116" s="2" t="s">
        <v>192</v>
      </c>
      <c r="B116" t="s">
        <v>195</v>
      </c>
      <c r="C116" s="34">
        <v>0</v>
      </c>
      <c r="D116" s="34">
        <v>2.7099999999999999E-2</v>
      </c>
      <c r="E116" s="34">
        <v>5.6800000000000003E-2</v>
      </c>
      <c r="F116" s="34">
        <v>0</v>
      </c>
      <c r="G116" s="34">
        <v>0</v>
      </c>
      <c r="H116" s="34">
        <v>1.6299999999999999E-2</v>
      </c>
      <c r="I116" s="34">
        <v>0</v>
      </c>
      <c r="J116" s="34">
        <v>0.12590000000000001</v>
      </c>
      <c r="K116" s="34">
        <v>6.8699999999999997E-2</v>
      </c>
      <c r="L116" s="34">
        <v>0.57040000000000002</v>
      </c>
      <c r="M116" s="34">
        <v>0.1225</v>
      </c>
      <c r="N116" s="34"/>
      <c r="O116" s="89">
        <f t="shared" si="53"/>
        <v>7.0149757094024962E-2</v>
      </c>
    </row>
    <row r="117" spans="1:15" x14ac:dyDescent="0.3">
      <c r="A117" s="2" t="s">
        <v>5</v>
      </c>
      <c r="B117" t="s">
        <v>32</v>
      </c>
      <c r="C117" s="34">
        <v>0</v>
      </c>
      <c r="D117" s="34">
        <v>0.1298</v>
      </c>
      <c r="E117" s="34">
        <v>0.16889999999999999</v>
      </c>
      <c r="F117" s="34">
        <v>0</v>
      </c>
      <c r="G117" s="34">
        <v>0</v>
      </c>
      <c r="H117" s="34">
        <v>0.19689999999999999</v>
      </c>
      <c r="I117" s="34">
        <v>0</v>
      </c>
      <c r="J117" s="34">
        <v>0.19689999999999999</v>
      </c>
      <c r="K117" s="34">
        <v>0.2339</v>
      </c>
      <c r="L117" s="34">
        <v>0.2339</v>
      </c>
      <c r="M117" s="34">
        <v>0.27610000000000001</v>
      </c>
      <c r="N117" s="34"/>
      <c r="O117" s="89">
        <f t="shared" si="53"/>
        <v>0.18812223525401023</v>
      </c>
    </row>
    <row r="118" spans="1:15" x14ac:dyDescent="0.3">
      <c r="A118" s="2" t="s">
        <v>6</v>
      </c>
      <c r="B118" t="s">
        <v>33</v>
      </c>
      <c r="C118" s="34">
        <v>0</v>
      </c>
      <c r="D118" s="34">
        <v>0.11219999999999999</v>
      </c>
      <c r="E118" s="34">
        <v>0.12959999999999999</v>
      </c>
      <c r="F118" s="34">
        <v>0</v>
      </c>
      <c r="G118" s="34">
        <v>0</v>
      </c>
      <c r="H118" s="34">
        <v>0.2026</v>
      </c>
      <c r="I118" s="34">
        <v>0</v>
      </c>
      <c r="J118" s="34">
        <v>0.40260000000000001</v>
      </c>
      <c r="K118" s="34">
        <v>0.34329999999999999</v>
      </c>
      <c r="L118" s="34">
        <v>0.39350000000000002</v>
      </c>
      <c r="M118" s="34">
        <v>0.59240000000000004</v>
      </c>
      <c r="N118" s="34"/>
      <c r="O118" s="89">
        <f t="shared" si="53"/>
        <v>0.22293315708898592</v>
      </c>
    </row>
    <row r="119" spans="1:15" x14ac:dyDescent="0.3">
      <c r="A119" s="2" t="s">
        <v>100</v>
      </c>
      <c r="B119" t="s">
        <v>101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0.37019999999999997</v>
      </c>
      <c r="K119" s="34">
        <v>0</v>
      </c>
      <c r="L119" s="34">
        <v>0</v>
      </c>
      <c r="M119" s="34">
        <v>0</v>
      </c>
      <c r="N119" s="34"/>
      <c r="O119" s="89">
        <f t="shared" si="53"/>
        <v>7.4550390164149554E-3</v>
      </c>
    </row>
    <row r="120" spans="1:15" ht="28.8" x14ac:dyDescent="0.3">
      <c r="A120" s="349">
        <v>5</v>
      </c>
      <c r="B120" s="353" t="s">
        <v>71</v>
      </c>
      <c r="C120" s="354">
        <f t="shared" ref="C120:H120" si="55">SUM(C121:C123,C127:C129)</f>
        <v>0</v>
      </c>
      <c r="D120" s="354">
        <f t="shared" si="55"/>
        <v>3.1260474807</v>
      </c>
      <c r="E120" s="354">
        <f t="shared" si="55"/>
        <v>5.2252948164999999</v>
      </c>
      <c r="F120" s="354">
        <f t="shared" si="55"/>
        <v>0</v>
      </c>
      <c r="G120" s="354">
        <f t="shared" si="55"/>
        <v>0</v>
      </c>
      <c r="H120" s="354">
        <f t="shared" si="55"/>
        <v>5.2252948164999999</v>
      </c>
      <c r="I120" s="354"/>
      <c r="J120" s="354">
        <f>SUM(J121:J123,J127:J129)</f>
        <v>5.7020975406000005</v>
      </c>
      <c r="K120" s="354">
        <f>SUM(K121:K123,K127:K129)</f>
        <v>5.2252948164999999</v>
      </c>
      <c r="L120" s="354">
        <f>SUM(L121:L123,L127:L129)</f>
        <v>5.2252948164999999</v>
      </c>
      <c r="M120" s="354">
        <f>SUM(M121:M123,M127:M129)</f>
        <v>5.2252948164999999</v>
      </c>
      <c r="N120" s="351"/>
      <c r="O120" s="352">
        <f t="shared" si="53"/>
        <v>4.8667843404255953</v>
      </c>
    </row>
    <row r="121" spans="1:15" x14ac:dyDescent="0.3">
      <c r="A121" s="2" t="s">
        <v>115</v>
      </c>
      <c r="B121" t="s">
        <v>114</v>
      </c>
      <c r="C121" s="34">
        <v>0</v>
      </c>
      <c r="D121" s="34">
        <v>1.5899000000000001</v>
      </c>
      <c r="E121" s="34">
        <v>2.5905</v>
      </c>
      <c r="F121" s="34">
        <v>0</v>
      </c>
      <c r="G121" s="34">
        <v>0</v>
      </c>
      <c r="H121" s="34">
        <v>2.5905</v>
      </c>
      <c r="I121" s="34">
        <v>0</v>
      </c>
      <c r="J121" s="34">
        <v>2.8342000000000001</v>
      </c>
      <c r="K121" s="34">
        <v>2.5905</v>
      </c>
      <c r="L121" s="34">
        <v>2.5905</v>
      </c>
      <c r="M121" s="34">
        <v>2.5905</v>
      </c>
      <c r="N121" s="39"/>
      <c r="O121" s="89">
        <f t="shared" si="53"/>
        <v>2.4199479813362741</v>
      </c>
    </row>
    <row r="122" spans="1:15" x14ac:dyDescent="0.3">
      <c r="A122" s="2" t="s">
        <v>116</v>
      </c>
      <c r="B122" t="s">
        <v>117</v>
      </c>
      <c r="C122" s="39">
        <f>C121*0.423893</f>
        <v>0</v>
      </c>
      <c r="D122" s="39">
        <f>D121*0.423893</f>
        <v>0.6739474807000001</v>
      </c>
      <c r="E122" s="39">
        <f t="shared" ref="E122:M122" si="56">E121*0.423893</f>
        <v>1.0980948165</v>
      </c>
      <c r="F122" s="39">
        <f t="shared" si="56"/>
        <v>0</v>
      </c>
      <c r="G122" s="39">
        <f t="shared" si="56"/>
        <v>0</v>
      </c>
      <c r="H122" s="39">
        <f t="shared" si="56"/>
        <v>1.0980948165</v>
      </c>
      <c r="I122" s="39"/>
      <c r="J122" s="39">
        <f t="shared" si="56"/>
        <v>1.2013975406000001</v>
      </c>
      <c r="K122" s="39">
        <f t="shared" si="56"/>
        <v>1.0980948165</v>
      </c>
      <c r="L122" s="39">
        <f t="shared" si="56"/>
        <v>1.0980948165</v>
      </c>
      <c r="M122" s="39">
        <f t="shared" si="56"/>
        <v>1.0980948165</v>
      </c>
      <c r="N122" s="39"/>
      <c r="O122" s="89">
        <f t="shared" si="53"/>
        <v>1.0257990096525769</v>
      </c>
    </row>
    <row r="123" spans="1:15" x14ac:dyDescent="0.3">
      <c r="A123" s="280" t="s">
        <v>8</v>
      </c>
      <c r="B123" s="1" t="s">
        <v>35</v>
      </c>
      <c r="C123" s="43">
        <f t="shared" ref="C123:F123" si="57">SUM(C124:C126)</f>
        <v>0</v>
      </c>
      <c r="D123" s="43">
        <f t="shared" ref="D123" si="58">SUM(D124:D126)</f>
        <v>0.65590000000000004</v>
      </c>
      <c r="E123" s="43">
        <f t="shared" si="57"/>
        <v>1.1918</v>
      </c>
      <c r="F123" s="43">
        <f t="shared" si="57"/>
        <v>0</v>
      </c>
      <c r="G123" s="43">
        <f t="shared" ref="G123:H123" si="59">SUM(G124:G126)</f>
        <v>0</v>
      </c>
      <c r="H123" s="43">
        <f t="shared" si="59"/>
        <v>1.1918</v>
      </c>
      <c r="I123" s="43"/>
      <c r="J123" s="43">
        <f>SUM(J124:J126)</f>
        <v>1.2900999999999998</v>
      </c>
      <c r="K123" s="43">
        <f t="shared" ref="K123:M123" si="60">SUM(K124:K126)</f>
        <v>1.1918</v>
      </c>
      <c r="L123" s="43">
        <f t="shared" si="60"/>
        <v>1.1918</v>
      </c>
      <c r="M123" s="43">
        <f t="shared" si="60"/>
        <v>1.1918</v>
      </c>
      <c r="N123" s="43"/>
      <c r="O123" s="75">
        <f t="shared" si="53"/>
        <v>1.0998071270536074</v>
      </c>
    </row>
    <row r="124" spans="1:15" x14ac:dyDescent="0.3">
      <c r="A124" s="2" t="s">
        <v>9</v>
      </c>
      <c r="B124" t="s">
        <v>108</v>
      </c>
      <c r="C124" s="34">
        <v>0</v>
      </c>
      <c r="D124" s="34">
        <v>0.58589999999999998</v>
      </c>
      <c r="E124" s="34">
        <v>1.0645</v>
      </c>
      <c r="F124" s="34">
        <v>0</v>
      </c>
      <c r="G124" s="34">
        <v>0</v>
      </c>
      <c r="H124" s="34">
        <v>1.0645</v>
      </c>
      <c r="I124" s="34">
        <v>0</v>
      </c>
      <c r="J124" s="34">
        <v>1.1577999999999999</v>
      </c>
      <c r="K124" s="34">
        <v>1.0645</v>
      </c>
      <c r="L124" s="34">
        <v>1.0645</v>
      </c>
      <c r="M124" s="34">
        <v>1.0645</v>
      </c>
      <c r="N124" s="39"/>
      <c r="O124" s="89">
        <f t="shared" si="53"/>
        <v>0.98245424509558621</v>
      </c>
    </row>
    <row r="125" spans="1:15" x14ac:dyDescent="0.3">
      <c r="A125" s="2" t="s">
        <v>10</v>
      </c>
      <c r="B125" t="s">
        <v>109</v>
      </c>
      <c r="C125" s="34">
        <v>0</v>
      </c>
      <c r="D125" s="34">
        <v>6.2100000000000002E-2</v>
      </c>
      <c r="E125" s="34">
        <v>0.1129</v>
      </c>
      <c r="F125" s="34">
        <v>0</v>
      </c>
      <c r="G125" s="34">
        <v>0</v>
      </c>
      <c r="H125" s="34">
        <v>0.1129</v>
      </c>
      <c r="I125" s="34">
        <v>0</v>
      </c>
      <c r="J125" s="34">
        <v>0.1174</v>
      </c>
      <c r="K125" s="34">
        <v>0.1129</v>
      </c>
      <c r="L125" s="34">
        <v>0.1129</v>
      </c>
      <c r="M125" s="34">
        <v>0.1129</v>
      </c>
      <c r="N125" s="39"/>
      <c r="O125" s="89">
        <f t="shared" si="53"/>
        <v>0.10408261665379093</v>
      </c>
    </row>
    <row r="126" spans="1:15" x14ac:dyDescent="0.3">
      <c r="A126" s="2" t="s">
        <v>11</v>
      </c>
      <c r="B126" t="s">
        <v>110</v>
      </c>
      <c r="C126" s="34">
        <v>0</v>
      </c>
      <c r="D126" s="34">
        <v>7.9000000000000008E-3</v>
      </c>
      <c r="E126" s="34">
        <v>1.44E-2</v>
      </c>
      <c r="F126" s="34">
        <v>0</v>
      </c>
      <c r="G126" s="34">
        <v>0</v>
      </c>
      <c r="H126" s="34">
        <v>1.44E-2</v>
      </c>
      <c r="I126" s="34">
        <v>0</v>
      </c>
      <c r="J126" s="34">
        <v>1.49E-2</v>
      </c>
      <c r="K126" s="34">
        <v>1.44E-2</v>
      </c>
      <c r="L126" s="34">
        <v>1.44E-2</v>
      </c>
      <c r="M126" s="34">
        <v>1.44E-2</v>
      </c>
      <c r="N126" s="39"/>
      <c r="O126" s="89">
        <f t="shared" si="53"/>
        <v>1.3270265304230306E-2</v>
      </c>
    </row>
    <row r="127" spans="1:15" x14ac:dyDescent="0.3">
      <c r="A127" s="2" t="s">
        <v>13</v>
      </c>
      <c r="B127" t="s">
        <v>40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9"/>
      <c r="O127" s="89"/>
    </row>
    <row r="128" spans="1:15" x14ac:dyDescent="0.3">
      <c r="A128" s="595" t="s">
        <v>14</v>
      </c>
      <c r="B128" t="s">
        <v>118</v>
      </c>
      <c r="C128" s="34">
        <v>0</v>
      </c>
      <c r="D128" s="34">
        <v>0.15870000000000001</v>
      </c>
      <c r="E128" s="34">
        <v>0.26729999999999998</v>
      </c>
      <c r="F128" s="34">
        <v>0</v>
      </c>
      <c r="G128" s="34">
        <v>0</v>
      </c>
      <c r="H128" s="34">
        <v>0.26729999999999998</v>
      </c>
      <c r="I128" s="34">
        <v>0</v>
      </c>
      <c r="J128" s="34">
        <v>0.29149999999999998</v>
      </c>
      <c r="K128" s="34">
        <v>0.26729999999999998</v>
      </c>
      <c r="L128" s="34">
        <v>0.26729999999999998</v>
      </c>
      <c r="M128" s="34">
        <v>0.26729999999999998</v>
      </c>
      <c r="N128" s="39"/>
      <c r="O128" s="89">
        <f t="shared" ref="O128:O152" si="61">(C128*$C$111+D128*$D$111+E128*$E$111+F128*$F$111+G128*$G$111+H128*$H$111+I128*$I$111+J128*$J$111+K128*$K$111+L128*$L$111+M128*$M$111)/$O$111</f>
        <v>0.24874384808032282</v>
      </c>
    </row>
    <row r="129" spans="1:20" x14ac:dyDescent="0.3">
      <c r="A129" s="595"/>
      <c r="B129" t="s">
        <v>117</v>
      </c>
      <c r="C129" s="34">
        <v>0</v>
      </c>
      <c r="D129" s="34">
        <v>4.7600000000000003E-2</v>
      </c>
      <c r="E129" s="34">
        <v>7.7600000000000002E-2</v>
      </c>
      <c r="F129" s="34">
        <v>0</v>
      </c>
      <c r="G129" s="34">
        <v>0</v>
      </c>
      <c r="H129" s="34">
        <v>7.7600000000000002E-2</v>
      </c>
      <c r="I129" s="34">
        <v>0</v>
      </c>
      <c r="J129" s="34">
        <v>8.4900000000000003E-2</v>
      </c>
      <c r="K129" s="34">
        <v>7.7600000000000002E-2</v>
      </c>
      <c r="L129" s="34">
        <v>7.7600000000000002E-2</v>
      </c>
      <c r="M129" s="34">
        <v>7.7600000000000002E-2</v>
      </c>
      <c r="N129" s="39"/>
      <c r="O129" s="89">
        <f t="shared" si="61"/>
        <v>7.2486374302815307E-2</v>
      </c>
    </row>
    <row r="130" spans="1:20" x14ac:dyDescent="0.3">
      <c r="A130" s="349">
        <v>6</v>
      </c>
      <c r="B130" s="350" t="s">
        <v>42</v>
      </c>
      <c r="C130" s="354">
        <f>SUM(C131:C133)</f>
        <v>0</v>
      </c>
      <c r="D130" s="354">
        <f>SUM(D131:D133)</f>
        <v>0.40079999999999999</v>
      </c>
      <c r="E130" s="354">
        <f t="shared" ref="E130:H130" si="62">SUM(E131:E133)</f>
        <v>0.46040000000000003</v>
      </c>
      <c r="F130" s="354">
        <f t="shared" si="62"/>
        <v>0</v>
      </c>
      <c r="G130" s="354">
        <f t="shared" si="62"/>
        <v>0</v>
      </c>
      <c r="H130" s="354">
        <f t="shared" si="62"/>
        <v>0.46040000000000003</v>
      </c>
      <c r="I130" s="354"/>
      <c r="J130" s="354">
        <f>SUM(J131:J133)</f>
        <v>1.0166999999999999</v>
      </c>
      <c r="K130" s="354">
        <f t="shared" ref="K130:M130" si="63">SUM(K131:K133)</f>
        <v>0.46040000000000003</v>
      </c>
      <c r="L130" s="354">
        <f t="shared" si="63"/>
        <v>0.46040000000000003</v>
      </c>
      <c r="M130" s="354">
        <f t="shared" si="63"/>
        <v>0.46040000000000003</v>
      </c>
      <c r="N130" s="354"/>
      <c r="O130" s="352">
        <f t="shared" si="61"/>
        <v>0.4611515738769188</v>
      </c>
    </row>
    <row r="131" spans="1:20" x14ac:dyDescent="0.3">
      <c r="A131" s="2" t="s">
        <v>15</v>
      </c>
      <c r="B131" t="s">
        <v>43</v>
      </c>
      <c r="C131" s="34">
        <v>0</v>
      </c>
      <c r="D131" s="34">
        <v>8.8800000000000004E-2</v>
      </c>
      <c r="E131" s="34">
        <v>0.1484</v>
      </c>
      <c r="F131" s="34">
        <v>0</v>
      </c>
      <c r="G131" s="34">
        <v>0</v>
      </c>
      <c r="H131" s="34">
        <v>0.1484</v>
      </c>
      <c r="I131" s="34">
        <v>0</v>
      </c>
      <c r="J131" s="34">
        <v>0.16189999999999999</v>
      </c>
      <c r="K131" s="34">
        <v>0.1484</v>
      </c>
      <c r="L131" s="34">
        <v>0.1484</v>
      </c>
      <c r="M131" s="34">
        <v>0.1484</v>
      </c>
      <c r="N131" s="39"/>
      <c r="O131" s="89">
        <f t="shared" si="61"/>
        <v>0.13822073871184576</v>
      </c>
    </row>
    <row r="132" spans="1:20" x14ac:dyDescent="0.3">
      <c r="A132" s="2" t="s">
        <v>16</v>
      </c>
      <c r="B132" t="s">
        <v>80</v>
      </c>
      <c r="C132" s="34">
        <v>0</v>
      </c>
      <c r="D132" s="34">
        <v>0.312</v>
      </c>
      <c r="E132" s="34">
        <v>0.312</v>
      </c>
      <c r="F132" s="34">
        <v>0</v>
      </c>
      <c r="G132" s="34">
        <v>0</v>
      </c>
      <c r="H132" s="34">
        <v>0.312</v>
      </c>
      <c r="I132" s="34">
        <v>0</v>
      </c>
      <c r="J132" s="34">
        <v>0.312</v>
      </c>
      <c r="K132" s="34">
        <v>0.312</v>
      </c>
      <c r="L132" s="34">
        <v>0.312</v>
      </c>
      <c r="M132" s="34">
        <v>0.312</v>
      </c>
      <c r="N132" s="39"/>
      <c r="O132" s="89">
        <f t="shared" si="61"/>
        <v>0.31200000000000006</v>
      </c>
    </row>
    <row r="133" spans="1:20" x14ac:dyDescent="0.3">
      <c r="A133" s="2" t="s">
        <v>102</v>
      </c>
      <c r="B133" t="s">
        <v>103</v>
      </c>
      <c r="C133" s="39"/>
      <c r="D133" s="39"/>
      <c r="E133" s="39"/>
      <c r="F133" s="39"/>
      <c r="G133" s="39"/>
      <c r="H133" s="39"/>
      <c r="I133" s="39"/>
      <c r="J133" s="39">
        <f>SUM(J134:J134)</f>
        <v>0.54279999999999995</v>
      </c>
      <c r="K133" s="39"/>
      <c r="L133" s="39"/>
      <c r="M133" s="39"/>
      <c r="N133" s="39"/>
      <c r="O133" s="89">
        <f t="shared" si="61"/>
        <v>1.0930835165073035E-2</v>
      </c>
    </row>
    <row r="134" spans="1:20" x14ac:dyDescent="0.3">
      <c r="A134" s="2" t="s">
        <v>104</v>
      </c>
      <c r="B134" t="s">
        <v>106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0.54279999999999995</v>
      </c>
      <c r="K134" s="34">
        <v>0</v>
      </c>
      <c r="L134" s="34">
        <v>0</v>
      </c>
      <c r="M134" s="34">
        <v>0</v>
      </c>
      <c r="N134" s="39"/>
      <c r="O134" s="89">
        <f t="shared" si="61"/>
        <v>1.0930835165073035E-2</v>
      </c>
    </row>
    <row r="135" spans="1:20" x14ac:dyDescent="0.3">
      <c r="A135" s="349">
        <v>7</v>
      </c>
      <c r="B135" s="350" t="s">
        <v>45</v>
      </c>
      <c r="C135" s="354">
        <f>SUM(C136:C137)</f>
        <v>0</v>
      </c>
      <c r="D135" s="354">
        <f>SUM(D136:D137)</f>
        <v>0</v>
      </c>
      <c r="E135" s="354">
        <f t="shared" ref="E135:M135" si="64">SUM(E136:E137)</f>
        <v>0</v>
      </c>
      <c r="F135" s="354">
        <f t="shared" si="64"/>
        <v>0</v>
      </c>
      <c r="G135" s="354">
        <f t="shared" si="64"/>
        <v>0</v>
      </c>
      <c r="H135" s="354">
        <f t="shared" si="64"/>
        <v>0</v>
      </c>
      <c r="I135" s="354"/>
      <c r="J135" s="354">
        <f t="shared" si="64"/>
        <v>0</v>
      </c>
      <c r="K135" s="354">
        <f t="shared" si="64"/>
        <v>0</v>
      </c>
      <c r="L135" s="354">
        <f t="shared" si="64"/>
        <v>0</v>
      </c>
      <c r="M135" s="354">
        <f t="shared" si="64"/>
        <v>0</v>
      </c>
      <c r="N135" s="354"/>
      <c r="O135" s="352">
        <f t="shared" si="61"/>
        <v>0</v>
      </c>
    </row>
    <row r="136" spans="1:20" x14ac:dyDescent="0.3">
      <c r="A136" s="2" t="s">
        <v>17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61"/>
        <v>0</v>
      </c>
    </row>
    <row r="137" spans="1:20" x14ac:dyDescent="0.3">
      <c r="A137" s="2" t="s">
        <v>18</v>
      </c>
      <c r="B137" t="s">
        <v>48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61"/>
        <v>0</v>
      </c>
    </row>
    <row r="138" spans="1:20" x14ac:dyDescent="0.3">
      <c r="A138" s="349">
        <v>8</v>
      </c>
      <c r="B138" s="350" t="s">
        <v>49</v>
      </c>
      <c r="C138" s="354">
        <f>SUM(C139:C142)</f>
        <v>0</v>
      </c>
      <c r="D138" s="354">
        <f>SUM(D139:D142)</f>
        <v>0</v>
      </c>
      <c r="E138" s="354">
        <f t="shared" ref="E138:M138" si="65">SUM(E139:E142)</f>
        <v>0</v>
      </c>
      <c r="F138" s="354">
        <f t="shared" si="65"/>
        <v>0</v>
      </c>
      <c r="G138" s="354">
        <f t="shared" si="65"/>
        <v>0</v>
      </c>
      <c r="H138" s="354">
        <f t="shared" si="65"/>
        <v>0</v>
      </c>
      <c r="I138" s="354"/>
      <c r="J138" s="354">
        <f t="shared" si="65"/>
        <v>0</v>
      </c>
      <c r="K138" s="354">
        <f t="shared" si="65"/>
        <v>0</v>
      </c>
      <c r="L138" s="354">
        <f>SUM(L139:L142)</f>
        <v>0</v>
      </c>
      <c r="M138" s="354">
        <f t="shared" si="65"/>
        <v>0</v>
      </c>
      <c r="N138" s="354"/>
      <c r="O138" s="352">
        <f t="shared" si="61"/>
        <v>0</v>
      </c>
    </row>
    <row r="139" spans="1:20" x14ac:dyDescent="0.3">
      <c r="A139" s="2" t="s">
        <v>19</v>
      </c>
      <c r="B139" t="s">
        <v>46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61"/>
        <v>0</v>
      </c>
    </row>
    <row r="140" spans="1:20" x14ac:dyDescent="0.3">
      <c r="A140" s="2" t="s">
        <v>19</v>
      </c>
      <c r="B140" t="s">
        <v>47</v>
      </c>
      <c r="C140" s="34">
        <v>0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9"/>
      <c r="O140" s="89">
        <f t="shared" si="61"/>
        <v>0</v>
      </c>
    </row>
    <row r="141" spans="1:20" x14ac:dyDescent="0.3">
      <c r="A141" s="2" t="s">
        <v>20</v>
      </c>
      <c r="B141" t="s">
        <v>50</v>
      </c>
      <c r="C141" s="34">
        <v>0</v>
      </c>
      <c r="D141" s="34">
        <v>0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9"/>
      <c r="O141" s="89">
        <f t="shared" si="61"/>
        <v>0</v>
      </c>
    </row>
    <row r="142" spans="1:20" x14ac:dyDescent="0.3">
      <c r="A142" s="2" t="s">
        <v>20</v>
      </c>
      <c r="B142" t="s">
        <v>47</v>
      </c>
      <c r="C142" s="34">
        <v>0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9"/>
      <c r="O142" s="89">
        <f t="shared" si="61"/>
        <v>0</v>
      </c>
    </row>
    <row r="143" spans="1:20" x14ac:dyDescent="0.3">
      <c r="A143" s="349">
        <v>9</v>
      </c>
      <c r="B143" s="350" t="s">
        <v>51</v>
      </c>
      <c r="C143" s="354">
        <f t="shared" ref="C143:M143" si="66">SUM(C146,C148)</f>
        <v>0</v>
      </c>
      <c r="D143" s="354">
        <f t="shared" si="66"/>
        <v>0.39242510499218763</v>
      </c>
      <c r="E143" s="354">
        <f t="shared" si="66"/>
        <v>0.59398788986602202</v>
      </c>
      <c r="F143" s="354">
        <f t="shared" si="66"/>
        <v>0</v>
      </c>
      <c r="G143" s="354">
        <f t="shared" si="66"/>
        <v>0</v>
      </c>
      <c r="H143" s="354">
        <f t="shared" si="66"/>
        <v>0.63937983439402202</v>
      </c>
      <c r="I143" s="354"/>
      <c r="J143" s="354">
        <f t="shared" si="66"/>
        <v>0.76569379633576085</v>
      </c>
      <c r="K143" s="354">
        <f t="shared" si="66"/>
        <v>0.70618849860202204</v>
      </c>
      <c r="L143" s="354">
        <f t="shared" si="66"/>
        <v>0.81846430745002219</v>
      </c>
      <c r="M143" s="354">
        <f t="shared" si="66"/>
        <v>0.78465556207402187</v>
      </c>
      <c r="N143" s="354"/>
      <c r="O143" s="352">
        <f t="shared" si="61"/>
        <v>0.61001960977291447</v>
      </c>
    </row>
    <row r="144" spans="1:20" x14ac:dyDescent="0.3">
      <c r="A144" s="345"/>
      <c r="B144" s="286" t="s">
        <v>238</v>
      </c>
      <c r="C144" s="507">
        <v>0</v>
      </c>
      <c r="D144" s="507">
        <v>0</v>
      </c>
      <c r="E144" s="507">
        <v>0</v>
      </c>
      <c r="F144" s="507">
        <v>0</v>
      </c>
      <c r="G144" s="507">
        <v>0</v>
      </c>
      <c r="H144" s="507">
        <v>0</v>
      </c>
      <c r="I144" s="507">
        <v>0</v>
      </c>
      <c r="J144" s="507">
        <v>0</v>
      </c>
      <c r="K144" s="507">
        <v>0</v>
      </c>
      <c r="L144" s="507">
        <v>0</v>
      </c>
      <c r="M144" s="507">
        <v>0</v>
      </c>
      <c r="N144" s="268"/>
      <c r="O144" s="357">
        <f t="shared" si="61"/>
        <v>0</v>
      </c>
      <c r="P144" s="396"/>
      <c r="Q144" s="276"/>
      <c r="R144" s="277"/>
      <c r="S144" s="277"/>
      <c r="T144" s="277"/>
    </row>
    <row r="145" spans="1:20" x14ac:dyDescent="0.3">
      <c r="A145" s="358"/>
      <c r="B145" s="359" t="s">
        <v>52</v>
      </c>
      <c r="C145" s="360">
        <f>SUM(C138,C135,C130,C120,C113)+C144</f>
        <v>0</v>
      </c>
      <c r="D145" s="360">
        <f t="shared" ref="D145:M145" si="67">SUM(D138,D135,D130,D120,D113)+D144</f>
        <v>4.6130754807000001</v>
      </c>
      <c r="E145" s="360">
        <f t="shared" si="67"/>
        <v>6.9825068164999999</v>
      </c>
      <c r="F145" s="360">
        <f t="shared" si="67"/>
        <v>0</v>
      </c>
      <c r="G145" s="360">
        <f t="shared" si="67"/>
        <v>0</v>
      </c>
      <c r="H145" s="360">
        <f t="shared" si="67"/>
        <v>7.5161028165000001</v>
      </c>
      <c r="I145" s="360">
        <f t="shared" si="67"/>
        <v>0</v>
      </c>
      <c r="J145" s="360">
        <f t="shared" si="67"/>
        <v>9.0009615406000005</v>
      </c>
      <c r="K145" s="360">
        <f t="shared" si="67"/>
        <v>8.3014588165000003</v>
      </c>
      <c r="L145" s="360">
        <f t="shared" si="67"/>
        <v>9.6212948165000007</v>
      </c>
      <c r="M145" s="360">
        <f t="shared" si="67"/>
        <v>9.2238628164999987</v>
      </c>
      <c r="N145" s="361"/>
      <c r="O145" s="362">
        <f t="shared" si="61"/>
        <v>7.1709645198301883</v>
      </c>
      <c r="P145" s="396"/>
      <c r="Q145" s="396"/>
      <c r="R145" s="277"/>
      <c r="S145" s="277"/>
      <c r="T145" s="277"/>
    </row>
    <row r="146" spans="1:20" x14ac:dyDescent="0.3">
      <c r="A146" s="349" t="s">
        <v>21</v>
      </c>
      <c r="B146" s="350" t="s">
        <v>53</v>
      </c>
      <c r="C146" s="354">
        <f t="shared" ref="C146:M146" si="68">SUM(C147:C147)</f>
        <v>0</v>
      </c>
      <c r="D146" s="354">
        <f t="shared" si="68"/>
        <v>9.6104201489423099E-2</v>
      </c>
      <c r="E146" s="354">
        <f t="shared" si="68"/>
        <v>0.14546656450814449</v>
      </c>
      <c r="F146" s="354">
        <f t="shared" si="68"/>
        <v>0</v>
      </c>
      <c r="G146" s="354">
        <f t="shared" si="68"/>
        <v>0</v>
      </c>
      <c r="H146" s="354">
        <f t="shared" si="68"/>
        <v>0.15658296997614451</v>
      </c>
      <c r="I146" s="354"/>
      <c r="J146" s="354">
        <f t="shared" si="68"/>
        <v>0.18751703177531981</v>
      </c>
      <c r="K146" s="354">
        <f t="shared" si="68"/>
        <v>0.17294429152414451</v>
      </c>
      <c r="L146" s="354">
        <f t="shared" si="68"/>
        <v>0.20044043491214453</v>
      </c>
      <c r="M146" s="354">
        <f t="shared" si="68"/>
        <v>0.19216073405614448</v>
      </c>
      <c r="N146" s="354"/>
      <c r="O146" s="352">
        <f t="shared" si="61"/>
        <v>0.14939270384162232</v>
      </c>
      <c r="P146" s="463"/>
      <c r="Q146" s="246"/>
    </row>
    <row r="147" spans="1:20" x14ac:dyDescent="0.3">
      <c r="A147" s="2" t="s">
        <v>121</v>
      </c>
      <c r="B147" t="s">
        <v>128</v>
      </c>
      <c r="C147" s="246">
        <f>0.020833*C145</f>
        <v>0</v>
      </c>
      <c r="D147" s="246">
        <f t="shared" ref="D147:M147" si="69">0.020833*D145</f>
        <v>9.6104201489423099E-2</v>
      </c>
      <c r="E147" s="246">
        <f t="shared" si="69"/>
        <v>0.14546656450814449</v>
      </c>
      <c r="F147" s="246">
        <f t="shared" si="69"/>
        <v>0</v>
      </c>
      <c r="G147" s="246">
        <f t="shared" si="69"/>
        <v>0</v>
      </c>
      <c r="H147" s="246">
        <f t="shared" si="69"/>
        <v>0.15658296997614451</v>
      </c>
      <c r="I147" s="34"/>
      <c r="J147" s="246">
        <f t="shared" si="69"/>
        <v>0.18751703177531981</v>
      </c>
      <c r="K147" s="246">
        <f t="shared" si="69"/>
        <v>0.17294429152414451</v>
      </c>
      <c r="L147" s="246">
        <f t="shared" si="69"/>
        <v>0.20044043491214453</v>
      </c>
      <c r="M147" s="246">
        <f t="shared" si="69"/>
        <v>0.19216073405614448</v>
      </c>
      <c r="N147" s="39"/>
      <c r="O147" s="246">
        <f t="shared" si="61"/>
        <v>0.14939270384162232</v>
      </c>
      <c r="P147" s="246"/>
    </row>
    <row r="148" spans="1:20" x14ac:dyDescent="0.3">
      <c r="A148" s="349" t="s">
        <v>24</v>
      </c>
      <c r="B148" s="350" t="s">
        <v>56</v>
      </c>
      <c r="C148" s="354">
        <f>SUM(C149,C150)</f>
        <v>0</v>
      </c>
      <c r="D148" s="354">
        <f>SUM(D149,D150)</f>
        <v>0.29632090350276452</v>
      </c>
      <c r="E148" s="354">
        <f t="shared" ref="E148:M148" si="70">SUM(E149,E150)</f>
        <v>0.44852132535787753</v>
      </c>
      <c r="F148" s="354">
        <f t="shared" si="70"/>
        <v>0</v>
      </c>
      <c r="G148" s="354">
        <f t="shared" si="70"/>
        <v>0</v>
      </c>
      <c r="H148" s="354">
        <f t="shared" si="70"/>
        <v>0.48279686441787756</v>
      </c>
      <c r="I148" s="354"/>
      <c r="J148" s="354">
        <f t="shared" si="70"/>
        <v>0.57817676456044098</v>
      </c>
      <c r="K148" s="354">
        <f t="shared" si="70"/>
        <v>0.53324420707787756</v>
      </c>
      <c r="L148" s="354">
        <f t="shared" si="70"/>
        <v>0.61802387253787761</v>
      </c>
      <c r="M148" s="354">
        <f t="shared" si="70"/>
        <v>0.59249482801787745</v>
      </c>
      <c r="N148" s="354"/>
      <c r="O148" s="352">
        <f t="shared" si="61"/>
        <v>0.46062690593129224</v>
      </c>
      <c r="P148" s="246"/>
    </row>
    <row r="149" spans="1:20" x14ac:dyDescent="0.3">
      <c r="A149" s="2" t="s">
        <v>25</v>
      </c>
      <c r="B149" t="s">
        <v>129</v>
      </c>
      <c r="C149" s="39">
        <f>C147</f>
        <v>0</v>
      </c>
      <c r="D149" s="39">
        <f t="shared" ref="D149:M149" si="71">D147</f>
        <v>9.6104201489423099E-2</v>
      </c>
      <c r="E149" s="39">
        <f>E147</f>
        <v>0.14546656450814449</v>
      </c>
      <c r="F149" s="39">
        <f t="shared" si="71"/>
        <v>0</v>
      </c>
      <c r="G149" s="39">
        <f t="shared" si="71"/>
        <v>0</v>
      </c>
      <c r="H149" s="39">
        <f t="shared" si="71"/>
        <v>0.15658296997614451</v>
      </c>
      <c r="I149" s="39"/>
      <c r="J149" s="39">
        <f t="shared" si="71"/>
        <v>0.18751703177531981</v>
      </c>
      <c r="K149" s="39">
        <f t="shared" si="71"/>
        <v>0.17294429152414451</v>
      </c>
      <c r="L149" s="39">
        <f t="shared" si="71"/>
        <v>0.20044043491214453</v>
      </c>
      <c r="M149" s="39">
        <f t="shared" si="71"/>
        <v>0.19216073405614448</v>
      </c>
      <c r="N149" s="39"/>
      <c r="O149" s="39">
        <f t="shared" si="61"/>
        <v>0.14939270384162232</v>
      </c>
      <c r="P149" s="246"/>
    </row>
    <row r="150" spans="1:20" x14ac:dyDescent="0.3">
      <c r="A150" s="2" t="s">
        <v>26</v>
      </c>
      <c r="B150" t="s">
        <v>130</v>
      </c>
      <c r="C150" s="246">
        <f>0.043402*C145</f>
        <v>0</v>
      </c>
      <c r="D150" s="246">
        <f t="shared" ref="D150:M150" si="72">0.043402*D145</f>
        <v>0.20021670201334141</v>
      </c>
      <c r="E150" s="246">
        <f t="shared" si="72"/>
        <v>0.30305476084973304</v>
      </c>
      <c r="F150" s="246">
        <f t="shared" si="72"/>
        <v>0</v>
      </c>
      <c r="G150" s="246">
        <f t="shared" si="72"/>
        <v>0</v>
      </c>
      <c r="H150" s="246">
        <f t="shared" si="72"/>
        <v>0.32621389444173304</v>
      </c>
      <c r="I150" s="34"/>
      <c r="J150" s="246">
        <f t="shared" si="72"/>
        <v>0.39065973278512123</v>
      </c>
      <c r="K150" s="246">
        <f t="shared" si="72"/>
        <v>0.36029991555373303</v>
      </c>
      <c r="L150" s="246">
        <f t="shared" si="72"/>
        <v>0.41758343762573308</v>
      </c>
      <c r="M150" s="246">
        <f t="shared" si="72"/>
        <v>0.40033409396173297</v>
      </c>
      <c r="N150" s="39"/>
      <c r="O150" s="246">
        <f t="shared" si="61"/>
        <v>0.31123420208966984</v>
      </c>
      <c r="P150" s="246"/>
    </row>
    <row r="151" spans="1:20" ht="28.8" x14ac:dyDescent="0.3">
      <c r="A151" s="364">
        <v>10</v>
      </c>
      <c r="B151" s="365" t="s">
        <v>134</v>
      </c>
      <c r="C151" s="509">
        <v>0</v>
      </c>
      <c r="D151" s="509">
        <v>1.7000000000000001E-2</v>
      </c>
      <c r="E151" s="509">
        <v>1.7000000000000001E-2</v>
      </c>
      <c r="F151" s="509">
        <v>0</v>
      </c>
      <c r="G151" s="509">
        <v>0</v>
      </c>
      <c r="H151" s="509">
        <v>1.7000000000000001E-2</v>
      </c>
      <c r="I151" s="509">
        <v>0</v>
      </c>
      <c r="J151" s="509">
        <v>1.7000000000000001E-2</v>
      </c>
      <c r="K151" s="509">
        <v>1.7000000000000001E-2</v>
      </c>
      <c r="L151" s="509">
        <v>1.7000000000000001E-2</v>
      </c>
      <c r="M151" s="509">
        <v>1.7000000000000001E-2</v>
      </c>
      <c r="N151" s="367"/>
      <c r="O151" s="368">
        <f t="shared" si="61"/>
        <v>1.7000000000000005E-2</v>
      </c>
    </row>
    <row r="152" spans="1:20" ht="18" x14ac:dyDescent="0.3">
      <c r="A152" s="579" t="s">
        <v>60</v>
      </c>
      <c r="B152" s="579"/>
      <c r="C152" s="340">
        <f>SUM(C143,C145,C151)</f>
        <v>0</v>
      </c>
      <c r="D152" s="340">
        <f t="shared" ref="D152:M152" si="73">SUM(D143,D145,D151)</f>
        <v>5.022500585692188</v>
      </c>
      <c r="E152" s="340">
        <f t="shared" si="73"/>
        <v>7.5934947063660223</v>
      </c>
      <c r="F152" s="340">
        <f t="shared" si="73"/>
        <v>0</v>
      </c>
      <c r="G152" s="340">
        <f t="shared" si="73"/>
        <v>0</v>
      </c>
      <c r="H152" s="340">
        <f t="shared" si="73"/>
        <v>8.1724826508940218</v>
      </c>
      <c r="I152" s="340">
        <f t="shared" si="73"/>
        <v>0</v>
      </c>
      <c r="J152" s="340">
        <f t="shared" si="73"/>
        <v>9.7836553369357606</v>
      </c>
      <c r="K152" s="340">
        <f t="shared" si="73"/>
        <v>9.0246473151020226</v>
      </c>
      <c r="L152" s="340">
        <f t="shared" si="73"/>
        <v>10.456759123950022</v>
      </c>
      <c r="M152" s="340">
        <f t="shared" si="73"/>
        <v>10.02551837857402</v>
      </c>
      <c r="N152" s="369"/>
      <c r="O152" s="467">
        <f t="shared" si="61"/>
        <v>7.7979841296031047</v>
      </c>
      <c r="P152" t="s">
        <v>255</v>
      </c>
      <c r="Q152"/>
    </row>
    <row r="153" spans="1:20" ht="15.6" x14ac:dyDescent="0.3">
      <c r="I153" s="90"/>
      <c r="M153" s="336" t="s">
        <v>151</v>
      </c>
      <c r="O153" s="337">
        <f>O152/SUM($O$103,$O$152,$O$201)</f>
        <v>0.3372900556220198</v>
      </c>
    </row>
    <row r="154" spans="1:20" x14ac:dyDescent="0.3">
      <c r="H154" s="78"/>
      <c r="I154" s="78"/>
      <c r="J154" s="201"/>
      <c r="K154" s="78"/>
      <c r="L154" s="78"/>
    </row>
    <row r="155" spans="1:20" ht="18.600000000000001" thickBot="1" x14ac:dyDescent="0.4">
      <c r="A155" s="338" t="s">
        <v>0</v>
      </c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 t="s">
        <v>95</v>
      </c>
    </row>
    <row r="156" spans="1:20" ht="18" x14ac:dyDescent="0.35">
      <c r="A156" s="578" t="s">
        <v>1</v>
      </c>
      <c r="B156" s="578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</row>
    <row r="157" spans="1:20" x14ac:dyDescent="0.3">
      <c r="K157" s="78"/>
      <c r="L157" s="78"/>
      <c r="M157" s="78"/>
    </row>
    <row r="158" spans="1:20" x14ac:dyDescent="0.3">
      <c r="A158" s="280"/>
      <c r="B158" s="1" t="s">
        <v>135</v>
      </c>
      <c r="C158" s="1">
        <v>3</v>
      </c>
      <c r="D158" s="1">
        <v>28</v>
      </c>
      <c r="E158" s="1">
        <v>96</v>
      </c>
      <c r="F158" s="1">
        <v>0</v>
      </c>
      <c r="G158" s="1">
        <v>0</v>
      </c>
      <c r="H158" s="1">
        <v>36</v>
      </c>
      <c r="I158" s="1">
        <v>0</v>
      </c>
      <c r="J158" s="1">
        <v>0</v>
      </c>
      <c r="K158" s="1">
        <v>24</v>
      </c>
      <c r="L158" s="1">
        <v>6</v>
      </c>
      <c r="M158" s="1">
        <v>41</v>
      </c>
      <c r="O158" s="1">
        <f>SUM(C158:M158)</f>
        <v>234</v>
      </c>
    </row>
    <row r="159" spans="1:20" x14ac:dyDescent="0.3">
      <c r="A159" s="280"/>
      <c r="B159" s="1" t="s">
        <v>143</v>
      </c>
      <c r="C159" s="77"/>
      <c r="D159" s="77"/>
      <c r="E159" s="77"/>
      <c r="F159" s="77"/>
      <c r="G159" s="1"/>
      <c r="H159" s="1"/>
      <c r="I159" s="1"/>
      <c r="J159" s="1"/>
      <c r="K159" s="1"/>
      <c r="L159" s="1"/>
      <c r="M159" s="1"/>
      <c r="O159" s="1">
        <f>SUM(C159:M159)</f>
        <v>0</v>
      </c>
    </row>
    <row r="160" spans="1:20" x14ac:dyDescent="0.3">
      <c r="A160" s="2">
        <v>1</v>
      </c>
      <c r="B160" s="1" t="s">
        <v>166</v>
      </c>
      <c r="C160" s="503">
        <v>10553.09</v>
      </c>
      <c r="D160" s="505">
        <v>268976.82</v>
      </c>
      <c r="E160" s="505">
        <v>858292.21</v>
      </c>
      <c r="F160" s="504">
        <v>0</v>
      </c>
      <c r="G160" s="504">
        <v>0</v>
      </c>
      <c r="H160" s="505">
        <v>305664.69</v>
      </c>
      <c r="I160" s="504">
        <v>0</v>
      </c>
      <c r="J160" s="502">
        <v>0</v>
      </c>
      <c r="K160" s="505">
        <v>201915.61</v>
      </c>
      <c r="L160" s="505">
        <v>64497.91</v>
      </c>
      <c r="M160" s="505">
        <v>253994.13</v>
      </c>
      <c r="N160" s="342"/>
      <c r="O160" s="344">
        <f>SUM(C160:M160)</f>
        <v>1963894.46</v>
      </c>
    </row>
    <row r="161" spans="1:15" ht="28.8" x14ac:dyDescent="0.3">
      <c r="A161" s="347"/>
      <c r="B161" s="363" t="s">
        <v>28</v>
      </c>
      <c r="C161" s="348" t="s">
        <v>61</v>
      </c>
      <c r="D161" s="348" t="s">
        <v>62</v>
      </c>
      <c r="E161" s="348" t="s">
        <v>63</v>
      </c>
      <c r="F161" s="348" t="s">
        <v>206</v>
      </c>
      <c r="G161" s="348" t="s">
        <v>64</v>
      </c>
      <c r="H161" s="348" t="s">
        <v>65</v>
      </c>
      <c r="I161" s="348" t="s">
        <v>193</v>
      </c>
      <c r="J161" s="348" t="s">
        <v>111</v>
      </c>
      <c r="K161" s="348" t="s">
        <v>66</v>
      </c>
      <c r="L161" s="348" t="s">
        <v>67</v>
      </c>
      <c r="M161" s="348" t="s">
        <v>68</v>
      </c>
      <c r="N161" s="348"/>
      <c r="O161" s="348" t="s">
        <v>136</v>
      </c>
    </row>
    <row r="162" spans="1:15" x14ac:dyDescent="0.3">
      <c r="A162" s="349">
        <v>4</v>
      </c>
      <c r="B162" s="350" t="s">
        <v>29</v>
      </c>
      <c r="C162" s="354">
        <f>SUM(C163:C167)</f>
        <v>0.87240000000000006</v>
      </c>
      <c r="D162" s="354">
        <f>SUM(D163:D167)</f>
        <v>1.081224</v>
      </c>
      <c r="E162" s="354">
        <f t="shared" ref="E162:H162" si="74">SUM(E163:E167)</f>
        <v>1.274708</v>
      </c>
      <c r="F162" s="354">
        <f t="shared" si="74"/>
        <v>0</v>
      </c>
      <c r="G162" s="354">
        <f t="shared" si="74"/>
        <v>0</v>
      </c>
      <c r="H162" s="354">
        <f t="shared" si="74"/>
        <v>1.8166080000000002</v>
      </c>
      <c r="I162" s="354"/>
      <c r="J162" s="354"/>
      <c r="K162" s="354">
        <f>SUM(K163:K167)</f>
        <v>2.5605639999999998</v>
      </c>
      <c r="L162" s="354">
        <f>SUM(L163:L167)</f>
        <v>3.1045319999999998</v>
      </c>
      <c r="M162" s="354">
        <f t="shared" ref="M162" si="75">SUM(M163:M167)</f>
        <v>3.6087680000000004</v>
      </c>
      <c r="N162" s="354"/>
      <c r="O162" s="352">
        <f t="shared" ref="O162:O175" si="76">(C162*$C$160+D162*$D$160+E162*$E$160+F162*$F$160+G162*$G$160+H162*$H$160+I162*$I$160+J162*$J$160+K162*$K$160+L162*$L$160+M162*$M$160)/$O$160</f>
        <v>1.8245558534769124</v>
      </c>
    </row>
    <row r="163" spans="1:15" x14ac:dyDescent="0.3">
      <c r="A163" s="2" t="s">
        <v>3</v>
      </c>
      <c r="B163" t="s">
        <v>30</v>
      </c>
      <c r="C163" s="34">
        <v>0.57999999999999996</v>
      </c>
      <c r="D163" s="34">
        <v>0.78559999999999997</v>
      </c>
      <c r="E163" s="34">
        <v>0.9052</v>
      </c>
      <c r="F163" s="34">
        <v>0</v>
      </c>
      <c r="G163" s="34">
        <v>0</v>
      </c>
      <c r="H163" s="34">
        <v>1.3602000000000001</v>
      </c>
      <c r="I163" s="34">
        <v>0</v>
      </c>
      <c r="J163" s="34"/>
      <c r="K163" s="34">
        <v>1.8940999999999999</v>
      </c>
      <c r="L163" s="34">
        <v>2.3782999999999999</v>
      </c>
      <c r="M163" s="34">
        <v>2.4691999999999998</v>
      </c>
      <c r="N163" s="34"/>
      <c r="O163" s="89">
        <f t="shared" si="76"/>
        <v>1.3102161527926506</v>
      </c>
    </row>
    <row r="164" spans="1:15" x14ac:dyDescent="0.3">
      <c r="A164" s="2" t="s">
        <v>4</v>
      </c>
      <c r="B164" t="s">
        <v>31</v>
      </c>
      <c r="C164" s="39">
        <f>C163*0.04</f>
        <v>2.3199999999999998E-2</v>
      </c>
      <c r="D164" s="39">
        <f t="shared" ref="D164:M164" si="77">D163*0.04</f>
        <v>3.1424000000000001E-2</v>
      </c>
      <c r="E164" s="39">
        <f t="shared" si="77"/>
        <v>3.6208000000000004E-2</v>
      </c>
      <c r="F164" s="39">
        <f t="shared" si="77"/>
        <v>0</v>
      </c>
      <c r="G164" s="39">
        <f t="shared" si="77"/>
        <v>0</v>
      </c>
      <c r="H164" s="39">
        <f t="shared" si="77"/>
        <v>5.4408000000000005E-2</v>
      </c>
      <c r="I164" s="39"/>
      <c r="J164" s="39"/>
      <c r="K164" s="39">
        <f t="shared" si="77"/>
        <v>7.5763999999999998E-2</v>
      </c>
      <c r="L164" s="39">
        <f t="shared" si="77"/>
        <v>9.5131999999999994E-2</v>
      </c>
      <c r="M164" s="39">
        <f t="shared" si="77"/>
        <v>9.8767999999999995E-2</v>
      </c>
      <c r="N164" s="34"/>
      <c r="O164" s="89">
        <f t="shared" si="76"/>
        <v>5.2408646111706036E-2</v>
      </c>
    </row>
    <row r="165" spans="1:15" x14ac:dyDescent="0.3">
      <c r="A165" s="2" t="s">
        <v>192</v>
      </c>
      <c r="B165" t="s">
        <v>195</v>
      </c>
      <c r="C165" s="34">
        <v>0</v>
      </c>
      <c r="D165" s="34">
        <v>1.4E-2</v>
      </c>
      <c r="E165" s="34">
        <v>2.69E-2</v>
      </c>
      <c r="F165" s="34">
        <v>0</v>
      </c>
      <c r="G165" s="34">
        <v>0</v>
      </c>
      <c r="H165" s="34">
        <v>3.3E-3</v>
      </c>
      <c r="I165" s="34">
        <v>0</v>
      </c>
      <c r="J165" s="34">
        <v>0</v>
      </c>
      <c r="K165" s="34">
        <v>4.2500000000000003E-2</v>
      </c>
      <c r="L165" s="34">
        <v>0.11890000000000001</v>
      </c>
      <c r="M165" s="34">
        <v>6.3200000000000006E-2</v>
      </c>
      <c r="N165" s="34"/>
      <c r="O165" s="89">
        <f t="shared" si="76"/>
        <v>3.0635594005392737E-2</v>
      </c>
    </row>
    <row r="166" spans="1:15" x14ac:dyDescent="0.3">
      <c r="A166" s="2" t="s">
        <v>5</v>
      </c>
      <c r="B166" t="s">
        <v>32</v>
      </c>
      <c r="C166" s="34">
        <v>8.8300000000000003E-2</v>
      </c>
      <c r="D166" s="34">
        <v>0.1298</v>
      </c>
      <c r="E166" s="34">
        <v>0.16889999999999999</v>
      </c>
      <c r="F166" s="34">
        <v>0</v>
      </c>
      <c r="G166" s="34">
        <v>0</v>
      </c>
      <c r="H166" s="34">
        <v>0.19689999999999999</v>
      </c>
      <c r="I166" s="34">
        <v>0</v>
      </c>
      <c r="J166" s="34">
        <v>0</v>
      </c>
      <c r="K166" s="34">
        <v>0.23380000000000001</v>
      </c>
      <c r="L166" s="34">
        <v>0.23380000000000001</v>
      </c>
      <c r="M166" s="34">
        <v>0.27600000000000002</v>
      </c>
      <c r="N166" s="34"/>
      <c r="O166" s="89">
        <f t="shared" si="76"/>
        <v>0.19012519729242477</v>
      </c>
    </row>
    <row r="167" spans="1:15" x14ac:dyDescent="0.3">
      <c r="A167" s="2" t="s">
        <v>6</v>
      </c>
      <c r="B167" t="s">
        <v>33</v>
      </c>
      <c r="C167" s="34">
        <v>0.18090000000000001</v>
      </c>
      <c r="D167" s="34">
        <v>0.12039999999999999</v>
      </c>
      <c r="E167" s="34">
        <v>0.13750000000000001</v>
      </c>
      <c r="F167" s="34">
        <v>0</v>
      </c>
      <c r="G167" s="34">
        <v>0</v>
      </c>
      <c r="H167" s="34">
        <v>0.20180000000000001</v>
      </c>
      <c r="I167" s="34">
        <v>0</v>
      </c>
      <c r="J167" s="34">
        <v>0</v>
      </c>
      <c r="K167" s="34">
        <v>0.31440000000000001</v>
      </c>
      <c r="L167" s="34">
        <v>0.27839999999999998</v>
      </c>
      <c r="M167" s="34">
        <v>0.7016</v>
      </c>
      <c r="N167" s="34"/>
      <c r="O167" s="89">
        <f t="shared" si="76"/>
        <v>0.24117026327473828</v>
      </c>
    </row>
    <row r="168" spans="1:15" x14ac:dyDescent="0.3">
      <c r="A168" s="2" t="s">
        <v>100</v>
      </c>
      <c r="B168" t="s">
        <v>101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/>
      <c r="O168" s="89">
        <f t="shared" si="76"/>
        <v>0</v>
      </c>
    </row>
    <row r="169" spans="1:15" ht="28.8" x14ac:dyDescent="0.3">
      <c r="A169" s="349">
        <v>5</v>
      </c>
      <c r="B169" s="353" t="s">
        <v>71</v>
      </c>
      <c r="C169" s="354">
        <f t="shared" ref="C169:H169" si="78">SUM(C170:C172,C176:C178)</f>
        <v>3.2552067067000001</v>
      </c>
      <c r="D169" s="354">
        <f t="shared" si="78"/>
        <v>3.2552067067000001</v>
      </c>
      <c r="E169" s="354">
        <f t="shared" si="78"/>
        <v>5.3388474926999994</v>
      </c>
      <c r="F169" s="354">
        <f t="shared" si="78"/>
        <v>0</v>
      </c>
      <c r="G169" s="354">
        <f t="shared" si="78"/>
        <v>0</v>
      </c>
      <c r="H169" s="354">
        <f t="shared" si="78"/>
        <v>5.3388474926999994</v>
      </c>
      <c r="I169" s="354"/>
      <c r="J169" s="354"/>
      <c r="K169" s="354">
        <f>SUM(K170:K172,K176:K178)</f>
        <v>5.3388474926999994</v>
      </c>
      <c r="L169" s="354">
        <f>SUM(L170:L172,L176:L178)</f>
        <v>5.3388474926999994</v>
      </c>
      <c r="M169" s="354">
        <f>SUM(M170:M172,M176:M178)</f>
        <v>5.3388474926999994</v>
      </c>
      <c r="N169" s="351"/>
      <c r="O169" s="352">
        <f t="shared" si="76"/>
        <v>5.0422735508483028</v>
      </c>
    </row>
    <row r="170" spans="1:15" x14ac:dyDescent="0.3">
      <c r="A170" s="2" t="s">
        <v>115</v>
      </c>
      <c r="B170" t="s">
        <v>114</v>
      </c>
      <c r="C170" s="34">
        <v>1.6718999999999999</v>
      </c>
      <c r="D170" s="34">
        <v>1.6718999999999999</v>
      </c>
      <c r="E170" s="34">
        <v>2.6739000000000002</v>
      </c>
      <c r="F170" s="34">
        <v>0</v>
      </c>
      <c r="G170" s="34">
        <v>0</v>
      </c>
      <c r="H170" s="34">
        <v>2.6739000000000002</v>
      </c>
      <c r="I170" s="34">
        <v>0</v>
      </c>
      <c r="J170" s="34">
        <v>0</v>
      </c>
      <c r="K170" s="34">
        <v>2.6739000000000002</v>
      </c>
      <c r="L170" s="34">
        <v>2.6739000000000002</v>
      </c>
      <c r="M170" s="34">
        <v>2.6739000000000002</v>
      </c>
      <c r="N170" s="39"/>
      <c r="O170" s="89">
        <f t="shared" si="76"/>
        <v>2.5312808442740855</v>
      </c>
    </row>
    <row r="171" spans="1:15" x14ac:dyDescent="0.3">
      <c r="A171" s="2" t="s">
        <v>116</v>
      </c>
      <c r="B171" t="s">
        <v>117</v>
      </c>
      <c r="C171" s="39">
        <f>C170*0.423893</f>
        <v>0.70870670670000002</v>
      </c>
      <c r="D171" s="39">
        <f>D170*0.423893</f>
        <v>0.70870670670000002</v>
      </c>
      <c r="E171" s="39">
        <f t="shared" ref="E171:H171" si="79">E170*0.423893</f>
        <v>1.1334474927000002</v>
      </c>
      <c r="F171" s="39">
        <f t="shared" si="79"/>
        <v>0</v>
      </c>
      <c r="G171" s="39">
        <f t="shared" si="79"/>
        <v>0</v>
      </c>
      <c r="H171" s="39">
        <f t="shared" si="79"/>
        <v>1.1334474927000002</v>
      </c>
      <c r="I171" s="39"/>
      <c r="J171" s="39"/>
      <c r="K171" s="39">
        <f t="shared" ref="K171:M171" si="80">K170*0.423893</f>
        <v>1.1334474927000002</v>
      </c>
      <c r="L171" s="39">
        <f t="shared" si="80"/>
        <v>1.1334474927000002</v>
      </c>
      <c r="M171" s="39">
        <f t="shared" si="80"/>
        <v>1.1334474927000002</v>
      </c>
      <c r="N171" s="39"/>
      <c r="O171" s="89">
        <f t="shared" si="76"/>
        <v>1.0729922309218753</v>
      </c>
    </row>
    <row r="172" spans="1:15" x14ac:dyDescent="0.3">
      <c r="A172" s="280" t="s">
        <v>8</v>
      </c>
      <c r="B172" s="1" t="s">
        <v>35</v>
      </c>
      <c r="C172" s="43">
        <f t="shared" ref="C172:F172" si="81">SUM(C173:C175)</f>
        <v>0.65970000000000006</v>
      </c>
      <c r="D172" s="43">
        <f t="shared" ref="D172" si="82">SUM(D173:D175)</f>
        <v>0.65970000000000006</v>
      </c>
      <c r="E172" s="43">
        <f t="shared" si="81"/>
        <v>1.1790999999999998</v>
      </c>
      <c r="F172" s="43">
        <f t="shared" si="81"/>
        <v>0</v>
      </c>
      <c r="G172" s="43">
        <f t="shared" ref="G172:H172" si="83">SUM(G173:G175)</f>
        <v>0</v>
      </c>
      <c r="H172" s="43">
        <f t="shared" si="83"/>
        <v>1.1790999999999998</v>
      </c>
      <c r="I172" s="43"/>
      <c r="J172" s="43"/>
      <c r="K172" s="43">
        <f t="shared" ref="K172:M172" si="84">SUM(K173:K175)</f>
        <v>1.1790999999999998</v>
      </c>
      <c r="L172" s="43">
        <f t="shared" si="84"/>
        <v>1.1790999999999998</v>
      </c>
      <c r="M172" s="43">
        <f t="shared" si="84"/>
        <v>1.1790999999999998</v>
      </c>
      <c r="N172" s="43"/>
      <c r="O172" s="75">
        <f t="shared" si="76"/>
        <v>1.1051714675807986</v>
      </c>
    </row>
    <row r="173" spans="1:15" x14ac:dyDescent="0.3">
      <c r="A173" s="2" t="s">
        <v>9</v>
      </c>
      <c r="B173" t="s">
        <v>108</v>
      </c>
      <c r="C173" s="34">
        <v>0.58930000000000005</v>
      </c>
      <c r="D173" s="34">
        <v>0.58930000000000005</v>
      </c>
      <c r="E173" s="34">
        <v>1.0531999999999999</v>
      </c>
      <c r="F173" s="34">
        <v>0</v>
      </c>
      <c r="G173" s="34">
        <v>0</v>
      </c>
      <c r="H173" s="34">
        <v>1.0531999999999999</v>
      </c>
      <c r="I173" s="34">
        <v>0</v>
      </c>
      <c r="J173" s="34">
        <v>0</v>
      </c>
      <c r="K173" s="34">
        <v>1.0531999999999999</v>
      </c>
      <c r="L173" s="34">
        <v>1.0531999999999999</v>
      </c>
      <c r="M173" s="34">
        <v>1.0531999999999999</v>
      </c>
      <c r="N173" s="39"/>
      <c r="O173" s="89">
        <f t="shared" si="76"/>
        <v>0.9871710315955573</v>
      </c>
    </row>
    <row r="174" spans="1:15" x14ac:dyDescent="0.3">
      <c r="A174" s="2" t="s">
        <v>10</v>
      </c>
      <c r="B174" t="s">
        <v>109</v>
      </c>
      <c r="C174" s="34">
        <v>6.25E-2</v>
      </c>
      <c r="D174" s="34">
        <v>6.25E-2</v>
      </c>
      <c r="E174" s="34">
        <v>0.11169999999999999</v>
      </c>
      <c r="F174" s="34">
        <v>0</v>
      </c>
      <c r="G174" s="34">
        <v>0</v>
      </c>
      <c r="H174" s="34">
        <v>0.11169999999999999</v>
      </c>
      <c r="I174" s="34">
        <v>0</v>
      </c>
      <c r="J174" s="34">
        <v>0</v>
      </c>
      <c r="K174" s="34">
        <v>0.11169999999999999</v>
      </c>
      <c r="L174" s="34">
        <v>0.11169999999999999</v>
      </c>
      <c r="M174" s="34">
        <v>0.11169999999999999</v>
      </c>
      <c r="N174" s="39"/>
      <c r="O174" s="89">
        <f t="shared" si="76"/>
        <v>0.10469714325178146</v>
      </c>
    </row>
    <row r="175" spans="1:15" x14ac:dyDescent="0.3">
      <c r="A175" s="2" t="s">
        <v>11</v>
      </c>
      <c r="B175" t="s">
        <v>110</v>
      </c>
      <c r="C175" s="34">
        <v>7.9000000000000008E-3</v>
      </c>
      <c r="D175" s="34">
        <v>7.9000000000000008E-3</v>
      </c>
      <c r="E175" s="34">
        <v>1.4200000000000001E-2</v>
      </c>
      <c r="F175" s="34">
        <v>0</v>
      </c>
      <c r="G175" s="34">
        <v>0</v>
      </c>
      <c r="H175" s="34">
        <v>1.4200000000000001E-2</v>
      </c>
      <c r="I175" s="34">
        <v>0</v>
      </c>
      <c r="J175" s="34">
        <v>0</v>
      </c>
      <c r="K175" s="34">
        <v>1.4200000000000001E-2</v>
      </c>
      <c r="L175" s="34">
        <v>1.4200000000000001E-2</v>
      </c>
      <c r="M175" s="34">
        <v>1.4200000000000001E-2</v>
      </c>
      <c r="N175" s="39"/>
      <c r="O175" s="89">
        <f t="shared" si="76"/>
        <v>1.3303292733459822E-2</v>
      </c>
    </row>
    <row r="176" spans="1:15" x14ac:dyDescent="0.3">
      <c r="A176" s="2" t="s">
        <v>13</v>
      </c>
      <c r="B176" t="s">
        <v>40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9"/>
      <c r="O176" s="89"/>
    </row>
    <row r="177" spans="1:16" x14ac:dyDescent="0.3">
      <c r="A177" s="595" t="s">
        <v>14</v>
      </c>
      <c r="B177" t="s">
        <v>118</v>
      </c>
      <c r="C177" s="34">
        <v>0.1648</v>
      </c>
      <c r="D177" s="34">
        <v>0.1648</v>
      </c>
      <c r="E177" s="34">
        <v>0.27229999999999999</v>
      </c>
      <c r="F177" s="34">
        <v>0</v>
      </c>
      <c r="G177" s="34">
        <v>0</v>
      </c>
      <c r="H177" s="34">
        <v>0.27229999999999999</v>
      </c>
      <c r="I177" s="34">
        <v>0</v>
      </c>
      <c r="J177" s="34">
        <v>0</v>
      </c>
      <c r="K177" s="34">
        <v>0.27229999999999999</v>
      </c>
      <c r="L177" s="34">
        <v>0.27229999999999999</v>
      </c>
      <c r="M177" s="34">
        <v>0.27229999999999999</v>
      </c>
      <c r="N177" s="39"/>
      <c r="O177" s="89">
        <f t="shared" ref="O177:O201" si="85">(C177*$C$160+D177*$D$160+E177*$E$160+F177*$F$160+G177*$G$160+H177*$H$160+I177*$I$160+J177*$J$160+K177*$K$160+L177*$L$160+M177*$M$160)/$O$160</f>
        <v>0.256999042674116</v>
      </c>
    </row>
    <row r="178" spans="1:16" x14ac:dyDescent="0.3">
      <c r="A178" s="595"/>
      <c r="B178" t="s">
        <v>117</v>
      </c>
      <c r="C178" s="34">
        <v>5.0099999999999999E-2</v>
      </c>
      <c r="D178" s="34">
        <v>5.0099999999999999E-2</v>
      </c>
      <c r="E178" s="34">
        <v>8.0100000000000005E-2</v>
      </c>
      <c r="F178" s="34">
        <v>0</v>
      </c>
      <c r="G178" s="34">
        <v>0</v>
      </c>
      <c r="H178" s="34">
        <v>8.0100000000000005E-2</v>
      </c>
      <c r="I178" s="34">
        <v>0</v>
      </c>
      <c r="J178" s="34">
        <v>0</v>
      </c>
      <c r="K178" s="34">
        <v>8.0100000000000005E-2</v>
      </c>
      <c r="L178" s="34">
        <v>8.0100000000000005E-2</v>
      </c>
      <c r="M178" s="34">
        <v>8.0100000000000005E-2</v>
      </c>
      <c r="N178" s="39"/>
      <c r="O178" s="89">
        <f t="shared" si="85"/>
        <v>7.5829965397427729E-2</v>
      </c>
    </row>
    <row r="179" spans="1:16" x14ac:dyDescent="0.3">
      <c r="A179" s="349">
        <v>6</v>
      </c>
      <c r="B179" s="350" t="s">
        <v>42</v>
      </c>
      <c r="C179" s="354">
        <f>SUM(C180:C181)</f>
        <v>0.39999999999999997</v>
      </c>
      <c r="D179" s="354">
        <f>SUM(D180:D181)</f>
        <v>0.39999999999999997</v>
      </c>
      <c r="E179" s="354">
        <f t="shared" ref="E179:H179" si="86">SUM(E180:E181)</f>
        <v>0.4592</v>
      </c>
      <c r="F179" s="354">
        <f t="shared" si="86"/>
        <v>0</v>
      </c>
      <c r="G179" s="354">
        <f t="shared" si="86"/>
        <v>0</v>
      </c>
      <c r="H179" s="354">
        <f t="shared" si="86"/>
        <v>0.4592</v>
      </c>
      <c r="I179" s="354"/>
      <c r="J179" s="354"/>
      <c r="K179" s="354">
        <f t="shared" ref="K179:M179" si="87">SUM(K180:K181)</f>
        <v>0.4592</v>
      </c>
      <c r="L179" s="354">
        <f t="shared" si="87"/>
        <v>0.4592</v>
      </c>
      <c r="M179" s="354">
        <f t="shared" si="87"/>
        <v>0.4592</v>
      </c>
      <c r="N179" s="354"/>
      <c r="O179" s="352">
        <f t="shared" si="85"/>
        <v>0.45077379838425735</v>
      </c>
    </row>
    <row r="180" spans="1:16" x14ac:dyDescent="0.3">
      <c r="A180" s="2" t="s">
        <v>15</v>
      </c>
      <c r="B180" t="s">
        <v>43</v>
      </c>
      <c r="C180" s="34">
        <v>9.2399999999999996E-2</v>
      </c>
      <c r="D180" s="34">
        <v>9.2399999999999996E-2</v>
      </c>
      <c r="E180" s="34">
        <v>0.15160000000000001</v>
      </c>
      <c r="F180" s="34">
        <v>0</v>
      </c>
      <c r="G180" s="34">
        <v>0</v>
      </c>
      <c r="H180" s="34">
        <v>0.15160000000000001</v>
      </c>
      <c r="I180" s="34">
        <v>0</v>
      </c>
      <c r="J180" s="34">
        <v>0</v>
      </c>
      <c r="K180" s="34">
        <v>0.15160000000000001</v>
      </c>
      <c r="L180" s="34">
        <v>0.15160000000000001</v>
      </c>
      <c r="M180" s="34">
        <v>0.15160000000000001</v>
      </c>
      <c r="N180" s="39"/>
      <c r="O180" s="89">
        <f t="shared" si="85"/>
        <v>0.14317379838425737</v>
      </c>
    </row>
    <row r="181" spans="1:16" x14ac:dyDescent="0.3">
      <c r="A181" s="2" t="s">
        <v>16</v>
      </c>
      <c r="B181" t="s">
        <v>44</v>
      </c>
      <c r="C181" s="34">
        <v>0.30759999999999998</v>
      </c>
      <c r="D181" s="34">
        <v>0.30759999999999998</v>
      </c>
      <c r="E181" s="34">
        <v>0.30759999999999998</v>
      </c>
      <c r="F181" s="34">
        <v>0</v>
      </c>
      <c r="G181" s="34">
        <v>0</v>
      </c>
      <c r="H181" s="34">
        <v>0.30759999999999998</v>
      </c>
      <c r="I181" s="34">
        <v>0</v>
      </c>
      <c r="J181" s="34">
        <v>0</v>
      </c>
      <c r="K181" s="34">
        <v>0.30759999999999998</v>
      </c>
      <c r="L181" s="34">
        <v>0.30759999999999998</v>
      </c>
      <c r="M181" s="34">
        <v>0.30759999999999998</v>
      </c>
      <c r="N181" s="39"/>
      <c r="O181" s="89">
        <f t="shared" si="85"/>
        <v>0.30759999999999993</v>
      </c>
    </row>
    <row r="182" spans="1:16" x14ac:dyDescent="0.3">
      <c r="A182" s="2" t="s">
        <v>102</v>
      </c>
      <c r="B182" t="s">
        <v>103</v>
      </c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89">
        <f t="shared" si="85"/>
        <v>0</v>
      </c>
    </row>
    <row r="183" spans="1:16" x14ac:dyDescent="0.3">
      <c r="A183" s="2" t="s">
        <v>104</v>
      </c>
      <c r="B183" t="s">
        <v>106</v>
      </c>
      <c r="C183" s="34">
        <v>0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9"/>
      <c r="O183" s="89">
        <f t="shared" si="85"/>
        <v>0</v>
      </c>
    </row>
    <row r="184" spans="1:16" x14ac:dyDescent="0.3">
      <c r="A184" s="349">
        <v>7</v>
      </c>
      <c r="B184" s="350" t="s">
        <v>45</v>
      </c>
      <c r="C184" s="354">
        <f>SUM(C185:C186)</f>
        <v>0</v>
      </c>
      <c r="D184" s="354">
        <f>SUM(D185:D186)</f>
        <v>0</v>
      </c>
      <c r="E184" s="354">
        <f t="shared" ref="E184:M184" si="88">SUM(E185:E186)</f>
        <v>0</v>
      </c>
      <c r="F184" s="354">
        <f t="shared" si="88"/>
        <v>0</v>
      </c>
      <c r="G184" s="354">
        <f t="shared" si="88"/>
        <v>0</v>
      </c>
      <c r="H184" s="354">
        <f t="shared" si="88"/>
        <v>0</v>
      </c>
      <c r="I184" s="354"/>
      <c r="J184" s="354"/>
      <c r="K184" s="354">
        <f t="shared" si="88"/>
        <v>0</v>
      </c>
      <c r="L184" s="354">
        <f t="shared" si="88"/>
        <v>0</v>
      </c>
      <c r="M184" s="354">
        <f t="shared" si="88"/>
        <v>0</v>
      </c>
      <c r="N184" s="354"/>
      <c r="O184" s="352">
        <f t="shared" si="85"/>
        <v>0</v>
      </c>
    </row>
    <row r="185" spans="1:16" x14ac:dyDescent="0.3">
      <c r="A185" s="2" t="s">
        <v>17</v>
      </c>
      <c r="B185" t="s">
        <v>46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85"/>
        <v>0</v>
      </c>
    </row>
    <row r="186" spans="1:16" x14ac:dyDescent="0.3">
      <c r="A186" s="2" t="s">
        <v>18</v>
      </c>
      <c r="B186" t="s">
        <v>48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85"/>
        <v>0</v>
      </c>
    </row>
    <row r="187" spans="1:16" x14ac:dyDescent="0.3">
      <c r="A187" s="349">
        <v>8</v>
      </c>
      <c r="B187" s="350" t="s">
        <v>49</v>
      </c>
      <c r="C187" s="354">
        <f>SUM(C188:C191)</f>
        <v>0</v>
      </c>
      <c r="D187" s="354">
        <f>SUM(D188:D191)</f>
        <v>0</v>
      </c>
      <c r="E187" s="354">
        <f t="shared" ref="E187:M187" si="89">SUM(E188:E191)</f>
        <v>0</v>
      </c>
      <c r="F187" s="354">
        <f t="shared" si="89"/>
        <v>0</v>
      </c>
      <c r="G187" s="354">
        <f t="shared" si="89"/>
        <v>0</v>
      </c>
      <c r="H187" s="354">
        <f t="shared" si="89"/>
        <v>0</v>
      </c>
      <c r="I187" s="354"/>
      <c r="J187" s="354"/>
      <c r="K187" s="354">
        <f t="shared" si="89"/>
        <v>0</v>
      </c>
      <c r="L187" s="354">
        <f t="shared" si="89"/>
        <v>0</v>
      </c>
      <c r="M187" s="354">
        <f t="shared" si="89"/>
        <v>0</v>
      </c>
      <c r="N187" s="354"/>
      <c r="O187" s="352">
        <f t="shared" si="85"/>
        <v>0</v>
      </c>
    </row>
    <row r="188" spans="1:16" x14ac:dyDescent="0.3">
      <c r="A188" s="2" t="s">
        <v>19</v>
      </c>
      <c r="B188" t="s">
        <v>46</v>
      </c>
      <c r="C188" s="34">
        <v>0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9"/>
      <c r="O188" s="89">
        <f t="shared" si="85"/>
        <v>0</v>
      </c>
    </row>
    <row r="189" spans="1:16" x14ac:dyDescent="0.3">
      <c r="A189" s="2" t="s">
        <v>19</v>
      </c>
      <c r="B189" t="s">
        <v>47</v>
      </c>
      <c r="C189" s="34">
        <v>0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9"/>
      <c r="O189" s="89">
        <f t="shared" si="85"/>
        <v>0</v>
      </c>
    </row>
    <row r="190" spans="1:16" x14ac:dyDescent="0.3">
      <c r="A190" s="2" t="s">
        <v>20</v>
      </c>
      <c r="B190" t="s">
        <v>50</v>
      </c>
      <c r="C190" s="34">
        <v>0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9"/>
      <c r="O190" s="89">
        <f t="shared" si="85"/>
        <v>0</v>
      </c>
    </row>
    <row r="191" spans="1:16" x14ac:dyDescent="0.3">
      <c r="A191" s="2" t="s">
        <v>20</v>
      </c>
      <c r="B191" t="s">
        <v>47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9"/>
      <c r="O191" s="89">
        <f t="shared" si="85"/>
        <v>0</v>
      </c>
    </row>
    <row r="192" spans="1:16" x14ac:dyDescent="0.3">
      <c r="A192" s="349">
        <v>9</v>
      </c>
      <c r="B192" s="350" t="s">
        <v>51</v>
      </c>
      <c r="C192" s="354">
        <f t="shared" ref="C192:H192" si="90">SUM(C195,C197)</f>
        <v>0.38515444732555565</v>
      </c>
      <c r="D192" s="354">
        <f t="shared" si="90"/>
        <v>0.40291868735755559</v>
      </c>
      <c r="E192" s="354">
        <f t="shared" si="90"/>
        <v>0.60166516425300354</v>
      </c>
      <c r="F192" s="354">
        <f t="shared" si="90"/>
        <v>0</v>
      </c>
      <c r="G192" s="354">
        <f t="shared" si="90"/>
        <v>0</v>
      </c>
      <c r="H192" s="354">
        <f t="shared" si="90"/>
        <v>0.64776351345300365</v>
      </c>
      <c r="I192" s="354"/>
      <c r="J192" s="354"/>
      <c r="K192" s="354">
        <f>SUM(K195,K197)</f>
        <v>0.71105036246100362</v>
      </c>
      <c r="L192" s="354">
        <f>SUM(L195,L197)</f>
        <v>0.75732463228500357</v>
      </c>
      <c r="M192" s="354">
        <f>SUM(M195,M197)</f>
        <v>0.80021898033300365</v>
      </c>
      <c r="N192" s="354"/>
      <c r="O192" s="352">
        <f t="shared" si="85"/>
        <v>0.62249386924808947</v>
      </c>
      <c r="P192" s="39"/>
    </row>
    <row r="193" spans="1:17" x14ac:dyDescent="0.3">
      <c r="A193" s="345"/>
      <c r="B193" s="286" t="s">
        <v>238</v>
      </c>
      <c r="C193" s="507">
        <v>0</v>
      </c>
      <c r="D193" s="507">
        <v>0</v>
      </c>
      <c r="E193" s="507">
        <v>0</v>
      </c>
      <c r="F193" s="507">
        <v>0</v>
      </c>
      <c r="G193" s="507">
        <v>0</v>
      </c>
      <c r="H193" s="507">
        <v>0</v>
      </c>
      <c r="I193" s="507">
        <v>0</v>
      </c>
      <c r="J193" s="507">
        <v>0</v>
      </c>
      <c r="K193" s="507">
        <v>0</v>
      </c>
      <c r="L193" s="507">
        <v>0</v>
      </c>
      <c r="M193" s="507">
        <v>0</v>
      </c>
      <c r="N193" s="268"/>
      <c r="O193" s="357">
        <f t="shared" si="85"/>
        <v>0</v>
      </c>
      <c r="P193" s="247"/>
      <c r="Q193" s="247"/>
    </row>
    <row r="194" spans="1:17" x14ac:dyDescent="0.3">
      <c r="A194" s="358"/>
      <c r="B194" s="359" t="s">
        <v>52</v>
      </c>
      <c r="C194" s="360">
        <f>SUM(C187,C184,C179,C169,C162)+C193</f>
        <v>4.5276067067000003</v>
      </c>
      <c r="D194" s="360">
        <f t="shared" ref="D194:M194" si="91">SUM(D187,D184,D179,D169,D162)+D193</f>
        <v>4.7364307067000002</v>
      </c>
      <c r="E194" s="360">
        <f t="shared" si="91"/>
        <v>7.0727554926999989</v>
      </c>
      <c r="F194" s="360">
        <f t="shared" si="91"/>
        <v>0</v>
      </c>
      <c r="G194" s="360">
        <f t="shared" si="91"/>
        <v>0</v>
      </c>
      <c r="H194" s="360">
        <f t="shared" si="91"/>
        <v>7.6146554926999999</v>
      </c>
      <c r="I194" s="360">
        <f t="shared" si="91"/>
        <v>0</v>
      </c>
      <c r="J194" s="360">
        <f t="shared" si="91"/>
        <v>0</v>
      </c>
      <c r="K194" s="360">
        <f t="shared" si="91"/>
        <v>8.3586114926999997</v>
      </c>
      <c r="L194" s="360">
        <f t="shared" si="91"/>
        <v>8.9025794926999993</v>
      </c>
      <c r="M194" s="360">
        <f t="shared" si="91"/>
        <v>9.4068154926999998</v>
      </c>
      <c r="N194" s="361"/>
      <c r="O194" s="362">
        <f t="shared" si="85"/>
        <v>7.3176032027094724</v>
      </c>
      <c r="P194" s="396"/>
      <c r="Q194" s="247"/>
    </row>
    <row r="195" spans="1:17" x14ac:dyDescent="0.3">
      <c r="A195" s="349" t="s">
        <v>21</v>
      </c>
      <c r="B195" s="350" t="s">
        <v>53</v>
      </c>
      <c r="C195" s="354">
        <f t="shared" ref="C195:H195" si="92">SUM(C196:C196)</f>
        <v>9.4323630520681115E-2</v>
      </c>
      <c r="D195" s="354">
        <f t="shared" si="92"/>
        <v>9.8674060912681105E-2</v>
      </c>
      <c r="E195" s="354">
        <f t="shared" si="92"/>
        <v>0.14734671517941908</v>
      </c>
      <c r="F195" s="354">
        <f t="shared" si="92"/>
        <v>0</v>
      </c>
      <c r="G195" s="354">
        <f t="shared" si="92"/>
        <v>0</v>
      </c>
      <c r="H195" s="354">
        <f t="shared" si="92"/>
        <v>0.15863611787941911</v>
      </c>
      <c r="I195" s="354"/>
      <c r="J195" s="354"/>
      <c r="K195" s="354">
        <f>SUM(K196:K196)</f>
        <v>0.17413495322741909</v>
      </c>
      <c r="L195" s="354">
        <f>SUM(L196:L196)</f>
        <v>0.18546743857141909</v>
      </c>
      <c r="M195" s="354">
        <f>SUM(M196:M196)</f>
        <v>0.19597218715941911</v>
      </c>
      <c r="N195" s="354"/>
      <c r="O195" s="352">
        <f t="shared" si="85"/>
        <v>0.15244762752204646</v>
      </c>
      <c r="P195" s="463"/>
    </row>
    <row r="196" spans="1:17" x14ac:dyDescent="0.3">
      <c r="A196" s="2" t="s">
        <v>121</v>
      </c>
      <c r="B196" t="s">
        <v>128</v>
      </c>
      <c r="C196" s="246">
        <f t="shared" ref="C196:H196" si="93">0.020833*C194</f>
        <v>9.4323630520681115E-2</v>
      </c>
      <c r="D196" s="246">
        <f t="shared" si="93"/>
        <v>9.8674060912681105E-2</v>
      </c>
      <c r="E196" s="246">
        <f t="shared" si="93"/>
        <v>0.14734671517941908</v>
      </c>
      <c r="F196" s="246">
        <f t="shared" si="93"/>
        <v>0</v>
      </c>
      <c r="G196" s="246">
        <f t="shared" si="93"/>
        <v>0</v>
      </c>
      <c r="H196" s="246">
        <f t="shared" si="93"/>
        <v>0.15863611787941911</v>
      </c>
      <c r="I196" s="34"/>
      <c r="J196" s="39"/>
      <c r="K196" s="246">
        <f>0.020833*K194</f>
        <v>0.17413495322741909</v>
      </c>
      <c r="L196" s="246">
        <f t="shared" ref="L196:M196" si="94">0.020833*L194</f>
        <v>0.18546743857141909</v>
      </c>
      <c r="M196" s="246">
        <f t="shared" si="94"/>
        <v>0.19597218715941911</v>
      </c>
      <c r="N196" s="39"/>
      <c r="O196" s="246">
        <f t="shared" si="85"/>
        <v>0.15244762752204646</v>
      </c>
      <c r="P196" s="246"/>
    </row>
    <row r="197" spans="1:17" x14ac:dyDescent="0.3">
      <c r="A197" s="349" t="s">
        <v>24</v>
      </c>
      <c r="B197" s="350" t="s">
        <v>56</v>
      </c>
      <c r="C197" s="354">
        <f>SUM(C198,C199)</f>
        <v>0.29083081680487455</v>
      </c>
      <c r="D197" s="354">
        <f>SUM(D198,D199)</f>
        <v>0.30424462644487449</v>
      </c>
      <c r="E197" s="354">
        <f t="shared" ref="E197:M197" si="95">SUM(E198,E199)</f>
        <v>0.45431844907358443</v>
      </c>
      <c r="F197" s="354">
        <f t="shared" si="95"/>
        <v>0</v>
      </c>
      <c r="G197" s="354">
        <f t="shared" si="95"/>
        <v>0</v>
      </c>
      <c r="H197" s="354">
        <f t="shared" si="95"/>
        <v>0.48912739557358453</v>
      </c>
      <c r="I197" s="354"/>
      <c r="J197" s="354"/>
      <c r="K197" s="354">
        <f t="shared" si="95"/>
        <v>0.5369154092335845</v>
      </c>
      <c r="L197" s="354">
        <f t="shared" si="95"/>
        <v>0.57185719371358446</v>
      </c>
      <c r="M197" s="354">
        <f t="shared" si="95"/>
        <v>0.60424679317358454</v>
      </c>
      <c r="N197" s="354"/>
      <c r="O197" s="352">
        <f t="shared" si="85"/>
        <v>0.47004624172604303</v>
      </c>
      <c r="P197" s="246"/>
    </row>
    <row r="198" spans="1:17" x14ac:dyDescent="0.3">
      <c r="A198" s="2" t="s">
        <v>25</v>
      </c>
      <c r="B198" t="s">
        <v>129</v>
      </c>
      <c r="C198" s="39">
        <f>C196</f>
        <v>9.4323630520681115E-2</v>
      </c>
      <c r="D198" s="39">
        <f t="shared" ref="D198:M198" si="96">D196</f>
        <v>9.8674060912681105E-2</v>
      </c>
      <c r="E198" s="39">
        <f t="shared" si="96"/>
        <v>0.14734671517941908</v>
      </c>
      <c r="F198" s="39">
        <f t="shared" si="96"/>
        <v>0</v>
      </c>
      <c r="G198" s="39">
        <f t="shared" si="96"/>
        <v>0</v>
      </c>
      <c r="H198" s="39">
        <f>H196</f>
        <v>0.15863611787941911</v>
      </c>
      <c r="I198" s="39"/>
      <c r="J198" s="39"/>
      <c r="K198" s="39">
        <f t="shared" si="96"/>
        <v>0.17413495322741909</v>
      </c>
      <c r="L198" s="39">
        <f t="shared" si="96"/>
        <v>0.18546743857141909</v>
      </c>
      <c r="M198" s="39">
        <f t="shared" si="96"/>
        <v>0.19597218715941911</v>
      </c>
      <c r="N198" s="39"/>
      <c r="O198" s="246">
        <f t="shared" si="85"/>
        <v>0.15244762752204646</v>
      </c>
      <c r="P198" s="246"/>
    </row>
    <row r="199" spans="1:17" x14ac:dyDescent="0.3">
      <c r="A199" s="2" t="s">
        <v>26</v>
      </c>
      <c r="B199" t="s">
        <v>130</v>
      </c>
      <c r="C199" s="246">
        <f>0.043402*C194</f>
        <v>0.19650718628419342</v>
      </c>
      <c r="D199" s="246">
        <f t="shared" ref="D199:H199" si="97">0.043402*D194</f>
        <v>0.20557056553219341</v>
      </c>
      <c r="E199" s="246">
        <f t="shared" si="97"/>
        <v>0.30697173389416538</v>
      </c>
      <c r="F199" s="246">
        <f t="shared" si="97"/>
        <v>0</v>
      </c>
      <c r="G199" s="246">
        <f t="shared" si="97"/>
        <v>0</v>
      </c>
      <c r="H199" s="246">
        <f t="shared" si="97"/>
        <v>0.33049127769416542</v>
      </c>
      <c r="I199" s="34"/>
      <c r="J199" s="34"/>
      <c r="K199" s="246">
        <f t="shared" ref="K199:M199" si="98">0.043402*K194</f>
        <v>0.36278045600616543</v>
      </c>
      <c r="L199" s="246">
        <f t="shared" si="98"/>
        <v>0.38638975514216539</v>
      </c>
      <c r="M199" s="246">
        <f t="shared" si="98"/>
        <v>0.40827460601416543</v>
      </c>
      <c r="N199" s="39"/>
      <c r="O199" s="246">
        <f t="shared" si="85"/>
        <v>0.31759861420399649</v>
      </c>
      <c r="P199" s="246"/>
    </row>
    <row r="200" spans="1:17" ht="28.8" x14ac:dyDescent="0.3">
      <c r="A200" s="370">
        <v>10</v>
      </c>
      <c r="B200" s="371" t="s">
        <v>134</v>
      </c>
      <c r="C200" s="510">
        <v>1.7600000000000001E-2</v>
      </c>
      <c r="D200" s="510">
        <v>1.7600000000000001E-2</v>
      </c>
      <c r="E200" s="510">
        <v>1.7600000000000001E-2</v>
      </c>
      <c r="F200" s="510">
        <v>0</v>
      </c>
      <c r="G200" s="510">
        <v>0</v>
      </c>
      <c r="H200" s="510">
        <v>1.7600000000000001E-2</v>
      </c>
      <c r="I200" s="510">
        <v>0</v>
      </c>
      <c r="J200" s="510">
        <v>0</v>
      </c>
      <c r="K200" s="510">
        <v>1.7600000000000001E-2</v>
      </c>
      <c r="L200" s="510">
        <v>1.7600000000000001E-2</v>
      </c>
      <c r="M200" s="510">
        <v>1.7600000000000001E-2</v>
      </c>
      <c r="N200" s="373"/>
      <c r="O200" s="374">
        <f t="shared" si="85"/>
        <v>1.7600000000000005E-2</v>
      </c>
    </row>
    <row r="201" spans="1:17" ht="18" x14ac:dyDescent="0.3">
      <c r="A201" s="579" t="s">
        <v>60</v>
      </c>
      <c r="B201" s="579"/>
      <c r="C201" s="340">
        <f>SUM(C192,C194,C200)</f>
        <v>4.9303611540255554</v>
      </c>
      <c r="D201" s="340">
        <f t="shared" ref="D201:M201" si="99">SUM(D192,D194,D200)</f>
        <v>5.1569493940575555</v>
      </c>
      <c r="E201" s="340">
        <f t="shared" si="99"/>
        <v>7.6920206569530025</v>
      </c>
      <c r="F201" s="340">
        <f t="shared" si="99"/>
        <v>0</v>
      </c>
      <c r="G201" s="340">
        <f t="shared" si="99"/>
        <v>0</v>
      </c>
      <c r="H201" s="340">
        <f t="shared" si="99"/>
        <v>8.2800190061530028</v>
      </c>
      <c r="I201" s="340">
        <f t="shared" si="99"/>
        <v>0</v>
      </c>
      <c r="J201" s="340">
        <f t="shared" si="99"/>
        <v>0</v>
      </c>
      <c r="K201" s="340">
        <f t="shared" si="99"/>
        <v>9.0872618551610032</v>
      </c>
      <c r="L201" s="340">
        <f t="shared" si="99"/>
        <v>9.6775041249850027</v>
      </c>
      <c r="M201" s="340">
        <f t="shared" si="99"/>
        <v>10.224634473033003</v>
      </c>
      <c r="N201" s="356"/>
      <c r="O201" s="467">
        <f t="shared" si="85"/>
        <v>7.9576970719575613</v>
      </c>
      <c r="P201" t="s">
        <v>256</v>
      </c>
      <c r="Q201"/>
    </row>
    <row r="202" spans="1:17" ht="15.6" x14ac:dyDescent="0.3">
      <c r="M202" s="336" t="s">
        <v>150</v>
      </c>
      <c r="O202" s="337">
        <f>O201/SUM($O$103,$O$152,$O$201)</f>
        <v>0.34419819833108078</v>
      </c>
      <c r="P202" s="245"/>
    </row>
    <row r="207" spans="1:17" x14ac:dyDescent="0.3">
      <c r="L207" s="39"/>
    </row>
    <row r="208" spans="1:17" x14ac:dyDescent="0.3">
      <c r="L208" s="39"/>
    </row>
  </sheetData>
  <mergeCells count="54">
    <mergeCell ref="A201:B201"/>
    <mergeCell ref="N46:O46"/>
    <mergeCell ref="N47:O47"/>
    <mergeCell ref="N48:O48"/>
    <mergeCell ref="A58:O58"/>
    <mergeCell ref="A79:A80"/>
    <mergeCell ref="A103:B103"/>
    <mergeCell ref="A107:O107"/>
    <mergeCell ref="A128:A129"/>
    <mergeCell ref="A152:B152"/>
    <mergeCell ref="A156:O156"/>
    <mergeCell ref="A177:A178"/>
    <mergeCell ref="N45:O45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B346-00BF-4358-99F7-7F7C45FACB3F}">
  <dimension ref="A1:T204"/>
  <sheetViews>
    <sheetView topLeftCell="A70" zoomScale="80" zoomScaleNormal="80" workbookViewId="0">
      <selection activeCell="A92" sqref="A92:XFD9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258</v>
      </c>
      <c r="B1" s="535"/>
      <c r="C1" s="1" t="s">
        <v>290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SUM(C59,C107,C155)</f>
        <v>4</v>
      </c>
      <c r="D5" s="417">
        <f t="shared" si="0"/>
        <v>133</v>
      </c>
      <c r="E5" s="417">
        <f t="shared" si="0"/>
        <v>322</v>
      </c>
      <c r="F5" s="417">
        <f t="shared" si="0"/>
        <v>0</v>
      </c>
      <c r="G5" s="417">
        <f t="shared" si="0"/>
        <v>0</v>
      </c>
      <c r="H5" s="417">
        <f t="shared" si="0"/>
        <v>172</v>
      </c>
      <c r="I5" s="456">
        <f t="shared" si="0"/>
        <v>0</v>
      </c>
      <c r="J5" s="417">
        <f t="shared" si="0"/>
        <v>26</v>
      </c>
      <c r="K5" s="417">
        <f t="shared" si="0"/>
        <v>151</v>
      </c>
      <c r="L5" s="417">
        <f t="shared" si="0"/>
        <v>23</v>
      </c>
      <c r="M5" s="417">
        <f t="shared" si="0"/>
        <v>106</v>
      </c>
      <c r="N5" s="604">
        <f>SUM(C5:M5)</f>
        <v>937</v>
      </c>
      <c r="O5" s="604"/>
      <c r="P5" s="418"/>
      <c r="Q5" s="418"/>
      <c r="R5" s="419">
        <f>N7/N5</f>
        <v>5848.0461259338308</v>
      </c>
    </row>
    <row r="6" spans="1:18" ht="15.6" x14ac:dyDescent="0.3">
      <c r="A6" s="444"/>
      <c r="B6" s="445" t="s">
        <v>142</v>
      </c>
      <c r="C6" s="451">
        <f t="shared" ref="C6:M6" si="1">SUM(C60,C108,C156)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SUM(C61,C109,C157)</f>
        <v>10553.08</v>
      </c>
      <c r="D7" s="401">
        <f t="shared" si="2"/>
        <v>1252993.21</v>
      </c>
      <c r="E7" s="401">
        <f t="shared" si="2"/>
        <v>1822749.54</v>
      </c>
      <c r="F7" s="401">
        <f t="shared" si="2"/>
        <v>0</v>
      </c>
      <c r="G7" s="401">
        <f t="shared" si="2"/>
        <v>0</v>
      </c>
      <c r="H7" s="401">
        <f t="shared" si="2"/>
        <v>934802</v>
      </c>
      <c r="I7" s="401">
        <f t="shared" si="2"/>
        <v>0</v>
      </c>
      <c r="J7" s="401">
        <f t="shared" si="2"/>
        <v>183838.59</v>
      </c>
      <c r="K7" s="401">
        <f t="shared" si="2"/>
        <v>641653.22</v>
      </c>
      <c r="L7" s="401">
        <f t="shared" si="2"/>
        <v>125344.19</v>
      </c>
      <c r="M7" s="401">
        <f t="shared" si="2"/>
        <v>507685.39</v>
      </c>
      <c r="N7" s="610">
        <f>SUM(C7:M7)</f>
        <v>5479619.2199999997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0.98099999999999998</v>
      </c>
      <c r="D9" s="405">
        <f t="shared" ref="D9:M9" si="3">SUM(D10:D15)</f>
        <v>1.1162405853529564</v>
      </c>
      <c r="E9" s="405">
        <f t="shared" si="3"/>
        <v>1.393842161987302</v>
      </c>
      <c r="F9" s="405">
        <f t="shared" ref="F9:G28" si="4">IF(F$7 &gt; 0,(F64*F$62+F113*F$111+F162*F$160)/(SUM(F$160,F$111,F$62)),0)</f>
        <v>0</v>
      </c>
      <c r="G9" s="405">
        <f t="shared" si="4"/>
        <v>0</v>
      </c>
      <c r="H9" s="405">
        <f t="shared" si="3"/>
        <v>1.9909093319426789</v>
      </c>
      <c r="I9" s="405">
        <f t="shared" ref="I9:I47" si="5">IF(I$7 &gt; 0,(I64*I$62+I113*I$111+I162*I$160)/(SUM(I$160,I$111,I$62)),0)</f>
        <v>0</v>
      </c>
      <c r="J9" s="405">
        <f t="shared" si="3"/>
        <v>2.2597683833043978</v>
      </c>
      <c r="K9" s="405">
        <f t="shared" si="3"/>
        <v>2.9823716847944133</v>
      </c>
      <c r="L9" s="405">
        <f t="shared" si="3"/>
        <v>3.597236657595059</v>
      </c>
      <c r="M9" s="405">
        <f t="shared" si="3"/>
        <v>3.9379086788109463</v>
      </c>
      <c r="N9" s="603">
        <f>SUM(N10:O15)</f>
        <v>1.9326010899598276</v>
      </c>
      <c r="O9" s="603"/>
      <c r="P9" s="406">
        <f t="shared" ref="P9:P47" si="6">N9/$N$47</f>
        <v>0.23421624662849344</v>
      </c>
      <c r="Q9" s="405">
        <f t="shared" ref="Q9:Q47" si="7">P9*$O$52</f>
        <v>0</v>
      </c>
      <c r="R9" s="407">
        <f t="shared" ref="R9:R46" si="8">N9*$N$7</f>
        <v>10589918.07713682</v>
      </c>
    </row>
    <row r="10" spans="1:18" x14ac:dyDescent="0.3">
      <c r="A10" s="420" t="s">
        <v>3</v>
      </c>
      <c r="B10" s="421" t="s">
        <v>30</v>
      </c>
      <c r="C10" s="422">
        <f t="shared" ref="C10:M10" si="9">(C64*C$61+C112*C$109+C160*C$157)/(SUM(C$157,C$109,C$61))</f>
        <v>0.57999999999999996</v>
      </c>
      <c r="D10" s="422">
        <f t="shared" si="9"/>
        <v>0.78562385678610336</v>
      </c>
      <c r="E10" s="422">
        <f t="shared" si="9"/>
        <v>0.90523278434018983</v>
      </c>
      <c r="F10" s="422">
        <f t="shared" si="4"/>
        <v>0</v>
      </c>
      <c r="G10" s="422">
        <f t="shared" si="4"/>
        <v>0</v>
      </c>
      <c r="H10" s="422">
        <f t="shared" si="9"/>
        <v>1.3601694288918937</v>
      </c>
      <c r="I10" s="422">
        <f t="shared" si="5"/>
        <v>0</v>
      </c>
      <c r="J10" s="422">
        <f t="shared" si="9"/>
        <v>0.99944310833215144</v>
      </c>
      <c r="K10" s="422">
        <f t="shared" si="9"/>
        <v>1.8940672947203476</v>
      </c>
      <c r="L10" s="422">
        <f t="shared" si="9"/>
        <v>2.5016973805407332</v>
      </c>
      <c r="M10" s="422">
        <f t="shared" si="9"/>
        <v>2.4094569608118919</v>
      </c>
      <c r="N10" s="600">
        <f t="shared" ref="N10:N15" si="10">(O64*$O$61+O112*$O$109+O160*$O$157)/$N$7</f>
        <v>1.2497024943432109</v>
      </c>
      <c r="O10" s="600"/>
      <c r="P10" s="423">
        <f t="shared" si="6"/>
        <v>0.15145423913292794</v>
      </c>
      <c r="Q10" s="422">
        <f t="shared" si="7"/>
        <v>0</v>
      </c>
      <c r="R10" s="424">
        <f t="shared" si="8"/>
        <v>6847893.8072849996</v>
      </c>
    </row>
    <row r="11" spans="1:18" x14ac:dyDescent="0.3">
      <c r="A11" s="438" t="s">
        <v>4</v>
      </c>
      <c r="B11" s="439" t="s">
        <v>31</v>
      </c>
      <c r="C11" s="440">
        <f t="shared" ref="C11:M11" si="11">(C65*C$61+C113*C$109+C161*C$157)/(SUM(C$157,C$109,C$61))</f>
        <v>2.3199999999999998E-2</v>
      </c>
      <c r="D11" s="440">
        <f t="shared" si="11"/>
        <v>3.1424954271444136E-2</v>
      </c>
      <c r="E11" s="440">
        <f t="shared" si="11"/>
        <v>3.6209311373607597E-2</v>
      </c>
      <c r="F11" s="440">
        <f t="shared" si="4"/>
        <v>0</v>
      </c>
      <c r="G11" s="440">
        <f t="shared" si="4"/>
        <v>0</v>
      </c>
      <c r="H11" s="440">
        <f t="shared" si="11"/>
        <v>5.4406777155675753E-2</v>
      </c>
      <c r="I11" s="440">
        <f t="shared" si="5"/>
        <v>0</v>
      </c>
      <c r="J11" s="440">
        <f t="shared" si="11"/>
        <v>5.9966586499929093E-2</v>
      </c>
      <c r="K11" s="440">
        <f t="shared" si="11"/>
        <v>7.576269178881391E-2</v>
      </c>
      <c r="L11" s="440">
        <f t="shared" si="11"/>
        <v>0.10006789522162933</v>
      </c>
      <c r="M11" s="440">
        <f t="shared" si="11"/>
        <v>9.6378278432475678E-2</v>
      </c>
      <c r="N11" s="599">
        <f t="shared" si="10"/>
        <v>5.0658716487935102E-2</v>
      </c>
      <c r="O11" s="599"/>
      <c r="P11" s="441">
        <f t="shared" si="6"/>
        <v>6.1394431041471532E-3</v>
      </c>
      <c r="Q11" s="440">
        <f t="shared" si="7"/>
        <v>0</v>
      </c>
      <c r="R11" s="442">
        <f t="shared" si="8"/>
        <v>277590.47652782005</v>
      </c>
    </row>
    <row r="12" spans="1:18" x14ac:dyDescent="0.3">
      <c r="A12" s="438" t="s">
        <v>192</v>
      </c>
      <c r="B12" s="439" t="s">
        <v>195</v>
      </c>
      <c r="C12" s="440">
        <f t="shared" ref="C12:M12" si="12">(C66*C$61+C114*C$109+C162*C$157)/(SUM(C$157,C$109,C$61))</f>
        <v>0</v>
      </c>
      <c r="D12" s="440">
        <f t="shared" si="12"/>
        <v>2.2663258817659515E-2</v>
      </c>
      <c r="E12" s="440">
        <f t="shared" si="12"/>
        <v>2.3148828300348936E-2</v>
      </c>
      <c r="F12" s="440">
        <f t="shared" si="4"/>
        <v>0</v>
      </c>
      <c r="G12" s="440">
        <f t="shared" si="4"/>
        <v>0</v>
      </c>
      <c r="H12" s="440">
        <f t="shared" si="12"/>
        <v>5.2316248735026234E-3</v>
      </c>
      <c r="I12" s="440">
        <f t="shared" si="5"/>
        <v>0</v>
      </c>
      <c r="J12" s="440">
        <f t="shared" si="12"/>
        <v>5.8144243920713275E-2</v>
      </c>
      <c r="K12" s="440">
        <f t="shared" si="12"/>
        <v>3.2835700607876633E-2</v>
      </c>
      <c r="L12" s="440">
        <f t="shared" si="12"/>
        <v>0.10261823944931153</v>
      </c>
      <c r="M12" s="440">
        <f t="shared" si="12"/>
        <v>6.539566686762445E-2</v>
      </c>
      <c r="N12" s="599">
        <f t="shared" si="10"/>
        <v>2.7976993724757395E-2</v>
      </c>
      <c r="O12" s="599"/>
      <c r="P12" s="441">
        <f t="shared" si="6"/>
        <v>3.3905944150625518E-3</v>
      </c>
      <c r="Q12" s="440">
        <f t="shared" si="7"/>
        <v>0</v>
      </c>
      <c r="R12" s="442">
        <f t="shared" si="8"/>
        <v>153303.272532</v>
      </c>
    </row>
    <row r="13" spans="1:18" x14ac:dyDescent="0.3">
      <c r="A13" s="420" t="s">
        <v>5</v>
      </c>
      <c r="B13" s="421" t="s">
        <v>32</v>
      </c>
      <c r="C13" s="422">
        <f t="shared" ref="C13:M13" si="13">(C67*C$61+C115*C$109+C163*C$157)/(SUM(C$157,C$109,C$61))</f>
        <v>8.8300000000000003E-2</v>
      </c>
      <c r="D13" s="422">
        <f t="shared" si="13"/>
        <v>0.1298</v>
      </c>
      <c r="E13" s="422">
        <f t="shared" si="13"/>
        <v>0.16890000000000002</v>
      </c>
      <c r="F13" s="422">
        <f t="shared" si="4"/>
        <v>0</v>
      </c>
      <c r="G13" s="422">
        <f t="shared" si="4"/>
        <v>0</v>
      </c>
      <c r="H13" s="422">
        <f t="shared" si="13"/>
        <v>0.19689999999999999</v>
      </c>
      <c r="I13" s="422">
        <f t="shared" si="5"/>
        <v>0</v>
      </c>
      <c r="J13" s="422">
        <f t="shared" si="13"/>
        <v>0.19689999999999996</v>
      </c>
      <c r="K13" s="422">
        <f t="shared" si="13"/>
        <v>0.23383582672428577</v>
      </c>
      <c r="L13" s="422">
        <f t="shared" si="13"/>
        <v>0.23384854342271469</v>
      </c>
      <c r="M13" s="422">
        <f t="shared" si="13"/>
        <v>0.27602753041800154</v>
      </c>
      <c r="N13" s="600">
        <f t="shared" si="10"/>
        <v>0.18453495696677258</v>
      </c>
      <c r="O13" s="600"/>
      <c r="P13" s="423">
        <f t="shared" si="6"/>
        <v>2.23642039824196E-2</v>
      </c>
      <c r="Q13" s="422">
        <f t="shared" si="7"/>
        <v>0</v>
      </c>
      <c r="R13" s="424">
        <f t="shared" si="8"/>
        <v>1011181.2969569999</v>
      </c>
    </row>
    <row r="14" spans="1:18" x14ac:dyDescent="0.3">
      <c r="A14" s="438" t="s">
        <v>6</v>
      </c>
      <c r="B14" s="439" t="s">
        <v>181</v>
      </c>
      <c r="C14" s="440">
        <f t="shared" ref="C14:M14" si="14">(C68*C$61+C116*C$109+C164*C$157)/(SUM(C$157,C$109,C$61))</f>
        <v>0.28949999999999998</v>
      </c>
      <c r="D14" s="440">
        <f t="shared" si="14"/>
        <v>0.14672851547774945</v>
      </c>
      <c r="E14" s="440">
        <f t="shared" si="14"/>
        <v>0.26035123797315568</v>
      </c>
      <c r="F14" s="440">
        <f t="shared" si="4"/>
        <v>0</v>
      </c>
      <c r="G14" s="440">
        <f t="shared" si="4"/>
        <v>0</v>
      </c>
      <c r="H14" s="440">
        <f t="shared" si="14"/>
        <v>0.37420150102160671</v>
      </c>
      <c r="I14" s="440">
        <f t="shared" si="5"/>
        <v>0</v>
      </c>
      <c r="J14" s="440">
        <f t="shared" si="14"/>
        <v>0.57511444455160365</v>
      </c>
      <c r="K14" s="440">
        <f t="shared" si="14"/>
        <v>0.74587017095308894</v>
      </c>
      <c r="L14" s="440">
        <f t="shared" si="14"/>
        <v>0.65900459896066987</v>
      </c>
      <c r="M14" s="440">
        <f t="shared" si="14"/>
        <v>1.0906502422809528</v>
      </c>
      <c r="N14" s="599">
        <f t="shared" si="10"/>
        <v>0.40730789644485554</v>
      </c>
      <c r="O14" s="599"/>
      <c r="P14" s="441">
        <f t="shared" si="6"/>
        <v>4.9362554550481066E-2</v>
      </c>
      <c r="Q14" s="440">
        <f t="shared" si="7"/>
        <v>0</v>
      </c>
      <c r="R14" s="442">
        <f t="shared" si="8"/>
        <v>2231892.1778170001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4"/>
        <v>0</v>
      </c>
      <c r="G15" s="422">
        <f t="shared" si="4"/>
        <v>0</v>
      </c>
      <c r="H15" s="422"/>
      <c r="I15" s="422">
        <f t="shared" si="5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10"/>
        <v>1.242003199229599E-2</v>
      </c>
      <c r="O15" s="600"/>
      <c r="P15" s="423">
        <f t="shared" si="6"/>
        <v>1.5052114434551231E-3</v>
      </c>
      <c r="Q15" s="422">
        <f t="shared" si="7"/>
        <v>0</v>
      </c>
      <c r="R15" s="424">
        <f t="shared" si="8"/>
        <v>68057.046017999994</v>
      </c>
    </row>
    <row r="16" spans="1:18" ht="28.8" x14ac:dyDescent="0.3">
      <c r="A16" s="404">
        <v>5</v>
      </c>
      <c r="B16" s="408" t="s">
        <v>71</v>
      </c>
      <c r="C16" s="405">
        <f t="shared" ref="C16:M16" si="15">SUM(C17:C19,C23:C24)</f>
        <v>3.4534409333</v>
      </c>
      <c r="D16" s="405">
        <f t="shared" si="15"/>
        <v>3.4124161174294758</v>
      </c>
      <c r="E16" s="405">
        <f t="shared" si="15"/>
        <v>5.4993925298695503</v>
      </c>
      <c r="F16" s="405">
        <f t="shared" si="4"/>
        <v>0</v>
      </c>
      <c r="G16" s="405">
        <f t="shared" si="4"/>
        <v>0</v>
      </c>
      <c r="H16" s="405">
        <f t="shared" si="15"/>
        <v>5.4922222818267059</v>
      </c>
      <c r="I16" s="405">
        <f t="shared" si="5"/>
        <v>0</v>
      </c>
      <c r="J16" s="405">
        <f t="shared" si="15"/>
        <v>5.9944113020932166</v>
      </c>
      <c r="K16" s="405">
        <f t="shared" si="15"/>
        <v>5.4923686906490863</v>
      </c>
      <c r="L16" s="405">
        <f t="shared" si="15"/>
        <v>5.491194184441146</v>
      </c>
      <c r="M16" s="405">
        <f t="shared" si="15"/>
        <v>5.5035795186929599</v>
      </c>
      <c r="N16" s="603">
        <f>SUM(N17:O19,N23:O24)</f>
        <v>5.0329976431898125</v>
      </c>
      <c r="O16" s="603"/>
      <c r="P16" s="406">
        <f t="shared" si="6"/>
        <v>0.60996023618225059</v>
      </c>
      <c r="Q16" s="405">
        <f t="shared" si="7"/>
        <v>0</v>
      </c>
      <c r="R16" s="409">
        <f t="shared" si="8"/>
        <v>27578910.619837597</v>
      </c>
    </row>
    <row r="17" spans="1:18" x14ac:dyDescent="0.3">
      <c r="A17" s="420" t="s">
        <v>115</v>
      </c>
      <c r="B17" s="421" t="s">
        <v>114</v>
      </c>
      <c r="C17" s="422">
        <f t="shared" ref="C17:M17" si="16">(C71*C$61+C119*C$109+C167*C$157)/(SUM(C$157,C$109,C$61))</f>
        <v>1.8081000000000003</v>
      </c>
      <c r="D17" s="422">
        <f t="shared" si="16"/>
        <v>1.781439197125418</v>
      </c>
      <c r="E17" s="422">
        <f t="shared" si="16"/>
        <v>2.7769403347088493</v>
      </c>
      <c r="F17" s="422">
        <f t="shared" si="4"/>
        <v>0</v>
      </c>
      <c r="G17" s="422">
        <f t="shared" si="4"/>
        <v>0</v>
      </c>
      <c r="H17" s="422">
        <f t="shared" si="16"/>
        <v>2.769167307617014</v>
      </c>
      <c r="I17" s="422">
        <f t="shared" si="5"/>
        <v>0</v>
      </c>
      <c r="J17" s="422">
        <f t="shared" si="16"/>
        <v>3.0175955572657513</v>
      </c>
      <c r="K17" s="422">
        <f t="shared" si="16"/>
        <v>2.7688068146872231</v>
      </c>
      <c r="L17" s="422">
        <f t="shared" si="16"/>
        <v>2.7751458224908552</v>
      </c>
      <c r="M17" s="422">
        <f t="shared" si="16"/>
        <v>2.779619142500831</v>
      </c>
      <c r="N17" s="600">
        <f t="shared" ref="N17:N24" si="17">(O71*$O$61+O119*$O$109+O167*$O$157)/$N$7</f>
        <v>2.5534414508953782</v>
      </c>
      <c r="O17" s="600"/>
      <c r="P17" s="423">
        <f t="shared" si="6"/>
        <v>0.30945727792524513</v>
      </c>
      <c r="Q17" s="422">
        <f t="shared" si="7"/>
        <v>0</v>
      </c>
      <c r="R17" s="424">
        <f t="shared" si="8"/>
        <v>13991886.851470999</v>
      </c>
    </row>
    <row r="18" spans="1:18" x14ac:dyDescent="0.3">
      <c r="A18" s="438" t="s">
        <v>116</v>
      </c>
      <c r="B18" s="439" t="s">
        <v>117</v>
      </c>
      <c r="C18" s="440">
        <f t="shared" ref="C18:M18" si="18">(C72*C$61+C120*C$109+C168*C$157)/(SUM(C$157,C$109,C$61))</f>
        <v>0.76644093330000007</v>
      </c>
      <c r="D18" s="440">
        <f t="shared" si="18"/>
        <v>0.75513960558708471</v>
      </c>
      <c r="E18" s="440">
        <f t="shared" si="18"/>
        <v>1.1771255693007381</v>
      </c>
      <c r="F18" s="440">
        <f t="shared" si="4"/>
        <v>0</v>
      </c>
      <c r="G18" s="440">
        <f t="shared" si="4"/>
        <v>0</v>
      </c>
      <c r="H18" s="440">
        <f t="shared" si="18"/>
        <v>1.173830637527699</v>
      </c>
      <c r="I18" s="440">
        <f t="shared" si="5"/>
        <v>0</v>
      </c>
      <c r="J18" s="440">
        <f t="shared" si="18"/>
        <v>1.2791376335560511</v>
      </c>
      <c r="K18" s="440">
        <f t="shared" si="18"/>
        <v>1.1736778270982111</v>
      </c>
      <c r="L18" s="440">
        <f t="shared" si="18"/>
        <v>1.1763648881331161</v>
      </c>
      <c r="M18" s="440">
        <f t="shared" si="18"/>
        <v>1.1782610971721048</v>
      </c>
      <c r="N18" s="599">
        <f t="shared" si="17"/>
        <v>1.0823859569443945</v>
      </c>
      <c r="O18" s="599"/>
      <c r="P18" s="441">
        <f t="shared" si="6"/>
        <v>0.13117677391156593</v>
      </c>
      <c r="Q18" s="440">
        <f t="shared" si="7"/>
        <v>0</v>
      </c>
      <c r="R18" s="442">
        <f t="shared" si="8"/>
        <v>5931062.8931305967</v>
      </c>
    </row>
    <row r="19" spans="1:18" x14ac:dyDescent="0.3">
      <c r="A19" s="420" t="s">
        <v>8</v>
      </c>
      <c r="B19" s="421" t="s">
        <v>35</v>
      </c>
      <c r="C19" s="422">
        <f t="shared" ref="C19:M19" si="19">(C73*C$61+C121*C$109+C169*C$157)/(SUM(C$157,C$109,C$61))</f>
        <v>0.65090000000000003</v>
      </c>
      <c r="D19" s="422">
        <f t="shared" si="19"/>
        <v>0.65061771346231001</v>
      </c>
      <c r="E19" s="422">
        <f t="shared" si="19"/>
        <v>1.1823348536656333</v>
      </c>
      <c r="F19" s="422">
        <f t="shared" si="4"/>
        <v>0</v>
      </c>
      <c r="G19" s="422">
        <f t="shared" si="4"/>
        <v>0</v>
      </c>
      <c r="H19" s="422">
        <f t="shared" si="19"/>
        <v>1.1867109277590335</v>
      </c>
      <c r="I19" s="422">
        <f t="shared" si="5"/>
        <v>0</v>
      </c>
      <c r="J19" s="422">
        <f t="shared" si="19"/>
        <v>1.3020997361979332</v>
      </c>
      <c r="K19" s="422">
        <f t="shared" si="19"/>
        <v>1.1873606486460084</v>
      </c>
      <c r="L19" s="422">
        <f t="shared" si="19"/>
        <v>1.1772417094482002</v>
      </c>
      <c r="M19" s="422">
        <f t="shared" si="19"/>
        <v>1.1824273705808237</v>
      </c>
      <c r="N19" s="600">
        <f t="shared" si="17"/>
        <v>1.064971830052454</v>
      </c>
      <c r="O19" s="600"/>
      <c r="P19" s="423">
        <f t="shared" si="6"/>
        <v>0.12906631694239004</v>
      </c>
      <c r="Q19" s="422">
        <f t="shared" si="7"/>
        <v>0</v>
      </c>
      <c r="R19" s="424">
        <f t="shared" si="8"/>
        <v>5835640.1087140003</v>
      </c>
    </row>
    <row r="20" spans="1:18" x14ac:dyDescent="0.3">
      <c r="A20" s="438" t="s">
        <v>9</v>
      </c>
      <c r="B20" s="439" t="s">
        <v>108</v>
      </c>
      <c r="C20" s="440">
        <f t="shared" ref="C20:M20" si="20">(C74*C$61+C122*C$109+C170*C$157)/(SUM(C$157,C$109,C$61))</f>
        <v>0.58140000000000003</v>
      </c>
      <c r="D20" s="440">
        <f t="shared" si="20"/>
        <v>0.58116542703451679</v>
      </c>
      <c r="E20" s="440">
        <f t="shared" si="20"/>
        <v>1.0560782273718199</v>
      </c>
      <c r="F20" s="440">
        <f t="shared" si="4"/>
        <v>0</v>
      </c>
      <c r="G20" s="440">
        <f t="shared" si="4"/>
        <v>0</v>
      </c>
      <c r="H20" s="440">
        <f t="shared" si="20"/>
        <v>1.0599982669132073</v>
      </c>
      <c r="I20" s="440">
        <f t="shared" si="5"/>
        <v>0</v>
      </c>
      <c r="J20" s="440">
        <f t="shared" si="20"/>
        <v>1.1685478952487616</v>
      </c>
      <c r="K20" s="440">
        <f t="shared" si="20"/>
        <v>1.0605804471549292</v>
      </c>
      <c r="L20" s="440">
        <f t="shared" si="20"/>
        <v>1.0515135581074799</v>
      </c>
      <c r="M20" s="440">
        <f t="shared" si="20"/>
        <v>1.0561617025555927</v>
      </c>
      <c r="N20" s="599">
        <f t="shared" si="17"/>
        <v>0.95144102644453465</v>
      </c>
      <c r="O20" s="599"/>
      <c r="P20" s="441">
        <f t="shared" si="6"/>
        <v>0.11530726504290249</v>
      </c>
      <c r="Q20" s="440">
        <f t="shared" si="7"/>
        <v>0</v>
      </c>
      <c r="R20" s="442">
        <f t="shared" si="8"/>
        <v>5213534.5352020003</v>
      </c>
    </row>
    <row r="21" spans="1:18" x14ac:dyDescent="0.3">
      <c r="A21" s="420" t="s">
        <v>10</v>
      </c>
      <c r="B21" s="421" t="s">
        <v>109</v>
      </c>
      <c r="C21" s="422">
        <f t="shared" ref="C21:M21" si="21">(C75*C$61+C123*C$109+C171*C$157)/(SUM(C$157,C$109,C$61))</f>
        <v>6.1700000000000005E-2</v>
      </c>
      <c r="D21" s="422">
        <f t="shared" si="21"/>
        <v>6.165228642779317E-2</v>
      </c>
      <c r="E21" s="422">
        <f t="shared" si="21"/>
        <v>0.11201054590912146</v>
      </c>
      <c r="F21" s="422">
        <f t="shared" si="4"/>
        <v>0</v>
      </c>
      <c r="G21" s="422">
        <f t="shared" si="4"/>
        <v>0</v>
      </c>
      <c r="H21" s="422">
        <f t="shared" si="21"/>
        <v>0.11241691524836277</v>
      </c>
      <c r="I21" s="422">
        <f t="shared" si="5"/>
        <v>0</v>
      </c>
      <c r="J21" s="422">
        <f t="shared" si="21"/>
        <v>0.1184891875367408</v>
      </c>
      <c r="K21" s="422">
        <f t="shared" si="21"/>
        <v>0.11247772692389822</v>
      </c>
      <c r="L21" s="422">
        <f t="shared" si="21"/>
        <v>0.11153106449529092</v>
      </c>
      <c r="M21" s="422">
        <f t="shared" si="21"/>
        <v>0.11202084805710087</v>
      </c>
      <c r="N21" s="600">
        <f t="shared" si="17"/>
        <v>0.10072989145566945</v>
      </c>
      <c r="O21" s="600"/>
      <c r="P21" s="423">
        <f t="shared" si="6"/>
        <v>1.2207680737949322E-2</v>
      </c>
      <c r="Q21" s="422">
        <f t="shared" si="7"/>
        <v>0</v>
      </c>
      <c r="R21" s="424">
        <f t="shared" si="8"/>
        <v>551961.44924900006</v>
      </c>
    </row>
    <row r="22" spans="1:18" x14ac:dyDescent="0.3">
      <c r="A22" s="438" t="s">
        <v>11</v>
      </c>
      <c r="B22" s="439" t="s">
        <v>110</v>
      </c>
      <c r="C22" s="440">
        <f t="shared" ref="C22:M22" si="22">(C76*C$61+C124*C$109+C172*C$157)/(SUM(C$157,C$109,C$61))</f>
        <v>7.7999999999999988E-3</v>
      </c>
      <c r="D22" s="440">
        <f t="shared" si="22"/>
        <v>7.8000000000000005E-3</v>
      </c>
      <c r="E22" s="440">
        <f t="shared" si="22"/>
        <v>1.42460803846918E-2</v>
      </c>
      <c r="F22" s="440">
        <f t="shared" si="4"/>
        <v>0</v>
      </c>
      <c r="G22" s="440">
        <f t="shared" si="4"/>
        <v>0</v>
      </c>
      <c r="H22" s="440">
        <f t="shared" si="22"/>
        <v>1.4295745597463419E-2</v>
      </c>
      <c r="I22" s="440">
        <f t="shared" si="5"/>
        <v>0</v>
      </c>
      <c r="J22" s="440">
        <f t="shared" si="22"/>
        <v>1.506265341243098E-2</v>
      </c>
      <c r="K22" s="440">
        <f t="shared" si="22"/>
        <v>1.4302474567181322E-2</v>
      </c>
      <c r="L22" s="440">
        <f t="shared" si="22"/>
        <v>1.4197086845429373E-2</v>
      </c>
      <c r="M22" s="440">
        <f t="shared" si="22"/>
        <v>1.4244819968130262E-2</v>
      </c>
      <c r="N22" s="599">
        <f t="shared" si="17"/>
        <v>1.280091215224988E-2</v>
      </c>
      <c r="O22" s="599"/>
      <c r="P22" s="441">
        <f t="shared" si="6"/>
        <v>1.551371161538235E-3</v>
      </c>
      <c r="Q22" s="440">
        <f t="shared" si="7"/>
        <v>0</v>
      </c>
      <c r="R22" s="442">
        <f t="shared" si="8"/>
        <v>70144.124263000005</v>
      </c>
    </row>
    <row r="23" spans="1:18" x14ac:dyDescent="0.3">
      <c r="A23" s="425" t="s">
        <v>14</v>
      </c>
      <c r="B23" s="421" t="s">
        <v>118</v>
      </c>
      <c r="C23" s="422">
        <f t="shared" ref="C23:M23" si="23">(C77*C$61+C125*C$109+C173*C$157)/(SUM(C$157,C$109,C$61))</f>
        <v>0.17380000000000001</v>
      </c>
      <c r="D23" s="422">
        <f t="shared" si="23"/>
        <v>0.17184865271855701</v>
      </c>
      <c r="E23" s="422">
        <f t="shared" si="23"/>
        <v>0.27979481864359712</v>
      </c>
      <c r="F23" s="422">
        <f t="shared" si="4"/>
        <v>0</v>
      </c>
      <c r="G23" s="422">
        <f t="shared" si="4"/>
        <v>0</v>
      </c>
      <c r="H23" s="422">
        <f t="shared" si="23"/>
        <v>0.27954947725186724</v>
      </c>
      <c r="I23" s="422">
        <f t="shared" si="5"/>
        <v>0</v>
      </c>
      <c r="J23" s="422">
        <f t="shared" si="23"/>
        <v>0.30522776142375768</v>
      </c>
      <c r="K23" s="422">
        <f t="shared" si="23"/>
        <v>0.27956946206706484</v>
      </c>
      <c r="L23" s="422">
        <f t="shared" si="23"/>
        <v>0.27930971966869789</v>
      </c>
      <c r="M23" s="422">
        <f t="shared" si="23"/>
        <v>0.27999173459768067</v>
      </c>
      <c r="N23" s="600">
        <f t="shared" si="17"/>
        <v>0.25569942031555981</v>
      </c>
      <c r="O23" s="600"/>
      <c r="P23" s="423">
        <f t="shared" si="6"/>
        <v>3.0988784391421852E-2</v>
      </c>
      <c r="Q23" s="422">
        <f t="shared" si="7"/>
        <v>0</v>
      </c>
      <c r="R23" s="424">
        <f t="shared" si="8"/>
        <v>1401135.458104</v>
      </c>
    </row>
    <row r="24" spans="1:18" x14ac:dyDescent="0.3">
      <c r="A24" s="443"/>
      <c r="B24" s="439" t="s">
        <v>117</v>
      </c>
      <c r="C24" s="440">
        <f t="shared" ref="C24:M24" si="24">(C78*C$61+C126*C$109+C174*C$157)/(SUM(C$157,C$109,C$61))</f>
        <v>5.4200000000000005E-2</v>
      </c>
      <c r="D24" s="440">
        <f t="shared" si="24"/>
        <v>5.3370948536105793E-2</v>
      </c>
      <c r="E24" s="440">
        <f t="shared" si="24"/>
        <v>8.3196953550733047E-2</v>
      </c>
      <c r="F24" s="440">
        <f t="shared" si="4"/>
        <v>0</v>
      </c>
      <c r="G24" s="440">
        <f t="shared" si="4"/>
        <v>0</v>
      </c>
      <c r="H24" s="440">
        <f t="shared" si="24"/>
        <v>8.2963931671091853E-2</v>
      </c>
      <c r="I24" s="440">
        <f t="shared" si="5"/>
        <v>0</v>
      </c>
      <c r="J24" s="440">
        <f t="shared" si="24"/>
        <v>9.0350613649723924E-2</v>
      </c>
      <c r="K24" s="440">
        <f t="shared" si="24"/>
        <v>8.2953938150579221E-2</v>
      </c>
      <c r="L24" s="440">
        <f t="shared" si="24"/>
        <v>8.3132044700276894E-2</v>
      </c>
      <c r="M24" s="440">
        <f t="shared" si="24"/>
        <v>8.3280173841520241E-2</v>
      </c>
      <c r="N24" s="599">
        <f t="shared" si="17"/>
        <v>7.6498984982025814E-2</v>
      </c>
      <c r="O24" s="599"/>
      <c r="P24" s="441">
        <f t="shared" si="6"/>
        <v>9.2710830116276184E-3</v>
      </c>
      <c r="Q24" s="440">
        <f t="shared" si="7"/>
        <v>0</v>
      </c>
      <c r="R24" s="442">
        <f t="shared" si="8"/>
        <v>419185.308418</v>
      </c>
    </row>
    <row r="25" spans="1:18" x14ac:dyDescent="0.3">
      <c r="A25" s="404">
        <v>6</v>
      </c>
      <c r="B25" s="398" t="s">
        <v>42</v>
      </c>
      <c r="C25" s="405">
        <f>SUM(C26:C28)</f>
        <v>0.50370000000000004</v>
      </c>
      <c r="D25" s="405">
        <f t="shared" ref="D25:M25" si="25">SUM(D26:D28)</f>
        <v>0.51852531929123546</v>
      </c>
      <c r="E25" s="405">
        <f t="shared" si="25"/>
        <v>0.62726024853584672</v>
      </c>
      <c r="F25" s="405">
        <f t="shared" si="4"/>
        <v>0</v>
      </c>
      <c r="G25" s="405">
        <f t="shared" si="4"/>
        <v>0</v>
      </c>
      <c r="H25" s="405">
        <f t="shared" si="25"/>
        <v>0.63010705059467131</v>
      </c>
      <c r="I25" s="405">
        <f t="shared" si="5"/>
        <v>0</v>
      </c>
      <c r="J25" s="405">
        <f>SUM(J26:J28)</f>
        <v>1.2155220913900613</v>
      </c>
      <c r="K25" s="405">
        <f t="shared" si="25"/>
        <v>0.6307042166655068</v>
      </c>
      <c r="L25" s="405">
        <f t="shared" si="25"/>
        <v>0.62156310919556779</v>
      </c>
      <c r="M25" s="405">
        <f t="shared" si="25"/>
        <v>0.62794560635475449</v>
      </c>
      <c r="N25" s="603">
        <f>SUM(N26:O28)</f>
        <v>0.62271650778555387</v>
      </c>
      <c r="O25" s="603"/>
      <c r="P25" s="406">
        <f t="shared" si="6"/>
        <v>7.5468405727830354E-2</v>
      </c>
      <c r="Q25" s="405">
        <f t="shared" si="7"/>
        <v>0</v>
      </c>
      <c r="R25" s="407">
        <f t="shared" si="8"/>
        <v>3412249.3446730003</v>
      </c>
    </row>
    <row r="26" spans="1:18" x14ac:dyDescent="0.3">
      <c r="A26" s="420" t="s">
        <v>15</v>
      </c>
      <c r="B26" s="421" t="s">
        <v>43</v>
      </c>
      <c r="C26" s="422">
        <f t="shared" ref="C26:M26" si="26">(C80*C$61+C128*C$109+C176*C$157)/(SUM(C$157,C$109,C$61))</f>
        <v>0.1961</v>
      </c>
      <c r="D26" s="422">
        <f t="shared" si="26"/>
        <v>0.19380073187228206</v>
      </c>
      <c r="E26" s="422">
        <f t="shared" si="26"/>
        <v>0.31230012730053963</v>
      </c>
      <c r="F26" s="422">
        <f t="shared" si="4"/>
        <v>0</v>
      </c>
      <c r="G26" s="422">
        <f t="shared" si="4"/>
        <v>0</v>
      </c>
      <c r="H26" s="422">
        <f t="shared" si="26"/>
        <v>0.31190299918057512</v>
      </c>
      <c r="I26" s="422">
        <f t="shared" si="5"/>
        <v>0</v>
      </c>
      <c r="J26" s="422">
        <f t="shared" si="26"/>
        <v>0.3403904148361887</v>
      </c>
      <c r="K26" s="422">
        <f t="shared" si="26"/>
        <v>0.31191248857911136</v>
      </c>
      <c r="L26" s="422">
        <f t="shared" si="26"/>
        <v>0.31182719859612162</v>
      </c>
      <c r="M26" s="422">
        <f t="shared" si="26"/>
        <v>0.31253697175134393</v>
      </c>
      <c r="N26" s="600">
        <f>(O80*$O$61+O128*$O$109+O176*$O$157)/$N$7</f>
        <v>0.2858201613368675</v>
      </c>
      <c r="O26" s="600"/>
      <c r="P26" s="423">
        <f t="shared" si="6"/>
        <v>3.4639184333929506E-2</v>
      </c>
      <c r="Q26" s="422">
        <f t="shared" si="7"/>
        <v>0</v>
      </c>
      <c r="R26" s="424">
        <f t="shared" si="8"/>
        <v>1566185.649525</v>
      </c>
    </row>
    <row r="27" spans="1:18" x14ac:dyDescent="0.3">
      <c r="A27" s="438" t="s">
        <v>16</v>
      </c>
      <c r="B27" s="439" t="s">
        <v>80</v>
      </c>
      <c r="C27" s="440">
        <f t="shared" ref="C27:M27" si="27">(C81*C$61+C129*C$109+C177*C$157)/(SUM(C$157,C$109,C$61))</f>
        <v>0.30759999999999998</v>
      </c>
      <c r="D27" s="440">
        <f t="shared" si="27"/>
        <v>0.32472458741895338</v>
      </c>
      <c r="E27" s="440">
        <f t="shared" si="27"/>
        <v>0.31496012123530703</v>
      </c>
      <c r="F27" s="440">
        <f t="shared" si="4"/>
        <v>0</v>
      </c>
      <c r="G27" s="440">
        <f t="shared" si="4"/>
        <v>0</v>
      </c>
      <c r="H27" s="440">
        <f t="shared" si="27"/>
        <v>0.31820405141409625</v>
      </c>
      <c r="I27" s="440">
        <f t="shared" si="5"/>
        <v>0</v>
      </c>
      <c r="J27" s="440">
        <f t="shared" si="27"/>
        <v>0.33233167655387263</v>
      </c>
      <c r="K27" s="440">
        <f t="shared" si="27"/>
        <v>0.31879172808639539</v>
      </c>
      <c r="L27" s="440">
        <f t="shared" si="27"/>
        <v>0.30973591059944622</v>
      </c>
      <c r="M27" s="440">
        <f t="shared" si="27"/>
        <v>0.31540863460341056</v>
      </c>
      <c r="N27" s="599">
        <f>(O81*$O$61+O129*$O$109+O177*$O$157)/$N$7</f>
        <v>0.31868566744971744</v>
      </c>
      <c r="O27" s="599"/>
      <c r="P27" s="441">
        <f t="shared" si="6"/>
        <v>3.8622228494096841E-2</v>
      </c>
      <c r="Q27" s="440">
        <f t="shared" si="7"/>
        <v>0</v>
      </c>
      <c r="R27" s="442">
        <f t="shared" si="8"/>
        <v>1746276.1084960001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4"/>
        <v>0</v>
      </c>
      <c r="G28" s="422">
        <f t="shared" si="4"/>
        <v>0</v>
      </c>
      <c r="H28" s="422"/>
      <c r="I28" s="422">
        <f t="shared" si="5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1.8210678998968839E-2</v>
      </c>
      <c r="O28" s="600"/>
      <c r="P28" s="423">
        <f t="shared" si="6"/>
        <v>2.2069928998040005E-3</v>
      </c>
      <c r="Q28" s="422">
        <f t="shared" si="7"/>
        <v>0</v>
      </c>
      <c r="R28" s="424">
        <f t="shared" si="8"/>
        <v>99787.586652000013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ref="F29:G47" si="28">IF(F$7 &gt; 0,(F84*F$62+F133*F$111+F182*F$160)/(SUM(F$160,F$111,F$62)),0)</f>
        <v>0</v>
      </c>
      <c r="G29" s="440">
        <f t="shared" si="28"/>
        <v>0</v>
      </c>
      <c r="H29" s="440"/>
      <c r="I29" s="440">
        <f t="shared" si="5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1.8210678998968839E-2</v>
      </c>
      <c r="O29" s="599"/>
      <c r="P29" s="441">
        <f t="shared" si="6"/>
        <v>2.2069928998040005E-3</v>
      </c>
      <c r="Q29" s="440">
        <f t="shared" si="7"/>
        <v>0</v>
      </c>
      <c r="R29" s="442">
        <f t="shared" si="8"/>
        <v>99787.586652000013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29">SUM(E31:E32)</f>
        <v>0</v>
      </c>
      <c r="F30" s="405">
        <f t="shared" si="28"/>
        <v>0</v>
      </c>
      <c r="G30" s="405">
        <f t="shared" si="28"/>
        <v>0</v>
      </c>
      <c r="H30" s="405">
        <f t="shared" si="29"/>
        <v>0</v>
      </c>
      <c r="I30" s="405">
        <f t="shared" si="5"/>
        <v>0</v>
      </c>
      <c r="J30" s="405">
        <f t="shared" si="29"/>
        <v>0</v>
      </c>
      <c r="K30" s="405">
        <f t="shared" si="29"/>
        <v>0</v>
      </c>
      <c r="L30" s="405">
        <f t="shared" si="29"/>
        <v>0</v>
      </c>
      <c r="M30" s="405">
        <f t="shared" si="29"/>
        <v>0</v>
      </c>
      <c r="N30" s="603">
        <f>SUM(N31:O32)</f>
        <v>0</v>
      </c>
      <c r="O30" s="603"/>
      <c r="P30" s="406">
        <f t="shared" si="6"/>
        <v>0</v>
      </c>
      <c r="Q30" s="405">
        <f t="shared" si="7"/>
        <v>0</v>
      </c>
      <c r="R30" s="407">
        <f t="shared" si="8"/>
        <v>0</v>
      </c>
    </row>
    <row r="31" spans="1:18" x14ac:dyDescent="0.3">
      <c r="A31" s="420" t="s">
        <v>17</v>
      </c>
      <c r="B31" s="421" t="s">
        <v>46</v>
      </c>
      <c r="C31" s="422">
        <f t="shared" ref="C31:M31" si="30">(C85*C$61+C133*C$109+C181*C$157)/(SUM(C$157,C$109,C$61))</f>
        <v>0</v>
      </c>
      <c r="D31" s="422">
        <f t="shared" si="30"/>
        <v>0</v>
      </c>
      <c r="E31" s="422">
        <f t="shared" si="30"/>
        <v>0</v>
      </c>
      <c r="F31" s="422">
        <f t="shared" si="28"/>
        <v>0</v>
      </c>
      <c r="G31" s="422">
        <f t="shared" si="28"/>
        <v>0</v>
      </c>
      <c r="H31" s="422">
        <f t="shared" si="30"/>
        <v>0</v>
      </c>
      <c r="I31" s="422">
        <f t="shared" si="5"/>
        <v>0</v>
      </c>
      <c r="J31" s="422">
        <f t="shared" si="30"/>
        <v>0</v>
      </c>
      <c r="K31" s="422">
        <f t="shared" si="30"/>
        <v>0</v>
      </c>
      <c r="L31" s="422">
        <f t="shared" si="30"/>
        <v>0</v>
      </c>
      <c r="M31" s="422">
        <f t="shared" si="30"/>
        <v>0</v>
      </c>
      <c r="N31" s="600">
        <f>(O85*$O$61+O133*$O$109+O181*$O$157)/$N$7</f>
        <v>0</v>
      </c>
      <c r="O31" s="600"/>
      <c r="P31" s="423">
        <f t="shared" si="6"/>
        <v>0</v>
      </c>
      <c r="Q31" s="422">
        <f t="shared" si="7"/>
        <v>0</v>
      </c>
      <c r="R31" s="424">
        <f t="shared" si="8"/>
        <v>0</v>
      </c>
    </row>
    <row r="32" spans="1:18" x14ac:dyDescent="0.3">
      <c r="A32" s="438" t="s">
        <v>18</v>
      </c>
      <c r="B32" s="439" t="s">
        <v>48</v>
      </c>
      <c r="C32" s="440">
        <f t="shared" ref="C32:M32" si="31">(C86*C$61+C134*C$109+C182*C$157)/(SUM(C$157,C$109,C$61))</f>
        <v>0</v>
      </c>
      <c r="D32" s="440">
        <f t="shared" si="31"/>
        <v>0</v>
      </c>
      <c r="E32" s="440">
        <f t="shared" si="31"/>
        <v>0</v>
      </c>
      <c r="F32" s="440">
        <f t="shared" si="28"/>
        <v>0</v>
      </c>
      <c r="G32" s="440">
        <f t="shared" si="28"/>
        <v>0</v>
      </c>
      <c r="H32" s="440">
        <f t="shared" si="31"/>
        <v>0</v>
      </c>
      <c r="I32" s="440">
        <f t="shared" si="5"/>
        <v>0</v>
      </c>
      <c r="J32" s="440">
        <f t="shared" si="31"/>
        <v>0</v>
      </c>
      <c r="K32" s="440">
        <f t="shared" si="31"/>
        <v>0</v>
      </c>
      <c r="L32" s="440">
        <f t="shared" si="31"/>
        <v>0</v>
      </c>
      <c r="M32" s="440">
        <f t="shared" si="31"/>
        <v>0</v>
      </c>
      <c r="N32" s="599">
        <f>(O86*$O$61+O134*$O$109+O182*$O$157)/$N$7</f>
        <v>0</v>
      </c>
      <c r="O32" s="599"/>
      <c r="P32" s="441">
        <f t="shared" si="6"/>
        <v>0</v>
      </c>
      <c r="Q32" s="440">
        <f t="shared" si="7"/>
        <v>0</v>
      </c>
      <c r="R32" s="442">
        <f t="shared" si="8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32">SUM(E34:E37)</f>
        <v>0</v>
      </c>
      <c r="F33" s="405">
        <f t="shared" si="28"/>
        <v>0</v>
      </c>
      <c r="G33" s="405">
        <f t="shared" si="28"/>
        <v>0</v>
      </c>
      <c r="H33" s="405">
        <f t="shared" si="32"/>
        <v>0</v>
      </c>
      <c r="I33" s="405">
        <f t="shared" si="5"/>
        <v>0</v>
      </c>
      <c r="J33" s="405">
        <f t="shared" si="32"/>
        <v>0</v>
      </c>
      <c r="K33" s="405">
        <f t="shared" si="32"/>
        <v>0</v>
      </c>
      <c r="L33" s="405">
        <f t="shared" si="32"/>
        <v>0</v>
      </c>
      <c r="M33" s="405">
        <f t="shared" si="32"/>
        <v>0</v>
      </c>
      <c r="N33" s="603">
        <f>SUM(N34:O37)</f>
        <v>0</v>
      </c>
      <c r="O33" s="603"/>
      <c r="P33" s="406">
        <f t="shared" si="6"/>
        <v>0</v>
      </c>
      <c r="Q33" s="405">
        <f t="shared" si="7"/>
        <v>0</v>
      </c>
      <c r="R33" s="407">
        <f t="shared" si="8"/>
        <v>0</v>
      </c>
    </row>
    <row r="34" spans="1:20" x14ac:dyDescent="0.3">
      <c r="A34" s="420" t="s">
        <v>19</v>
      </c>
      <c r="B34" s="421" t="s">
        <v>46</v>
      </c>
      <c r="C34" s="422">
        <f t="shared" ref="C34:M34" si="33">(C88*C$61+C136*C$109+C184*C$157)/(SUM(C$157,C$109,C$61))</f>
        <v>0</v>
      </c>
      <c r="D34" s="422">
        <f t="shared" si="33"/>
        <v>0</v>
      </c>
      <c r="E34" s="422">
        <f t="shared" si="33"/>
        <v>0</v>
      </c>
      <c r="F34" s="422">
        <f t="shared" si="28"/>
        <v>0</v>
      </c>
      <c r="G34" s="422">
        <f t="shared" si="28"/>
        <v>0</v>
      </c>
      <c r="H34" s="422">
        <f t="shared" si="33"/>
        <v>0</v>
      </c>
      <c r="I34" s="422">
        <f t="shared" si="5"/>
        <v>0</v>
      </c>
      <c r="J34" s="422">
        <f t="shared" si="33"/>
        <v>0</v>
      </c>
      <c r="K34" s="422">
        <f t="shared" si="33"/>
        <v>0</v>
      </c>
      <c r="L34" s="422">
        <f t="shared" si="33"/>
        <v>0</v>
      </c>
      <c r="M34" s="422">
        <f t="shared" si="33"/>
        <v>0</v>
      </c>
      <c r="N34" s="600">
        <f t="shared" ref="N34:N47" si="34">(O88*$O$61+O136*$O$109+O184*$O$157)/$N$7</f>
        <v>0</v>
      </c>
      <c r="O34" s="600"/>
      <c r="P34" s="423">
        <f t="shared" si="6"/>
        <v>0</v>
      </c>
      <c r="Q34" s="422">
        <f t="shared" si="7"/>
        <v>0</v>
      </c>
      <c r="R34" s="424">
        <f t="shared" si="8"/>
        <v>0</v>
      </c>
    </row>
    <row r="35" spans="1:20" x14ac:dyDescent="0.3">
      <c r="A35" s="438" t="s">
        <v>19</v>
      </c>
      <c r="B35" s="439" t="s">
        <v>47</v>
      </c>
      <c r="C35" s="440">
        <f t="shared" ref="C35:M35" si="35">(C89*C$61+C137*C$109+C185*C$157)/(SUM(C$157,C$109,C$61))</f>
        <v>0</v>
      </c>
      <c r="D35" s="440">
        <f t="shared" si="35"/>
        <v>0</v>
      </c>
      <c r="E35" s="440">
        <f t="shared" si="35"/>
        <v>0</v>
      </c>
      <c r="F35" s="440">
        <f t="shared" si="28"/>
        <v>0</v>
      </c>
      <c r="G35" s="440">
        <f t="shared" si="28"/>
        <v>0</v>
      </c>
      <c r="H35" s="440">
        <f t="shared" si="35"/>
        <v>0</v>
      </c>
      <c r="I35" s="440">
        <f t="shared" si="5"/>
        <v>0</v>
      </c>
      <c r="J35" s="440">
        <f t="shared" si="35"/>
        <v>0</v>
      </c>
      <c r="K35" s="440">
        <f t="shared" si="35"/>
        <v>0</v>
      </c>
      <c r="L35" s="440">
        <f t="shared" si="35"/>
        <v>0</v>
      </c>
      <c r="M35" s="440">
        <f t="shared" si="35"/>
        <v>0</v>
      </c>
      <c r="N35" s="599">
        <f t="shared" si="34"/>
        <v>0</v>
      </c>
      <c r="O35" s="599"/>
      <c r="P35" s="441">
        <f t="shared" si="6"/>
        <v>0</v>
      </c>
      <c r="Q35" s="440">
        <f t="shared" si="7"/>
        <v>0</v>
      </c>
      <c r="R35" s="442">
        <f t="shared" si="8"/>
        <v>0</v>
      </c>
    </row>
    <row r="36" spans="1:20" x14ac:dyDescent="0.3">
      <c r="A36" s="420" t="s">
        <v>20</v>
      </c>
      <c r="B36" s="421" t="s">
        <v>50</v>
      </c>
      <c r="C36" s="422">
        <f t="shared" ref="C36:M36" si="36">(C90*C$61+C138*C$109+C186*C$157)/(SUM(C$157,C$109,C$61))</f>
        <v>0</v>
      </c>
      <c r="D36" s="422">
        <f t="shared" si="36"/>
        <v>0</v>
      </c>
      <c r="E36" s="422">
        <f t="shared" si="36"/>
        <v>0</v>
      </c>
      <c r="F36" s="422">
        <f t="shared" si="28"/>
        <v>0</v>
      </c>
      <c r="G36" s="422">
        <f t="shared" si="28"/>
        <v>0</v>
      </c>
      <c r="H36" s="422">
        <f t="shared" si="36"/>
        <v>0</v>
      </c>
      <c r="I36" s="422">
        <f t="shared" si="5"/>
        <v>0</v>
      </c>
      <c r="J36" s="422">
        <f t="shared" si="36"/>
        <v>0</v>
      </c>
      <c r="K36" s="422">
        <f t="shared" si="36"/>
        <v>0</v>
      </c>
      <c r="L36" s="422">
        <f t="shared" si="36"/>
        <v>0</v>
      </c>
      <c r="M36" s="422">
        <f t="shared" si="36"/>
        <v>0</v>
      </c>
      <c r="N36" s="600">
        <f t="shared" si="34"/>
        <v>0</v>
      </c>
      <c r="O36" s="600"/>
      <c r="P36" s="423">
        <f t="shared" si="6"/>
        <v>0</v>
      </c>
      <c r="Q36" s="422">
        <f t="shared" si="7"/>
        <v>0</v>
      </c>
      <c r="R36" s="424">
        <f t="shared" si="8"/>
        <v>0</v>
      </c>
    </row>
    <row r="37" spans="1:20" x14ac:dyDescent="0.3">
      <c r="A37" s="438" t="s">
        <v>20</v>
      </c>
      <c r="B37" s="439" t="s">
        <v>47</v>
      </c>
      <c r="C37" s="440">
        <f t="shared" ref="C37:M37" si="37">(C91*C$61+C139*C$109+C187*C$157)/(SUM(C$157,C$109,C$61))</f>
        <v>0</v>
      </c>
      <c r="D37" s="440">
        <f t="shared" si="37"/>
        <v>0</v>
      </c>
      <c r="E37" s="440">
        <f t="shared" si="37"/>
        <v>0</v>
      </c>
      <c r="F37" s="440">
        <f t="shared" si="28"/>
        <v>0</v>
      </c>
      <c r="G37" s="440">
        <f t="shared" si="28"/>
        <v>0</v>
      </c>
      <c r="H37" s="440">
        <f t="shared" si="37"/>
        <v>0</v>
      </c>
      <c r="I37" s="440">
        <f t="shared" si="5"/>
        <v>0</v>
      </c>
      <c r="J37" s="440">
        <f t="shared" si="37"/>
        <v>0</v>
      </c>
      <c r="K37" s="440">
        <f t="shared" si="37"/>
        <v>0</v>
      </c>
      <c r="L37" s="440">
        <f t="shared" si="37"/>
        <v>0</v>
      </c>
      <c r="M37" s="440">
        <f t="shared" si="37"/>
        <v>0</v>
      </c>
      <c r="N37" s="599">
        <f t="shared" si="34"/>
        <v>0</v>
      </c>
      <c r="O37" s="599"/>
      <c r="P37" s="441">
        <f t="shared" si="6"/>
        <v>0</v>
      </c>
      <c r="Q37" s="440">
        <f t="shared" si="7"/>
        <v>0</v>
      </c>
      <c r="R37" s="442">
        <f t="shared" si="8"/>
        <v>0</v>
      </c>
    </row>
    <row r="38" spans="1:20" x14ac:dyDescent="0.3">
      <c r="A38" s="404">
        <v>9</v>
      </c>
      <c r="B38" s="398" t="s">
        <v>51</v>
      </c>
      <c r="C38" s="405">
        <f t="shared" ref="C38:M38" si="38">SUM(C41,C43)</f>
        <v>0.42007777291396442</v>
      </c>
      <c r="D38" s="405">
        <f t="shared" si="38"/>
        <v>0.42935368025376275</v>
      </c>
      <c r="E38" s="405">
        <f t="shared" si="38"/>
        <v>0.63975346358932617</v>
      </c>
      <c r="F38" s="405">
        <f t="shared" si="28"/>
        <v>0</v>
      </c>
      <c r="G38" s="405">
        <f t="shared" si="28"/>
        <v>0</v>
      </c>
      <c r="H38" s="405">
        <f t="shared" si="38"/>
        <v>0.69017698670012151</v>
      </c>
      <c r="I38" s="405">
        <f t="shared" si="5"/>
        <v>0</v>
      </c>
      <c r="J38" s="405">
        <f t="shared" si="38"/>
        <v>0.80556859074777432</v>
      </c>
      <c r="K38" s="405">
        <f t="shared" si="38"/>
        <v>0.77458196056152906</v>
      </c>
      <c r="L38" s="405">
        <f t="shared" si="38"/>
        <v>0.82600976544338445</v>
      </c>
      <c r="M38" s="405">
        <f t="shared" si="38"/>
        <v>0.85658659482664867</v>
      </c>
      <c r="N38" s="603">
        <f t="shared" si="34"/>
        <v>0.64552280091587511</v>
      </c>
      <c r="O38" s="603"/>
      <c r="P38" s="406">
        <f t="shared" si="6"/>
        <v>7.823235137819945E-2</v>
      </c>
      <c r="Q38" s="405">
        <f t="shared" si="7"/>
        <v>0</v>
      </c>
      <c r="R38" s="407">
        <f t="shared" si="8"/>
        <v>3537219.1468468625</v>
      </c>
    </row>
    <row r="39" spans="1:20" x14ac:dyDescent="0.3">
      <c r="A39" s="444"/>
      <c r="B39" s="445" t="s">
        <v>157</v>
      </c>
      <c r="C39" s="500">
        <f t="shared" ref="C39:M39" si="39">(C93*C$61+C141*C$109+C189*C$157)/(SUM(C$157,C$109,C$61))</f>
        <v>0</v>
      </c>
      <c r="D39" s="500">
        <f t="shared" si="39"/>
        <v>0</v>
      </c>
      <c r="E39" s="500">
        <f t="shared" si="39"/>
        <v>0</v>
      </c>
      <c r="F39" s="500">
        <f t="shared" si="28"/>
        <v>0</v>
      </c>
      <c r="G39" s="500">
        <f t="shared" si="28"/>
        <v>0</v>
      </c>
      <c r="H39" s="500">
        <f t="shared" si="39"/>
        <v>0</v>
      </c>
      <c r="I39" s="500">
        <f t="shared" si="5"/>
        <v>0</v>
      </c>
      <c r="J39" s="500">
        <f t="shared" si="39"/>
        <v>0</v>
      </c>
      <c r="K39" s="500">
        <f t="shared" si="39"/>
        <v>0</v>
      </c>
      <c r="L39" s="500">
        <f t="shared" si="39"/>
        <v>0</v>
      </c>
      <c r="M39" s="500">
        <f t="shared" si="39"/>
        <v>0</v>
      </c>
      <c r="N39" s="596">
        <f t="shared" si="34"/>
        <v>0</v>
      </c>
      <c r="O39" s="596"/>
      <c r="P39" s="429">
        <f t="shared" si="6"/>
        <v>0</v>
      </c>
      <c r="Q39" s="430">
        <f t="shared" si="7"/>
        <v>0</v>
      </c>
      <c r="R39" s="431">
        <f t="shared" si="8"/>
        <v>0</v>
      </c>
    </row>
    <row r="40" spans="1:20" x14ac:dyDescent="0.3">
      <c r="A40" s="432"/>
      <c r="B40" s="433" t="s">
        <v>52</v>
      </c>
      <c r="C40" s="434">
        <f t="shared" ref="C40:M40" si="40">SUM(C33,C30,C25,C16,C9)</f>
        <v>4.9381409332999997</v>
      </c>
      <c r="D40" s="434">
        <f t="shared" si="40"/>
        <v>5.0471820220736676</v>
      </c>
      <c r="E40" s="434">
        <f t="shared" si="40"/>
        <v>7.5204949403926991</v>
      </c>
      <c r="F40" s="434">
        <f t="shared" si="28"/>
        <v>0</v>
      </c>
      <c r="G40" s="434">
        <f t="shared" si="28"/>
        <v>0</v>
      </c>
      <c r="H40" s="434">
        <f t="shared" si="40"/>
        <v>8.1132386643640562</v>
      </c>
      <c r="I40" s="434">
        <f t="shared" si="5"/>
        <v>0</v>
      </c>
      <c r="J40" s="434">
        <f t="shared" si="40"/>
        <v>9.4697017767876748</v>
      </c>
      <c r="K40" s="434">
        <f t="shared" si="40"/>
        <v>9.1054445921090057</v>
      </c>
      <c r="L40" s="434">
        <f t="shared" si="40"/>
        <v>9.7099939512317732</v>
      </c>
      <c r="M40" s="434">
        <f t="shared" si="40"/>
        <v>10.069433803858661</v>
      </c>
      <c r="N40" s="597">
        <f t="shared" si="34"/>
        <v>7.5883152409351942</v>
      </c>
      <c r="O40" s="597"/>
      <c r="P40" s="435">
        <f t="shared" si="6"/>
        <v>0.9196448885385744</v>
      </c>
      <c r="Q40" s="436">
        <f t="shared" si="7"/>
        <v>0</v>
      </c>
      <c r="R40" s="437">
        <f t="shared" si="8"/>
        <v>41581078.041647419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41">SUM(C42:C42)</f>
        <v>0.1028762900634389</v>
      </c>
      <c r="D41" s="427">
        <f t="shared" si="41"/>
        <v>0.10514794306586073</v>
      </c>
      <c r="E41" s="427">
        <f t="shared" si="41"/>
        <v>0.1566744710932011</v>
      </c>
      <c r="F41" s="427">
        <f t="shared" si="28"/>
        <v>0</v>
      </c>
      <c r="G41" s="427">
        <f t="shared" si="28"/>
        <v>0</v>
      </c>
      <c r="H41" s="427">
        <f t="shared" si="41"/>
        <v>0.16902310109469637</v>
      </c>
      <c r="I41" s="427">
        <f t="shared" si="5"/>
        <v>0</v>
      </c>
      <c r="J41" s="427">
        <f t="shared" si="41"/>
        <v>0.19728229711581771</v>
      </c>
      <c r="K41" s="427">
        <f t="shared" si="41"/>
        <v>0.18969372718740693</v>
      </c>
      <c r="L41" s="427">
        <f t="shared" si="41"/>
        <v>0.20228830398601153</v>
      </c>
      <c r="M41" s="427">
        <f t="shared" si="41"/>
        <v>0.20977651443578749</v>
      </c>
      <c r="N41" s="598">
        <f t="shared" si="34"/>
        <v>0.15808737141440291</v>
      </c>
      <c r="O41" s="598"/>
      <c r="P41" s="428">
        <f t="shared" si="6"/>
        <v>1.9158961962924121E-2</v>
      </c>
      <c r="Q41" s="427">
        <f t="shared" si="7"/>
        <v>0</v>
      </c>
      <c r="R41" s="424">
        <f t="shared" si="8"/>
        <v>866258.59884164075</v>
      </c>
    </row>
    <row r="42" spans="1:20" x14ac:dyDescent="0.3">
      <c r="A42" s="438" t="s">
        <v>121</v>
      </c>
      <c r="B42" s="439" t="s">
        <v>128</v>
      </c>
      <c r="C42" s="440">
        <f t="shared" ref="C42:M42" si="42">(C96*C$61+C144*C$109+C192*C$157)/(SUM(C$157,C$109,C$61))</f>
        <v>0.1028762900634389</v>
      </c>
      <c r="D42" s="440">
        <f t="shared" si="42"/>
        <v>0.10514794306586073</v>
      </c>
      <c r="E42" s="440">
        <f t="shared" si="42"/>
        <v>0.1566744710932011</v>
      </c>
      <c r="F42" s="440">
        <f t="shared" si="28"/>
        <v>0</v>
      </c>
      <c r="G42" s="440">
        <f t="shared" si="28"/>
        <v>0</v>
      </c>
      <c r="H42" s="440">
        <f t="shared" si="42"/>
        <v>0.16902310109469637</v>
      </c>
      <c r="I42" s="440">
        <f t="shared" si="5"/>
        <v>0</v>
      </c>
      <c r="J42" s="440">
        <f t="shared" si="42"/>
        <v>0.19728229711581771</v>
      </c>
      <c r="K42" s="440">
        <f t="shared" si="42"/>
        <v>0.18969372718740693</v>
      </c>
      <c r="L42" s="440">
        <f t="shared" si="42"/>
        <v>0.20228830398601153</v>
      </c>
      <c r="M42" s="440">
        <f t="shared" si="42"/>
        <v>0.20977651443578749</v>
      </c>
      <c r="N42" s="599">
        <f t="shared" si="34"/>
        <v>0.15808737141440291</v>
      </c>
      <c r="O42" s="599"/>
      <c r="P42" s="441">
        <f t="shared" si="6"/>
        <v>1.9158961962924121E-2</v>
      </c>
      <c r="Q42" s="440">
        <f t="shared" si="7"/>
        <v>0</v>
      </c>
      <c r="R42" s="442">
        <f t="shared" si="8"/>
        <v>866258.59884164075</v>
      </c>
    </row>
    <row r="43" spans="1:20" x14ac:dyDescent="0.3">
      <c r="A43" s="426" t="s">
        <v>24</v>
      </c>
      <c r="B43" s="416" t="s">
        <v>56</v>
      </c>
      <c r="C43" s="427">
        <f>SUM(C44,C45)</f>
        <v>0.31720148285052552</v>
      </c>
      <c r="D43" s="427">
        <f t="shared" ref="D43:M43" si="43">SUM(D44,D45)</f>
        <v>0.32420573718790202</v>
      </c>
      <c r="E43" s="427">
        <f t="shared" si="43"/>
        <v>0.48307899249612507</v>
      </c>
      <c r="F43" s="427">
        <f t="shared" si="28"/>
        <v>0</v>
      </c>
      <c r="G43" s="427">
        <f t="shared" si="28"/>
        <v>0</v>
      </c>
      <c r="H43" s="427">
        <f t="shared" si="43"/>
        <v>0.52115388560542519</v>
      </c>
      <c r="I43" s="427">
        <f t="shared" si="5"/>
        <v>0</v>
      </c>
      <c r="J43" s="427">
        <f t="shared" si="43"/>
        <v>0.60828629363195663</v>
      </c>
      <c r="K43" s="427">
        <f t="shared" si="43"/>
        <v>0.5848882333741221</v>
      </c>
      <c r="L43" s="427">
        <f t="shared" si="43"/>
        <v>0.62372146145737295</v>
      </c>
      <c r="M43" s="427">
        <f t="shared" si="43"/>
        <v>0.64681008039086119</v>
      </c>
      <c r="N43" s="598">
        <f t="shared" si="34"/>
        <v>0.48743542950147217</v>
      </c>
      <c r="O43" s="598"/>
      <c r="P43" s="428">
        <f t="shared" si="6"/>
        <v>5.9073389415275325E-2</v>
      </c>
      <c r="Q43" s="427">
        <f t="shared" si="7"/>
        <v>0</v>
      </c>
      <c r="R43" s="424">
        <f t="shared" si="8"/>
        <v>2670960.5480052219</v>
      </c>
    </row>
    <row r="44" spans="1:20" x14ac:dyDescent="0.3">
      <c r="A44" s="438" t="s">
        <v>25</v>
      </c>
      <c r="B44" s="439" t="s">
        <v>129</v>
      </c>
      <c r="C44" s="440">
        <f t="shared" ref="C44:M44" si="44">(C98*C$61+C146*C$109+C194*C$157)/(SUM(C$157,C$109,C$61))</f>
        <v>0.1028762900634389</v>
      </c>
      <c r="D44" s="440">
        <f t="shared" si="44"/>
        <v>0.10514794306586073</v>
      </c>
      <c r="E44" s="440">
        <f t="shared" si="44"/>
        <v>0.1566744710932011</v>
      </c>
      <c r="F44" s="440">
        <f t="shared" si="28"/>
        <v>0</v>
      </c>
      <c r="G44" s="440">
        <f t="shared" si="28"/>
        <v>0</v>
      </c>
      <c r="H44" s="440">
        <f t="shared" si="44"/>
        <v>0.16902310109469637</v>
      </c>
      <c r="I44" s="440">
        <f t="shared" si="5"/>
        <v>0</v>
      </c>
      <c r="J44" s="440">
        <f t="shared" si="44"/>
        <v>0.19728229711581771</v>
      </c>
      <c r="K44" s="440">
        <f t="shared" si="44"/>
        <v>0.18969372718740693</v>
      </c>
      <c r="L44" s="440">
        <f t="shared" si="44"/>
        <v>0.20228830398601153</v>
      </c>
      <c r="M44" s="440">
        <f t="shared" si="44"/>
        <v>0.20977651443578749</v>
      </c>
      <c r="N44" s="599">
        <f t="shared" si="34"/>
        <v>0.15808737141440291</v>
      </c>
      <c r="O44" s="599"/>
      <c r="P44" s="441">
        <f t="shared" si="6"/>
        <v>1.9158961962924121E-2</v>
      </c>
      <c r="Q44" s="440">
        <f t="shared" si="7"/>
        <v>0</v>
      </c>
      <c r="R44" s="442">
        <f t="shared" si="8"/>
        <v>866258.59884164075</v>
      </c>
    </row>
    <row r="45" spans="1:20" x14ac:dyDescent="0.3">
      <c r="A45" s="420" t="s">
        <v>26</v>
      </c>
      <c r="B45" s="421" t="s">
        <v>130</v>
      </c>
      <c r="C45" s="422">
        <f t="shared" ref="C45:M45" si="45">(C99*C$61+C147*C$109+C195*C$157)/(SUM(C$157,C$109,C$61))</f>
        <v>0.21432519278708662</v>
      </c>
      <c r="D45" s="422">
        <f t="shared" si="45"/>
        <v>0.21905779412204132</v>
      </c>
      <c r="E45" s="422">
        <f t="shared" si="45"/>
        <v>0.32640452140292397</v>
      </c>
      <c r="F45" s="422">
        <f t="shared" si="28"/>
        <v>0</v>
      </c>
      <c r="G45" s="422">
        <f t="shared" si="28"/>
        <v>0</v>
      </c>
      <c r="H45" s="422">
        <f t="shared" si="45"/>
        <v>0.35213078451072882</v>
      </c>
      <c r="I45" s="422">
        <f t="shared" si="5"/>
        <v>0</v>
      </c>
      <c r="J45" s="422">
        <f t="shared" si="45"/>
        <v>0.41100399651613889</v>
      </c>
      <c r="K45" s="422">
        <f t="shared" si="45"/>
        <v>0.39519450618671514</v>
      </c>
      <c r="L45" s="422">
        <f t="shared" si="45"/>
        <v>0.4214331574713614</v>
      </c>
      <c r="M45" s="422">
        <f t="shared" si="45"/>
        <v>0.43703356595507364</v>
      </c>
      <c r="N45" s="600">
        <f t="shared" si="34"/>
        <v>0.3293480580870693</v>
      </c>
      <c r="O45" s="600"/>
      <c r="P45" s="423">
        <f t="shared" si="6"/>
        <v>3.9914427452351207E-2</v>
      </c>
      <c r="Q45" s="422">
        <f t="shared" si="7"/>
        <v>0</v>
      </c>
      <c r="R45" s="424">
        <f t="shared" si="8"/>
        <v>1804701.9491635812</v>
      </c>
    </row>
    <row r="46" spans="1:20" ht="28.8" x14ac:dyDescent="0.3">
      <c r="A46" s="438">
        <v>10</v>
      </c>
      <c r="B46" s="447" t="s">
        <v>134</v>
      </c>
      <c r="C46" s="446">
        <f t="shared" ref="C46:M46" si="46">(C100*C$61+C148*C$109+C196*C$157)/(SUM(C$157,C$109,C$61))</f>
        <v>1.8200000000000001E-2</v>
      </c>
      <c r="D46" s="446">
        <f t="shared" si="46"/>
        <v>1.7205892187556228E-2</v>
      </c>
      <c r="E46" s="446">
        <f t="shared" si="46"/>
        <v>1.771403148180194E-2</v>
      </c>
      <c r="F46" s="446">
        <f t="shared" si="28"/>
        <v>0</v>
      </c>
      <c r="G46" s="446">
        <f t="shared" si="28"/>
        <v>0</v>
      </c>
      <c r="H46" s="446">
        <f t="shared" si="46"/>
        <v>1.7527209357703556E-2</v>
      </c>
      <c r="I46" s="446">
        <f t="shared" si="5"/>
        <v>0</v>
      </c>
      <c r="J46" s="446">
        <f t="shared" si="46"/>
        <v>1.6805406231629603E-2</v>
      </c>
      <c r="K46" s="446">
        <f t="shared" si="46"/>
        <v>1.7497581904131955E-2</v>
      </c>
      <c r="L46" s="446">
        <f t="shared" si="46"/>
        <v>1.7957282886426566E-2</v>
      </c>
      <c r="M46" s="446">
        <f t="shared" si="46"/>
        <v>1.7703311381483719E-2</v>
      </c>
      <c r="N46" s="601">
        <f t="shared" si="34"/>
        <v>1.7515644237411081E-2</v>
      </c>
      <c r="O46" s="601"/>
      <c r="P46" s="448">
        <f t="shared" si="6"/>
        <v>2.1227600832263321E-3</v>
      </c>
      <c r="Q46" s="446">
        <f t="shared" si="7"/>
        <v>0</v>
      </c>
      <c r="R46" s="449">
        <f t="shared" si="8"/>
        <v>95979.060813999997</v>
      </c>
    </row>
    <row r="47" spans="1:20" ht="18" x14ac:dyDescent="0.3">
      <c r="A47" s="450"/>
      <c r="B47" s="450" t="s">
        <v>60</v>
      </c>
      <c r="C47" s="410">
        <f t="shared" ref="C47:M47" si="47">SUM(C9,C16,C25,C30,C33,C38,C46)</f>
        <v>5.3764187062139648</v>
      </c>
      <c r="D47" s="410">
        <f t="shared" si="47"/>
        <v>5.4937415945149866</v>
      </c>
      <c r="E47" s="410">
        <f t="shared" si="47"/>
        <v>8.1779624354638276</v>
      </c>
      <c r="F47" s="410">
        <f t="shared" si="28"/>
        <v>0</v>
      </c>
      <c r="G47" s="410">
        <f t="shared" si="28"/>
        <v>0</v>
      </c>
      <c r="H47" s="410">
        <f t="shared" si="47"/>
        <v>8.8209428604218818</v>
      </c>
      <c r="I47" s="410">
        <f t="shared" si="5"/>
        <v>0</v>
      </c>
      <c r="J47" s="410">
        <f t="shared" si="47"/>
        <v>10.292075773767081</v>
      </c>
      <c r="K47" s="410">
        <f t="shared" si="47"/>
        <v>9.8975241345746667</v>
      </c>
      <c r="L47" s="410">
        <f t="shared" si="47"/>
        <v>10.553960999561584</v>
      </c>
      <c r="M47" s="410">
        <f t="shared" si="47"/>
        <v>10.943723710066793</v>
      </c>
      <c r="N47" s="602">
        <f t="shared" si="34"/>
        <v>8.2513536860884784</v>
      </c>
      <c r="O47" s="602"/>
      <c r="P47" s="411">
        <f t="shared" si="6"/>
        <v>1</v>
      </c>
      <c r="Q47" s="410">
        <f t="shared" si="7"/>
        <v>0</v>
      </c>
      <c r="R47" s="412">
        <f>N47*$N$7</f>
        <v>45214276.249308273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75</v>
      </c>
      <c r="E59" s="1">
        <v>85</v>
      </c>
      <c r="F59" s="1">
        <v>0</v>
      </c>
      <c r="G59" s="1">
        <v>0</v>
      </c>
      <c r="H59" s="1">
        <v>55</v>
      </c>
      <c r="I59" s="1">
        <v>0</v>
      </c>
      <c r="J59" s="1">
        <v>19</v>
      </c>
      <c r="K59" s="1">
        <v>46</v>
      </c>
      <c r="L59" s="1">
        <v>0</v>
      </c>
      <c r="M59" s="1">
        <v>23</v>
      </c>
      <c r="O59" s="1">
        <f>SUM(C59:M59)</f>
        <v>303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685092.74</v>
      </c>
      <c r="E61" s="505">
        <v>366881.68</v>
      </c>
      <c r="F61" s="504">
        <v>0</v>
      </c>
      <c r="G61" s="504">
        <v>0</v>
      </c>
      <c r="H61" s="505">
        <v>285779.33</v>
      </c>
      <c r="I61" s="504">
        <v>0</v>
      </c>
      <c r="J61" s="503">
        <v>149509.87</v>
      </c>
      <c r="K61" s="505">
        <v>209854.48</v>
      </c>
      <c r="L61" s="504">
        <v>0</v>
      </c>
      <c r="M61" s="505">
        <v>113923.5</v>
      </c>
      <c r="N61" s="342"/>
      <c r="O61" s="344">
        <f>SUM(C61:M61)</f>
        <v>1811041.6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48">SUM(D64:D69)</f>
        <v>1.123324</v>
      </c>
      <c r="E63" s="354">
        <f t="shared" si="48"/>
        <v>1.463908</v>
      </c>
      <c r="F63" s="354">
        <f>SUM(F64:F69)</f>
        <v>0</v>
      </c>
      <c r="G63" s="354">
        <f t="shared" si="48"/>
        <v>0</v>
      </c>
      <c r="H63" s="354">
        <f t="shared" si="48"/>
        <v>2.0061040000000001</v>
      </c>
      <c r="I63" s="354">
        <f t="shared" si="48"/>
        <v>0</v>
      </c>
      <c r="J63" s="354">
        <f t="shared" si="48"/>
        <v>2.1779140000000003</v>
      </c>
      <c r="K63" s="354">
        <f t="shared" si="48"/>
        <v>2.9307599999999998</v>
      </c>
      <c r="L63" s="354"/>
      <c r="M63" s="354">
        <f t="shared" si="48"/>
        <v>3.7354000000000003</v>
      </c>
      <c r="N63" s="351"/>
      <c r="O63" s="352">
        <f>(C63*$C$61+D63*$D$61+E63*$E$61+F63*$F$61+G63*$G$61+H63*$H$61+I63*$I$61+J63*$J$61+K63*$K$61+L63*$L$61+M63*$M$61)/$O$61</f>
        <v>1.7924313815980262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49">(C64*$C$61+D64*$D$61+E64*$E$61+F64*$F$61+G64*$G$61+H64*$H$61+I64*$I$61+J64*$J$61+K64*$K$61+L64*$L$61+M64*$M$61)/$O$61</f>
        <v>1.1350022241543209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50">D64*0.04</f>
        <v>3.1424000000000001E-2</v>
      </c>
      <c r="E65" s="39">
        <f t="shared" si="50"/>
        <v>3.6208000000000004E-2</v>
      </c>
      <c r="F65" s="39">
        <f t="shared" si="50"/>
        <v>0</v>
      </c>
      <c r="G65" s="39">
        <f t="shared" si="50"/>
        <v>0</v>
      </c>
      <c r="H65" s="39">
        <f t="shared" si="50"/>
        <v>5.4404000000000008E-2</v>
      </c>
      <c r="I65" s="39">
        <f t="shared" si="50"/>
        <v>0</v>
      </c>
      <c r="J65" s="39">
        <f>0.06*J64</f>
        <v>5.8313999999999998E-2</v>
      </c>
      <c r="K65" s="39">
        <f t="shared" si="50"/>
        <v>7.5759999999999994E-2</v>
      </c>
      <c r="L65" s="39"/>
      <c r="M65" s="39">
        <f t="shared" si="50"/>
        <v>8.9099999999999999E-2</v>
      </c>
      <c r="N65" s="34"/>
      <c r="O65" s="89">
        <f t="shared" si="49"/>
        <v>4.7004785872671283E-2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2.46E-2</v>
      </c>
      <c r="E66" s="34">
        <v>1.29E-2</v>
      </c>
      <c r="F66" s="34">
        <v>0</v>
      </c>
      <c r="G66" s="34">
        <v>0</v>
      </c>
      <c r="H66" s="34">
        <v>2.5999999999999999E-3</v>
      </c>
      <c r="I66" s="34">
        <v>0</v>
      </c>
      <c r="J66" s="34">
        <v>5.3699999999999998E-2</v>
      </c>
      <c r="K66" s="34">
        <v>3.3399999999999999E-2</v>
      </c>
      <c r="L66" s="34">
        <v>0</v>
      </c>
      <c r="M66" s="34">
        <v>8.72E-2</v>
      </c>
      <c r="N66" s="34"/>
      <c r="O66" s="89">
        <f t="shared" si="49"/>
        <v>2.6118135654642053E-2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49"/>
        <v>0.17509628730118623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0.15190000000000001</v>
      </c>
      <c r="E68" s="34">
        <v>0.3407</v>
      </c>
      <c r="F68" s="34">
        <v>0</v>
      </c>
      <c r="G68" s="34">
        <v>0</v>
      </c>
      <c r="H68" s="34">
        <v>0.3921</v>
      </c>
      <c r="I68" s="34">
        <v>0</v>
      </c>
      <c r="J68" s="34">
        <v>0.52690000000000003</v>
      </c>
      <c r="K68" s="34">
        <v>0.69379999999999997</v>
      </c>
      <c r="L68" s="34">
        <v>0</v>
      </c>
      <c r="M68" s="34">
        <v>1.0556000000000001</v>
      </c>
      <c r="N68" s="34"/>
      <c r="O68" s="89">
        <f t="shared" si="49"/>
        <v>0.37864822442620866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49"/>
        <v>3.0561724188997091E-2</v>
      </c>
    </row>
    <row r="70" spans="1:15" ht="28.8" x14ac:dyDescent="0.3">
      <c r="A70" s="349">
        <v>5</v>
      </c>
      <c r="B70" s="353" t="s">
        <v>71</v>
      </c>
      <c r="C70" s="354">
        <f t="shared" ref="C70:K70" si="51">SUM(C71:C73,C77:C78)</f>
        <v>0</v>
      </c>
      <c r="D70" s="354">
        <f t="shared" si="51"/>
        <v>3.4263108593</v>
      </c>
      <c r="E70" s="354">
        <f t="shared" si="51"/>
        <v>5.5038891910999999</v>
      </c>
      <c r="F70" s="354">
        <f t="shared" si="51"/>
        <v>0</v>
      </c>
      <c r="G70" s="354">
        <f t="shared" si="51"/>
        <v>0</v>
      </c>
      <c r="H70" s="354">
        <f t="shared" si="51"/>
        <v>5.5038891910999999</v>
      </c>
      <c r="I70" s="354">
        <f t="shared" si="51"/>
        <v>0</v>
      </c>
      <c r="J70" s="354">
        <f t="shared" si="51"/>
        <v>6.0068589818000007</v>
      </c>
      <c r="K70" s="354">
        <f t="shared" si="51"/>
        <v>5.5038891910999999</v>
      </c>
      <c r="L70" s="354"/>
      <c r="M70" s="354">
        <f>SUM(M71:M73,M77:M78)</f>
        <v>5.5038891910999999</v>
      </c>
      <c r="N70" s="351"/>
      <c r="O70" s="352">
        <f t="shared" si="49"/>
        <v>4.7594916665616314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1.7901</v>
      </c>
      <c r="E71" s="34">
        <v>2.7627000000000002</v>
      </c>
      <c r="F71" s="34">
        <v>0</v>
      </c>
      <c r="G71" s="34">
        <v>0</v>
      </c>
      <c r="H71" s="34">
        <v>2.7627000000000002</v>
      </c>
      <c r="I71" s="34">
        <v>0</v>
      </c>
      <c r="J71" s="34">
        <v>3.0226000000000002</v>
      </c>
      <c r="K71" s="34">
        <v>2.7627000000000002</v>
      </c>
      <c r="L71" s="34">
        <v>0</v>
      </c>
      <c r="M71" s="34">
        <v>2.7627000000000002</v>
      </c>
      <c r="N71" s="39"/>
      <c r="O71" s="89">
        <f t="shared" si="49"/>
        <v>2.4162344170387913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0.75881085930000003</v>
      </c>
      <c r="E72" s="39">
        <f t="shared" ref="E72:K72" si="52">E71*0.423893</f>
        <v>1.1710891911000001</v>
      </c>
      <c r="F72" s="39">
        <f t="shared" si="52"/>
        <v>0</v>
      </c>
      <c r="G72" s="39">
        <f t="shared" si="52"/>
        <v>0</v>
      </c>
      <c r="H72" s="39">
        <f t="shared" si="52"/>
        <v>1.1710891911000001</v>
      </c>
      <c r="I72" s="39">
        <f t="shared" si="52"/>
        <v>0</v>
      </c>
      <c r="J72" s="39">
        <f t="shared" si="52"/>
        <v>1.2812589818000002</v>
      </c>
      <c r="K72" s="39">
        <f t="shared" si="52"/>
        <v>1.1710891911000001</v>
      </c>
      <c r="L72" s="39"/>
      <c r="M72" s="39">
        <f t="shared" ref="M72" si="53">M71*0.423893</f>
        <v>1.1710891911000001</v>
      </c>
      <c r="N72" s="39"/>
      <c r="O72" s="89">
        <f t="shared" si="49"/>
        <v>1.0242248557418243</v>
      </c>
    </row>
    <row r="73" spans="1:15" x14ac:dyDescent="0.3">
      <c r="A73" s="280" t="s">
        <v>8</v>
      </c>
      <c r="B73" s="1" t="s">
        <v>35</v>
      </c>
      <c r="C73" s="43">
        <f t="shared" ref="C73:K73" si="54">SUM(C74:C76)</f>
        <v>0</v>
      </c>
      <c r="D73" s="43">
        <f t="shared" ref="D73" si="55">SUM(D74:D76)</f>
        <v>0.65129999999999999</v>
      </c>
      <c r="E73" s="43">
        <f t="shared" si="54"/>
        <v>1.2068000000000001</v>
      </c>
      <c r="F73" s="43">
        <f t="shared" si="54"/>
        <v>0</v>
      </c>
      <c r="G73" s="43">
        <f t="shared" ref="G73:I73" si="56">SUM(G74:G76)</f>
        <v>0</v>
      </c>
      <c r="H73" s="43">
        <f t="shared" si="56"/>
        <v>1.2068000000000001</v>
      </c>
      <c r="I73" s="43">
        <f t="shared" si="56"/>
        <v>0</v>
      </c>
      <c r="J73" s="43">
        <f t="shared" si="54"/>
        <v>1.3066</v>
      </c>
      <c r="K73" s="43">
        <f t="shared" si="54"/>
        <v>1.2068000000000001</v>
      </c>
      <c r="L73" s="43"/>
      <c r="M73" s="43">
        <f t="shared" ref="M73" si="57">SUM(M74:M76)</f>
        <v>1.2068000000000001</v>
      </c>
      <c r="N73" s="43"/>
      <c r="O73" s="75">
        <f t="shared" si="49"/>
        <v>1.0049007548120374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0.58179999999999998</v>
      </c>
      <c r="E74" s="34">
        <v>1.0780000000000001</v>
      </c>
      <c r="F74" s="34">
        <v>0</v>
      </c>
      <c r="G74" s="34">
        <v>0</v>
      </c>
      <c r="H74" s="34">
        <v>1.0780000000000001</v>
      </c>
      <c r="I74" s="34">
        <v>0</v>
      </c>
      <c r="J74" s="34">
        <v>1.1726000000000001</v>
      </c>
      <c r="K74" s="34">
        <v>1.0780000000000001</v>
      </c>
      <c r="L74" s="34">
        <v>0</v>
      </c>
      <c r="M74" s="34">
        <v>1.0780000000000001</v>
      </c>
      <c r="N74" s="39"/>
      <c r="O74" s="89">
        <f t="shared" si="49"/>
        <v>0.89810386515362228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6.1699999999999998E-2</v>
      </c>
      <c r="E75" s="34">
        <v>0.1143</v>
      </c>
      <c r="F75" s="34">
        <v>0</v>
      </c>
      <c r="G75" s="34">
        <v>0</v>
      </c>
      <c r="H75" s="34">
        <v>0.1143</v>
      </c>
      <c r="I75" s="34">
        <v>0</v>
      </c>
      <c r="J75" s="34">
        <v>0.11890000000000001</v>
      </c>
      <c r="K75" s="34">
        <v>0.1143</v>
      </c>
      <c r="L75" s="34">
        <v>0</v>
      </c>
      <c r="M75" s="34">
        <v>0.1143</v>
      </c>
      <c r="N75" s="39"/>
      <c r="O75" s="89">
        <f t="shared" si="49"/>
        <v>9.4781876991671524E-2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7.7999999999999996E-3</v>
      </c>
      <c r="E76" s="34">
        <v>1.4500000000000001E-2</v>
      </c>
      <c r="F76" s="34">
        <v>0</v>
      </c>
      <c r="G76" s="34">
        <v>0</v>
      </c>
      <c r="H76" s="34">
        <v>1.4500000000000001E-2</v>
      </c>
      <c r="I76" s="34">
        <v>0</v>
      </c>
      <c r="J76" s="34">
        <v>1.5100000000000001E-2</v>
      </c>
      <c r="K76" s="34">
        <v>1.4500000000000001E-2</v>
      </c>
      <c r="L76" s="34">
        <v>0</v>
      </c>
      <c r="M76" s="34">
        <v>1.4500000000000001E-2</v>
      </c>
      <c r="N76" s="39"/>
      <c r="O76" s="89">
        <f t="shared" si="49"/>
        <v>1.2015012666743822E-2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0.17249999999999999</v>
      </c>
      <c r="E77" s="34">
        <v>0.28050000000000003</v>
      </c>
      <c r="F77" s="34">
        <v>0</v>
      </c>
      <c r="G77" s="34">
        <v>0</v>
      </c>
      <c r="H77" s="34">
        <v>0.28050000000000003</v>
      </c>
      <c r="I77" s="34">
        <v>0</v>
      </c>
      <c r="J77" s="34">
        <v>0.30590000000000001</v>
      </c>
      <c r="K77" s="34">
        <v>0.28050000000000003</v>
      </c>
      <c r="L77" s="34">
        <v>0</v>
      </c>
      <c r="M77" s="34">
        <v>0.28050000000000003</v>
      </c>
      <c r="N77" s="39"/>
      <c r="O77" s="89">
        <f t="shared" si="49"/>
        <v>0.24174193656181059</v>
      </c>
    </row>
    <row r="78" spans="1:15" x14ac:dyDescent="0.3">
      <c r="A78" s="595"/>
      <c r="B78" t="s">
        <v>117</v>
      </c>
      <c r="C78" s="34">
        <v>0</v>
      </c>
      <c r="D78" s="34">
        <v>5.3600000000000002E-2</v>
      </c>
      <c r="E78" s="34">
        <v>8.2799999999999999E-2</v>
      </c>
      <c r="F78" s="34">
        <v>0</v>
      </c>
      <c r="G78" s="34">
        <v>0</v>
      </c>
      <c r="H78" s="34">
        <v>8.2799999999999999E-2</v>
      </c>
      <c r="I78" s="34">
        <v>0</v>
      </c>
      <c r="J78" s="34">
        <v>9.0499999999999997E-2</v>
      </c>
      <c r="K78" s="34">
        <v>8.2799999999999999E-2</v>
      </c>
      <c r="L78" s="34">
        <v>0</v>
      </c>
      <c r="M78" s="34">
        <v>8.2799999999999999E-2</v>
      </c>
      <c r="N78" s="39"/>
      <c r="O78" s="89">
        <f t="shared" si="49"/>
        <v>7.2389702407167217E-2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0.53160000000000007</v>
      </c>
      <c r="E79" s="354">
        <f t="shared" ref="E79:K79" si="58">SUM(E80:E82)</f>
        <v>0.64959999999999996</v>
      </c>
      <c r="F79" s="354">
        <f>SUM(F80:F82)</f>
        <v>0</v>
      </c>
      <c r="G79" s="354">
        <f t="shared" ref="G79:I79" si="59">SUM(G80:G82)</f>
        <v>0</v>
      </c>
      <c r="H79" s="354">
        <f t="shared" si="59"/>
        <v>0.64959999999999996</v>
      </c>
      <c r="I79" s="354">
        <f t="shared" si="59"/>
        <v>0</v>
      </c>
      <c r="J79" s="354">
        <f t="shared" si="58"/>
        <v>1.2208999999999999</v>
      </c>
      <c r="K79" s="354">
        <f t="shared" si="58"/>
        <v>0.64959999999999996</v>
      </c>
      <c r="L79" s="354"/>
      <c r="M79" s="354">
        <f t="shared" ref="M79" si="60">SUM(M80:M82)</f>
        <v>0.64959999999999996</v>
      </c>
      <c r="N79" s="354"/>
      <c r="O79" s="352">
        <f t="shared" si="49"/>
        <v>0.65212564348107727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0.1946</v>
      </c>
      <c r="E80" s="34">
        <v>0.31259999999999999</v>
      </c>
      <c r="F80" s="34">
        <v>0</v>
      </c>
      <c r="G80" s="34">
        <v>0</v>
      </c>
      <c r="H80" s="34">
        <v>0.31259999999999999</v>
      </c>
      <c r="I80" s="34">
        <v>0</v>
      </c>
      <c r="J80" s="34">
        <v>0.34110000000000001</v>
      </c>
      <c r="K80" s="34">
        <v>0.31259999999999999</v>
      </c>
      <c r="L80" s="34">
        <v>0</v>
      </c>
      <c r="M80" s="34">
        <v>0.31259999999999999</v>
      </c>
      <c r="N80" s="39"/>
      <c r="O80" s="89">
        <f t="shared" si="49"/>
        <v>0.2703149900780854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0.33700000000000002</v>
      </c>
      <c r="E81" s="34">
        <v>0.33700000000000002</v>
      </c>
      <c r="F81" s="34">
        <v>0</v>
      </c>
      <c r="G81" s="34">
        <v>0</v>
      </c>
      <c r="H81" s="34">
        <v>0.33700000000000002</v>
      </c>
      <c r="I81" s="34">
        <v>0</v>
      </c>
      <c r="J81" s="34">
        <v>0.33700000000000002</v>
      </c>
      <c r="K81" s="34">
        <v>0.33700000000000002</v>
      </c>
      <c r="L81" s="34">
        <v>0</v>
      </c>
      <c r="M81" s="34">
        <v>0.33700000000000002</v>
      </c>
      <c r="N81" s="39"/>
      <c r="O81" s="89">
        <f t="shared" si="49"/>
        <v>0.33700000000000002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49"/>
        <v>4.4810653402991951E-2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49"/>
        <v>4.4810653402991951E-2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61">SUM(E85:E86)</f>
        <v>0</v>
      </c>
      <c r="F84" s="354">
        <f>SUM(F85:F86)</f>
        <v>0</v>
      </c>
      <c r="G84" s="354">
        <f t="shared" si="61"/>
        <v>0</v>
      </c>
      <c r="H84" s="354">
        <f t="shared" si="61"/>
        <v>0</v>
      </c>
      <c r="I84" s="354">
        <f t="shared" si="61"/>
        <v>0</v>
      </c>
      <c r="J84" s="354">
        <f t="shared" si="61"/>
        <v>0</v>
      </c>
      <c r="K84" s="354">
        <f t="shared" si="61"/>
        <v>0</v>
      </c>
      <c r="L84" s="354"/>
      <c r="M84" s="354">
        <f t="shared" si="61"/>
        <v>0</v>
      </c>
      <c r="N84" s="354"/>
      <c r="O84" s="352">
        <f t="shared" si="49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49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49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62">SUM(E88:E91)</f>
        <v>0</v>
      </c>
      <c r="F87" s="354">
        <f>SUM(F88:F91)</f>
        <v>0</v>
      </c>
      <c r="G87" s="354">
        <f t="shared" si="62"/>
        <v>0</v>
      </c>
      <c r="H87" s="354">
        <f t="shared" si="62"/>
        <v>0</v>
      </c>
      <c r="I87" s="354">
        <f t="shared" si="62"/>
        <v>0</v>
      </c>
      <c r="J87" s="354">
        <f t="shared" si="62"/>
        <v>0</v>
      </c>
      <c r="K87" s="354">
        <f t="shared" si="62"/>
        <v>0</v>
      </c>
      <c r="L87" s="354"/>
      <c r="M87" s="354">
        <f t="shared" si="62"/>
        <v>0</v>
      </c>
      <c r="N87" s="354"/>
      <c r="O87" s="352">
        <f t="shared" si="49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49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49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49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49"/>
        <v>0</v>
      </c>
    </row>
    <row r="92" spans="1:20" x14ac:dyDescent="0.3">
      <c r="A92" s="349">
        <v>9</v>
      </c>
      <c r="B92" s="350" t="s">
        <v>51</v>
      </c>
      <c r="C92" s="354">
        <f t="shared" ref="C92:K92" si="63">SUM(C95,C97)</f>
        <v>0</v>
      </c>
      <c r="D92" s="354">
        <f t="shared" si="63"/>
        <v>0.43225048701093244</v>
      </c>
      <c r="E92" s="354">
        <f t="shared" si="63"/>
        <v>0.64799674425249487</v>
      </c>
      <c r="F92" s="354">
        <f t="shared" si="63"/>
        <v>0</v>
      </c>
      <c r="G92" s="354">
        <f t="shared" si="63"/>
        <v>0</v>
      </c>
      <c r="H92" s="354">
        <f t="shared" si="63"/>
        <v>0.69412027358049488</v>
      </c>
      <c r="I92" s="354">
        <f t="shared" si="63"/>
        <v>0</v>
      </c>
      <c r="J92" s="354">
        <f t="shared" si="63"/>
        <v>0.80012178921576271</v>
      </c>
      <c r="K92" s="354">
        <f t="shared" si="63"/>
        <v>0.77277891018849476</v>
      </c>
      <c r="L92" s="354"/>
      <c r="M92" s="354">
        <f>SUM(M95,M97)</f>
        <v>0.84122802570849486</v>
      </c>
      <c r="N92" s="354"/>
      <c r="O92" s="352">
        <f t="shared" si="49"/>
        <v>0.61283401410049421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49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64">SUM(C87,C84,C79,C70,C63)+C93</f>
        <v>0</v>
      </c>
      <c r="D94" s="360">
        <f t="shared" si="64"/>
        <v>5.0812348593000003</v>
      </c>
      <c r="E94" s="360">
        <f t="shared" si="64"/>
        <v>7.6173971911000002</v>
      </c>
      <c r="F94" s="360">
        <f t="shared" si="64"/>
        <v>0</v>
      </c>
      <c r="G94" s="360">
        <f t="shared" si="64"/>
        <v>0</v>
      </c>
      <c r="H94" s="360">
        <f t="shared" si="64"/>
        <v>8.1595931911000008</v>
      </c>
      <c r="I94" s="360">
        <f t="shared" si="64"/>
        <v>0</v>
      </c>
      <c r="J94" s="360">
        <f t="shared" si="64"/>
        <v>9.4056729818000022</v>
      </c>
      <c r="K94" s="360">
        <f t="shared" si="64"/>
        <v>9.0842491910999996</v>
      </c>
      <c r="L94" s="360">
        <f t="shared" si="64"/>
        <v>0</v>
      </c>
      <c r="M94" s="360">
        <f t="shared" si="64"/>
        <v>9.8888891911000005</v>
      </c>
      <c r="N94" s="361"/>
      <c r="O94" s="455">
        <f t="shared" si="49"/>
        <v>7.2040486916407351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65">SUM(C96:C96)</f>
        <v>0</v>
      </c>
      <c r="D95" s="354">
        <f t="shared" si="65"/>
        <v>0.10585736582379691</v>
      </c>
      <c r="E95" s="354">
        <f t="shared" si="65"/>
        <v>0.15869323568218632</v>
      </c>
      <c r="F95" s="354">
        <f t="shared" si="65"/>
        <v>0</v>
      </c>
      <c r="G95" s="354">
        <f t="shared" si="65"/>
        <v>0</v>
      </c>
      <c r="H95" s="354">
        <f t="shared" si="65"/>
        <v>0.16998880495018631</v>
      </c>
      <c r="I95" s="354">
        <f t="shared" si="65"/>
        <v>0</v>
      </c>
      <c r="J95" s="354">
        <f t="shared" si="65"/>
        <v>0.19594838522983946</v>
      </c>
      <c r="K95" s="354">
        <f t="shared" si="65"/>
        <v>0.18925216339818629</v>
      </c>
      <c r="L95" s="354"/>
      <c r="M95" s="354">
        <f>SUM(M96:M96)</f>
        <v>0.20601522851818632</v>
      </c>
      <c r="N95" s="354"/>
      <c r="O95" s="352">
        <f t="shared" si="49"/>
        <v>0.15008194639295142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66">0.020833*D94</f>
        <v>0.10585736582379691</v>
      </c>
      <c r="E96" s="246">
        <f t="shared" si="66"/>
        <v>0.15869323568218632</v>
      </c>
      <c r="F96" s="246">
        <f t="shared" si="66"/>
        <v>0</v>
      </c>
      <c r="G96" s="246">
        <f t="shared" si="66"/>
        <v>0</v>
      </c>
      <c r="H96" s="246">
        <f t="shared" si="66"/>
        <v>0.16998880495018631</v>
      </c>
      <c r="I96" s="246">
        <f t="shared" si="66"/>
        <v>0</v>
      </c>
      <c r="J96" s="246">
        <f t="shared" si="66"/>
        <v>0.19594838522983946</v>
      </c>
      <c r="K96" s="246">
        <f t="shared" si="66"/>
        <v>0.18925216339818629</v>
      </c>
      <c r="L96" s="34"/>
      <c r="M96" s="246">
        <f t="shared" si="66"/>
        <v>0.20601522851818632</v>
      </c>
      <c r="N96" s="39"/>
      <c r="O96" s="246">
        <f t="shared" si="49"/>
        <v>0.15008194639295142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67">SUM(D98,D99)</f>
        <v>0.32639312118713554</v>
      </c>
      <c r="E97" s="354">
        <f t="shared" si="67"/>
        <v>0.48930350857030858</v>
      </c>
      <c r="F97" s="354">
        <f t="shared" si="67"/>
        <v>0</v>
      </c>
      <c r="G97" s="354">
        <f t="shared" si="67"/>
        <v>0</v>
      </c>
      <c r="H97" s="354">
        <f t="shared" si="67"/>
        <v>0.52413146863030857</v>
      </c>
      <c r="I97" s="354">
        <f t="shared" si="67"/>
        <v>0</v>
      </c>
      <c r="J97" s="354">
        <f t="shared" si="67"/>
        <v>0.60417340398592323</v>
      </c>
      <c r="K97" s="354">
        <f t="shared" si="67"/>
        <v>0.58352674679030847</v>
      </c>
      <c r="L97" s="354"/>
      <c r="M97" s="354">
        <f t="shared" si="67"/>
        <v>0.63521279719030854</v>
      </c>
      <c r="N97" s="354"/>
      <c r="O97" s="352">
        <f t="shared" si="49"/>
        <v>0.46275206770754268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68">D96</f>
        <v>0.10585736582379691</v>
      </c>
      <c r="E98" s="39">
        <f t="shared" si="68"/>
        <v>0.15869323568218632</v>
      </c>
      <c r="F98" s="39">
        <f t="shared" si="68"/>
        <v>0</v>
      </c>
      <c r="G98" s="39">
        <f t="shared" si="68"/>
        <v>0</v>
      </c>
      <c r="H98" s="39">
        <f t="shared" si="68"/>
        <v>0.16998880495018631</v>
      </c>
      <c r="I98" s="39">
        <f t="shared" si="68"/>
        <v>0</v>
      </c>
      <c r="J98" s="39">
        <f t="shared" si="68"/>
        <v>0.19594838522983946</v>
      </c>
      <c r="K98" s="39">
        <f t="shared" si="68"/>
        <v>0.18925216339818629</v>
      </c>
      <c r="L98" s="39"/>
      <c r="M98" s="39">
        <f t="shared" si="68"/>
        <v>0.20601522851818632</v>
      </c>
      <c r="N98" s="39"/>
      <c r="O98" s="246">
        <f t="shared" si="49"/>
        <v>0.15008194639295142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69">0.043402*D94</f>
        <v>0.22053575536333864</v>
      </c>
      <c r="E99" s="246">
        <f t="shared" si="69"/>
        <v>0.33061027288812223</v>
      </c>
      <c r="F99" s="246">
        <f t="shared" si="69"/>
        <v>0</v>
      </c>
      <c r="G99" s="246">
        <f t="shared" si="69"/>
        <v>0</v>
      </c>
      <c r="H99" s="246">
        <f t="shared" si="69"/>
        <v>0.35414266368012226</v>
      </c>
      <c r="I99" s="246">
        <f t="shared" si="69"/>
        <v>0</v>
      </c>
      <c r="J99" s="246">
        <f t="shared" si="69"/>
        <v>0.40822501875608375</v>
      </c>
      <c r="K99" s="246">
        <f t="shared" si="69"/>
        <v>0.39427458339212224</v>
      </c>
      <c r="L99" s="34"/>
      <c r="M99" s="246">
        <f t="shared" si="69"/>
        <v>0.42919756867212228</v>
      </c>
      <c r="N99" s="39"/>
      <c r="O99" s="246">
        <f t="shared" si="49"/>
        <v>0.31267012131459121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1.66E-2</v>
      </c>
      <c r="E100" s="509">
        <v>1.66E-2</v>
      </c>
      <c r="F100" s="509">
        <v>0</v>
      </c>
      <c r="G100" s="509">
        <v>0</v>
      </c>
      <c r="H100" s="509">
        <v>1.66E-2</v>
      </c>
      <c r="I100" s="509">
        <v>0</v>
      </c>
      <c r="J100" s="509">
        <v>1.66E-2</v>
      </c>
      <c r="K100" s="509">
        <v>1.66E-2</v>
      </c>
      <c r="L100" s="509">
        <v>0</v>
      </c>
      <c r="M100" s="509">
        <v>1.66E-2</v>
      </c>
      <c r="N100" s="367"/>
      <c r="O100" s="368">
        <f t="shared" si="49"/>
        <v>1.6599999999999997E-2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70">SUM(D92,D94,D100)</f>
        <v>5.5300853463109334</v>
      </c>
      <c r="E101" s="340">
        <f t="shared" si="70"/>
        <v>8.2819939353524958</v>
      </c>
      <c r="F101" s="340">
        <f t="shared" si="70"/>
        <v>0</v>
      </c>
      <c r="G101" s="340">
        <f t="shared" si="70"/>
        <v>0</v>
      </c>
      <c r="H101" s="340">
        <f t="shared" si="70"/>
        <v>8.8703134646804962</v>
      </c>
      <c r="I101" s="340">
        <f t="shared" si="70"/>
        <v>0</v>
      </c>
      <c r="J101" s="340">
        <f t="shared" si="70"/>
        <v>10.222394771015765</v>
      </c>
      <c r="K101" s="340">
        <f t="shared" si="70"/>
        <v>9.8736281012884941</v>
      </c>
      <c r="L101" s="340">
        <f t="shared" si="70"/>
        <v>0</v>
      </c>
      <c r="M101" s="340">
        <f t="shared" si="70"/>
        <v>10.746717216808495</v>
      </c>
      <c r="N101" s="356"/>
      <c r="O101" s="467">
        <f t="shared" si="49"/>
        <v>7.8334827057412291</v>
      </c>
      <c r="P101" s="335" t="s">
        <v>259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0.31666256458909037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31</v>
      </c>
      <c r="E107" s="1">
        <v>101</v>
      </c>
      <c r="F107" s="1">
        <v>0</v>
      </c>
      <c r="G107" s="1">
        <v>0</v>
      </c>
      <c r="H107" s="1">
        <v>59</v>
      </c>
      <c r="I107" s="1">
        <v>0</v>
      </c>
      <c r="J107" s="1">
        <v>7</v>
      </c>
      <c r="K107" s="1">
        <v>54</v>
      </c>
      <c r="L107" s="1">
        <v>12</v>
      </c>
      <c r="M107" s="1">
        <v>30</v>
      </c>
      <c r="O107" s="1">
        <f>SUM(C107:M107)</f>
        <v>294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298923.90999999997</v>
      </c>
      <c r="E109" s="505">
        <v>597576.41</v>
      </c>
      <c r="F109" s="504">
        <v>0</v>
      </c>
      <c r="G109" s="504">
        <v>0</v>
      </c>
      <c r="H109" s="505">
        <v>343358.22</v>
      </c>
      <c r="I109" s="504">
        <v>0</v>
      </c>
      <c r="J109" s="503">
        <v>34328.720000000001</v>
      </c>
      <c r="K109" s="505">
        <v>229883.33</v>
      </c>
      <c r="L109" s="505">
        <v>60846.36</v>
      </c>
      <c r="M109" s="505">
        <v>139767.91</v>
      </c>
      <c r="N109" s="342"/>
      <c r="O109" s="344">
        <f>SUM(C109:M109)</f>
        <v>1704684.86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71">SUM(D112:D117)</f>
        <v>1.116128</v>
      </c>
      <c r="E111" s="354">
        <f t="shared" si="71"/>
        <v>1.3951120000000001</v>
      </c>
      <c r="F111" s="354">
        <f t="shared" si="71"/>
        <v>0</v>
      </c>
      <c r="G111" s="354">
        <f t="shared" si="71"/>
        <v>0</v>
      </c>
      <c r="H111" s="354">
        <f t="shared" si="71"/>
        <v>1.9706080000000004</v>
      </c>
      <c r="I111" s="354"/>
      <c r="J111" s="354">
        <f t="shared" si="71"/>
        <v>2.6162640000000001</v>
      </c>
      <c r="K111" s="354">
        <f>SUM(K112:K117)</f>
        <v>2.9921639999999994</v>
      </c>
      <c r="L111" s="354">
        <f t="shared" si="71"/>
        <v>3.8226</v>
      </c>
      <c r="M111" s="354">
        <f t="shared" si="71"/>
        <v>4.0232679999999998</v>
      </c>
      <c r="N111" s="351"/>
      <c r="O111" s="352">
        <f t="shared" ref="O111:O124" si="72">(C111*$C$109+D111*$D$109+E111*$E$109+F111*$F$109+G111*$G$109+H111*$H$109+I111*$I$109+J111*$J$109+K111*$K$109+L111*$L$109+M111*$M$109)/$O$109</f>
        <v>2.0041971250452941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1.1194</v>
      </c>
      <c r="K112" s="34">
        <v>1.8940999999999999</v>
      </c>
      <c r="L112" s="34">
        <v>2.6324999999999998</v>
      </c>
      <c r="M112" s="34">
        <v>2.4491999999999998</v>
      </c>
      <c r="N112" s="34"/>
      <c r="O112" s="89">
        <f t="shared" si="72"/>
        <v>1.3018438395100191</v>
      </c>
    </row>
    <row r="113" spans="1:15" x14ac:dyDescent="0.3">
      <c r="A113" s="2" t="s">
        <v>4</v>
      </c>
      <c r="B113" t="s">
        <v>31</v>
      </c>
      <c r="C113" s="39">
        <f t="shared" ref="C113:M113" si="73">C112*0.04</f>
        <v>0</v>
      </c>
      <c r="D113" s="39">
        <f t="shared" si="73"/>
        <v>3.1427999999999998E-2</v>
      </c>
      <c r="E113" s="39">
        <f t="shared" si="73"/>
        <v>3.6212000000000001E-2</v>
      </c>
      <c r="F113" s="39">
        <f t="shared" si="73"/>
        <v>0</v>
      </c>
      <c r="G113" s="39">
        <f t="shared" si="73"/>
        <v>0</v>
      </c>
      <c r="H113" s="39">
        <f t="shared" si="73"/>
        <v>5.4408000000000005E-2</v>
      </c>
      <c r="I113" s="39"/>
      <c r="J113" s="39">
        <f>J112*0.06</f>
        <v>6.7164000000000001E-2</v>
      </c>
      <c r="K113" s="39">
        <f t="shared" si="73"/>
        <v>7.5763999999999998E-2</v>
      </c>
      <c r="L113" s="39">
        <f t="shared" si="73"/>
        <v>0.10529999999999999</v>
      </c>
      <c r="M113" s="39">
        <f t="shared" si="73"/>
        <v>9.7968E-2</v>
      </c>
      <c r="N113" s="34"/>
      <c r="O113" s="89">
        <f t="shared" si="72"/>
        <v>5.2524600186359384E-2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2.53E-2</v>
      </c>
      <c r="E114" s="34">
        <v>3.5400000000000001E-2</v>
      </c>
      <c r="F114" s="34">
        <v>0</v>
      </c>
      <c r="G114" s="34">
        <v>0</v>
      </c>
      <c r="H114" s="34">
        <v>1.11E-2</v>
      </c>
      <c r="I114" s="34">
        <v>0</v>
      </c>
      <c r="J114" s="34">
        <v>7.7499999999999999E-2</v>
      </c>
      <c r="K114" s="34">
        <v>4.4999999999999998E-2</v>
      </c>
      <c r="L114" s="34">
        <v>0.1426</v>
      </c>
      <c r="M114" s="34">
        <v>7.7600000000000002E-2</v>
      </c>
      <c r="N114" s="34"/>
      <c r="O114" s="89">
        <f t="shared" si="72"/>
        <v>3.8163160832554117E-2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72"/>
        <v>0.18812223867290051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0.1439</v>
      </c>
      <c r="E116" s="34">
        <v>0.24929999999999999</v>
      </c>
      <c r="F116" s="34">
        <v>0</v>
      </c>
      <c r="G116" s="34">
        <v>0</v>
      </c>
      <c r="H116" s="34">
        <v>0.34799999999999998</v>
      </c>
      <c r="I116" s="34">
        <v>0</v>
      </c>
      <c r="J116" s="34">
        <v>0.78510000000000002</v>
      </c>
      <c r="K116" s="34">
        <v>0.74339999999999995</v>
      </c>
      <c r="L116" s="34">
        <v>0.70830000000000004</v>
      </c>
      <c r="M116" s="34">
        <v>1.1224000000000001</v>
      </c>
      <c r="N116" s="34"/>
      <c r="O116" s="89">
        <f t="shared" si="72"/>
        <v>0.41608824682586781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72"/>
        <v>7.4550390175929637E-3</v>
      </c>
    </row>
    <row r="118" spans="1:15" ht="28.8" x14ac:dyDescent="0.3">
      <c r="A118" s="349">
        <v>5</v>
      </c>
      <c r="B118" s="353" t="s">
        <v>71</v>
      </c>
      <c r="C118" s="354">
        <f t="shared" ref="C118:H118" si="74">SUM(C119:C121,C125:C126)</f>
        <v>0</v>
      </c>
      <c r="D118" s="354">
        <f t="shared" si="74"/>
        <v>3.3436564768000001</v>
      </c>
      <c r="E118" s="354">
        <f t="shared" si="74"/>
        <v>5.4427038125999996</v>
      </c>
      <c r="F118" s="354">
        <f t="shared" si="74"/>
        <v>0</v>
      </c>
      <c r="G118" s="354">
        <f t="shared" si="74"/>
        <v>0</v>
      </c>
      <c r="H118" s="354">
        <f t="shared" si="74"/>
        <v>5.4427038125999996</v>
      </c>
      <c r="I118" s="354"/>
      <c r="J118" s="354">
        <f>SUM(J119:J121,J125:J126)</f>
        <v>5.9401986493999992</v>
      </c>
      <c r="K118" s="354">
        <f>SUM(K119:K121,K125:K126)</f>
        <v>5.4427038125999996</v>
      </c>
      <c r="L118" s="354">
        <f>SUM(L119:L121,L125:L126)</f>
        <v>5.4427038125999996</v>
      </c>
      <c r="M118" s="354">
        <f>SUM(M119:M121,M125:M126)</f>
        <v>5.4427038125999996</v>
      </c>
      <c r="N118" s="351"/>
      <c r="O118" s="352">
        <f t="shared" si="72"/>
        <v>5.0846452117050127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1.7376</v>
      </c>
      <c r="E119" s="34">
        <v>2.7382</v>
      </c>
      <c r="F119" s="34">
        <v>0</v>
      </c>
      <c r="G119" s="34">
        <v>0</v>
      </c>
      <c r="H119" s="34">
        <v>2.7382</v>
      </c>
      <c r="I119" s="34">
        <v>0</v>
      </c>
      <c r="J119" s="34">
        <v>2.9958</v>
      </c>
      <c r="K119" s="34">
        <v>2.7382</v>
      </c>
      <c r="L119" s="34">
        <v>2.7382</v>
      </c>
      <c r="M119" s="34">
        <v>2.7382</v>
      </c>
      <c r="N119" s="39"/>
      <c r="O119" s="89">
        <f t="shared" si="72"/>
        <v>2.5679279497900862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0.73655647680000003</v>
      </c>
      <c r="E120" s="39">
        <f t="shared" ref="E120:M120" si="75">E119*0.423893</f>
        <v>1.1607038126</v>
      </c>
      <c r="F120" s="39">
        <f t="shared" si="75"/>
        <v>0</v>
      </c>
      <c r="G120" s="39">
        <f t="shared" si="75"/>
        <v>0</v>
      </c>
      <c r="H120" s="39">
        <f t="shared" si="75"/>
        <v>1.1607038126</v>
      </c>
      <c r="I120" s="39"/>
      <c r="J120" s="39">
        <f t="shared" si="75"/>
        <v>1.2698986494</v>
      </c>
      <c r="K120" s="39">
        <f t="shared" si="75"/>
        <v>1.1607038126</v>
      </c>
      <c r="L120" s="39">
        <f t="shared" si="75"/>
        <v>1.1607038126</v>
      </c>
      <c r="M120" s="39">
        <f t="shared" si="75"/>
        <v>1.1607038126</v>
      </c>
      <c r="N120" s="39"/>
      <c r="O120" s="89">
        <f t="shared" si="72"/>
        <v>1.088526682420369</v>
      </c>
    </row>
    <row r="121" spans="1:15" x14ac:dyDescent="0.3">
      <c r="A121" s="280" t="s">
        <v>8</v>
      </c>
      <c r="B121" s="1" t="s">
        <v>35</v>
      </c>
      <c r="C121" s="43">
        <f t="shared" ref="C121:F121" si="76">SUM(C122:C124)</f>
        <v>0</v>
      </c>
      <c r="D121" s="43">
        <f t="shared" ref="D121" si="77">SUM(D122:D124)</f>
        <v>0.64880000000000004</v>
      </c>
      <c r="E121" s="43">
        <f t="shared" si="76"/>
        <v>1.1846000000000001</v>
      </c>
      <c r="F121" s="43">
        <f t="shared" si="76"/>
        <v>0</v>
      </c>
      <c r="G121" s="43">
        <f t="shared" ref="G121:H121" si="78">SUM(G122:G124)</f>
        <v>0</v>
      </c>
      <c r="H121" s="43">
        <f t="shared" si="78"/>
        <v>1.1846000000000001</v>
      </c>
      <c r="I121" s="43"/>
      <c r="J121" s="43">
        <f>SUM(J122:J124)</f>
        <v>1.2825</v>
      </c>
      <c r="K121" s="43">
        <f t="shared" ref="K121:M121" si="79">SUM(K122:K124)</f>
        <v>1.1846000000000001</v>
      </c>
      <c r="L121" s="43">
        <f t="shared" si="79"/>
        <v>1.1846000000000001</v>
      </c>
      <c r="M121" s="43">
        <f t="shared" si="79"/>
        <v>1.1846000000000001</v>
      </c>
      <c r="N121" s="43"/>
      <c r="O121" s="75">
        <f t="shared" si="72"/>
        <v>1.0926166352330953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0.57950000000000002</v>
      </c>
      <c r="E122" s="34">
        <v>1.0581</v>
      </c>
      <c r="F122" s="34">
        <v>0</v>
      </c>
      <c r="G122" s="34">
        <v>0</v>
      </c>
      <c r="H122" s="34">
        <v>1.0581</v>
      </c>
      <c r="I122" s="34">
        <v>0</v>
      </c>
      <c r="J122" s="34">
        <v>1.1509</v>
      </c>
      <c r="K122" s="34">
        <v>1.0581</v>
      </c>
      <c r="L122" s="34">
        <v>1.0581</v>
      </c>
      <c r="M122" s="34">
        <v>1.0581</v>
      </c>
      <c r="N122" s="39"/>
      <c r="O122" s="89">
        <f t="shared" si="72"/>
        <v>0.97604420107068945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6.1499999999999999E-2</v>
      </c>
      <c r="E123" s="34">
        <v>0.11219999999999999</v>
      </c>
      <c r="F123" s="34">
        <v>0</v>
      </c>
      <c r="G123" s="34">
        <v>0</v>
      </c>
      <c r="H123" s="34">
        <v>0.11219999999999999</v>
      </c>
      <c r="I123" s="34">
        <v>0</v>
      </c>
      <c r="J123" s="34">
        <v>0.1167</v>
      </c>
      <c r="K123" s="34">
        <v>0.11219999999999999</v>
      </c>
      <c r="L123" s="34">
        <v>0.11219999999999999</v>
      </c>
      <c r="M123" s="34">
        <v>0.11219999999999999</v>
      </c>
      <c r="N123" s="39"/>
      <c r="O123" s="89">
        <f t="shared" si="72"/>
        <v>0.10340015473299857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7.7999999999999996E-3</v>
      </c>
      <c r="E124" s="34">
        <v>1.43E-2</v>
      </c>
      <c r="F124" s="34">
        <v>0</v>
      </c>
      <c r="G124" s="34">
        <v>0</v>
      </c>
      <c r="H124" s="34">
        <v>1.43E-2</v>
      </c>
      <c r="I124" s="34">
        <v>0</v>
      </c>
      <c r="J124" s="34">
        <v>1.49E-2</v>
      </c>
      <c r="K124" s="34">
        <v>1.43E-2</v>
      </c>
      <c r="L124" s="34">
        <v>1.43E-2</v>
      </c>
      <c r="M124" s="34">
        <v>1.43E-2</v>
      </c>
      <c r="N124" s="39"/>
      <c r="O124" s="89">
        <f t="shared" si="72"/>
        <v>1.3172279429407262E-2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0.1686</v>
      </c>
      <c r="E125" s="34">
        <v>0.2772</v>
      </c>
      <c r="F125" s="34">
        <v>0</v>
      </c>
      <c r="G125" s="34">
        <v>0</v>
      </c>
      <c r="H125" s="34">
        <v>0.2772</v>
      </c>
      <c r="I125" s="34">
        <v>0</v>
      </c>
      <c r="J125" s="34">
        <v>0.30230000000000001</v>
      </c>
      <c r="K125" s="34">
        <v>0.2772</v>
      </c>
      <c r="L125" s="34">
        <v>0.2772</v>
      </c>
      <c r="M125" s="34">
        <v>0.2772</v>
      </c>
      <c r="N125" s="39"/>
      <c r="O125" s="89">
        <f t="shared" ref="O125:O149" si="80">(C125*$C$109+D125*$D$109+E125*$E$109+F125*$F$109+G125*$G$109+H125*$H$109+I125*$I$109+J125*$J$109+K125*$K$109+L125*$L$109+M125*$M$109)/$O$109</f>
        <v>0.25866197781448003</v>
      </c>
    </row>
    <row r="126" spans="1:15" x14ac:dyDescent="0.3">
      <c r="A126" s="595"/>
      <c r="B126" t="s">
        <v>117</v>
      </c>
      <c r="C126" s="34">
        <v>0</v>
      </c>
      <c r="D126" s="34">
        <v>5.21E-2</v>
      </c>
      <c r="E126" s="34">
        <v>8.2000000000000003E-2</v>
      </c>
      <c r="F126" s="34">
        <v>0</v>
      </c>
      <c r="G126" s="34">
        <v>0</v>
      </c>
      <c r="H126" s="34">
        <v>8.2000000000000003E-2</v>
      </c>
      <c r="I126" s="34">
        <v>0</v>
      </c>
      <c r="J126" s="34">
        <v>8.9700000000000002E-2</v>
      </c>
      <c r="K126" s="34">
        <v>8.2000000000000003E-2</v>
      </c>
      <c r="L126" s="34">
        <v>8.2000000000000003E-2</v>
      </c>
      <c r="M126" s="34">
        <v>8.2000000000000003E-2</v>
      </c>
      <c r="N126" s="39"/>
      <c r="O126" s="89">
        <f t="shared" si="80"/>
        <v>7.6911966446983046E-2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0.50190000000000001</v>
      </c>
      <c r="E127" s="354">
        <f t="shared" ref="E127:H127" si="81">SUM(E128:E130)</f>
        <v>0.62109999999999999</v>
      </c>
      <c r="F127" s="354">
        <f t="shared" si="81"/>
        <v>0</v>
      </c>
      <c r="G127" s="354">
        <f t="shared" si="81"/>
        <v>0</v>
      </c>
      <c r="H127" s="354">
        <f t="shared" si="81"/>
        <v>0.62109999999999999</v>
      </c>
      <c r="I127" s="354"/>
      <c r="J127" s="354">
        <f>SUM(J128:J130)</f>
        <v>1.1920999999999999</v>
      </c>
      <c r="K127" s="354">
        <f t="shared" ref="K127:M127" si="82">SUM(K128:K130)</f>
        <v>0.62109999999999999</v>
      </c>
      <c r="L127" s="354">
        <f t="shared" si="82"/>
        <v>0.62109999999999999</v>
      </c>
      <c r="M127" s="354">
        <f t="shared" si="82"/>
        <v>0.62109999999999999</v>
      </c>
      <c r="N127" s="354"/>
      <c r="O127" s="352">
        <f t="shared" si="80"/>
        <v>0.61169648423697498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0.18990000000000001</v>
      </c>
      <c r="E128" s="34">
        <v>0.30909999999999999</v>
      </c>
      <c r="F128" s="34">
        <v>0</v>
      </c>
      <c r="G128" s="34">
        <v>0</v>
      </c>
      <c r="H128" s="34">
        <v>0.30909999999999999</v>
      </c>
      <c r="I128" s="34">
        <v>0</v>
      </c>
      <c r="J128" s="34">
        <v>0.33729999999999999</v>
      </c>
      <c r="K128" s="34">
        <v>0.30909999999999999</v>
      </c>
      <c r="L128" s="34">
        <v>0.30909999999999999</v>
      </c>
      <c r="M128" s="34">
        <v>0.30909999999999999</v>
      </c>
      <c r="N128" s="39"/>
      <c r="O128" s="89">
        <f t="shared" si="80"/>
        <v>0.28876564907017477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0.312</v>
      </c>
      <c r="E129" s="34">
        <v>0.312</v>
      </c>
      <c r="F129" s="34">
        <v>0</v>
      </c>
      <c r="G129" s="34">
        <v>0</v>
      </c>
      <c r="H129" s="34">
        <v>0.312</v>
      </c>
      <c r="I129" s="34">
        <v>0</v>
      </c>
      <c r="J129" s="34">
        <v>0.312</v>
      </c>
      <c r="K129" s="34">
        <v>0.312</v>
      </c>
      <c r="L129" s="34">
        <v>0.312</v>
      </c>
      <c r="M129" s="34">
        <v>0.312</v>
      </c>
      <c r="N129" s="39"/>
      <c r="O129" s="89">
        <f t="shared" si="80"/>
        <v>0.31199999999999994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80"/>
        <v>1.0930835166800271E-2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80"/>
        <v>1.0930835166800271E-2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83">SUM(E133:E134)</f>
        <v>0</v>
      </c>
      <c r="F132" s="354">
        <f t="shared" si="83"/>
        <v>0</v>
      </c>
      <c r="G132" s="354">
        <f t="shared" si="83"/>
        <v>0</v>
      </c>
      <c r="H132" s="354">
        <f t="shared" si="83"/>
        <v>0</v>
      </c>
      <c r="I132" s="354"/>
      <c r="J132" s="354">
        <f t="shared" si="83"/>
        <v>0</v>
      </c>
      <c r="K132" s="354">
        <f t="shared" si="83"/>
        <v>0</v>
      </c>
      <c r="L132" s="354">
        <f t="shared" si="83"/>
        <v>0</v>
      </c>
      <c r="M132" s="354">
        <f t="shared" si="83"/>
        <v>0</v>
      </c>
      <c r="N132" s="354"/>
      <c r="O132" s="352">
        <f t="shared" si="80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80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80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84">SUM(E136:E139)</f>
        <v>0</v>
      </c>
      <c r="F135" s="354">
        <f t="shared" si="84"/>
        <v>0</v>
      </c>
      <c r="G135" s="354">
        <f t="shared" si="84"/>
        <v>0</v>
      </c>
      <c r="H135" s="354">
        <f t="shared" si="84"/>
        <v>0</v>
      </c>
      <c r="I135" s="354"/>
      <c r="J135" s="354">
        <f t="shared" si="84"/>
        <v>0</v>
      </c>
      <c r="K135" s="354">
        <f t="shared" si="84"/>
        <v>0</v>
      </c>
      <c r="L135" s="354">
        <f>SUM(L136:L139)</f>
        <v>0</v>
      </c>
      <c r="M135" s="354">
        <f t="shared" si="84"/>
        <v>0</v>
      </c>
      <c r="N135" s="354"/>
      <c r="O135" s="352">
        <f t="shared" si="80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80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80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80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80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85">SUM(C143,C145)</f>
        <v>0</v>
      </c>
      <c r="D140" s="354">
        <f t="shared" si="85"/>
        <v>0.42208057507242247</v>
      </c>
      <c r="E140" s="354">
        <f t="shared" si="85"/>
        <v>0.63451505034625688</v>
      </c>
      <c r="F140" s="354">
        <f t="shared" si="85"/>
        <v>0</v>
      </c>
      <c r="G140" s="354">
        <f t="shared" si="85"/>
        <v>0</v>
      </c>
      <c r="H140" s="354">
        <f t="shared" si="85"/>
        <v>0.6834713440742568</v>
      </c>
      <c r="I140" s="354"/>
      <c r="J140" s="354">
        <f t="shared" si="85"/>
        <v>0.82929072745915922</v>
      </c>
      <c r="K140" s="354">
        <f t="shared" si="85"/>
        <v>0.77037306988225673</v>
      </c>
      <c r="L140" s="354">
        <f t="shared" si="85"/>
        <v>0.84101659953025676</v>
      </c>
      <c r="M140" s="354">
        <f t="shared" si="85"/>
        <v>0.85808702495425693</v>
      </c>
      <c r="N140" s="354"/>
      <c r="O140" s="352">
        <f t="shared" si="80"/>
        <v>0.65506943642374615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80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86">SUM(C135,C132,C127,C118,C111)+C141</f>
        <v>0</v>
      </c>
      <c r="D142" s="360">
        <f t="shared" si="86"/>
        <v>4.9616844768000004</v>
      </c>
      <c r="E142" s="360">
        <f t="shared" si="86"/>
        <v>7.4589158125999999</v>
      </c>
      <c r="F142" s="360">
        <f t="shared" si="86"/>
        <v>0</v>
      </c>
      <c r="G142" s="360">
        <f t="shared" si="86"/>
        <v>0</v>
      </c>
      <c r="H142" s="360">
        <f t="shared" si="86"/>
        <v>8.0344118126000001</v>
      </c>
      <c r="I142" s="360">
        <f t="shared" si="86"/>
        <v>0</v>
      </c>
      <c r="J142" s="360">
        <f t="shared" si="86"/>
        <v>9.7485626494000002</v>
      </c>
      <c r="K142" s="360">
        <f t="shared" si="86"/>
        <v>9.0559678125999987</v>
      </c>
      <c r="L142" s="360">
        <f t="shared" si="86"/>
        <v>9.8864038125999993</v>
      </c>
      <c r="M142" s="360">
        <f t="shared" si="86"/>
        <v>10.0870718126</v>
      </c>
      <c r="N142" s="361"/>
      <c r="O142" s="362">
        <f t="shared" si="80"/>
        <v>7.7005388209872834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87">SUM(C144:C144)</f>
        <v>0</v>
      </c>
      <c r="D143" s="354">
        <f t="shared" si="87"/>
        <v>0.10336677270517441</v>
      </c>
      <c r="E143" s="354">
        <f t="shared" si="87"/>
        <v>0.1553915931238958</v>
      </c>
      <c r="F143" s="354">
        <f t="shared" si="87"/>
        <v>0</v>
      </c>
      <c r="G143" s="354">
        <f t="shared" si="87"/>
        <v>0</v>
      </c>
      <c r="H143" s="354">
        <f t="shared" si="87"/>
        <v>0.16738090129189581</v>
      </c>
      <c r="I143" s="354"/>
      <c r="J143" s="354">
        <f t="shared" si="87"/>
        <v>0.20309180567495022</v>
      </c>
      <c r="K143" s="354">
        <f t="shared" si="87"/>
        <v>0.18866297743989577</v>
      </c>
      <c r="L143" s="354">
        <f t="shared" si="87"/>
        <v>0.20596345062789578</v>
      </c>
      <c r="M143" s="354">
        <f t="shared" si="87"/>
        <v>0.21014396707189581</v>
      </c>
      <c r="N143" s="354"/>
      <c r="O143" s="352">
        <f t="shared" si="80"/>
        <v>0.16042532525762804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88">0.020833*D142</f>
        <v>0.10336677270517441</v>
      </c>
      <c r="E144" s="246">
        <f t="shared" si="88"/>
        <v>0.1553915931238958</v>
      </c>
      <c r="F144" s="246">
        <f t="shared" si="88"/>
        <v>0</v>
      </c>
      <c r="G144" s="246">
        <f t="shared" si="88"/>
        <v>0</v>
      </c>
      <c r="H144" s="246">
        <f t="shared" si="88"/>
        <v>0.16738090129189581</v>
      </c>
      <c r="I144" s="34"/>
      <c r="J144" s="246">
        <f t="shared" si="88"/>
        <v>0.20309180567495022</v>
      </c>
      <c r="K144" s="246">
        <f t="shared" si="88"/>
        <v>0.18866297743989577</v>
      </c>
      <c r="L144" s="246">
        <f t="shared" si="88"/>
        <v>0.20596345062789578</v>
      </c>
      <c r="M144" s="246">
        <f t="shared" si="88"/>
        <v>0.21014396707189581</v>
      </c>
      <c r="N144" s="39"/>
      <c r="O144" s="246">
        <f t="shared" si="80"/>
        <v>0.16042532525762804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0.31871380236724806</v>
      </c>
      <c r="E145" s="354">
        <f t="shared" ref="E145:M145" si="89">SUM(E146,E147)</f>
        <v>0.47912345722236105</v>
      </c>
      <c r="F145" s="354">
        <f t="shared" si="89"/>
        <v>0</v>
      </c>
      <c r="G145" s="354">
        <f t="shared" si="89"/>
        <v>0</v>
      </c>
      <c r="H145" s="354">
        <f t="shared" si="89"/>
        <v>0.51609044278236105</v>
      </c>
      <c r="I145" s="354"/>
      <c r="J145" s="354">
        <f t="shared" si="89"/>
        <v>0.62619892178420899</v>
      </c>
      <c r="K145" s="354">
        <f t="shared" si="89"/>
        <v>0.58171009244236094</v>
      </c>
      <c r="L145" s="354">
        <f t="shared" si="89"/>
        <v>0.63505314890236098</v>
      </c>
      <c r="M145" s="354">
        <f t="shared" si="89"/>
        <v>0.64794305788236106</v>
      </c>
      <c r="N145" s="354"/>
      <c r="O145" s="352">
        <f t="shared" si="80"/>
        <v>0.49464411116611812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90">D144</f>
        <v>0.10336677270517441</v>
      </c>
      <c r="E146" s="39">
        <f>E144</f>
        <v>0.1553915931238958</v>
      </c>
      <c r="F146" s="39">
        <f t="shared" si="90"/>
        <v>0</v>
      </c>
      <c r="G146" s="39">
        <f t="shared" si="90"/>
        <v>0</v>
      </c>
      <c r="H146" s="39">
        <f t="shared" si="90"/>
        <v>0.16738090129189581</v>
      </c>
      <c r="I146" s="39"/>
      <c r="J146" s="39">
        <f t="shared" si="90"/>
        <v>0.20309180567495022</v>
      </c>
      <c r="K146" s="39">
        <f t="shared" si="90"/>
        <v>0.18866297743989577</v>
      </c>
      <c r="L146" s="39">
        <f t="shared" si="90"/>
        <v>0.20596345062789578</v>
      </c>
      <c r="M146" s="39">
        <f t="shared" si="90"/>
        <v>0.21014396707189581</v>
      </c>
      <c r="N146" s="39"/>
      <c r="O146" s="39">
        <f t="shared" si="80"/>
        <v>0.16042532525762804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91">0.043402*D142</f>
        <v>0.21534702966207364</v>
      </c>
      <c r="E147" s="246">
        <f t="shared" si="91"/>
        <v>0.32373186409846522</v>
      </c>
      <c r="F147" s="246">
        <f t="shared" si="91"/>
        <v>0</v>
      </c>
      <c r="G147" s="246">
        <f t="shared" si="91"/>
        <v>0</v>
      </c>
      <c r="H147" s="246">
        <f t="shared" si="91"/>
        <v>0.34870954149046524</v>
      </c>
      <c r="I147" s="34"/>
      <c r="J147" s="246">
        <f t="shared" si="91"/>
        <v>0.42310711610925883</v>
      </c>
      <c r="K147" s="246">
        <f t="shared" si="91"/>
        <v>0.3930471150024652</v>
      </c>
      <c r="L147" s="246">
        <f t="shared" si="91"/>
        <v>0.42908969827446519</v>
      </c>
      <c r="M147" s="246">
        <f t="shared" si="91"/>
        <v>0.4377990908104652</v>
      </c>
      <c r="N147" s="39"/>
      <c r="O147" s="246">
        <f t="shared" si="80"/>
        <v>0.33421878590849002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1.77E-2</v>
      </c>
      <c r="E148" s="509">
        <v>1.77E-2</v>
      </c>
      <c r="F148" s="509">
        <v>0</v>
      </c>
      <c r="G148" s="509">
        <v>0</v>
      </c>
      <c r="H148" s="509">
        <v>1.77E-2</v>
      </c>
      <c r="I148" s="509">
        <v>0</v>
      </c>
      <c r="J148" s="509">
        <v>1.77E-2</v>
      </c>
      <c r="K148" s="509">
        <v>1.77E-2</v>
      </c>
      <c r="L148" s="509">
        <v>1.77E-2</v>
      </c>
      <c r="M148" s="509">
        <v>1.77E-2</v>
      </c>
      <c r="N148" s="367"/>
      <c r="O148" s="368">
        <f t="shared" si="80"/>
        <v>1.7699999999999997E-2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92">SUM(D140,D142,D148)</f>
        <v>5.4014650518724228</v>
      </c>
      <c r="E149" s="340">
        <f t="shared" si="92"/>
        <v>8.111130862946256</v>
      </c>
      <c r="F149" s="340">
        <f t="shared" si="92"/>
        <v>0</v>
      </c>
      <c r="G149" s="340">
        <f t="shared" si="92"/>
        <v>0</v>
      </c>
      <c r="H149" s="340">
        <f t="shared" si="92"/>
        <v>8.7355831566742559</v>
      </c>
      <c r="I149" s="340">
        <f t="shared" si="92"/>
        <v>0</v>
      </c>
      <c r="J149" s="340">
        <f t="shared" si="92"/>
        <v>10.59555337685916</v>
      </c>
      <c r="K149" s="340">
        <f t="shared" si="92"/>
        <v>9.8440408824822558</v>
      </c>
      <c r="L149" s="340">
        <f t="shared" si="92"/>
        <v>10.745120412130255</v>
      </c>
      <c r="M149" s="340">
        <f t="shared" si="92"/>
        <v>10.962858837554256</v>
      </c>
      <c r="N149" s="369"/>
      <c r="O149" s="467">
        <f t="shared" si="80"/>
        <v>8.3733082574110274</v>
      </c>
      <c r="P149" t="s">
        <v>260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0.33848460084598969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4</v>
      </c>
      <c r="D155" s="1">
        <v>27</v>
      </c>
      <c r="E155" s="1">
        <v>136</v>
      </c>
      <c r="F155" s="1">
        <v>0</v>
      </c>
      <c r="G155" s="1">
        <v>0</v>
      </c>
      <c r="H155" s="1">
        <v>58</v>
      </c>
      <c r="I155" s="1">
        <v>0</v>
      </c>
      <c r="J155" s="1">
        <v>0</v>
      </c>
      <c r="K155" s="1">
        <v>51</v>
      </c>
      <c r="L155" s="1">
        <v>11</v>
      </c>
      <c r="M155" s="1">
        <v>53</v>
      </c>
      <c r="O155" s="1">
        <f>SUM(C155:M155)</f>
        <v>340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10553.08</v>
      </c>
      <c r="D157" s="505">
        <v>268976.56</v>
      </c>
      <c r="E157" s="505">
        <v>858291.45</v>
      </c>
      <c r="F157" s="504">
        <v>0</v>
      </c>
      <c r="G157" s="504">
        <v>0</v>
      </c>
      <c r="H157" s="505">
        <v>305664.45</v>
      </c>
      <c r="I157" s="504">
        <v>0</v>
      </c>
      <c r="J157" s="502">
        <v>0</v>
      </c>
      <c r="K157" s="505">
        <v>201915.41</v>
      </c>
      <c r="L157" s="505">
        <v>64497.83</v>
      </c>
      <c r="M157" s="505">
        <v>253993.98</v>
      </c>
      <c r="N157" s="342"/>
      <c r="O157" s="344">
        <f>SUM(C157:M157)</f>
        <v>1963892.7599999998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0.98099999999999998</v>
      </c>
      <c r="D159" s="354">
        <f>SUM(D160:D164)</f>
        <v>1.0983240000000001</v>
      </c>
      <c r="E159" s="354">
        <f t="shared" ref="E159:H159" si="93">SUM(E160:E164)</f>
        <v>1.363008</v>
      </c>
      <c r="F159" s="354">
        <f t="shared" si="93"/>
        <v>0</v>
      </c>
      <c r="G159" s="354">
        <f t="shared" si="93"/>
        <v>0</v>
      </c>
      <c r="H159" s="354">
        <f t="shared" si="93"/>
        <v>1.9995080000000003</v>
      </c>
      <c r="I159" s="354"/>
      <c r="J159" s="354"/>
      <c r="K159" s="354">
        <f>SUM(K160:K164)</f>
        <v>3.0248639999999996</v>
      </c>
      <c r="L159" s="354">
        <f>SUM(L160:L164)</f>
        <v>3.3846319999999999</v>
      </c>
      <c r="M159" s="354">
        <f t="shared" ref="M159" si="94">SUM(M160:M164)</f>
        <v>3.9817679999999998</v>
      </c>
      <c r="N159" s="354"/>
      <c r="O159" s="352">
        <f t="shared" ref="O159:O172" si="95">(C159*$C$157+D159*$D$157+E159*$E$157+F159*$F$157+G159*$G$157+H159*$H$157+I159*$I$157+J159*$J$157+K159*$K$157+L159*$L$157+M159*$M$157)/$O$157</f>
        <v>1.9997149866762995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2.4691999999999998</v>
      </c>
      <c r="N160" s="34"/>
      <c r="O160" s="89">
        <f t="shared" si="95"/>
        <v>1.3102161850996386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96">D160*0.04</f>
        <v>3.1424000000000001E-2</v>
      </c>
      <c r="E161" s="39">
        <f t="shared" si="96"/>
        <v>3.6208000000000004E-2</v>
      </c>
      <c r="F161" s="39">
        <f t="shared" si="96"/>
        <v>0</v>
      </c>
      <c r="G161" s="39">
        <f t="shared" si="96"/>
        <v>0</v>
      </c>
      <c r="H161" s="39">
        <f t="shared" si="96"/>
        <v>5.4408000000000005E-2</v>
      </c>
      <c r="I161" s="39"/>
      <c r="J161" s="39"/>
      <c r="K161" s="39">
        <f t="shared" si="96"/>
        <v>7.5763999999999998E-2</v>
      </c>
      <c r="L161" s="39">
        <f t="shared" si="96"/>
        <v>9.5131999999999994E-2</v>
      </c>
      <c r="M161" s="39">
        <f t="shared" si="96"/>
        <v>9.8767999999999995E-2</v>
      </c>
      <c r="N161" s="34"/>
      <c r="O161" s="89">
        <f t="shared" si="95"/>
        <v>5.2408647403985549E-2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1.4800000000000001E-2</v>
      </c>
      <c r="E162" s="34">
        <v>1.9E-2</v>
      </c>
      <c r="F162" s="34">
        <v>0</v>
      </c>
      <c r="G162" s="34">
        <v>0</v>
      </c>
      <c r="H162" s="34">
        <v>1.1000000000000001E-3</v>
      </c>
      <c r="I162" s="34">
        <v>0</v>
      </c>
      <c r="J162" s="34">
        <v>0</v>
      </c>
      <c r="K162" s="34">
        <v>1.84E-2</v>
      </c>
      <c r="L162" s="34">
        <v>6.4899999999999999E-2</v>
      </c>
      <c r="M162" s="34">
        <v>4.8899999999999999E-2</v>
      </c>
      <c r="N162" s="34"/>
      <c r="O162" s="89">
        <f t="shared" si="95"/>
        <v>2.0849447943379559E-2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95"/>
        <v>0.1901252003973985</v>
      </c>
    </row>
    <row r="164" spans="1:15" x14ac:dyDescent="0.3">
      <c r="A164" s="2" t="s">
        <v>6</v>
      </c>
      <c r="B164" t="s">
        <v>33</v>
      </c>
      <c r="C164" s="34">
        <v>0.28949999999999998</v>
      </c>
      <c r="D164" s="34">
        <v>0.13669999999999999</v>
      </c>
      <c r="E164" s="34">
        <v>0.23369999999999999</v>
      </c>
      <c r="F164" s="34">
        <v>0</v>
      </c>
      <c r="G164" s="34">
        <v>0</v>
      </c>
      <c r="H164" s="34">
        <v>0.38690000000000002</v>
      </c>
      <c r="I164" s="34">
        <v>0</v>
      </c>
      <c r="J164" s="34">
        <v>0</v>
      </c>
      <c r="K164" s="34">
        <v>0.80279999999999996</v>
      </c>
      <c r="L164" s="34">
        <v>0.61250000000000004</v>
      </c>
      <c r="M164" s="34">
        <v>1.0889</v>
      </c>
      <c r="N164" s="34"/>
      <c r="O164" s="89">
        <f t="shared" si="95"/>
        <v>0.42611550583189689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95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97">SUM(C167:C169,C173:C174)</f>
        <v>3.4534409333</v>
      </c>
      <c r="D166" s="354">
        <f t="shared" si="97"/>
        <v>3.4534409333</v>
      </c>
      <c r="E166" s="354">
        <f t="shared" si="97"/>
        <v>5.53693933</v>
      </c>
      <c r="F166" s="354">
        <f t="shared" si="97"/>
        <v>0</v>
      </c>
      <c r="G166" s="354">
        <f t="shared" si="97"/>
        <v>0</v>
      </c>
      <c r="H166" s="354">
        <f t="shared" si="97"/>
        <v>5.53693933</v>
      </c>
      <c r="I166" s="354"/>
      <c r="J166" s="354"/>
      <c r="K166" s="354">
        <f>SUM(K167:K169,K173:K174)</f>
        <v>5.53693933</v>
      </c>
      <c r="L166" s="354">
        <f>SUM(L167:L169,L173:L174)</f>
        <v>5.53693933</v>
      </c>
      <c r="M166" s="354">
        <f>SUM(M167:M169,M173:M174)</f>
        <v>5.53693933</v>
      </c>
      <c r="N166" s="351"/>
      <c r="O166" s="352">
        <f t="shared" si="95"/>
        <v>5.2403856847947861</v>
      </c>
    </row>
    <row r="167" spans="1:15" x14ac:dyDescent="0.3">
      <c r="A167" s="2" t="s">
        <v>115</v>
      </c>
      <c r="B167" t="s">
        <v>114</v>
      </c>
      <c r="C167" s="34">
        <v>1.8081</v>
      </c>
      <c r="D167" s="34">
        <v>1.8081</v>
      </c>
      <c r="E167" s="34">
        <v>2.81</v>
      </c>
      <c r="F167" s="34">
        <v>0</v>
      </c>
      <c r="G167" s="34">
        <v>0</v>
      </c>
      <c r="H167" s="34">
        <v>2.81</v>
      </c>
      <c r="I167" s="34">
        <v>0</v>
      </c>
      <c r="J167" s="34">
        <v>0</v>
      </c>
      <c r="K167" s="34">
        <v>2.81</v>
      </c>
      <c r="L167" s="34">
        <v>2.81</v>
      </c>
      <c r="M167" s="34">
        <v>2.81</v>
      </c>
      <c r="N167" s="39"/>
      <c r="O167" s="89">
        <f t="shared" si="95"/>
        <v>2.6673950920232534</v>
      </c>
    </row>
    <row r="168" spans="1:15" x14ac:dyDescent="0.3">
      <c r="A168" s="2" t="s">
        <v>116</v>
      </c>
      <c r="B168" t="s">
        <v>117</v>
      </c>
      <c r="C168" s="39">
        <f>C167*0.423893</f>
        <v>0.76644093330000007</v>
      </c>
      <c r="D168" s="39">
        <f>D167*0.423893</f>
        <v>0.76644093330000007</v>
      </c>
      <c r="E168" s="39">
        <f t="shared" ref="E168:H168" si="98">E167*0.423893</f>
        <v>1.1911393300000002</v>
      </c>
      <c r="F168" s="39">
        <f t="shared" si="98"/>
        <v>0</v>
      </c>
      <c r="G168" s="39">
        <f t="shared" si="98"/>
        <v>0</v>
      </c>
      <c r="H168" s="39">
        <f t="shared" si="98"/>
        <v>1.1911393300000002</v>
      </c>
      <c r="I168" s="39"/>
      <c r="J168" s="39"/>
      <c r="K168" s="39">
        <f t="shared" ref="K168:M168" si="99">K167*0.423893</f>
        <v>1.1911393300000002</v>
      </c>
      <c r="L168" s="39">
        <f t="shared" si="99"/>
        <v>1.1911393300000002</v>
      </c>
      <c r="M168" s="39">
        <f t="shared" si="99"/>
        <v>1.1911393300000002</v>
      </c>
      <c r="N168" s="39"/>
      <c r="O168" s="89">
        <f t="shared" si="95"/>
        <v>1.1306901077430132</v>
      </c>
    </row>
    <row r="169" spans="1:15" x14ac:dyDescent="0.3">
      <c r="A169" s="280" t="s">
        <v>8</v>
      </c>
      <c r="B169" s="1" t="s">
        <v>35</v>
      </c>
      <c r="C169" s="43">
        <f t="shared" ref="C169:F169" si="100">SUM(C170:C172)</f>
        <v>0.65090000000000003</v>
      </c>
      <c r="D169" s="43">
        <f t="shared" ref="D169" si="101">SUM(D170:D172)</f>
        <v>0.65090000000000003</v>
      </c>
      <c r="E169" s="43">
        <f t="shared" si="100"/>
        <v>1.1702999999999999</v>
      </c>
      <c r="F169" s="43">
        <f t="shared" si="100"/>
        <v>0</v>
      </c>
      <c r="G169" s="43">
        <f t="shared" ref="G169:H169" si="102">SUM(G170:G172)</f>
        <v>0</v>
      </c>
      <c r="H169" s="43">
        <f t="shared" si="102"/>
        <v>1.1702999999999999</v>
      </c>
      <c r="I169" s="43"/>
      <c r="J169" s="43"/>
      <c r="K169" s="43">
        <f t="shared" ref="K169:M169" si="103">SUM(K170:K172)</f>
        <v>1.1702999999999999</v>
      </c>
      <c r="L169" s="43">
        <f t="shared" si="103"/>
        <v>1.1702999999999999</v>
      </c>
      <c r="M169" s="43">
        <f t="shared" si="103"/>
        <v>1.1702999999999999</v>
      </c>
      <c r="N169" s="43"/>
      <c r="O169" s="75">
        <f t="shared" si="95"/>
        <v>1.0963714749943883</v>
      </c>
    </row>
    <row r="170" spans="1:15" x14ac:dyDescent="0.3">
      <c r="A170" s="2" t="s">
        <v>9</v>
      </c>
      <c r="B170" t="s">
        <v>108</v>
      </c>
      <c r="C170" s="34">
        <v>0.58140000000000003</v>
      </c>
      <c r="D170" s="34">
        <v>0.58140000000000003</v>
      </c>
      <c r="E170" s="34">
        <v>1.0452999999999999</v>
      </c>
      <c r="F170" s="34">
        <v>0</v>
      </c>
      <c r="G170" s="34">
        <v>0</v>
      </c>
      <c r="H170" s="34">
        <v>1.0452999999999999</v>
      </c>
      <c r="I170" s="34">
        <v>0</v>
      </c>
      <c r="J170" s="34">
        <v>0</v>
      </c>
      <c r="K170" s="34">
        <v>1.0452999999999999</v>
      </c>
      <c r="L170" s="34">
        <v>1.0452999999999999</v>
      </c>
      <c r="M170" s="34">
        <v>1.0452999999999999</v>
      </c>
      <c r="N170" s="39"/>
      <c r="O170" s="89">
        <f t="shared" si="95"/>
        <v>0.9792710382169747</v>
      </c>
    </row>
    <row r="171" spans="1:15" x14ac:dyDescent="0.3">
      <c r="A171" s="2" t="s">
        <v>10</v>
      </c>
      <c r="B171" t="s">
        <v>109</v>
      </c>
      <c r="C171" s="34">
        <v>6.1699999999999998E-2</v>
      </c>
      <c r="D171" s="34">
        <v>6.1699999999999998E-2</v>
      </c>
      <c r="E171" s="34">
        <v>0.1109</v>
      </c>
      <c r="F171" s="34">
        <v>0</v>
      </c>
      <c r="G171" s="34">
        <v>0</v>
      </c>
      <c r="H171" s="34">
        <v>0.1109</v>
      </c>
      <c r="I171" s="34">
        <v>0</v>
      </c>
      <c r="J171" s="34">
        <v>0</v>
      </c>
      <c r="K171" s="34">
        <v>0.1109</v>
      </c>
      <c r="L171" s="34">
        <v>0.1109</v>
      </c>
      <c r="M171" s="34">
        <v>0.1109</v>
      </c>
      <c r="N171" s="39"/>
      <c r="O171" s="89">
        <f t="shared" si="95"/>
        <v>0.10389714395403139</v>
      </c>
    </row>
    <row r="172" spans="1:15" x14ac:dyDescent="0.3">
      <c r="A172" s="2" t="s">
        <v>11</v>
      </c>
      <c r="B172" t="s">
        <v>110</v>
      </c>
      <c r="C172" s="34">
        <v>7.7999999999999996E-3</v>
      </c>
      <c r="D172" s="34">
        <v>7.7999999999999996E-3</v>
      </c>
      <c r="E172" s="34">
        <v>1.41E-2</v>
      </c>
      <c r="F172" s="34">
        <v>0</v>
      </c>
      <c r="G172" s="34">
        <v>0</v>
      </c>
      <c r="H172" s="34">
        <v>1.41E-2</v>
      </c>
      <c r="I172" s="34">
        <v>0</v>
      </c>
      <c r="J172" s="34">
        <v>0</v>
      </c>
      <c r="K172" s="34">
        <v>1.41E-2</v>
      </c>
      <c r="L172" s="34">
        <v>1.41E-2</v>
      </c>
      <c r="M172" s="34">
        <v>1.41E-2</v>
      </c>
      <c r="N172" s="39"/>
      <c r="O172" s="89">
        <f t="shared" si="95"/>
        <v>1.3203292823382068E-2</v>
      </c>
    </row>
    <row r="173" spans="1:15" x14ac:dyDescent="0.3">
      <c r="A173" s="595" t="s">
        <v>14</v>
      </c>
      <c r="B173" t="s">
        <v>118</v>
      </c>
      <c r="C173" s="34">
        <v>0.17380000000000001</v>
      </c>
      <c r="D173" s="34">
        <v>0.17380000000000001</v>
      </c>
      <c r="E173" s="34">
        <v>0.28129999999999999</v>
      </c>
      <c r="F173" s="34">
        <v>0</v>
      </c>
      <c r="G173" s="34">
        <v>0</v>
      </c>
      <c r="H173" s="34">
        <v>0.28129999999999999</v>
      </c>
      <c r="I173" s="34">
        <v>0</v>
      </c>
      <c r="J173" s="34">
        <v>0</v>
      </c>
      <c r="K173" s="34">
        <v>0.28129999999999999</v>
      </c>
      <c r="L173" s="34">
        <v>0.28129999999999999</v>
      </c>
      <c r="M173" s="34">
        <v>0.28129999999999999</v>
      </c>
      <c r="N173" s="39"/>
      <c r="O173" s="89">
        <f t="shared" ref="O173:O197" si="104">(C173*$C$157+D173*$D$157+E173*$E$157+F173*$F$157+G173*$G$157+H173*$H$157+I173*$I$157+J173*$J$157+K173*$K$157+L173*$L$157+M173*$M$157)/$O$157</f>
        <v>0.26599904420850351</v>
      </c>
    </row>
    <row r="174" spans="1:15" x14ac:dyDescent="0.3">
      <c r="A174" s="595"/>
      <c r="B174" t="s">
        <v>117</v>
      </c>
      <c r="C174" s="34">
        <v>5.4199999999999998E-2</v>
      </c>
      <c r="D174" s="34">
        <v>5.4199999999999998E-2</v>
      </c>
      <c r="E174" s="34">
        <v>8.4199999999999997E-2</v>
      </c>
      <c r="F174" s="34">
        <v>0</v>
      </c>
      <c r="G174" s="34">
        <v>0</v>
      </c>
      <c r="H174" s="34">
        <v>8.4199999999999997E-2</v>
      </c>
      <c r="I174" s="34">
        <v>0</v>
      </c>
      <c r="J174" s="34">
        <v>0</v>
      </c>
      <c r="K174" s="34">
        <v>8.4199999999999997E-2</v>
      </c>
      <c r="L174" s="34">
        <v>8.4199999999999997E-2</v>
      </c>
      <c r="M174" s="34">
        <v>8.4199999999999997E-2</v>
      </c>
      <c r="N174" s="39"/>
      <c r="O174" s="89">
        <f t="shared" si="104"/>
        <v>7.9929965825628904E-2</v>
      </c>
    </row>
    <row r="175" spans="1:15" x14ac:dyDescent="0.3">
      <c r="A175" s="349">
        <v>6</v>
      </c>
      <c r="B175" s="350" t="s">
        <v>42</v>
      </c>
      <c r="C175" s="354">
        <f>SUM(C176:C177)</f>
        <v>0.50370000000000004</v>
      </c>
      <c r="D175" s="354">
        <f>SUM(D176:D177)</f>
        <v>0.50370000000000004</v>
      </c>
      <c r="E175" s="354">
        <f t="shared" ref="E175:H175" si="105">SUM(E176:E177)</f>
        <v>0.622</v>
      </c>
      <c r="F175" s="354">
        <f t="shared" si="105"/>
        <v>0</v>
      </c>
      <c r="G175" s="354">
        <f t="shared" si="105"/>
        <v>0</v>
      </c>
      <c r="H175" s="354">
        <f t="shared" si="105"/>
        <v>0.622</v>
      </c>
      <c r="I175" s="354"/>
      <c r="J175" s="354"/>
      <c r="K175" s="354">
        <f t="shared" ref="K175:M175" si="106">SUM(K176:K177)</f>
        <v>0.622</v>
      </c>
      <c r="L175" s="354">
        <f t="shared" si="106"/>
        <v>0.622</v>
      </c>
      <c r="M175" s="354">
        <f t="shared" si="106"/>
        <v>0.622</v>
      </c>
      <c r="N175" s="354"/>
      <c r="O175" s="352">
        <f t="shared" si="104"/>
        <v>0.60516183190572992</v>
      </c>
    </row>
    <row r="176" spans="1:15" x14ac:dyDescent="0.3">
      <c r="A176" s="2" t="s">
        <v>15</v>
      </c>
      <c r="B176" t="s">
        <v>43</v>
      </c>
      <c r="C176" s="34">
        <v>0.1961</v>
      </c>
      <c r="D176" s="34">
        <v>0.1961</v>
      </c>
      <c r="E176" s="34">
        <v>0.31440000000000001</v>
      </c>
      <c r="F176" s="34">
        <v>0</v>
      </c>
      <c r="G176" s="34">
        <v>0</v>
      </c>
      <c r="H176" s="34">
        <v>0.31440000000000001</v>
      </c>
      <c r="I176" s="34">
        <v>0</v>
      </c>
      <c r="J176" s="34">
        <v>0</v>
      </c>
      <c r="K176" s="34">
        <v>0.31440000000000001</v>
      </c>
      <c r="L176" s="34">
        <v>0.31440000000000001</v>
      </c>
      <c r="M176" s="34">
        <v>0.31440000000000001</v>
      </c>
      <c r="N176" s="39"/>
      <c r="O176" s="89">
        <f t="shared" si="104"/>
        <v>0.29756183190572993</v>
      </c>
    </row>
    <row r="177" spans="1:17" x14ac:dyDescent="0.3">
      <c r="A177" s="2" t="s">
        <v>16</v>
      </c>
      <c r="B177" t="s">
        <v>44</v>
      </c>
      <c r="C177" s="34">
        <v>0.30759999999999998</v>
      </c>
      <c r="D177" s="34">
        <v>0.30759999999999998</v>
      </c>
      <c r="E177" s="34">
        <v>0.30759999999999998</v>
      </c>
      <c r="F177" s="34">
        <v>0</v>
      </c>
      <c r="G177" s="34">
        <v>0</v>
      </c>
      <c r="H177" s="34">
        <v>0.30759999999999998</v>
      </c>
      <c r="I177" s="34">
        <v>0</v>
      </c>
      <c r="J177" s="34">
        <v>0</v>
      </c>
      <c r="K177" s="34">
        <v>0.30759999999999998</v>
      </c>
      <c r="L177" s="34">
        <v>0.30759999999999998</v>
      </c>
      <c r="M177" s="34">
        <v>0.30759999999999998</v>
      </c>
      <c r="N177" s="39"/>
      <c r="O177" s="89">
        <f t="shared" si="104"/>
        <v>0.30760000000000004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104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104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07">SUM(E181:E182)</f>
        <v>0</v>
      </c>
      <c r="F180" s="354">
        <f t="shared" si="107"/>
        <v>0</v>
      </c>
      <c r="G180" s="354">
        <f t="shared" si="107"/>
        <v>0</v>
      </c>
      <c r="H180" s="354">
        <f t="shared" si="107"/>
        <v>0</v>
      </c>
      <c r="I180" s="354"/>
      <c r="J180" s="354"/>
      <c r="K180" s="354">
        <f t="shared" si="107"/>
        <v>0</v>
      </c>
      <c r="L180" s="354">
        <f t="shared" si="107"/>
        <v>0</v>
      </c>
      <c r="M180" s="354">
        <f t="shared" si="107"/>
        <v>0</v>
      </c>
      <c r="N180" s="354"/>
      <c r="O180" s="352">
        <f t="shared" si="104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104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104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08">SUM(E184:E187)</f>
        <v>0</v>
      </c>
      <c r="F183" s="354">
        <f t="shared" si="108"/>
        <v>0</v>
      </c>
      <c r="G183" s="354">
        <f t="shared" si="108"/>
        <v>0</v>
      </c>
      <c r="H183" s="354">
        <f t="shared" si="108"/>
        <v>0</v>
      </c>
      <c r="I183" s="354"/>
      <c r="J183" s="354"/>
      <c r="K183" s="354">
        <f t="shared" si="108"/>
        <v>0</v>
      </c>
      <c r="L183" s="354">
        <f t="shared" si="108"/>
        <v>0</v>
      </c>
      <c r="M183" s="354">
        <f t="shared" si="108"/>
        <v>0</v>
      </c>
      <c r="N183" s="354"/>
      <c r="O183" s="352">
        <f t="shared" si="104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104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104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104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104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09">SUM(C191,C193)</f>
        <v>0.42007777291396442</v>
      </c>
      <c r="D188" s="354">
        <f t="shared" si="109"/>
        <v>0.43005829094596437</v>
      </c>
      <c r="E188" s="354">
        <f t="shared" si="109"/>
        <v>0.63987701546844</v>
      </c>
      <c r="F188" s="354">
        <f t="shared" si="109"/>
        <v>0</v>
      </c>
      <c r="G188" s="354">
        <f t="shared" si="109"/>
        <v>0</v>
      </c>
      <c r="H188" s="354">
        <f t="shared" si="109"/>
        <v>0.69402279746843998</v>
      </c>
      <c r="I188" s="354"/>
      <c r="J188" s="354"/>
      <c r="K188" s="354">
        <f>SUM(K191,K193)</f>
        <v>0.78124778167644005</v>
      </c>
      <c r="L188" s="354">
        <f>SUM(L191,L193)</f>
        <v>0.81185252590043988</v>
      </c>
      <c r="M188" s="354">
        <f>SUM(M191,M193)</f>
        <v>0.86264969114844003</v>
      </c>
      <c r="N188" s="354"/>
      <c r="O188" s="352">
        <f t="shared" si="104"/>
        <v>0.66738079063725897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104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10">SUM(C183,C180,C175,C166,C159)+C189</f>
        <v>4.9381409332999997</v>
      </c>
      <c r="D190" s="360">
        <f t="shared" si="110"/>
        <v>5.0554649332999997</v>
      </c>
      <c r="E190" s="360">
        <f t="shared" si="110"/>
        <v>7.5219473299999997</v>
      </c>
      <c r="F190" s="360">
        <f t="shared" si="110"/>
        <v>0</v>
      </c>
      <c r="G190" s="360">
        <f t="shared" si="110"/>
        <v>0</v>
      </c>
      <c r="H190" s="360">
        <f t="shared" si="110"/>
        <v>8.1584473299999996</v>
      </c>
      <c r="I190" s="360">
        <f t="shared" si="110"/>
        <v>0</v>
      </c>
      <c r="J190" s="360">
        <f t="shared" si="110"/>
        <v>0</v>
      </c>
      <c r="K190" s="360">
        <f t="shared" si="110"/>
        <v>9.1838033299999999</v>
      </c>
      <c r="L190" s="360">
        <f t="shared" si="110"/>
        <v>9.5435713299999989</v>
      </c>
      <c r="M190" s="360">
        <f t="shared" si="110"/>
        <v>10.14070733</v>
      </c>
      <c r="N190" s="361"/>
      <c r="O190" s="362">
        <f t="shared" si="104"/>
        <v>7.8452625033768166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11">SUM(C192:C192)</f>
        <v>0.1028762900634389</v>
      </c>
      <c r="D191" s="354">
        <f t="shared" si="111"/>
        <v>0.10532050095543889</v>
      </c>
      <c r="E191" s="354">
        <f t="shared" si="111"/>
        <v>0.15670472872589</v>
      </c>
      <c r="F191" s="354">
        <f t="shared" si="111"/>
        <v>0</v>
      </c>
      <c r="G191" s="354">
        <f t="shared" si="111"/>
        <v>0</v>
      </c>
      <c r="H191" s="354">
        <f t="shared" si="111"/>
        <v>0.16996493322588999</v>
      </c>
      <c r="I191" s="354"/>
      <c r="J191" s="354"/>
      <c r="K191" s="354">
        <f>SUM(K192:K192)</f>
        <v>0.19132617477389</v>
      </c>
      <c r="L191" s="354">
        <f>SUM(L192:L192)</f>
        <v>0.19882122151788997</v>
      </c>
      <c r="M191" s="354">
        <f>SUM(M192:M192)</f>
        <v>0.21126135580589001</v>
      </c>
      <c r="N191" s="354"/>
      <c r="O191" s="352">
        <f t="shared" si="104"/>
        <v>0.16344035373284921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12">0.020833*C190</f>
        <v>0.1028762900634389</v>
      </c>
      <c r="D192" s="246">
        <f t="shared" si="112"/>
        <v>0.10532050095543889</v>
      </c>
      <c r="E192" s="246">
        <f t="shared" si="112"/>
        <v>0.15670472872589</v>
      </c>
      <c r="F192" s="246">
        <f t="shared" si="112"/>
        <v>0</v>
      </c>
      <c r="G192" s="246">
        <f t="shared" si="112"/>
        <v>0</v>
      </c>
      <c r="H192" s="246">
        <f t="shared" si="112"/>
        <v>0.16996493322588999</v>
      </c>
      <c r="I192" s="34"/>
      <c r="J192" s="39"/>
      <c r="K192" s="246">
        <f>0.020833*K190</f>
        <v>0.19132617477389</v>
      </c>
      <c r="L192" s="246">
        <f t="shared" ref="L192:M192" si="113">0.020833*L190</f>
        <v>0.19882122151788997</v>
      </c>
      <c r="M192" s="246">
        <f t="shared" si="113"/>
        <v>0.21126135580589001</v>
      </c>
      <c r="N192" s="39"/>
      <c r="O192" s="246">
        <f t="shared" si="104"/>
        <v>0.16344035373284921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0.31720148285052552</v>
      </c>
      <c r="D193" s="354">
        <f>SUM(D194,D195)</f>
        <v>0.32473778999052549</v>
      </c>
      <c r="E193" s="354">
        <f t="shared" ref="E193:M193" si="114">SUM(E194,E195)</f>
        <v>0.48317228674254997</v>
      </c>
      <c r="F193" s="354">
        <f t="shared" si="114"/>
        <v>0</v>
      </c>
      <c r="G193" s="354">
        <f t="shared" si="114"/>
        <v>0</v>
      </c>
      <c r="H193" s="354">
        <f t="shared" si="114"/>
        <v>0.52405786424254996</v>
      </c>
      <c r="I193" s="354"/>
      <c r="J193" s="354"/>
      <c r="K193" s="354">
        <f t="shared" si="114"/>
        <v>0.58992160690255002</v>
      </c>
      <c r="L193" s="354">
        <f t="shared" si="114"/>
        <v>0.61303130438254994</v>
      </c>
      <c r="M193" s="354">
        <f t="shared" si="114"/>
        <v>0.65138833534255003</v>
      </c>
      <c r="N193" s="354"/>
      <c r="O193" s="352">
        <f t="shared" si="104"/>
        <v>0.50394043690440971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0.1028762900634389</v>
      </c>
      <c r="D194" s="39">
        <f t="shared" ref="D194:M194" si="115">D192</f>
        <v>0.10532050095543889</v>
      </c>
      <c r="E194" s="39">
        <f t="shared" si="115"/>
        <v>0.15670472872589</v>
      </c>
      <c r="F194" s="39">
        <f t="shared" si="115"/>
        <v>0</v>
      </c>
      <c r="G194" s="39">
        <f t="shared" si="115"/>
        <v>0</v>
      </c>
      <c r="H194" s="39">
        <f>H192</f>
        <v>0.16996493322588999</v>
      </c>
      <c r="I194" s="39"/>
      <c r="J194" s="39"/>
      <c r="K194" s="39">
        <f t="shared" si="115"/>
        <v>0.19132617477389</v>
      </c>
      <c r="L194" s="39">
        <f t="shared" si="115"/>
        <v>0.19882122151788997</v>
      </c>
      <c r="M194" s="39">
        <f t="shared" si="115"/>
        <v>0.21126135580589001</v>
      </c>
      <c r="N194" s="39"/>
      <c r="O194" s="246">
        <f t="shared" si="104"/>
        <v>0.16344035373284921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0.21432519278708662</v>
      </c>
      <c r="D195" s="246">
        <f t="shared" ref="D195:H195" si="116">0.043402*D190</f>
        <v>0.21941728903508662</v>
      </c>
      <c r="E195" s="246">
        <f t="shared" si="116"/>
        <v>0.32646755801666</v>
      </c>
      <c r="F195" s="246">
        <f t="shared" si="116"/>
        <v>0</v>
      </c>
      <c r="G195" s="246">
        <f t="shared" si="116"/>
        <v>0</v>
      </c>
      <c r="H195" s="246">
        <f t="shared" si="116"/>
        <v>0.35409293101666001</v>
      </c>
      <c r="I195" s="34"/>
      <c r="J195" s="34"/>
      <c r="K195" s="246">
        <f t="shared" ref="K195:M195" si="117">0.043402*K190</f>
        <v>0.39859543212866</v>
      </c>
      <c r="L195" s="246">
        <f t="shared" si="117"/>
        <v>0.41421008286465999</v>
      </c>
      <c r="M195" s="246">
        <f t="shared" si="117"/>
        <v>0.44012697953666002</v>
      </c>
      <c r="N195" s="39"/>
      <c r="O195" s="246">
        <f t="shared" si="104"/>
        <v>0.34050008317156061</v>
      </c>
      <c r="P195" s="246"/>
    </row>
    <row r="196" spans="1:17" ht="28.8" x14ac:dyDescent="0.3">
      <c r="A196" s="370">
        <v>10</v>
      </c>
      <c r="B196" s="371" t="s">
        <v>134</v>
      </c>
      <c r="C196" s="510">
        <v>1.8200000000000001E-2</v>
      </c>
      <c r="D196" s="510">
        <v>1.8200000000000001E-2</v>
      </c>
      <c r="E196" s="510">
        <v>1.8200000000000001E-2</v>
      </c>
      <c r="F196" s="510">
        <v>0</v>
      </c>
      <c r="G196" s="510">
        <v>0</v>
      </c>
      <c r="H196" s="510">
        <v>1.8200000000000001E-2</v>
      </c>
      <c r="I196" s="510">
        <v>0</v>
      </c>
      <c r="J196" s="510">
        <v>0</v>
      </c>
      <c r="K196" s="510">
        <v>1.8200000000000001E-2</v>
      </c>
      <c r="L196" s="510">
        <v>1.8200000000000001E-2</v>
      </c>
      <c r="M196" s="510">
        <v>1.8200000000000001E-2</v>
      </c>
      <c r="N196" s="373"/>
      <c r="O196" s="374">
        <f t="shared" si="104"/>
        <v>1.8200000000000004E-2</v>
      </c>
    </row>
    <row r="197" spans="1:17" ht="18" x14ac:dyDescent="0.3">
      <c r="A197" s="579" t="s">
        <v>60</v>
      </c>
      <c r="B197" s="579"/>
      <c r="C197" s="340">
        <f>SUM(C188,C190,C196)</f>
        <v>5.3764187062139648</v>
      </c>
      <c r="D197" s="340">
        <f t="shared" ref="D197:M197" si="118">SUM(D188,D190,D196)</f>
        <v>5.5037232242459639</v>
      </c>
      <c r="E197" s="340">
        <f t="shared" si="118"/>
        <v>8.1800243454684392</v>
      </c>
      <c r="F197" s="340">
        <f t="shared" si="118"/>
        <v>0</v>
      </c>
      <c r="G197" s="340">
        <f t="shared" si="118"/>
        <v>0</v>
      </c>
      <c r="H197" s="340">
        <f t="shared" si="118"/>
        <v>8.8706701274684399</v>
      </c>
      <c r="I197" s="340">
        <f t="shared" si="118"/>
        <v>0</v>
      </c>
      <c r="J197" s="340">
        <f t="shared" si="118"/>
        <v>0</v>
      </c>
      <c r="K197" s="340">
        <f t="shared" si="118"/>
        <v>9.9832511116764397</v>
      </c>
      <c r="L197" s="340">
        <f t="shared" si="118"/>
        <v>10.373623855900439</v>
      </c>
      <c r="M197" s="340">
        <f t="shared" si="118"/>
        <v>11.021557021148439</v>
      </c>
      <c r="N197" s="356"/>
      <c r="O197" s="467">
        <f t="shared" si="104"/>
        <v>8.5308432940140744</v>
      </c>
      <c r="P197" t="s">
        <v>261</v>
      </c>
      <c r="Q197"/>
    </row>
    <row r="198" spans="1:17" ht="15.6" x14ac:dyDescent="0.3">
      <c r="M198" s="336" t="s">
        <v>150</v>
      </c>
      <c r="O198" s="337">
        <f>O197/SUM($O$101,$O$149,$O$197)</f>
        <v>0.34485283456491977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97:B197"/>
    <mergeCell ref="N45:O45"/>
    <mergeCell ref="N46:O46"/>
    <mergeCell ref="N47:O47"/>
    <mergeCell ref="A57:O57"/>
    <mergeCell ref="A77:A78"/>
    <mergeCell ref="A101:B101"/>
    <mergeCell ref="A105:O105"/>
    <mergeCell ref="A125:A126"/>
    <mergeCell ref="A149:B149"/>
    <mergeCell ref="A153:O153"/>
    <mergeCell ref="A173:A174"/>
    <mergeCell ref="N44:O44"/>
    <mergeCell ref="N33:O33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32:O32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21:O21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9:O9"/>
    <mergeCell ref="A1:B1"/>
    <mergeCell ref="N5:O5"/>
    <mergeCell ref="N6:O6"/>
    <mergeCell ref="N7:O7"/>
    <mergeCell ref="N8:O8"/>
  </mergeCells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2774A-0412-45EB-9CF1-30C33D8022AC}">
  <dimension ref="A1:T204"/>
  <sheetViews>
    <sheetView topLeftCell="J182" workbookViewId="0">
      <selection activeCell="P163" sqref="P163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291</v>
      </c>
      <c r="B1" s="535"/>
      <c r="C1" s="1" t="s">
        <v>292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SUM(C59,C107,C155)</f>
        <v>4</v>
      </c>
      <c r="D5" s="417">
        <f t="shared" si="0"/>
        <v>133</v>
      </c>
      <c r="E5" s="417">
        <f t="shared" si="0"/>
        <v>322</v>
      </c>
      <c r="F5" s="417">
        <f t="shared" si="0"/>
        <v>0</v>
      </c>
      <c r="G5" s="417">
        <f t="shared" si="0"/>
        <v>0</v>
      </c>
      <c r="H5" s="417">
        <f t="shared" si="0"/>
        <v>172</v>
      </c>
      <c r="I5" s="456">
        <f t="shared" si="0"/>
        <v>0</v>
      </c>
      <c r="J5" s="417">
        <f t="shared" si="0"/>
        <v>26</v>
      </c>
      <c r="K5" s="417">
        <f t="shared" si="0"/>
        <v>151</v>
      </c>
      <c r="L5" s="417">
        <f t="shared" si="0"/>
        <v>23</v>
      </c>
      <c r="M5" s="417">
        <f t="shared" si="0"/>
        <v>106</v>
      </c>
      <c r="N5" s="604">
        <f>SUM(C5:M5)</f>
        <v>937</v>
      </c>
      <c r="O5" s="604"/>
      <c r="P5" s="418"/>
      <c r="Q5" s="418"/>
      <c r="R5" s="419">
        <f>N7/N5</f>
        <v>5848.0461259338308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10553.08</v>
      </c>
      <c r="D7" s="401">
        <f t="shared" si="0"/>
        <v>1252993.21</v>
      </c>
      <c r="E7" s="401">
        <f t="shared" si="0"/>
        <v>1822749.54</v>
      </c>
      <c r="F7" s="401">
        <f t="shared" si="0"/>
        <v>0</v>
      </c>
      <c r="G7" s="401">
        <f t="shared" si="0"/>
        <v>0</v>
      </c>
      <c r="H7" s="401">
        <f t="shared" si="0"/>
        <v>934802</v>
      </c>
      <c r="I7" s="401">
        <f t="shared" si="0"/>
        <v>0</v>
      </c>
      <c r="J7" s="401">
        <f t="shared" si="0"/>
        <v>183838.59</v>
      </c>
      <c r="K7" s="401">
        <f t="shared" si="0"/>
        <v>641653.22</v>
      </c>
      <c r="L7" s="401">
        <f t="shared" si="0"/>
        <v>125344.19</v>
      </c>
      <c r="M7" s="401">
        <f t="shared" si="0"/>
        <v>507685.39</v>
      </c>
      <c r="N7" s="610">
        <f>SUM(C7:M7)</f>
        <v>5479619.2199999997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0.98099999999999998</v>
      </c>
      <c r="D9" s="405">
        <f t="shared" ref="D9:M9" si="1">SUM(D10:D15)</f>
        <v>1.1162405853529564</v>
      </c>
      <c r="E9" s="405">
        <f t="shared" si="1"/>
        <v>1.393842161987302</v>
      </c>
      <c r="F9" s="405">
        <f t="shared" ref="F9:G24" si="2">IF(F$7 &gt; 0,(F64*F$62+F113*F$111+F162*F$160)/(SUM(F$160,F$111,F$62)),0)</f>
        <v>0</v>
      </c>
      <c r="G9" s="405">
        <f t="shared" si="2"/>
        <v>0</v>
      </c>
      <c r="H9" s="405">
        <f t="shared" si="1"/>
        <v>1.9909093319426789</v>
      </c>
      <c r="I9" s="405">
        <f t="shared" ref="I9:I47" si="3">IF(I$7 &gt; 0,(I64*I$62+I113*I$111+I162*I$160)/(SUM(I$160,I$111,I$62)),0)</f>
        <v>0</v>
      </c>
      <c r="J9" s="405">
        <f t="shared" si="1"/>
        <v>2.2597683833043978</v>
      </c>
      <c r="K9" s="405">
        <f t="shared" si="1"/>
        <v>2.9823716847944133</v>
      </c>
      <c r="L9" s="405">
        <f t="shared" si="1"/>
        <v>3.597236657595059</v>
      </c>
      <c r="M9" s="405">
        <f t="shared" si="1"/>
        <v>3.9379086788109463</v>
      </c>
      <c r="N9" s="603">
        <f>SUM(N10:O15)</f>
        <v>1.9326010899598276</v>
      </c>
      <c r="O9" s="603"/>
      <c r="P9" s="406">
        <f t="shared" ref="P9:P47" si="4">N9/$N$47</f>
        <v>0.2341884308761657</v>
      </c>
      <c r="Q9" s="405">
        <f t="shared" ref="Q9:Q47" si="5">P9*$O$52</f>
        <v>0</v>
      </c>
      <c r="R9" s="407">
        <f t="shared" ref="R9:R46" si="6">N9*$N$7</f>
        <v>10589918.07713682</v>
      </c>
    </row>
    <row r="10" spans="1:18" x14ac:dyDescent="0.3">
      <c r="A10" s="420" t="s">
        <v>3</v>
      </c>
      <c r="B10" s="421" t="s">
        <v>30</v>
      </c>
      <c r="C10" s="422">
        <f t="shared" ref="C10:M14" si="7">(C64*C$61+C112*C$109+C160*C$157)/(SUM(C$157,C$109,C$61))</f>
        <v>0.57999999999999996</v>
      </c>
      <c r="D10" s="422">
        <f t="shared" si="7"/>
        <v>0.78562385678610336</v>
      </c>
      <c r="E10" s="422">
        <f t="shared" si="7"/>
        <v>0.90523278434018983</v>
      </c>
      <c r="F10" s="422">
        <f t="shared" si="2"/>
        <v>0</v>
      </c>
      <c r="G10" s="422">
        <f t="shared" si="2"/>
        <v>0</v>
      </c>
      <c r="H10" s="422">
        <f t="shared" si="7"/>
        <v>1.3601694288918937</v>
      </c>
      <c r="I10" s="422">
        <f t="shared" si="3"/>
        <v>0</v>
      </c>
      <c r="J10" s="422">
        <f t="shared" si="7"/>
        <v>0.99944310833215144</v>
      </c>
      <c r="K10" s="422">
        <f t="shared" si="7"/>
        <v>1.8940672947203476</v>
      </c>
      <c r="L10" s="422">
        <f t="shared" si="7"/>
        <v>2.5016973805407332</v>
      </c>
      <c r="M10" s="422">
        <f t="shared" si="7"/>
        <v>2.4094569608118919</v>
      </c>
      <c r="N10" s="600">
        <f t="shared" ref="N10:N15" si="8">(O64*$O$61+O112*$O$109+O160*$O$157)/$N$7</f>
        <v>1.2497024943432109</v>
      </c>
      <c r="O10" s="600"/>
      <c r="P10" s="423">
        <f t="shared" si="4"/>
        <v>0.15143625227819285</v>
      </c>
      <c r="Q10" s="422">
        <f t="shared" si="5"/>
        <v>0</v>
      </c>
      <c r="R10" s="424">
        <f t="shared" si="6"/>
        <v>6847893.8072849996</v>
      </c>
    </row>
    <row r="11" spans="1:18" x14ac:dyDescent="0.3">
      <c r="A11" s="438" t="s">
        <v>4</v>
      </c>
      <c r="B11" s="439" t="s">
        <v>31</v>
      </c>
      <c r="C11" s="440">
        <f t="shared" si="7"/>
        <v>2.3199999999999998E-2</v>
      </c>
      <c r="D11" s="440">
        <f t="shared" si="7"/>
        <v>3.1424954271444136E-2</v>
      </c>
      <c r="E11" s="440">
        <f t="shared" si="7"/>
        <v>3.6209311373607597E-2</v>
      </c>
      <c r="F11" s="440">
        <f t="shared" si="2"/>
        <v>0</v>
      </c>
      <c r="G11" s="440">
        <f t="shared" si="2"/>
        <v>0</v>
      </c>
      <c r="H11" s="440">
        <f t="shared" si="7"/>
        <v>5.4406777155675753E-2</v>
      </c>
      <c r="I11" s="440">
        <f t="shared" si="3"/>
        <v>0</v>
      </c>
      <c r="J11" s="440">
        <f t="shared" si="7"/>
        <v>5.9966586499929093E-2</v>
      </c>
      <c r="K11" s="440">
        <f t="shared" si="7"/>
        <v>7.576269178881391E-2</v>
      </c>
      <c r="L11" s="440">
        <f t="shared" si="7"/>
        <v>0.10006789522162933</v>
      </c>
      <c r="M11" s="440">
        <f t="shared" si="7"/>
        <v>9.6378278432475678E-2</v>
      </c>
      <c r="N11" s="599">
        <f t="shared" si="8"/>
        <v>5.0658716487935102E-2</v>
      </c>
      <c r="O11" s="599"/>
      <c r="P11" s="441">
        <f t="shared" si="4"/>
        <v>6.1387139778321621E-3</v>
      </c>
      <c r="Q11" s="440">
        <f t="shared" si="5"/>
        <v>0</v>
      </c>
      <c r="R11" s="442">
        <f t="shared" si="6"/>
        <v>277590.47652782005</v>
      </c>
    </row>
    <row r="12" spans="1:18" x14ac:dyDescent="0.3">
      <c r="A12" s="438" t="s">
        <v>192</v>
      </c>
      <c r="B12" s="439" t="s">
        <v>195</v>
      </c>
      <c r="C12" s="440">
        <f t="shared" si="7"/>
        <v>0</v>
      </c>
      <c r="D12" s="440">
        <f t="shared" si="7"/>
        <v>2.2663258817659515E-2</v>
      </c>
      <c r="E12" s="440">
        <f t="shared" si="7"/>
        <v>2.3148828300348936E-2</v>
      </c>
      <c r="F12" s="440">
        <f t="shared" si="2"/>
        <v>0</v>
      </c>
      <c r="G12" s="440">
        <f t="shared" si="2"/>
        <v>0</v>
      </c>
      <c r="H12" s="440">
        <f t="shared" si="7"/>
        <v>5.2316248735026234E-3</v>
      </c>
      <c r="I12" s="440">
        <f t="shared" si="3"/>
        <v>0</v>
      </c>
      <c r="J12" s="440">
        <f t="shared" si="7"/>
        <v>5.8144243920713275E-2</v>
      </c>
      <c r="K12" s="440">
        <f t="shared" si="7"/>
        <v>3.2835700607876633E-2</v>
      </c>
      <c r="L12" s="440">
        <f t="shared" si="7"/>
        <v>0.10261823944931153</v>
      </c>
      <c r="M12" s="440">
        <f t="shared" si="7"/>
        <v>6.539566686762445E-2</v>
      </c>
      <c r="N12" s="599">
        <f t="shared" si="8"/>
        <v>2.7976993724757395E-2</v>
      </c>
      <c r="O12" s="599"/>
      <c r="P12" s="441">
        <f t="shared" si="4"/>
        <v>3.3901917447275482E-3</v>
      </c>
      <c r="Q12" s="440">
        <f t="shared" si="5"/>
        <v>0</v>
      </c>
      <c r="R12" s="442">
        <f t="shared" si="6"/>
        <v>153303.272532</v>
      </c>
    </row>
    <row r="13" spans="1:18" x14ac:dyDescent="0.3">
      <c r="A13" s="420" t="s">
        <v>5</v>
      </c>
      <c r="B13" s="421" t="s">
        <v>32</v>
      </c>
      <c r="C13" s="422">
        <f t="shared" si="7"/>
        <v>8.8300000000000003E-2</v>
      </c>
      <c r="D13" s="422">
        <f t="shared" si="7"/>
        <v>0.1298</v>
      </c>
      <c r="E13" s="422">
        <f t="shared" si="7"/>
        <v>0.16890000000000002</v>
      </c>
      <c r="F13" s="422">
        <f t="shared" si="2"/>
        <v>0</v>
      </c>
      <c r="G13" s="422">
        <f t="shared" si="2"/>
        <v>0</v>
      </c>
      <c r="H13" s="422">
        <f t="shared" si="7"/>
        <v>0.19689999999999999</v>
      </c>
      <c r="I13" s="422">
        <f t="shared" si="3"/>
        <v>0</v>
      </c>
      <c r="J13" s="422">
        <f t="shared" si="7"/>
        <v>0.19689999999999996</v>
      </c>
      <c r="K13" s="422">
        <f t="shared" si="7"/>
        <v>0.23383582672428577</v>
      </c>
      <c r="L13" s="422">
        <f t="shared" si="7"/>
        <v>0.23384854342271469</v>
      </c>
      <c r="M13" s="422">
        <f t="shared" si="7"/>
        <v>0.27602753041800154</v>
      </c>
      <c r="N13" s="600">
        <f t="shared" si="8"/>
        <v>0.18453495696677258</v>
      </c>
      <c r="O13" s="600"/>
      <c r="P13" s="423">
        <f t="shared" si="4"/>
        <v>2.2361547987509181E-2</v>
      </c>
      <c r="Q13" s="422">
        <f t="shared" si="5"/>
        <v>0</v>
      </c>
      <c r="R13" s="424">
        <f t="shared" si="6"/>
        <v>1011181.2969569999</v>
      </c>
    </row>
    <row r="14" spans="1:18" x14ac:dyDescent="0.3">
      <c r="A14" s="438" t="s">
        <v>6</v>
      </c>
      <c r="B14" s="439" t="s">
        <v>181</v>
      </c>
      <c r="C14" s="440">
        <f t="shared" si="7"/>
        <v>0.28949999999999998</v>
      </c>
      <c r="D14" s="440">
        <f t="shared" si="7"/>
        <v>0.14672851547774945</v>
      </c>
      <c r="E14" s="440">
        <f t="shared" si="7"/>
        <v>0.26035123797315568</v>
      </c>
      <c r="F14" s="440">
        <f t="shared" si="2"/>
        <v>0</v>
      </c>
      <c r="G14" s="440">
        <f t="shared" si="2"/>
        <v>0</v>
      </c>
      <c r="H14" s="440">
        <f t="shared" si="7"/>
        <v>0.37420150102160671</v>
      </c>
      <c r="I14" s="440">
        <f t="shared" si="3"/>
        <v>0</v>
      </c>
      <c r="J14" s="440">
        <f t="shared" si="7"/>
        <v>0.57511444455160365</v>
      </c>
      <c r="K14" s="440">
        <f t="shared" si="7"/>
        <v>0.74587017095308894</v>
      </c>
      <c r="L14" s="440">
        <f t="shared" si="7"/>
        <v>0.65900459896066987</v>
      </c>
      <c r="M14" s="440">
        <f t="shared" si="7"/>
        <v>1.0906502422809528</v>
      </c>
      <c r="N14" s="599">
        <f t="shared" si="8"/>
        <v>0.40730789644485554</v>
      </c>
      <c r="O14" s="599"/>
      <c r="P14" s="441">
        <f t="shared" si="4"/>
        <v>4.9356692204843622E-2</v>
      </c>
      <c r="Q14" s="440">
        <f t="shared" si="5"/>
        <v>0</v>
      </c>
      <c r="R14" s="442">
        <f t="shared" si="6"/>
        <v>2231892.1778170001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>
        <f t="shared" si="2"/>
        <v>0</v>
      </c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8"/>
        <v>1.242003199229599E-2</v>
      </c>
      <c r="O15" s="600"/>
      <c r="P15" s="423">
        <f t="shared" si="4"/>
        <v>1.5050326830603395E-3</v>
      </c>
      <c r="Q15" s="422">
        <f t="shared" si="5"/>
        <v>0</v>
      </c>
      <c r="R15" s="424">
        <f t="shared" si="6"/>
        <v>68057.046017999994</v>
      </c>
    </row>
    <row r="16" spans="1:18" ht="28.8" x14ac:dyDescent="0.3">
      <c r="A16" s="404">
        <v>5</v>
      </c>
      <c r="B16" s="408" t="s">
        <v>71</v>
      </c>
      <c r="C16" s="405">
        <f t="shared" ref="C16:M16" si="9">SUM(C17:C19,C23:C24)</f>
        <v>3.4534409333</v>
      </c>
      <c r="D16" s="405">
        <f t="shared" si="9"/>
        <v>3.4138258025090455</v>
      </c>
      <c r="E16" s="405">
        <f t="shared" si="9"/>
        <v>5.4999200059435074</v>
      </c>
      <c r="F16" s="405">
        <f t="shared" si="2"/>
        <v>0</v>
      </c>
      <c r="G16" s="405">
        <f t="shared" si="2"/>
        <v>0</v>
      </c>
      <c r="H16" s="405">
        <f t="shared" si="9"/>
        <v>5.4930234338191113</v>
      </c>
      <c r="I16" s="405">
        <f t="shared" si="3"/>
        <v>0</v>
      </c>
      <c r="J16" s="405">
        <f t="shared" si="9"/>
        <v>5.996739691710343</v>
      </c>
      <c r="K16" s="405">
        <f t="shared" si="9"/>
        <v>5.4932257711273147</v>
      </c>
      <c r="L16" s="405">
        <f t="shared" si="9"/>
        <v>5.491194184441146</v>
      </c>
      <c r="M16" s="405">
        <f t="shared" si="9"/>
        <v>5.5041675797086915</v>
      </c>
      <c r="N16" s="603">
        <f>SUM(N17:O19,N23:O24)</f>
        <v>5.0338650843745061</v>
      </c>
      <c r="O16" s="603"/>
      <c r="P16" s="406">
        <f t="shared" si="4"/>
        <v>0.60999291135476275</v>
      </c>
      <c r="Q16" s="405">
        <f t="shared" si="5"/>
        <v>0</v>
      </c>
      <c r="R16" s="409">
        <f t="shared" si="6"/>
        <v>27583663.867225464</v>
      </c>
    </row>
    <row r="17" spans="1:18" x14ac:dyDescent="0.3">
      <c r="A17" s="420" t="s">
        <v>115</v>
      </c>
      <c r="B17" s="421" t="s">
        <v>114</v>
      </c>
      <c r="C17" s="422">
        <f t="shared" ref="C17:M24" si="10">(C71*C$61+C119*C$109+C167*C$157)/(SUM(C$157,C$109,C$61))</f>
        <v>1.8081000000000003</v>
      </c>
      <c r="D17" s="422">
        <f t="shared" si="10"/>
        <v>1.7823140210073447</v>
      </c>
      <c r="E17" s="422">
        <f t="shared" si="10"/>
        <v>2.7772825094521769</v>
      </c>
      <c r="F17" s="422">
        <f t="shared" si="2"/>
        <v>0</v>
      </c>
      <c r="G17" s="422">
        <f t="shared" si="2"/>
        <v>0</v>
      </c>
      <c r="H17" s="422">
        <f t="shared" si="10"/>
        <v>2.7696870164548213</v>
      </c>
      <c r="I17" s="422">
        <f t="shared" si="3"/>
        <v>0</v>
      </c>
      <c r="J17" s="422">
        <f t="shared" si="10"/>
        <v>3.0190594379776305</v>
      </c>
      <c r="K17" s="422">
        <f t="shared" si="10"/>
        <v>2.769362804441315</v>
      </c>
      <c r="L17" s="422">
        <f t="shared" si="10"/>
        <v>2.7751458224908552</v>
      </c>
      <c r="M17" s="422">
        <f t="shared" si="10"/>
        <v>2.7800006188123714</v>
      </c>
      <c r="N17" s="600">
        <f t="shared" ref="N17:N24" si="11">(O71*$O$61+O119*$O$109+O167*$O$157)/$N$7</f>
        <v>2.5539935353216028</v>
      </c>
      <c r="O17" s="600"/>
      <c r="P17" s="423">
        <f t="shared" si="4"/>
        <v>0.30948742687362868</v>
      </c>
      <c r="Q17" s="422">
        <f t="shared" si="5"/>
        <v>0</v>
      </c>
      <c r="R17" s="424">
        <f t="shared" si="6"/>
        <v>13994912.063904002</v>
      </c>
    </row>
    <row r="18" spans="1:18" x14ac:dyDescent="0.3">
      <c r="A18" s="438" t="s">
        <v>116</v>
      </c>
      <c r="B18" s="439" t="s">
        <v>117</v>
      </c>
      <c r="C18" s="440">
        <f t="shared" si="10"/>
        <v>0.76644093330000007</v>
      </c>
      <c r="D18" s="440">
        <f t="shared" si="10"/>
        <v>0.7555104373068664</v>
      </c>
      <c r="E18" s="440">
        <f t="shared" si="10"/>
        <v>1.1772706147792116</v>
      </c>
      <c r="F18" s="440">
        <f t="shared" si="2"/>
        <v>0</v>
      </c>
      <c r="G18" s="440">
        <f t="shared" si="2"/>
        <v>0</v>
      </c>
      <c r="H18" s="440">
        <f t="shared" si="10"/>
        <v>1.174050938466084</v>
      </c>
      <c r="I18" s="440">
        <f t="shared" si="3"/>
        <v>0</v>
      </c>
      <c r="J18" s="440">
        <f t="shared" si="10"/>
        <v>1.2797581623426517</v>
      </c>
      <c r="K18" s="440">
        <f t="shared" si="10"/>
        <v>1.1739135072630427</v>
      </c>
      <c r="L18" s="440">
        <f t="shared" si="10"/>
        <v>1.1763648881331161</v>
      </c>
      <c r="M18" s="440">
        <f t="shared" si="10"/>
        <v>1.1784228023102326</v>
      </c>
      <c r="N18" s="599">
        <f t="shared" si="11"/>
        <v>1.0826199816680802</v>
      </c>
      <c r="O18" s="599"/>
      <c r="P18" s="441">
        <f t="shared" si="4"/>
        <v>0.13118955383974309</v>
      </c>
      <c r="Q18" s="440">
        <f t="shared" si="5"/>
        <v>0</v>
      </c>
      <c r="R18" s="442">
        <f t="shared" si="6"/>
        <v>5932345.2595044598</v>
      </c>
    </row>
    <row r="19" spans="1:18" x14ac:dyDescent="0.3">
      <c r="A19" s="420" t="s">
        <v>8</v>
      </c>
      <c r="B19" s="421" t="s">
        <v>35</v>
      </c>
      <c r="C19" s="422">
        <f t="shared" si="10"/>
        <v>0.65090000000000003</v>
      </c>
      <c r="D19" s="422">
        <f t="shared" si="10"/>
        <v>0.65061771346231001</v>
      </c>
      <c r="E19" s="422">
        <f t="shared" si="10"/>
        <v>1.1823348536656333</v>
      </c>
      <c r="F19" s="422">
        <f t="shared" si="2"/>
        <v>0</v>
      </c>
      <c r="G19" s="422">
        <f t="shared" si="2"/>
        <v>0</v>
      </c>
      <c r="H19" s="422">
        <f t="shared" si="10"/>
        <v>1.1867109277590335</v>
      </c>
      <c r="I19" s="422">
        <f t="shared" si="3"/>
        <v>0</v>
      </c>
      <c r="J19" s="422">
        <f t="shared" si="10"/>
        <v>1.3020997361979332</v>
      </c>
      <c r="K19" s="422">
        <f t="shared" si="10"/>
        <v>1.1873606486460084</v>
      </c>
      <c r="L19" s="422">
        <f t="shared" si="10"/>
        <v>1.1772417094482002</v>
      </c>
      <c r="M19" s="422">
        <f t="shared" si="10"/>
        <v>1.1824273705808237</v>
      </c>
      <c r="N19" s="600">
        <f t="shared" si="11"/>
        <v>1.064971830052454</v>
      </c>
      <c r="O19" s="600"/>
      <c r="P19" s="423">
        <f t="shared" si="4"/>
        <v>0.12905098889936314</v>
      </c>
      <c r="Q19" s="422">
        <f t="shared" si="5"/>
        <v>0</v>
      </c>
      <c r="R19" s="424">
        <f t="shared" si="6"/>
        <v>5835640.1087140003</v>
      </c>
    </row>
    <row r="20" spans="1:18" x14ac:dyDescent="0.3">
      <c r="A20" s="438" t="s">
        <v>9</v>
      </c>
      <c r="B20" s="439" t="s">
        <v>108</v>
      </c>
      <c r="C20" s="440">
        <f t="shared" si="10"/>
        <v>0.58140000000000003</v>
      </c>
      <c r="D20" s="440">
        <f t="shared" si="10"/>
        <v>0.58116542703451679</v>
      </c>
      <c r="E20" s="440">
        <f t="shared" si="10"/>
        <v>1.0560782273718199</v>
      </c>
      <c r="F20" s="440">
        <f t="shared" si="2"/>
        <v>0</v>
      </c>
      <c r="G20" s="440">
        <f t="shared" si="2"/>
        <v>0</v>
      </c>
      <c r="H20" s="440">
        <f t="shared" si="10"/>
        <v>1.0599982669132073</v>
      </c>
      <c r="I20" s="440">
        <f t="shared" si="3"/>
        <v>0</v>
      </c>
      <c r="J20" s="440">
        <f t="shared" si="10"/>
        <v>1.1685478952487616</v>
      </c>
      <c r="K20" s="440">
        <f t="shared" si="10"/>
        <v>1.0605804471549292</v>
      </c>
      <c r="L20" s="440">
        <f t="shared" si="10"/>
        <v>1.0515135581074799</v>
      </c>
      <c r="M20" s="440">
        <f t="shared" si="10"/>
        <v>1.0561617025555927</v>
      </c>
      <c r="N20" s="599">
        <f t="shared" si="11"/>
        <v>0.95144102644453465</v>
      </c>
      <c r="O20" s="599"/>
      <c r="P20" s="441">
        <f t="shared" si="4"/>
        <v>0.11529357103844212</v>
      </c>
      <c r="Q20" s="440">
        <f t="shared" si="5"/>
        <v>0</v>
      </c>
      <c r="R20" s="442">
        <f t="shared" si="6"/>
        <v>5213534.5352020003</v>
      </c>
    </row>
    <row r="21" spans="1:18" x14ac:dyDescent="0.3">
      <c r="A21" s="420" t="s">
        <v>10</v>
      </c>
      <c r="B21" s="421" t="s">
        <v>109</v>
      </c>
      <c r="C21" s="422">
        <f t="shared" si="10"/>
        <v>6.1700000000000005E-2</v>
      </c>
      <c r="D21" s="422">
        <f t="shared" si="10"/>
        <v>6.165228642779317E-2</v>
      </c>
      <c r="E21" s="422">
        <f t="shared" si="10"/>
        <v>0.11201054590912146</v>
      </c>
      <c r="F21" s="422">
        <f t="shared" si="2"/>
        <v>0</v>
      </c>
      <c r="G21" s="422">
        <f t="shared" si="2"/>
        <v>0</v>
      </c>
      <c r="H21" s="422">
        <f t="shared" si="10"/>
        <v>0.11241691524836277</v>
      </c>
      <c r="I21" s="422">
        <f t="shared" si="3"/>
        <v>0</v>
      </c>
      <c r="J21" s="422">
        <f t="shared" si="10"/>
        <v>0.1184891875367408</v>
      </c>
      <c r="K21" s="422">
        <f t="shared" si="10"/>
        <v>0.11247772692389822</v>
      </c>
      <c r="L21" s="422">
        <f t="shared" si="10"/>
        <v>0.11153106449529092</v>
      </c>
      <c r="M21" s="422">
        <f t="shared" si="10"/>
        <v>0.11202084805710087</v>
      </c>
      <c r="N21" s="600">
        <f t="shared" si="11"/>
        <v>0.10072989145566945</v>
      </c>
      <c r="O21" s="600"/>
      <c r="P21" s="423">
        <f t="shared" si="4"/>
        <v>1.2206230941751188E-2</v>
      </c>
      <c r="Q21" s="422">
        <f t="shared" si="5"/>
        <v>0</v>
      </c>
      <c r="R21" s="424">
        <f t="shared" si="6"/>
        <v>551961.44924900006</v>
      </c>
    </row>
    <row r="22" spans="1:18" x14ac:dyDescent="0.3">
      <c r="A22" s="438" t="s">
        <v>11</v>
      </c>
      <c r="B22" s="439" t="s">
        <v>110</v>
      </c>
      <c r="C22" s="440">
        <f t="shared" si="10"/>
        <v>7.7999999999999988E-3</v>
      </c>
      <c r="D22" s="440">
        <f t="shared" si="10"/>
        <v>7.8000000000000005E-3</v>
      </c>
      <c r="E22" s="440">
        <f t="shared" si="10"/>
        <v>1.42460803846918E-2</v>
      </c>
      <c r="F22" s="440">
        <f t="shared" si="2"/>
        <v>0</v>
      </c>
      <c r="G22" s="440">
        <f t="shared" si="2"/>
        <v>0</v>
      </c>
      <c r="H22" s="440">
        <f t="shared" si="10"/>
        <v>1.4295745597463419E-2</v>
      </c>
      <c r="I22" s="440">
        <f t="shared" si="3"/>
        <v>0</v>
      </c>
      <c r="J22" s="440">
        <f t="shared" si="10"/>
        <v>1.506265341243098E-2</v>
      </c>
      <c r="K22" s="440">
        <f t="shared" si="10"/>
        <v>1.4302474567181322E-2</v>
      </c>
      <c r="L22" s="440">
        <f t="shared" si="10"/>
        <v>1.4197086845429373E-2</v>
      </c>
      <c r="M22" s="440">
        <f t="shared" si="10"/>
        <v>1.4244819968130262E-2</v>
      </c>
      <c r="N22" s="599">
        <f t="shared" si="11"/>
        <v>1.280091215224988E-2</v>
      </c>
      <c r="O22" s="599"/>
      <c r="P22" s="441">
        <f t="shared" si="4"/>
        <v>1.5511869191698301E-3</v>
      </c>
      <c r="Q22" s="440">
        <f t="shared" si="5"/>
        <v>0</v>
      </c>
      <c r="R22" s="442">
        <f t="shared" si="6"/>
        <v>70144.124263000005</v>
      </c>
    </row>
    <row r="23" spans="1:18" x14ac:dyDescent="0.3">
      <c r="A23" s="425" t="s">
        <v>14</v>
      </c>
      <c r="B23" s="421" t="s">
        <v>118</v>
      </c>
      <c r="C23" s="422">
        <f t="shared" si="10"/>
        <v>0.17380000000000001</v>
      </c>
      <c r="D23" s="422">
        <f t="shared" si="10"/>
        <v>0.17195800570379788</v>
      </c>
      <c r="E23" s="422">
        <f t="shared" si="10"/>
        <v>0.27983507449575329</v>
      </c>
      <c r="F23" s="422">
        <f t="shared" si="2"/>
        <v>0</v>
      </c>
      <c r="G23" s="422">
        <f t="shared" si="2"/>
        <v>0</v>
      </c>
      <c r="H23" s="422">
        <f t="shared" si="10"/>
        <v>0.27961061946807986</v>
      </c>
      <c r="I23" s="422">
        <f t="shared" si="3"/>
        <v>0</v>
      </c>
      <c r="J23" s="422">
        <f t="shared" si="10"/>
        <v>0.30539041483618862</v>
      </c>
      <c r="K23" s="422">
        <f t="shared" si="10"/>
        <v>0.27963487262636971</v>
      </c>
      <c r="L23" s="422">
        <f t="shared" si="10"/>
        <v>0.27930971966869789</v>
      </c>
      <c r="M23" s="422">
        <f t="shared" si="10"/>
        <v>0.2800366141637442</v>
      </c>
      <c r="N23" s="600">
        <f t="shared" si="11"/>
        <v>0.25576552131737357</v>
      </c>
      <c r="O23" s="600"/>
      <c r="P23" s="423">
        <f t="shared" si="4"/>
        <v>3.0993114109640337E-2</v>
      </c>
      <c r="Q23" s="422">
        <f t="shared" si="5"/>
        <v>0</v>
      </c>
      <c r="R23" s="424">
        <f t="shared" si="6"/>
        <v>1401497.6664239999</v>
      </c>
    </row>
    <row r="24" spans="1:18" x14ac:dyDescent="0.3">
      <c r="A24" s="443"/>
      <c r="B24" s="439" t="s">
        <v>117</v>
      </c>
      <c r="C24" s="440">
        <f t="shared" si="10"/>
        <v>5.4200000000000005E-2</v>
      </c>
      <c r="D24" s="440">
        <f t="shared" si="10"/>
        <v>5.342562502872622E-2</v>
      </c>
      <c r="E24" s="440">
        <f t="shared" si="10"/>
        <v>8.3196953550733047E-2</v>
      </c>
      <c r="F24" s="440">
        <f t="shared" si="2"/>
        <v>0</v>
      </c>
      <c r="G24" s="440">
        <f t="shared" si="2"/>
        <v>0</v>
      </c>
      <c r="H24" s="440">
        <f t="shared" si="10"/>
        <v>8.2963931671091853E-2</v>
      </c>
      <c r="I24" s="440">
        <f t="shared" si="3"/>
        <v>0</v>
      </c>
      <c r="J24" s="440">
        <f t="shared" si="10"/>
        <v>9.0431940355939419E-2</v>
      </c>
      <c r="K24" s="440">
        <f t="shared" si="10"/>
        <v>8.2953938150579221E-2</v>
      </c>
      <c r="L24" s="440">
        <f t="shared" si="10"/>
        <v>8.3132044700276894E-2</v>
      </c>
      <c r="M24" s="440">
        <f t="shared" si="10"/>
        <v>8.3280173841520241E-2</v>
      </c>
      <c r="N24" s="599">
        <f t="shared" si="11"/>
        <v>7.6514216014995293E-2</v>
      </c>
      <c r="O24" s="599"/>
      <c r="P24" s="441">
        <f t="shared" si="4"/>
        <v>9.2718276323875033E-3</v>
      </c>
      <c r="Q24" s="440">
        <f t="shared" si="5"/>
        <v>0</v>
      </c>
      <c r="R24" s="442">
        <f t="shared" si="6"/>
        <v>419268.76867899997</v>
      </c>
    </row>
    <row r="25" spans="1:18" x14ac:dyDescent="0.3">
      <c r="A25" s="404">
        <v>6</v>
      </c>
      <c r="B25" s="398" t="s">
        <v>42</v>
      </c>
      <c r="C25" s="405">
        <f>SUM(C26:C28)</f>
        <v>0.50370000000000004</v>
      </c>
      <c r="D25" s="405">
        <f t="shared" ref="D25:M25" si="12">SUM(D26:D28)</f>
        <v>0.51857999578385583</v>
      </c>
      <c r="E25" s="405">
        <f t="shared" si="12"/>
        <v>0.6272803764619248</v>
      </c>
      <c r="F25" s="405">
        <f t="shared" ref="F25:G40" si="13">IF(F$7 &gt; 0,(F80*F$62+F129*F$111+F178*F$160)/(SUM(F$160,F$111,F$62)),0)</f>
        <v>0</v>
      </c>
      <c r="G25" s="405">
        <f t="shared" si="13"/>
        <v>0</v>
      </c>
      <c r="H25" s="405">
        <f t="shared" si="12"/>
        <v>0.63013762170277765</v>
      </c>
      <c r="I25" s="405">
        <f t="shared" si="3"/>
        <v>0</v>
      </c>
      <c r="J25" s="405">
        <f>SUM(J26:J28)</f>
        <v>1.2156847448024921</v>
      </c>
      <c r="K25" s="405">
        <f t="shared" si="12"/>
        <v>0.63073692194515918</v>
      </c>
      <c r="L25" s="405">
        <f t="shared" si="12"/>
        <v>0.62156310919556779</v>
      </c>
      <c r="M25" s="405">
        <f t="shared" si="12"/>
        <v>0.62796804613778623</v>
      </c>
      <c r="N25" s="603">
        <f>SUM(N26:O28)</f>
        <v>0.62275228675834893</v>
      </c>
      <c r="O25" s="603"/>
      <c r="P25" s="406">
        <f t="shared" si="4"/>
        <v>7.5463778644310545E-2</v>
      </c>
      <c r="Q25" s="405">
        <f t="shared" si="5"/>
        <v>0</v>
      </c>
      <c r="R25" s="407">
        <f t="shared" si="6"/>
        <v>3412445.3998199999</v>
      </c>
    </row>
    <row r="26" spans="1:18" x14ac:dyDescent="0.3">
      <c r="A26" s="420" t="s">
        <v>15</v>
      </c>
      <c r="B26" s="421" t="s">
        <v>43</v>
      </c>
      <c r="C26" s="422">
        <f t="shared" ref="C26:M27" si="14">(C80*C$61+C128*C$109+C176*C$157)/(SUM(C$157,C$109,C$61))</f>
        <v>0.1961</v>
      </c>
      <c r="D26" s="422">
        <f t="shared" si="14"/>
        <v>0.19385540836490248</v>
      </c>
      <c r="E26" s="422">
        <f t="shared" si="14"/>
        <v>0.31232025522661772</v>
      </c>
      <c r="F26" s="422">
        <f t="shared" si="13"/>
        <v>0</v>
      </c>
      <c r="G26" s="422">
        <f t="shared" si="13"/>
        <v>0</v>
      </c>
      <c r="H26" s="422">
        <f t="shared" si="14"/>
        <v>0.31193357028868146</v>
      </c>
      <c r="I26" s="422">
        <f t="shared" si="3"/>
        <v>0</v>
      </c>
      <c r="J26" s="422">
        <f t="shared" si="14"/>
        <v>0.34055306824861964</v>
      </c>
      <c r="K26" s="422">
        <f t="shared" si="14"/>
        <v>0.31194519385876379</v>
      </c>
      <c r="L26" s="422">
        <f t="shared" si="14"/>
        <v>0.31182719859612162</v>
      </c>
      <c r="M26" s="422">
        <f t="shared" si="14"/>
        <v>0.31255941153437566</v>
      </c>
      <c r="N26" s="600">
        <f>(O80*$O$61+O128*$O$109+O176*$O$157)/$N$7</f>
        <v>0.2858559403096626</v>
      </c>
      <c r="O26" s="600"/>
      <c r="P26" s="423">
        <f t="shared" si="4"/>
        <v>3.463940616898975E-2</v>
      </c>
      <c r="Q26" s="422">
        <f t="shared" si="5"/>
        <v>0</v>
      </c>
      <c r="R26" s="424">
        <f t="shared" si="6"/>
        <v>1566381.7046719999</v>
      </c>
    </row>
    <row r="27" spans="1:18" x14ac:dyDescent="0.3">
      <c r="A27" s="438" t="s">
        <v>16</v>
      </c>
      <c r="B27" s="439" t="s">
        <v>80</v>
      </c>
      <c r="C27" s="440">
        <f t="shared" si="14"/>
        <v>0.30759999999999998</v>
      </c>
      <c r="D27" s="440">
        <f t="shared" si="14"/>
        <v>0.32472458741895338</v>
      </c>
      <c r="E27" s="440">
        <f t="shared" si="14"/>
        <v>0.31496012123530703</v>
      </c>
      <c r="F27" s="440">
        <f t="shared" si="13"/>
        <v>0</v>
      </c>
      <c r="G27" s="440">
        <f t="shared" si="13"/>
        <v>0</v>
      </c>
      <c r="H27" s="440">
        <f t="shared" si="14"/>
        <v>0.31820405141409625</v>
      </c>
      <c r="I27" s="440">
        <f t="shared" si="3"/>
        <v>0</v>
      </c>
      <c r="J27" s="440">
        <f t="shared" si="14"/>
        <v>0.33233167655387263</v>
      </c>
      <c r="K27" s="440">
        <f t="shared" si="14"/>
        <v>0.31879172808639539</v>
      </c>
      <c r="L27" s="440">
        <f t="shared" si="14"/>
        <v>0.30973591059944622</v>
      </c>
      <c r="M27" s="440">
        <f t="shared" si="14"/>
        <v>0.31540863460341056</v>
      </c>
      <c r="N27" s="599">
        <f>(O81*$O$61+O129*$O$109+O177*$O$157)/$N$7</f>
        <v>0.31868566744971744</v>
      </c>
      <c r="O27" s="599"/>
      <c r="P27" s="441">
        <f t="shared" si="4"/>
        <v>3.861764168016911E-2</v>
      </c>
      <c r="Q27" s="440">
        <f t="shared" si="5"/>
        <v>0</v>
      </c>
      <c r="R27" s="442">
        <f t="shared" si="6"/>
        <v>1746276.1084960001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13"/>
        <v>0</v>
      </c>
      <c r="G28" s="422">
        <f t="shared" si="13"/>
        <v>0</v>
      </c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1.8210678998968839E-2</v>
      </c>
      <c r="O28" s="600"/>
      <c r="P28" s="423">
        <f t="shared" si="4"/>
        <v>2.2067307951516815E-3</v>
      </c>
      <c r="Q28" s="422">
        <f t="shared" si="5"/>
        <v>0</v>
      </c>
      <c r="R28" s="424">
        <f t="shared" si="6"/>
        <v>99787.586652000013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13"/>
        <v>0</v>
      </c>
      <c r="G29" s="440">
        <f t="shared" si="13"/>
        <v>0</v>
      </c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1.8210678998968839E-2</v>
      </c>
      <c r="O29" s="599"/>
      <c r="P29" s="441">
        <f t="shared" si="4"/>
        <v>2.2067307951516815E-3</v>
      </c>
      <c r="Q29" s="440">
        <f t="shared" si="5"/>
        <v>0</v>
      </c>
      <c r="R29" s="442">
        <f t="shared" si="6"/>
        <v>99787.586652000013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5">SUM(E31:E32)</f>
        <v>0</v>
      </c>
      <c r="F30" s="405">
        <f t="shared" si="13"/>
        <v>0</v>
      </c>
      <c r="G30" s="405">
        <f t="shared" si="13"/>
        <v>0</v>
      </c>
      <c r="H30" s="405">
        <f t="shared" si="15"/>
        <v>0</v>
      </c>
      <c r="I30" s="405">
        <f t="shared" si="3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405">
        <f t="shared" si="15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  <c r="R30" s="407">
        <f t="shared" si="6"/>
        <v>0</v>
      </c>
    </row>
    <row r="31" spans="1:18" x14ac:dyDescent="0.3">
      <c r="A31" s="420" t="s">
        <v>17</v>
      </c>
      <c r="B31" s="421" t="s">
        <v>46</v>
      </c>
      <c r="C31" s="422">
        <f t="shared" ref="C31:M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13"/>
        <v>0</v>
      </c>
      <c r="G31" s="422">
        <f t="shared" si="13"/>
        <v>0</v>
      </c>
      <c r="H31" s="422">
        <f t="shared" si="16"/>
        <v>0</v>
      </c>
      <c r="I31" s="422">
        <f t="shared" si="3"/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422">
        <f t="shared" si="16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  <c r="R31" s="424">
        <f t="shared" si="6"/>
        <v>0</v>
      </c>
    </row>
    <row r="32" spans="1:18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13"/>
        <v>0</v>
      </c>
      <c r="G32" s="440">
        <f t="shared" si="13"/>
        <v>0</v>
      </c>
      <c r="H32" s="440">
        <f t="shared" si="16"/>
        <v>0</v>
      </c>
      <c r="I32" s="440">
        <f t="shared" si="3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440">
        <f t="shared" si="16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  <c r="R32" s="442">
        <f t="shared" si="6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7">SUM(E34:E37)</f>
        <v>0</v>
      </c>
      <c r="F33" s="405">
        <f t="shared" si="13"/>
        <v>0</v>
      </c>
      <c r="G33" s="405">
        <f t="shared" si="13"/>
        <v>0</v>
      </c>
      <c r="H33" s="405">
        <f t="shared" si="17"/>
        <v>0</v>
      </c>
      <c r="I33" s="405">
        <f t="shared" si="3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405">
        <f t="shared" si="17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  <c r="R33" s="407">
        <f t="shared" si="6"/>
        <v>0</v>
      </c>
    </row>
    <row r="34" spans="1:20" x14ac:dyDescent="0.3">
      <c r="A34" s="420" t="s">
        <v>19</v>
      </c>
      <c r="B34" s="421" t="s">
        <v>46</v>
      </c>
      <c r="C34" s="422">
        <f t="shared" ref="C34:M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3"/>
        <v>0</v>
      </c>
      <c r="G34" s="422">
        <f t="shared" si="13"/>
        <v>0</v>
      </c>
      <c r="H34" s="422">
        <f t="shared" si="18"/>
        <v>0</v>
      </c>
      <c r="I34" s="422">
        <f t="shared" si="3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422">
        <f t="shared" si="18"/>
        <v>0</v>
      </c>
      <c r="N34" s="600">
        <f t="shared" ref="N34:N47" si="19">(O88*$O$61+O136*$O$109+O184*$O$157)/$N$7</f>
        <v>0</v>
      </c>
      <c r="O34" s="600"/>
      <c r="P34" s="423">
        <f t="shared" si="4"/>
        <v>0</v>
      </c>
      <c r="Q34" s="422">
        <f t="shared" si="5"/>
        <v>0</v>
      </c>
      <c r="R34" s="424">
        <f t="shared" si="6"/>
        <v>0</v>
      </c>
    </row>
    <row r="35" spans="1:20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3"/>
        <v>0</v>
      </c>
      <c r="G35" s="440">
        <f t="shared" si="13"/>
        <v>0</v>
      </c>
      <c r="H35" s="440">
        <f t="shared" si="18"/>
        <v>0</v>
      </c>
      <c r="I35" s="440">
        <f t="shared" si="3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440">
        <f t="shared" si="18"/>
        <v>0</v>
      </c>
      <c r="N35" s="599">
        <f t="shared" si="19"/>
        <v>0</v>
      </c>
      <c r="O35" s="599"/>
      <c r="P35" s="441">
        <f t="shared" si="4"/>
        <v>0</v>
      </c>
      <c r="Q35" s="440">
        <f t="shared" si="5"/>
        <v>0</v>
      </c>
      <c r="R35" s="442">
        <f t="shared" si="6"/>
        <v>0</v>
      </c>
    </row>
    <row r="36" spans="1:20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3"/>
        <v>0</v>
      </c>
      <c r="G36" s="422">
        <f t="shared" si="13"/>
        <v>0</v>
      </c>
      <c r="H36" s="422">
        <f t="shared" si="18"/>
        <v>0</v>
      </c>
      <c r="I36" s="422">
        <f t="shared" si="3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422">
        <f t="shared" si="18"/>
        <v>0</v>
      </c>
      <c r="N36" s="600">
        <f t="shared" si="19"/>
        <v>0</v>
      </c>
      <c r="O36" s="600"/>
      <c r="P36" s="423">
        <f t="shared" si="4"/>
        <v>0</v>
      </c>
      <c r="Q36" s="422">
        <f t="shared" si="5"/>
        <v>0</v>
      </c>
      <c r="R36" s="424">
        <f t="shared" si="6"/>
        <v>0</v>
      </c>
    </row>
    <row r="37" spans="1:20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3"/>
        <v>0</v>
      </c>
      <c r="G37" s="440">
        <f t="shared" si="13"/>
        <v>0</v>
      </c>
      <c r="H37" s="440">
        <f t="shared" si="18"/>
        <v>0</v>
      </c>
      <c r="I37" s="440">
        <f t="shared" si="3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440">
        <f t="shared" si="18"/>
        <v>0</v>
      </c>
      <c r="N37" s="599">
        <f t="shared" si="19"/>
        <v>0</v>
      </c>
      <c r="O37" s="599"/>
      <c r="P37" s="441">
        <f t="shared" si="4"/>
        <v>0</v>
      </c>
      <c r="Q37" s="440">
        <f t="shared" si="5"/>
        <v>0</v>
      </c>
      <c r="R37" s="442">
        <f t="shared" si="6"/>
        <v>0</v>
      </c>
    </row>
    <row r="38" spans="1:20" x14ac:dyDescent="0.3">
      <c r="A38" s="404">
        <v>9</v>
      </c>
      <c r="B38" s="398" t="s">
        <v>51</v>
      </c>
      <c r="C38" s="405">
        <f t="shared" ref="C38:M38" si="20">SUM(C41,C43)</f>
        <v>0.42007777291396442</v>
      </c>
      <c r="D38" s="405">
        <f t="shared" si="20"/>
        <v>0.42947825056398581</v>
      </c>
      <c r="E38" s="405">
        <f t="shared" si="20"/>
        <v>0.63980004716640115</v>
      </c>
      <c r="F38" s="405">
        <f t="shared" si="13"/>
        <v>0</v>
      </c>
      <c r="G38" s="405">
        <f t="shared" si="13"/>
        <v>0</v>
      </c>
      <c r="H38" s="405">
        <f t="shared" si="20"/>
        <v>0.69024773972083575</v>
      </c>
      <c r="I38" s="405">
        <f t="shared" si="3"/>
        <v>0</v>
      </c>
      <c r="J38" s="405">
        <f t="shared" si="20"/>
        <v>0.80578049879621239</v>
      </c>
      <c r="K38" s="405">
        <f t="shared" si="20"/>
        <v>0.77465765285638044</v>
      </c>
      <c r="L38" s="405">
        <f t="shared" si="20"/>
        <v>0.82600976544338445</v>
      </c>
      <c r="M38" s="405">
        <f t="shared" si="20"/>
        <v>0.85663852890859782</v>
      </c>
      <c r="N38" s="603">
        <f t="shared" si="19"/>
        <v>0.64559963604823234</v>
      </c>
      <c r="O38" s="603"/>
      <c r="P38" s="406">
        <f t="shared" si="4"/>
        <v>7.8232371142614832E-2</v>
      </c>
      <c r="Q38" s="405">
        <f t="shared" si="5"/>
        <v>0</v>
      </c>
      <c r="R38" s="407">
        <f t="shared" si="6"/>
        <v>3537640.1741148988</v>
      </c>
    </row>
    <row r="39" spans="1:20" x14ac:dyDescent="0.3">
      <c r="A39" s="444"/>
      <c r="B39" s="445" t="s">
        <v>157</v>
      </c>
      <c r="C39" s="500">
        <f t="shared" ref="C39:M39" si="21">(C93*C$61+C141*C$109+C189*C$157)/(SUM(C$157,C$109,C$61))</f>
        <v>0</v>
      </c>
      <c r="D39" s="500">
        <f t="shared" si="21"/>
        <v>0</v>
      </c>
      <c r="E39" s="500">
        <f t="shared" si="21"/>
        <v>0</v>
      </c>
      <c r="F39" s="500">
        <f t="shared" si="13"/>
        <v>0</v>
      </c>
      <c r="G39" s="500">
        <f t="shared" si="13"/>
        <v>0</v>
      </c>
      <c r="H39" s="500">
        <f t="shared" si="21"/>
        <v>0</v>
      </c>
      <c r="I39" s="500">
        <f t="shared" si="3"/>
        <v>0</v>
      </c>
      <c r="J39" s="500">
        <f t="shared" si="21"/>
        <v>0</v>
      </c>
      <c r="K39" s="500">
        <f t="shared" si="21"/>
        <v>0</v>
      </c>
      <c r="L39" s="500">
        <f t="shared" si="21"/>
        <v>0</v>
      </c>
      <c r="M39" s="500">
        <f t="shared" si="21"/>
        <v>0</v>
      </c>
      <c r="N39" s="596">
        <f t="shared" si="19"/>
        <v>0</v>
      </c>
      <c r="O39" s="596"/>
      <c r="P39" s="429">
        <f t="shared" si="4"/>
        <v>0</v>
      </c>
      <c r="Q39" s="430">
        <f t="shared" si="5"/>
        <v>0</v>
      </c>
      <c r="R39" s="431">
        <f t="shared" si="6"/>
        <v>0</v>
      </c>
    </row>
    <row r="40" spans="1:20" x14ac:dyDescent="0.3">
      <c r="A40" s="432"/>
      <c r="B40" s="433" t="s">
        <v>52</v>
      </c>
      <c r="C40" s="434">
        <f t="shared" ref="C40:M40" si="22">SUM(C33,C30,C25,C16,C9)</f>
        <v>4.9381409332999997</v>
      </c>
      <c r="D40" s="434">
        <f t="shared" si="22"/>
        <v>5.0486463836458579</v>
      </c>
      <c r="E40" s="434">
        <f t="shared" si="22"/>
        <v>7.521042544392734</v>
      </c>
      <c r="F40" s="434">
        <f t="shared" si="13"/>
        <v>0</v>
      </c>
      <c r="G40" s="434">
        <f t="shared" si="13"/>
        <v>0</v>
      </c>
      <c r="H40" s="434">
        <f t="shared" si="22"/>
        <v>8.1140703874645688</v>
      </c>
      <c r="I40" s="434">
        <f t="shared" si="3"/>
        <v>0</v>
      </c>
      <c r="J40" s="434">
        <f t="shared" si="22"/>
        <v>9.4721928198172325</v>
      </c>
      <c r="K40" s="434">
        <f t="shared" si="22"/>
        <v>9.1063343778668866</v>
      </c>
      <c r="L40" s="434">
        <f t="shared" si="22"/>
        <v>9.7099939512317732</v>
      </c>
      <c r="M40" s="434">
        <f t="shared" si="22"/>
        <v>10.070044304657424</v>
      </c>
      <c r="N40" s="597">
        <f t="shared" si="19"/>
        <v>7.5892184610926821</v>
      </c>
      <c r="O40" s="597"/>
      <c r="P40" s="435">
        <f t="shared" si="4"/>
        <v>0.91964512087523897</v>
      </c>
      <c r="Q40" s="436">
        <f t="shared" si="5"/>
        <v>0</v>
      </c>
      <c r="R40" s="437">
        <f t="shared" si="6"/>
        <v>41586027.344182283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23">SUM(C42:C42)</f>
        <v>0.1028762900634389</v>
      </c>
      <c r="D41" s="427">
        <f t="shared" si="23"/>
        <v>0.10517845011049415</v>
      </c>
      <c r="E41" s="427">
        <f t="shared" si="23"/>
        <v>0.15668587932733385</v>
      </c>
      <c r="F41" s="427">
        <f t="shared" ref="F41:G47" si="24">IF(F$7 &gt; 0,(F96*F$62+F145*F$111+F194*F$160)/(SUM(F$160,F$111,F$62)),0)</f>
        <v>0</v>
      </c>
      <c r="G41" s="427">
        <f t="shared" si="24"/>
        <v>0</v>
      </c>
      <c r="H41" s="427">
        <f t="shared" si="23"/>
        <v>0.1690404283820493</v>
      </c>
      <c r="I41" s="427">
        <f t="shared" si="3"/>
        <v>0</v>
      </c>
      <c r="J41" s="427">
        <f t="shared" si="23"/>
        <v>0.19733419301525243</v>
      </c>
      <c r="K41" s="427">
        <f t="shared" si="23"/>
        <v>0.18971226409410086</v>
      </c>
      <c r="L41" s="427">
        <f t="shared" si="23"/>
        <v>0.20228830398601153</v>
      </c>
      <c r="M41" s="427">
        <f t="shared" si="23"/>
        <v>0.20978923299892815</v>
      </c>
      <c r="N41" s="598">
        <f t="shared" si="19"/>
        <v>0.15810618819994388</v>
      </c>
      <c r="O41" s="598"/>
      <c r="P41" s="428">
        <f t="shared" si="4"/>
        <v>1.9158966803193858E-2</v>
      </c>
      <c r="Q41" s="427">
        <f t="shared" si="5"/>
        <v>0</v>
      </c>
      <c r="R41" s="424">
        <f t="shared" si="6"/>
        <v>866361.70766134968</v>
      </c>
    </row>
    <row r="42" spans="1:20" x14ac:dyDescent="0.3">
      <c r="A42" s="438" t="s">
        <v>121</v>
      </c>
      <c r="B42" s="439" t="s">
        <v>128</v>
      </c>
      <c r="C42" s="440">
        <f t="shared" ref="C42:M42" si="25">(C96*C$61+C144*C$109+C192*C$157)/(SUM(C$157,C$109,C$61))</f>
        <v>0.1028762900634389</v>
      </c>
      <c r="D42" s="440">
        <f t="shared" si="25"/>
        <v>0.10517845011049415</v>
      </c>
      <c r="E42" s="440">
        <f t="shared" si="25"/>
        <v>0.15668587932733385</v>
      </c>
      <c r="F42" s="440">
        <f t="shared" si="24"/>
        <v>0</v>
      </c>
      <c r="G42" s="440">
        <f t="shared" si="24"/>
        <v>0</v>
      </c>
      <c r="H42" s="440">
        <f t="shared" si="25"/>
        <v>0.1690404283820493</v>
      </c>
      <c r="I42" s="440">
        <f t="shared" si="3"/>
        <v>0</v>
      </c>
      <c r="J42" s="440">
        <f t="shared" si="25"/>
        <v>0.19733419301525243</v>
      </c>
      <c r="K42" s="440">
        <f t="shared" si="25"/>
        <v>0.18971226409410086</v>
      </c>
      <c r="L42" s="440">
        <f t="shared" si="25"/>
        <v>0.20228830398601153</v>
      </c>
      <c r="M42" s="440">
        <f t="shared" si="25"/>
        <v>0.20978923299892815</v>
      </c>
      <c r="N42" s="599">
        <f t="shared" si="19"/>
        <v>0.15810618819994388</v>
      </c>
      <c r="O42" s="599"/>
      <c r="P42" s="441">
        <f t="shared" si="4"/>
        <v>1.9158966803193858E-2</v>
      </c>
      <c r="Q42" s="440">
        <f t="shared" si="5"/>
        <v>0</v>
      </c>
      <c r="R42" s="442">
        <f t="shared" si="6"/>
        <v>866361.70766134968</v>
      </c>
    </row>
    <row r="43" spans="1:20" x14ac:dyDescent="0.3">
      <c r="A43" s="426" t="s">
        <v>24</v>
      </c>
      <c r="B43" s="416" t="s">
        <v>56</v>
      </c>
      <c r="C43" s="427">
        <f>SUM(C44,C45)</f>
        <v>0.31720148285052552</v>
      </c>
      <c r="D43" s="427">
        <f t="shared" ref="D43:M43" si="26">SUM(D44,D45)</f>
        <v>0.32429980045349166</v>
      </c>
      <c r="E43" s="427">
        <f t="shared" si="26"/>
        <v>0.48311416783906735</v>
      </c>
      <c r="F43" s="427">
        <f t="shared" si="24"/>
        <v>0</v>
      </c>
      <c r="G43" s="427">
        <f t="shared" si="24"/>
        <v>0</v>
      </c>
      <c r="H43" s="427">
        <f t="shared" si="26"/>
        <v>0.52120731133878651</v>
      </c>
      <c r="I43" s="427">
        <f t="shared" si="3"/>
        <v>0</v>
      </c>
      <c r="J43" s="427">
        <f t="shared" si="26"/>
        <v>0.60844630578095993</v>
      </c>
      <c r="K43" s="427">
        <f t="shared" si="26"/>
        <v>0.58494538876227953</v>
      </c>
      <c r="L43" s="427">
        <f t="shared" si="26"/>
        <v>0.62372146145737295</v>
      </c>
      <c r="M43" s="427">
        <f t="shared" si="26"/>
        <v>0.64684929590966966</v>
      </c>
      <c r="N43" s="598">
        <f t="shared" si="19"/>
        <v>0.48749344784828835</v>
      </c>
      <c r="O43" s="598"/>
      <c r="P43" s="428">
        <f t="shared" si="4"/>
        <v>5.9073404339420967E-2</v>
      </c>
      <c r="Q43" s="427">
        <f t="shared" si="5"/>
        <v>0</v>
      </c>
      <c r="R43" s="424">
        <f t="shared" si="6"/>
        <v>2671278.4664535485</v>
      </c>
    </row>
    <row r="44" spans="1:20" x14ac:dyDescent="0.3">
      <c r="A44" s="438" t="s">
        <v>25</v>
      </c>
      <c r="B44" s="439" t="s">
        <v>129</v>
      </c>
      <c r="C44" s="440">
        <f t="shared" ref="C44:M46" si="27">(C98*C$61+C146*C$109+C194*C$157)/(SUM(C$157,C$109,C$61))</f>
        <v>0.1028762900634389</v>
      </c>
      <c r="D44" s="440">
        <f t="shared" si="27"/>
        <v>0.10517845011049415</v>
      </c>
      <c r="E44" s="440">
        <f t="shared" si="27"/>
        <v>0.15668587932733385</v>
      </c>
      <c r="F44" s="440">
        <f t="shared" si="24"/>
        <v>0</v>
      </c>
      <c r="G44" s="440">
        <f t="shared" si="24"/>
        <v>0</v>
      </c>
      <c r="H44" s="440">
        <f t="shared" si="27"/>
        <v>0.1690404283820493</v>
      </c>
      <c r="I44" s="440">
        <f t="shared" si="3"/>
        <v>0</v>
      </c>
      <c r="J44" s="440">
        <f t="shared" si="27"/>
        <v>0.19733419301525243</v>
      </c>
      <c r="K44" s="440">
        <f t="shared" si="27"/>
        <v>0.18971226409410086</v>
      </c>
      <c r="L44" s="440">
        <f t="shared" si="27"/>
        <v>0.20228830398601153</v>
      </c>
      <c r="M44" s="440">
        <f t="shared" si="27"/>
        <v>0.20978923299892815</v>
      </c>
      <c r="N44" s="599">
        <f t="shared" si="19"/>
        <v>0.15810618819994388</v>
      </c>
      <c r="O44" s="599"/>
      <c r="P44" s="441">
        <f t="shared" si="4"/>
        <v>1.9158966803193858E-2</v>
      </c>
      <c r="Q44" s="440">
        <f t="shared" si="5"/>
        <v>0</v>
      </c>
      <c r="R44" s="442">
        <f t="shared" si="6"/>
        <v>866361.70766134968</v>
      </c>
    </row>
    <row r="45" spans="1:20" x14ac:dyDescent="0.3">
      <c r="A45" s="420" t="s">
        <v>26</v>
      </c>
      <c r="B45" s="421" t="s">
        <v>130</v>
      </c>
      <c r="C45" s="422">
        <f t="shared" si="27"/>
        <v>0.21432519278708662</v>
      </c>
      <c r="D45" s="422">
        <f t="shared" si="27"/>
        <v>0.21912135034299751</v>
      </c>
      <c r="E45" s="422">
        <f t="shared" si="27"/>
        <v>0.3264282885117335</v>
      </c>
      <c r="F45" s="422">
        <f t="shared" si="24"/>
        <v>0</v>
      </c>
      <c r="G45" s="422">
        <f t="shared" si="24"/>
        <v>0</v>
      </c>
      <c r="H45" s="422">
        <f t="shared" si="27"/>
        <v>0.35216688295673715</v>
      </c>
      <c r="I45" s="422">
        <f t="shared" si="3"/>
        <v>0</v>
      </c>
      <c r="J45" s="422">
        <f t="shared" si="27"/>
        <v>0.41111211276570753</v>
      </c>
      <c r="K45" s="422">
        <f t="shared" si="27"/>
        <v>0.39523312466817867</v>
      </c>
      <c r="L45" s="422">
        <f t="shared" si="27"/>
        <v>0.4214331574713614</v>
      </c>
      <c r="M45" s="422">
        <f t="shared" si="27"/>
        <v>0.43706006291074156</v>
      </c>
      <c r="N45" s="600">
        <f t="shared" si="19"/>
        <v>0.32938725964834459</v>
      </c>
      <c r="O45" s="600"/>
      <c r="P45" s="423">
        <f t="shared" si="4"/>
        <v>3.9914437536227122E-2</v>
      </c>
      <c r="Q45" s="422">
        <f t="shared" si="5"/>
        <v>0</v>
      </c>
      <c r="R45" s="424">
        <f t="shared" si="6"/>
        <v>1804916.7587921994</v>
      </c>
    </row>
    <row r="46" spans="1:20" ht="28.8" x14ac:dyDescent="0.3">
      <c r="A46" s="438">
        <v>10</v>
      </c>
      <c r="B46" s="447" t="s">
        <v>134</v>
      </c>
      <c r="C46" s="446">
        <f t="shared" si="27"/>
        <v>1.8200000000000001E-2</v>
      </c>
      <c r="D46" s="446">
        <f t="shared" si="27"/>
        <v>1.7205892187556228E-2</v>
      </c>
      <c r="E46" s="446">
        <f t="shared" si="27"/>
        <v>1.771403148180194E-2</v>
      </c>
      <c r="F46" s="446">
        <f t="shared" si="24"/>
        <v>0</v>
      </c>
      <c r="G46" s="446">
        <f t="shared" si="24"/>
        <v>0</v>
      </c>
      <c r="H46" s="446">
        <f t="shared" si="27"/>
        <v>1.7527209357703556E-2</v>
      </c>
      <c r="I46" s="446">
        <f t="shared" si="3"/>
        <v>0</v>
      </c>
      <c r="J46" s="446">
        <f t="shared" si="27"/>
        <v>1.6805406231629603E-2</v>
      </c>
      <c r="K46" s="446">
        <f t="shared" si="27"/>
        <v>1.7497581904131955E-2</v>
      </c>
      <c r="L46" s="446">
        <f t="shared" si="27"/>
        <v>1.7957282886426566E-2</v>
      </c>
      <c r="M46" s="446">
        <f t="shared" si="27"/>
        <v>1.7703311381483719E-2</v>
      </c>
      <c r="N46" s="601">
        <f t="shared" si="19"/>
        <v>1.7515644237411081E-2</v>
      </c>
      <c r="O46" s="601"/>
      <c r="P46" s="448">
        <f t="shared" si="4"/>
        <v>2.1225079821463422E-3</v>
      </c>
      <c r="Q46" s="446">
        <f t="shared" si="5"/>
        <v>0</v>
      </c>
      <c r="R46" s="449">
        <f t="shared" si="6"/>
        <v>95979.060813999997</v>
      </c>
    </row>
    <row r="47" spans="1:20" ht="18" x14ac:dyDescent="0.3">
      <c r="A47" s="450"/>
      <c r="B47" s="450" t="s">
        <v>60</v>
      </c>
      <c r="C47" s="410">
        <f t="shared" ref="C47:M47" si="28">SUM(C9,C16,C25,C30,C33,C38,C46)</f>
        <v>5.3764187062139648</v>
      </c>
      <c r="D47" s="410">
        <f t="shared" si="28"/>
        <v>5.4953305263974004</v>
      </c>
      <c r="E47" s="410">
        <f t="shared" si="28"/>
        <v>8.1785566230409366</v>
      </c>
      <c r="F47" s="410">
        <f t="shared" si="24"/>
        <v>0</v>
      </c>
      <c r="G47" s="410">
        <f t="shared" si="24"/>
        <v>0</v>
      </c>
      <c r="H47" s="410">
        <f t="shared" si="28"/>
        <v>8.8218453365431078</v>
      </c>
      <c r="I47" s="410">
        <f t="shared" si="3"/>
        <v>0</v>
      </c>
      <c r="J47" s="410">
        <f t="shared" si="28"/>
        <v>10.294778724845076</v>
      </c>
      <c r="K47" s="410">
        <f t="shared" si="28"/>
        <v>9.8984896126273991</v>
      </c>
      <c r="L47" s="410">
        <f t="shared" si="28"/>
        <v>10.553960999561584</v>
      </c>
      <c r="M47" s="410">
        <f t="shared" si="28"/>
        <v>10.944386144947504</v>
      </c>
      <c r="N47" s="602">
        <f t="shared" si="19"/>
        <v>8.2523337413783242</v>
      </c>
      <c r="O47" s="602"/>
      <c r="P47" s="411">
        <f t="shared" si="4"/>
        <v>1</v>
      </c>
      <c r="Q47" s="410">
        <f t="shared" si="5"/>
        <v>0</v>
      </c>
      <c r="R47" s="412">
        <f>N47*$N$7</f>
        <v>45219646.579111174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75</v>
      </c>
      <c r="E59" s="1">
        <v>85</v>
      </c>
      <c r="F59" s="1">
        <v>0</v>
      </c>
      <c r="G59" s="1">
        <v>0</v>
      </c>
      <c r="H59" s="1">
        <v>55</v>
      </c>
      <c r="I59" s="1">
        <v>0</v>
      </c>
      <c r="J59" s="1">
        <v>19</v>
      </c>
      <c r="K59" s="1">
        <v>46</v>
      </c>
      <c r="L59" s="1">
        <v>0</v>
      </c>
      <c r="M59" s="1">
        <v>23</v>
      </c>
      <c r="O59" s="1">
        <f>SUM(C59:M59)</f>
        <v>303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685092.74</v>
      </c>
      <c r="E61" s="505">
        <v>366881.68</v>
      </c>
      <c r="F61" s="504">
        <v>0</v>
      </c>
      <c r="G61" s="504">
        <v>0</v>
      </c>
      <c r="H61" s="505">
        <v>285779.33</v>
      </c>
      <c r="I61" s="504">
        <v>0</v>
      </c>
      <c r="J61" s="503">
        <v>149509.87</v>
      </c>
      <c r="K61" s="505">
        <v>209854.48</v>
      </c>
      <c r="L61" s="504">
        <v>0</v>
      </c>
      <c r="M61" s="505">
        <v>113923.5</v>
      </c>
      <c r="N61" s="342"/>
      <c r="O61" s="344">
        <f>SUM(C61:M61)</f>
        <v>1811041.6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9">SUM(D64:D69)</f>
        <v>1.123324</v>
      </c>
      <c r="E63" s="354">
        <f t="shared" si="29"/>
        <v>1.463908</v>
      </c>
      <c r="F63" s="354">
        <f>SUM(F64:F69)</f>
        <v>0</v>
      </c>
      <c r="G63" s="354">
        <f t="shared" si="29"/>
        <v>0</v>
      </c>
      <c r="H63" s="354">
        <f t="shared" si="29"/>
        <v>2.0061040000000001</v>
      </c>
      <c r="I63" s="354">
        <f t="shared" si="29"/>
        <v>0</v>
      </c>
      <c r="J63" s="354">
        <f t="shared" si="29"/>
        <v>2.1779140000000003</v>
      </c>
      <c r="K63" s="354">
        <f t="shared" si="29"/>
        <v>2.9307599999999998</v>
      </c>
      <c r="L63" s="354"/>
      <c r="M63" s="354">
        <f t="shared" si="29"/>
        <v>3.7354000000000003</v>
      </c>
      <c r="N63" s="351"/>
      <c r="O63" s="352">
        <f>(C63*$C$61+D63*$D$61+E63*$E$61+F63*$F$61+G63*$G$61+H63*$H$61+I63*$I$61+J63*$J$61+K63*$K$61+L63*$L$61+M63*$M$61)/$O$61</f>
        <v>1.7924313815980262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30">(C64*$C$61+D64*$D$61+E64*$E$61+F64*$F$61+G64*$G$61+H64*$H$61+I64*$I$61+J64*$J$61+K64*$K$61+L64*$L$61+M64*$M$61)/$O$61</f>
        <v>1.1350022241543209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31">D64*0.04</f>
        <v>3.1424000000000001E-2</v>
      </c>
      <c r="E65" s="39">
        <f t="shared" si="31"/>
        <v>3.6208000000000004E-2</v>
      </c>
      <c r="F65" s="39">
        <f t="shared" si="31"/>
        <v>0</v>
      </c>
      <c r="G65" s="39">
        <f t="shared" si="31"/>
        <v>0</v>
      </c>
      <c r="H65" s="39">
        <f t="shared" si="31"/>
        <v>5.4404000000000008E-2</v>
      </c>
      <c r="I65" s="39">
        <f t="shared" si="31"/>
        <v>0</v>
      </c>
      <c r="J65" s="39">
        <f>0.06*J64</f>
        <v>5.8313999999999998E-2</v>
      </c>
      <c r="K65" s="39">
        <f t="shared" si="31"/>
        <v>7.5759999999999994E-2</v>
      </c>
      <c r="L65" s="39"/>
      <c r="M65" s="39">
        <f t="shared" si="31"/>
        <v>8.9099999999999999E-2</v>
      </c>
      <c r="N65" s="34"/>
      <c r="O65" s="89">
        <f t="shared" si="30"/>
        <v>4.7004785872671283E-2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2.46E-2</v>
      </c>
      <c r="E66" s="34">
        <v>1.29E-2</v>
      </c>
      <c r="F66" s="34">
        <v>0</v>
      </c>
      <c r="G66" s="34">
        <v>0</v>
      </c>
      <c r="H66" s="34">
        <v>2.5999999999999999E-3</v>
      </c>
      <c r="I66" s="34">
        <v>0</v>
      </c>
      <c r="J66" s="34">
        <v>5.3699999999999998E-2</v>
      </c>
      <c r="K66" s="34">
        <v>3.3399999999999999E-2</v>
      </c>
      <c r="L66" s="34">
        <v>0</v>
      </c>
      <c r="M66" s="34">
        <v>8.72E-2</v>
      </c>
      <c r="N66" s="34"/>
      <c r="O66" s="89">
        <f t="shared" si="30"/>
        <v>2.6118135654642053E-2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30"/>
        <v>0.17509628730118623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0.15190000000000001</v>
      </c>
      <c r="E68" s="34">
        <v>0.3407</v>
      </c>
      <c r="F68" s="34">
        <v>0</v>
      </c>
      <c r="G68" s="34">
        <v>0</v>
      </c>
      <c r="H68" s="34">
        <v>0.3921</v>
      </c>
      <c r="I68" s="34">
        <v>0</v>
      </c>
      <c r="J68" s="34">
        <v>0.52690000000000003</v>
      </c>
      <c r="K68" s="34">
        <v>0.69379999999999997</v>
      </c>
      <c r="L68" s="34">
        <v>0</v>
      </c>
      <c r="M68" s="34">
        <v>1.0556000000000001</v>
      </c>
      <c r="N68" s="34"/>
      <c r="O68" s="89">
        <f t="shared" si="30"/>
        <v>0.37864822442620866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30"/>
        <v>3.0561724188997091E-2</v>
      </c>
    </row>
    <row r="70" spans="1:15" ht="28.8" x14ac:dyDescent="0.3">
      <c r="A70" s="349">
        <v>5</v>
      </c>
      <c r="B70" s="353" t="s">
        <v>71</v>
      </c>
      <c r="C70" s="354">
        <f t="shared" ref="C70:K70" si="32">SUM(C71:C73,C77:C78)</f>
        <v>0</v>
      </c>
      <c r="D70" s="354">
        <f t="shared" si="32"/>
        <v>3.4288890881</v>
      </c>
      <c r="E70" s="354">
        <f t="shared" si="32"/>
        <v>5.5065098092000007</v>
      </c>
      <c r="F70" s="354">
        <f t="shared" si="32"/>
        <v>0</v>
      </c>
      <c r="G70" s="354">
        <f t="shared" si="32"/>
        <v>0</v>
      </c>
      <c r="H70" s="354">
        <f t="shared" si="32"/>
        <v>5.5065098092000007</v>
      </c>
      <c r="I70" s="354">
        <f t="shared" si="32"/>
        <v>0</v>
      </c>
      <c r="J70" s="354">
        <f t="shared" si="32"/>
        <v>6.0097219892</v>
      </c>
      <c r="K70" s="354">
        <f t="shared" si="32"/>
        <v>5.5065098092000007</v>
      </c>
      <c r="L70" s="354"/>
      <c r="M70" s="354">
        <f>SUM(M71:M73,M77:M78)</f>
        <v>5.5065098092000007</v>
      </c>
      <c r="N70" s="351"/>
      <c r="O70" s="352">
        <f t="shared" si="30"/>
        <v>4.762116259717228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1.7917000000000001</v>
      </c>
      <c r="E71" s="34">
        <v>2.7644000000000002</v>
      </c>
      <c r="F71" s="34">
        <v>0</v>
      </c>
      <c r="G71" s="34">
        <v>0</v>
      </c>
      <c r="H71" s="34">
        <v>2.7644000000000002</v>
      </c>
      <c r="I71" s="34">
        <v>0</v>
      </c>
      <c r="J71" s="34">
        <v>3.0244</v>
      </c>
      <c r="K71" s="34">
        <v>2.7644000000000002</v>
      </c>
      <c r="L71" s="34">
        <v>0</v>
      </c>
      <c r="M71" s="34">
        <v>2.7644000000000002</v>
      </c>
      <c r="N71" s="39"/>
      <c r="O71" s="89">
        <f t="shared" si="30"/>
        <v>2.4179048438434547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0.75948908810000004</v>
      </c>
      <c r="E72" s="39">
        <f t="shared" ref="E72:K72" si="33">E71*0.423893</f>
        <v>1.1718098092000002</v>
      </c>
      <c r="F72" s="39">
        <f t="shared" si="33"/>
        <v>0</v>
      </c>
      <c r="G72" s="39">
        <f t="shared" si="33"/>
        <v>0</v>
      </c>
      <c r="H72" s="39">
        <f t="shared" si="33"/>
        <v>1.1718098092000002</v>
      </c>
      <c r="I72" s="39">
        <f t="shared" si="33"/>
        <v>0</v>
      </c>
      <c r="J72" s="39">
        <f t="shared" si="33"/>
        <v>1.2820219892</v>
      </c>
      <c r="K72" s="39">
        <f t="shared" si="33"/>
        <v>1.1718098092000002</v>
      </c>
      <c r="L72" s="39"/>
      <c r="M72" s="39">
        <f t="shared" ref="M72" si="34">M71*0.423893</f>
        <v>1.1718098092000002</v>
      </c>
      <c r="N72" s="39"/>
      <c r="O72" s="89">
        <f t="shared" si="30"/>
        <v>1.0249329379713337</v>
      </c>
    </row>
    <row r="73" spans="1:15" x14ac:dyDescent="0.3">
      <c r="A73" s="280" t="s">
        <v>8</v>
      </c>
      <c r="B73" s="1" t="s">
        <v>35</v>
      </c>
      <c r="C73" s="43">
        <f t="shared" ref="C73:K73" si="35">SUM(C74:C76)</f>
        <v>0</v>
      </c>
      <c r="D73" s="43">
        <f t="shared" ref="D73" si="36">SUM(D74:D76)</f>
        <v>0.65129999999999999</v>
      </c>
      <c r="E73" s="43">
        <f t="shared" si="35"/>
        <v>1.2068000000000001</v>
      </c>
      <c r="F73" s="43">
        <f t="shared" si="35"/>
        <v>0</v>
      </c>
      <c r="G73" s="43">
        <f t="shared" ref="G73:I73" si="37">SUM(G74:G76)</f>
        <v>0</v>
      </c>
      <c r="H73" s="43">
        <f t="shared" si="37"/>
        <v>1.2068000000000001</v>
      </c>
      <c r="I73" s="43">
        <f t="shared" si="37"/>
        <v>0</v>
      </c>
      <c r="J73" s="43">
        <f t="shared" si="35"/>
        <v>1.3066</v>
      </c>
      <c r="K73" s="43">
        <f t="shared" si="35"/>
        <v>1.2068000000000001</v>
      </c>
      <c r="L73" s="43"/>
      <c r="M73" s="43">
        <f t="shared" ref="M73" si="38">SUM(M74:M76)</f>
        <v>1.2068000000000001</v>
      </c>
      <c r="N73" s="43"/>
      <c r="O73" s="75">
        <f t="shared" si="30"/>
        <v>1.0049007548120374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0.58179999999999998</v>
      </c>
      <c r="E74" s="34">
        <v>1.0780000000000001</v>
      </c>
      <c r="F74" s="34">
        <v>0</v>
      </c>
      <c r="G74" s="34">
        <v>0</v>
      </c>
      <c r="H74" s="34">
        <v>1.0780000000000001</v>
      </c>
      <c r="I74" s="34">
        <v>0</v>
      </c>
      <c r="J74" s="34">
        <v>1.1726000000000001</v>
      </c>
      <c r="K74" s="34">
        <v>1.0780000000000001</v>
      </c>
      <c r="L74" s="34">
        <v>0</v>
      </c>
      <c r="M74" s="34">
        <v>1.0780000000000001</v>
      </c>
      <c r="N74" s="39"/>
      <c r="O74" s="89">
        <f t="shared" si="30"/>
        <v>0.89810386515362228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6.1699999999999998E-2</v>
      </c>
      <c r="E75" s="34">
        <v>0.1143</v>
      </c>
      <c r="F75" s="34">
        <v>0</v>
      </c>
      <c r="G75" s="34">
        <v>0</v>
      </c>
      <c r="H75" s="34">
        <v>0.1143</v>
      </c>
      <c r="I75" s="34">
        <v>0</v>
      </c>
      <c r="J75" s="34">
        <v>0.11890000000000001</v>
      </c>
      <c r="K75" s="34">
        <v>0.1143</v>
      </c>
      <c r="L75" s="34">
        <v>0</v>
      </c>
      <c r="M75" s="34">
        <v>0.1143</v>
      </c>
      <c r="N75" s="39"/>
      <c r="O75" s="89">
        <f t="shared" si="30"/>
        <v>9.4781876991671524E-2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7.7999999999999996E-3</v>
      </c>
      <c r="E76" s="34">
        <v>1.4500000000000001E-2</v>
      </c>
      <c r="F76" s="34">
        <v>0</v>
      </c>
      <c r="G76" s="34">
        <v>0</v>
      </c>
      <c r="H76" s="34">
        <v>1.4500000000000001E-2</v>
      </c>
      <c r="I76" s="34">
        <v>0</v>
      </c>
      <c r="J76" s="34">
        <v>1.5100000000000001E-2</v>
      </c>
      <c r="K76" s="34">
        <v>1.4500000000000001E-2</v>
      </c>
      <c r="L76" s="34">
        <v>0</v>
      </c>
      <c r="M76" s="34">
        <v>1.4500000000000001E-2</v>
      </c>
      <c r="N76" s="39"/>
      <c r="O76" s="89">
        <f t="shared" si="30"/>
        <v>1.2015012666743822E-2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0.17269999999999999</v>
      </c>
      <c r="E77" s="34">
        <v>0.28070000000000001</v>
      </c>
      <c r="F77" s="34">
        <v>0</v>
      </c>
      <c r="G77" s="34">
        <v>0</v>
      </c>
      <c r="H77" s="34">
        <v>0.28070000000000001</v>
      </c>
      <c r="I77" s="34">
        <v>0</v>
      </c>
      <c r="J77" s="34">
        <v>0.30609999999999998</v>
      </c>
      <c r="K77" s="34">
        <v>0.28070000000000001</v>
      </c>
      <c r="L77" s="34">
        <v>0</v>
      </c>
      <c r="M77" s="34">
        <v>0.28070000000000001</v>
      </c>
      <c r="N77" s="39"/>
      <c r="O77" s="89">
        <f t="shared" si="30"/>
        <v>0.24194193656181059</v>
      </c>
    </row>
    <row r="78" spans="1:15" x14ac:dyDescent="0.3">
      <c r="A78" s="595"/>
      <c r="B78" t="s">
        <v>117</v>
      </c>
      <c r="C78" s="34">
        <v>0</v>
      </c>
      <c r="D78" s="34">
        <v>5.3699999999999998E-2</v>
      </c>
      <c r="E78" s="34">
        <v>8.2799999999999999E-2</v>
      </c>
      <c r="F78" s="34">
        <v>0</v>
      </c>
      <c r="G78" s="34">
        <v>0</v>
      </c>
      <c r="H78" s="34">
        <v>8.2799999999999999E-2</v>
      </c>
      <c r="I78" s="34">
        <v>0</v>
      </c>
      <c r="J78" s="34">
        <v>9.06E-2</v>
      </c>
      <c r="K78" s="34">
        <v>8.2799999999999999E-2</v>
      </c>
      <c r="L78" s="34">
        <v>0</v>
      </c>
      <c r="M78" s="34">
        <v>8.2799999999999999E-2</v>
      </c>
      <c r="N78" s="39"/>
      <c r="O78" s="89">
        <f t="shared" si="30"/>
        <v>7.2435786528592158E-2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0.53170000000000006</v>
      </c>
      <c r="E79" s="354">
        <f t="shared" ref="E79:K79" si="39">SUM(E80:E82)</f>
        <v>0.64969999999999994</v>
      </c>
      <c r="F79" s="354">
        <f>SUM(F80:F82)</f>
        <v>0</v>
      </c>
      <c r="G79" s="354">
        <f t="shared" ref="G79:I79" si="40">SUM(G80:G82)</f>
        <v>0</v>
      </c>
      <c r="H79" s="354">
        <f t="shared" si="40"/>
        <v>0.64969999999999994</v>
      </c>
      <c r="I79" s="354">
        <f t="shared" si="40"/>
        <v>0</v>
      </c>
      <c r="J79" s="354">
        <f t="shared" si="39"/>
        <v>1.2210999999999999</v>
      </c>
      <c r="K79" s="354">
        <f t="shared" si="39"/>
        <v>0.64969999999999994</v>
      </c>
      <c r="L79" s="354"/>
      <c r="M79" s="354">
        <f t="shared" ref="M79" si="41">SUM(M80:M82)</f>
        <v>0.64969999999999994</v>
      </c>
      <c r="N79" s="354"/>
      <c r="O79" s="352">
        <f t="shared" si="30"/>
        <v>0.65223389894412143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0.19470000000000001</v>
      </c>
      <c r="E80" s="34">
        <v>0.31269999999999998</v>
      </c>
      <c r="F80" s="34">
        <v>0</v>
      </c>
      <c r="G80" s="34">
        <v>0</v>
      </c>
      <c r="H80" s="34">
        <v>0.31269999999999998</v>
      </c>
      <c r="I80" s="34">
        <v>0</v>
      </c>
      <c r="J80" s="34">
        <v>0.34129999999999999</v>
      </c>
      <c r="K80" s="34">
        <v>0.31269999999999998</v>
      </c>
      <c r="L80" s="34">
        <v>0</v>
      </c>
      <c r="M80" s="34">
        <v>0.31269999999999998</v>
      </c>
      <c r="N80" s="39"/>
      <c r="O80" s="89">
        <f t="shared" si="30"/>
        <v>0.27042324554112945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0.33700000000000002</v>
      </c>
      <c r="E81" s="34">
        <v>0.33700000000000002</v>
      </c>
      <c r="F81" s="34">
        <v>0</v>
      </c>
      <c r="G81" s="34">
        <v>0</v>
      </c>
      <c r="H81" s="34">
        <v>0.33700000000000002</v>
      </c>
      <c r="I81" s="34">
        <v>0</v>
      </c>
      <c r="J81" s="34">
        <v>0.33700000000000002</v>
      </c>
      <c r="K81" s="34">
        <v>0.33700000000000002</v>
      </c>
      <c r="L81" s="34">
        <v>0</v>
      </c>
      <c r="M81" s="34">
        <v>0.33700000000000002</v>
      </c>
      <c r="N81" s="39"/>
      <c r="O81" s="89">
        <f t="shared" si="30"/>
        <v>0.33700000000000002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30"/>
        <v>4.4810653402991951E-2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30"/>
        <v>4.4810653402991951E-2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2">SUM(E85:E86)</f>
        <v>0</v>
      </c>
      <c r="F84" s="354">
        <f>SUM(F85:F86)</f>
        <v>0</v>
      </c>
      <c r="G84" s="354">
        <f t="shared" si="42"/>
        <v>0</v>
      </c>
      <c r="H84" s="354">
        <f t="shared" si="42"/>
        <v>0</v>
      </c>
      <c r="I84" s="354">
        <f t="shared" si="42"/>
        <v>0</v>
      </c>
      <c r="J84" s="354">
        <f t="shared" si="42"/>
        <v>0</v>
      </c>
      <c r="K84" s="354">
        <f t="shared" si="42"/>
        <v>0</v>
      </c>
      <c r="L84" s="354"/>
      <c r="M84" s="354">
        <f t="shared" si="42"/>
        <v>0</v>
      </c>
      <c r="N84" s="354"/>
      <c r="O84" s="352">
        <f t="shared" si="30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30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30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3">SUM(E88:E91)</f>
        <v>0</v>
      </c>
      <c r="F87" s="354">
        <f>SUM(F88:F91)</f>
        <v>0</v>
      </c>
      <c r="G87" s="354">
        <f t="shared" si="43"/>
        <v>0</v>
      </c>
      <c r="H87" s="354">
        <f t="shared" si="43"/>
        <v>0</v>
      </c>
      <c r="I87" s="354">
        <f t="shared" si="43"/>
        <v>0</v>
      </c>
      <c r="J87" s="354">
        <f t="shared" si="43"/>
        <v>0</v>
      </c>
      <c r="K87" s="354">
        <f t="shared" si="43"/>
        <v>0</v>
      </c>
      <c r="L87" s="354"/>
      <c r="M87" s="354">
        <f t="shared" si="43"/>
        <v>0</v>
      </c>
      <c r="N87" s="354"/>
      <c r="O87" s="352">
        <f t="shared" si="30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30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30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30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30"/>
        <v>0</v>
      </c>
    </row>
    <row r="92" spans="1:20" x14ac:dyDescent="0.3">
      <c r="A92" s="349">
        <v>9</v>
      </c>
      <c r="B92" s="350" t="s">
        <v>51</v>
      </c>
      <c r="C92" s="354">
        <f t="shared" ref="C92:K92" si="44">SUM(C95,C97)</f>
        <v>0</v>
      </c>
      <c r="D92" s="354">
        <f t="shared" si="44"/>
        <v>0.43247831857849084</v>
      </c>
      <c r="E92" s="354">
        <f t="shared" si="44"/>
        <v>0.64822818179302566</v>
      </c>
      <c r="F92" s="354">
        <f t="shared" si="44"/>
        <v>0</v>
      </c>
      <c r="G92" s="354">
        <f t="shared" si="44"/>
        <v>0</v>
      </c>
      <c r="H92" s="354">
        <f t="shared" si="44"/>
        <v>0.69435171112102567</v>
      </c>
      <c r="I92" s="354">
        <f t="shared" si="44"/>
        <v>0</v>
      </c>
      <c r="J92" s="354">
        <f t="shared" si="44"/>
        <v>0.80038235312926564</v>
      </c>
      <c r="K92" s="354">
        <f t="shared" si="44"/>
        <v>0.77301034772902566</v>
      </c>
      <c r="L92" s="354"/>
      <c r="M92" s="354">
        <f>SUM(M95,M97)</f>
        <v>0.84145946324902576</v>
      </c>
      <c r="N92" s="354"/>
      <c r="O92" s="352">
        <f t="shared" si="30"/>
        <v>0.61306649206678465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30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45">SUM(C87,C84,C79,C70,C63)+C93</f>
        <v>0</v>
      </c>
      <c r="D94" s="360">
        <f t="shared" si="45"/>
        <v>5.0839130881000001</v>
      </c>
      <c r="E94" s="360">
        <f t="shared" si="45"/>
        <v>7.6201178092000008</v>
      </c>
      <c r="F94" s="360">
        <f t="shared" si="45"/>
        <v>0</v>
      </c>
      <c r="G94" s="360">
        <f t="shared" si="45"/>
        <v>0</v>
      </c>
      <c r="H94" s="360">
        <f t="shared" si="45"/>
        <v>8.1623138092000005</v>
      </c>
      <c r="I94" s="360">
        <f t="shared" si="45"/>
        <v>0</v>
      </c>
      <c r="J94" s="360">
        <f t="shared" si="45"/>
        <v>9.4087359892000002</v>
      </c>
      <c r="K94" s="360">
        <f t="shared" si="45"/>
        <v>9.0869698092000011</v>
      </c>
      <c r="L94" s="360">
        <f t="shared" si="45"/>
        <v>0</v>
      </c>
      <c r="M94" s="360">
        <f t="shared" si="45"/>
        <v>9.891609809200002</v>
      </c>
      <c r="N94" s="361"/>
      <c r="O94" s="455">
        <f t="shared" si="30"/>
        <v>7.2067815402593762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46">SUM(C96:C96)</f>
        <v>0</v>
      </c>
      <c r="D95" s="354">
        <f t="shared" si="46"/>
        <v>0.1059131613643873</v>
      </c>
      <c r="E95" s="354">
        <f t="shared" si="46"/>
        <v>0.15874991431906363</v>
      </c>
      <c r="F95" s="354">
        <f t="shared" si="46"/>
        <v>0</v>
      </c>
      <c r="G95" s="354">
        <f t="shared" si="46"/>
        <v>0</v>
      </c>
      <c r="H95" s="354">
        <f t="shared" si="46"/>
        <v>0.17004548358706362</v>
      </c>
      <c r="I95" s="354">
        <f t="shared" si="46"/>
        <v>0</v>
      </c>
      <c r="J95" s="354">
        <f t="shared" si="46"/>
        <v>0.19601219686300361</v>
      </c>
      <c r="K95" s="354">
        <f t="shared" si="46"/>
        <v>0.18930884203506362</v>
      </c>
      <c r="L95" s="354"/>
      <c r="M95" s="354">
        <f>SUM(M96:M96)</f>
        <v>0.20607190715506365</v>
      </c>
      <c r="N95" s="354"/>
      <c r="O95" s="352">
        <f t="shared" si="30"/>
        <v>0.15013887982822358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7">0.020833*D94</f>
        <v>0.1059131613643873</v>
      </c>
      <c r="E96" s="246">
        <f t="shared" si="47"/>
        <v>0.15874991431906363</v>
      </c>
      <c r="F96" s="246">
        <f t="shared" si="47"/>
        <v>0</v>
      </c>
      <c r="G96" s="246">
        <f t="shared" si="47"/>
        <v>0</v>
      </c>
      <c r="H96" s="246">
        <f t="shared" si="47"/>
        <v>0.17004548358706362</v>
      </c>
      <c r="I96" s="246">
        <f t="shared" si="47"/>
        <v>0</v>
      </c>
      <c r="J96" s="246">
        <f t="shared" si="47"/>
        <v>0.19601219686300361</v>
      </c>
      <c r="K96" s="246">
        <f t="shared" si="47"/>
        <v>0.18930884203506362</v>
      </c>
      <c r="L96" s="34"/>
      <c r="M96" s="246">
        <f t="shared" si="47"/>
        <v>0.20607190715506365</v>
      </c>
      <c r="N96" s="39"/>
      <c r="O96" s="246">
        <f t="shared" si="30"/>
        <v>0.15013887982822358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8">SUM(D98,D99)</f>
        <v>0.32656515721410351</v>
      </c>
      <c r="E97" s="354">
        <f t="shared" si="48"/>
        <v>0.48947826747396206</v>
      </c>
      <c r="F97" s="354">
        <f t="shared" si="48"/>
        <v>0</v>
      </c>
      <c r="G97" s="354">
        <f t="shared" si="48"/>
        <v>0</v>
      </c>
      <c r="H97" s="354">
        <f t="shared" si="48"/>
        <v>0.52430622753396205</v>
      </c>
      <c r="I97" s="354">
        <f t="shared" si="48"/>
        <v>0</v>
      </c>
      <c r="J97" s="354">
        <f t="shared" si="48"/>
        <v>0.604370156266262</v>
      </c>
      <c r="K97" s="354">
        <f t="shared" si="48"/>
        <v>0.58370150569396206</v>
      </c>
      <c r="L97" s="354"/>
      <c r="M97" s="354">
        <f t="shared" si="48"/>
        <v>0.63538755609396214</v>
      </c>
      <c r="N97" s="354"/>
      <c r="O97" s="352">
        <f t="shared" si="30"/>
        <v>0.46292761223856105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49">D96</f>
        <v>0.1059131613643873</v>
      </c>
      <c r="E98" s="39">
        <f t="shared" si="49"/>
        <v>0.15874991431906363</v>
      </c>
      <c r="F98" s="39">
        <f t="shared" si="49"/>
        <v>0</v>
      </c>
      <c r="G98" s="39">
        <f t="shared" si="49"/>
        <v>0</v>
      </c>
      <c r="H98" s="39">
        <f t="shared" si="49"/>
        <v>0.17004548358706362</v>
      </c>
      <c r="I98" s="39">
        <f t="shared" si="49"/>
        <v>0</v>
      </c>
      <c r="J98" s="39">
        <f t="shared" si="49"/>
        <v>0.19601219686300361</v>
      </c>
      <c r="K98" s="39">
        <f t="shared" si="49"/>
        <v>0.18930884203506362</v>
      </c>
      <c r="L98" s="39"/>
      <c r="M98" s="39">
        <f t="shared" si="49"/>
        <v>0.20607190715506365</v>
      </c>
      <c r="N98" s="39"/>
      <c r="O98" s="246">
        <f t="shared" si="30"/>
        <v>0.15013887982822358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50">0.043402*D94</f>
        <v>0.22065199584971623</v>
      </c>
      <c r="E99" s="246">
        <f t="shared" si="50"/>
        <v>0.33072835315489846</v>
      </c>
      <c r="F99" s="246">
        <f t="shared" si="50"/>
        <v>0</v>
      </c>
      <c r="G99" s="246">
        <f t="shared" si="50"/>
        <v>0</v>
      </c>
      <c r="H99" s="246">
        <f t="shared" si="50"/>
        <v>0.35426074394689844</v>
      </c>
      <c r="I99" s="246">
        <f t="shared" si="50"/>
        <v>0</v>
      </c>
      <c r="J99" s="246">
        <f t="shared" si="50"/>
        <v>0.40835795940325842</v>
      </c>
      <c r="K99" s="246">
        <f t="shared" si="50"/>
        <v>0.39439266365889847</v>
      </c>
      <c r="L99" s="34"/>
      <c r="M99" s="246">
        <f t="shared" si="50"/>
        <v>0.42931564893889851</v>
      </c>
      <c r="N99" s="39"/>
      <c r="O99" s="246">
        <f t="shared" si="30"/>
        <v>0.31278873241033744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1.66E-2</v>
      </c>
      <c r="E100" s="509">
        <v>1.66E-2</v>
      </c>
      <c r="F100" s="509">
        <v>0</v>
      </c>
      <c r="G100" s="509">
        <v>0</v>
      </c>
      <c r="H100" s="509">
        <v>1.66E-2</v>
      </c>
      <c r="I100" s="509">
        <v>0</v>
      </c>
      <c r="J100" s="509">
        <v>1.66E-2</v>
      </c>
      <c r="K100" s="509">
        <v>1.66E-2</v>
      </c>
      <c r="L100" s="509">
        <v>0</v>
      </c>
      <c r="M100" s="509">
        <v>1.66E-2</v>
      </c>
      <c r="N100" s="367"/>
      <c r="O100" s="368">
        <f t="shared" si="30"/>
        <v>1.6599999999999997E-2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1">SUM(D92,D94,D100)</f>
        <v>5.5329914066784909</v>
      </c>
      <c r="E101" s="340">
        <f t="shared" si="51"/>
        <v>8.2849459909930268</v>
      </c>
      <c r="F101" s="340">
        <f t="shared" si="51"/>
        <v>0</v>
      </c>
      <c r="G101" s="340">
        <f t="shared" si="51"/>
        <v>0</v>
      </c>
      <c r="H101" s="340">
        <f t="shared" si="51"/>
        <v>8.8732655203210271</v>
      </c>
      <c r="I101" s="340">
        <f t="shared" si="51"/>
        <v>0</v>
      </c>
      <c r="J101" s="340">
        <f t="shared" si="51"/>
        <v>10.225718342329266</v>
      </c>
      <c r="K101" s="340">
        <f t="shared" si="51"/>
        <v>9.8765801569290268</v>
      </c>
      <c r="L101" s="340">
        <f t="shared" si="51"/>
        <v>0</v>
      </c>
      <c r="M101" s="340">
        <f t="shared" si="51"/>
        <v>10.749669272449028</v>
      </c>
      <c r="N101" s="356"/>
      <c r="O101" s="467">
        <f t="shared" si="30"/>
        <v>7.8364480323261603</v>
      </c>
      <c r="P101" s="335" t="s">
        <v>293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0.31674446715805782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31</v>
      </c>
      <c r="E107" s="1">
        <v>101</v>
      </c>
      <c r="F107" s="1">
        <v>0</v>
      </c>
      <c r="G107" s="1">
        <v>0</v>
      </c>
      <c r="H107" s="1">
        <v>59</v>
      </c>
      <c r="I107" s="1">
        <v>0</v>
      </c>
      <c r="J107" s="1">
        <v>7</v>
      </c>
      <c r="K107" s="1">
        <v>54</v>
      </c>
      <c r="L107" s="1">
        <v>12</v>
      </c>
      <c r="M107" s="1">
        <v>30</v>
      </c>
      <c r="O107" s="1">
        <f>SUM(C107:M107)</f>
        <v>294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298923.90999999997</v>
      </c>
      <c r="E109" s="505">
        <v>597576.41</v>
      </c>
      <c r="F109" s="504">
        <v>0</v>
      </c>
      <c r="G109" s="504">
        <v>0</v>
      </c>
      <c r="H109" s="505">
        <v>343358.22</v>
      </c>
      <c r="I109" s="504">
        <v>0</v>
      </c>
      <c r="J109" s="503">
        <v>34328.720000000001</v>
      </c>
      <c r="K109" s="505">
        <v>229883.33</v>
      </c>
      <c r="L109" s="505">
        <v>60846.36</v>
      </c>
      <c r="M109" s="505">
        <v>139767.91</v>
      </c>
      <c r="N109" s="342"/>
      <c r="O109" s="344">
        <f>SUM(C109:M109)</f>
        <v>1704684.86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2">SUM(D112:D117)</f>
        <v>1.116128</v>
      </c>
      <c r="E111" s="354">
        <f t="shared" si="52"/>
        <v>1.3951120000000001</v>
      </c>
      <c r="F111" s="354">
        <f t="shared" si="52"/>
        <v>0</v>
      </c>
      <c r="G111" s="354">
        <f t="shared" si="52"/>
        <v>0</v>
      </c>
      <c r="H111" s="354">
        <f t="shared" si="52"/>
        <v>1.9706080000000004</v>
      </c>
      <c r="I111" s="354"/>
      <c r="J111" s="354">
        <f t="shared" si="52"/>
        <v>2.6162640000000001</v>
      </c>
      <c r="K111" s="354">
        <f>SUM(K112:K117)</f>
        <v>2.9921639999999994</v>
      </c>
      <c r="L111" s="354">
        <f t="shared" si="52"/>
        <v>3.8226</v>
      </c>
      <c r="M111" s="354">
        <f t="shared" si="52"/>
        <v>4.0232679999999998</v>
      </c>
      <c r="N111" s="351"/>
      <c r="O111" s="352">
        <f t="shared" ref="O111:O149" si="53">(C111*$C$109+D111*$D$109+E111*$E$109+F111*$F$109+G111*$G$109+H111*$H$109+I111*$I$109+J111*$J$109+K111*$K$109+L111*$L$109+M111*$M$109)/$O$109</f>
        <v>2.0041971250452941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1.1194</v>
      </c>
      <c r="K112" s="34">
        <v>1.8940999999999999</v>
      </c>
      <c r="L112" s="34">
        <v>2.6324999999999998</v>
      </c>
      <c r="M112" s="34">
        <v>2.4491999999999998</v>
      </c>
      <c r="N112" s="34"/>
      <c r="O112" s="89">
        <f t="shared" si="53"/>
        <v>1.3018438395100191</v>
      </c>
    </row>
    <row r="113" spans="1:15" x14ac:dyDescent="0.3">
      <c r="A113" s="2" t="s">
        <v>4</v>
      </c>
      <c r="B113" t="s">
        <v>31</v>
      </c>
      <c r="C113" s="39">
        <f t="shared" ref="C113:M113" si="54">C112*0.04</f>
        <v>0</v>
      </c>
      <c r="D113" s="39">
        <f t="shared" si="54"/>
        <v>3.1427999999999998E-2</v>
      </c>
      <c r="E113" s="39">
        <f t="shared" si="54"/>
        <v>3.6212000000000001E-2</v>
      </c>
      <c r="F113" s="39">
        <f t="shared" si="54"/>
        <v>0</v>
      </c>
      <c r="G113" s="39">
        <f t="shared" si="54"/>
        <v>0</v>
      </c>
      <c r="H113" s="39">
        <f t="shared" si="54"/>
        <v>5.4408000000000005E-2</v>
      </c>
      <c r="I113" s="39"/>
      <c r="J113" s="39">
        <f>J112*0.06</f>
        <v>6.7164000000000001E-2</v>
      </c>
      <c r="K113" s="39">
        <f t="shared" si="54"/>
        <v>7.5763999999999998E-2</v>
      </c>
      <c r="L113" s="39">
        <f t="shared" si="54"/>
        <v>0.10529999999999999</v>
      </c>
      <c r="M113" s="39">
        <f t="shared" si="54"/>
        <v>9.7968E-2</v>
      </c>
      <c r="N113" s="34"/>
      <c r="O113" s="89">
        <f t="shared" si="53"/>
        <v>5.2524600186359384E-2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2.53E-2</v>
      </c>
      <c r="E114" s="34">
        <v>3.5400000000000001E-2</v>
      </c>
      <c r="F114" s="34">
        <v>0</v>
      </c>
      <c r="G114" s="34">
        <v>0</v>
      </c>
      <c r="H114" s="34">
        <v>1.11E-2</v>
      </c>
      <c r="I114" s="34">
        <v>0</v>
      </c>
      <c r="J114" s="34">
        <v>7.7499999999999999E-2</v>
      </c>
      <c r="K114" s="34">
        <v>4.4999999999999998E-2</v>
      </c>
      <c r="L114" s="34">
        <v>0.1426</v>
      </c>
      <c r="M114" s="34">
        <v>7.7600000000000002E-2</v>
      </c>
      <c r="N114" s="34"/>
      <c r="O114" s="89">
        <f t="shared" si="53"/>
        <v>3.8163160832554117E-2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3"/>
        <v>0.18812223867290051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0.1439</v>
      </c>
      <c r="E116" s="34">
        <v>0.24929999999999999</v>
      </c>
      <c r="F116" s="34">
        <v>0</v>
      </c>
      <c r="G116" s="34">
        <v>0</v>
      </c>
      <c r="H116" s="34">
        <v>0.34799999999999998</v>
      </c>
      <c r="I116" s="34">
        <v>0</v>
      </c>
      <c r="J116" s="34">
        <v>0.78510000000000002</v>
      </c>
      <c r="K116" s="34">
        <v>0.74339999999999995</v>
      </c>
      <c r="L116" s="34">
        <v>0.70830000000000004</v>
      </c>
      <c r="M116" s="34">
        <v>1.1224000000000001</v>
      </c>
      <c r="N116" s="34"/>
      <c r="O116" s="89">
        <f t="shared" si="53"/>
        <v>0.41608824682586781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3"/>
        <v>7.4550390175929637E-3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5">SUM(C119:C121,C125:C126)</f>
        <v>0</v>
      </c>
      <c r="D118" s="354">
        <f t="shared" si="55"/>
        <v>3.3436564768000001</v>
      </c>
      <c r="E118" s="354">
        <f t="shared" si="55"/>
        <v>5.4427038125999996</v>
      </c>
      <c r="F118" s="354">
        <f t="shared" si="55"/>
        <v>0</v>
      </c>
      <c r="G118" s="354">
        <f t="shared" si="55"/>
        <v>0</v>
      </c>
      <c r="H118" s="354">
        <f t="shared" si="55"/>
        <v>5.4427038125999996</v>
      </c>
      <c r="I118" s="354"/>
      <c r="J118" s="354">
        <f>SUM(J119:J121,J125:J126)</f>
        <v>5.9401986493999992</v>
      </c>
      <c r="K118" s="354">
        <f>SUM(K119:K121,K125:K126)</f>
        <v>5.4427038125999996</v>
      </c>
      <c r="L118" s="354">
        <f>SUM(L119:L121,L125:L126)</f>
        <v>5.4427038125999996</v>
      </c>
      <c r="M118" s="354">
        <f>SUM(M119:M121,M125:M126)</f>
        <v>5.4427038125999996</v>
      </c>
      <c r="N118" s="351"/>
      <c r="O118" s="352">
        <f t="shared" si="53"/>
        <v>5.0846452117050127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1.7376</v>
      </c>
      <c r="E119" s="34">
        <v>2.7382</v>
      </c>
      <c r="F119" s="34">
        <v>0</v>
      </c>
      <c r="G119" s="34">
        <v>0</v>
      </c>
      <c r="H119" s="34">
        <v>2.7382</v>
      </c>
      <c r="I119" s="34">
        <v>0</v>
      </c>
      <c r="J119" s="34">
        <v>2.9958</v>
      </c>
      <c r="K119" s="34">
        <v>2.7382</v>
      </c>
      <c r="L119" s="34">
        <v>2.7382</v>
      </c>
      <c r="M119" s="34">
        <v>2.7382</v>
      </c>
      <c r="N119" s="39"/>
      <c r="O119" s="89">
        <f t="shared" si="53"/>
        <v>2.5679279497900862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0.73655647680000003</v>
      </c>
      <c r="E120" s="39">
        <f t="shared" ref="E120:M120" si="56">E119*0.423893</f>
        <v>1.1607038126</v>
      </c>
      <c r="F120" s="39">
        <f t="shared" si="56"/>
        <v>0</v>
      </c>
      <c r="G120" s="39">
        <f t="shared" si="56"/>
        <v>0</v>
      </c>
      <c r="H120" s="39">
        <f t="shared" si="56"/>
        <v>1.1607038126</v>
      </c>
      <c r="I120" s="39"/>
      <c r="J120" s="39">
        <f t="shared" si="56"/>
        <v>1.2698986494</v>
      </c>
      <c r="K120" s="39">
        <f t="shared" si="56"/>
        <v>1.1607038126</v>
      </c>
      <c r="L120" s="39">
        <f t="shared" si="56"/>
        <v>1.1607038126</v>
      </c>
      <c r="M120" s="39">
        <f t="shared" si="56"/>
        <v>1.1607038126</v>
      </c>
      <c r="N120" s="39"/>
      <c r="O120" s="89">
        <f t="shared" si="53"/>
        <v>1.088526682420369</v>
      </c>
    </row>
    <row r="121" spans="1:15" x14ac:dyDescent="0.3">
      <c r="A121" s="280" t="s">
        <v>8</v>
      </c>
      <c r="B121" s="1" t="s">
        <v>35</v>
      </c>
      <c r="C121" s="43">
        <f t="shared" ref="C121:F121" si="57">SUM(C122:C124)</f>
        <v>0</v>
      </c>
      <c r="D121" s="43">
        <f t="shared" ref="D121" si="58">SUM(D122:D124)</f>
        <v>0.64880000000000004</v>
      </c>
      <c r="E121" s="43">
        <f t="shared" si="57"/>
        <v>1.1846000000000001</v>
      </c>
      <c r="F121" s="43">
        <f t="shared" si="57"/>
        <v>0</v>
      </c>
      <c r="G121" s="43">
        <f t="shared" ref="G121:H121" si="59">SUM(G122:G124)</f>
        <v>0</v>
      </c>
      <c r="H121" s="43">
        <f t="shared" si="59"/>
        <v>1.1846000000000001</v>
      </c>
      <c r="I121" s="43"/>
      <c r="J121" s="43">
        <f>SUM(J122:J124)</f>
        <v>1.2825</v>
      </c>
      <c r="K121" s="43">
        <f t="shared" ref="K121:M121" si="60">SUM(K122:K124)</f>
        <v>1.1846000000000001</v>
      </c>
      <c r="L121" s="43">
        <f t="shared" si="60"/>
        <v>1.1846000000000001</v>
      </c>
      <c r="M121" s="43">
        <f t="shared" si="60"/>
        <v>1.1846000000000001</v>
      </c>
      <c r="N121" s="43"/>
      <c r="O121" s="75">
        <f t="shared" si="53"/>
        <v>1.0926166352330953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0.57950000000000002</v>
      </c>
      <c r="E122" s="34">
        <v>1.0581</v>
      </c>
      <c r="F122" s="34">
        <v>0</v>
      </c>
      <c r="G122" s="34">
        <v>0</v>
      </c>
      <c r="H122" s="34">
        <v>1.0581</v>
      </c>
      <c r="I122" s="34">
        <v>0</v>
      </c>
      <c r="J122" s="34">
        <v>1.1509</v>
      </c>
      <c r="K122" s="34">
        <v>1.0581</v>
      </c>
      <c r="L122" s="34">
        <v>1.0581</v>
      </c>
      <c r="M122" s="34">
        <v>1.0581</v>
      </c>
      <c r="N122" s="39"/>
      <c r="O122" s="89">
        <f t="shared" si="53"/>
        <v>0.97604420107068945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6.1499999999999999E-2</v>
      </c>
      <c r="E123" s="34">
        <v>0.11219999999999999</v>
      </c>
      <c r="F123" s="34">
        <v>0</v>
      </c>
      <c r="G123" s="34">
        <v>0</v>
      </c>
      <c r="H123" s="34">
        <v>0.11219999999999999</v>
      </c>
      <c r="I123" s="34">
        <v>0</v>
      </c>
      <c r="J123" s="34">
        <v>0.1167</v>
      </c>
      <c r="K123" s="34">
        <v>0.11219999999999999</v>
      </c>
      <c r="L123" s="34">
        <v>0.11219999999999999</v>
      </c>
      <c r="M123" s="34">
        <v>0.11219999999999999</v>
      </c>
      <c r="N123" s="39"/>
      <c r="O123" s="89">
        <f t="shared" si="53"/>
        <v>0.10340015473299857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7.7999999999999996E-3</v>
      </c>
      <c r="E124" s="34">
        <v>1.43E-2</v>
      </c>
      <c r="F124" s="34">
        <v>0</v>
      </c>
      <c r="G124" s="34">
        <v>0</v>
      </c>
      <c r="H124" s="34">
        <v>1.43E-2</v>
      </c>
      <c r="I124" s="34">
        <v>0</v>
      </c>
      <c r="J124" s="34">
        <v>1.49E-2</v>
      </c>
      <c r="K124" s="34">
        <v>1.43E-2</v>
      </c>
      <c r="L124" s="34">
        <v>1.43E-2</v>
      </c>
      <c r="M124" s="34">
        <v>1.43E-2</v>
      </c>
      <c r="N124" s="39"/>
      <c r="O124" s="89">
        <f t="shared" si="53"/>
        <v>1.3172279429407262E-2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0.1686</v>
      </c>
      <c r="E125" s="34">
        <v>0.2772</v>
      </c>
      <c r="F125" s="34">
        <v>0</v>
      </c>
      <c r="G125" s="34">
        <v>0</v>
      </c>
      <c r="H125" s="34">
        <v>0.2772</v>
      </c>
      <c r="I125" s="34">
        <v>0</v>
      </c>
      <c r="J125" s="34">
        <v>0.30230000000000001</v>
      </c>
      <c r="K125" s="34">
        <v>0.2772</v>
      </c>
      <c r="L125" s="34">
        <v>0.2772</v>
      </c>
      <c r="M125" s="34">
        <v>0.2772</v>
      </c>
      <c r="N125" s="39"/>
      <c r="O125" s="89">
        <f t="shared" si="53"/>
        <v>0.25866197781448003</v>
      </c>
    </row>
    <row r="126" spans="1:15" x14ac:dyDescent="0.3">
      <c r="A126" s="595"/>
      <c r="B126" t="s">
        <v>117</v>
      </c>
      <c r="C126" s="34">
        <v>0</v>
      </c>
      <c r="D126" s="34">
        <v>5.21E-2</v>
      </c>
      <c r="E126" s="34">
        <v>8.2000000000000003E-2</v>
      </c>
      <c r="F126" s="34">
        <v>0</v>
      </c>
      <c r="G126" s="34">
        <v>0</v>
      </c>
      <c r="H126" s="34">
        <v>8.2000000000000003E-2</v>
      </c>
      <c r="I126" s="34">
        <v>0</v>
      </c>
      <c r="J126" s="34">
        <v>8.9700000000000002E-2</v>
      </c>
      <c r="K126" s="34">
        <v>8.2000000000000003E-2</v>
      </c>
      <c r="L126" s="34">
        <v>8.2000000000000003E-2</v>
      </c>
      <c r="M126" s="34">
        <v>8.2000000000000003E-2</v>
      </c>
      <c r="N126" s="39"/>
      <c r="O126" s="89">
        <f t="shared" si="53"/>
        <v>7.6911966446983046E-2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0.50190000000000001</v>
      </c>
      <c r="E127" s="354">
        <f t="shared" ref="E127:H127" si="61">SUM(E128:E130)</f>
        <v>0.62109999999999999</v>
      </c>
      <c r="F127" s="354">
        <f t="shared" si="61"/>
        <v>0</v>
      </c>
      <c r="G127" s="354">
        <f t="shared" si="61"/>
        <v>0</v>
      </c>
      <c r="H127" s="354">
        <f t="shared" si="61"/>
        <v>0.62109999999999999</v>
      </c>
      <c r="I127" s="354"/>
      <c r="J127" s="354">
        <f>SUM(J128:J130)</f>
        <v>1.1920999999999999</v>
      </c>
      <c r="K127" s="354">
        <f t="shared" ref="K127:M127" si="62">SUM(K128:K130)</f>
        <v>0.62109999999999999</v>
      </c>
      <c r="L127" s="354">
        <f t="shared" si="62"/>
        <v>0.62109999999999999</v>
      </c>
      <c r="M127" s="354">
        <f t="shared" si="62"/>
        <v>0.62109999999999999</v>
      </c>
      <c r="N127" s="354"/>
      <c r="O127" s="352">
        <f t="shared" si="53"/>
        <v>0.61169648423697498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0.18990000000000001</v>
      </c>
      <c r="E128" s="34">
        <v>0.30909999999999999</v>
      </c>
      <c r="F128" s="34">
        <v>0</v>
      </c>
      <c r="G128" s="34">
        <v>0</v>
      </c>
      <c r="H128" s="34">
        <v>0.30909999999999999</v>
      </c>
      <c r="I128" s="34">
        <v>0</v>
      </c>
      <c r="J128" s="34">
        <v>0.33729999999999999</v>
      </c>
      <c r="K128" s="34">
        <v>0.30909999999999999</v>
      </c>
      <c r="L128" s="34">
        <v>0.30909999999999999</v>
      </c>
      <c r="M128" s="34">
        <v>0.30909999999999999</v>
      </c>
      <c r="N128" s="39"/>
      <c r="O128" s="89">
        <f t="shared" si="53"/>
        <v>0.28876564907017477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0.312</v>
      </c>
      <c r="E129" s="34">
        <v>0.312</v>
      </c>
      <c r="F129" s="34">
        <v>0</v>
      </c>
      <c r="G129" s="34">
        <v>0</v>
      </c>
      <c r="H129" s="34">
        <v>0.312</v>
      </c>
      <c r="I129" s="34">
        <v>0</v>
      </c>
      <c r="J129" s="34">
        <v>0.312</v>
      </c>
      <c r="K129" s="34">
        <v>0.312</v>
      </c>
      <c r="L129" s="34">
        <v>0.312</v>
      </c>
      <c r="M129" s="34">
        <v>0.312</v>
      </c>
      <c r="N129" s="39"/>
      <c r="O129" s="89">
        <f t="shared" si="53"/>
        <v>0.31199999999999994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3"/>
        <v>1.0930835166800271E-2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3"/>
        <v>1.0930835166800271E-2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3">SUM(E133:E134)</f>
        <v>0</v>
      </c>
      <c r="F132" s="354">
        <f t="shared" si="63"/>
        <v>0</v>
      </c>
      <c r="G132" s="354">
        <f t="shared" si="63"/>
        <v>0</v>
      </c>
      <c r="H132" s="354">
        <f t="shared" si="63"/>
        <v>0</v>
      </c>
      <c r="I132" s="354"/>
      <c r="J132" s="354">
        <f t="shared" si="63"/>
        <v>0</v>
      </c>
      <c r="K132" s="354">
        <f t="shared" si="63"/>
        <v>0</v>
      </c>
      <c r="L132" s="354">
        <f t="shared" si="63"/>
        <v>0</v>
      </c>
      <c r="M132" s="354">
        <f t="shared" si="63"/>
        <v>0</v>
      </c>
      <c r="N132" s="354"/>
      <c r="O132" s="352">
        <f t="shared" si="53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3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3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4">SUM(E136:E139)</f>
        <v>0</v>
      </c>
      <c r="F135" s="354">
        <f t="shared" si="64"/>
        <v>0</v>
      </c>
      <c r="G135" s="354">
        <f t="shared" si="64"/>
        <v>0</v>
      </c>
      <c r="H135" s="354">
        <f t="shared" si="64"/>
        <v>0</v>
      </c>
      <c r="I135" s="354"/>
      <c r="J135" s="354">
        <f t="shared" si="64"/>
        <v>0</v>
      </c>
      <c r="K135" s="354">
        <f t="shared" si="64"/>
        <v>0</v>
      </c>
      <c r="L135" s="354">
        <f>SUM(L136:L139)</f>
        <v>0</v>
      </c>
      <c r="M135" s="354">
        <f t="shared" si="64"/>
        <v>0</v>
      </c>
      <c r="N135" s="354"/>
      <c r="O135" s="352">
        <f t="shared" si="53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3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3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3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3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65">SUM(C143,C145)</f>
        <v>0</v>
      </c>
      <c r="D140" s="354">
        <f t="shared" si="65"/>
        <v>0.42208057507242247</v>
      </c>
      <c r="E140" s="354">
        <f t="shared" si="65"/>
        <v>0.63451505034625688</v>
      </c>
      <c r="F140" s="354">
        <f t="shared" si="65"/>
        <v>0</v>
      </c>
      <c r="G140" s="354">
        <f t="shared" si="65"/>
        <v>0</v>
      </c>
      <c r="H140" s="354">
        <f t="shared" si="65"/>
        <v>0.6834713440742568</v>
      </c>
      <c r="I140" s="354"/>
      <c r="J140" s="354">
        <f t="shared" si="65"/>
        <v>0.82929072745915922</v>
      </c>
      <c r="K140" s="354">
        <f t="shared" si="65"/>
        <v>0.77037306988225673</v>
      </c>
      <c r="L140" s="354">
        <f t="shared" si="65"/>
        <v>0.84101659953025676</v>
      </c>
      <c r="M140" s="354">
        <f t="shared" si="65"/>
        <v>0.85808702495425693</v>
      </c>
      <c r="N140" s="354"/>
      <c r="O140" s="352">
        <f t="shared" si="53"/>
        <v>0.65506943642374615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3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66">SUM(C135,C132,C127,C118,C111)+C141</f>
        <v>0</v>
      </c>
      <c r="D142" s="360">
        <f t="shared" si="66"/>
        <v>4.9616844768000004</v>
      </c>
      <c r="E142" s="360">
        <f t="shared" si="66"/>
        <v>7.4589158125999999</v>
      </c>
      <c r="F142" s="360">
        <f t="shared" si="66"/>
        <v>0</v>
      </c>
      <c r="G142" s="360">
        <f t="shared" si="66"/>
        <v>0</v>
      </c>
      <c r="H142" s="360">
        <f t="shared" si="66"/>
        <v>8.0344118126000001</v>
      </c>
      <c r="I142" s="360">
        <f t="shared" si="66"/>
        <v>0</v>
      </c>
      <c r="J142" s="360">
        <f t="shared" si="66"/>
        <v>9.7485626494000002</v>
      </c>
      <c r="K142" s="360">
        <f t="shared" si="66"/>
        <v>9.0559678125999987</v>
      </c>
      <c r="L142" s="360">
        <f t="shared" si="66"/>
        <v>9.8864038125999993</v>
      </c>
      <c r="M142" s="360">
        <f t="shared" si="66"/>
        <v>10.0870718126</v>
      </c>
      <c r="N142" s="361"/>
      <c r="O142" s="362">
        <f t="shared" si="53"/>
        <v>7.7005388209872834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67">SUM(C144:C144)</f>
        <v>0</v>
      </c>
      <c r="D143" s="354">
        <f t="shared" si="67"/>
        <v>0.10336677270517441</v>
      </c>
      <c r="E143" s="354">
        <f t="shared" si="67"/>
        <v>0.1553915931238958</v>
      </c>
      <c r="F143" s="354">
        <f t="shared" si="67"/>
        <v>0</v>
      </c>
      <c r="G143" s="354">
        <f t="shared" si="67"/>
        <v>0</v>
      </c>
      <c r="H143" s="354">
        <f t="shared" si="67"/>
        <v>0.16738090129189581</v>
      </c>
      <c r="I143" s="354"/>
      <c r="J143" s="354">
        <f t="shared" si="67"/>
        <v>0.20309180567495022</v>
      </c>
      <c r="K143" s="354">
        <f t="shared" si="67"/>
        <v>0.18866297743989577</v>
      </c>
      <c r="L143" s="354">
        <f t="shared" si="67"/>
        <v>0.20596345062789578</v>
      </c>
      <c r="M143" s="354">
        <f t="shared" si="67"/>
        <v>0.21014396707189581</v>
      </c>
      <c r="N143" s="354"/>
      <c r="O143" s="352">
        <f t="shared" si="53"/>
        <v>0.16042532525762804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8">0.020833*D142</f>
        <v>0.10336677270517441</v>
      </c>
      <c r="E144" s="246">
        <f t="shared" si="68"/>
        <v>0.1553915931238958</v>
      </c>
      <c r="F144" s="246">
        <f t="shared" si="68"/>
        <v>0</v>
      </c>
      <c r="G144" s="246">
        <f t="shared" si="68"/>
        <v>0</v>
      </c>
      <c r="H144" s="246">
        <f t="shared" si="68"/>
        <v>0.16738090129189581</v>
      </c>
      <c r="I144" s="34"/>
      <c r="J144" s="246">
        <f t="shared" si="68"/>
        <v>0.20309180567495022</v>
      </c>
      <c r="K144" s="246">
        <f t="shared" si="68"/>
        <v>0.18866297743989577</v>
      </c>
      <c r="L144" s="246">
        <f t="shared" si="68"/>
        <v>0.20596345062789578</v>
      </c>
      <c r="M144" s="246">
        <f t="shared" si="68"/>
        <v>0.21014396707189581</v>
      </c>
      <c r="N144" s="39"/>
      <c r="O144" s="246">
        <f t="shared" si="53"/>
        <v>0.16042532525762804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0.31871380236724806</v>
      </c>
      <c r="E145" s="354">
        <f t="shared" ref="E145:M145" si="69">SUM(E146,E147)</f>
        <v>0.47912345722236105</v>
      </c>
      <c r="F145" s="354">
        <f t="shared" si="69"/>
        <v>0</v>
      </c>
      <c r="G145" s="354">
        <f t="shared" si="69"/>
        <v>0</v>
      </c>
      <c r="H145" s="354">
        <f t="shared" si="69"/>
        <v>0.51609044278236105</v>
      </c>
      <c r="I145" s="354"/>
      <c r="J145" s="354">
        <f t="shared" si="69"/>
        <v>0.62619892178420899</v>
      </c>
      <c r="K145" s="354">
        <f t="shared" si="69"/>
        <v>0.58171009244236094</v>
      </c>
      <c r="L145" s="354">
        <f t="shared" si="69"/>
        <v>0.63505314890236098</v>
      </c>
      <c r="M145" s="354">
        <f t="shared" si="69"/>
        <v>0.64794305788236106</v>
      </c>
      <c r="N145" s="354"/>
      <c r="O145" s="352">
        <f t="shared" si="53"/>
        <v>0.49464411116611812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70">D144</f>
        <v>0.10336677270517441</v>
      </c>
      <c r="E146" s="39">
        <f>E144</f>
        <v>0.1553915931238958</v>
      </c>
      <c r="F146" s="39">
        <f t="shared" si="70"/>
        <v>0</v>
      </c>
      <c r="G146" s="39">
        <f t="shared" si="70"/>
        <v>0</v>
      </c>
      <c r="H146" s="39">
        <f t="shared" si="70"/>
        <v>0.16738090129189581</v>
      </c>
      <c r="I146" s="39"/>
      <c r="J146" s="39">
        <f t="shared" si="70"/>
        <v>0.20309180567495022</v>
      </c>
      <c r="K146" s="39">
        <f t="shared" si="70"/>
        <v>0.18866297743989577</v>
      </c>
      <c r="L146" s="39">
        <f t="shared" si="70"/>
        <v>0.20596345062789578</v>
      </c>
      <c r="M146" s="39">
        <f t="shared" si="70"/>
        <v>0.21014396707189581</v>
      </c>
      <c r="N146" s="39"/>
      <c r="O146" s="39">
        <f t="shared" si="53"/>
        <v>0.16042532525762804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71">0.043402*D142</f>
        <v>0.21534702966207364</v>
      </c>
      <c r="E147" s="246">
        <f t="shared" si="71"/>
        <v>0.32373186409846522</v>
      </c>
      <c r="F147" s="246">
        <f t="shared" si="71"/>
        <v>0</v>
      </c>
      <c r="G147" s="246">
        <f t="shared" si="71"/>
        <v>0</v>
      </c>
      <c r="H147" s="246">
        <f t="shared" si="71"/>
        <v>0.34870954149046524</v>
      </c>
      <c r="I147" s="34"/>
      <c r="J147" s="246">
        <f t="shared" si="71"/>
        <v>0.42310711610925883</v>
      </c>
      <c r="K147" s="246">
        <f t="shared" si="71"/>
        <v>0.3930471150024652</v>
      </c>
      <c r="L147" s="246">
        <f t="shared" si="71"/>
        <v>0.42908969827446519</v>
      </c>
      <c r="M147" s="246">
        <f t="shared" si="71"/>
        <v>0.4377990908104652</v>
      </c>
      <c r="N147" s="39"/>
      <c r="O147" s="246">
        <f t="shared" si="53"/>
        <v>0.33421878590849002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1.77E-2</v>
      </c>
      <c r="E148" s="509">
        <v>1.77E-2</v>
      </c>
      <c r="F148" s="509">
        <v>0</v>
      </c>
      <c r="G148" s="509">
        <v>0</v>
      </c>
      <c r="H148" s="509">
        <v>1.77E-2</v>
      </c>
      <c r="I148" s="509">
        <v>0</v>
      </c>
      <c r="J148" s="509">
        <v>1.77E-2</v>
      </c>
      <c r="K148" s="509">
        <v>1.77E-2</v>
      </c>
      <c r="L148" s="509">
        <v>1.77E-2</v>
      </c>
      <c r="M148" s="509">
        <v>1.77E-2</v>
      </c>
      <c r="N148" s="367"/>
      <c r="O148" s="368">
        <f t="shared" si="53"/>
        <v>1.7699999999999997E-2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72">SUM(D140,D142,D148)</f>
        <v>5.4014650518724228</v>
      </c>
      <c r="E149" s="340">
        <f t="shared" si="72"/>
        <v>8.111130862946256</v>
      </c>
      <c r="F149" s="340">
        <f t="shared" si="72"/>
        <v>0</v>
      </c>
      <c r="G149" s="340">
        <f t="shared" si="72"/>
        <v>0</v>
      </c>
      <c r="H149" s="340">
        <f t="shared" si="72"/>
        <v>8.7355831566742559</v>
      </c>
      <c r="I149" s="340">
        <f t="shared" si="72"/>
        <v>0</v>
      </c>
      <c r="J149" s="340">
        <f t="shared" si="72"/>
        <v>10.59555337685916</v>
      </c>
      <c r="K149" s="340">
        <f t="shared" si="72"/>
        <v>9.8440408824822558</v>
      </c>
      <c r="L149" s="340">
        <f t="shared" si="72"/>
        <v>10.745120412130255</v>
      </c>
      <c r="M149" s="340">
        <f t="shared" si="72"/>
        <v>10.962858837554256</v>
      </c>
      <c r="N149" s="369"/>
      <c r="O149" s="467">
        <f t="shared" si="53"/>
        <v>8.3733082574110274</v>
      </c>
      <c r="P149" t="s">
        <v>260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0.33844403119924044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4</v>
      </c>
      <c r="D155" s="1">
        <v>27</v>
      </c>
      <c r="E155" s="1">
        <v>136</v>
      </c>
      <c r="F155" s="1">
        <v>0</v>
      </c>
      <c r="G155" s="1">
        <v>0</v>
      </c>
      <c r="H155" s="1">
        <v>58</v>
      </c>
      <c r="I155" s="1">
        <v>0</v>
      </c>
      <c r="J155" s="1">
        <v>0</v>
      </c>
      <c r="K155" s="1">
        <v>51</v>
      </c>
      <c r="L155" s="1">
        <v>11</v>
      </c>
      <c r="M155" s="1">
        <v>53</v>
      </c>
      <c r="O155" s="1">
        <f>SUM(C155:M155)</f>
        <v>340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10553.08</v>
      </c>
      <c r="D157" s="505">
        <v>268976.56</v>
      </c>
      <c r="E157" s="505">
        <v>858291.45</v>
      </c>
      <c r="F157" s="504">
        <v>0</v>
      </c>
      <c r="G157" s="504">
        <v>0</v>
      </c>
      <c r="H157" s="505">
        <v>305664.45</v>
      </c>
      <c r="I157" s="504">
        <v>0</v>
      </c>
      <c r="J157" s="502">
        <v>0</v>
      </c>
      <c r="K157" s="505">
        <v>201915.41</v>
      </c>
      <c r="L157" s="505">
        <v>64497.83</v>
      </c>
      <c r="M157" s="505">
        <v>253993.98</v>
      </c>
      <c r="N157" s="342"/>
      <c r="O157" s="344">
        <f>SUM(C157:M157)</f>
        <v>1963892.7599999998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0.98099999999999998</v>
      </c>
      <c r="D159" s="354">
        <f>SUM(D160:D164)</f>
        <v>1.0983240000000001</v>
      </c>
      <c r="E159" s="354">
        <f t="shared" ref="E159:H159" si="73">SUM(E160:E164)</f>
        <v>1.363008</v>
      </c>
      <c r="F159" s="354">
        <f t="shared" si="73"/>
        <v>0</v>
      </c>
      <c r="G159" s="354">
        <f t="shared" si="73"/>
        <v>0</v>
      </c>
      <c r="H159" s="354">
        <f t="shared" si="73"/>
        <v>1.9995080000000003</v>
      </c>
      <c r="I159" s="354"/>
      <c r="J159" s="354"/>
      <c r="K159" s="354">
        <f>SUM(K160:K164)</f>
        <v>3.0248639999999996</v>
      </c>
      <c r="L159" s="354">
        <f>SUM(L160:L164)</f>
        <v>3.3846319999999999</v>
      </c>
      <c r="M159" s="354">
        <f t="shared" ref="M159" si="74">SUM(M160:M164)</f>
        <v>3.9817679999999998</v>
      </c>
      <c r="N159" s="354"/>
      <c r="O159" s="352">
        <f t="shared" ref="O159:O197" si="75">(C159*$C$157+D159*$D$157+E159*$E$157+F159*$F$157+G159*$G$157+H159*$H$157+I159*$I$157+J159*$J$157+K159*$K$157+L159*$L$157+M159*$M$157)/$O$157</f>
        <v>1.9997149866762995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2.4691999999999998</v>
      </c>
      <c r="N160" s="34"/>
      <c r="O160" s="89">
        <f t="shared" si="75"/>
        <v>1.3102161850996386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6">D160*0.04</f>
        <v>3.1424000000000001E-2</v>
      </c>
      <c r="E161" s="39">
        <f t="shared" si="76"/>
        <v>3.6208000000000004E-2</v>
      </c>
      <c r="F161" s="39">
        <f t="shared" si="76"/>
        <v>0</v>
      </c>
      <c r="G161" s="39">
        <f t="shared" si="76"/>
        <v>0</v>
      </c>
      <c r="H161" s="39">
        <f t="shared" si="76"/>
        <v>5.4408000000000005E-2</v>
      </c>
      <c r="I161" s="39"/>
      <c r="J161" s="39"/>
      <c r="K161" s="39">
        <f t="shared" si="76"/>
        <v>7.5763999999999998E-2</v>
      </c>
      <c r="L161" s="39">
        <f t="shared" si="76"/>
        <v>9.5131999999999994E-2</v>
      </c>
      <c r="M161" s="39">
        <f t="shared" si="76"/>
        <v>9.8767999999999995E-2</v>
      </c>
      <c r="N161" s="34"/>
      <c r="O161" s="89">
        <f t="shared" si="75"/>
        <v>5.2408647403985549E-2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1.4800000000000001E-2</v>
      </c>
      <c r="E162" s="34">
        <v>1.9E-2</v>
      </c>
      <c r="F162" s="34">
        <v>0</v>
      </c>
      <c r="G162" s="34">
        <v>0</v>
      </c>
      <c r="H162" s="34">
        <v>1.1000000000000001E-3</v>
      </c>
      <c r="I162" s="34">
        <v>0</v>
      </c>
      <c r="J162" s="34">
        <v>0</v>
      </c>
      <c r="K162" s="34">
        <v>1.84E-2</v>
      </c>
      <c r="L162" s="34">
        <v>6.4899999999999999E-2</v>
      </c>
      <c r="M162" s="34">
        <v>4.8899999999999999E-2</v>
      </c>
      <c r="N162" s="34"/>
      <c r="O162" s="89">
        <f t="shared" si="75"/>
        <v>2.0849447943379559E-2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5"/>
        <v>0.1901252003973985</v>
      </c>
    </row>
    <row r="164" spans="1:15" x14ac:dyDescent="0.3">
      <c r="A164" s="2" t="s">
        <v>6</v>
      </c>
      <c r="B164" t="s">
        <v>33</v>
      </c>
      <c r="C164" s="34">
        <v>0.28949999999999998</v>
      </c>
      <c r="D164" s="34">
        <v>0.13669999999999999</v>
      </c>
      <c r="E164" s="34">
        <v>0.23369999999999999</v>
      </c>
      <c r="F164" s="34">
        <v>0</v>
      </c>
      <c r="G164" s="34">
        <v>0</v>
      </c>
      <c r="H164" s="34">
        <v>0.38690000000000002</v>
      </c>
      <c r="I164" s="34">
        <v>0</v>
      </c>
      <c r="J164" s="34">
        <v>0</v>
      </c>
      <c r="K164" s="34">
        <v>0.80279999999999996</v>
      </c>
      <c r="L164" s="34">
        <v>0.61250000000000004</v>
      </c>
      <c r="M164" s="34">
        <v>1.0889</v>
      </c>
      <c r="N164" s="34"/>
      <c r="O164" s="89">
        <f t="shared" si="75"/>
        <v>0.42611550583189689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5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7">SUM(C167:C169,C173:C174)</f>
        <v>3.4534409333</v>
      </c>
      <c r="D166" s="354">
        <f t="shared" si="77"/>
        <v>3.4534409333</v>
      </c>
      <c r="E166" s="354">
        <f t="shared" si="77"/>
        <v>5.53693933</v>
      </c>
      <c r="F166" s="354">
        <f t="shared" si="77"/>
        <v>0</v>
      </c>
      <c r="G166" s="354">
        <f t="shared" si="77"/>
        <v>0</v>
      </c>
      <c r="H166" s="354">
        <f t="shared" si="77"/>
        <v>5.53693933</v>
      </c>
      <c r="I166" s="354"/>
      <c r="J166" s="354"/>
      <c r="K166" s="354">
        <f>SUM(K167:K169,K173:K174)</f>
        <v>5.53693933</v>
      </c>
      <c r="L166" s="354">
        <f>SUM(L167:L169,L173:L174)</f>
        <v>5.53693933</v>
      </c>
      <c r="M166" s="354">
        <f>SUM(M167:M169,M173:M174)</f>
        <v>5.53693933</v>
      </c>
      <c r="N166" s="351"/>
      <c r="O166" s="352">
        <f t="shared" si="75"/>
        <v>5.2403856847947861</v>
      </c>
    </row>
    <row r="167" spans="1:15" x14ac:dyDescent="0.3">
      <c r="A167" s="2" t="s">
        <v>115</v>
      </c>
      <c r="B167" t="s">
        <v>114</v>
      </c>
      <c r="C167" s="34">
        <v>1.8081</v>
      </c>
      <c r="D167" s="34">
        <v>1.8081</v>
      </c>
      <c r="E167" s="34">
        <v>2.81</v>
      </c>
      <c r="F167" s="34">
        <v>0</v>
      </c>
      <c r="G167" s="34">
        <v>0</v>
      </c>
      <c r="H167" s="34">
        <v>2.81</v>
      </c>
      <c r="I167" s="34">
        <v>0</v>
      </c>
      <c r="J167" s="34">
        <v>0</v>
      </c>
      <c r="K167" s="34">
        <v>2.81</v>
      </c>
      <c r="L167" s="34">
        <v>2.81</v>
      </c>
      <c r="M167" s="34">
        <v>2.81</v>
      </c>
      <c r="N167" s="39"/>
      <c r="O167" s="89">
        <f t="shared" si="75"/>
        <v>2.6673950920232534</v>
      </c>
    </row>
    <row r="168" spans="1:15" x14ac:dyDescent="0.3">
      <c r="A168" s="2" t="s">
        <v>116</v>
      </c>
      <c r="B168" t="s">
        <v>117</v>
      </c>
      <c r="C168" s="39">
        <f>C167*0.423893</f>
        <v>0.76644093330000007</v>
      </c>
      <c r="D168" s="39">
        <f>D167*0.423893</f>
        <v>0.76644093330000007</v>
      </c>
      <c r="E168" s="39">
        <f t="shared" ref="E168:H168" si="78">E167*0.423893</f>
        <v>1.1911393300000002</v>
      </c>
      <c r="F168" s="39">
        <f t="shared" si="78"/>
        <v>0</v>
      </c>
      <c r="G168" s="39">
        <f t="shared" si="78"/>
        <v>0</v>
      </c>
      <c r="H168" s="39">
        <f t="shared" si="78"/>
        <v>1.1911393300000002</v>
      </c>
      <c r="I168" s="39"/>
      <c r="J168" s="39"/>
      <c r="K168" s="39">
        <f t="shared" ref="K168:M168" si="79">K167*0.423893</f>
        <v>1.1911393300000002</v>
      </c>
      <c r="L168" s="39">
        <f t="shared" si="79"/>
        <v>1.1911393300000002</v>
      </c>
      <c r="M168" s="39">
        <f t="shared" si="79"/>
        <v>1.1911393300000002</v>
      </c>
      <c r="N168" s="39"/>
      <c r="O168" s="89">
        <f t="shared" si="75"/>
        <v>1.1306901077430132</v>
      </c>
    </row>
    <row r="169" spans="1:15" x14ac:dyDescent="0.3">
      <c r="A169" s="280" t="s">
        <v>8</v>
      </c>
      <c r="B169" s="1" t="s">
        <v>35</v>
      </c>
      <c r="C169" s="43">
        <f t="shared" ref="C169:F169" si="80">SUM(C170:C172)</f>
        <v>0.65090000000000003</v>
      </c>
      <c r="D169" s="43">
        <f t="shared" ref="D169" si="81">SUM(D170:D172)</f>
        <v>0.65090000000000003</v>
      </c>
      <c r="E169" s="43">
        <f t="shared" si="80"/>
        <v>1.1702999999999999</v>
      </c>
      <c r="F169" s="43">
        <f t="shared" si="80"/>
        <v>0</v>
      </c>
      <c r="G169" s="43">
        <f t="shared" ref="G169:H169" si="82">SUM(G170:G172)</f>
        <v>0</v>
      </c>
      <c r="H169" s="43">
        <f t="shared" si="82"/>
        <v>1.1702999999999999</v>
      </c>
      <c r="I169" s="43"/>
      <c r="J169" s="43"/>
      <c r="K169" s="43">
        <f t="shared" ref="K169:M169" si="83">SUM(K170:K172)</f>
        <v>1.1702999999999999</v>
      </c>
      <c r="L169" s="43">
        <f t="shared" si="83"/>
        <v>1.1702999999999999</v>
      </c>
      <c r="M169" s="43">
        <f t="shared" si="83"/>
        <v>1.1702999999999999</v>
      </c>
      <c r="N169" s="43"/>
      <c r="O169" s="75">
        <f t="shared" si="75"/>
        <v>1.0963714749943883</v>
      </c>
    </row>
    <row r="170" spans="1:15" x14ac:dyDescent="0.3">
      <c r="A170" s="2" t="s">
        <v>9</v>
      </c>
      <c r="B170" t="s">
        <v>108</v>
      </c>
      <c r="C170" s="34">
        <v>0.58140000000000003</v>
      </c>
      <c r="D170" s="34">
        <v>0.58140000000000003</v>
      </c>
      <c r="E170" s="34">
        <v>1.0452999999999999</v>
      </c>
      <c r="F170" s="34">
        <v>0</v>
      </c>
      <c r="G170" s="34">
        <v>0</v>
      </c>
      <c r="H170" s="34">
        <v>1.0452999999999999</v>
      </c>
      <c r="I170" s="34">
        <v>0</v>
      </c>
      <c r="J170" s="34">
        <v>0</v>
      </c>
      <c r="K170" s="34">
        <v>1.0452999999999999</v>
      </c>
      <c r="L170" s="34">
        <v>1.0452999999999999</v>
      </c>
      <c r="M170" s="34">
        <v>1.0452999999999999</v>
      </c>
      <c r="N170" s="39"/>
      <c r="O170" s="89">
        <f t="shared" si="75"/>
        <v>0.9792710382169747</v>
      </c>
    </row>
    <row r="171" spans="1:15" x14ac:dyDescent="0.3">
      <c r="A171" s="2" t="s">
        <v>10</v>
      </c>
      <c r="B171" t="s">
        <v>109</v>
      </c>
      <c r="C171" s="34">
        <v>6.1699999999999998E-2</v>
      </c>
      <c r="D171" s="34">
        <v>6.1699999999999998E-2</v>
      </c>
      <c r="E171" s="34">
        <v>0.1109</v>
      </c>
      <c r="F171" s="34">
        <v>0</v>
      </c>
      <c r="G171" s="34">
        <v>0</v>
      </c>
      <c r="H171" s="34">
        <v>0.1109</v>
      </c>
      <c r="I171" s="34">
        <v>0</v>
      </c>
      <c r="J171" s="34">
        <v>0</v>
      </c>
      <c r="K171" s="34">
        <v>0.1109</v>
      </c>
      <c r="L171" s="34">
        <v>0.1109</v>
      </c>
      <c r="M171" s="34">
        <v>0.1109</v>
      </c>
      <c r="N171" s="39"/>
      <c r="O171" s="89">
        <f t="shared" si="75"/>
        <v>0.10389714395403139</v>
      </c>
    </row>
    <row r="172" spans="1:15" x14ac:dyDescent="0.3">
      <c r="A172" s="2" t="s">
        <v>11</v>
      </c>
      <c r="B172" t="s">
        <v>110</v>
      </c>
      <c r="C172" s="34">
        <v>7.7999999999999996E-3</v>
      </c>
      <c r="D172" s="34">
        <v>7.7999999999999996E-3</v>
      </c>
      <c r="E172" s="34">
        <v>1.41E-2</v>
      </c>
      <c r="F172" s="34">
        <v>0</v>
      </c>
      <c r="G172" s="34">
        <v>0</v>
      </c>
      <c r="H172" s="34">
        <v>1.41E-2</v>
      </c>
      <c r="I172" s="34">
        <v>0</v>
      </c>
      <c r="J172" s="34">
        <v>0</v>
      </c>
      <c r="K172" s="34">
        <v>1.41E-2</v>
      </c>
      <c r="L172" s="34">
        <v>1.41E-2</v>
      </c>
      <c r="M172" s="34">
        <v>1.41E-2</v>
      </c>
      <c r="N172" s="39"/>
      <c r="O172" s="89">
        <f t="shared" si="75"/>
        <v>1.3203292823382068E-2</v>
      </c>
    </row>
    <row r="173" spans="1:15" x14ac:dyDescent="0.3">
      <c r="A173" s="595" t="s">
        <v>14</v>
      </c>
      <c r="B173" t="s">
        <v>118</v>
      </c>
      <c r="C173" s="34">
        <v>0.17380000000000001</v>
      </c>
      <c r="D173" s="34">
        <v>0.17380000000000001</v>
      </c>
      <c r="E173" s="34">
        <v>0.28129999999999999</v>
      </c>
      <c r="F173" s="34">
        <v>0</v>
      </c>
      <c r="G173" s="34">
        <v>0</v>
      </c>
      <c r="H173" s="34">
        <v>0.28129999999999999</v>
      </c>
      <c r="I173" s="34">
        <v>0</v>
      </c>
      <c r="J173" s="34">
        <v>0</v>
      </c>
      <c r="K173" s="34">
        <v>0.28129999999999999</v>
      </c>
      <c r="L173" s="34">
        <v>0.28129999999999999</v>
      </c>
      <c r="M173" s="34">
        <v>0.28129999999999999</v>
      </c>
      <c r="N173" s="39"/>
      <c r="O173" s="89">
        <f t="shared" si="75"/>
        <v>0.26599904420850351</v>
      </c>
    </row>
    <row r="174" spans="1:15" x14ac:dyDescent="0.3">
      <c r="A174" s="595"/>
      <c r="B174" t="s">
        <v>117</v>
      </c>
      <c r="C174" s="34">
        <v>5.4199999999999998E-2</v>
      </c>
      <c r="D174" s="34">
        <v>5.4199999999999998E-2</v>
      </c>
      <c r="E174" s="34">
        <v>8.4199999999999997E-2</v>
      </c>
      <c r="F174" s="34">
        <v>0</v>
      </c>
      <c r="G174" s="34">
        <v>0</v>
      </c>
      <c r="H174" s="34">
        <v>8.4199999999999997E-2</v>
      </c>
      <c r="I174" s="34">
        <v>0</v>
      </c>
      <c r="J174" s="34">
        <v>0</v>
      </c>
      <c r="K174" s="34">
        <v>8.4199999999999997E-2</v>
      </c>
      <c r="L174" s="34">
        <v>8.4199999999999997E-2</v>
      </c>
      <c r="M174" s="34">
        <v>8.4199999999999997E-2</v>
      </c>
      <c r="N174" s="39"/>
      <c r="O174" s="89">
        <f t="shared" si="75"/>
        <v>7.9929965825628904E-2</v>
      </c>
    </row>
    <row r="175" spans="1:15" x14ac:dyDescent="0.3">
      <c r="A175" s="349">
        <v>6</v>
      </c>
      <c r="B175" s="350" t="s">
        <v>42</v>
      </c>
      <c r="C175" s="354">
        <f>SUM(C176:C177)</f>
        <v>0.50370000000000004</v>
      </c>
      <c r="D175" s="354">
        <f>SUM(D176:D177)</f>
        <v>0.50370000000000004</v>
      </c>
      <c r="E175" s="354">
        <f t="shared" ref="E175:H175" si="84">SUM(E176:E177)</f>
        <v>0.622</v>
      </c>
      <c r="F175" s="354">
        <f t="shared" si="84"/>
        <v>0</v>
      </c>
      <c r="G175" s="354">
        <f t="shared" si="84"/>
        <v>0</v>
      </c>
      <c r="H175" s="354">
        <f t="shared" si="84"/>
        <v>0.622</v>
      </c>
      <c r="I175" s="354"/>
      <c r="J175" s="354"/>
      <c r="K175" s="354">
        <f t="shared" ref="K175:M175" si="85">SUM(K176:K177)</f>
        <v>0.622</v>
      </c>
      <c r="L175" s="354">
        <f t="shared" si="85"/>
        <v>0.622</v>
      </c>
      <c r="M175" s="354">
        <f t="shared" si="85"/>
        <v>0.622</v>
      </c>
      <c r="N175" s="354"/>
      <c r="O175" s="352">
        <f t="shared" si="75"/>
        <v>0.60516183190572992</v>
      </c>
    </row>
    <row r="176" spans="1:15" x14ac:dyDescent="0.3">
      <c r="A176" s="2" t="s">
        <v>15</v>
      </c>
      <c r="B176" t="s">
        <v>43</v>
      </c>
      <c r="C176" s="34">
        <v>0.1961</v>
      </c>
      <c r="D176" s="34">
        <v>0.1961</v>
      </c>
      <c r="E176" s="34">
        <v>0.31440000000000001</v>
      </c>
      <c r="F176" s="34">
        <v>0</v>
      </c>
      <c r="G176" s="34">
        <v>0</v>
      </c>
      <c r="H176" s="34">
        <v>0.31440000000000001</v>
      </c>
      <c r="I176" s="34">
        <v>0</v>
      </c>
      <c r="J176" s="34">
        <v>0</v>
      </c>
      <c r="K176" s="34">
        <v>0.31440000000000001</v>
      </c>
      <c r="L176" s="34">
        <v>0.31440000000000001</v>
      </c>
      <c r="M176" s="34">
        <v>0.31440000000000001</v>
      </c>
      <c r="N176" s="39"/>
      <c r="O176" s="89">
        <f t="shared" si="75"/>
        <v>0.29756183190572993</v>
      </c>
    </row>
    <row r="177" spans="1:17" x14ac:dyDescent="0.3">
      <c r="A177" s="2" t="s">
        <v>16</v>
      </c>
      <c r="B177" t="s">
        <v>44</v>
      </c>
      <c r="C177" s="34">
        <v>0.30759999999999998</v>
      </c>
      <c r="D177" s="34">
        <v>0.30759999999999998</v>
      </c>
      <c r="E177" s="34">
        <v>0.30759999999999998</v>
      </c>
      <c r="F177" s="34">
        <v>0</v>
      </c>
      <c r="G177" s="34">
        <v>0</v>
      </c>
      <c r="H177" s="34">
        <v>0.30759999999999998</v>
      </c>
      <c r="I177" s="34">
        <v>0</v>
      </c>
      <c r="J177" s="34">
        <v>0</v>
      </c>
      <c r="K177" s="34">
        <v>0.30759999999999998</v>
      </c>
      <c r="L177" s="34">
        <v>0.30759999999999998</v>
      </c>
      <c r="M177" s="34">
        <v>0.30759999999999998</v>
      </c>
      <c r="N177" s="39"/>
      <c r="O177" s="89">
        <f t="shared" si="75"/>
        <v>0.30760000000000004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5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5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6">SUM(E181:E182)</f>
        <v>0</v>
      </c>
      <c r="F180" s="354">
        <f t="shared" si="86"/>
        <v>0</v>
      </c>
      <c r="G180" s="354">
        <f t="shared" si="86"/>
        <v>0</v>
      </c>
      <c r="H180" s="354">
        <f t="shared" si="86"/>
        <v>0</v>
      </c>
      <c r="I180" s="354"/>
      <c r="J180" s="354"/>
      <c r="K180" s="354">
        <f t="shared" si="86"/>
        <v>0</v>
      </c>
      <c r="L180" s="354">
        <f t="shared" si="86"/>
        <v>0</v>
      </c>
      <c r="M180" s="354">
        <f t="shared" si="86"/>
        <v>0</v>
      </c>
      <c r="N180" s="354"/>
      <c r="O180" s="352">
        <f t="shared" si="75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5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5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7">SUM(E184:E187)</f>
        <v>0</v>
      </c>
      <c r="F183" s="354">
        <f t="shared" si="87"/>
        <v>0</v>
      </c>
      <c r="G183" s="354">
        <f t="shared" si="87"/>
        <v>0</v>
      </c>
      <c r="H183" s="354">
        <f t="shared" si="87"/>
        <v>0</v>
      </c>
      <c r="I183" s="354"/>
      <c r="J183" s="354"/>
      <c r="K183" s="354">
        <f t="shared" si="87"/>
        <v>0</v>
      </c>
      <c r="L183" s="354">
        <f t="shared" si="87"/>
        <v>0</v>
      </c>
      <c r="M183" s="354">
        <f t="shared" si="87"/>
        <v>0</v>
      </c>
      <c r="N183" s="354"/>
      <c r="O183" s="352">
        <f t="shared" si="75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5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5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5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5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8">SUM(C191,C193)</f>
        <v>0.42007777291396442</v>
      </c>
      <c r="D188" s="354">
        <f t="shared" si="88"/>
        <v>0.43005829094596437</v>
      </c>
      <c r="E188" s="354">
        <f t="shared" si="88"/>
        <v>0.63987701546844</v>
      </c>
      <c r="F188" s="354">
        <f t="shared" si="88"/>
        <v>0</v>
      </c>
      <c r="G188" s="354">
        <f t="shared" si="88"/>
        <v>0</v>
      </c>
      <c r="H188" s="354">
        <f t="shared" si="88"/>
        <v>0.69402279746843998</v>
      </c>
      <c r="I188" s="354"/>
      <c r="J188" s="354"/>
      <c r="K188" s="354">
        <f>SUM(K191,K193)</f>
        <v>0.78124778167644005</v>
      </c>
      <c r="L188" s="354">
        <f>SUM(L191,L193)</f>
        <v>0.81185252590043988</v>
      </c>
      <c r="M188" s="354">
        <f>SUM(M191,M193)</f>
        <v>0.86264969114844003</v>
      </c>
      <c r="N188" s="354"/>
      <c r="O188" s="352">
        <f t="shared" si="75"/>
        <v>0.66738079063725897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5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9">SUM(C183,C180,C175,C166,C159)+C189</f>
        <v>4.9381409332999997</v>
      </c>
      <c r="D190" s="360">
        <f t="shared" si="89"/>
        <v>5.0554649332999997</v>
      </c>
      <c r="E190" s="360">
        <f t="shared" si="89"/>
        <v>7.5219473299999997</v>
      </c>
      <c r="F190" s="360">
        <f t="shared" si="89"/>
        <v>0</v>
      </c>
      <c r="G190" s="360">
        <f t="shared" si="89"/>
        <v>0</v>
      </c>
      <c r="H190" s="360">
        <f t="shared" si="89"/>
        <v>8.1584473299999996</v>
      </c>
      <c r="I190" s="360">
        <f t="shared" si="89"/>
        <v>0</v>
      </c>
      <c r="J190" s="360">
        <f t="shared" si="89"/>
        <v>0</v>
      </c>
      <c r="K190" s="360">
        <f t="shared" si="89"/>
        <v>9.1838033299999999</v>
      </c>
      <c r="L190" s="360">
        <f t="shared" si="89"/>
        <v>9.5435713299999989</v>
      </c>
      <c r="M190" s="360">
        <f t="shared" si="89"/>
        <v>10.14070733</v>
      </c>
      <c r="N190" s="361"/>
      <c r="O190" s="362">
        <f t="shared" si="75"/>
        <v>7.8452625033768166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90">SUM(C192:C192)</f>
        <v>0.1028762900634389</v>
      </c>
      <c r="D191" s="354">
        <f t="shared" si="90"/>
        <v>0.10532050095543889</v>
      </c>
      <c r="E191" s="354">
        <f t="shared" si="90"/>
        <v>0.15670472872589</v>
      </c>
      <c r="F191" s="354">
        <f t="shared" si="90"/>
        <v>0</v>
      </c>
      <c r="G191" s="354">
        <f t="shared" si="90"/>
        <v>0</v>
      </c>
      <c r="H191" s="354">
        <f t="shared" si="90"/>
        <v>0.16996493322588999</v>
      </c>
      <c r="I191" s="354"/>
      <c r="J191" s="354"/>
      <c r="K191" s="354">
        <f>SUM(K192:K192)</f>
        <v>0.19132617477389</v>
      </c>
      <c r="L191" s="354">
        <f>SUM(L192:L192)</f>
        <v>0.19882122151788997</v>
      </c>
      <c r="M191" s="354">
        <f>SUM(M192:M192)</f>
        <v>0.21126135580589001</v>
      </c>
      <c r="N191" s="354"/>
      <c r="O191" s="352">
        <f t="shared" si="75"/>
        <v>0.16344035373284921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91">0.020833*C190</f>
        <v>0.1028762900634389</v>
      </c>
      <c r="D192" s="246">
        <f t="shared" si="91"/>
        <v>0.10532050095543889</v>
      </c>
      <c r="E192" s="246">
        <f t="shared" si="91"/>
        <v>0.15670472872589</v>
      </c>
      <c r="F192" s="246">
        <f t="shared" si="91"/>
        <v>0</v>
      </c>
      <c r="G192" s="246">
        <f t="shared" si="91"/>
        <v>0</v>
      </c>
      <c r="H192" s="246">
        <f t="shared" si="91"/>
        <v>0.16996493322588999</v>
      </c>
      <c r="I192" s="34"/>
      <c r="J192" s="39"/>
      <c r="K192" s="246">
        <f>0.020833*K190</f>
        <v>0.19132617477389</v>
      </c>
      <c r="L192" s="246">
        <f t="shared" ref="L192:M192" si="92">0.020833*L190</f>
        <v>0.19882122151788997</v>
      </c>
      <c r="M192" s="246">
        <f t="shared" si="92"/>
        <v>0.21126135580589001</v>
      </c>
      <c r="N192" s="39"/>
      <c r="O192" s="246">
        <f t="shared" si="75"/>
        <v>0.16344035373284921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0.31720148285052552</v>
      </c>
      <c r="D193" s="354">
        <f>SUM(D194,D195)</f>
        <v>0.32473778999052549</v>
      </c>
      <c r="E193" s="354">
        <f t="shared" ref="E193:M193" si="93">SUM(E194,E195)</f>
        <v>0.48317228674254997</v>
      </c>
      <c r="F193" s="354">
        <f t="shared" si="93"/>
        <v>0</v>
      </c>
      <c r="G193" s="354">
        <f t="shared" si="93"/>
        <v>0</v>
      </c>
      <c r="H193" s="354">
        <f t="shared" si="93"/>
        <v>0.52405786424254996</v>
      </c>
      <c r="I193" s="354"/>
      <c r="J193" s="354"/>
      <c r="K193" s="354">
        <f t="shared" si="93"/>
        <v>0.58992160690255002</v>
      </c>
      <c r="L193" s="354">
        <f t="shared" si="93"/>
        <v>0.61303130438254994</v>
      </c>
      <c r="M193" s="354">
        <f t="shared" si="93"/>
        <v>0.65138833534255003</v>
      </c>
      <c r="N193" s="354"/>
      <c r="O193" s="352">
        <f t="shared" si="75"/>
        <v>0.50394043690440971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0.1028762900634389</v>
      </c>
      <c r="D194" s="39">
        <f t="shared" ref="D194:M194" si="94">D192</f>
        <v>0.10532050095543889</v>
      </c>
      <c r="E194" s="39">
        <f t="shared" si="94"/>
        <v>0.15670472872589</v>
      </c>
      <c r="F194" s="39">
        <f t="shared" si="94"/>
        <v>0</v>
      </c>
      <c r="G194" s="39">
        <f t="shared" si="94"/>
        <v>0</v>
      </c>
      <c r="H194" s="39">
        <f>H192</f>
        <v>0.16996493322588999</v>
      </c>
      <c r="I194" s="39"/>
      <c r="J194" s="39"/>
      <c r="K194" s="39">
        <f t="shared" si="94"/>
        <v>0.19132617477389</v>
      </c>
      <c r="L194" s="39">
        <f t="shared" si="94"/>
        <v>0.19882122151788997</v>
      </c>
      <c r="M194" s="39">
        <f t="shared" si="94"/>
        <v>0.21126135580589001</v>
      </c>
      <c r="N194" s="39"/>
      <c r="O194" s="246">
        <f t="shared" si="75"/>
        <v>0.16344035373284921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0.21432519278708662</v>
      </c>
      <c r="D195" s="246">
        <f t="shared" ref="D195:H195" si="95">0.043402*D190</f>
        <v>0.21941728903508662</v>
      </c>
      <c r="E195" s="246">
        <f t="shared" si="95"/>
        <v>0.32646755801666</v>
      </c>
      <c r="F195" s="246">
        <f t="shared" si="95"/>
        <v>0</v>
      </c>
      <c r="G195" s="246">
        <f t="shared" si="95"/>
        <v>0</v>
      </c>
      <c r="H195" s="246">
        <f t="shared" si="95"/>
        <v>0.35409293101666001</v>
      </c>
      <c r="I195" s="34"/>
      <c r="J195" s="34"/>
      <c r="K195" s="246">
        <f t="shared" ref="K195:M195" si="96">0.043402*K190</f>
        <v>0.39859543212866</v>
      </c>
      <c r="L195" s="246">
        <f t="shared" si="96"/>
        <v>0.41421008286465999</v>
      </c>
      <c r="M195" s="246">
        <f t="shared" si="96"/>
        <v>0.44012697953666002</v>
      </c>
      <c r="N195" s="39"/>
      <c r="O195" s="246">
        <f t="shared" si="75"/>
        <v>0.34050008317156061</v>
      </c>
      <c r="P195" s="246"/>
    </row>
    <row r="196" spans="1:17" ht="28.8" x14ac:dyDescent="0.3">
      <c r="A196" s="370">
        <v>10</v>
      </c>
      <c r="B196" s="371" t="s">
        <v>134</v>
      </c>
      <c r="C196" s="510">
        <v>1.8200000000000001E-2</v>
      </c>
      <c r="D196" s="510">
        <v>1.8200000000000001E-2</v>
      </c>
      <c r="E196" s="510">
        <v>1.8200000000000001E-2</v>
      </c>
      <c r="F196" s="510">
        <v>0</v>
      </c>
      <c r="G196" s="510">
        <v>0</v>
      </c>
      <c r="H196" s="510">
        <v>1.8200000000000001E-2</v>
      </c>
      <c r="I196" s="510">
        <v>0</v>
      </c>
      <c r="J196" s="510">
        <v>0</v>
      </c>
      <c r="K196" s="510">
        <v>1.8200000000000001E-2</v>
      </c>
      <c r="L196" s="510">
        <v>1.8200000000000001E-2</v>
      </c>
      <c r="M196" s="510">
        <v>1.8200000000000001E-2</v>
      </c>
      <c r="N196" s="373"/>
      <c r="O196" s="374">
        <f t="shared" si="75"/>
        <v>1.8200000000000004E-2</v>
      </c>
    </row>
    <row r="197" spans="1:17" ht="18" x14ac:dyDescent="0.3">
      <c r="A197" s="579" t="s">
        <v>60</v>
      </c>
      <c r="B197" s="579"/>
      <c r="C197" s="340">
        <f>SUM(C188,C190,C196)</f>
        <v>5.3764187062139648</v>
      </c>
      <c r="D197" s="340">
        <f t="shared" ref="D197:M197" si="97">SUM(D188,D190,D196)</f>
        <v>5.5037232242459639</v>
      </c>
      <c r="E197" s="340">
        <f t="shared" si="97"/>
        <v>8.1800243454684392</v>
      </c>
      <c r="F197" s="340">
        <f t="shared" si="97"/>
        <v>0</v>
      </c>
      <c r="G197" s="340">
        <f t="shared" si="97"/>
        <v>0</v>
      </c>
      <c r="H197" s="340">
        <f t="shared" si="97"/>
        <v>8.8706701274684399</v>
      </c>
      <c r="I197" s="340">
        <f t="shared" si="97"/>
        <v>0</v>
      </c>
      <c r="J197" s="340">
        <f t="shared" si="97"/>
        <v>0</v>
      </c>
      <c r="K197" s="340">
        <f t="shared" si="97"/>
        <v>9.9832511116764397</v>
      </c>
      <c r="L197" s="340">
        <f t="shared" si="97"/>
        <v>10.373623855900439</v>
      </c>
      <c r="M197" s="340">
        <f t="shared" si="97"/>
        <v>11.021557021148439</v>
      </c>
      <c r="N197" s="356"/>
      <c r="O197" s="467">
        <f t="shared" si="75"/>
        <v>8.5308432940140744</v>
      </c>
      <c r="P197" t="s">
        <v>261</v>
      </c>
      <c r="Q197"/>
    </row>
    <row r="198" spans="1:17" ht="15.6" x14ac:dyDescent="0.3">
      <c r="M198" s="336" t="s">
        <v>150</v>
      </c>
      <c r="O198" s="337">
        <f>O197/SUM($O$101,$O$149,$O$197)</f>
        <v>0.34481150164270175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B4C9-5CB7-40B6-BF04-0785E01717B3}">
  <dimension ref="A1:T204"/>
  <sheetViews>
    <sheetView topLeftCell="N25" workbookViewId="0">
      <selection activeCell="A2" sqref="A1:V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262</v>
      </c>
      <c r="B1" s="535"/>
      <c r="C1" s="1" t="s">
        <v>290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SUM(C59,C107,C155)</f>
        <v>2</v>
      </c>
      <c r="D5" s="417">
        <f t="shared" si="0"/>
        <v>131</v>
      </c>
      <c r="E5" s="417">
        <f t="shared" si="0"/>
        <v>213</v>
      </c>
      <c r="F5" s="417">
        <f t="shared" si="0"/>
        <v>0</v>
      </c>
      <c r="G5" s="417">
        <f t="shared" si="0"/>
        <v>0</v>
      </c>
      <c r="H5" s="417">
        <f t="shared" si="0"/>
        <v>119</v>
      </c>
      <c r="I5" s="456">
        <f t="shared" si="0"/>
        <v>0</v>
      </c>
      <c r="J5" s="417">
        <f t="shared" si="0"/>
        <v>21</v>
      </c>
      <c r="K5" s="417">
        <f t="shared" si="0"/>
        <v>90</v>
      </c>
      <c r="L5" s="417">
        <f t="shared" si="0"/>
        <v>14</v>
      </c>
      <c r="M5" s="417">
        <f t="shared" si="0"/>
        <v>78</v>
      </c>
      <c r="N5" s="604">
        <f>SUM(C5:M5)</f>
        <v>668</v>
      </c>
      <c r="O5" s="604"/>
      <c r="P5" s="418"/>
      <c r="Q5" s="418"/>
      <c r="R5" s="419">
        <f>N7/N5</f>
        <v>7573.4271556886242</v>
      </c>
    </row>
    <row r="6" spans="1:18" ht="15.6" x14ac:dyDescent="0.3">
      <c r="A6" s="444"/>
      <c r="B6" s="445" t="s">
        <v>142</v>
      </c>
      <c r="C6" s="451">
        <f t="shared" ref="C6:M6" si="1">SUM(C60,C108,C156)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SUM(C61,C109,C157)</f>
        <v>7793.57</v>
      </c>
      <c r="D7" s="401">
        <f t="shared" si="2"/>
        <v>1144407.51</v>
      </c>
      <c r="E7" s="401">
        <f t="shared" si="2"/>
        <v>1691776.06</v>
      </c>
      <c r="F7" s="401">
        <f t="shared" si="2"/>
        <v>0</v>
      </c>
      <c r="G7" s="401">
        <f t="shared" si="2"/>
        <v>0</v>
      </c>
      <c r="H7" s="401">
        <f t="shared" si="2"/>
        <v>938406.87</v>
      </c>
      <c r="I7" s="401">
        <f t="shared" si="2"/>
        <v>0</v>
      </c>
      <c r="J7" s="401">
        <f t="shared" si="2"/>
        <v>179209.84</v>
      </c>
      <c r="K7" s="401">
        <f t="shared" si="2"/>
        <v>584878.6</v>
      </c>
      <c r="L7" s="401">
        <f t="shared" si="2"/>
        <v>33416.69</v>
      </c>
      <c r="M7" s="401">
        <f t="shared" si="2"/>
        <v>479160.19999999995</v>
      </c>
      <c r="N7" s="610">
        <f>SUM(C7:M7)</f>
        <v>5059049.3400000008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0.88749999999999996</v>
      </c>
      <c r="D9" s="405">
        <f t="shared" ref="D9:M9" si="3">SUM(D10:D15)</f>
        <v>1.1283690292741611</v>
      </c>
      <c r="E9" s="405">
        <f t="shared" si="3"/>
        <v>1.33023977152891</v>
      </c>
      <c r="F9" s="405">
        <f t="shared" ref="F9:G28" si="4">IF(F$7 &gt; 0,(F64*F$62+F113*F$111+F162*F$160)/(SUM(F$160,F$111,F$62)),0)</f>
        <v>0</v>
      </c>
      <c r="G9" s="405">
        <f t="shared" si="4"/>
        <v>0</v>
      </c>
      <c r="H9" s="405">
        <f t="shared" si="3"/>
        <v>1.8891839749719224</v>
      </c>
      <c r="I9" s="405">
        <f t="shared" ref="I9:I47" si="5">IF(I$7 &gt; 0,(I64*I$62+I113*I$111+I162*I$160)/(SUM(I$160,I$111,I$62)),0)</f>
        <v>0</v>
      </c>
      <c r="J9" s="405">
        <f t="shared" si="3"/>
        <v>2.1767834509031418</v>
      </c>
      <c r="K9" s="405">
        <f t="shared" si="3"/>
        <v>2.7429464379639121</v>
      </c>
      <c r="L9" s="405">
        <f t="shared" si="3"/>
        <v>4.5946104280034916</v>
      </c>
      <c r="M9" s="405">
        <f t="shared" si="3"/>
        <v>3.7121294659264272</v>
      </c>
      <c r="N9" s="603">
        <f>SUM(N10:O15)</f>
        <v>1.8280420370426114</v>
      </c>
      <c r="O9" s="603"/>
      <c r="P9" s="406">
        <f t="shared" ref="P9:P47" si="6">N9/$N$47</f>
        <v>0.21734431896036788</v>
      </c>
      <c r="Q9" s="405">
        <f t="shared" ref="Q9:Q47" si="7">P9*$O$52</f>
        <v>0</v>
      </c>
      <c r="R9" s="407">
        <f t="shared" ref="R9:R46" si="8">N9*$N$7</f>
        <v>9248154.8609926794</v>
      </c>
    </row>
    <row r="10" spans="1:18" x14ac:dyDescent="0.3">
      <c r="A10" s="420" t="s">
        <v>3</v>
      </c>
      <c r="B10" s="421" t="s">
        <v>30</v>
      </c>
      <c r="C10" s="422">
        <f t="shared" ref="C10:M10" si="9">(C64*C$61+C112*C$109+C160*C$157)/(SUM(C$157,C$109,C$61))</f>
        <v>0.57999999999999996</v>
      </c>
      <c r="D10" s="422">
        <f t="shared" si="9"/>
        <v>0.78562445294858285</v>
      </c>
      <c r="E10" s="422">
        <f t="shared" si="9"/>
        <v>0.90523307958501309</v>
      </c>
      <c r="F10" s="422">
        <f t="shared" si="4"/>
        <v>0</v>
      </c>
      <c r="G10" s="422">
        <f t="shared" si="4"/>
        <v>0</v>
      </c>
      <c r="H10" s="422">
        <f t="shared" si="9"/>
        <v>1.3601661496404007</v>
      </c>
      <c r="I10" s="422">
        <f t="shared" si="5"/>
        <v>0</v>
      </c>
      <c r="J10" s="422">
        <f t="shared" si="9"/>
        <v>0.9927495527031327</v>
      </c>
      <c r="K10" s="422">
        <f t="shared" si="9"/>
        <v>1.894071636973895</v>
      </c>
      <c r="L10" s="422">
        <f t="shared" si="9"/>
        <v>2.5484720452265024</v>
      </c>
      <c r="M10" s="422">
        <f t="shared" si="9"/>
        <v>2.4042923264077443</v>
      </c>
      <c r="N10" s="600">
        <f t="shared" ref="N10:N15" si="10">(O64*$O$61+O112*$O$109+O160*$O$157)/$N$7</f>
        <v>1.2323166736780629</v>
      </c>
      <c r="O10" s="600"/>
      <c r="P10" s="423">
        <f t="shared" si="6"/>
        <v>0.14651579272070167</v>
      </c>
      <c r="Q10" s="422">
        <f t="shared" si="7"/>
        <v>0</v>
      </c>
      <c r="R10" s="424">
        <f t="shared" si="8"/>
        <v>6234350.854642</v>
      </c>
    </row>
    <row r="11" spans="1:18" x14ac:dyDescent="0.3">
      <c r="A11" s="438" t="s">
        <v>4</v>
      </c>
      <c r="B11" s="439" t="s">
        <v>31</v>
      </c>
      <c r="C11" s="440">
        <f t="shared" ref="C11:M11" si="11">(C65*C$61+C113*C$109+C161*C$157)/(SUM(C$157,C$109,C$61))</f>
        <v>2.3199999999999998E-2</v>
      </c>
      <c r="D11" s="440">
        <f t="shared" si="11"/>
        <v>3.1424978117943321E-2</v>
      </c>
      <c r="E11" s="440">
        <f t="shared" si="11"/>
        <v>3.6209323183400532E-2</v>
      </c>
      <c r="F11" s="440">
        <f t="shared" si="4"/>
        <v>0</v>
      </c>
      <c r="G11" s="440">
        <f t="shared" si="4"/>
        <v>0</v>
      </c>
      <c r="H11" s="440">
        <f t="shared" si="11"/>
        <v>5.4406645985616037E-2</v>
      </c>
      <c r="I11" s="440">
        <f t="shared" si="5"/>
        <v>0</v>
      </c>
      <c r="J11" s="440">
        <f t="shared" si="11"/>
        <v>5.9564973162187965E-2</v>
      </c>
      <c r="K11" s="440">
        <f t="shared" si="11"/>
        <v>7.5762865478955804E-2</v>
      </c>
      <c r="L11" s="440">
        <f t="shared" si="11"/>
        <v>0.10193888180906008</v>
      </c>
      <c r="M11" s="440">
        <f t="shared" si="11"/>
        <v>9.6171693056309751E-2</v>
      </c>
      <c r="N11" s="599">
        <f t="shared" si="10"/>
        <v>4.9996002599903472E-2</v>
      </c>
      <c r="O11" s="599"/>
      <c r="P11" s="441">
        <f t="shared" si="6"/>
        <v>5.9442545169236223E-3</v>
      </c>
      <c r="Q11" s="440">
        <f t="shared" si="7"/>
        <v>0</v>
      </c>
      <c r="R11" s="442">
        <f t="shared" si="8"/>
        <v>252932.24395567999</v>
      </c>
    </row>
    <row r="12" spans="1:18" x14ac:dyDescent="0.3">
      <c r="A12" s="438" t="s">
        <v>192</v>
      </c>
      <c r="B12" s="439" t="s">
        <v>195</v>
      </c>
      <c r="C12" s="440">
        <f t="shared" ref="C12:M12" si="12">(C66*C$61+C114*C$109+C162*C$157)/(SUM(C$157,C$109,C$61))</f>
        <v>0</v>
      </c>
      <c r="D12" s="440">
        <f t="shared" si="12"/>
        <v>2.3269655639537003E-2</v>
      </c>
      <c r="E12" s="440">
        <f t="shared" si="12"/>
        <v>3.4858271880262921E-2</v>
      </c>
      <c r="F12" s="440">
        <f t="shared" si="4"/>
        <v>0</v>
      </c>
      <c r="G12" s="440">
        <f t="shared" si="4"/>
        <v>0</v>
      </c>
      <c r="H12" s="440">
        <f t="shared" si="12"/>
        <v>2.2266655624548017E-2</v>
      </c>
      <c r="I12" s="440">
        <f t="shared" si="5"/>
        <v>0</v>
      </c>
      <c r="J12" s="440">
        <f t="shared" si="12"/>
        <v>7.1564402440178504E-2</v>
      </c>
      <c r="K12" s="440">
        <f t="shared" si="12"/>
        <v>5.3561425774511152E-2</v>
      </c>
      <c r="L12" s="440">
        <f t="shared" si="12"/>
        <v>0.20570443622632884</v>
      </c>
      <c r="M12" s="440">
        <f t="shared" si="12"/>
        <v>9.110046769326835E-2</v>
      </c>
      <c r="N12" s="599">
        <f t="shared" si="10"/>
        <v>3.976541522878288E-2</v>
      </c>
      <c r="O12" s="599"/>
      <c r="P12" s="441">
        <f t="shared" si="6"/>
        <v>4.7278929674168073E-3</v>
      </c>
      <c r="Q12" s="440">
        <f t="shared" si="7"/>
        <v>0</v>
      </c>
      <c r="R12" s="442">
        <f t="shared" si="8"/>
        <v>201175.19766800001</v>
      </c>
    </row>
    <row r="13" spans="1:18" x14ac:dyDescent="0.3">
      <c r="A13" s="420" t="s">
        <v>5</v>
      </c>
      <c r="B13" s="421" t="s">
        <v>32</v>
      </c>
      <c r="C13" s="422">
        <f t="shared" ref="C13:M13" si="13">(C67*C$61+C115*C$109+C163*C$157)/(SUM(C$157,C$109,C$61))</f>
        <v>8.8300000000000003E-2</v>
      </c>
      <c r="D13" s="422">
        <f t="shared" si="13"/>
        <v>0.1298</v>
      </c>
      <c r="E13" s="422">
        <f t="shared" si="13"/>
        <v>0.16889999999999999</v>
      </c>
      <c r="F13" s="422">
        <f t="shared" si="4"/>
        <v>0</v>
      </c>
      <c r="G13" s="422">
        <f t="shared" si="4"/>
        <v>0</v>
      </c>
      <c r="H13" s="422">
        <f t="shared" si="13"/>
        <v>0.19689999999999996</v>
      </c>
      <c r="I13" s="422">
        <f t="shared" si="5"/>
        <v>0</v>
      </c>
      <c r="J13" s="422">
        <f t="shared" si="13"/>
        <v>0.19689999999999996</v>
      </c>
      <c r="K13" s="422">
        <f t="shared" si="13"/>
        <v>0.2338359046920164</v>
      </c>
      <c r="L13" s="422">
        <f t="shared" si="13"/>
        <v>0.2338981950636044</v>
      </c>
      <c r="M13" s="422">
        <f t="shared" si="13"/>
        <v>0.27602779642382652</v>
      </c>
      <c r="N13" s="600">
        <f t="shared" si="10"/>
        <v>0.18419967177944144</v>
      </c>
      <c r="O13" s="600"/>
      <c r="P13" s="423">
        <f t="shared" si="6"/>
        <v>2.1900345508680877E-2</v>
      </c>
      <c r="Q13" s="422">
        <f t="shared" si="7"/>
        <v>0</v>
      </c>
      <c r="R13" s="424">
        <f t="shared" si="8"/>
        <v>931875.22794399993</v>
      </c>
    </row>
    <row r="14" spans="1:18" x14ac:dyDescent="0.3">
      <c r="A14" s="438" t="s">
        <v>6</v>
      </c>
      <c r="B14" s="439" t="s">
        <v>181</v>
      </c>
      <c r="C14" s="440">
        <f t="shared" ref="C14:M14" si="14">(C68*C$61+C116*C$109+C164*C$157)/(SUM(C$157,C$109,C$61))</f>
        <v>0.19600000000000001</v>
      </c>
      <c r="D14" s="440">
        <f t="shared" si="14"/>
        <v>0.15824994256809793</v>
      </c>
      <c r="E14" s="440">
        <f t="shared" si="14"/>
        <v>0.18503909688023365</v>
      </c>
      <c r="F14" s="440">
        <f t="shared" si="4"/>
        <v>0</v>
      </c>
      <c r="G14" s="440">
        <f t="shared" si="4"/>
        <v>0</v>
      </c>
      <c r="H14" s="440">
        <f t="shared" si="14"/>
        <v>0.25544452372135767</v>
      </c>
      <c r="I14" s="440">
        <f t="shared" si="5"/>
        <v>0</v>
      </c>
      <c r="J14" s="440">
        <f t="shared" si="14"/>
        <v>0.48580452259764306</v>
      </c>
      <c r="K14" s="440">
        <f t="shared" si="14"/>
        <v>0.48571460504453401</v>
      </c>
      <c r="L14" s="440">
        <f t="shared" si="14"/>
        <v>1.5045968696779963</v>
      </c>
      <c r="M14" s="440">
        <f t="shared" si="14"/>
        <v>0.84453718234527819</v>
      </c>
      <c r="N14" s="599">
        <f t="shared" si="10"/>
        <v>0.30865044973350658</v>
      </c>
      <c r="O14" s="599"/>
      <c r="P14" s="441">
        <f t="shared" si="6"/>
        <v>3.6696870441046942E-2</v>
      </c>
      <c r="Q14" s="440">
        <f t="shared" si="7"/>
        <v>0</v>
      </c>
      <c r="R14" s="442">
        <f t="shared" si="8"/>
        <v>1561477.8540149999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4"/>
        <v>0</v>
      </c>
      <c r="G15" s="422">
        <f t="shared" si="4"/>
        <v>0</v>
      </c>
      <c r="H15" s="422"/>
      <c r="I15" s="422">
        <f t="shared" si="5"/>
        <v>0</v>
      </c>
      <c r="J15" s="422">
        <f>(J69*J$61+J117*J$109+J165*J$157)/(SUM(J$157,J$109,J$61))</f>
        <v>0.37019999999999992</v>
      </c>
      <c r="K15" s="422"/>
      <c r="L15" s="422"/>
      <c r="M15" s="422"/>
      <c r="N15" s="600">
        <f t="shared" si="10"/>
        <v>1.3113824022914151E-2</v>
      </c>
      <c r="O15" s="600"/>
      <c r="P15" s="423">
        <f t="shared" si="6"/>
        <v>1.5591628055979709E-3</v>
      </c>
      <c r="Q15" s="422">
        <f t="shared" si="7"/>
        <v>0</v>
      </c>
      <c r="R15" s="424">
        <f t="shared" si="8"/>
        <v>66343.482767999987</v>
      </c>
    </row>
    <row r="16" spans="1:18" ht="28.8" x14ac:dyDescent="0.3">
      <c r="A16" s="404">
        <v>5</v>
      </c>
      <c r="B16" s="408" t="s">
        <v>71</v>
      </c>
      <c r="C16" s="405">
        <f t="shared" ref="C16:M16" si="15">SUM(C17:C19,C23:C24)</f>
        <v>3.6229810630999997</v>
      </c>
      <c r="D16" s="405">
        <f t="shared" si="15"/>
        <v>3.4669415505405996</v>
      </c>
      <c r="E16" s="405">
        <f t="shared" si="15"/>
        <v>5.7693146468831724</v>
      </c>
      <c r="F16" s="405">
        <f t="shared" si="4"/>
        <v>0</v>
      </c>
      <c r="G16" s="405">
        <f t="shared" si="4"/>
        <v>0</v>
      </c>
      <c r="H16" s="405">
        <f t="shared" si="15"/>
        <v>5.71811086094643</v>
      </c>
      <c r="I16" s="405">
        <f t="shared" si="5"/>
        <v>0</v>
      </c>
      <c r="J16" s="405">
        <f t="shared" si="15"/>
        <v>6.1257581377429124</v>
      </c>
      <c r="K16" s="405">
        <f t="shared" si="15"/>
        <v>5.7352327095943441</v>
      </c>
      <c r="L16" s="405">
        <f t="shared" si="15"/>
        <v>5.6446485160922943</v>
      </c>
      <c r="M16" s="405">
        <f t="shared" si="15"/>
        <v>5.7774860606582337</v>
      </c>
      <c r="N16" s="603">
        <f>SUM(N17:O19,N23:O24)</f>
        <v>5.2443273227259093</v>
      </c>
      <c r="O16" s="603"/>
      <c r="P16" s="406">
        <f t="shared" si="6"/>
        <v>0.62352217687898992</v>
      </c>
      <c r="Q16" s="405">
        <f t="shared" si="7"/>
        <v>0</v>
      </c>
      <c r="R16" s="409">
        <f t="shared" si="8"/>
        <v>26531310.680780482</v>
      </c>
    </row>
    <row r="17" spans="1:18" x14ac:dyDescent="0.3">
      <c r="A17" s="420" t="s">
        <v>115</v>
      </c>
      <c r="B17" s="421" t="s">
        <v>114</v>
      </c>
      <c r="C17" s="422">
        <f t="shared" ref="C17:M17" si="16">(C71*C$61+C119*C$109+C167*C$157)/(SUM(C$157,C$109,C$61))</f>
        <v>1.8667</v>
      </c>
      <c r="D17" s="422">
        <f t="shared" si="16"/>
        <v>1.7836926664637143</v>
      </c>
      <c r="E17" s="422">
        <f t="shared" si="16"/>
        <v>2.8813114567822882</v>
      </c>
      <c r="F17" s="422">
        <f t="shared" si="4"/>
        <v>0</v>
      </c>
      <c r="G17" s="422">
        <f t="shared" si="4"/>
        <v>0</v>
      </c>
      <c r="H17" s="422">
        <f t="shared" si="16"/>
        <v>2.8516526710977725</v>
      </c>
      <c r="I17" s="422">
        <f t="shared" si="5"/>
        <v>0</v>
      </c>
      <c r="J17" s="422">
        <f t="shared" si="16"/>
        <v>3.0547715824700248</v>
      </c>
      <c r="K17" s="422">
        <f t="shared" si="16"/>
        <v>2.8615085676121508</v>
      </c>
      <c r="L17" s="422">
        <f t="shared" si="16"/>
        <v>2.805856833755827</v>
      </c>
      <c r="M17" s="422">
        <f t="shared" si="16"/>
        <v>2.8863131730890839</v>
      </c>
      <c r="N17" s="600">
        <f t="shared" ref="N17:N24" si="17">(O71*$O$61+O119*$O$109+O167*$O$157)/$N$7</f>
        <v>2.6297851521396702</v>
      </c>
      <c r="O17" s="600"/>
      <c r="P17" s="423">
        <f t="shared" si="6"/>
        <v>0.31266724250420552</v>
      </c>
      <c r="Q17" s="422">
        <f t="shared" si="7"/>
        <v>0</v>
      </c>
      <c r="R17" s="424">
        <f t="shared" si="8"/>
        <v>13304212.838274</v>
      </c>
    </row>
    <row r="18" spans="1:18" x14ac:dyDescent="0.3">
      <c r="A18" s="438" t="s">
        <v>116</v>
      </c>
      <c r="B18" s="439" t="s">
        <v>117</v>
      </c>
      <c r="C18" s="440">
        <f t="shared" ref="C18:M18" si="18">(C72*C$61+C120*C$109+C168*C$157)/(SUM(C$157,C$109,C$61))</f>
        <v>0.79128106310000001</v>
      </c>
      <c r="D18" s="440">
        <f t="shared" si="18"/>
        <v>0.75609483546530332</v>
      </c>
      <c r="E18" s="440">
        <f t="shared" si="18"/>
        <v>1.2213677573498145</v>
      </c>
      <c r="F18" s="440">
        <f t="shared" si="4"/>
        <v>0</v>
      </c>
      <c r="G18" s="440">
        <f t="shared" si="4"/>
        <v>0</v>
      </c>
      <c r="H18" s="440">
        <f t="shared" si="18"/>
        <v>1.2087956057096483</v>
      </c>
      <c r="I18" s="440">
        <f t="shared" si="5"/>
        <v>0</v>
      </c>
      <c r="J18" s="440">
        <f t="shared" si="18"/>
        <v>1.2948962904079664</v>
      </c>
      <c r="K18" s="440">
        <f t="shared" si="18"/>
        <v>1.2129734512508177</v>
      </c>
      <c r="L18" s="440">
        <f t="shared" si="18"/>
        <v>1.1893830708312589</v>
      </c>
      <c r="M18" s="440">
        <f t="shared" si="18"/>
        <v>1.2234879498802511</v>
      </c>
      <c r="N18" s="599">
        <f t="shared" si="17"/>
        <v>1.1147475174959414</v>
      </c>
      <c r="O18" s="599"/>
      <c r="P18" s="441">
        <f t="shared" si="6"/>
        <v>0.1325374554268352</v>
      </c>
      <c r="Q18" s="440">
        <f t="shared" si="7"/>
        <v>0</v>
      </c>
      <c r="R18" s="442">
        <f t="shared" si="8"/>
        <v>5639562.6926544812</v>
      </c>
    </row>
    <row r="19" spans="1:18" x14ac:dyDescent="0.3">
      <c r="A19" s="420" t="s">
        <v>8</v>
      </c>
      <c r="B19" s="421" t="s">
        <v>35</v>
      </c>
      <c r="C19" s="422">
        <f t="shared" ref="C19:M19" si="19">(C73*C$61+C121*C$109+C169*C$157)/(SUM(C$157,C$109,C$61))</f>
        <v>0.72589999999999988</v>
      </c>
      <c r="D19" s="422">
        <f t="shared" si="19"/>
        <v>0.69832028788329081</v>
      </c>
      <c r="E19" s="422">
        <f t="shared" si="19"/>
        <v>1.2858173206210284</v>
      </c>
      <c r="F19" s="422">
        <f t="shared" si="4"/>
        <v>0</v>
      </c>
      <c r="G19" s="422">
        <f t="shared" si="4"/>
        <v>0</v>
      </c>
      <c r="H19" s="422">
        <f t="shared" si="19"/>
        <v>1.2802198300466405</v>
      </c>
      <c r="I19" s="422">
        <f t="shared" si="5"/>
        <v>0</v>
      </c>
      <c r="J19" s="422">
        <f t="shared" si="19"/>
        <v>1.3717605697823292</v>
      </c>
      <c r="K19" s="422">
        <f t="shared" si="19"/>
        <v>1.282178346903101</v>
      </c>
      <c r="L19" s="422">
        <f t="shared" si="19"/>
        <v>1.2767602587808666</v>
      </c>
      <c r="M19" s="422">
        <f t="shared" si="19"/>
        <v>1.2863321592235748</v>
      </c>
      <c r="N19" s="600">
        <f t="shared" si="17"/>
        <v>1.1536314298243233</v>
      </c>
      <c r="O19" s="600"/>
      <c r="P19" s="423">
        <f t="shared" si="6"/>
        <v>0.13716054246327947</v>
      </c>
      <c r="Q19" s="422">
        <f t="shared" si="7"/>
        <v>0</v>
      </c>
      <c r="R19" s="424">
        <f t="shared" si="8"/>
        <v>5836278.3236560002</v>
      </c>
    </row>
    <row r="20" spans="1:18" x14ac:dyDescent="0.3">
      <c r="A20" s="438" t="s">
        <v>9</v>
      </c>
      <c r="B20" s="439" t="s">
        <v>108</v>
      </c>
      <c r="C20" s="440">
        <f t="shared" ref="C20:M20" si="20">(C74*C$61+C122*C$109+C170*C$157)/(SUM(C$157,C$109,C$61))</f>
        <v>0.64839999999999998</v>
      </c>
      <c r="D20" s="440">
        <f t="shared" si="20"/>
        <v>0.62373307555103341</v>
      </c>
      <c r="E20" s="440">
        <f t="shared" si="20"/>
        <v>1.1485286141535775</v>
      </c>
      <c r="F20" s="440">
        <f t="shared" si="4"/>
        <v>0</v>
      </c>
      <c r="G20" s="440">
        <f t="shared" si="4"/>
        <v>0</v>
      </c>
      <c r="H20" s="440">
        <f t="shared" si="20"/>
        <v>1.1435362501406239</v>
      </c>
      <c r="I20" s="440">
        <f t="shared" si="5"/>
        <v>0</v>
      </c>
      <c r="J20" s="440">
        <f t="shared" si="20"/>
        <v>1.2310363810435856</v>
      </c>
      <c r="K20" s="440">
        <f t="shared" si="20"/>
        <v>1.1452822946317407</v>
      </c>
      <c r="L20" s="440">
        <f t="shared" si="20"/>
        <v>1.1404115254981864</v>
      </c>
      <c r="M20" s="440">
        <f t="shared" si="20"/>
        <v>1.1489910369433853</v>
      </c>
      <c r="N20" s="599">
        <f t="shared" si="17"/>
        <v>1.030655720983737</v>
      </c>
      <c r="O20" s="599"/>
      <c r="P20" s="441">
        <f t="shared" si="6"/>
        <v>0.12253939527682518</v>
      </c>
      <c r="Q20" s="440">
        <f t="shared" si="7"/>
        <v>0</v>
      </c>
      <c r="R20" s="442">
        <f t="shared" si="8"/>
        <v>5214138.1450100001</v>
      </c>
    </row>
    <row r="21" spans="1:18" x14ac:dyDescent="0.3">
      <c r="A21" s="420" t="s">
        <v>10</v>
      </c>
      <c r="B21" s="421" t="s">
        <v>109</v>
      </c>
      <c r="C21" s="422">
        <f t="shared" ref="C21:M21" si="21">(C75*C$61+C123*C$109+C171*C$157)/(SUM(C$157,C$109,C$61))</f>
        <v>6.8799999999999986E-2</v>
      </c>
      <c r="D21" s="422">
        <f t="shared" si="21"/>
        <v>6.6180936393889972E-2</v>
      </c>
      <c r="E21" s="422">
        <f t="shared" si="21"/>
        <v>0.12179021331463928</v>
      </c>
      <c r="F21" s="422">
        <f t="shared" si="4"/>
        <v>0</v>
      </c>
      <c r="G21" s="422">
        <f t="shared" si="4"/>
        <v>0</v>
      </c>
      <c r="H21" s="422">
        <f t="shared" si="21"/>
        <v>0.12125976567179224</v>
      </c>
      <c r="I21" s="422">
        <f t="shared" si="5"/>
        <v>0</v>
      </c>
      <c r="J21" s="422">
        <f t="shared" si="21"/>
        <v>0.1248055063438481</v>
      </c>
      <c r="K21" s="422">
        <f t="shared" si="21"/>
        <v>0.12144558147793406</v>
      </c>
      <c r="L21" s="422">
        <f t="shared" si="21"/>
        <v>0.12094331847349332</v>
      </c>
      <c r="M21" s="422">
        <f t="shared" si="21"/>
        <v>0.12183805833623076</v>
      </c>
      <c r="N21" s="600">
        <f t="shared" si="17"/>
        <v>0.10909672071077288</v>
      </c>
      <c r="O21" s="600"/>
      <c r="P21" s="423">
        <f t="shared" si="6"/>
        <v>1.2971010503704123E-2</v>
      </c>
      <c r="Q21" s="422">
        <f t="shared" si="7"/>
        <v>0</v>
      </c>
      <c r="R21" s="424">
        <f t="shared" si="8"/>
        <v>551925.69290799997</v>
      </c>
    </row>
    <row r="22" spans="1:18" x14ac:dyDescent="0.3">
      <c r="A22" s="438" t="s">
        <v>11</v>
      </c>
      <c r="B22" s="439" t="s">
        <v>110</v>
      </c>
      <c r="C22" s="440">
        <f t="shared" ref="C22:M22" si="22">(C76*C$61+C124*C$109+C172*C$157)/(SUM(C$157,C$109,C$61))</f>
        <v>8.6999999999999994E-3</v>
      </c>
      <c r="D22" s="440">
        <f t="shared" si="22"/>
        <v>8.406275938367444E-3</v>
      </c>
      <c r="E22" s="440">
        <f t="shared" si="22"/>
        <v>1.5498493152811252E-2</v>
      </c>
      <c r="F22" s="440">
        <f t="shared" si="4"/>
        <v>0</v>
      </c>
      <c r="G22" s="440">
        <f t="shared" si="4"/>
        <v>0</v>
      </c>
      <c r="H22" s="440">
        <f t="shared" si="22"/>
        <v>1.5423814234224436E-2</v>
      </c>
      <c r="I22" s="440">
        <f t="shared" si="5"/>
        <v>0</v>
      </c>
      <c r="J22" s="440">
        <f t="shared" si="22"/>
        <v>1.591868239489528E-2</v>
      </c>
      <c r="K22" s="440">
        <f t="shared" si="22"/>
        <v>1.5450470793426192E-2</v>
      </c>
      <c r="L22" s="440">
        <f t="shared" si="22"/>
        <v>1.5405414809186668E-2</v>
      </c>
      <c r="M22" s="440">
        <f t="shared" si="22"/>
        <v>1.5503063943958617E-2</v>
      </c>
      <c r="N22" s="599">
        <f t="shared" si="17"/>
        <v>1.3878988129813336E-2</v>
      </c>
      <c r="O22" s="599"/>
      <c r="P22" s="441">
        <f t="shared" si="6"/>
        <v>1.6501366827501433E-3</v>
      </c>
      <c r="Q22" s="440">
        <f t="shared" si="7"/>
        <v>0</v>
      </c>
      <c r="R22" s="442">
        <f t="shared" si="8"/>
        <v>70214.485738000003</v>
      </c>
    </row>
    <row r="23" spans="1:18" x14ac:dyDescent="0.3">
      <c r="A23" s="425" t="s">
        <v>14</v>
      </c>
      <c r="B23" s="421" t="s">
        <v>118</v>
      </c>
      <c r="C23" s="422">
        <f t="shared" ref="C23:M23" si="23">(C77*C$61+C125*C$109+C173*C$157)/(SUM(C$157,C$109,C$61))</f>
        <v>0.1832</v>
      </c>
      <c r="D23" s="422">
        <f t="shared" si="23"/>
        <v>0.17541761142060314</v>
      </c>
      <c r="E23" s="422">
        <f t="shared" si="23"/>
        <v>0.29448365318279773</v>
      </c>
      <c r="F23" s="422">
        <f t="shared" si="4"/>
        <v>0</v>
      </c>
      <c r="G23" s="422">
        <f t="shared" si="4"/>
        <v>0</v>
      </c>
      <c r="H23" s="422">
        <f t="shared" si="23"/>
        <v>0.29199189633809902</v>
      </c>
      <c r="I23" s="422">
        <f t="shared" si="5"/>
        <v>0</v>
      </c>
      <c r="J23" s="422">
        <f t="shared" si="23"/>
        <v>0.31283628310811507</v>
      </c>
      <c r="K23" s="422">
        <f t="shared" si="23"/>
        <v>0.29282771727500373</v>
      </c>
      <c r="L23" s="422">
        <f t="shared" si="23"/>
        <v>0.28855449603177336</v>
      </c>
      <c r="M23" s="422">
        <f t="shared" si="23"/>
        <v>0.29486991649139477</v>
      </c>
      <c r="N23" s="600">
        <f t="shared" si="17"/>
        <v>0.26737218574132343</v>
      </c>
      <c r="O23" s="600"/>
      <c r="P23" s="423">
        <f t="shared" si="6"/>
        <v>3.1789107931514349E-2</v>
      </c>
      <c r="Q23" s="422">
        <f t="shared" si="7"/>
        <v>0</v>
      </c>
      <c r="R23" s="424">
        <f t="shared" si="8"/>
        <v>1352649.079809</v>
      </c>
    </row>
    <row r="24" spans="1:18" x14ac:dyDescent="0.3">
      <c r="A24" s="443"/>
      <c r="B24" s="439" t="s">
        <v>117</v>
      </c>
      <c r="C24" s="440">
        <f t="shared" ref="C24:M24" si="24">(C78*C$61+C126*C$109+C174*C$157)/(SUM(C$157,C$109,C$61))</f>
        <v>5.5899999999999998E-2</v>
      </c>
      <c r="D24" s="440">
        <f t="shared" si="24"/>
        <v>5.3416149307688482E-2</v>
      </c>
      <c r="E24" s="440">
        <f t="shared" si="24"/>
        <v>8.6334458947243869E-2</v>
      </c>
      <c r="F24" s="440">
        <f t="shared" si="4"/>
        <v>0</v>
      </c>
      <c r="G24" s="440">
        <f t="shared" si="4"/>
        <v>0</v>
      </c>
      <c r="H24" s="440">
        <f t="shared" si="24"/>
        <v>8.5450857754270276E-2</v>
      </c>
      <c r="I24" s="440">
        <f t="shared" si="5"/>
        <v>0</v>
      </c>
      <c r="J24" s="440">
        <f t="shared" si="24"/>
        <v>9.1493411974476385E-2</v>
      </c>
      <c r="K24" s="440">
        <f t="shared" si="24"/>
        <v>8.5744626553271058E-2</v>
      </c>
      <c r="L24" s="440">
        <f t="shared" si="24"/>
        <v>8.40938566925689E-2</v>
      </c>
      <c r="M24" s="440">
        <f t="shared" si="24"/>
        <v>8.6482861973928571E-2</v>
      </c>
      <c r="N24" s="599">
        <f t="shared" si="17"/>
        <v>7.8791037524650803E-2</v>
      </c>
      <c r="O24" s="599"/>
      <c r="P24" s="441">
        <f t="shared" si="6"/>
        <v>9.3678285531553357E-3</v>
      </c>
      <c r="Q24" s="440">
        <f t="shared" si="7"/>
        <v>0</v>
      </c>
      <c r="R24" s="442">
        <f t="shared" si="8"/>
        <v>398607.74638699996</v>
      </c>
    </row>
    <row r="25" spans="1:18" x14ac:dyDescent="0.3">
      <c r="A25" s="404">
        <v>6</v>
      </c>
      <c r="B25" s="398" t="s">
        <v>42</v>
      </c>
      <c r="C25" s="405">
        <f>SUM(C26:C28)</f>
        <v>0.54869999999999997</v>
      </c>
      <c r="D25" s="405">
        <f t="shared" ref="D25:M25" si="25">SUM(D26:D28)</f>
        <v>0.54530334957606141</v>
      </c>
      <c r="E25" s="405">
        <f t="shared" si="25"/>
        <v>0.67090210975322584</v>
      </c>
      <c r="F25" s="405">
        <f t="shared" si="4"/>
        <v>0</v>
      </c>
      <c r="G25" s="405">
        <f t="shared" si="4"/>
        <v>0</v>
      </c>
      <c r="H25" s="405">
        <f t="shared" si="25"/>
        <v>0.66955480211158291</v>
      </c>
      <c r="I25" s="405">
        <f t="shared" si="5"/>
        <v>0</v>
      </c>
      <c r="J25" s="405">
        <f>SUM(J26:J28)</f>
        <v>1.2429184865239542</v>
      </c>
      <c r="K25" s="405">
        <f t="shared" si="25"/>
        <v>0.66979471686432024</v>
      </c>
      <c r="L25" s="405">
        <f t="shared" si="25"/>
        <v>0.65652957486214225</v>
      </c>
      <c r="M25" s="405">
        <f t="shared" si="25"/>
        <v>0.67203543649910813</v>
      </c>
      <c r="N25" s="603">
        <f>SUM(N26:O28)</f>
        <v>0.66219951774536345</v>
      </c>
      <c r="O25" s="603"/>
      <c r="P25" s="406">
        <f t="shared" si="6"/>
        <v>7.8731943950857405E-2</v>
      </c>
      <c r="Q25" s="405">
        <f t="shared" si="7"/>
        <v>0</v>
      </c>
      <c r="R25" s="407">
        <f t="shared" si="8"/>
        <v>3350100.0331979999</v>
      </c>
    </row>
    <row r="26" spans="1:18" x14ac:dyDescent="0.3">
      <c r="A26" s="420" t="s">
        <v>15</v>
      </c>
      <c r="B26" s="421" t="s">
        <v>43</v>
      </c>
      <c r="C26" s="422">
        <f t="shared" ref="C26:M26" si="26">(C80*C$61+C128*C$109+C176*C$157)/(SUM(C$157,C$109,C$61))</f>
        <v>0.20569999999999999</v>
      </c>
      <c r="D26" s="422">
        <f t="shared" si="26"/>
        <v>0.19687763940923456</v>
      </c>
      <c r="E26" s="422">
        <f t="shared" si="26"/>
        <v>0.32759178989327936</v>
      </c>
      <c r="F26" s="422">
        <f t="shared" si="4"/>
        <v>0</v>
      </c>
      <c r="G26" s="422">
        <f t="shared" si="4"/>
        <v>0</v>
      </c>
      <c r="H26" s="422">
        <f t="shared" si="26"/>
        <v>0.32468502593443288</v>
      </c>
      <c r="I26" s="422">
        <f t="shared" si="5"/>
        <v>0</v>
      </c>
      <c r="J26" s="422">
        <f t="shared" si="26"/>
        <v>0.34787364789790559</v>
      </c>
      <c r="K26" s="422">
        <f t="shared" si="26"/>
        <v>0.32565675660384907</v>
      </c>
      <c r="L26" s="422">
        <f t="shared" si="26"/>
        <v>0.32050142437805779</v>
      </c>
      <c r="M26" s="422">
        <f t="shared" si="26"/>
        <v>0.32805676619218371</v>
      </c>
      <c r="N26" s="600">
        <f>(O80*$O$61+O128*$O$109+O176*$O$157)/$N$7</f>
        <v>0.29778794054279761</v>
      </c>
      <c r="O26" s="600"/>
      <c r="P26" s="423">
        <f t="shared" si="6"/>
        <v>3.5405376802271092E-2</v>
      </c>
      <c r="Q26" s="422">
        <f t="shared" si="7"/>
        <v>0</v>
      </c>
      <c r="R26" s="424">
        <f t="shared" si="8"/>
        <v>1506523.8840629996</v>
      </c>
    </row>
    <row r="27" spans="1:18" x14ac:dyDescent="0.3">
      <c r="A27" s="438" t="s">
        <v>16</v>
      </c>
      <c r="B27" s="439" t="s">
        <v>80</v>
      </c>
      <c r="C27" s="440">
        <f t="shared" ref="C27:M27" si="27">(C81*C$61+C129*C$109+C177*C$157)/(SUM(C$157,C$109,C$61))</f>
        <v>0.34300000000000003</v>
      </c>
      <c r="D27" s="440">
        <f t="shared" si="27"/>
        <v>0.34842571016682683</v>
      </c>
      <c r="E27" s="440">
        <f t="shared" si="27"/>
        <v>0.34331031985994648</v>
      </c>
      <c r="F27" s="440">
        <f t="shared" si="4"/>
        <v>0</v>
      </c>
      <c r="G27" s="440">
        <f t="shared" si="4"/>
        <v>0</v>
      </c>
      <c r="H27" s="440">
        <f t="shared" si="27"/>
        <v>0.34486977617715003</v>
      </c>
      <c r="I27" s="440">
        <f t="shared" si="5"/>
        <v>0</v>
      </c>
      <c r="J27" s="440">
        <f t="shared" si="27"/>
        <v>0.35224483862604861</v>
      </c>
      <c r="K27" s="440">
        <f t="shared" si="27"/>
        <v>0.34413796026047117</v>
      </c>
      <c r="L27" s="440">
        <f t="shared" si="27"/>
        <v>0.33602815048408441</v>
      </c>
      <c r="M27" s="440">
        <f t="shared" si="27"/>
        <v>0.34397867030692447</v>
      </c>
      <c r="N27" s="599">
        <f>(O81*$O$61+O129*$O$109+O177*$O$157)/$N$7</f>
        <v>0.34518363641478139</v>
      </c>
      <c r="O27" s="599"/>
      <c r="P27" s="441">
        <f t="shared" si="6"/>
        <v>4.1040468902020719E-2</v>
      </c>
      <c r="Q27" s="440">
        <f t="shared" si="7"/>
        <v>0</v>
      </c>
      <c r="R27" s="442">
        <f t="shared" si="8"/>
        <v>1746301.0479830001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4"/>
        <v>0</v>
      </c>
      <c r="G28" s="422">
        <f t="shared" si="4"/>
        <v>0</v>
      </c>
      <c r="H28" s="422"/>
      <c r="I28" s="422">
        <f t="shared" si="5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1.9227940787784444E-2</v>
      </c>
      <c r="O28" s="600"/>
      <c r="P28" s="423">
        <f t="shared" si="6"/>
        <v>2.2860982465655825E-3</v>
      </c>
      <c r="Q28" s="422">
        <f t="shared" si="7"/>
        <v>0</v>
      </c>
      <c r="R28" s="424">
        <f t="shared" si="8"/>
        <v>97275.101151999988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ref="F29:G47" si="28">IF(F$7 &gt; 0,(F84*F$62+F133*F$111+F182*F$160)/(SUM(F$160,F$111,F$62)),0)</f>
        <v>0</v>
      </c>
      <c r="G29" s="440">
        <f t="shared" si="28"/>
        <v>0</v>
      </c>
      <c r="H29" s="440"/>
      <c r="I29" s="440">
        <f t="shared" si="5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1.9227940787784444E-2</v>
      </c>
      <c r="O29" s="599"/>
      <c r="P29" s="441">
        <f t="shared" si="6"/>
        <v>2.2860982465655825E-3</v>
      </c>
      <c r="Q29" s="440">
        <f t="shared" si="7"/>
        <v>0</v>
      </c>
      <c r="R29" s="442">
        <f t="shared" si="8"/>
        <v>97275.101151999988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29">SUM(E31:E32)</f>
        <v>0</v>
      </c>
      <c r="F30" s="405">
        <f t="shared" si="28"/>
        <v>0</v>
      </c>
      <c r="G30" s="405">
        <f t="shared" si="28"/>
        <v>0</v>
      </c>
      <c r="H30" s="405">
        <f t="shared" si="29"/>
        <v>0</v>
      </c>
      <c r="I30" s="405">
        <f t="shared" si="5"/>
        <v>0</v>
      </c>
      <c r="J30" s="405">
        <f t="shared" si="29"/>
        <v>0</v>
      </c>
      <c r="K30" s="405">
        <f t="shared" si="29"/>
        <v>0</v>
      </c>
      <c r="L30" s="405">
        <f t="shared" si="29"/>
        <v>0</v>
      </c>
      <c r="M30" s="405">
        <f t="shared" si="29"/>
        <v>0</v>
      </c>
      <c r="N30" s="603">
        <f>SUM(N31:O32)</f>
        <v>0</v>
      </c>
      <c r="O30" s="603"/>
      <c r="P30" s="406">
        <f t="shared" si="6"/>
        <v>0</v>
      </c>
      <c r="Q30" s="405">
        <f t="shared" si="7"/>
        <v>0</v>
      </c>
      <c r="R30" s="407">
        <f t="shared" si="8"/>
        <v>0</v>
      </c>
    </row>
    <row r="31" spans="1:18" x14ac:dyDescent="0.3">
      <c r="A31" s="420" t="s">
        <v>17</v>
      </c>
      <c r="B31" s="421" t="s">
        <v>46</v>
      </c>
      <c r="C31" s="422">
        <f t="shared" ref="C31:M31" si="30">(C85*C$61+C133*C$109+C181*C$157)/(SUM(C$157,C$109,C$61))</f>
        <v>0</v>
      </c>
      <c r="D31" s="422">
        <f t="shared" si="30"/>
        <v>0</v>
      </c>
      <c r="E31" s="422">
        <f t="shared" si="30"/>
        <v>0</v>
      </c>
      <c r="F31" s="422">
        <f t="shared" si="28"/>
        <v>0</v>
      </c>
      <c r="G31" s="422">
        <f t="shared" si="28"/>
        <v>0</v>
      </c>
      <c r="H31" s="422">
        <f t="shared" si="30"/>
        <v>0</v>
      </c>
      <c r="I31" s="422">
        <f t="shared" si="5"/>
        <v>0</v>
      </c>
      <c r="J31" s="422">
        <f t="shared" si="30"/>
        <v>0</v>
      </c>
      <c r="K31" s="422">
        <f t="shared" si="30"/>
        <v>0</v>
      </c>
      <c r="L31" s="422">
        <f t="shared" si="30"/>
        <v>0</v>
      </c>
      <c r="M31" s="422">
        <f t="shared" si="30"/>
        <v>0</v>
      </c>
      <c r="N31" s="600">
        <f>(O85*$O$61+O133*$O$109+O181*$O$157)/$N$7</f>
        <v>0</v>
      </c>
      <c r="O31" s="600"/>
      <c r="P31" s="423">
        <f t="shared" si="6"/>
        <v>0</v>
      </c>
      <c r="Q31" s="422">
        <f t="shared" si="7"/>
        <v>0</v>
      </c>
      <c r="R31" s="424">
        <f t="shared" si="8"/>
        <v>0</v>
      </c>
    </row>
    <row r="32" spans="1:18" x14ac:dyDescent="0.3">
      <c r="A32" s="438" t="s">
        <v>18</v>
      </c>
      <c r="B32" s="439" t="s">
        <v>48</v>
      </c>
      <c r="C32" s="440">
        <f t="shared" ref="C32:M32" si="31">(C86*C$61+C134*C$109+C182*C$157)/(SUM(C$157,C$109,C$61))</f>
        <v>0</v>
      </c>
      <c r="D32" s="440">
        <f t="shared" si="31"/>
        <v>0</v>
      </c>
      <c r="E32" s="440">
        <f t="shared" si="31"/>
        <v>0</v>
      </c>
      <c r="F32" s="440">
        <f t="shared" si="28"/>
        <v>0</v>
      </c>
      <c r="G32" s="440">
        <f t="shared" si="28"/>
        <v>0</v>
      </c>
      <c r="H32" s="440">
        <f t="shared" si="31"/>
        <v>0</v>
      </c>
      <c r="I32" s="440">
        <f t="shared" si="5"/>
        <v>0</v>
      </c>
      <c r="J32" s="440">
        <f t="shared" si="31"/>
        <v>0</v>
      </c>
      <c r="K32" s="440">
        <f t="shared" si="31"/>
        <v>0</v>
      </c>
      <c r="L32" s="440">
        <f t="shared" si="31"/>
        <v>0</v>
      </c>
      <c r="M32" s="440">
        <f t="shared" si="31"/>
        <v>0</v>
      </c>
      <c r="N32" s="599">
        <f>(O86*$O$61+O134*$O$109+O182*$O$157)/$N$7</f>
        <v>0</v>
      </c>
      <c r="O32" s="599"/>
      <c r="P32" s="441">
        <f t="shared" si="6"/>
        <v>0</v>
      </c>
      <c r="Q32" s="440">
        <f t="shared" si="7"/>
        <v>0</v>
      </c>
      <c r="R32" s="442">
        <f t="shared" si="8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32">SUM(E34:E37)</f>
        <v>0</v>
      </c>
      <c r="F33" s="405">
        <f t="shared" si="28"/>
        <v>0</v>
      </c>
      <c r="G33" s="405">
        <f t="shared" si="28"/>
        <v>0</v>
      </c>
      <c r="H33" s="405">
        <f t="shared" si="32"/>
        <v>0</v>
      </c>
      <c r="I33" s="405">
        <f t="shared" si="5"/>
        <v>0</v>
      </c>
      <c r="J33" s="405">
        <f t="shared" si="32"/>
        <v>0</v>
      </c>
      <c r="K33" s="405">
        <f t="shared" si="32"/>
        <v>0</v>
      </c>
      <c r="L33" s="405">
        <f t="shared" si="32"/>
        <v>0</v>
      </c>
      <c r="M33" s="405">
        <f t="shared" si="32"/>
        <v>0</v>
      </c>
      <c r="N33" s="603">
        <f>SUM(N34:O37)</f>
        <v>0</v>
      </c>
      <c r="O33" s="603"/>
      <c r="P33" s="406">
        <f t="shared" si="6"/>
        <v>0</v>
      </c>
      <c r="Q33" s="405">
        <f t="shared" si="7"/>
        <v>0</v>
      </c>
      <c r="R33" s="407">
        <f t="shared" si="8"/>
        <v>0</v>
      </c>
    </row>
    <row r="34" spans="1:20" x14ac:dyDescent="0.3">
      <c r="A34" s="420" t="s">
        <v>19</v>
      </c>
      <c r="B34" s="421" t="s">
        <v>46</v>
      </c>
      <c r="C34" s="422">
        <f t="shared" ref="C34:M34" si="33">(C88*C$61+C136*C$109+C184*C$157)/(SUM(C$157,C$109,C$61))</f>
        <v>0</v>
      </c>
      <c r="D34" s="422">
        <f t="shared" si="33"/>
        <v>0</v>
      </c>
      <c r="E34" s="422">
        <f t="shared" si="33"/>
        <v>0</v>
      </c>
      <c r="F34" s="422">
        <f t="shared" si="28"/>
        <v>0</v>
      </c>
      <c r="G34" s="422">
        <f t="shared" si="28"/>
        <v>0</v>
      </c>
      <c r="H34" s="422">
        <f t="shared" si="33"/>
        <v>0</v>
      </c>
      <c r="I34" s="422">
        <f t="shared" si="5"/>
        <v>0</v>
      </c>
      <c r="J34" s="422">
        <f t="shared" si="33"/>
        <v>0</v>
      </c>
      <c r="K34" s="422">
        <f t="shared" si="33"/>
        <v>0</v>
      </c>
      <c r="L34" s="422">
        <f t="shared" si="33"/>
        <v>0</v>
      </c>
      <c r="M34" s="422">
        <f t="shared" si="33"/>
        <v>0</v>
      </c>
      <c r="N34" s="600">
        <f t="shared" ref="N34:N47" si="34">(O88*$O$61+O136*$O$109+O184*$O$157)/$N$7</f>
        <v>0</v>
      </c>
      <c r="O34" s="600"/>
      <c r="P34" s="423">
        <f t="shared" si="6"/>
        <v>0</v>
      </c>
      <c r="Q34" s="422">
        <f t="shared" si="7"/>
        <v>0</v>
      </c>
      <c r="R34" s="424">
        <f t="shared" si="8"/>
        <v>0</v>
      </c>
    </row>
    <row r="35" spans="1:20" x14ac:dyDescent="0.3">
      <c r="A35" s="438" t="s">
        <v>19</v>
      </c>
      <c r="B35" s="439" t="s">
        <v>47</v>
      </c>
      <c r="C35" s="440">
        <f t="shared" ref="C35:M35" si="35">(C89*C$61+C137*C$109+C185*C$157)/(SUM(C$157,C$109,C$61))</f>
        <v>0</v>
      </c>
      <c r="D35" s="440">
        <f t="shared" si="35"/>
        <v>0</v>
      </c>
      <c r="E35" s="440">
        <f t="shared" si="35"/>
        <v>0</v>
      </c>
      <c r="F35" s="440">
        <f t="shared" si="28"/>
        <v>0</v>
      </c>
      <c r="G35" s="440">
        <f t="shared" si="28"/>
        <v>0</v>
      </c>
      <c r="H35" s="440">
        <f t="shared" si="35"/>
        <v>0</v>
      </c>
      <c r="I35" s="440">
        <f t="shared" si="5"/>
        <v>0</v>
      </c>
      <c r="J35" s="440">
        <f t="shared" si="35"/>
        <v>0</v>
      </c>
      <c r="K35" s="440">
        <f t="shared" si="35"/>
        <v>0</v>
      </c>
      <c r="L35" s="440">
        <f t="shared" si="35"/>
        <v>0</v>
      </c>
      <c r="M35" s="440">
        <f t="shared" si="35"/>
        <v>0</v>
      </c>
      <c r="N35" s="599">
        <f t="shared" si="34"/>
        <v>0</v>
      </c>
      <c r="O35" s="599"/>
      <c r="P35" s="441">
        <f t="shared" si="6"/>
        <v>0</v>
      </c>
      <c r="Q35" s="440">
        <f t="shared" si="7"/>
        <v>0</v>
      </c>
      <c r="R35" s="442">
        <f t="shared" si="8"/>
        <v>0</v>
      </c>
    </row>
    <row r="36" spans="1:20" x14ac:dyDescent="0.3">
      <c r="A36" s="420" t="s">
        <v>20</v>
      </c>
      <c r="B36" s="421" t="s">
        <v>50</v>
      </c>
      <c r="C36" s="422">
        <f t="shared" ref="C36:M36" si="36">(C90*C$61+C138*C$109+C186*C$157)/(SUM(C$157,C$109,C$61))</f>
        <v>0</v>
      </c>
      <c r="D36" s="422">
        <f t="shared" si="36"/>
        <v>0</v>
      </c>
      <c r="E36" s="422">
        <f t="shared" si="36"/>
        <v>0</v>
      </c>
      <c r="F36" s="422">
        <f t="shared" si="28"/>
        <v>0</v>
      </c>
      <c r="G36" s="422">
        <f t="shared" si="28"/>
        <v>0</v>
      </c>
      <c r="H36" s="422">
        <f t="shared" si="36"/>
        <v>0</v>
      </c>
      <c r="I36" s="422">
        <f t="shared" si="5"/>
        <v>0</v>
      </c>
      <c r="J36" s="422">
        <f t="shared" si="36"/>
        <v>0</v>
      </c>
      <c r="K36" s="422">
        <f t="shared" si="36"/>
        <v>0</v>
      </c>
      <c r="L36" s="422">
        <f t="shared" si="36"/>
        <v>0</v>
      </c>
      <c r="M36" s="422">
        <f t="shared" si="36"/>
        <v>0</v>
      </c>
      <c r="N36" s="600">
        <f t="shared" si="34"/>
        <v>0</v>
      </c>
      <c r="O36" s="600"/>
      <c r="P36" s="423">
        <f t="shared" si="6"/>
        <v>0</v>
      </c>
      <c r="Q36" s="422">
        <f t="shared" si="7"/>
        <v>0</v>
      </c>
      <c r="R36" s="424">
        <f t="shared" si="8"/>
        <v>0</v>
      </c>
    </row>
    <row r="37" spans="1:20" x14ac:dyDescent="0.3">
      <c r="A37" s="438" t="s">
        <v>20</v>
      </c>
      <c r="B37" s="439" t="s">
        <v>47</v>
      </c>
      <c r="C37" s="440">
        <f t="shared" ref="C37:M37" si="37">(C91*C$61+C139*C$109+C187*C$157)/(SUM(C$157,C$109,C$61))</f>
        <v>0</v>
      </c>
      <c r="D37" s="440">
        <f t="shared" si="37"/>
        <v>0</v>
      </c>
      <c r="E37" s="440">
        <f t="shared" si="37"/>
        <v>0</v>
      </c>
      <c r="F37" s="440">
        <f t="shared" si="28"/>
        <v>0</v>
      </c>
      <c r="G37" s="440">
        <f t="shared" si="28"/>
        <v>0</v>
      </c>
      <c r="H37" s="440">
        <f t="shared" si="37"/>
        <v>0</v>
      </c>
      <c r="I37" s="440">
        <f t="shared" si="5"/>
        <v>0</v>
      </c>
      <c r="J37" s="440">
        <f t="shared" si="37"/>
        <v>0</v>
      </c>
      <c r="K37" s="440">
        <f t="shared" si="37"/>
        <v>0</v>
      </c>
      <c r="L37" s="440">
        <f t="shared" si="37"/>
        <v>0</v>
      </c>
      <c r="M37" s="440">
        <f t="shared" si="37"/>
        <v>0</v>
      </c>
      <c r="N37" s="599">
        <f t="shared" si="34"/>
        <v>0</v>
      </c>
      <c r="O37" s="599"/>
      <c r="P37" s="441">
        <f t="shared" si="6"/>
        <v>0</v>
      </c>
      <c r="Q37" s="440">
        <f t="shared" si="7"/>
        <v>0</v>
      </c>
      <c r="R37" s="442">
        <f t="shared" si="8"/>
        <v>0</v>
      </c>
    </row>
    <row r="38" spans="1:20" x14ac:dyDescent="0.3">
      <c r="A38" s="404">
        <v>9</v>
      </c>
      <c r="B38" s="398" t="s">
        <v>51</v>
      </c>
      <c r="C38" s="405">
        <f t="shared" ref="C38:M38" si="38">SUM(C41,C43)</f>
        <v>0.43037441467579085</v>
      </c>
      <c r="D38" s="405">
        <f t="shared" si="38"/>
        <v>0.43730174574541858</v>
      </c>
      <c r="E38" s="405">
        <f t="shared" si="38"/>
        <v>0.66101719593796648</v>
      </c>
      <c r="F38" s="405">
        <f t="shared" si="28"/>
        <v>0</v>
      </c>
      <c r="G38" s="405">
        <f t="shared" si="28"/>
        <v>0</v>
      </c>
      <c r="H38" s="405">
        <f t="shared" si="38"/>
        <v>0.70409504500793063</v>
      </c>
      <c r="I38" s="405">
        <f t="shared" si="5"/>
        <v>0</v>
      </c>
      <c r="J38" s="405">
        <f t="shared" si="38"/>
        <v>0.81201319767456237</v>
      </c>
      <c r="K38" s="405">
        <f t="shared" si="38"/>
        <v>0.77819984069869963</v>
      </c>
      <c r="L38" s="405">
        <f t="shared" si="38"/>
        <v>0.92688293773071306</v>
      </c>
      <c r="M38" s="405">
        <f t="shared" si="38"/>
        <v>0.86443132412761003</v>
      </c>
      <c r="N38" s="603">
        <f t="shared" si="34"/>
        <v>0.65796430527235106</v>
      </c>
      <c r="O38" s="603"/>
      <c r="P38" s="406">
        <f t="shared" si="6"/>
        <v>7.8228400076074026E-2</v>
      </c>
      <c r="Q38" s="405">
        <f t="shared" si="7"/>
        <v>0</v>
      </c>
      <c r="R38" s="407">
        <f t="shared" si="8"/>
        <v>3328673.8843316468</v>
      </c>
    </row>
    <row r="39" spans="1:20" x14ac:dyDescent="0.3">
      <c r="A39" s="444"/>
      <c r="B39" s="445" t="s">
        <v>157</v>
      </c>
      <c r="C39" s="500">
        <f t="shared" ref="C39:M39" si="39">(C93*C$61+C141*C$109+C189*C$157)/(SUM(C$157,C$109,C$61))</f>
        <v>0</v>
      </c>
      <c r="D39" s="500">
        <f t="shared" si="39"/>
        <v>0</v>
      </c>
      <c r="E39" s="500">
        <f t="shared" si="39"/>
        <v>0</v>
      </c>
      <c r="F39" s="500">
        <f t="shared" si="28"/>
        <v>0</v>
      </c>
      <c r="G39" s="500">
        <f t="shared" si="28"/>
        <v>0</v>
      </c>
      <c r="H39" s="500">
        <f t="shared" si="39"/>
        <v>0</v>
      </c>
      <c r="I39" s="500">
        <f t="shared" si="5"/>
        <v>0</v>
      </c>
      <c r="J39" s="500">
        <f t="shared" si="39"/>
        <v>0</v>
      </c>
      <c r="K39" s="500">
        <f t="shared" si="39"/>
        <v>0</v>
      </c>
      <c r="L39" s="500">
        <f t="shared" si="39"/>
        <v>0</v>
      </c>
      <c r="M39" s="500">
        <f t="shared" si="39"/>
        <v>0</v>
      </c>
      <c r="N39" s="596">
        <f t="shared" si="34"/>
        <v>0</v>
      </c>
      <c r="O39" s="596"/>
      <c r="P39" s="429">
        <f t="shared" si="6"/>
        <v>0</v>
      </c>
      <c r="Q39" s="430">
        <f t="shared" si="7"/>
        <v>0</v>
      </c>
      <c r="R39" s="431">
        <f t="shared" si="8"/>
        <v>0</v>
      </c>
    </row>
    <row r="40" spans="1:20" x14ac:dyDescent="0.3">
      <c r="A40" s="432"/>
      <c r="B40" s="433" t="s">
        <v>52</v>
      </c>
      <c r="C40" s="434">
        <f t="shared" ref="C40:M40" si="40">SUM(C33,C30,C25,C16,C9)</f>
        <v>5.0591810630999996</v>
      </c>
      <c r="D40" s="434">
        <f t="shared" si="40"/>
        <v>5.1406139293908222</v>
      </c>
      <c r="E40" s="434">
        <f t="shared" si="40"/>
        <v>7.7704565281653082</v>
      </c>
      <c r="F40" s="434">
        <f t="shared" si="28"/>
        <v>0</v>
      </c>
      <c r="G40" s="434">
        <f t="shared" si="28"/>
        <v>0</v>
      </c>
      <c r="H40" s="434">
        <f t="shared" si="40"/>
        <v>8.276849638029935</v>
      </c>
      <c r="I40" s="434">
        <f t="shared" si="5"/>
        <v>0</v>
      </c>
      <c r="J40" s="434">
        <f t="shared" si="40"/>
        <v>9.5454600751700092</v>
      </c>
      <c r="K40" s="434">
        <f t="shared" si="40"/>
        <v>9.1479738644225765</v>
      </c>
      <c r="L40" s="434">
        <f t="shared" si="40"/>
        <v>10.895788518957929</v>
      </c>
      <c r="M40" s="434">
        <f t="shared" si="40"/>
        <v>10.161650963083769</v>
      </c>
      <c r="N40" s="597">
        <f t="shared" si="34"/>
        <v>7.7345688775138859</v>
      </c>
      <c r="O40" s="597"/>
      <c r="P40" s="435">
        <f t="shared" si="6"/>
        <v>0.91959843979021538</v>
      </c>
      <c r="Q40" s="436">
        <f t="shared" si="7"/>
        <v>0</v>
      </c>
      <c r="R40" s="437">
        <f t="shared" si="8"/>
        <v>39129565.574971169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41">SUM(C42:C42)</f>
        <v>0.10539791908756231</v>
      </c>
      <c r="D41" s="427">
        <f t="shared" si="41"/>
        <v>0.10709440999099902</v>
      </c>
      <c r="E41" s="427">
        <f t="shared" si="41"/>
        <v>0.16188192085126785</v>
      </c>
      <c r="F41" s="427">
        <f t="shared" si="28"/>
        <v>0</v>
      </c>
      <c r="G41" s="427">
        <f t="shared" si="28"/>
        <v>0</v>
      </c>
      <c r="H41" s="427">
        <f t="shared" si="41"/>
        <v>0.17243160850907766</v>
      </c>
      <c r="I41" s="427">
        <f t="shared" si="5"/>
        <v>0</v>
      </c>
      <c r="J41" s="427">
        <f t="shared" si="41"/>
        <v>0.19886056974601679</v>
      </c>
      <c r="K41" s="427">
        <f t="shared" si="41"/>
        <v>0.19057973951751553</v>
      </c>
      <c r="L41" s="427">
        <f t="shared" si="41"/>
        <v>0.22699196221545054</v>
      </c>
      <c r="M41" s="427">
        <f t="shared" si="41"/>
        <v>0.21169767451392416</v>
      </c>
      <c r="N41" s="598">
        <f t="shared" si="34"/>
        <v>0.16113427342524678</v>
      </c>
      <c r="O41" s="598"/>
      <c r="P41" s="428">
        <f t="shared" si="6"/>
        <v>1.9157994296149557E-2</v>
      </c>
      <c r="Q41" s="427">
        <f t="shared" si="7"/>
        <v>0</v>
      </c>
      <c r="R41" s="424">
        <f t="shared" si="8"/>
        <v>815186.23962337442</v>
      </c>
    </row>
    <row r="42" spans="1:20" x14ac:dyDescent="0.3">
      <c r="A42" s="438" t="s">
        <v>121</v>
      </c>
      <c r="B42" s="439" t="s">
        <v>128</v>
      </c>
      <c r="C42" s="440">
        <f t="shared" ref="C42:M42" si="42">(C96*C$61+C144*C$109+C192*C$157)/(SUM(C$157,C$109,C$61))</f>
        <v>0.10539791908756231</v>
      </c>
      <c r="D42" s="440">
        <f t="shared" si="42"/>
        <v>0.10709440999099902</v>
      </c>
      <c r="E42" s="440">
        <f t="shared" si="42"/>
        <v>0.16188192085126785</v>
      </c>
      <c r="F42" s="440">
        <f t="shared" si="28"/>
        <v>0</v>
      </c>
      <c r="G42" s="440">
        <f t="shared" si="28"/>
        <v>0</v>
      </c>
      <c r="H42" s="440">
        <f t="shared" si="42"/>
        <v>0.17243160850907766</v>
      </c>
      <c r="I42" s="440">
        <f t="shared" si="5"/>
        <v>0</v>
      </c>
      <c r="J42" s="440">
        <f t="shared" si="42"/>
        <v>0.19886056974601679</v>
      </c>
      <c r="K42" s="440">
        <f t="shared" si="42"/>
        <v>0.19057973951751553</v>
      </c>
      <c r="L42" s="440">
        <f t="shared" si="42"/>
        <v>0.22699196221545054</v>
      </c>
      <c r="M42" s="440">
        <f t="shared" si="42"/>
        <v>0.21169767451392416</v>
      </c>
      <c r="N42" s="599">
        <f t="shared" si="34"/>
        <v>0.16113427342524678</v>
      </c>
      <c r="O42" s="599"/>
      <c r="P42" s="441">
        <f t="shared" si="6"/>
        <v>1.9157994296149557E-2</v>
      </c>
      <c r="Q42" s="440">
        <f t="shared" si="7"/>
        <v>0</v>
      </c>
      <c r="R42" s="442">
        <f t="shared" si="8"/>
        <v>815186.23962337442</v>
      </c>
    </row>
    <row r="43" spans="1:20" x14ac:dyDescent="0.3">
      <c r="A43" s="426" t="s">
        <v>24</v>
      </c>
      <c r="B43" s="416" t="s">
        <v>56</v>
      </c>
      <c r="C43" s="427">
        <f>SUM(C44,C45)</f>
        <v>0.32497649558822855</v>
      </c>
      <c r="D43" s="427">
        <f t="shared" ref="D43:M43" si="43">SUM(D44,D45)</f>
        <v>0.33020733575441957</v>
      </c>
      <c r="E43" s="427">
        <f t="shared" si="43"/>
        <v>0.49913527508669858</v>
      </c>
      <c r="F43" s="427">
        <f t="shared" si="28"/>
        <v>0</v>
      </c>
      <c r="G43" s="427">
        <f t="shared" si="28"/>
        <v>0</v>
      </c>
      <c r="H43" s="427">
        <f t="shared" si="43"/>
        <v>0.53166343649885295</v>
      </c>
      <c r="I43" s="427">
        <f t="shared" si="5"/>
        <v>0</v>
      </c>
      <c r="J43" s="427">
        <f t="shared" si="43"/>
        <v>0.61315262792854552</v>
      </c>
      <c r="K43" s="427">
        <f t="shared" si="43"/>
        <v>0.58762010118118413</v>
      </c>
      <c r="L43" s="427">
        <f t="shared" si="43"/>
        <v>0.69989097551526247</v>
      </c>
      <c r="M43" s="427">
        <f t="shared" si="43"/>
        <v>0.65273364961368585</v>
      </c>
      <c r="N43" s="598">
        <f t="shared" si="34"/>
        <v>0.49683003184710434</v>
      </c>
      <c r="O43" s="598"/>
      <c r="P43" s="428">
        <f t="shared" si="6"/>
        <v>5.9070405779924472E-2</v>
      </c>
      <c r="Q43" s="427">
        <f t="shared" si="7"/>
        <v>0</v>
      </c>
      <c r="R43" s="424">
        <f t="shared" si="8"/>
        <v>2513487.6447082725</v>
      </c>
    </row>
    <row r="44" spans="1:20" x14ac:dyDescent="0.3">
      <c r="A44" s="438" t="s">
        <v>25</v>
      </c>
      <c r="B44" s="439" t="s">
        <v>129</v>
      </c>
      <c r="C44" s="440">
        <f t="shared" ref="C44:M44" si="44">(C98*C$61+C146*C$109+C194*C$157)/(SUM(C$157,C$109,C$61))</f>
        <v>0.10539791908756231</v>
      </c>
      <c r="D44" s="440">
        <f t="shared" si="44"/>
        <v>0.10709440999099902</v>
      </c>
      <c r="E44" s="440">
        <f t="shared" si="44"/>
        <v>0.16188192085126785</v>
      </c>
      <c r="F44" s="440">
        <f t="shared" si="28"/>
        <v>0</v>
      </c>
      <c r="G44" s="440">
        <f t="shared" si="28"/>
        <v>0</v>
      </c>
      <c r="H44" s="440">
        <f t="shared" si="44"/>
        <v>0.17243160850907766</v>
      </c>
      <c r="I44" s="440">
        <f t="shared" si="5"/>
        <v>0</v>
      </c>
      <c r="J44" s="440">
        <f t="shared" si="44"/>
        <v>0.19886056974601679</v>
      </c>
      <c r="K44" s="440">
        <f t="shared" si="44"/>
        <v>0.19057973951751553</v>
      </c>
      <c r="L44" s="440">
        <f t="shared" si="44"/>
        <v>0.22699196221545054</v>
      </c>
      <c r="M44" s="440">
        <f t="shared" si="44"/>
        <v>0.21169767451392416</v>
      </c>
      <c r="N44" s="599">
        <f t="shared" si="34"/>
        <v>0.16113427342524678</v>
      </c>
      <c r="O44" s="599"/>
      <c r="P44" s="441">
        <f t="shared" si="6"/>
        <v>1.9157994296149557E-2</v>
      </c>
      <c r="Q44" s="440">
        <f t="shared" si="7"/>
        <v>0</v>
      </c>
      <c r="R44" s="442">
        <f t="shared" si="8"/>
        <v>815186.23962337442</v>
      </c>
    </row>
    <row r="45" spans="1:20" x14ac:dyDescent="0.3">
      <c r="A45" s="420" t="s">
        <v>26</v>
      </c>
      <c r="B45" s="421" t="s">
        <v>130</v>
      </c>
      <c r="C45" s="422">
        <f t="shared" ref="C45:M45" si="45">(C99*C$61+C147*C$109+C195*C$157)/(SUM(C$157,C$109,C$61))</f>
        <v>0.21957857650066623</v>
      </c>
      <c r="D45" s="422">
        <f t="shared" si="45"/>
        <v>0.22311292576342054</v>
      </c>
      <c r="E45" s="422">
        <f t="shared" si="45"/>
        <v>0.33725335423543074</v>
      </c>
      <c r="F45" s="422">
        <f t="shared" si="28"/>
        <v>0</v>
      </c>
      <c r="G45" s="422">
        <f t="shared" si="28"/>
        <v>0</v>
      </c>
      <c r="H45" s="422">
        <f t="shared" si="45"/>
        <v>0.35923182798977527</v>
      </c>
      <c r="I45" s="422">
        <f t="shared" si="5"/>
        <v>0</v>
      </c>
      <c r="J45" s="422">
        <f t="shared" si="45"/>
        <v>0.41429205818252868</v>
      </c>
      <c r="K45" s="422">
        <f t="shared" si="45"/>
        <v>0.39704036166366863</v>
      </c>
      <c r="L45" s="422">
        <f t="shared" si="45"/>
        <v>0.47289901329981199</v>
      </c>
      <c r="M45" s="422">
        <f t="shared" si="45"/>
        <v>0.44103597509976167</v>
      </c>
      <c r="N45" s="600">
        <f t="shared" si="34"/>
        <v>0.33569575842185756</v>
      </c>
      <c r="O45" s="600"/>
      <c r="P45" s="423">
        <f t="shared" si="6"/>
        <v>3.9912411483774918E-2</v>
      </c>
      <c r="Q45" s="422">
        <f t="shared" si="7"/>
        <v>0</v>
      </c>
      <c r="R45" s="424">
        <f t="shared" si="8"/>
        <v>1698301.4050848982</v>
      </c>
    </row>
    <row r="46" spans="1:20" ht="28.8" x14ac:dyDescent="0.3">
      <c r="A46" s="438">
        <v>10</v>
      </c>
      <c r="B46" s="447" t="s">
        <v>134</v>
      </c>
      <c r="C46" s="446">
        <f t="shared" ref="C46:M46" si="46">(C100*C$61+C148*C$109+C196*C$157)/(SUM(C$157,C$109,C$61))</f>
        <v>1.9599999999999999E-2</v>
      </c>
      <c r="D46" s="446">
        <f t="shared" si="46"/>
        <v>1.7794646461206813E-2</v>
      </c>
      <c r="E46" s="446">
        <f t="shared" si="46"/>
        <v>1.8617717697222883E-2</v>
      </c>
      <c r="F46" s="446">
        <f t="shared" si="28"/>
        <v>0</v>
      </c>
      <c r="G46" s="446">
        <f t="shared" si="28"/>
        <v>0</v>
      </c>
      <c r="H46" s="446">
        <f t="shared" si="46"/>
        <v>1.8222659763776024E-2</v>
      </c>
      <c r="I46" s="446">
        <f t="shared" si="5"/>
        <v>0</v>
      </c>
      <c r="J46" s="446">
        <f t="shared" si="46"/>
        <v>1.7161553528533924E-2</v>
      </c>
      <c r="K46" s="446">
        <f t="shared" si="46"/>
        <v>1.8367437298954004E-2</v>
      </c>
      <c r="L46" s="446">
        <f t="shared" si="46"/>
        <v>1.8323464173142224E-2</v>
      </c>
      <c r="M46" s="446">
        <f t="shared" si="46"/>
        <v>1.8625493853621396E-2</v>
      </c>
      <c r="N46" s="601">
        <f t="shared" si="34"/>
        <v>1.8278039640744041E-2</v>
      </c>
      <c r="O46" s="601"/>
      <c r="P46" s="448">
        <f t="shared" si="6"/>
        <v>2.1731601337106011E-3</v>
      </c>
      <c r="Q46" s="446">
        <f t="shared" si="7"/>
        <v>0</v>
      </c>
      <c r="R46" s="449">
        <f t="shared" si="8"/>
        <v>92469.504380999992</v>
      </c>
    </row>
    <row r="47" spans="1:20" ht="18" x14ac:dyDescent="0.3">
      <c r="A47" s="450"/>
      <c r="B47" s="450" t="s">
        <v>60</v>
      </c>
      <c r="C47" s="410">
        <f t="shared" ref="C47:M47" si="47">SUM(C9,C16,C25,C30,C33,C38,C46)</f>
        <v>5.5091554777757903</v>
      </c>
      <c r="D47" s="410">
        <f t="shared" si="47"/>
        <v>5.5957103215974477</v>
      </c>
      <c r="E47" s="410">
        <f t="shared" si="47"/>
        <v>8.4500914418004971</v>
      </c>
      <c r="F47" s="410">
        <f t="shared" si="28"/>
        <v>0</v>
      </c>
      <c r="G47" s="410">
        <f t="shared" si="28"/>
        <v>0</v>
      </c>
      <c r="H47" s="410">
        <f t="shared" si="47"/>
        <v>8.9991673428016412</v>
      </c>
      <c r="I47" s="410">
        <f t="shared" si="5"/>
        <v>0</v>
      </c>
      <c r="J47" s="410">
        <f t="shared" si="47"/>
        <v>10.374634826373107</v>
      </c>
      <c r="K47" s="410">
        <f t="shared" si="47"/>
        <v>9.9445411424202295</v>
      </c>
      <c r="L47" s="410">
        <f t="shared" si="47"/>
        <v>11.840994920861784</v>
      </c>
      <c r="M47" s="410">
        <f t="shared" si="47"/>
        <v>11.044707781065</v>
      </c>
      <c r="N47" s="602">
        <f t="shared" si="34"/>
        <v>8.4108112224269806</v>
      </c>
      <c r="O47" s="602"/>
      <c r="P47" s="411">
        <f t="shared" si="6"/>
        <v>1</v>
      </c>
      <c r="Q47" s="410">
        <f t="shared" si="7"/>
        <v>0</v>
      </c>
      <c r="R47" s="412">
        <f>N47*$N$7</f>
        <v>42550708.963683814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74</v>
      </c>
      <c r="E59" s="1">
        <v>48</v>
      </c>
      <c r="F59" s="1">
        <v>0</v>
      </c>
      <c r="G59" s="1">
        <v>0</v>
      </c>
      <c r="H59" s="1">
        <v>38</v>
      </c>
      <c r="I59" s="1">
        <v>0</v>
      </c>
      <c r="J59" s="1">
        <v>17</v>
      </c>
      <c r="K59" s="1">
        <v>34</v>
      </c>
      <c r="L59" s="1">
        <v>0</v>
      </c>
      <c r="M59" s="1">
        <v>17</v>
      </c>
      <c r="O59" s="1">
        <f>SUM(C59:M59)</f>
        <v>228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630469.02</v>
      </c>
      <c r="E61" s="505">
        <v>346029.42</v>
      </c>
      <c r="F61" s="504">
        <v>0</v>
      </c>
      <c r="G61" s="504">
        <v>0</v>
      </c>
      <c r="H61" s="505">
        <v>317654.09999999998</v>
      </c>
      <c r="I61" s="504">
        <v>0</v>
      </c>
      <c r="J61" s="503">
        <v>145729.15</v>
      </c>
      <c r="K61" s="505">
        <v>165889.26999999999</v>
      </c>
      <c r="L61" s="504">
        <v>0</v>
      </c>
      <c r="M61" s="505">
        <v>108814.2</v>
      </c>
      <c r="N61" s="342"/>
      <c r="O61" s="344">
        <f>SUM(C61:M61)</f>
        <v>1714585.16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48">SUM(D64:D69)</f>
        <v>1.1346240000000001</v>
      </c>
      <c r="E63" s="354">
        <f t="shared" si="48"/>
        <v>1.338608</v>
      </c>
      <c r="F63" s="354">
        <f>SUM(F64:F69)</f>
        <v>0</v>
      </c>
      <c r="G63" s="354">
        <f t="shared" si="48"/>
        <v>0</v>
      </c>
      <c r="H63" s="354">
        <f t="shared" si="48"/>
        <v>1.8553040000000001</v>
      </c>
      <c r="I63" s="354">
        <f t="shared" si="48"/>
        <v>0</v>
      </c>
      <c r="J63" s="354">
        <f t="shared" si="48"/>
        <v>2.140914</v>
      </c>
      <c r="K63" s="354">
        <f t="shared" si="48"/>
        <v>2.8942600000000001</v>
      </c>
      <c r="L63" s="354"/>
      <c r="M63" s="354">
        <f t="shared" si="48"/>
        <v>3.5068999999999999</v>
      </c>
      <c r="N63" s="351"/>
      <c r="O63" s="352">
        <f>(C63*$C$61+D63*$D$61+E63*$E$61+F63*$F$61+G63*$G$61+H63*$H$61+I63*$I$61+J63*$J$61+K63*$K$61+L63*$L$61+M63*$M$61)/$O$61</f>
        <v>1.7156387423506803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49">(C64*$C$61+D64*$D$61+E64*$E$61+F64*$F$61+G64*$G$61+H64*$H$61+I64*$I$61+J64*$J$61+K64*$K$61+L64*$L$61+M64*$M$61)/$O$61</f>
        <v>1.1307549770645395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50">D64*0.04</f>
        <v>3.1424000000000001E-2</v>
      </c>
      <c r="E65" s="39">
        <f t="shared" si="50"/>
        <v>3.6208000000000004E-2</v>
      </c>
      <c r="F65" s="39">
        <f t="shared" si="50"/>
        <v>0</v>
      </c>
      <c r="G65" s="39">
        <f t="shared" si="50"/>
        <v>0</v>
      </c>
      <c r="H65" s="39">
        <f t="shared" si="50"/>
        <v>5.4404000000000008E-2</v>
      </c>
      <c r="I65" s="39">
        <f t="shared" si="50"/>
        <v>0</v>
      </c>
      <c r="J65" s="39">
        <f>0.06*J64</f>
        <v>5.8313999999999998E-2</v>
      </c>
      <c r="K65" s="39">
        <f t="shared" si="50"/>
        <v>7.5759999999999994E-2</v>
      </c>
      <c r="L65" s="39"/>
      <c r="M65" s="39">
        <f t="shared" si="50"/>
        <v>8.9099999999999999E-2</v>
      </c>
      <c r="N65" s="34"/>
      <c r="O65" s="89">
        <f t="shared" si="49"/>
        <v>4.6882309041179376E-2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2.4899999999999999E-2</v>
      </c>
      <c r="E66" s="34">
        <v>2.2599999999999999E-2</v>
      </c>
      <c r="F66" s="34">
        <v>0</v>
      </c>
      <c r="G66" s="34">
        <v>0</v>
      </c>
      <c r="H66" s="34">
        <v>4.4999999999999997E-3</v>
      </c>
      <c r="I66" s="34">
        <v>0</v>
      </c>
      <c r="J66" s="34">
        <v>0.06</v>
      </c>
      <c r="K66" s="34">
        <v>3.7699999999999997E-2</v>
      </c>
      <c r="L66" s="34">
        <v>0</v>
      </c>
      <c r="M66" s="34">
        <v>0.1215</v>
      </c>
      <c r="N66" s="34"/>
      <c r="O66" s="89">
        <f t="shared" si="49"/>
        <v>3.1008717420020121E-2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49"/>
        <v>0.17516600941827817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0.16289999999999999</v>
      </c>
      <c r="E68" s="34">
        <v>0.20569999999999999</v>
      </c>
      <c r="F68" s="34">
        <v>0</v>
      </c>
      <c r="G68" s="34">
        <v>0</v>
      </c>
      <c r="H68" s="34">
        <v>0.2394</v>
      </c>
      <c r="I68" s="34">
        <v>0</v>
      </c>
      <c r="J68" s="34">
        <v>0.48359999999999997</v>
      </c>
      <c r="K68" s="34">
        <v>0.65300000000000002</v>
      </c>
      <c r="L68" s="34">
        <v>0</v>
      </c>
      <c r="M68" s="34">
        <v>0.79279999999999995</v>
      </c>
      <c r="N68" s="34"/>
      <c r="O68" s="89">
        <f t="shared" si="49"/>
        <v>0.3003620156154857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49"/>
        <v>3.146471379117733E-2</v>
      </c>
    </row>
    <row r="70" spans="1:15" ht="28.8" x14ac:dyDescent="0.3">
      <c r="A70" s="349">
        <v>5</v>
      </c>
      <c r="B70" s="353" t="s">
        <v>71</v>
      </c>
      <c r="C70" s="354">
        <f t="shared" ref="C70:K70" si="51">SUM(C71:C73,C77:C78)</f>
        <v>0</v>
      </c>
      <c r="D70" s="354">
        <f t="shared" si="51"/>
        <v>3.4495175935000004</v>
      </c>
      <c r="E70" s="354">
        <f t="shared" si="51"/>
        <v>5.6072343020999993</v>
      </c>
      <c r="F70" s="354">
        <f t="shared" si="51"/>
        <v>0</v>
      </c>
      <c r="G70" s="354">
        <f t="shared" si="51"/>
        <v>0</v>
      </c>
      <c r="H70" s="354">
        <f t="shared" si="51"/>
        <v>5.6072343020999993</v>
      </c>
      <c r="I70" s="354">
        <f t="shared" si="51"/>
        <v>0</v>
      </c>
      <c r="J70" s="354">
        <f t="shared" si="51"/>
        <v>6.1192638253</v>
      </c>
      <c r="K70" s="354">
        <f t="shared" si="51"/>
        <v>5.6072343020999993</v>
      </c>
      <c r="L70" s="354"/>
      <c r="M70" s="354">
        <f>SUM(M71:M73,M77:M78)</f>
        <v>5.6072343020999993</v>
      </c>
      <c r="N70" s="351"/>
      <c r="O70" s="352">
        <f t="shared" si="49"/>
        <v>4.8573410092420195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1.7795000000000001</v>
      </c>
      <c r="E71" s="34">
        <v>2.7896999999999998</v>
      </c>
      <c r="F71" s="34">
        <v>0</v>
      </c>
      <c r="G71" s="34">
        <v>0</v>
      </c>
      <c r="H71" s="34">
        <v>2.7896999999999998</v>
      </c>
      <c r="I71" s="34">
        <v>0</v>
      </c>
      <c r="J71" s="34">
        <v>3.0520999999999998</v>
      </c>
      <c r="K71" s="34">
        <v>2.7896999999999998</v>
      </c>
      <c r="L71" s="34">
        <v>0</v>
      </c>
      <c r="M71" s="34">
        <v>2.7896999999999998</v>
      </c>
      <c r="N71" s="39"/>
      <c r="O71" s="89">
        <f t="shared" si="49"/>
        <v>2.4405423792470007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0.75431759350000005</v>
      </c>
      <c r="E72" s="39">
        <f t="shared" ref="E72:K72" si="52">E71*0.423893</f>
        <v>1.1825343021000001</v>
      </c>
      <c r="F72" s="39">
        <f t="shared" si="52"/>
        <v>0</v>
      </c>
      <c r="G72" s="39">
        <f t="shared" si="52"/>
        <v>0</v>
      </c>
      <c r="H72" s="39">
        <f t="shared" si="52"/>
        <v>1.1825343021000001</v>
      </c>
      <c r="I72" s="39">
        <f t="shared" si="52"/>
        <v>0</v>
      </c>
      <c r="J72" s="39">
        <f t="shared" si="52"/>
        <v>1.2937638252999999</v>
      </c>
      <c r="K72" s="39">
        <f t="shared" si="52"/>
        <v>1.1825343021000001</v>
      </c>
      <c r="L72" s="39"/>
      <c r="M72" s="39">
        <f t="shared" ref="M72" si="53">M71*0.423893</f>
        <v>1.1825343021000001</v>
      </c>
      <c r="N72" s="39"/>
      <c r="O72" s="89">
        <f t="shared" si="49"/>
        <v>1.0345288307661491</v>
      </c>
    </row>
    <row r="73" spans="1:15" x14ac:dyDescent="0.3">
      <c r="A73" s="280" t="s">
        <v>8</v>
      </c>
      <c r="B73" s="1" t="s">
        <v>35</v>
      </c>
      <c r="C73" s="43">
        <f t="shared" ref="C73:K73" si="54">SUM(C74:C76)</f>
        <v>0</v>
      </c>
      <c r="D73" s="43">
        <f t="shared" ref="D73" si="55">SUM(D74:D76)</f>
        <v>0.68800000000000006</v>
      </c>
      <c r="E73" s="43">
        <f t="shared" si="54"/>
        <v>1.2648999999999999</v>
      </c>
      <c r="F73" s="43">
        <f t="shared" si="54"/>
        <v>0</v>
      </c>
      <c r="G73" s="43">
        <f t="shared" ref="G73:I73" si="56">SUM(G74:G76)</f>
        <v>0</v>
      </c>
      <c r="H73" s="43">
        <f t="shared" si="56"/>
        <v>1.2648999999999999</v>
      </c>
      <c r="I73" s="43">
        <f t="shared" si="56"/>
        <v>0</v>
      </c>
      <c r="J73" s="43">
        <f t="shared" si="54"/>
        <v>1.3695000000000002</v>
      </c>
      <c r="K73" s="43">
        <f t="shared" si="54"/>
        <v>1.2648999999999999</v>
      </c>
      <c r="L73" s="43"/>
      <c r="M73" s="43">
        <f t="shared" ref="M73" si="57">SUM(M74:M76)</f>
        <v>1.2648999999999999</v>
      </c>
      <c r="N73" s="43"/>
      <c r="O73" s="75">
        <f t="shared" si="49"/>
        <v>1.0616588215052556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0.61450000000000005</v>
      </c>
      <c r="E74" s="34">
        <v>1.1298999999999999</v>
      </c>
      <c r="F74" s="34">
        <v>0</v>
      </c>
      <c r="G74" s="34">
        <v>0</v>
      </c>
      <c r="H74" s="34">
        <v>1.1298999999999999</v>
      </c>
      <c r="I74" s="34">
        <v>0</v>
      </c>
      <c r="J74" s="34">
        <v>1.2290000000000001</v>
      </c>
      <c r="K74" s="34">
        <v>1.1298999999999999</v>
      </c>
      <c r="L74" s="34">
        <v>0</v>
      </c>
      <c r="M74" s="34">
        <v>1.1298999999999999</v>
      </c>
      <c r="N74" s="39"/>
      <c r="O74" s="89">
        <f t="shared" si="49"/>
        <v>0.94880548140344334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6.5199999999999994E-2</v>
      </c>
      <c r="E75" s="34">
        <v>0.1198</v>
      </c>
      <c r="F75" s="34">
        <v>0</v>
      </c>
      <c r="G75" s="34">
        <v>0</v>
      </c>
      <c r="H75" s="34">
        <v>0.1198</v>
      </c>
      <c r="I75" s="34">
        <v>0</v>
      </c>
      <c r="J75" s="34">
        <v>0.1246</v>
      </c>
      <c r="K75" s="34">
        <v>0.1198</v>
      </c>
      <c r="L75" s="34">
        <v>0</v>
      </c>
      <c r="M75" s="34">
        <v>0.1198</v>
      </c>
      <c r="N75" s="39"/>
      <c r="O75" s="89">
        <f t="shared" si="49"/>
        <v>0.10013103904153703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8.3000000000000001E-3</v>
      </c>
      <c r="E76" s="34">
        <v>1.52E-2</v>
      </c>
      <c r="F76" s="34">
        <v>0</v>
      </c>
      <c r="G76" s="34">
        <v>0</v>
      </c>
      <c r="H76" s="34">
        <v>1.52E-2</v>
      </c>
      <c r="I76" s="34">
        <v>0</v>
      </c>
      <c r="J76" s="34">
        <v>1.5900000000000001E-2</v>
      </c>
      <c r="K76" s="34">
        <v>1.52E-2</v>
      </c>
      <c r="L76" s="34">
        <v>0</v>
      </c>
      <c r="M76" s="34">
        <v>1.52E-2</v>
      </c>
      <c r="N76" s="39"/>
      <c r="O76" s="89">
        <f t="shared" si="49"/>
        <v>1.2722301060275129E-2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0.1744</v>
      </c>
      <c r="E77" s="34">
        <v>0.28649999999999998</v>
      </c>
      <c r="F77" s="34">
        <v>0</v>
      </c>
      <c r="G77" s="34">
        <v>0</v>
      </c>
      <c r="H77" s="34">
        <v>0.28649999999999998</v>
      </c>
      <c r="I77" s="34">
        <v>0</v>
      </c>
      <c r="J77" s="34">
        <v>0.3125</v>
      </c>
      <c r="K77" s="34">
        <v>0.28649999999999998</v>
      </c>
      <c r="L77" s="34">
        <v>0</v>
      </c>
      <c r="M77" s="34">
        <v>0.28649999999999998</v>
      </c>
      <c r="N77" s="39"/>
      <c r="O77" s="89">
        <f t="shared" si="49"/>
        <v>0.24748961964537242</v>
      </c>
    </row>
    <row r="78" spans="1:15" x14ac:dyDescent="0.3">
      <c r="A78" s="595"/>
      <c r="B78" t="s">
        <v>117</v>
      </c>
      <c r="C78" s="34">
        <v>0</v>
      </c>
      <c r="D78" s="34">
        <v>5.33E-2</v>
      </c>
      <c r="E78" s="34">
        <v>8.3599999999999994E-2</v>
      </c>
      <c r="F78" s="34">
        <v>0</v>
      </c>
      <c r="G78" s="34">
        <v>0</v>
      </c>
      <c r="H78" s="34">
        <v>8.3599999999999994E-2</v>
      </c>
      <c r="I78" s="34">
        <v>0</v>
      </c>
      <c r="J78" s="34">
        <v>9.1399999999999995E-2</v>
      </c>
      <c r="K78" s="34">
        <v>8.3599999999999994E-2</v>
      </c>
      <c r="L78" s="34">
        <v>0</v>
      </c>
      <c r="M78" s="34">
        <v>8.3599999999999994E-2</v>
      </c>
      <c r="N78" s="39"/>
      <c r="O78" s="89">
        <f t="shared" si="49"/>
        <v>7.3121358078242077E-2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0.55189999999999995</v>
      </c>
      <c r="E79" s="354">
        <f t="shared" ref="E79:K79" si="58">SUM(E80:E82)</f>
        <v>0.6744</v>
      </c>
      <c r="F79" s="354">
        <f>SUM(F80:F82)</f>
        <v>0</v>
      </c>
      <c r="G79" s="354">
        <f t="shared" ref="G79:I79" si="59">SUM(G80:G82)</f>
        <v>0</v>
      </c>
      <c r="H79" s="354">
        <f t="shared" si="59"/>
        <v>0.6744</v>
      </c>
      <c r="I79" s="354">
        <f t="shared" si="59"/>
        <v>0</v>
      </c>
      <c r="J79" s="354">
        <f t="shared" si="58"/>
        <v>1.2463</v>
      </c>
      <c r="K79" s="354">
        <f t="shared" si="58"/>
        <v>0.6744</v>
      </c>
      <c r="L79" s="354"/>
      <c r="M79" s="354">
        <f t="shared" ref="M79" si="60">SUM(M80:M82)</f>
        <v>0.6744</v>
      </c>
      <c r="N79" s="354"/>
      <c r="O79" s="352">
        <f t="shared" si="49"/>
        <v>0.67796357098938143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0.19589999999999999</v>
      </c>
      <c r="E80" s="34">
        <v>0.31840000000000002</v>
      </c>
      <c r="F80" s="34">
        <v>0</v>
      </c>
      <c r="G80" s="34">
        <v>0</v>
      </c>
      <c r="H80" s="34">
        <v>0.31840000000000002</v>
      </c>
      <c r="I80" s="34">
        <v>0</v>
      </c>
      <c r="J80" s="34">
        <v>0.34749999999999998</v>
      </c>
      <c r="K80" s="34">
        <v>0.31840000000000002</v>
      </c>
      <c r="L80" s="34">
        <v>0</v>
      </c>
      <c r="M80" s="34">
        <v>0.31840000000000002</v>
      </c>
      <c r="N80" s="39"/>
      <c r="O80" s="89">
        <f t="shared" si="49"/>
        <v>0.27582892310755797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0.35599999999999998</v>
      </c>
      <c r="E81" s="34">
        <v>0.35599999999999998</v>
      </c>
      <c r="F81" s="34">
        <v>0</v>
      </c>
      <c r="G81" s="34">
        <v>0</v>
      </c>
      <c r="H81" s="34">
        <v>0.35599999999999998</v>
      </c>
      <c r="I81" s="34">
        <v>0</v>
      </c>
      <c r="J81" s="34">
        <v>0.35599999999999998</v>
      </c>
      <c r="K81" s="34">
        <v>0.35599999999999998</v>
      </c>
      <c r="L81" s="34">
        <v>0</v>
      </c>
      <c r="M81" s="34">
        <v>0.35599999999999998</v>
      </c>
      <c r="N81" s="39"/>
      <c r="O81" s="89">
        <f t="shared" si="49"/>
        <v>0.35599999999999998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49"/>
        <v>4.613464788182349E-2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49"/>
        <v>4.613464788182349E-2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61">SUM(E85:E86)</f>
        <v>0</v>
      </c>
      <c r="F84" s="354">
        <f>SUM(F85:F86)</f>
        <v>0</v>
      </c>
      <c r="G84" s="354">
        <f t="shared" si="61"/>
        <v>0</v>
      </c>
      <c r="H84" s="354">
        <f t="shared" si="61"/>
        <v>0</v>
      </c>
      <c r="I84" s="354">
        <f t="shared" si="61"/>
        <v>0</v>
      </c>
      <c r="J84" s="354">
        <f t="shared" si="61"/>
        <v>0</v>
      </c>
      <c r="K84" s="354">
        <f t="shared" si="61"/>
        <v>0</v>
      </c>
      <c r="L84" s="354"/>
      <c r="M84" s="354">
        <f t="shared" si="61"/>
        <v>0</v>
      </c>
      <c r="N84" s="354"/>
      <c r="O84" s="352">
        <f t="shared" si="49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49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49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62">SUM(E88:E91)</f>
        <v>0</v>
      </c>
      <c r="F87" s="354">
        <f>SUM(F88:F91)</f>
        <v>0</v>
      </c>
      <c r="G87" s="354">
        <f t="shared" si="62"/>
        <v>0</v>
      </c>
      <c r="H87" s="354">
        <f t="shared" si="62"/>
        <v>0</v>
      </c>
      <c r="I87" s="354">
        <f t="shared" si="62"/>
        <v>0</v>
      </c>
      <c r="J87" s="354">
        <f t="shared" si="62"/>
        <v>0</v>
      </c>
      <c r="K87" s="354">
        <f t="shared" si="62"/>
        <v>0</v>
      </c>
      <c r="L87" s="354"/>
      <c r="M87" s="354">
        <f t="shared" si="62"/>
        <v>0</v>
      </c>
      <c r="N87" s="354"/>
      <c r="O87" s="352">
        <f t="shared" si="49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49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49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49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49"/>
        <v>0</v>
      </c>
    </row>
    <row r="92" spans="1:20" x14ac:dyDescent="0.3">
      <c r="A92" s="349">
        <v>9</v>
      </c>
      <c r="B92" s="350" t="s">
        <v>51</v>
      </c>
      <c r="C92" s="354">
        <f t="shared" ref="C92:K92" si="63">SUM(C95,C97)</f>
        <v>0</v>
      </c>
      <c r="D92" s="354">
        <f t="shared" si="63"/>
        <v>0.43691278627585806</v>
      </c>
      <c r="E92" s="354">
        <f t="shared" si="63"/>
        <v>0.64823877215504278</v>
      </c>
      <c r="F92" s="354">
        <f t="shared" si="63"/>
        <v>0</v>
      </c>
      <c r="G92" s="354">
        <f t="shared" si="63"/>
        <v>0</v>
      </c>
      <c r="H92" s="354">
        <f t="shared" si="63"/>
        <v>0.69219306748304277</v>
      </c>
      <c r="I92" s="354">
        <f t="shared" si="63"/>
        <v>0</v>
      </c>
      <c r="J92" s="354">
        <f t="shared" si="63"/>
        <v>0.8086970556426204</v>
      </c>
      <c r="K92" s="354">
        <f t="shared" si="63"/>
        <v>0.78057497649104279</v>
      </c>
      <c r="L92" s="354"/>
      <c r="M92" s="354">
        <f>SUM(M95,M97)</f>
        <v>0.83269103601104288</v>
      </c>
      <c r="N92" s="354"/>
      <c r="O92" s="352">
        <f t="shared" si="49"/>
        <v>0.61682324656541265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49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64">SUM(C87,C84,C79,C70,C63)+C93</f>
        <v>0</v>
      </c>
      <c r="D94" s="360">
        <f t="shared" si="64"/>
        <v>5.1360415934999999</v>
      </c>
      <c r="E94" s="360">
        <f t="shared" si="64"/>
        <v>7.6202423020999994</v>
      </c>
      <c r="F94" s="360">
        <f t="shared" si="64"/>
        <v>0</v>
      </c>
      <c r="G94" s="360">
        <f t="shared" si="64"/>
        <v>0</v>
      </c>
      <c r="H94" s="360">
        <f t="shared" si="64"/>
        <v>8.136938302099999</v>
      </c>
      <c r="I94" s="360">
        <f t="shared" si="64"/>
        <v>0</v>
      </c>
      <c r="J94" s="360">
        <f t="shared" si="64"/>
        <v>9.5064778252999993</v>
      </c>
      <c r="K94" s="360">
        <f t="shared" si="64"/>
        <v>9.1758943020999997</v>
      </c>
      <c r="L94" s="360">
        <f t="shared" si="64"/>
        <v>0</v>
      </c>
      <c r="M94" s="360">
        <f t="shared" si="64"/>
        <v>9.7885343021000004</v>
      </c>
      <c r="N94" s="361"/>
      <c r="O94" s="455">
        <f t="shared" si="49"/>
        <v>7.2509433225820832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65">SUM(C96:C96)</f>
        <v>0</v>
      </c>
      <c r="D95" s="354">
        <f t="shared" si="65"/>
        <v>0.10699915451738551</v>
      </c>
      <c r="E95" s="354">
        <f t="shared" si="65"/>
        <v>0.15875250787964929</v>
      </c>
      <c r="F95" s="354">
        <f t="shared" si="65"/>
        <v>0</v>
      </c>
      <c r="G95" s="354">
        <f t="shared" si="65"/>
        <v>0</v>
      </c>
      <c r="H95" s="354">
        <f t="shared" si="65"/>
        <v>0.1695168356476493</v>
      </c>
      <c r="I95" s="354">
        <f t="shared" si="65"/>
        <v>0</v>
      </c>
      <c r="J95" s="354">
        <f t="shared" si="65"/>
        <v>0.19804845253447489</v>
      </c>
      <c r="K95" s="354">
        <f t="shared" si="65"/>
        <v>0.19116140599564929</v>
      </c>
      <c r="L95" s="354"/>
      <c r="M95" s="354">
        <f>SUM(M96:M96)</f>
        <v>0.20392453511564931</v>
      </c>
      <c r="N95" s="354"/>
      <c r="O95" s="352">
        <f t="shared" si="49"/>
        <v>0.15105890223935253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66">0.020833*D94</f>
        <v>0.10699915451738551</v>
      </c>
      <c r="E96" s="246">
        <f t="shared" si="66"/>
        <v>0.15875250787964929</v>
      </c>
      <c r="F96" s="246">
        <f t="shared" si="66"/>
        <v>0</v>
      </c>
      <c r="G96" s="246">
        <f t="shared" si="66"/>
        <v>0</v>
      </c>
      <c r="H96" s="246">
        <f t="shared" si="66"/>
        <v>0.1695168356476493</v>
      </c>
      <c r="I96" s="246">
        <f t="shared" si="66"/>
        <v>0</v>
      </c>
      <c r="J96" s="246">
        <f t="shared" si="66"/>
        <v>0.19804845253447489</v>
      </c>
      <c r="K96" s="246">
        <f t="shared" si="66"/>
        <v>0.19116140599564929</v>
      </c>
      <c r="L96" s="34"/>
      <c r="M96" s="246">
        <f t="shared" si="66"/>
        <v>0.20392453511564931</v>
      </c>
      <c r="N96" s="39"/>
      <c r="O96" s="246">
        <f t="shared" si="49"/>
        <v>0.15105890223935253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67">SUM(D98,D99)</f>
        <v>0.32991363175847255</v>
      </c>
      <c r="E97" s="354">
        <f t="shared" si="67"/>
        <v>0.48948626427539349</v>
      </c>
      <c r="F97" s="354">
        <f t="shared" si="67"/>
        <v>0</v>
      </c>
      <c r="G97" s="354">
        <f t="shared" si="67"/>
        <v>0</v>
      </c>
      <c r="H97" s="354">
        <f t="shared" si="67"/>
        <v>0.52267623183539347</v>
      </c>
      <c r="I97" s="354">
        <f t="shared" si="67"/>
        <v>0</v>
      </c>
      <c r="J97" s="354">
        <f t="shared" si="67"/>
        <v>0.6106486031081455</v>
      </c>
      <c r="K97" s="354">
        <f t="shared" si="67"/>
        <v>0.58941357049539356</v>
      </c>
      <c r="L97" s="354"/>
      <c r="M97" s="354">
        <f t="shared" si="67"/>
        <v>0.62876650089539354</v>
      </c>
      <c r="N97" s="354"/>
      <c r="O97" s="352">
        <f t="shared" si="49"/>
        <v>0.46576434432606006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68">D96</f>
        <v>0.10699915451738551</v>
      </c>
      <c r="E98" s="39">
        <f t="shared" si="68"/>
        <v>0.15875250787964929</v>
      </c>
      <c r="F98" s="39">
        <f t="shared" si="68"/>
        <v>0</v>
      </c>
      <c r="G98" s="39">
        <f t="shared" si="68"/>
        <v>0</v>
      </c>
      <c r="H98" s="39">
        <f t="shared" si="68"/>
        <v>0.1695168356476493</v>
      </c>
      <c r="I98" s="39">
        <f t="shared" si="68"/>
        <v>0</v>
      </c>
      <c r="J98" s="39">
        <f t="shared" si="68"/>
        <v>0.19804845253447489</v>
      </c>
      <c r="K98" s="39">
        <f t="shared" si="68"/>
        <v>0.19116140599564929</v>
      </c>
      <c r="L98" s="39"/>
      <c r="M98" s="39">
        <f t="shared" si="68"/>
        <v>0.20392453511564931</v>
      </c>
      <c r="N98" s="39"/>
      <c r="O98" s="246">
        <f t="shared" si="49"/>
        <v>0.15105890223935253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69">0.043402*D94</f>
        <v>0.22291447724108701</v>
      </c>
      <c r="E99" s="246">
        <f t="shared" si="69"/>
        <v>0.33073375639574421</v>
      </c>
      <c r="F99" s="246">
        <f t="shared" si="69"/>
        <v>0</v>
      </c>
      <c r="G99" s="246">
        <f t="shared" si="69"/>
        <v>0</v>
      </c>
      <c r="H99" s="246">
        <f t="shared" si="69"/>
        <v>0.35315939618774417</v>
      </c>
      <c r="I99" s="246">
        <f t="shared" si="69"/>
        <v>0</v>
      </c>
      <c r="J99" s="246">
        <f t="shared" si="69"/>
        <v>0.41260015057367061</v>
      </c>
      <c r="K99" s="246">
        <f t="shared" si="69"/>
        <v>0.39825216449974421</v>
      </c>
      <c r="L99" s="34"/>
      <c r="M99" s="246">
        <f t="shared" si="69"/>
        <v>0.42484196577974426</v>
      </c>
      <c r="N99" s="39"/>
      <c r="O99" s="246">
        <f t="shared" si="49"/>
        <v>0.31470544208670753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1.6899999999999998E-2</v>
      </c>
      <c r="E100" s="509">
        <v>1.6899999999999998E-2</v>
      </c>
      <c r="F100" s="509">
        <v>0</v>
      </c>
      <c r="G100" s="509">
        <v>0</v>
      </c>
      <c r="H100" s="509">
        <v>1.6899999999999998E-2</v>
      </c>
      <c r="I100" s="509">
        <v>0</v>
      </c>
      <c r="J100" s="509">
        <v>1.6899999999999998E-2</v>
      </c>
      <c r="K100" s="509">
        <v>1.6899999999999998E-2</v>
      </c>
      <c r="L100" s="509">
        <v>0</v>
      </c>
      <c r="M100" s="509">
        <v>1.6899999999999998E-2</v>
      </c>
      <c r="N100" s="367"/>
      <c r="O100" s="368">
        <f t="shared" si="49"/>
        <v>1.6899999999999998E-2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70">SUM(D92,D94,D100)</f>
        <v>5.5898543797758578</v>
      </c>
      <c r="E101" s="340">
        <f t="shared" si="70"/>
        <v>8.2853810742550422</v>
      </c>
      <c r="F101" s="340">
        <f t="shared" si="70"/>
        <v>0</v>
      </c>
      <c r="G101" s="340">
        <f t="shared" si="70"/>
        <v>0</v>
      </c>
      <c r="H101" s="340">
        <f t="shared" si="70"/>
        <v>8.8460313695830415</v>
      </c>
      <c r="I101" s="340">
        <f t="shared" si="70"/>
        <v>0</v>
      </c>
      <c r="J101" s="340">
        <f t="shared" si="70"/>
        <v>10.332074880942619</v>
      </c>
      <c r="K101" s="340">
        <f t="shared" si="70"/>
        <v>9.9733692785910417</v>
      </c>
      <c r="L101" s="340">
        <f t="shared" si="70"/>
        <v>0</v>
      </c>
      <c r="M101" s="340">
        <f t="shared" si="70"/>
        <v>10.638125338111044</v>
      </c>
      <c r="N101" s="356"/>
      <c r="O101" s="467">
        <f t="shared" si="49"/>
        <v>7.8846665691474946</v>
      </c>
      <c r="P101" s="335" t="s">
        <v>263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0.31260191645192281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32</v>
      </c>
      <c r="L107" s="1">
        <v>8</v>
      </c>
      <c r="M107" s="1">
        <v>20</v>
      </c>
      <c r="O107" s="1">
        <f>SUM(C107:M107)</f>
        <v>203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279841.38</v>
      </c>
      <c r="E109" s="505">
        <v>559632.5</v>
      </c>
      <c r="F109" s="504">
        <v>0</v>
      </c>
      <c r="G109" s="504">
        <v>0</v>
      </c>
      <c r="H109" s="505">
        <v>334491.90000000002</v>
      </c>
      <c r="I109" s="504">
        <v>0</v>
      </c>
      <c r="J109" s="503">
        <v>33480.69</v>
      </c>
      <c r="K109" s="505">
        <v>209998.86</v>
      </c>
      <c r="L109" s="505">
        <v>32813.54</v>
      </c>
      <c r="M109" s="505">
        <v>133189.4</v>
      </c>
      <c r="N109" s="342"/>
      <c r="O109" s="344">
        <f>SUM(C109:M109)</f>
        <v>1583448.27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71">SUM(D112:D117)</f>
        <v>1.117828</v>
      </c>
      <c r="E111" s="354">
        <f t="shared" si="71"/>
        <v>1.337612</v>
      </c>
      <c r="F111" s="354">
        <f t="shared" si="71"/>
        <v>0</v>
      </c>
      <c r="G111" s="354">
        <f t="shared" si="71"/>
        <v>0</v>
      </c>
      <c r="H111" s="354">
        <f t="shared" si="71"/>
        <v>1.8764080000000001</v>
      </c>
      <c r="I111" s="354"/>
      <c r="J111" s="354">
        <f t="shared" si="71"/>
        <v>2.33291</v>
      </c>
      <c r="K111" s="354">
        <f>SUM(K112:K117)</f>
        <v>2.7548639999999995</v>
      </c>
      <c r="L111" s="354">
        <f t="shared" si="71"/>
        <v>3.9704640000000002</v>
      </c>
      <c r="M111" s="354">
        <f t="shared" si="71"/>
        <v>3.722896</v>
      </c>
      <c r="N111" s="351"/>
      <c r="O111" s="352">
        <f t="shared" ref="O111:O149" si="72">(C111*$C$109+D111*$D$109+E111*$E$109+F111*$F$109+G111*$G$109+H111*$H$109+I111*$I$109+J111*$J$109+K111*$K$109+L111*$L$109+M111*$M$109)/$O$109</f>
        <v>1.8767837326038694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1.0834999999999999</v>
      </c>
      <c r="K112" s="34">
        <v>1.8940999999999999</v>
      </c>
      <c r="L112" s="34">
        <v>2.5516000000000001</v>
      </c>
      <c r="M112" s="34">
        <v>2.4474</v>
      </c>
      <c r="N112" s="34"/>
      <c r="O112" s="89">
        <f t="shared" si="72"/>
        <v>1.2789887297429681</v>
      </c>
    </row>
    <row r="113" spans="1:15" x14ac:dyDescent="0.3">
      <c r="A113" s="2" t="s">
        <v>4</v>
      </c>
      <c r="B113" t="s">
        <v>31</v>
      </c>
      <c r="C113" s="39">
        <f t="shared" ref="C113:M113" si="73">C112*0.04</f>
        <v>0</v>
      </c>
      <c r="D113" s="39">
        <f t="shared" si="73"/>
        <v>3.1427999999999998E-2</v>
      </c>
      <c r="E113" s="39">
        <f t="shared" si="73"/>
        <v>3.6212000000000001E-2</v>
      </c>
      <c r="F113" s="39">
        <f t="shared" si="73"/>
        <v>0</v>
      </c>
      <c r="G113" s="39">
        <f t="shared" si="73"/>
        <v>0</v>
      </c>
      <c r="H113" s="39">
        <f t="shared" si="73"/>
        <v>5.4408000000000005E-2</v>
      </c>
      <c r="I113" s="39"/>
      <c r="J113" s="39">
        <f>J112*0.06</f>
        <v>6.5009999999999998E-2</v>
      </c>
      <c r="K113" s="39">
        <f t="shared" si="73"/>
        <v>7.5763999999999998E-2</v>
      </c>
      <c r="L113" s="39">
        <f t="shared" si="73"/>
        <v>0.102064</v>
      </c>
      <c r="M113" s="39">
        <f t="shared" si="73"/>
        <v>9.7895999999999997E-2</v>
      </c>
      <c r="N113" s="34"/>
      <c r="O113" s="89">
        <f t="shared" si="72"/>
        <v>5.1617743224879713E-2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0</v>
      </c>
      <c r="I114" s="34">
        <v>0</v>
      </c>
      <c r="J114" s="34">
        <v>0.12189999999999999</v>
      </c>
      <c r="K114" s="34">
        <v>7.6999999999999999E-2</v>
      </c>
      <c r="L114" s="34">
        <v>0.20730000000000001</v>
      </c>
      <c r="M114" s="34">
        <v>0.1163</v>
      </c>
      <c r="N114" s="34"/>
      <c r="O114" s="89">
        <f t="shared" si="72"/>
        <v>5.0953996931645894E-2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72"/>
        <v>0.18748105806134099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0.14380000000000001</v>
      </c>
      <c r="E116" s="34">
        <v>0.1726</v>
      </c>
      <c r="F116" s="34">
        <v>0</v>
      </c>
      <c r="G116" s="34">
        <v>0</v>
      </c>
      <c r="H116" s="34">
        <v>0.26490000000000002</v>
      </c>
      <c r="I116" s="34">
        <v>0</v>
      </c>
      <c r="J116" s="34">
        <v>0.49540000000000001</v>
      </c>
      <c r="K116" s="34">
        <v>0.47410000000000002</v>
      </c>
      <c r="L116" s="34">
        <v>0.87560000000000004</v>
      </c>
      <c r="M116" s="34">
        <v>0.78520000000000001</v>
      </c>
      <c r="N116" s="34"/>
      <c r="O116" s="89">
        <f t="shared" si="72"/>
        <v>0.2999146351083512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72"/>
        <v>7.8275695346839459E-3</v>
      </c>
    </row>
    <row r="118" spans="1:15" ht="28.8" x14ac:dyDescent="0.3">
      <c r="A118" s="349">
        <v>5</v>
      </c>
      <c r="B118" s="353" t="s">
        <v>71</v>
      </c>
      <c r="C118" s="354">
        <f t="shared" ref="C118:H118" si="74">SUM(C119:C121,C125:C126)</f>
        <v>0</v>
      </c>
      <c r="D118" s="354">
        <f t="shared" si="74"/>
        <v>3.3756643640999999</v>
      </c>
      <c r="E118" s="354">
        <f t="shared" si="74"/>
        <v>5.6393449111000002</v>
      </c>
      <c r="F118" s="354">
        <f t="shared" si="74"/>
        <v>0</v>
      </c>
      <c r="G118" s="354">
        <f t="shared" si="74"/>
        <v>0</v>
      </c>
      <c r="H118" s="354">
        <f t="shared" si="74"/>
        <v>5.6393449111000002</v>
      </c>
      <c r="I118" s="354"/>
      <c r="J118" s="354">
        <f>SUM(J119:J121,J125:J126)</f>
        <v>6.1540254952</v>
      </c>
      <c r="K118" s="354">
        <f>SUM(K119:K121,K125:K126)</f>
        <v>5.6393449111000002</v>
      </c>
      <c r="L118" s="354">
        <f>SUM(L119:L121,L125:L126)</f>
        <v>5.6393449111000002</v>
      </c>
      <c r="M118" s="354">
        <f>SUM(M119:M121,M125:M126)</f>
        <v>5.6393449111000002</v>
      </c>
      <c r="N118" s="351"/>
      <c r="O118" s="352">
        <f t="shared" si="72"/>
        <v>5.2501691869910188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1.7237</v>
      </c>
      <c r="E119" s="34">
        <v>2.8027000000000002</v>
      </c>
      <c r="F119" s="34">
        <v>0</v>
      </c>
      <c r="G119" s="34">
        <v>0</v>
      </c>
      <c r="H119" s="34">
        <v>2.8027000000000002</v>
      </c>
      <c r="I119" s="34">
        <v>0</v>
      </c>
      <c r="J119" s="34">
        <v>3.0663999999999998</v>
      </c>
      <c r="K119" s="34">
        <v>2.8027000000000002</v>
      </c>
      <c r="L119" s="34">
        <v>2.8027000000000002</v>
      </c>
      <c r="M119" s="34">
        <v>2.8027000000000002</v>
      </c>
      <c r="N119" s="39"/>
      <c r="O119" s="89">
        <f t="shared" si="72"/>
        <v>2.6175850223777761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0.73066436410000002</v>
      </c>
      <c r="E120" s="39">
        <f t="shared" ref="E120:M120" si="75">E119*0.423893</f>
        <v>1.1880449111000002</v>
      </c>
      <c r="F120" s="39">
        <f t="shared" si="75"/>
        <v>0</v>
      </c>
      <c r="G120" s="39">
        <f t="shared" si="75"/>
        <v>0</v>
      </c>
      <c r="H120" s="39">
        <f t="shared" si="75"/>
        <v>1.1880449111000002</v>
      </c>
      <c r="I120" s="39"/>
      <c r="J120" s="39">
        <f t="shared" si="75"/>
        <v>1.2998254951999999</v>
      </c>
      <c r="K120" s="39">
        <f t="shared" si="75"/>
        <v>1.1880449111000002</v>
      </c>
      <c r="L120" s="39">
        <f t="shared" si="75"/>
        <v>1.1880449111000002</v>
      </c>
      <c r="M120" s="39">
        <f t="shared" si="75"/>
        <v>1.1880449111000002</v>
      </c>
      <c r="N120" s="39"/>
      <c r="O120" s="89">
        <f t="shared" si="72"/>
        <v>1.1095759678907826</v>
      </c>
    </row>
    <row r="121" spans="1:15" x14ac:dyDescent="0.3">
      <c r="A121" s="280" t="s">
        <v>8</v>
      </c>
      <c r="B121" s="1" t="s">
        <v>35</v>
      </c>
      <c r="C121" s="43">
        <f t="shared" ref="C121:F121" si="76">SUM(C122:C124)</f>
        <v>0</v>
      </c>
      <c r="D121" s="43">
        <f t="shared" ref="D121" si="77">SUM(D122:D124)</f>
        <v>0.69850000000000001</v>
      </c>
      <c r="E121" s="43">
        <f t="shared" si="76"/>
        <v>1.2763</v>
      </c>
      <c r="F121" s="43">
        <f t="shared" si="76"/>
        <v>0</v>
      </c>
      <c r="G121" s="43">
        <f t="shared" ref="G121:H121" si="78">SUM(G122:G124)</f>
        <v>0</v>
      </c>
      <c r="H121" s="43">
        <f t="shared" si="78"/>
        <v>1.2763</v>
      </c>
      <c r="I121" s="43"/>
      <c r="J121" s="43">
        <f>SUM(J122:J124)</f>
        <v>1.3815999999999999</v>
      </c>
      <c r="K121" s="43">
        <f t="shared" ref="K121:M121" si="79">SUM(K122:K124)</f>
        <v>1.2763</v>
      </c>
      <c r="L121" s="43">
        <f t="shared" si="79"/>
        <v>1.2763</v>
      </c>
      <c r="M121" s="43">
        <f t="shared" si="79"/>
        <v>1.2763</v>
      </c>
      <c r="N121" s="43"/>
      <c r="O121" s="75">
        <f t="shared" si="72"/>
        <v>1.1764124092882429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0.62390000000000001</v>
      </c>
      <c r="E122" s="34">
        <v>1.1399999999999999</v>
      </c>
      <c r="F122" s="34">
        <v>0</v>
      </c>
      <c r="G122" s="34">
        <v>0</v>
      </c>
      <c r="H122" s="34">
        <v>1.1399999999999999</v>
      </c>
      <c r="I122" s="34">
        <v>0</v>
      </c>
      <c r="J122" s="34">
        <v>1.2399</v>
      </c>
      <c r="K122" s="34">
        <v>1.1399999999999999</v>
      </c>
      <c r="L122" s="34">
        <v>1.1399999999999999</v>
      </c>
      <c r="M122" s="34">
        <v>1.1399999999999999</v>
      </c>
      <c r="N122" s="39"/>
      <c r="O122" s="89">
        <f t="shared" si="72"/>
        <v>1.0509024159740943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6.6199999999999995E-2</v>
      </c>
      <c r="E123" s="34">
        <v>0.12089999999999999</v>
      </c>
      <c r="F123" s="34">
        <v>0</v>
      </c>
      <c r="G123" s="34">
        <v>0</v>
      </c>
      <c r="H123" s="34">
        <v>0.12089999999999999</v>
      </c>
      <c r="I123" s="34">
        <v>0</v>
      </c>
      <c r="J123" s="34">
        <v>0.12570000000000001</v>
      </c>
      <c r="K123" s="34">
        <v>0.12089999999999999</v>
      </c>
      <c r="L123" s="34">
        <v>0.12089999999999999</v>
      </c>
      <c r="M123" s="34">
        <v>0.12089999999999999</v>
      </c>
      <c r="N123" s="39"/>
      <c r="O123" s="89">
        <f t="shared" si="72"/>
        <v>0.11133441048187827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8.3999999999999995E-3</v>
      </c>
      <c r="E124" s="34">
        <v>1.54E-2</v>
      </c>
      <c r="F124" s="34">
        <v>0</v>
      </c>
      <c r="G124" s="34">
        <v>0</v>
      </c>
      <c r="H124" s="34">
        <v>1.54E-2</v>
      </c>
      <c r="I124" s="34">
        <v>0</v>
      </c>
      <c r="J124" s="34">
        <v>1.6E-2</v>
      </c>
      <c r="K124" s="34">
        <v>1.54E-2</v>
      </c>
      <c r="L124" s="34">
        <v>1.54E-2</v>
      </c>
      <c r="M124" s="34">
        <v>1.54E-2</v>
      </c>
      <c r="N124" s="39"/>
      <c r="O124" s="89">
        <f t="shared" si="72"/>
        <v>1.4175582832270236E-2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0.17119999999999999</v>
      </c>
      <c r="E125" s="34">
        <v>0.2883</v>
      </c>
      <c r="F125" s="34">
        <v>0</v>
      </c>
      <c r="G125" s="34">
        <v>0</v>
      </c>
      <c r="H125" s="34">
        <v>0.2883</v>
      </c>
      <c r="I125" s="34">
        <v>0</v>
      </c>
      <c r="J125" s="34">
        <v>0.31430000000000002</v>
      </c>
      <c r="K125" s="34">
        <v>0.2883</v>
      </c>
      <c r="L125" s="34">
        <v>0.2883</v>
      </c>
      <c r="M125" s="34">
        <v>0.2883</v>
      </c>
      <c r="N125" s="39"/>
      <c r="O125" s="89">
        <f t="shared" si="72"/>
        <v>0.26815477122154424</v>
      </c>
    </row>
    <row r="126" spans="1:15" x14ac:dyDescent="0.3">
      <c r="A126" s="595"/>
      <c r="B126" t="s">
        <v>117</v>
      </c>
      <c r="C126" s="34">
        <v>0</v>
      </c>
      <c r="D126" s="34">
        <v>5.16E-2</v>
      </c>
      <c r="E126" s="34">
        <v>8.4000000000000005E-2</v>
      </c>
      <c r="F126" s="34">
        <v>0</v>
      </c>
      <c r="G126" s="34">
        <v>0</v>
      </c>
      <c r="H126" s="34">
        <v>8.4000000000000005E-2</v>
      </c>
      <c r="I126" s="34">
        <v>0</v>
      </c>
      <c r="J126" s="34">
        <v>9.1899999999999996E-2</v>
      </c>
      <c r="K126" s="34">
        <v>8.4000000000000005E-2</v>
      </c>
      <c r="L126" s="34">
        <v>8.4000000000000005E-2</v>
      </c>
      <c r="M126" s="34">
        <v>8.4000000000000005E-2</v>
      </c>
      <c r="N126" s="39"/>
      <c r="O126" s="89">
        <f t="shared" si="72"/>
        <v>7.8441016212673631E-2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0.52759999999999996</v>
      </c>
      <c r="E127" s="354">
        <f t="shared" ref="E127:H127" si="80">SUM(E128:E130)</f>
        <v>0.65609999999999991</v>
      </c>
      <c r="F127" s="354">
        <f t="shared" si="80"/>
        <v>0</v>
      </c>
      <c r="G127" s="354">
        <f t="shared" si="80"/>
        <v>0</v>
      </c>
      <c r="H127" s="354">
        <f t="shared" si="80"/>
        <v>0.65609999999999991</v>
      </c>
      <c r="I127" s="354"/>
      <c r="J127" s="354">
        <f>SUM(J128:J130)</f>
        <v>1.2282</v>
      </c>
      <c r="K127" s="354">
        <f t="shared" ref="K127:M127" si="81">SUM(K128:K130)</f>
        <v>0.65609999999999991</v>
      </c>
      <c r="L127" s="354">
        <f t="shared" si="81"/>
        <v>0.65609999999999991</v>
      </c>
      <c r="M127" s="354">
        <f t="shared" si="81"/>
        <v>0.65609999999999991</v>
      </c>
      <c r="N127" s="354"/>
      <c r="O127" s="352">
        <f t="shared" si="72"/>
        <v>0.64548688752932848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0.19170000000000001</v>
      </c>
      <c r="E128" s="34">
        <v>0.32019999999999998</v>
      </c>
      <c r="F128" s="34">
        <v>0</v>
      </c>
      <c r="G128" s="34">
        <v>0</v>
      </c>
      <c r="H128" s="34">
        <v>0.32019999999999998</v>
      </c>
      <c r="I128" s="34">
        <v>0</v>
      </c>
      <c r="J128" s="34">
        <v>0.34949999999999998</v>
      </c>
      <c r="K128" s="34">
        <v>0.32019999999999998</v>
      </c>
      <c r="L128" s="34">
        <v>0.32019999999999998</v>
      </c>
      <c r="M128" s="34">
        <v>0.32019999999999998</v>
      </c>
      <c r="N128" s="39"/>
      <c r="O128" s="89">
        <f t="shared" si="72"/>
        <v>0.29810983527804163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0.33589999999999998</v>
      </c>
      <c r="E129" s="34">
        <v>0.33589999999999998</v>
      </c>
      <c r="F129" s="34">
        <v>0</v>
      </c>
      <c r="G129" s="34">
        <v>0</v>
      </c>
      <c r="H129" s="34">
        <v>0.33589999999999998</v>
      </c>
      <c r="I129" s="34">
        <v>0</v>
      </c>
      <c r="J129" s="34">
        <v>0.33589999999999998</v>
      </c>
      <c r="K129" s="34">
        <v>0.33589999999999998</v>
      </c>
      <c r="L129" s="34">
        <v>0.33589999999999998</v>
      </c>
      <c r="M129" s="34">
        <v>0.33589999999999998</v>
      </c>
      <c r="N129" s="39"/>
      <c r="O129" s="89">
        <f t="shared" si="72"/>
        <v>0.33589999999999998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72"/>
        <v>1.1477052251286998E-2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72"/>
        <v>1.1477052251286998E-2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82">SUM(E133:E134)</f>
        <v>0</v>
      </c>
      <c r="F132" s="354">
        <f t="shared" si="82"/>
        <v>0</v>
      </c>
      <c r="G132" s="354">
        <f t="shared" si="82"/>
        <v>0</v>
      </c>
      <c r="H132" s="354">
        <f t="shared" si="82"/>
        <v>0</v>
      </c>
      <c r="I132" s="354"/>
      <c r="J132" s="354">
        <f t="shared" si="82"/>
        <v>0</v>
      </c>
      <c r="K132" s="354">
        <f t="shared" si="82"/>
        <v>0</v>
      </c>
      <c r="L132" s="354">
        <f t="shared" si="82"/>
        <v>0</v>
      </c>
      <c r="M132" s="354">
        <f t="shared" si="82"/>
        <v>0</v>
      </c>
      <c r="N132" s="354"/>
      <c r="O132" s="352">
        <f t="shared" si="72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72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72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83">SUM(E136:E139)</f>
        <v>0</v>
      </c>
      <c r="F135" s="354">
        <f t="shared" si="83"/>
        <v>0</v>
      </c>
      <c r="G135" s="354">
        <f t="shared" si="83"/>
        <v>0</v>
      </c>
      <c r="H135" s="354">
        <f t="shared" si="83"/>
        <v>0</v>
      </c>
      <c r="I135" s="354"/>
      <c r="J135" s="354">
        <f t="shared" si="83"/>
        <v>0</v>
      </c>
      <c r="K135" s="354">
        <f t="shared" si="83"/>
        <v>0</v>
      </c>
      <c r="L135" s="354">
        <f>SUM(L136:L139)</f>
        <v>0</v>
      </c>
      <c r="M135" s="354">
        <f t="shared" si="83"/>
        <v>0</v>
      </c>
      <c r="N135" s="354"/>
      <c r="O135" s="352">
        <f t="shared" si="72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72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72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72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72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84">SUM(C143,C145)</f>
        <v>0</v>
      </c>
      <c r="D140" s="354">
        <f t="shared" si="84"/>
        <v>0.42713428522925884</v>
      </c>
      <c r="E140" s="354">
        <f t="shared" si="84"/>
        <v>0.64932888531345478</v>
      </c>
      <c r="F140" s="354">
        <f t="shared" si="84"/>
        <v>0</v>
      </c>
      <c r="G140" s="354">
        <f t="shared" si="84"/>
        <v>0</v>
      </c>
      <c r="H140" s="354">
        <f t="shared" si="84"/>
        <v>0.69516318344145489</v>
      </c>
      <c r="I140" s="354"/>
      <c r="J140" s="354">
        <f t="shared" si="84"/>
        <v>0.82644714630567362</v>
      </c>
      <c r="K140" s="354">
        <f t="shared" si="84"/>
        <v>0.76989167844945483</v>
      </c>
      <c r="L140" s="354">
        <f t="shared" si="84"/>
        <v>0.87330033924945494</v>
      </c>
      <c r="M140" s="354">
        <f t="shared" si="84"/>
        <v>0.85224022462545501</v>
      </c>
      <c r="N140" s="354"/>
      <c r="O140" s="352">
        <f t="shared" si="72"/>
        <v>0.66118590951244283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72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85">SUM(C135,C132,C127,C118,C111)+C141</f>
        <v>0</v>
      </c>
      <c r="D142" s="360">
        <f t="shared" si="85"/>
        <v>5.0210923641000003</v>
      </c>
      <c r="E142" s="360">
        <f t="shared" si="85"/>
        <v>7.6330569111000006</v>
      </c>
      <c r="F142" s="360">
        <f t="shared" si="85"/>
        <v>0</v>
      </c>
      <c r="G142" s="360">
        <f t="shared" si="85"/>
        <v>0</v>
      </c>
      <c r="H142" s="360">
        <f t="shared" si="85"/>
        <v>8.1718529111000002</v>
      </c>
      <c r="I142" s="360">
        <f t="shared" si="85"/>
        <v>0</v>
      </c>
      <c r="J142" s="360">
        <f t="shared" si="85"/>
        <v>9.7151354952000002</v>
      </c>
      <c r="K142" s="360">
        <f t="shared" si="85"/>
        <v>9.0503089111000001</v>
      </c>
      <c r="L142" s="360">
        <f t="shared" si="85"/>
        <v>10.2659089111</v>
      </c>
      <c r="M142" s="360">
        <f t="shared" si="85"/>
        <v>10.018340911100001</v>
      </c>
      <c r="N142" s="361"/>
      <c r="O142" s="362">
        <f t="shared" si="72"/>
        <v>7.7724398071242176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86">SUM(C144:C144)</f>
        <v>0</v>
      </c>
      <c r="D143" s="354">
        <f t="shared" si="86"/>
        <v>0.10460441722129531</v>
      </c>
      <c r="E143" s="354">
        <f t="shared" si="86"/>
        <v>0.15901947462894631</v>
      </c>
      <c r="F143" s="354">
        <f t="shared" si="86"/>
        <v>0</v>
      </c>
      <c r="G143" s="354">
        <f t="shared" si="86"/>
        <v>0</v>
      </c>
      <c r="H143" s="354">
        <f t="shared" si="86"/>
        <v>0.17024421169694631</v>
      </c>
      <c r="I143" s="354"/>
      <c r="J143" s="354">
        <f t="shared" si="86"/>
        <v>0.20239541777150161</v>
      </c>
      <c r="K143" s="354">
        <f t="shared" si="86"/>
        <v>0.18854508554494631</v>
      </c>
      <c r="L143" s="354">
        <f t="shared" si="86"/>
        <v>0.21386968034494633</v>
      </c>
      <c r="M143" s="354">
        <f t="shared" si="86"/>
        <v>0.20871209620094633</v>
      </c>
      <c r="N143" s="354"/>
      <c r="O143" s="352">
        <f t="shared" si="72"/>
        <v>0.16192323850181883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87">0.020833*D142</f>
        <v>0.10460441722129531</v>
      </c>
      <c r="E144" s="246">
        <f t="shared" si="87"/>
        <v>0.15901947462894631</v>
      </c>
      <c r="F144" s="246">
        <f t="shared" si="87"/>
        <v>0</v>
      </c>
      <c r="G144" s="246">
        <f t="shared" si="87"/>
        <v>0</v>
      </c>
      <c r="H144" s="246">
        <f t="shared" si="87"/>
        <v>0.17024421169694631</v>
      </c>
      <c r="I144" s="34"/>
      <c r="J144" s="246">
        <f t="shared" si="87"/>
        <v>0.20239541777150161</v>
      </c>
      <c r="K144" s="246">
        <f t="shared" si="87"/>
        <v>0.18854508554494631</v>
      </c>
      <c r="L144" s="246">
        <f t="shared" si="87"/>
        <v>0.21386968034494633</v>
      </c>
      <c r="M144" s="246">
        <f t="shared" si="87"/>
        <v>0.20871209620094633</v>
      </c>
      <c r="N144" s="39"/>
      <c r="O144" s="246">
        <f t="shared" si="72"/>
        <v>0.16192323850181883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0.32252986800796352</v>
      </c>
      <c r="E145" s="354">
        <f t="shared" ref="E145:M145" si="88">SUM(E146,E147)</f>
        <v>0.49030941068450851</v>
      </c>
      <c r="F145" s="354">
        <f t="shared" si="88"/>
        <v>0</v>
      </c>
      <c r="G145" s="354">
        <f t="shared" si="88"/>
        <v>0</v>
      </c>
      <c r="H145" s="354">
        <f t="shared" si="88"/>
        <v>0.52491897174450852</v>
      </c>
      <c r="I145" s="354"/>
      <c r="J145" s="354">
        <f t="shared" si="88"/>
        <v>0.62405172853417201</v>
      </c>
      <c r="K145" s="354">
        <f t="shared" si="88"/>
        <v>0.58134659290450852</v>
      </c>
      <c r="L145" s="354">
        <f t="shared" si="88"/>
        <v>0.65943065890450858</v>
      </c>
      <c r="M145" s="354">
        <f t="shared" si="88"/>
        <v>0.64352812842450868</v>
      </c>
      <c r="N145" s="354"/>
      <c r="O145" s="352">
        <f t="shared" si="72"/>
        <v>0.4992626710106241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89">D144</f>
        <v>0.10460441722129531</v>
      </c>
      <c r="E146" s="39">
        <f>E144</f>
        <v>0.15901947462894631</v>
      </c>
      <c r="F146" s="39">
        <f t="shared" si="89"/>
        <v>0</v>
      </c>
      <c r="G146" s="39">
        <f t="shared" si="89"/>
        <v>0</v>
      </c>
      <c r="H146" s="39">
        <f t="shared" si="89"/>
        <v>0.17024421169694631</v>
      </c>
      <c r="I146" s="39"/>
      <c r="J146" s="39">
        <f t="shared" si="89"/>
        <v>0.20239541777150161</v>
      </c>
      <c r="K146" s="39">
        <f t="shared" si="89"/>
        <v>0.18854508554494631</v>
      </c>
      <c r="L146" s="39">
        <f t="shared" si="89"/>
        <v>0.21386968034494633</v>
      </c>
      <c r="M146" s="39">
        <f t="shared" si="89"/>
        <v>0.20871209620094633</v>
      </c>
      <c r="N146" s="39"/>
      <c r="O146" s="39">
        <f t="shared" si="72"/>
        <v>0.16192323850181883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90">0.043402*D142</f>
        <v>0.21792545078666822</v>
      </c>
      <c r="E147" s="246">
        <f t="shared" si="90"/>
        <v>0.33128993605556223</v>
      </c>
      <c r="F147" s="246">
        <f t="shared" si="90"/>
        <v>0</v>
      </c>
      <c r="G147" s="246">
        <f t="shared" si="90"/>
        <v>0</v>
      </c>
      <c r="H147" s="246">
        <f t="shared" si="90"/>
        <v>0.35467476004756221</v>
      </c>
      <c r="I147" s="34"/>
      <c r="J147" s="246">
        <f t="shared" si="90"/>
        <v>0.42165631076267046</v>
      </c>
      <c r="K147" s="246">
        <f t="shared" si="90"/>
        <v>0.39280150735956221</v>
      </c>
      <c r="L147" s="246">
        <f t="shared" si="90"/>
        <v>0.44556097855956223</v>
      </c>
      <c r="M147" s="246">
        <f t="shared" si="90"/>
        <v>0.4348160322235623</v>
      </c>
      <c r="N147" s="39"/>
      <c r="O147" s="246">
        <f t="shared" si="72"/>
        <v>0.33733943250880527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1.83E-2</v>
      </c>
      <c r="E148" s="509">
        <v>1.83E-2</v>
      </c>
      <c r="F148" s="509">
        <v>0</v>
      </c>
      <c r="G148" s="509">
        <v>0</v>
      </c>
      <c r="H148" s="509">
        <v>1.83E-2</v>
      </c>
      <c r="I148" s="509">
        <v>0</v>
      </c>
      <c r="J148" s="509">
        <v>1.83E-2</v>
      </c>
      <c r="K148" s="509">
        <v>1.83E-2</v>
      </c>
      <c r="L148" s="509">
        <v>1.83E-2</v>
      </c>
      <c r="M148" s="509">
        <v>1.83E-2</v>
      </c>
      <c r="N148" s="367"/>
      <c r="O148" s="368">
        <f t="shared" si="72"/>
        <v>1.83E-2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91">SUM(D140,D142,D148)</f>
        <v>5.4665266493292588</v>
      </c>
      <c r="E149" s="340">
        <f t="shared" si="91"/>
        <v>8.3006857964134557</v>
      </c>
      <c r="F149" s="340">
        <f t="shared" si="91"/>
        <v>0</v>
      </c>
      <c r="G149" s="340">
        <f t="shared" si="91"/>
        <v>0</v>
      </c>
      <c r="H149" s="340">
        <f t="shared" si="91"/>
        <v>8.8853160945414551</v>
      </c>
      <c r="I149" s="340">
        <f t="shared" si="91"/>
        <v>0</v>
      </c>
      <c r="J149" s="340">
        <f t="shared" si="91"/>
        <v>10.559882641505673</v>
      </c>
      <c r="K149" s="340">
        <f t="shared" si="91"/>
        <v>9.8385005895494544</v>
      </c>
      <c r="L149" s="340">
        <f t="shared" si="91"/>
        <v>11.157509250349456</v>
      </c>
      <c r="M149" s="340">
        <f t="shared" si="91"/>
        <v>10.888881135725455</v>
      </c>
      <c r="N149" s="369"/>
      <c r="O149" s="467">
        <f t="shared" si="72"/>
        <v>8.4519257166366604</v>
      </c>
      <c r="P149" t="s">
        <v>264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0.33509193490417677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2</v>
      </c>
      <c r="D155" s="1">
        <v>28</v>
      </c>
      <c r="E155" s="1">
        <v>99</v>
      </c>
      <c r="F155" s="1">
        <v>0</v>
      </c>
      <c r="G155" s="1">
        <v>0</v>
      </c>
      <c r="H155" s="1">
        <v>37</v>
      </c>
      <c r="I155" s="1">
        <v>0</v>
      </c>
      <c r="J155" s="1">
        <v>0</v>
      </c>
      <c r="K155" s="1">
        <v>24</v>
      </c>
      <c r="L155" s="1">
        <v>6</v>
      </c>
      <c r="M155" s="1">
        <v>41</v>
      </c>
      <c r="O155" s="1">
        <f>SUM(C155:M155)</f>
        <v>237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7793.57</v>
      </c>
      <c r="D157" s="505">
        <v>234097.11</v>
      </c>
      <c r="E157" s="505">
        <v>786114.14</v>
      </c>
      <c r="F157" s="504">
        <v>0</v>
      </c>
      <c r="G157" s="504">
        <v>0</v>
      </c>
      <c r="H157" s="505">
        <v>286260.87</v>
      </c>
      <c r="I157" s="504">
        <v>0</v>
      </c>
      <c r="J157" s="502">
        <v>0</v>
      </c>
      <c r="K157" s="505">
        <v>208990.47</v>
      </c>
      <c r="L157" s="504">
        <v>603.15</v>
      </c>
      <c r="M157" s="505">
        <v>237156.6</v>
      </c>
      <c r="N157" s="342"/>
      <c r="O157" s="344">
        <f>SUM(C157:M157)</f>
        <v>1761015.91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0.88749999999999996</v>
      </c>
      <c r="D159" s="354">
        <f>SUM(D160:D164)</f>
        <v>1.1241239999999999</v>
      </c>
      <c r="E159" s="354">
        <f t="shared" ref="E159:H159" si="92">SUM(E160:E164)</f>
        <v>1.3213080000000001</v>
      </c>
      <c r="F159" s="354">
        <f t="shared" si="92"/>
        <v>0</v>
      </c>
      <c r="G159" s="354">
        <f t="shared" si="92"/>
        <v>0</v>
      </c>
      <c r="H159" s="354">
        <f t="shared" si="92"/>
        <v>1.9417080000000002</v>
      </c>
      <c r="I159" s="354"/>
      <c r="J159" s="354"/>
      <c r="K159" s="354">
        <f>SUM(K160:K164)</f>
        <v>2.6108639999999999</v>
      </c>
      <c r="L159" s="354">
        <f>SUM(L160:L164)</f>
        <v>38.550432000000001</v>
      </c>
      <c r="M159" s="354">
        <f t="shared" ref="M159" si="93">SUM(M160:M164)</f>
        <v>3.8002479999999998</v>
      </c>
      <c r="N159" s="354"/>
      <c r="O159" s="352">
        <f t="shared" ref="O159:O197" si="94">(C159*$C$157+D159*$D$157+E159*$E$157+F159*$F$157+G159*$G$157+H159*$H$157+I159*$I$157+J159*$J$157+K159*$K$157+L159*$L$157+M159*$M$157)/$O$157</f>
        <v>1.8936547704906315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2.4611999999999998</v>
      </c>
      <c r="N160" s="34"/>
      <c r="O160" s="89">
        <f t="shared" si="94"/>
        <v>1.289234609987141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95">D160*0.04</f>
        <v>3.1424000000000001E-2</v>
      </c>
      <c r="E161" s="39">
        <f t="shared" si="95"/>
        <v>3.6208000000000004E-2</v>
      </c>
      <c r="F161" s="39">
        <f t="shared" si="95"/>
        <v>0</v>
      </c>
      <c r="G161" s="39">
        <f t="shared" si="95"/>
        <v>0</v>
      </c>
      <c r="H161" s="39">
        <f t="shared" si="95"/>
        <v>5.4408000000000005E-2</v>
      </c>
      <c r="I161" s="39"/>
      <c r="J161" s="39"/>
      <c r="K161" s="39">
        <f t="shared" si="95"/>
        <v>7.5763999999999998E-2</v>
      </c>
      <c r="L161" s="39">
        <f t="shared" si="95"/>
        <v>9.5131999999999994E-2</v>
      </c>
      <c r="M161" s="39">
        <f t="shared" si="95"/>
        <v>9.8447999999999994E-2</v>
      </c>
      <c r="N161" s="34"/>
      <c r="O161" s="89">
        <f t="shared" si="94"/>
        <v>5.1569384399485635E-2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1.43E-2</v>
      </c>
      <c r="E162" s="34">
        <v>2.6200000000000001E-2</v>
      </c>
      <c r="F162" s="34">
        <v>0</v>
      </c>
      <c r="G162" s="34">
        <v>0</v>
      </c>
      <c r="H162" s="34">
        <v>6.8000000000000005E-2</v>
      </c>
      <c r="I162" s="34">
        <v>0</v>
      </c>
      <c r="J162" s="34">
        <v>0</v>
      </c>
      <c r="K162" s="34">
        <v>4.2599999999999999E-2</v>
      </c>
      <c r="L162" s="34">
        <v>0.11890000000000001</v>
      </c>
      <c r="M162" s="34">
        <v>6.3E-2</v>
      </c>
      <c r="N162" s="34"/>
      <c r="O162" s="89">
        <f t="shared" si="94"/>
        <v>3.8230825897535479E-2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94"/>
        <v>0.1900446377080148</v>
      </c>
    </row>
    <row r="164" spans="1:15" x14ac:dyDescent="0.3">
      <c r="A164" s="2" t="s">
        <v>6</v>
      </c>
      <c r="B164" t="s">
        <v>33</v>
      </c>
      <c r="C164" s="34">
        <v>0.19600000000000001</v>
      </c>
      <c r="D164" s="34">
        <v>0.16300000000000001</v>
      </c>
      <c r="E164" s="34">
        <v>0.18479999999999999</v>
      </c>
      <c r="F164" s="34">
        <v>0</v>
      </c>
      <c r="G164" s="34">
        <v>0</v>
      </c>
      <c r="H164" s="34">
        <v>0.26219999999999999</v>
      </c>
      <c r="I164" s="34">
        <v>0</v>
      </c>
      <c r="J164" s="34">
        <v>0</v>
      </c>
      <c r="K164" s="34">
        <v>0.36459999999999998</v>
      </c>
      <c r="L164" s="34">
        <v>35.724299999999999</v>
      </c>
      <c r="M164" s="34">
        <v>0.90159999999999996</v>
      </c>
      <c r="N164" s="34"/>
      <c r="O164" s="89">
        <f t="shared" si="94"/>
        <v>0.32457531249845439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94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96">SUM(C167:C169,C173:C174)</f>
        <v>3.6229810631000001</v>
      </c>
      <c r="D166" s="354">
        <f t="shared" si="96"/>
        <v>3.6229810631000001</v>
      </c>
      <c r="E166" s="354">
        <f t="shared" si="96"/>
        <v>5.9331837967999999</v>
      </c>
      <c r="F166" s="354">
        <f t="shared" si="96"/>
        <v>0</v>
      </c>
      <c r="G166" s="354">
        <f t="shared" si="96"/>
        <v>0</v>
      </c>
      <c r="H166" s="354">
        <f t="shared" si="96"/>
        <v>5.9331837967999999</v>
      </c>
      <c r="I166" s="354"/>
      <c r="J166" s="354"/>
      <c r="K166" s="354">
        <f>SUM(K167:K169,K173:K174)</f>
        <v>5.9331837967999999</v>
      </c>
      <c r="L166" s="354">
        <f>SUM(L167:L169,L173:L174)</f>
        <v>5.9331837967999999</v>
      </c>
      <c r="M166" s="354">
        <f>SUM(M167:M169,M173:M174)</f>
        <v>5.9331837967999999</v>
      </c>
      <c r="N166" s="351"/>
      <c r="O166" s="352">
        <f t="shared" si="94"/>
        <v>5.6158575835504276</v>
      </c>
    </row>
    <row r="167" spans="1:15" x14ac:dyDescent="0.3">
      <c r="A167" s="2" t="s">
        <v>115</v>
      </c>
      <c r="B167" t="s">
        <v>114</v>
      </c>
      <c r="C167" s="34">
        <v>1.8667</v>
      </c>
      <c r="D167" s="34">
        <v>1.8667</v>
      </c>
      <c r="E167" s="34">
        <v>2.9775999999999998</v>
      </c>
      <c r="F167" s="34">
        <v>0</v>
      </c>
      <c r="G167" s="34">
        <v>0</v>
      </c>
      <c r="H167" s="34">
        <v>2.9775999999999998</v>
      </c>
      <c r="I167" s="34">
        <v>0</v>
      </c>
      <c r="J167" s="34">
        <v>0</v>
      </c>
      <c r="K167" s="34">
        <v>2.9775999999999998</v>
      </c>
      <c r="L167" s="34">
        <v>2.9775999999999998</v>
      </c>
      <c r="M167" s="34">
        <v>2.9775999999999998</v>
      </c>
      <c r="N167" s="39"/>
      <c r="O167" s="89">
        <f t="shared" si="94"/>
        <v>2.8250083312444345</v>
      </c>
    </row>
    <row r="168" spans="1:15" x14ac:dyDescent="0.3">
      <c r="A168" s="2" t="s">
        <v>116</v>
      </c>
      <c r="B168" t="s">
        <v>117</v>
      </c>
      <c r="C168" s="39">
        <f>C167*0.423893</f>
        <v>0.79128106310000001</v>
      </c>
      <c r="D168" s="39">
        <f>D167*0.423893</f>
        <v>0.79128106310000001</v>
      </c>
      <c r="E168" s="39">
        <f t="shared" ref="E168:H168" si="97">E167*0.423893</f>
        <v>1.2621837968</v>
      </c>
      <c r="F168" s="39">
        <f t="shared" si="97"/>
        <v>0</v>
      </c>
      <c r="G168" s="39">
        <f t="shared" si="97"/>
        <v>0</v>
      </c>
      <c r="H168" s="39">
        <f t="shared" si="97"/>
        <v>1.2621837968</v>
      </c>
      <c r="I168" s="39"/>
      <c r="J168" s="39"/>
      <c r="K168" s="39">
        <f t="shared" ref="K168:M168" si="98">K167*0.423893</f>
        <v>1.2621837968</v>
      </c>
      <c r="L168" s="39">
        <f t="shared" si="98"/>
        <v>1.2621837968</v>
      </c>
      <c r="M168" s="39">
        <f t="shared" si="98"/>
        <v>1.2621837968</v>
      </c>
      <c r="N168" s="39"/>
      <c r="O168" s="89">
        <f t="shared" si="94"/>
        <v>1.1975012565561971</v>
      </c>
    </row>
    <row r="169" spans="1:15" x14ac:dyDescent="0.3">
      <c r="A169" s="280" t="s">
        <v>8</v>
      </c>
      <c r="B169" s="1" t="s">
        <v>35</v>
      </c>
      <c r="C169" s="43">
        <f t="shared" ref="C169:F169" si="99">SUM(C170:C172)</f>
        <v>0.72589999999999999</v>
      </c>
      <c r="D169" s="43">
        <f t="shared" ref="D169" si="100">SUM(D170:D172)</f>
        <v>0.72589999999999999</v>
      </c>
      <c r="E169" s="43">
        <f t="shared" si="99"/>
        <v>1.3018000000000001</v>
      </c>
      <c r="F169" s="43">
        <f t="shared" si="99"/>
        <v>0</v>
      </c>
      <c r="G169" s="43">
        <f t="shared" ref="G169:H169" si="101">SUM(G170:G172)</f>
        <v>0</v>
      </c>
      <c r="H169" s="43">
        <f t="shared" si="101"/>
        <v>1.3018000000000001</v>
      </c>
      <c r="I169" s="43"/>
      <c r="J169" s="43"/>
      <c r="K169" s="43">
        <f t="shared" ref="K169:M169" si="102">SUM(K170:K172)</f>
        <v>1.3018000000000001</v>
      </c>
      <c r="L169" s="43">
        <f t="shared" si="102"/>
        <v>1.3018000000000001</v>
      </c>
      <c r="M169" s="43">
        <f t="shared" si="102"/>
        <v>1.3018000000000001</v>
      </c>
      <c r="N169" s="43"/>
      <c r="O169" s="75">
        <f t="shared" si="94"/>
        <v>1.222695182251931</v>
      </c>
    </row>
    <row r="170" spans="1:15" x14ac:dyDescent="0.3">
      <c r="A170" s="2" t="s">
        <v>9</v>
      </c>
      <c r="B170" t="s">
        <v>108</v>
      </c>
      <c r="C170" s="34">
        <v>0.64839999999999998</v>
      </c>
      <c r="D170" s="34">
        <v>0.64839999999999998</v>
      </c>
      <c r="E170" s="34">
        <v>1.1628000000000001</v>
      </c>
      <c r="F170" s="34">
        <v>0</v>
      </c>
      <c r="G170" s="34">
        <v>0</v>
      </c>
      <c r="H170" s="34">
        <v>1.1628000000000001</v>
      </c>
      <c r="I170" s="34">
        <v>0</v>
      </c>
      <c r="J170" s="34">
        <v>0</v>
      </c>
      <c r="K170" s="34">
        <v>1.1628000000000001</v>
      </c>
      <c r="L170" s="34">
        <v>1.1628000000000001</v>
      </c>
      <c r="M170" s="34">
        <v>1.1628000000000001</v>
      </c>
      <c r="N170" s="39"/>
      <c r="O170" s="89">
        <f t="shared" si="94"/>
        <v>1.0921427361527927</v>
      </c>
    </row>
    <row r="171" spans="1:15" x14ac:dyDescent="0.3">
      <c r="A171" s="2" t="s">
        <v>10</v>
      </c>
      <c r="B171" t="s">
        <v>109</v>
      </c>
      <c r="C171" s="34">
        <v>6.88E-2</v>
      </c>
      <c r="D171" s="34">
        <v>6.88E-2</v>
      </c>
      <c r="E171" s="34">
        <v>0.12330000000000001</v>
      </c>
      <c r="F171" s="34">
        <v>0</v>
      </c>
      <c r="G171" s="34">
        <v>0</v>
      </c>
      <c r="H171" s="34">
        <v>0.12330000000000001</v>
      </c>
      <c r="I171" s="34">
        <v>0</v>
      </c>
      <c r="J171" s="34">
        <v>0</v>
      </c>
      <c r="K171" s="34">
        <v>0.12330000000000001</v>
      </c>
      <c r="L171" s="34">
        <v>0.12330000000000001</v>
      </c>
      <c r="M171" s="34">
        <v>0.12330000000000001</v>
      </c>
      <c r="N171" s="39"/>
      <c r="O171" s="89">
        <f t="shared" si="94"/>
        <v>0.11581395629923638</v>
      </c>
    </row>
    <row r="172" spans="1:15" x14ac:dyDescent="0.3">
      <c r="A172" s="2" t="s">
        <v>11</v>
      </c>
      <c r="B172" t="s">
        <v>110</v>
      </c>
      <c r="C172" s="34">
        <v>8.6999999999999994E-3</v>
      </c>
      <c r="D172" s="34">
        <v>8.6999999999999994E-3</v>
      </c>
      <c r="E172" s="34">
        <v>1.5699999999999999E-2</v>
      </c>
      <c r="F172" s="34">
        <v>0</v>
      </c>
      <c r="G172" s="34">
        <v>0</v>
      </c>
      <c r="H172" s="34">
        <v>1.5699999999999999E-2</v>
      </c>
      <c r="I172" s="34">
        <v>0</v>
      </c>
      <c r="J172" s="34">
        <v>0</v>
      </c>
      <c r="K172" s="34">
        <v>1.5699999999999999E-2</v>
      </c>
      <c r="L172" s="34">
        <v>1.5699999999999999E-2</v>
      </c>
      <c r="M172" s="34">
        <v>1.5699999999999999E-2</v>
      </c>
      <c r="N172" s="39"/>
      <c r="O172" s="89">
        <f t="shared" si="94"/>
        <v>1.4738489799901919E-2</v>
      </c>
    </row>
    <row r="173" spans="1:15" x14ac:dyDescent="0.3">
      <c r="A173" s="595" t="s">
        <v>14</v>
      </c>
      <c r="B173" t="s">
        <v>118</v>
      </c>
      <c r="C173" s="34">
        <v>0.1832</v>
      </c>
      <c r="D173" s="34">
        <v>0.1832</v>
      </c>
      <c r="E173" s="34">
        <v>0.3024</v>
      </c>
      <c r="F173" s="34">
        <v>0</v>
      </c>
      <c r="G173" s="34">
        <v>0</v>
      </c>
      <c r="H173" s="34">
        <v>0.3024</v>
      </c>
      <c r="I173" s="34">
        <v>0</v>
      </c>
      <c r="J173" s="34">
        <v>0</v>
      </c>
      <c r="K173" s="34">
        <v>0.3024</v>
      </c>
      <c r="L173" s="34">
        <v>0.3024</v>
      </c>
      <c r="M173" s="34">
        <v>0.3024</v>
      </c>
      <c r="N173" s="39"/>
      <c r="O173" s="89">
        <f t="shared" si="94"/>
        <v>0.28602685487832985</v>
      </c>
    </row>
    <row r="174" spans="1:15" x14ac:dyDescent="0.3">
      <c r="A174" s="595"/>
      <c r="B174" t="s">
        <v>117</v>
      </c>
      <c r="C174" s="34">
        <v>5.5899999999999998E-2</v>
      </c>
      <c r="D174" s="34">
        <v>5.5899999999999998E-2</v>
      </c>
      <c r="E174" s="34">
        <v>8.9200000000000002E-2</v>
      </c>
      <c r="F174" s="34">
        <v>0</v>
      </c>
      <c r="G174" s="34">
        <v>0</v>
      </c>
      <c r="H174" s="34">
        <v>8.9200000000000002E-2</v>
      </c>
      <c r="I174" s="34">
        <v>0</v>
      </c>
      <c r="J174" s="34">
        <v>0</v>
      </c>
      <c r="K174" s="34">
        <v>8.9200000000000002E-2</v>
      </c>
      <c r="L174" s="34">
        <v>8.9200000000000002E-2</v>
      </c>
      <c r="M174" s="34">
        <v>8.9200000000000002E-2</v>
      </c>
      <c r="N174" s="39"/>
      <c r="O174" s="89">
        <f t="shared" si="94"/>
        <v>8.462595861953344E-2</v>
      </c>
    </row>
    <row r="175" spans="1:15" x14ac:dyDescent="0.3">
      <c r="A175" s="349">
        <v>6</v>
      </c>
      <c r="B175" s="350" t="s">
        <v>42</v>
      </c>
      <c r="C175" s="354">
        <f>SUM(C176:C177)</f>
        <v>0.54869999999999997</v>
      </c>
      <c r="D175" s="354">
        <f>SUM(D176:D177)</f>
        <v>0.54869999999999997</v>
      </c>
      <c r="E175" s="354">
        <f t="shared" ref="E175:H175" si="103">SUM(E176:E177)</f>
        <v>0.67989999999999995</v>
      </c>
      <c r="F175" s="354">
        <f t="shared" si="103"/>
        <v>0</v>
      </c>
      <c r="G175" s="354">
        <f t="shared" si="103"/>
        <v>0</v>
      </c>
      <c r="H175" s="354">
        <f t="shared" si="103"/>
        <v>0.67989999999999995</v>
      </c>
      <c r="I175" s="354"/>
      <c r="J175" s="354"/>
      <c r="K175" s="354">
        <f t="shared" ref="K175:M175" si="104">SUM(K176:K177)</f>
        <v>0.67989999999999995</v>
      </c>
      <c r="L175" s="354">
        <f t="shared" si="104"/>
        <v>0.67989999999999995</v>
      </c>
      <c r="M175" s="354">
        <f t="shared" si="104"/>
        <v>0.67989999999999995</v>
      </c>
      <c r="N175" s="354"/>
      <c r="O175" s="352">
        <f t="shared" si="94"/>
        <v>0.66187855167816168</v>
      </c>
    </row>
    <row r="176" spans="1:15" x14ac:dyDescent="0.3">
      <c r="A176" s="2" t="s">
        <v>15</v>
      </c>
      <c r="B176" t="s">
        <v>43</v>
      </c>
      <c r="C176" s="34">
        <v>0.20569999999999999</v>
      </c>
      <c r="D176" s="34">
        <v>0.20569999999999999</v>
      </c>
      <c r="E176" s="34">
        <v>0.33689999999999998</v>
      </c>
      <c r="F176" s="34">
        <v>0</v>
      </c>
      <c r="G176" s="34">
        <v>0</v>
      </c>
      <c r="H176" s="34">
        <v>0.33689999999999998</v>
      </c>
      <c r="I176" s="34">
        <v>0</v>
      </c>
      <c r="J176" s="34">
        <v>0</v>
      </c>
      <c r="K176" s="34">
        <v>0.33689999999999998</v>
      </c>
      <c r="L176" s="34">
        <v>0.33689999999999998</v>
      </c>
      <c r="M176" s="34">
        <v>0.33689999999999998</v>
      </c>
      <c r="N176" s="39"/>
      <c r="O176" s="89">
        <f t="shared" si="94"/>
        <v>0.31887855167816176</v>
      </c>
    </row>
    <row r="177" spans="1:17" x14ac:dyDescent="0.3">
      <c r="A177" s="2" t="s">
        <v>16</v>
      </c>
      <c r="B177" t="s">
        <v>44</v>
      </c>
      <c r="C177" s="34">
        <v>0.34300000000000003</v>
      </c>
      <c r="D177" s="34">
        <v>0.34300000000000003</v>
      </c>
      <c r="E177" s="34">
        <v>0.34300000000000003</v>
      </c>
      <c r="F177" s="34">
        <v>0</v>
      </c>
      <c r="G177" s="34">
        <v>0</v>
      </c>
      <c r="H177" s="34">
        <v>0.34300000000000003</v>
      </c>
      <c r="I177" s="34">
        <v>0</v>
      </c>
      <c r="J177" s="34">
        <v>0</v>
      </c>
      <c r="K177" s="34">
        <v>0.34300000000000003</v>
      </c>
      <c r="L177" s="34">
        <v>0.34300000000000003</v>
      </c>
      <c r="M177" s="34">
        <v>0.34300000000000003</v>
      </c>
      <c r="N177" s="39"/>
      <c r="O177" s="89">
        <f t="shared" si="94"/>
        <v>0.34300000000000003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94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94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05">SUM(E181:E182)</f>
        <v>0</v>
      </c>
      <c r="F180" s="354">
        <f t="shared" si="105"/>
        <v>0</v>
      </c>
      <c r="G180" s="354">
        <f t="shared" si="105"/>
        <v>0</v>
      </c>
      <c r="H180" s="354">
        <f t="shared" si="105"/>
        <v>0</v>
      </c>
      <c r="I180" s="354"/>
      <c r="J180" s="354"/>
      <c r="K180" s="354">
        <f t="shared" si="105"/>
        <v>0</v>
      </c>
      <c r="L180" s="354">
        <f t="shared" si="105"/>
        <v>0</v>
      </c>
      <c r="M180" s="354">
        <f t="shared" si="105"/>
        <v>0</v>
      </c>
      <c r="N180" s="354"/>
      <c r="O180" s="352">
        <f t="shared" si="94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94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94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06">SUM(E184:E187)</f>
        <v>0</v>
      </c>
      <c r="F183" s="354">
        <f t="shared" si="106"/>
        <v>0</v>
      </c>
      <c r="G183" s="354">
        <f t="shared" si="106"/>
        <v>0</v>
      </c>
      <c r="H183" s="354">
        <f t="shared" si="106"/>
        <v>0</v>
      </c>
      <c r="I183" s="354"/>
      <c r="J183" s="354"/>
      <c r="K183" s="354">
        <f t="shared" si="106"/>
        <v>0</v>
      </c>
      <c r="L183" s="354">
        <f t="shared" si="106"/>
        <v>0</v>
      </c>
      <c r="M183" s="354">
        <f t="shared" si="106"/>
        <v>0</v>
      </c>
      <c r="N183" s="354"/>
      <c r="O183" s="352">
        <f t="shared" si="94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94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94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94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94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07">SUM(C191,C193)</f>
        <v>0.43037441467579085</v>
      </c>
      <c r="D188" s="354">
        <f t="shared" si="107"/>
        <v>0.45050354510779089</v>
      </c>
      <c r="E188" s="354">
        <f t="shared" si="107"/>
        <v>0.67496284137018248</v>
      </c>
      <c r="F188" s="354">
        <f t="shared" si="107"/>
        <v>0</v>
      </c>
      <c r="G188" s="354">
        <f t="shared" si="107"/>
        <v>0</v>
      </c>
      <c r="H188" s="354">
        <f t="shared" si="107"/>
        <v>0.72773902857018247</v>
      </c>
      <c r="I188" s="354"/>
      <c r="J188" s="354"/>
      <c r="K188" s="354">
        <f>SUM(K191,K193)</f>
        <v>0.78466279117818227</v>
      </c>
      <c r="L188" s="354">
        <f>SUM(L191,L193)</f>
        <v>3.8419699618021825</v>
      </c>
      <c r="M188" s="354">
        <f>SUM(M191,M193)</f>
        <v>0.88584130929018245</v>
      </c>
      <c r="N188" s="354"/>
      <c r="O188" s="352">
        <f t="shared" si="94"/>
        <v>0.69512388156772265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94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08">SUM(C183,C180,C175,C166,C159)+C189</f>
        <v>5.0591810631000005</v>
      </c>
      <c r="D190" s="360">
        <f t="shared" si="108"/>
        <v>5.2958050631000004</v>
      </c>
      <c r="E190" s="360">
        <f t="shared" si="108"/>
        <v>7.9343917968</v>
      </c>
      <c r="F190" s="360">
        <f t="shared" si="108"/>
        <v>0</v>
      </c>
      <c r="G190" s="360">
        <f t="shared" si="108"/>
        <v>0</v>
      </c>
      <c r="H190" s="360">
        <f t="shared" si="108"/>
        <v>8.5547917968</v>
      </c>
      <c r="I190" s="360">
        <f t="shared" si="108"/>
        <v>0</v>
      </c>
      <c r="J190" s="360">
        <f t="shared" si="108"/>
        <v>0</v>
      </c>
      <c r="K190" s="360">
        <f t="shared" si="108"/>
        <v>9.2239477967999992</v>
      </c>
      <c r="L190" s="360">
        <f t="shared" si="108"/>
        <v>45.163515796799999</v>
      </c>
      <c r="M190" s="360">
        <f t="shared" si="108"/>
        <v>10.4133317968</v>
      </c>
      <c r="N190" s="361"/>
      <c r="O190" s="362">
        <f t="shared" si="94"/>
        <v>8.1713909057192211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09">SUM(C192:C192)</f>
        <v>0.10539791908756231</v>
      </c>
      <c r="D191" s="354">
        <f t="shared" si="109"/>
        <v>0.11032750687956232</v>
      </c>
      <c r="E191" s="354">
        <f t="shared" si="109"/>
        <v>0.16529718430273441</v>
      </c>
      <c r="F191" s="354">
        <f t="shared" si="109"/>
        <v>0</v>
      </c>
      <c r="G191" s="354">
        <f t="shared" si="109"/>
        <v>0</v>
      </c>
      <c r="H191" s="354">
        <f t="shared" si="109"/>
        <v>0.17822197750273441</v>
      </c>
      <c r="I191" s="354"/>
      <c r="J191" s="354"/>
      <c r="K191" s="354">
        <f>SUM(K192:K192)</f>
        <v>0.19216250445073438</v>
      </c>
      <c r="L191" s="354">
        <f>SUM(L192:L192)</f>
        <v>0.94089152459473446</v>
      </c>
      <c r="M191" s="354">
        <f>SUM(M192:M192)</f>
        <v>0.21694094132273439</v>
      </c>
      <c r="N191" s="354"/>
      <c r="O191" s="352">
        <f t="shared" si="94"/>
        <v>0.17023458673884848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10">0.020833*C190</f>
        <v>0.10539791908756231</v>
      </c>
      <c r="D192" s="246">
        <f t="shared" si="110"/>
        <v>0.11032750687956232</v>
      </c>
      <c r="E192" s="246">
        <f t="shared" si="110"/>
        <v>0.16529718430273441</v>
      </c>
      <c r="F192" s="246">
        <f t="shared" si="110"/>
        <v>0</v>
      </c>
      <c r="G192" s="246">
        <f t="shared" si="110"/>
        <v>0</v>
      </c>
      <c r="H192" s="246">
        <f t="shared" si="110"/>
        <v>0.17822197750273441</v>
      </c>
      <c r="I192" s="34"/>
      <c r="J192" s="39"/>
      <c r="K192" s="246">
        <f>0.020833*K190</f>
        <v>0.19216250445073438</v>
      </c>
      <c r="L192" s="246">
        <f t="shared" ref="L192:M192" si="111">0.020833*L190</f>
        <v>0.94089152459473446</v>
      </c>
      <c r="M192" s="246">
        <f t="shared" si="111"/>
        <v>0.21694094132273439</v>
      </c>
      <c r="N192" s="39"/>
      <c r="O192" s="246">
        <f t="shared" si="94"/>
        <v>0.17023458673884848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0.32497649558822855</v>
      </c>
      <c r="D193" s="354">
        <f>SUM(D194,D195)</f>
        <v>0.34017603822822856</v>
      </c>
      <c r="E193" s="354">
        <f t="shared" ref="E193:M193" si="112">SUM(E194,E195)</f>
        <v>0.50966565706744804</v>
      </c>
      <c r="F193" s="354">
        <f t="shared" si="112"/>
        <v>0</v>
      </c>
      <c r="G193" s="354">
        <f t="shared" si="112"/>
        <v>0</v>
      </c>
      <c r="H193" s="354">
        <f t="shared" si="112"/>
        <v>0.54951705106744808</v>
      </c>
      <c r="I193" s="354"/>
      <c r="J193" s="354"/>
      <c r="K193" s="354">
        <f t="shared" si="112"/>
        <v>0.59250028672744792</v>
      </c>
      <c r="L193" s="354">
        <f t="shared" si="112"/>
        <v>2.9010784372074481</v>
      </c>
      <c r="M193" s="354">
        <f t="shared" si="112"/>
        <v>0.66890036796744801</v>
      </c>
      <c r="N193" s="354"/>
      <c r="O193" s="352">
        <f t="shared" si="94"/>
        <v>0.52488929482887414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0.10539791908756231</v>
      </c>
      <c r="D194" s="39">
        <f t="shared" ref="D194:M194" si="113">D192</f>
        <v>0.11032750687956232</v>
      </c>
      <c r="E194" s="39">
        <f t="shared" si="113"/>
        <v>0.16529718430273441</v>
      </c>
      <c r="F194" s="39">
        <f t="shared" si="113"/>
        <v>0</v>
      </c>
      <c r="G194" s="39">
        <f t="shared" si="113"/>
        <v>0</v>
      </c>
      <c r="H194" s="39">
        <f>H192</f>
        <v>0.17822197750273441</v>
      </c>
      <c r="I194" s="39"/>
      <c r="J194" s="39"/>
      <c r="K194" s="39">
        <f t="shared" si="113"/>
        <v>0.19216250445073438</v>
      </c>
      <c r="L194" s="39">
        <f t="shared" si="113"/>
        <v>0.94089152459473446</v>
      </c>
      <c r="M194" s="39">
        <f t="shared" si="113"/>
        <v>0.21694094132273439</v>
      </c>
      <c r="N194" s="39"/>
      <c r="O194" s="246">
        <f t="shared" si="94"/>
        <v>0.17023458673884848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0.21957857650066623</v>
      </c>
      <c r="D195" s="246">
        <f t="shared" ref="D195:H195" si="114">0.043402*D190</f>
        <v>0.22984853134866623</v>
      </c>
      <c r="E195" s="246">
        <f t="shared" si="114"/>
        <v>0.34436847276471361</v>
      </c>
      <c r="F195" s="246">
        <f t="shared" si="114"/>
        <v>0</v>
      </c>
      <c r="G195" s="246">
        <f t="shared" si="114"/>
        <v>0</v>
      </c>
      <c r="H195" s="246">
        <f t="shared" si="114"/>
        <v>0.37129507356471364</v>
      </c>
      <c r="I195" s="34"/>
      <c r="J195" s="34"/>
      <c r="K195" s="246">
        <f t="shared" ref="K195:M195" si="115">0.043402*K190</f>
        <v>0.40033778227671357</v>
      </c>
      <c r="L195" s="246">
        <f t="shared" si="115"/>
        <v>1.9601869126127136</v>
      </c>
      <c r="M195" s="246">
        <f t="shared" si="115"/>
        <v>0.45195942664471361</v>
      </c>
      <c r="N195" s="39"/>
      <c r="O195" s="246">
        <f t="shared" si="94"/>
        <v>0.35465470809002558</v>
      </c>
      <c r="P195" s="246"/>
    </row>
    <row r="196" spans="1:17" ht="28.8" x14ac:dyDescent="0.3">
      <c r="A196" s="370">
        <v>10</v>
      </c>
      <c r="B196" s="371" t="s">
        <v>134</v>
      </c>
      <c r="C196" s="510">
        <v>1.9599999999999999E-2</v>
      </c>
      <c r="D196" s="510">
        <v>1.9599999999999999E-2</v>
      </c>
      <c r="E196" s="510">
        <v>1.9599999999999999E-2</v>
      </c>
      <c r="F196" s="510">
        <v>0</v>
      </c>
      <c r="G196" s="510">
        <v>0</v>
      </c>
      <c r="H196" s="510">
        <v>1.9599999999999999E-2</v>
      </c>
      <c r="I196" s="510">
        <v>0</v>
      </c>
      <c r="J196" s="510">
        <v>0</v>
      </c>
      <c r="K196" s="510">
        <v>1.9599999999999999E-2</v>
      </c>
      <c r="L196" s="510">
        <v>1.9599999999999999E-2</v>
      </c>
      <c r="M196" s="510">
        <v>1.9599999999999999E-2</v>
      </c>
      <c r="N196" s="373"/>
      <c r="O196" s="374">
        <f t="shared" si="94"/>
        <v>1.9599999999999999E-2</v>
      </c>
    </row>
    <row r="197" spans="1:17" ht="18" x14ac:dyDescent="0.3">
      <c r="A197" s="579" t="s">
        <v>60</v>
      </c>
      <c r="B197" s="579"/>
      <c r="C197" s="340">
        <f>SUM(C188,C190,C196)</f>
        <v>5.5091554777757912</v>
      </c>
      <c r="D197" s="340">
        <f t="shared" ref="D197:M197" si="116">SUM(D188,D190,D196)</f>
        <v>5.7659086082077913</v>
      </c>
      <c r="E197" s="340">
        <f t="shared" si="116"/>
        <v>8.6289546381701836</v>
      </c>
      <c r="F197" s="340">
        <f t="shared" si="116"/>
        <v>0</v>
      </c>
      <c r="G197" s="340">
        <f t="shared" si="116"/>
        <v>0</v>
      </c>
      <c r="H197" s="340">
        <f t="shared" si="116"/>
        <v>9.3021308253701829</v>
      </c>
      <c r="I197" s="340">
        <f t="shared" si="116"/>
        <v>0</v>
      </c>
      <c r="J197" s="340">
        <f t="shared" si="116"/>
        <v>0</v>
      </c>
      <c r="K197" s="340">
        <f t="shared" si="116"/>
        <v>10.028210587978181</v>
      </c>
      <c r="L197" s="340">
        <f t="shared" si="116"/>
        <v>49.025085758602181</v>
      </c>
      <c r="M197" s="340">
        <f t="shared" si="116"/>
        <v>11.318773106090182</v>
      </c>
      <c r="N197" s="356"/>
      <c r="O197" s="467">
        <f t="shared" si="94"/>
        <v>8.8861147872869441</v>
      </c>
      <c r="P197" t="s">
        <v>265</v>
      </c>
      <c r="Q197"/>
    </row>
    <row r="198" spans="1:17" ht="15.6" x14ac:dyDescent="0.3">
      <c r="M198" s="336" t="s">
        <v>150</v>
      </c>
      <c r="O198" s="337">
        <f>O197/SUM($O$101,$O$149,$O$197)</f>
        <v>0.35230614864390036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B6047-7F77-4B06-A1E7-7C4DA7D477AE}">
  <dimension ref="A1:T204"/>
  <sheetViews>
    <sheetView topLeftCell="A75" zoomScale="80" zoomScaleNormal="80" workbookViewId="0">
      <selection activeCell="M72" sqref="M7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294</v>
      </c>
      <c r="B1" s="535"/>
      <c r="C1" s="1" t="s">
        <v>292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SUM(C59,C107,C155)</f>
        <v>2</v>
      </c>
      <c r="D5" s="417">
        <f t="shared" si="0"/>
        <v>131</v>
      </c>
      <c r="E5" s="417">
        <f t="shared" si="0"/>
        <v>213</v>
      </c>
      <c r="F5" s="417">
        <f t="shared" si="0"/>
        <v>0</v>
      </c>
      <c r="G5" s="417">
        <f t="shared" si="0"/>
        <v>0</v>
      </c>
      <c r="H5" s="417">
        <f t="shared" si="0"/>
        <v>119</v>
      </c>
      <c r="I5" s="456">
        <f t="shared" si="0"/>
        <v>0</v>
      </c>
      <c r="J5" s="417">
        <f t="shared" si="0"/>
        <v>21</v>
      </c>
      <c r="K5" s="417">
        <f t="shared" si="0"/>
        <v>90</v>
      </c>
      <c r="L5" s="417">
        <f t="shared" si="0"/>
        <v>14</v>
      </c>
      <c r="M5" s="417">
        <f t="shared" si="0"/>
        <v>78</v>
      </c>
      <c r="N5" s="604">
        <f>SUM(C5:M5)</f>
        <v>668</v>
      </c>
      <c r="O5" s="604"/>
      <c r="P5" s="418"/>
      <c r="Q5" s="418"/>
      <c r="R5" s="419">
        <f>N7/N5</f>
        <v>7876.0524251497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8741.16</v>
      </c>
      <c r="D7" s="401">
        <f t="shared" si="0"/>
        <v>938352.64000000001</v>
      </c>
      <c r="E7" s="401">
        <f t="shared" si="0"/>
        <v>1883438.6099999999</v>
      </c>
      <c r="F7" s="401">
        <f t="shared" si="0"/>
        <v>0</v>
      </c>
      <c r="G7" s="401">
        <f t="shared" si="0"/>
        <v>0</v>
      </c>
      <c r="H7" s="401">
        <f t="shared" si="0"/>
        <v>912921.8</v>
      </c>
      <c r="I7" s="401">
        <f t="shared" si="0"/>
        <v>0</v>
      </c>
      <c r="J7" s="401">
        <f t="shared" si="0"/>
        <v>102011.91</v>
      </c>
      <c r="K7" s="401">
        <f t="shared" si="0"/>
        <v>801926.25</v>
      </c>
      <c r="L7" s="401">
        <f t="shared" si="0"/>
        <v>88292.92</v>
      </c>
      <c r="M7" s="401">
        <f t="shared" si="0"/>
        <v>525517.73</v>
      </c>
      <c r="N7" s="610">
        <f>SUM(C7:M7)</f>
        <v>5261203.0199999996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0.86630000000000007</v>
      </c>
      <c r="D9" s="405">
        <f t="shared" ref="D9:M9" si="1">SUM(D10:D15)</f>
        <v>1.1635924758151479</v>
      </c>
      <c r="E9" s="405">
        <f t="shared" si="1"/>
        <v>1.3096603217979055</v>
      </c>
      <c r="F9" s="405">
        <f t="shared" ref="F9:G24" si="2">IF(F$7 &gt; 0,(F64*F$62+F113*F$111+F162*F$160)/(SUM(F$160,F$111,F$62)),0)</f>
        <v>0</v>
      </c>
      <c r="G9" s="405">
        <f t="shared" si="2"/>
        <v>0</v>
      </c>
      <c r="H9" s="405">
        <f t="shared" si="1"/>
        <v>1.8830915194430453</v>
      </c>
      <c r="I9" s="405">
        <f t="shared" ref="I9:I47" si="3">IF(I$7 &gt; 0,(I64*I$62+I113*I$111+I162*I$160)/(SUM(I$160,I$111,I$62)),0)</f>
        <v>0</v>
      </c>
      <c r="J9" s="405">
        <f t="shared" si="1"/>
        <v>2.5476409575975985</v>
      </c>
      <c r="K9" s="405">
        <f t="shared" si="1"/>
        <v>2.6126740645076025</v>
      </c>
      <c r="L9" s="405">
        <f t="shared" si="1"/>
        <v>3.1412881388251743</v>
      </c>
      <c r="M9" s="405">
        <f t="shared" si="1"/>
        <v>3.5788150384456103</v>
      </c>
      <c r="N9" s="603">
        <f>SUM(N10:O15)</f>
        <v>1.8623798605211022</v>
      </c>
      <c r="O9" s="603"/>
      <c r="P9" s="406">
        <f t="shared" ref="P9:P47" si="4">N9/$N$47</f>
        <v>0.2291969784687205</v>
      </c>
      <c r="Q9" s="405">
        <f t="shared" ref="Q9:Q47" si="5">P9*$O$52</f>
        <v>0</v>
      </c>
      <c r="R9" s="407">
        <f t="shared" ref="R9:R46" si="6">N9*$N$7</f>
        <v>9798358.5465607997</v>
      </c>
    </row>
    <row r="10" spans="1:18" x14ac:dyDescent="0.3">
      <c r="A10" s="420" t="s">
        <v>3</v>
      </c>
      <c r="B10" s="421" t="s">
        <v>30</v>
      </c>
      <c r="C10" s="422">
        <f t="shared" ref="C10:M14" si="7">(C64*C$61+C112*C$109+C160*C$157)/(SUM(C$157,C$109,C$61))</f>
        <v>0.57999999999999996</v>
      </c>
      <c r="D10" s="422">
        <f t="shared" si="7"/>
        <v>0.78563022693366114</v>
      </c>
      <c r="E10" s="422">
        <f t="shared" si="7"/>
        <v>0.90522772787906258</v>
      </c>
      <c r="F10" s="422">
        <f t="shared" si="2"/>
        <v>0</v>
      </c>
      <c r="G10" s="422">
        <f t="shared" si="2"/>
        <v>0</v>
      </c>
      <c r="H10" s="422">
        <f t="shared" si="7"/>
        <v>1.3601687459615925</v>
      </c>
      <c r="I10" s="422">
        <f t="shared" si="3"/>
        <v>0</v>
      </c>
      <c r="J10" s="422">
        <f t="shared" si="7"/>
        <v>0.99737361741388819</v>
      </c>
      <c r="K10" s="422">
        <f t="shared" si="7"/>
        <v>1.8940698572293895</v>
      </c>
      <c r="L10" s="422">
        <f t="shared" si="7"/>
        <v>2.1109728453425256</v>
      </c>
      <c r="M10" s="422">
        <f t="shared" si="7"/>
        <v>2.3506246670687969</v>
      </c>
      <c r="N10" s="600">
        <f t="shared" ref="N10:N15" si="8">(O64*$O$61+O112*$O$109+O160*$O$157)/$N$7</f>
        <v>1.2794153389127343</v>
      </c>
      <c r="O10" s="600"/>
      <c r="P10" s="423">
        <f t="shared" si="4"/>
        <v>0.15745344765663616</v>
      </c>
      <c r="Q10" s="422">
        <f t="shared" si="5"/>
        <v>0</v>
      </c>
      <c r="R10" s="424">
        <f t="shared" si="6"/>
        <v>6731263.8449220005</v>
      </c>
    </row>
    <row r="11" spans="1:18" x14ac:dyDescent="0.3">
      <c r="A11" s="438" t="s">
        <v>4</v>
      </c>
      <c r="B11" s="439" t="s">
        <v>31</v>
      </c>
      <c r="C11" s="440">
        <f t="shared" si="7"/>
        <v>2.3199999999999998E-2</v>
      </c>
      <c r="D11" s="440">
        <f t="shared" si="7"/>
        <v>3.1425209077346444E-2</v>
      </c>
      <c r="E11" s="440">
        <f t="shared" si="7"/>
        <v>3.6209109115162515E-2</v>
      </c>
      <c r="F11" s="440">
        <f t="shared" si="2"/>
        <v>0</v>
      </c>
      <c r="G11" s="440">
        <f t="shared" si="2"/>
        <v>0</v>
      </c>
      <c r="H11" s="440">
        <f t="shared" si="7"/>
        <v>5.4406749838463712E-2</v>
      </c>
      <c r="I11" s="440">
        <f t="shared" si="3"/>
        <v>0</v>
      </c>
      <c r="J11" s="440">
        <f t="shared" si="7"/>
        <v>5.9842417044833299E-2</v>
      </c>
      <c r="K11" s="440">
        <f t="shared" si="7"/>
        <v>7.5762794289175595E-2</v>
      </c>
      <c r="L11" s="440">
        <f t="shared" si="7"/>
        <v>8.4438913813701028E-2</v>
      </c>
      <c r="M11" s="440">
        <f t="shared" si="7"/>
        <v>9.4024986682751888E-2</v>
      </c>
      <c r="N11" s="599">
        <f t="shared" si="8"/>
        <v>5.1563384366566434E-2</v>
      </c>
      <c r="O11" s="599"/>
      <c r="P11" s="441">
        <f t="shared" si="4"/>
        <v>6.3457365207608661E-3</v>
      </c>
      <c r="Q11" s="440">
        <f t="shared" si="5"/>
        <v>0</v>
      </c>
      <c r="R11" s="442">
        <f t="shared" si="6"/>
        <v>271285.43355080008</v>
      </c>
    </row>
    <row r="12" spans="1:18" x14ac:dyDescent="0.3">
      <c r="A12" s="438" t="s">
        <v>192</v>
      </c>
      <c r="B12" s="439" t="s">
        <v>195</v>
      </c>
      <c r="C12" s="440">
        <f t="shared" si="7"/>
        <v>0</v>
      </c>
      <c r="D12" s="440">
        <f t="shared" si="7"/>
        <v>2.3748432493353455E-2</v>
      </c>
      <c r="E12" s="440">
        <f t="shared" si="7"/>
        <v>3.3082892876450061E-2</v>
      </c>
      <c r="F12" s="440">
        <f t="shared" si="2"/>
        <v>0</v>
      </c>
      <c r="G12" s="440">
        <f t="shared" si="2"/>
        <v>0</v>
      </c>
      <c r="H12" s="440">
        <f t="shared" si="7"/>
        <v>9.0392066220786917E-3</v>
      </c>
      <c r="I12" s="440">
        <f t="shared" si="3"/>
        <v>0</v>
      </c>
      <c r="J12" s="440">
        <f t="shared" si="7"/>
        <v>6.98257395337466E-2</v>
      </c>
      <c r="K12" s="440">
        <f t="shared" si="7"/>
        <v>5.4761578786079138E-2</v>
      </c>
      <c r="L12" s="440">
        <f t="shared" si="7"/>
        <v>0.14258907341607913</v>
      </c>
      <c r="M12" s="440">
        <f t="shared" si="7"/>
        <v>8.8068589166344594E-2</v>
      </c>
      <c r="N12" s="599">
        <f t="shared" si="8"/>
        <v>3.8537784115390404E-2</v>
      </c>
      <c r="O12" s="599"/>
      <c r="P12" s="441">
        <f t="shared" si="4"/>
        <v>4.7427186383211277E-3</v>
      </c>
      <c r="Q12" s="440">
        <f t="shared" si="5"/>
        <v>0</v>
      </c>
      <c r="R12" s="442">
        <f t="shared" si="6"/>
        <v>202755.106172</v>
      </c>
    </row>
    <row r="13" spans="1:18" x14ac:dyDescent="0.3">
      <c r="A13" s="420" t="s">
        <v>5</v>
      </c>
      <c r="B13" s="421" t="s">
        <v>32</v>
      </c>
      <c r="C13" s="422">
        <f t="shared" si="7"/>
        <v>8.8300000000000003E-2</v>
      </c>
      <c r="D13" s="422">
        <f t="shared" si="7"/>
        <v>0.1298</v>
      </c>
      <c r="E13" s="422">
        <f t="shared" si="7"/>
        <v>0.16889999999999997</v>
      </c>
      <c r="F13" s="422">
        <f t="shared" si="2"/>
        <v>0</v>
      </c>
      <c r="G13" s="422">
        <f t="shared" si="2"/>
        <v>0</v>
      </c>
      <c r="H13" s="422">
        <f t="shared" si="7"/>
        <v>0.19689999999999999</v>
      </c>
      <c r="I13" s="422">
        <f t="shared" si="3"/>
        <v>0</v>
      </c>
      <c r="J13" s="422">
        <f t="shared" si="7"/>
        <v>0.19690000000000002</v>
      </c>
      <c r="K13" s="422">
        <f t="shared" si="7"/>
        <v>0.23384375047331346</v>
      </c>
      <c r="L13" s="422">
        <f t="shared" si="7"/>
        <v>0.23385595384091951</v>
      </c>
      <c r="M13" s="422">
        <f t="shared" si="7"/>
        <v>0.27602745335918549</v>
      </c>
      <c r="N13" s="600">
        <f t="shared" si="8"/>
        <v>0.18888338459556347</v>
      </c>
      <c r="O13" s="600"/>
      <c r="P13" s="423">
        <f t="shared" si="4"/>
        <v>2.3245258365355851E-2</v>
      </c>
      <c r="Q13" s="422">
        <f t="shared" si="5"/>
        <v>0</v>
      </c>
      <c r="R13" s="424">
        <f t="shared" si="6"/>
        <v>993753.83346199989</v>
      </c>
    </row>
    <row r="14" spans="1:18" x14ac:dyDescent="0.3">
      <c r="A14" s="438" t="s">
        <v>6</v>
      </c>
      <c r="B14" s="439" t="s">
        <v>181</v>
      </c>
      <c r="C14" s="440">
        <f t="shared" si="7"/>
        <v>0.17480000000000001</v>
      </c>
      <c r="D14" s="440">
        <f t="shared" si="7"/>
        <v>0.19298860731078674</v>
      </c>
      <c r="E14" s="440">
        <f t="shared" si="7"/>
        <v>0.16624059192723034</v>
      </c>
      <c r="F14" s="440">
        <f t="shared" si="2"/>
        <v>0</v>
      </c>
      <c r="G14" s="440">
        <f t="shared" si="2"/>
        <v>0</v>
      </c>
      <c r="H14" s="440">
        <f t="shared" si="7"/>
        <v>0.26257681702091024</v>
      </c>
      <c r="I14" s="440">
        <f t="shared" si="3"/>
        <v>0</v>
      </c>
      <c r="J14" s="440">
        <f t="shared" si="7"/>
        <v>0.85349918360513</v>
      </c>
      <c r="K14" s="440">
        <f t="shared" si="7"/>
        <v>0.35423608372964471</v>
      </c>
      <c r="L14" s="440">
        <f t="shared" si="7"/>
        <v>0.56943135241194887</v>
      </c>
      <c r="M14" s="440">
        <f t="shared" si="7"/>
        <v>0.77006934216853173</v>
      </c>
      <c r="N14" s="599">
        <f t="shared" si="8"/>
        <v>0.29680198871550106</v>
      </c>
      <c r="O14" s="599"/>
      <c r="P14" s="441">
        <f t="shared" si="4"/>
        <v>3.6526446864640232E-2</v>
      </c>
      <c r="Q14" s="440">
        <f t="shared" si="5"/>
        <v>0</v>
      </c>
      <c r="R14" s="442">
        <f t="shared" si="6"/>
        <v>1561535.5193719999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>
        <f t="shared" si="2"/>
        <v>0</v>
      </c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8"/>
        <v>7.1779798153464927E-3</v>
      </c>
      <c r="O15" s="600"/>
      <c r="P15" s="423">
        <f t="shared" si="4"/>
        <v>8.83370423006268E-4</v>
      </c>
      <c r="Q15" s="422">
        <f t="shared" si="5"/>
        <v>0</v>
      </c>
      <c r="R15" s="424">
        <f t="shared" si="6"/>
        <v>37764.809082000007</v>
      </c>
    </row>
    <row r="16" spans="1:18" ht="28.8" x14ac:dyDescent="0.3">
      <c r="A16" s="404">
        <v>5</v>
      </c>
      <c r="B16" s="408" t="s">
        <v>71</v>
      </c>
      <c r="C16" s="405">
        <f t="shared" ref="C16:M16" si="9">SUM(C17:C19,C23:C24)</f>
        <v>3.4104863504000003</v>
      </c>
      <c r="D16" s="405">
        <f t="shared" si="9"/>
        <v>3.3119466384520551</v>
      </c>
      <c r="E16" s="405">
        <f t="shared" si="9"/>
        <v>5.3523138393423713</v>
      </c>
      <c r="F16" s="405">
        <f t="shared" si="2"/>
        <v>0</v>
      </c>
      <c r="G16" s="405">
        <f t="shared" si="2"/>
        <v>0</v>
      </c>
      <c r="H16" s="405">
        <f t="shared" si="9"/>
        <v>5.3327537525718967</v>
      </c>
      <c r="I16" s="405">
        <f t="shared" si="3"/>
        <v>0</v>
      </c>
      <c r="J16" s="405">
        <f t="shared" si="9"/>
        <v>5.6990312418158249</v>
      </c>
      <c r="K16" s="405">
        <f t="shared" si="9"/>
        <v>5.3156042701792359</v>
      </c>
      <c r="L16" s="405">
        <f t="shared" si="9"/>
        <v>5.3731900289308072</v>
      </c>
      <c r="M16" s="405">
        <f t="shared" si="9"/>
        <v>5.3669416943880659</v>
      </c>
      <c r="N16" s="603">
        <f>SUM(N17:O19,N23:O24)</f>
        <v>4.9847261902182236</v>
      </c>
      <c r="O16" s="603"/>
      <c r="P16" s="406">
        <f t="shared" si="4"/>
        <v>0.61345389601251443</v>
      </c>
      <c r="Q16" s="405">
        <f t="shared" si="5"/>
        <v>0</v>
      </c>
      <c r="R16" s="409">
        <f t="shared" si="6"/>
        <v>26225656.485849209</v>
      </c>
    </row>
    <row r="17" spans="1:18" x14ac:dyDescent="0.3">
      <c r="A17" s="420" t="s">
        <v>115</v>
      </c>
      <c r="B17" s="421" t="s">
        <v>114</v>
      </c>
      <c r="C17" s="422">
        <f t="shared" ref="C17:M24" si="10">(C71*C$61+C119*C$109+C167*C$157)/(SUM(C$157,C$109,C$61))</f>
        <v>1.7757000000000001</v>
      </c>
      <c r="D17" s="422">
        <f t="shared" si="10"/>
        <v>1.7212130366745706</v>
      </c>
      <c r="E17" s="422">
        <f t="shared" si="10"/>
        <v>2.7031634471760135</v>
      </c>
      <c r="F17" s="422">
        <f t="shared" si="2"/>
        <v>0</v>
      </c>
      <c r="G17" s="422">
        <f t="shared" si="2"/>
        <v>0</v>
      </c>
      <c r="H17" s="422">
        <f t="shared" si="10"/>
        <v>2.691123325841271</v>
      </c>
      <c r="I17" s="422">
        <f t="shared" si="3"/>
        <v>0</v>
      </c>
      <c r="J17" s="422">
        <f t="shared" si="10"/>
        <v>2.8782520718022044</v>
      </c>
      <c r="K17" s="422">
        <f t="shared" si="10"/>
        <v>2.6795776594693095</v>
      </c>
      <c r="L17" s="422">
        <f t="shared" si="10"/>
        <v>2.7106565448735864</v>
      </c>
      <c r="M17" s="422">
        <f t="shared" si="10"/>
        <v>2.7115930641141262</v>
      </c>
      <c r="N17" s="600">
        <f t="shared" ref="N17:N24" si="11">(O71*$O$61+O119*$O$109+O167*$O$157)/$N$7</f>
        <v>2.5251668960548881</v>
      </c>
      <c r="O17" s="600"/>
      <c r="P17" s="423">
        <f t="shared" si="4"/>
        <v>0.31076400415062377</v>
      </c>
      <c r="Q17" s="422">
        <f t="shared" si="5"/>
        <v>0</v>
      </c>
      <c r="R17" s="424">
        <f t="shared" si="6"/>
        <v>13285415.699528001</v>
      </c>
    </row>
    <row r="18" spans="1:18" x14ac:dyDescent="0.3">
      <c r="A18" s="438" t="s">
        <v>116</v>
      </c>
      <c r="B18" s="439" t="s">
        <v>117</v>
      </c>
      <c r="C18" s="440">
        <f t="shared" si="10"/>
        <v>0.7192863504</v>
      </c>
      <c r="D18" s="440">
        <f t="shared" si="10"/>
        <v>0.6972152071918416</v>
      </c>
      <c r="E18" s="440">
        <f t="shared" si="10"/>
        <v>1.0949758238744822</v>
      </c>
      <c r="F18" s="440">
        <f t="shared" si="2"/>
        <v>0</v>
      </c>
      <c r="G18" s="440">
        <f t="shared" si="2"/>
        <v>0</v>
      </c>
      <c r="H18" s="440">
        <f t="shared" si="10"/>
        <v>1.0900987078451754</v>
      </c>
      <c r="I18" s="440">
        <f t="shared" si="3"/>
        <v>0</v>
      </c>
      <c r="J18" s="440">
        <f t="shared" si="10"/>
        <v>1.1658993232290626</v>
      </c>
      <c r="K18" s="440">
        <f t="shared" si="10"/>
        <v>1.085421881676552</v>
      </c>
      <c r="L18" s="440">
        <f t="shared" si="10"/>
        <v>1.0980110679450334</v>
      </c>
      <c r="M18" s="440">
        <f t="shared" si="10"/>
        <v>1.0983904256668373</v>
      </c>
      <c r="N18" s="599">
        <f t="shared" si="11"/>
        <v>1.0228744049187453</v>
      </c>
      <c r="O18" s="599"/>
      <c r="P18" s="441">
        <f t="shared" si="4"/>
        <v>0.12588179668930144</v>
      </c>
      <c r="Q18" s="440">
        <f t="shared" si="5"/>
        <v>0</v>
      </c>
      <c r="R18" s="442">
        <f t="shared" si="6"/>
        <v>5381549.9082392054</v>
      </c>
    </row>
    <row r="19" spans="1:18" x14ac:dyDescent="0.3">
      <c r="A19" s="420" t="s">
        <v>8</v>
      </c>
      <c r="B19" s="421" t="s">
        <v>35</v>
      </c>
      <c r="C19" s="422">
        <f t="shared" si="10"/>
        <v>0.69040000000000001</v>
      </c>
      <c r="D19" s="422">
        <f t="shared" si="10"/>
        <v>0.67494581906222373</v>
      </c>
      <c r="E19" s="422">
        <f t="shared" si="10"/>
        <v>1.2008340185502515</v>
      </c>
      <c r="F19" s="422">
        <f t="shared" si="2"/>
        <v>0</v>
      </c>
      <c r="G19" s="422">
        <f t="shared" si="2"/>
        <v>0</v>
      </c>
      <c r="H19" s="422">
        <f t="shared" si="10"/>
        <v>1.199484075501319</v>
      </c>
      <c r="I19" s="422">
        <f t="shared" si="3"/>
        <v>0</v>
      </c>
      <c r="J19" s="422">
        <f t="shared" si="10"/>
        <v>1.2786763071096308</v>
      </c>
      <c r="K19" s="422">
        <f t="shared" si="10"/>
        <v>1.1996911648783164</v>
      </c>
      <c r="L19" s="422">
        <f t="shared" si="10"/>
        <v>1.2098047385452877</v>
      </c>
      <c r="M19" s="422">
        <f t="shared" si="10"/>
        <v>1.2026510624008822</v>
      </c>
      <c r="N19" s="600">
        <f t="shared" si="11"/>
        <v>1.1076250204682274</v>
      </c>
      <c r="O19" s="600"/>
      <c r="P19" s="423">
        <f t="shared" si="4"/>
        <v>0.13631177685557663</v>
      </c>
      <c r="Q19" s="422">
        <f t="shared" si="5"/>
        <v>0</v>
      </c>
      <c r="R19" s="424">
        <f t="shared" si="6"/>
        <v>5827440.1027149996</v>
      </c>
    </row>
    <row r="20" spans="1:18" x14ac:dyDescent="0.3">
      <c r="A20" s="438" t="s">
        <v>9</v>
      </c>
      <c r="B20" s="439" t="s">
        <v>108</v>
      </c>
      <c r="C20" s="440">
        <f t="shared" si="10"/>
        <v>0.61670000000000003</v>
      </c>
      <c r="D20" s="440">
        <f t="shared" si="10"/>
        <v>0.60288170881578163</v>
      </c>
      <c r="E20" s="440">
        <f t="shared" si="10"/>
        <v>1.0725812990857184</v>
      </c>
      <c r="F20" s="440">
        <f t="shared" si="2"/>
        <v>0</v>
      </c>
      <c r="G20" s="440">
        <f t="shared" si="2"/>
        <v>0</v>
      </c>
      <c r="H20" s="440">
        <f t="shared" si="10"/>
        <v>1.0713751013044053</v>
      </c>
      <c r="I20" s="440">
        <f t="shared" si="3"/>
        <v>0</v>
      </c>
      <c r="J20" s="440">
        <f t="shared" si="10"/>
        <v>1.1474688083675719</v>
      </c>
      <c r="K20" s="440">
        <f t="shared" si="10"/>
        <v>1.0715638055669083</v>
      </c>
      <c r="L20" s="440">
        <f t="shared" si="10"/>
        <v>1.0806166462271267</v>
      </c>
      <c r="M20" s="440">
        <f t="shared" si="10"/>
        <v>1.0742069884721113</v>
      </c>
      <c r="N20" s="599">
        <f t="shared" si="11"/>
        <v>0.98943630571701446</v>
      </c>
      <c r="O20" s="599"/>
      <c r="P20" s="441">
        <f t="shared" si="4"/>
        <v>0.12176667953987649</v>
      </c>
      <c r="Q20" s="440">
        <f t="shared" si="5"/>
        <v>0</v>
      </c>
      <c r="R20" s="442">
        <f t="shared" si="6"/>
        <v>5205625.2797359992</v>
      </c>
    </row>
    <row r="21" spans="1:18" x14ac:dyDescent="0.3">
      <c r="A21" s="420" t="s">
        <v>10</v>
      </c>
      <c r="B21" s="421" t="s">
        <v>109</v>
      </c>
      <c r="C21" s="422">
        <f t="shared" si="10"/>
        <v>6.54E-2</v>
      </c>
      <c r="D21" s="422">
        <f t="shared" si="10"/>
        <v>6.3960062462231682E-2</v>
      </c>
      <c r="E21" s="422">
        <f t="shared" si="10"/>
        <v>0.11376292221757098</v>
      </c>
      <c r="F21" s="422">
        <f t="shared" si="2"/>
        <v>0</v>
      </c>
      <c r="G21" s="422">
        <f t="shared" si="2"/>
        <v>0</v>
      </c>
      <c r="H21" s="422">
        <f t="shared" si="10"/>
        <v>0.1136339903505426</v>
      </c>
      <c r="I21" s="422">
        <f t="shared" si="3"/>
        <v>0</v>
      </c>
      <c r="J21" s="422">
        <f t="shared" si="10"/>
        <v>0.11635110999294103</v>
      </c>
      <c r="K21" s="422">
        <f t="shared" si="10"/>
        <v>0.11364793039384856</v>
      </c>
      <c r="L21" s="422">
        <f t="shared" si="10"/>
        <v>0.11458809231816094</v>
      </c>
      <c r="M21" s="422">
        <f t="shared" si="10"/>
        <v>0.11393307607908872</v>
      </c>
      <c r="N21" s="600">
        <f t="shared" si="11"/>
        <v>0.10484119634220085</v>
      </c>
      <c r="O21" s="600"/>
      <c r="P21" s="423">
        <f t="shared" si="4"/>
        <v>1.290246202187496E-2</v>
      </c>
      <c r="Q21" s="422">
        <f t="shared" si="5"/>
        <v>0</v>
      </c>
      <c r="R21" s="424">
        <f t="shared" si="6"/>
        <v>551590.81881600001</v>
      </c>
    </row>
    <row r="22" spans="1:18" x14ac:dyDescent="0.3">
      <c r="A22" s="438" t="s">
        <v>11</v>
      </c>
      <c r="B22" s="439" t="s">
        <v>110</v>
      </c>
      <c r="C22" s="440">
        <f t="shared" si="10"/>
        <v>8.3000000000000001E-3</v>
      </c>
      <c r="D22" s="440">
        <f t="shared" si="10"/>
        <v>8.1040477842104219E-3</v>
      </c>
      <c r="E22" s="440">
        <f t="shared" si="10"/>
        <v>1.4489797246962033E-2</v>
      </c>
      <c r="F22" s="440">
        <f t="shared" si="2"/>
        <v>0</v>
      </c>
      <c r="G22" s="440">
        <f t="shared" si="2"/>
        <v>0</v>
      </c>
      <c r="H22" s="440">
        <f t="shared" si="10"/>
        <v>1.4474983846371069E-2</v>
      </c>
      <c r="I22" s="440">
        <f t="shared" si="3"/>
        <v>0</v>
      </c>
      <c r="J22" s="440">
        <f t="shared" si="10"/>
        <v>1.4856388749117631E-2</v>
      </c>
      <c r="K22" s="440">
        <f t="shared" si="10"/>
        <v>1.4479428917559437E-2</v>
      </c>
      <c r="L22" s="440">
        <f t="shared" si="10"/>
        <v>1.4599999999999998E-2</v>
      </c>
      <c r="M22" s="440">
        <f t="shared" si="10"/>
        <v>1.4510997849682445E-2</v>
      </c>
      <c r="N22" s="599">
        <f t="shared" si="11"/>
        <v>1.3347518409012091E-2</v>
      </c>
      <c r="O22" s="599"/>
      <c r="P22" s="441">
        <f t="shared" si="4"/>
        <v>1.6426352938251887E-3</v>
      </c>
      <c r="Q22" s="440">
        <f t="shared" si="5"/>
        <v>0</v>
      </c>
      <c r="R22" s="442">
        <f t="shared" si="6"/>
        <v>70224.004163000005</v>
      </c>
    </row>
    <row r="23" spans="1:18" x14ac:dyDescent="0.3">
      <c r="A23" s="425" t="s">
        <v>14</v>
      </c>
      <c r="B23" s="421" t="s">
        <v>118</v>
      </c>
      <c r="C23" s="422">
        <f t="shared" si="10"/>
        <v>0.17430000000000001</v>
      </c>
      <c r="D23" s="422">
        <f t="shared" si="10"/>
        <v>0.16931987588802438</v>
      </c>
      <c r="E23" s="422">
        <f t="shared" si="10"/>
        <v>0.27592325579223415</v>
      </c>
      <c r="F23" s="422">
        <f t="shared" si="2"/>
        <v>0</v>
      </c>
      <c r="G23" s="422">
        <f t="shared" si="2"/>
        <v>0</v>
      </c>
      <c r="H23" s="422">
        <f t="shared" si="10"/>
        <v>0.2749757284315042</v>
      </c>
      <c r="I23" s="422">
        <f t="shared" si="3"/>
        <v>0</v>
      </c>
      <c r="J23" s="422">
        <f t="shared" si="10"/>
        <v>0.29377666498941157</v>
      </c>
      <c r="K23" s="422">
        <f t="shared" si="10"/>
        <v>0.27417111262787569</v>
      </c>
      <c r="L23" s="422">
        <f t="shared" si="10"/>
        <v>0.27707606199908213</v>
      </c>
      <c r="M23" s="422">
        <f t="shared" si="10"/>
        <v>0.27664703343120317</v>
      </c>
      <c r="N23" s="600">
        <f t="shared" si="11"/>
        <v>0.25674768459267705</v>
      </c>
      <c r="O23" s="600"/>
      <c r="P23" s="423">
        <f t="shared" si="4"/>
        <v>3.1597095085111333E-2</v>
      </c>
      <c r="Q23" s="422">
        <f t="shared" si="5"/>
        <v>0</v>
      </c>
      <c r="R23" s="424">
        <f t="shared" si="6"/>
        <v>1350801.6935569998</v>
      </c>
    </row>
    <row r="24" spans="1:18" x14ac:dyDescent="0.3">
      <c r="A24" s="443"/>
      <c r="B24" s="439" t="s">
        <v>117</v>
      </c>
      <c r="C24" s="440">
        <f t="shared" si="10"/>
        <v>5.0799999999999998E-2</v>
      </c>
      <c r="D24" s="440">
        <f t="shared" si="10"/>
        <v>4.9252699635395067E-2</v>
      </c>
      <c r="E24" s="440">
        <f t="shared" si="10"/>
        <v>7.7417293949389718E-2</v>
      </c>
      <c r="F24" s="440">
        <f t="shared" si="2"/>
        <v>0</v>
      </c>
      <c r="G24" s="440">
        <f t="shared" si="2"/>
        <v>0</v>
      </c>
      <c r="H24" s="440">
        <f t="shared" si="10"/>
        <v>7.7071914952627926E-2</v>
      </c>
      <c r="I24" s="440">
        <f t="shared" si="3"/>
        <v>0</v>
      </c>
      <c r="J24" s="440">
        <f t="shared" si="10"/>
        <v>8.2426874685514656E-2</v>
      </c>
      <c r="K24" s="440">
        <f t="shared" si="10"/>
        <v>7.6742451527182204E-2</v>
      </c>
      <c r="L24" s="440">
        <f t="shared" si="10"/>
        <v>7.7641615567816763E-2</v>
      </c>
      <c r="M24" s="440">
        <f t="shared" si="10"/>
        <v>7.7660108775016973E-2</v>
      </c>
      <c r="N24" s="599">
        <f t="shared" si="11"/>
        <v>7.2312184183685055E-2</v>
      </c>
      <c r="O24" s="599"/>
      <c r="P24" s="441">
        <f t="shared" si="4"/>
        <v>8.8992232319011488E-3</v>
      </c>
      <c r="Q24" s="440">
        <f t="shared" si="5"/>
        <v>0</v>
      </c>
      <c r="R24" s="442">
        <f t="shared" si="6"/>
        <v>380449.08181</v>
      </c>
    </row>
    <row r="25" spans="1:18" x14ac:dyDescent="0.3">
      <c r="A25" s="404">
        <v>6</v>
      </c>
      <c r="B25" s="398" t="s">
        <v>42</v>
      </c>
      <c r="C25" s="405">
        <f>SUM(C26:C28)</f>
        <v>0.52</v>
      </c>
      <c r="D25" s="405">
        <f t="shared" ref="D25:M25" si="12">SUM(D26:D28)</f>
        <v>0.52473711512550336</v>
      </c>
      <c r="E25" s="405">
        <f t="shared" si="12"/>
        <v>0.63481715754515622</v>
      </c>
      <c r="F25" s="405">
        <f t="shared" ref="F25:G40" si="13">IF(F$7 &gt; 0,(F80*F$62+F129*F$111+F178*F$160)/(SUM(F$160,F$111,F$62)),0)</f>
        <v>0</v>
      </c>
      <c r="G25" s="405">
        <f t="shared" si="13"/>
        <v>0</v>
      </c>
      <c r="H25" s="405">
        <f t="shared" si="12"/>
        <v>0.6342249966875585</v>
      </c>
      <c r="I25" s="405">
        <f t="shared" si="3"/>
        <v>0</v>
      </c>
      <c r="J25" s="405">
        <f>SUM(J26:J28)</f>
        <v>1.2120052172437512</v>
      </c>
      <c r="K25" s="405">
        <f t="shared" si="12"/>
        <v>0.63224955314531728</v>
      </c>
      <c r="L25" s="405">
        <f t="shared" si="12"/>
        <v>0.6275640316800033</v>
      </c>
      <c r="M25" s="405">
        <f t="shared" si="12"/>
        <v>0.63441441119598374</v>
      </c>
      <c r="N25" s="603">
        <f>SUM(N26:O28)</f>
        <v>0.62552856843186422</v>
      </c>
      <c r="O25" s="603"/>
      <c r="P25" s="406">
        <f t="shared" si="4"/>
        <v>7.6981748390649044E-2</v>
      </c>
      <c r="Q25" s="405">
        <f t="shared" si="5"/>
        <v>0</v>
      </c>
      <c r="R25" s="407">
        <f t="shared" si="6"/>
        <v>3291032.7933300002</v>
      </c>
    </row>
    <row r="26" spans="1:18" x14ac:dyDescent="0.3">
      <c r="A26" s="420" t="s">
        <v>15</v>
      </c>
      <c r="B26" s="421" t="s">
        <v>43</v>
      </c>
      <c r="C26" s="422">
        <f t="shared" ref="C26:M27" si="14">(C80*C$61+C128*C$109+C176*C$157)/(SUM(C$157,C$109,C$61))</f>
        <v>0.19370000000000001</v>
      </c>
      <c r="D26" s="422">
        <f t="shared" si="14"/>
        <v>0.18810074660097936</v>
      </c>
      <c r="E26" s="422">
        <f t="shared" si="14"/>
        <v>0.30392841877123883</v>
      </c>
      <c r="F26" s="422">
        <f t="shared" si="13"/>
        <v>0</v>
      </c>
      <c r="G26" s="422">
        <f t="shared" si="13"/>
        <v>0</v>
      </c>
      <c r="H26" s="422">
        <f t="shared" si="14"/>
        <v>0.30282191812814629</v>
      </c>
      <c r="I26" s="422">
        <f t="shared" si="3"/>
        <v>0</v>
      </c>
      <c r="J26" s="422">
        <f t="shared" si="14"/>
        <v>0.32360485936397038</v>
      </c>
      <c r="K26" s="422">
        <f t="shared" si="14"/>
        <v>0.30185464193995393</v>
      </c>
      <c r="L26" s="422">
        <f t="shared" si="14"/>
        <v>0.3051248467034503</v>
      </c>
      <c r="M26" s="422">
        <f t="shared" si="14"/>
        <v>0.30475756611104254</v>
      </c>
      <c r="N26" s="600">
        <f>(O80*$O$61+O128*$O$109+O176*$O$157)/$N$7</f>
        <v>0.28306336349780326</v>
      </c>
      <c r="O26" s="600"/>
      <c r="P26" s="423">
        <f t="shared" si="4"/>
        <v>3.4835679339195964E-2</v>
      </c>
      <c r="Q26" s="422">
        <f t="shared" si="5"/>
        <v>0</v>
      </c>
      <c r="R26" s="424">
        <f t="shared" si="6"/>
        <v>1489253.8228860002</v>
      </c>
    </row>
    <row r="27" spans="1:18" x14ac:dyDescent="0.3">
      <c r="A27" s="438" t="s">
        <v>16</v>
      </c>
      <c r="B27" s="439" t="s">
        <v>80</v>
      </c>
      <c r="C27" s="440">
        <f t="shared" si="14"/>
        <v>0.32629999999999998</v>
      </c>
      <c r="D27" s="440">
        <f t="shared" si="14"/>
        <v>0.33663636852452405</v>
      </c>
      <c r="E27" s="440">
        <f t="shared" si="14"/>
        <v>0.33088873877391733</v>
      </c>
      <c r="F27" s="440">
        <f t="shared" si="13"/>
        <v>0</v>
      </c>
      <c r="G27" s="440">
        <f t="shared" si="13"/>
        <v>0</v>
      </c>
      <c r="H27" s="440">
        <f t="shared" si="14"/>
        <v>0.3314030785594122</v>
      </c>
      <c r="I27" s="440">
        <f t="shared" si="3"/>
        <v>0</v>
      </c>
      <c r="J27" s="440">
        <f t="shared" si="14"/>
        <v>0.34560035787978088</v>
      </c>
      <c r="K27" s="440">
        <f t="shared" si="14"/>
        <v>0.33039491120536335</v>
      </c>
      <c r="L27" s="440">
        <f t="shared" si="14"/>
        <v>0.32243918497655305</v>
      </c>
      <c r="M27" s="440">
        <f t="shared" si="14"/>
        <v>0.32965684508494125</v>
      </c>
      <c r="N27" s="599">
        <f>(O81*$O$61+O129*$O$109+O177*$O$157)/$N$7</f>
        <v>0.33194060351923088</v>
      </c>
      <c r="O27" s="599"/>
      <c r="P27" s="441">
        <f t="shared" si="4"/>
        <v>4.0850840889357441E-2</v>
      </c>
      <c r="Q27" s="440">
        <f t="shared" si="5"/>
        <v>0</v>
      </c>
      <c r="R27" s="442">
        <f t="shared" si="6"/>
        <v>1746406.905696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13"/>
        <v>0</v>
      </c>
      <c r="G28" s="422">
        <f t="shared" si="13"/>
        <v>0</v>
      </c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1.0524601414830026E-2</v>
      </c>
      <c r="O28" s="600"/>
      <c r="P28" s="423">
        <f t="shared" si="4"/>
        <v>1.2952281620956299E-3</v>
      </c>
      <c r="Q28" s="422">
        <f t="shared" si="5"/>
        <v>0</v>
      </c>
      <c r="R28" s="424">
        <f t="shared" si="6"/>
        <v>55372.064748000004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13"/>
        <v>0</v>
      </c>
      <c r="G29" s="440">
        <f t="shared" si="13"/>
        <v>0</v>
      </c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1.0524601414830026E-2</v>
      </c>
      <c r="O29" s="599"/>
      <c r="P29" s="441">
        <f t="shared" si="4"/>
        <v>1.2952281620956299E-3</v>
      </c>
      <c r="Q29" s="440">
        <f t="shared" si="5"/>
        <v>0</v>
      </c>
      <c r="R29" s="442">
        <f t="shared" si="6"/>
        <v>55372.064748000004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5">SUM(E31:E32)</f>
        <v>0</v>
      </c>
      <c r="F30" s="405">
        <f t="shared" si="13"/>
        <v>0</v>
      </c>
      <c r="G30" s="405">
        <f t="shared" si="13"/>
        <v>0</v>
      </c>
      <c r="H30" s="405">
        <f t="shared" si="15"/>
        <v>0</v>
      </c>
      <c r="I30" s="405">
        <f t="shared" si="3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405">
        <f t="shared" si="15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  <c r="R30" s="407">
        <f t="shared" si="6"/>
        <v>0</v>
      </c>
    </row>
    <row r="31" spans="1:18" x14ac:dyDescent="0.3">
      <c r="A31" s="420" t="s">
        <v>17</v>
      </c>
      <c r="B31" s="421" t="s">
        <v>46</v>
      </c>
      <c r="C31" s="422">
        <f t="shared" ref="C31:M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13"/>
        <v>0</v>
      </c>
      <c r="G31" s="422">
        <f t="shared" si="13"/>
        <v>0</v>
      </c>
      <c r="H31" s="422">
        <f t="shared" si="16"/>
        <v>0</v>
      </c>
      <c r="I31" s="422">
        <f t="shared" si="3"/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422">
        <f t="shared" si="16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  <c r="R31" s="424">
        <f t="shared" si="6"/>
        <v>0</v>
      </c>
    </row>
    <row r="32" spans="1:18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13"/>
        <v>0</v>
      </c>
      <c r="G32" s="440">
        <f t="shared" si="13"/>
        <v>0</v>
      </c>
      <c r="H32" s="440">
        <f t="shared" si="16"/>
        <v>0</v>
      </c>
      <c r="I32" s="440">
        <f t="shared" si="3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440">
        <f t="shared" si="16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  <c r="R32" s="442">
        <f t="shared" si="6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7">SUM(E34:E37)</f>
        <v>0</v>
      </c>
      <c r="F33" s="405">
        <f t="shared" si="13"/>
        <v>0</v>
      </c>
      <c r="G33" s="405">
        <f t="shared" si="13"/>
        <v>0</v>
      </c>
      <c r="H33" s="405">
        <f t="shared" si="17"/>
        <v>0</v>
      </c>
      <c r="I33" s="405">
        <f t="shared" si="3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405">
        <f t="shared" si="17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  <c r="R33" s="407">
        <f t="shared" si="6"/>
        <v>0</v>
      </c>
    </row>
    <row r="34" spans="1:20" x14ac:dyDescent="0.3">
      <c r="A34" s="420" t="s">
        <v>19</v>
      </c>
      <c r="B34" s="421" t="s">
        <v>46</v>
      </c>
      <c r="C34" s="422">
        <f t="shared" ref="C34:M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3"/>
        <v>0</v>
      </c>
      <c r="G34" s="422">
        <f t="shared" si="13"/>
        <v>0</v>
      </c>
      <c r="H34" s="422">
        <f t="shared" si="18"/>
        <v>0</v>
      </c>
      <c r="I34" s="422">
        <f t="shared" si="3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422">
        <f t="shared" si="18"/>
        <v>0</v>
      </c>
      <c r="N34" s="600">
        <f t="shared" ref="N34:N47" si="19">(O88*$O$61+O136*$O$109+O184*$O$157)/$N$7</f>
        <v>0</v>
      </c>
      <c r="O34" s="600"/>
      <c r="P34" s="423">
        <f t="shared" si="4"/>
        <v>0</v>
      </c>
      <c r="Q34" s="422">
        <f t="shared" si="5"/>
        <v>0</v>
      </c>
      <c r="R34" s="424">
        <f t="shared" si="6"/>
        <v>0</v>
      </c>
    </row>
    <row r="35" spans="1:20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3"/>
        <v>0</v>
      </c>
      <c r="G35" s="440">
        <f t="shared" si="13"/>
        <v>0</v>
      </c>
      <c r="H35" s="440">
        <f t="shared" si="18"/>
        <v>0</v>
      </c>
      <c r="I35" s="440">
        <f t="shared" si="3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440">
        <f t="shared" si="18"/>
        <v>0</v>
      </c>
      <c r="N35" s="599">
        <f t="shared" si="19"/>
        <v>0</v>
      </c>
      <c r="O35" s="599"/>
      <c r="P35" s="441">
        <f t="shared" si="4"/>
        <v>0</v>
      </c>
      <c r="Q35" s="440">
        <f t="shared" si="5"/>
        <v>0</v>
      </c>
      <c r="R35" s="442">
        <f t="shared" si="6"/>
        <v>0</v>
      </c>
    </row>
    <row r="36" spans="1:20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3"/>
        <v>0</v>
      </c>
      <c r="G36" s="422">
        <f t="shared" si="13"/>
        <v>0</v>
      </c>
      <c r="H36" s="422">
        <f t="shared" si="18"/>
        <v>0</v>
      </c>
      <c r="I36" s="422">
        <f t="shared" si="3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422">
        <f t="shared" si="18"/>
        <v>0</v>
      </c>
      <c r="N36" s="600">
        <f t="shared" si="19"/>
        <v>0</v>
      </c>
      <c r="O36" s="600"/>
      <c r="P36" s="423">
        <f t="shared" si="4"/>
        <v>0</v>
      </c>
      <c r="Q36" s="422">
        <f t="shared" si="5"/>
        <v>0</v>
      </c>
      <c r="R36" s="424">
        <f t="shared" si="6"/>
        <v>0</v>
      </c>
    </row>
    <row r="37" spans="1:20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3"/>
        <v>0</v>
      </c>
      <c r="G37" s="440">
        <f t="shared" si="13"/>
        <v>0</v>
      </c>
      <c r="H37" s="440">
        <f t="shared" si="18"/>
        <v>0</v>
      </c>
      <c r="I37" s="440">
        <f t="shared" si="3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440">
        <f t="shared" si="18"/>
        <v>0</v>
      </c>
      <c r="N37" s="599">
        <f t="shared" si="19"/>
        <v>0</v>
      </c>
      <c r="O37" s="599"/>
      <c r="P37" s="441">
        <f t="shared" si="4"/>
        <v>0</v>
      </c>
      <c r="Q37" s="440">
        <f t="shared" si="5"/>
        <v>0</v>
      </c>
      <c r="R37" s="442">
        <f t="shared" si="6"/>
        <v>0</v>
      </c>
    </row>
    <row r="38" spans="1:20" x14ac:dyDescent="0.3">
      <c r="A38" s="404">
        <v>9</v>
      </c>
      <c r="B38" s="398" t="s">
        <v>51</v>
      </c>
      <c r="C38" s="405">
        <f t="shared" ref="C38:M38" si="20">SUM(C41,C43)</f>
        <v>0.40805302125582726</v>
      </c>
      <c r="D38" s="405">
        <f t="shared" si="20"/>
        <v>0.42536349828197884</v>
      </c>
      <c r="E38" s="405">
        <f t="shared" si="20"/>
        <v>0.62072344389793244</v>
      </c>
      <c r="F38" s="405">
        <f t="shared" si="13"/>
        <v>0</v>
      </c>
      <c r="G38" s="405">
        <f t="shared" si="13"/>
        <v>0</v>
      </c>
      <c r="H38" s="405">
        <f t="shared" si="20"/>
        <v>0.66778977761798441</v>
      </c>
      <c r="I38" s="405">
        <f t="shared" si="3"/>
        <v>0</v>
      </c>
      <c r="J38" s="405">
        <f t="shared" si="20"/>
        <v>0.8046307704801926</v>
      </c>
      <c r="K38" s="405">
        <f t="shared" si="20"/>
        <v>0.72822698636210581</v>
      </c>
      <c r="L38" s="405">
        <f t="shared" si="20"/>
        <v>0.77769524582162031</v>
      </c>
      <c r="M38" s="405">
        <f t="shared" si="20"/>
        <v>0.81496599888031518</v>
      </c>
      <c r="N38" s="603">
        <f t="shared" si="19"/>
        <v>0.63568208178365482</v>
      </c>
      <c r="O38" s="603"/>
      <c r="P38" s="406">
        <f t="shared" si="4"/>
        <v>7.8231307962465427E-2</v>
      </c>
      <c r="Q38" s="405">
        <f t="shared" si="5"/>
        <v>0</v>
      </c>
      <c r="R38" s="407">
        <f t="shared" si="6"/>
        <v>3344452.4884400512</v>
      </c>
    </row>
    <row r="39" spans="1:20" x14ac:dyDescent="0.3">
      <c r="A39" s="444"/>
      <c r="B39" s="445" t="s">
        <v>157</v>
      </c>
      <c r="C39" s="500">
        <f t="shared" ref="C39:M39" si="21">(C93*C$61+C141*C$109+C189*C$157)/(SUM(C$157,C$109,C$61))</f>
        <v>0</v>
      </c>
      <c r="D39" s="500">
        <f t="shared" si="21"/>
        <v>0</v>
      </c>
      <c r="E39" s="500">
        <f t="shared" si="21"/>
        <v>0</v>
      </c>
      <c r="F39" s="500">
        <f t="shared" si="13"/>
        <v>0</v>
      </c>
      <c r="G39" s="500">
        <f t="shared" si="13"/>
        <v>0</v>
      </c>
      <c r="H39" s="500">
        <f t="shared" si="21"/>
        <v>0</v>
      </c>
      <c r="I39" s="500">
        <f t="shared" si="3"/>
        <v>0</v>
      </c>
      <c r="J39" s="500">
        <f t="shared" si="21"/>
        <v>0</v>
      </c>
      <c r="K39" s="500">
        <f t="shared" si="21"/>
        <v>0</v>
      </c>
      <c r="L39" s="500">
        <f t="shared" si="21"/>
        <v>0</v>
      </c>
      <c r="M39" s="500">
        <f t="shared" si="21"/>
        <v>0</v>
      </c>
      <c r="N39" s="596">
        <f t="shared" si="19"/>
        <v>0</v>
      </c>
      <c r="O39" s="596"/>
      <c r="P39" s="429">
        <f t="shared" si="4"/>
        <v>0</v>
      </c>
      <c r="Q39" s="430">
        <f t="shared" si="5"/>
        <v>0</v>
      </c>
      <c r="R39" s="431">
        <f t="shared" si="6"/>
        <v>0</v>
      </c>
    </row>
    <row r="40" spans="1:20" x14ac:dyDescent="0.3">
      <c r="A40" s="432"/>
      <c r="B40" s="433" t="s">
        <v>52</v>
      </c>
      <c r="C40" s="434">
        <f t="shared" ref="C40:M40" si="22">SUM(C33,C30,C25,C16,C9)</f>
        <v>4.7967863504000006</v>
      </c>
      <c r="D40" s="434">
        <f t="shared" si="22"/>
        <v>5.0002762293927061</v>
      </c>
      <c r="E40" s="434">
        <f t="shared" si="22"/>
        <v>7.2967913186854334</v>
      </c>
      <c r="F40" s="434">
        <f t="shared" si="13"/>
        <v>0</v>
      </c>
      <c r="G40" s="434">
        <f t="shared" si="13"/>
        <v>0</v>
      </c>
      <c r="H40" s="434">
        <f t="shared" si="22"/>
        <v>7.8500702687025008</v>
      </c>
      <c r="I40" s="434">
        <f t="shared" si="3"/>
        <v>0</v>
      </c>
      <c r="J40" s="434">
        <f t="shared" si="22"/>
        <v>9.4586774166571743</v>
      </c>
      <c r="K40" s="434">
        <f t="shared" si="22"/>
        <v>8.5605278878321549</v>
      </c>
      <c r="L40" s="434">
        <f t="shared" si="22"/>
        <v>9.1420421994359842</v>
      </c>
      <c r="M40" s="434">
        <f t="shared" si="22"/>
        <v>9.5801711440296593</v>
      </c>
      <c r="N40" s="597">
        <f t="shared" si="19"/>
        <v>7.4726346191711892</v>
      </c>
      <c r="O40" s="597"/>
      <c r="P40" s="435">
        <f t="shared" si="4"/>
        <v>0.91963262287188385</v>
      </c>
      <c r="Q40" s="436">
        <f t="shared" si="5"/>
        <v>0</v>
      </c>
      <c r="R40" s="437">
        <f t="shared" si="6"/>
        <v>39315047.82574001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23">SUM(C42:C42)</f>
        <v>9.9931450037883215E-2</v>
      </c>
      <c r="D41" s="427">
        <f t="shared" si="23"/>
        <v>0.10417075468693826</v>
      </c>
      <c r="E41" s="427">
        <f t="shared" si="23"/>
        <v>0.15201405354217362</v>
      </c>
      <c r="F41" s="427">
        <f t="shared" ref="F41:G47" si="24">IF(F$7 &gt; 0,(F96*F$62+F145*F$111+F194*F$160)/(SUM(F$160,F$111,F$62)),0)</f>
        <v>0</v>
      </c>
      <c r="G41" s="427">
        <f t="shared" si="24"/>
        <v>0</v>
      </c>
      <c r="H41" s="427">
        <f t="shared" si="23"/>
        <v>0.16354051390787921</v>
      </c>
      <c r="I41" s="427">
        <f t="shared" si="3"/>
        <v>0</v>
      </c>
      <c r="J41" s="427">
        <f t="shared" si="23"/>
        <v>0.19705262662121889</v>
      </c>
      <c r="K41" s="427">
        <f t="shared" si="23"/>
        <v>0.17834147748720727</v>
      </c>
      <c r="L41" s="427">
        <f t="shared" si="23"/>
        <v>0.19045616514084984</v>
      </c>
      <c r="M41" s="427">
        <f t="shared" si="23"/>
        <v>0.19958370544356993</v>
      </c>
      <c r="N41" s="598">
        <f t="shared" si="19"/>
        <v>0.1556773970211934</v>
      </c>
      <c r="O41" s="598"/>
      <c r="P41" s="428">
        <f t="shared" si="4"/>
        <v>1.9158706432289958E-2</v>
      </c>
      <c r="Q41" s="427">
        <f t="shared" si="5"/>
        <v>0</v>
      </c>
      <c r="R41" s="424">
        <f t="shared" si="6"/>
        <v>819050.39135364164</v>
      </c>
    </row>
    <row r="42" spans="1:20" x14ac:dyDescent="0.3">
      <c r="A42" s="438" t="s">
        <v>121</v>
      </c>
      <c r="B42" s="439" t="s">
        <v>128</v>
      </c>
      <c r="C42" s="440">
        <f t="shared" ref="C42:M42" si="25">(C96*C$61+C144*C$109+C192*C$157)/(SUM(C$157,C$109,C$61))</f>
        <v>9.9931450037883215E-2</v>
      </c>
      <c r="D42" s="440">
        <f t="shared" si="25"/>
        <v>0.10417075468693826</v>
      </c>
      <c r="E42" s="440">
        <f t="shared" si="25"/>
        <v>0.15201405354217362</v>
      </c>
      <c r="F42" s="440">
        <f t="shared" si="24"/>
        <v>0</v>
      </c>
      <c r="G42" s="440">
        <f t="shared" si="24"/>
        <v>0</v>
      </c>
      <c r="H42" s="440">
        <f t="shared" si="25"/>
        <v>0.16354051390787921</v>
      </c>
      <c r="I42" s="440">
        <f t="shared" si="3"/>
        <v>0</v>
      </c>
      <c r="J42" s="440">
        <f t="shared" si="25"/>
        <v>0.19705262662121889</v>
      </c>
      <c r="K42" s="440">
        <f t="shared" si="25"/>
        <v>0.17834147748720727</v>
      </c>
      <c r="L42" s="440">
        <f t="shared" si="25"/>
        <v>0.19045616514084984</v>
      </c>
      <c r="M42" s="440">
        <f t="shared" si="25"/>
        <v>0.19958370544356993</v>
      </c>
      <c r="N42" s="599">
        <f t="shared" si="19"/>
        <v>0.1556773970211934</v>
      </c>
      <c r="O42" s="599"/>
      <c r="P42" s="441">
        <f t="shared" si="4"/>
        <v>1.9158706432289958E-2</v>
      </c>
      <c r="Q42" s="440">
        <f t="shared" si="5"/>
        <v>0</v>
      </c>
      <c r="R42" s="442">
        <f t="shared" si="6"/>
        <v>819050.39135364164</v>
      </c>
    </row>
    <row r="43" spans="1:20" x14ac:dyDescent="0.3">
      <c r="A43" s="426" t="s">
        <v>24</v>
      </c>
      <c r="B43" s="416" t="s">
        <v>56</v>
      </c>
      <c r="C43" s="427">
        <f>SUM(C44,C45)</f>
        <v>0.30812157121794403</v>
      </c>
      <c r="D43" s="427">
        <f t="shared" ref="D43:M43" si="26">SUM(D44,D45)</f>
        <v>0.32119274359504058</v>
      </c>
      <c r="E43" s="427">
        <f t="shared" si="26"/>
        <v>0.46870939035575881</v>
      </c>
      <c r="F43" s="427">
        <f t="shared" si="24"/>
        <v>0</v>
      </c>
      <c r="G43" s="427">
        <f t="shared" si="24"/>
        <v>0</v>
      </c>
      <c r="H43" s="427">
        <f t="shared" si="26"/>
        <v>0.50424926371010526</v>
      </c>
      <c r="I43" s="427">
        <f t="shared" si="3"/>
        <v>0</v>
      </c>
      <c r="J43" s="427">
        <f t="shared" si="26"/>
        <v>0.60757814385897368</v>
      </c>
      <c r="K43" s="427">
        <f t="shared" si="26"/>
        <v>0.54988550887489851</v>
      </c>
      <c r="L43" s="427">
        <f t="shared" si="26"/>
        <v>0.58723908068077046</v>
      </c>
      <c r="M43" s="427">
        <f t="shared" si="26"/>
        <v>0.61538229343674522</v>
      </c>
      <c r="N43" s="598">
        <f t="shared" si="19"/>
        <v>0.48000468476246128</v>
      </c>
      <c r="O43" s="598"/>
      <c r="P43" s="428">
        <f t="shared" si="4"/>
        <v>5.9072601530175455E-2</v>
      </c>
      <c r="Q43" s="427">
        <f t="shared" si="5"/>
        <v>0</v>
      </c>
      <c r="R43" s="424">
        <f t="shared" si="6"/>
        <v>2525402.0970864091</v>
      </c>
    </row>
    <row r="44" spans="1:20" x14ac:dyDescent="0.3">
      <c r="A44" s="438" t="s">
        <v>25</v>
      </c>
      <c r="B44" s="439" t="s">
        <v>129</v>
      </c>
      <c r="C44" s="440">
        <f t="shared" ref="C44:M46" si="27">(C98*C$61+C146*C$109+C194*C$157)/(SUM(C$157,C$109,C$61))</f>
        <v>9.9931450037883215E-2</v>
      </c>
      <c r="D44" s="440">
        <f t="shared" si="27"/>
        <v>0.10417075468693826</v>
      </c>
      <c r="E44" s="440">
        <f t="shared" si="27"/>
        <v>0.15201405354217362</v>
      </c>
      <c r="F44" s="440">
        <f t="shared" si="24"/>
        <v>0</v>
      </c>
      <c r="G44" s="440">
        <f t="shared" si="24"/>
        <v>0</v>
      </c>
      <c r="H44" s="440">
        <f t="shared" si="27"/>
        <v>0.16354051390787921</v>
      </c>
      <c r="I44" s="440">
        <f t="shared" si="3"/>
        <v>0</v>
      </c>
      <c r="J44" s="440">
        <f t="shared" si="27"/>
        <v>0.19705262662121889</v>
      </c>
      <c r="K44" s="440">
        <f t="shared" si="27"/>
        <v>0.17834147748720727</v>
      </c>
      <c r="L44" s="440">
        <f t="shared" si="27"/>
        <v>0.19045616514084984</v>
      </c>
      <c r="M44" s="440">
        <f t="shared" si="27"/>
        <v>0.19958370544356993</v>
      </c>
      <c r="N44" s="599">
        <f t="shared" si="19"/>
        <v>0.1556773970211934</v>
      </c>
      <c r="O44" s="599"/>
      <c r="P44" s="441">
        <f t="shared" si="4"/>
        <v>1.9158706432289958E-2</v>
      </c>
      <c r="Q44" s="440">
        <f t="shared" si="5"/>
        <v>0</v>
      </c>
      <c r="R44" s="442">
        <f t="shared" si="6"/>
        <v>819050.39135364164</v>
      </c>
    </row>
    <row r="45" spans="1:20" x14ac:dyDescent="0.3">
      <c r="A45" s="420" t="s">
        <v>26</v>
      </c>
      <c r="B45" s="421" t="s">
        <v>130</v>
      </c>
      <c r="C45" s="422">
        <f t="shared" si="27"/>
        <v>0.20819012118006083</v>
      </c>
      <c r="D45" s="422">
        <f t="shared" si="27"/>
        <v>0.21702198890810229</v>
      </c>
      <c r="E45" s="422">
        <f t="shared" si="27"/>
        <v>0.31669533681358519</v>
      </c>
      <c r="F45" s="422">
        <f t="shared" si="24"/>
        <v>0</v>
      </c>
      <c r="G45" s="422">
        <f t="shared" si="24"/>
        <v>0</v>
      </c>
      <c r="H45" s="422">
        <f t="shared" si="27"/>
        <v>0.34070874980222599</v>
      </c>
      <c r="I45" s="422">
        <f t="shared" si="3"/>
        <v>0</v>
      </c>
      <c r="J45" s="422">
        <f t="shared" si="27"/>
        <v>0.41052551723775477</v>
      </c>
      <c r="K45" s="422">
        <f t="shared" si="27"/>
        <v>0.37154403138769121</v>
      </c>
      <c r="L45" s="422">
        <f t="shared" si="27"/>
        <v>0.39678291553992062</v>
      </c>
      <c r="M45" s="422">
        <f t="shared" si="27"/>
        <v>0.41579858799317532</v>
      </c>
      <c r="N45" s="600">
        <f t="shared" si="19"/>
        <v>0.32432728774126796</v>
      </c>
      <c r="O45" s="600"/>
      <c r="P45" s="423">
        <f t="shared" si="4"/>
        <v>3.9913895097885503E-2</v>
      </c>
      <c r="Q45" s="422">
        <f t="shared" si="5"/>
        <v>0</v>
      </c>
      <c r="R45" s="424">
        <f t="shared" si="6"/>
        <v>1706351.7057327677</v>
      </c>
    </row>
    <row r="46" spans="1:20" ht="28.8" x14ac:dyDescent="0.3">
      <c r="A46" s="438">
        <v>10</v>
      </c>
      <c r="B46" s="447" t="s">
        <v>134</v>
      </c>
      <c r="C46" s="446">
        <f t="shared" si="27"/>
        <v>1.84E-2</v>
      </c>
      <c r="D46" s="446">
        <f t="shared" si="27"/>
        <v>1.6984562648004062E-2</v>
      </c>
      <c r="E46" s="446">
        <f t="shared" si="27"/>
        <v>1.7516251686058405E-2</v>
      </c>
      <c r="F46" s="446">
        <f t="shared" si="24"/>
        <v>0</v>
      </c>
      <c r="G46" s="446">
        <f t="shared" si="24"/>
        <v>0</v>
      </c>
      <c r="H46" s="446">
        <f t="shared" si="27"/>
        <v>1.7379636709299744E-2</v>
      </c>
      <c r="I46" s="446">
        <f t="shared" si="3"/>
        <v>0</v>
      </c>
      <c r="J46" s="446">
        <f t="shared" si="27"/>
        <v>1.6512777498235258E-2</v>
      </c>
      <c r="K46" s="446">
        <f t="shared" si="27"/>
        <v>1.7272138908035497E-2</v>
      </c>
      <c r="L46" s="446">
        <f t="shared" si="27"/>
        <v>1.7728553908965747E-2</v>
      </c>
      <c r="M46" s="446">
        <f t="shared" si="27"/>
        <v>1.7625548938187109E-2</v>
      </c>
      <c r="N46" s="601">
        <f t="shared" si="19"/>
        <v>1.7357001044981533E-2</v>
      </c>
      <c r="O46" s="601"/>
      <c r="P46" s="448">
        <f t="shared" si="4"/>
        <v>2.1360691656508147E-3</v>
      </c>
      <c r="Q46" s="446">
        <f t="shared" si="5"/>
        <v>0</v>
      </c>
      <c r="R46" s="449">
        <f t="shared" si="6"/>
        <v>91318.706315999982</v>
      </c>
    </row>
    <row r="47" spans="1:20" ht="18" x14ac:dyDescent="0.3">
      <c r="A47" s="450"/>
      <c r="B47" s="450" t="s">
        <v>60</v>
      </c>
      <c r="C47" s="410">
        <f t="shared" ref="C47:M47" si="28">SUM(C9,C16,C25,C30,C33,C38,C46)</f>
        <v>5.2232393716558265</v>
      </c>
      <c r="D47" s="410">
        <f t="shared" si="28"/>
        <v>5.4426242903226898</v>
      </c>
      <c r="E47" s="410">
        <f t="shared" si="28"/>
        <v>7.9350310142694243</v>
      </c>
      <c r="F47" s="410">
        <f t="shared" si="24"/>
        <v>0</v>
      </c>
      <c r="G47" s="410">
        <f t="shared" si="24"/>
        <v>0</v>
      </c>
      <c r="H47" s="410">
        <f t="shared" si="28"/>
        <v>8.5352396830297863</v>
      </c>
      <c r="I47" s="410">
        <f t="shared" si="3"/>
        <v>0</v>
      </c>
      <c r="J47" s="410">
        <f t="shared" si="28"/>
        <v>10.279820964635602</v>
      </c>
      <c r="K47" s="410">
        <f t="shared" si="28"/>
        <v>9.3060270131022982</v>
      </c>
      <c r="L47" s="410">
        <f t="shared" si="28"/>
        <v>9.9374659991665713</v>
      </c>
      <c r="M47" s="410">
        <f t="shared" si="28"/>
        <v>10.41276269184816</v>
      </c>
      <c r="N47" s="602">
        <f t="shared" si="19"/>
        <v>8.1256737019998244</v>
      </c>
      <c r="O47" s="602"/>
      <c r="P47" s="411">
        <f t="shared" si="4"/>
        <v>1</v>
      </c>
      <c r="Q47" s="410">
        <f t="shared" si="5"/>
        <v>0</v>
      </c>
      <c r="R47" s="412">
        <f>N47*$N$7</f>
        <v>42750819.020496055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74</v>
      </c>
      <c r="E59" s="1">
        <v>48</v>
      </c>
      <c r="F59" s="1">
        <v>0</v>
      </c>
      <c r="G59" s="1">
        <v>0</v>
      </c>
      <c r="H59" s="1">
        <v>38</v>
      </c>
      <c r="I59" s="1">
        <v>0</v>
      </c>
      <c r="J59" s="1">
        <v>17</v>
      </c>
      <c r="K59" s="1">
        <v>34</v>
      </c>
      <c r="L59" s="1">
        <v>0</v>
      </c>
      <c r="M59" s="1">
        <v>17</v>
      </c>
      <c r="O59" s="1">
        <f>SUM(C59:M59)</f>
        <v>228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493908.55</v>
      </c>
      <c r="E61" s="505">
        <v>518900.3</v>
      </c>
      <c r="F61" s="504">
        <v>0</v>
      </c>
      <c r="G61" s="504">
        <v>0</v>
      </c>
      <c r="H61" s="505">
        <v>285324.93</v>
      </c>
      <c r="I61" s="504">
        <v>0</v>
      </c>
      <c r="J61" s="503">
        <v>87631.1</v>
      </c>
      <c r="K61" s="505">
        <v>241722.79</v>
      </c>
      <c r="L61" s="504">
        <v>0</v>
      </c>
      <c r="M61" s="505">
        <v>116930.52</v>
      </c>
      <c r="N61" s="342"/>
      <c r="O61" s="344">
        <f>SUM(C61:M61)</f>
        <v>1744418.1900000002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9">SUM(D64:D69)</f>
        <v>1.179624</v>
      </c>
      <c r="E63" s="354">
        <f t="shared" si="29"/>
        <v>1.270108</v>
      </c>
      <c r="F63" s="354">
        <f>SUM(F64:F69)</f>
        <v>0</v>
      </c>
      <c r="G63" s="354">
        <f t="shared" si="29"/>
        <v>0</v>
      </c>
      <c r="H63" s="354">
        <f t="shared" si="29"/>
        <v>1.8816040000000001</v>
      </c>
      <c r="I63" s="354">
        <f t="shared" si="29"/>
        <v>0</v>
      </c>
      <c r="J63" s="354">
        <f t="shared" si="29"/>
        <v>2.4616140000000004</v>
      </c>
      <c r="K63" s="354">
        <f t="shared" si="29"/>
        <v>2.6866600000000003</v>
      </c>
      <c r="L63" s="354"/>
      <c r="M63" s="354">
        <f t="shared" si="29"/>
        <v>3.4519000000000002</v>
      </c>
      <c r="N63" s="351"/>
      <c r="O63" s="352">
        <f>(C63*$C$61+D63*$D$61+E63*$E$61+F63*$F$61+G63*$G$61+H63*$H$61+I63*$I$61+J63*$J$61+K63*$K$61+L63*$L$61+M63*$M$61)/$O$61</f>
        <v>1.7469020354403209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30">(C64*$C$61+D64*$D$61+E64*$E$61+F64*$F$61+G64*$G$61+H64*$H$61+I64*$I$61+J64*$J$61+K64*$K$61+L64*$L$61+M64*$M$61)/$O$61</f>
        <v>1.1747457812183211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31">D64*0.04</f>
        <v>3.1424000000000001E-2</v>
      </c>
      <c r="E65" s="39">
        <f t="shared" si="31"/>
        <v>3.6208000000000004E-2</v>
      </c>
      <c r="F65" s="39">
        <f t="shared" si="31"/>
        <v>0</v>
      </c>
      <c r="G65" s="39">
        <f t="shared" si="31"/>
        <v>0</v>
      </c>
      <c r="H65" s="39">
        <f t="shared" si="31"/>
        <v>5.4404000000000008E-2</v>
      </c>
      <c r="I65" s="39">
        <f t="shared" si="31"/>
        <v>0</v>
      </c>
      <c r="J65" s="39">
        <f>0.06*J64</f>
        <v>5.8313999999999998E-2</v>
      </c>
      <c r="K65" s="39">
        <f t="shared" si="31"/>
        <v>7.5759999999999994E-2</v>
      </c>
      <c r="L65" s="39"/>
      <c r="M65" s="39">
        <f t="shared" si="31"/>
        <v>8.9099999999999999E-2</v>
      </c>
      <c r="N65" s="34"/>
      <c r="O65" s="89">
        <f t="shared" si="30"/>
        <v>4.7966301989272424E-2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2.4899999999999999E-2</v>
      </c>
      <c r="E66" s="34">
        <v>2.2599999999999999E-2</v>
      </c>
      <c r="F66" s="34">
        <v>0</v>
      </c>
      <c r="G66" s="34">
        <v>0</v>
      </c>
      <c r="H66" s="34">
        <v>3.7000000000000002E-3</v>
      </c>
      <c r="I66" s="34">
        <v>0</v>
      </c>
      <c r="J66" s="34">
        <v>0.06</v>
      </c>
      <c r="K66" s="34">
        <v>3.5000000000000003E-2</v>
      </c>
      <c r="L66" s="34">
        <v>0</v>
      </c>
      <c r="M66" s="34">
        <v>0.1215</v>
      </c>
      <c r="N66" s="34"/>
      <c r="O66" s="89">
        <f t="shared" si="30"/>
        <v>3.0386288133122479E-2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30"/>
        <v>0.17998794462754369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0.2079</v>
      </c>
      <c r="E68" s="34">
        <v>0.13719999999999999</v>
      </c>
      <c r="F68" s="34">
        <v>0</v>
      </c>
      <c r="G68" s="34">
        <v>0</v>
      </c>
      <c r="H68" s="34">
        <v>0.26650000000000001</v>
      </c>
      <c r="I68" s="34">
        <v>0</v>
      </c>
      <c r="J68" s="34">
        <v>0.80430000000000001</v>
      </c>
      <c r="K68" s="34">
        <v>0.4481</v>
      </c>
      <c r="L68" s="34">
        <v>0</v>
      </c>
      <c r="M68" s="34">
        <v>0.73780000000000001</v>
      </c>
      <c r="N68" s="34"/>
      <c r="O68" s="89">
        <f t="shared" si="30"/>
        <v>0.29521866894485888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30"/>
        <v>1.8597050527201852E-2</v>
      </c>
    </row>
    <row r="70" spans="1:15" ht="28.8" x14ac:dyDescent="0.3">
      <c r="A70" s="349">
        <v>5</v>
      </c>
      <c r="B70" s="353" t="s">
        <v>71</v>
      </c>
      <c r="C70" s="354">
        <f t="shared" ref="C70:K70" si="32">SUM(C71:C73,C77:C78)</f>
        <v>0</v>
      </c>
      <c r="D70" s="354">
        <f t="shared" si="32"/>
        <v>3.3578000576</v>
      </c>
      <c r="E70" s="354">
        <f t="shared" si="32"/>
        <v>5.2109216079999996</v>
      </c>
      <c r="F70" s="354">
        <f t="shared" si="32"/>
        <v>0</v>
      </c>
      <c r="G70" s="354">
        <f t="shared" si="32"/>
        <v>0</v>
      </c>
      <c r="H70" s="354">
        <f t="shared" si="32"/>
        <v>5.2109216079999996</v>
      </c>
      <c r="I70" s="354">
        <f t="shared" si="32"/>
        <v>0</v>
      </c>
      <c r="J70" s="354">
        <f t="shared" si="32"/>
        <v>5.6867148992000001</v>
      </c>
      <c r="K70" s="354">
        <f t="shared" si="32"/>
        <v>5.2109216079999996</v>
      </c>
      <c r="L70" s="354"/>
      <c r="M70" s="354">
        <f>SUM(M71:M73,M77:M78)</f>
        <v>5.2109216079999996</v>
      </c>
      <c r="N70" s="351"/>
      <c r="O70" s="352">
        <f t="shared" si="30"/>
        <v>4.7101367082212722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1.7507999999999999</v>
      </c>
      <c r="E71" s="34">
        <v>2.6265000000000001</v>
      </c>
      <c r="F71" s="34">
        <v>0</v>
      </c>
      <c r="G71" s="34">
        <v>0</v>
      </c>
      <c r="H71" s="34">
        <v>2.6265000000000001</v>
      </c>
      <c r="I71" s="34">
        <v>0</v>
      </c>
      <c r="J71" s="34">
        <v>2.8736000000000002</v>
      </c>
      <c r="K71" s="34">
        <v>2.6265000000000001</v>
      </c>
      <c r="L71" s="34">
        <v>0</v>
      </c>
      <c r="M71" s="34">
        <v>2.6265000000000001</v>
      </c>
      <c r="N71" s="39"/>
      <c r="O71" s="89">
        <f t="shared" si="30"/>
        <v>2.3909704264262457</v>
      </c>
    </row>
    <row r="72" spans="1:15" x14ac:dyDescent="0.3">
      <c r="A72" s="2" t="s">
        <v>116</v>
      </c>
      <c r="B72" t="s">
        <v>117</v>
      </c>
      <c r="C72" s="39">
        <f>C71*0.405072</f>
        <v>0</v>
      </c>
      <c r="D72" s="39">
        <f>D71*0.405072</f>
        <v>0.70920005759999993</v>
      </c>
      <c r="E72" s="39">
        <f t="shared" ref="E72:M72" si="33">E71*0.405072</f>
        <v>1.063921608</v>
      </c>
      <c r="F72" s="39">
        <f t="shared" si="33"/>
        <v>0</v>
      </c>
      <c r="G72" s="39">
        <f t="shared" si="33"/>
        <v>0</v>
      </c>
      <c r="H72" s="39">
        <f t="shared" si="33"/>
        <v>1.063921608</v>
      </c>
      <c r="I72" s="39">
        <f t="shared" si="33"/>
        <v>0</v>
      </c>
      <c r="J72" s="39">
        <f t="shared" si="33"/>
        <v>1.1640148992000001</v>
      </c>
      <c r="K72" s="39">
        <f t="shared" si="33"/>
        <v>1.063921608</v>
      </c>
      <c r="L72" s="39">
        <f t="shared" si="33"/>
        <v>0</v>
      </c>
      <c r="M72" s="39">
        <f t="shared" si="33"/>
        <v>1.063921608</v>
      </c>
      <c r="N72" s="39"/>
      <c r="O72" s="89">
        <f t="shared" si="30"/>
        <v>0.96851517257333208</v>
      </c>
    </row>
    <row r="73" spans="1:15" x14ac:dyDescent="0.3">
      <c r="A73" s="280" t="s">
        <v>8</v>
      </c>
      <c r="B73" s="1" t="s">
        <v>35</v>
      </c>
      <c r="C73" s="43">
        <f t="shared" ref="C73:K73" si="34">SUM(C74:C76)</f>
        <v>0</v>
      </c>
      <c r="D73" s="43">
        <f t="shared" ref="D73" si="35">SUM(D74:D76)</f>
        <v>0.67620000000000002</v>
      </c>
      <c r="E73" s="43">
        <f t="shared" si="34"/>
        <v>1.1764999999999999</v>
      </c>
      <c r="F73" s="43">
        <f t="shared" si="34"/>
        <v>0</v>
      </c>
      <c r="G73" s="43">
        <f t="shared" ref="G73:I73" si="36">SUM(G74:G76)</f>
        <v>0</v>
      </c>
      <c r="H73" s="43">
        <f t="shared" si="36"/>
        <v>1.1764999999999999</v>
      </c>
      <c r="I73" s="43">
        <f t="shared" si="36"/>
        <v>0</v>
      </c>
      <c r="J73" s="43">
        <f t="shared" si="34"/>
        <v>1.2737000000000001</v>
      </c>
      <c r="K73" s="43">
        <f t="shared" si="34"/>
        <v>1.1764999999999999</v>
      </c>
      <c r="L73" s="43"/>
      <c r="M73" s="43">
        <f t="shared" ref="M73" si="37">SUM(M74:M76)</f>
        <v>1.1764999999999999</v>
      </c>
      <c r="N73" s="43"/>
      <c r="O73" s="75">
        <f t="shared" si="30"/>
        <v>1.039729639536721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0.60399999999999998</v>
      </c>
      <c r="E74" s="34">
        <v>1.0508</v>
      </c>
      <c r="F74" s="34">
        <v>0</v>
      </c>
      <c r="G74" s="34">
        <v>0</v>
      </c>
      <c r="H74" s="34">
        <v>1.0508</v>
      </c>
      <c r="I74" s="34">
        <v>0</v>
      </c>
      <c r="J74" s="34">
        <v>1.143</v>
      </c>
      <c r="K74" s="34">
        <v>1.0508</v>
      </c>
      <c r="L74" s="34">
        <v>0</v>
      </c>
      <c r="M74" s="34">
        <v>1.0508</v>
      </c>
      <c r="N74" s="39"/>
      <c r="O74" s="89">
        <f t="shared" si="30"/>
        <v>0.92892626929784528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6.4100000000000004E-2</v>
      </c>
      <c r="E75" s="34">
        <v>0.1115</v>
      </c>
      <c r="F75" s="34">
        <v>0</v>
      </c>
      <c r="G75" s="34">
        <v>0</v>
      </c>
      <c r="H75" s="34">
        <v>0.1115</v>
      </c>
      <c r="I75" s="34">
        <v>0</v>
      </c>
      <c r="J75" s="34">
        <v>0.1159</v>
      </c>
      <c r="K75" s="34">
        <v>0.1115</v>
      </c>
      <c r="L75" s="34">
        <v>0</v>
      </c>
      <c r="M75" s="34">
        <v>0.1115</v>
      </c>
      <c r="N75" s="39"/>
      <c r="O75" s="89">
        <f t="shared" si="30"/>
        <v>9.8300362113857565E-2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8.0999999999999996E-3</v>
      </c>
      <c r="E76" s="34">
        <v>1.4200000000000001E-2</v>
      </c>
      <c r="F76" s="34">
        <v>0</v>
      </c>
      <c r="G76" s="34">
        <v>0</v>
      </c>
      <c r="H76" s="34">
        <v>1.4200000000000001E-2</v>
      </c>
      <c r="I76" s="34">
        <v>0</v>
      </c>
      <c r="J76" s="34">
        <v>1.4800000000000001E-2</v>
      </c>
      <c r="K76" s="34">
        <v>1.4200000000000001E-2</v>
      </c>
      <c r="L76" s="34">
        <v>0</v>
      </c>
      <c r="M76" s="34">
        <v>1.4200000000000001E-2</v>
      </c>
      <c r="N76" s="39"/>
      <c r="O76" s="89">
        <f t="shared" si="30"/>
        <v>1.2503008125018462E-2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0.17150000000000001</v>
      </c>
      <c r="E77" s="34">
        <v>0.26879999999999998</v>
      </c>
      <c r="F77" s="34">
        <v>0</v>
      </c>
      <c r="G77" s="34">
        <v>0</v>
      </c>
      <c r="H77" s="34">
        <v>0.26879999999999998</v>
      </c>
      <c r="I77" s="34">
        <v>0</v>
      </c>
      <c r="J77" s="34">
        <v>0.29310000000000003</v>
      </c>
      <c r="K77" s="34">
        <v>0.26879999999999998</v>
      </c>
      <c r="L77" s="34">
        <v>0</v>
      </c>
      <c r="M77" s="34">
        <v>0.26879999999999998</v>
      </c>
      <c r="N77" s="39"/>
      <c r="O77" s="89">
        <f t="shared" si="30"/>
        <v>0.24247152759109894</v>
      </c>
    </row>
    <row r="78" spans="1:15" x14ac:dyDescent="0.3">
      <c r="A78" s="595"/>
      <c r="B78" t="s">
        <v>117</v>
      </c>
      <c r="C78" s="34">
        <v>0</v>
      </c>
      <c r="D78" s="34">
        <v>5.0099999999999999E-2</v>
      </c>
      <c r="E78" s="34">
        <v>7.5200000000000003E-2</v>
      </c>
      <c r="F78" s="34">
        <v>0</v>
      </c>
      <c r="G78" s="34">
        <v>0</v>
      </c>
      <c r="H78" s="34">
        <v>7.5200000000000003E-2</v>
      </c>
      <c r="I78" s="34">
        <v>0</v>
      </c>
      <c r="J78" s="34">
        <v>8.2299999999999998E-2</v>
      </c>
      <c r="K78" s="34">
        <v>7.5200000000000003E-2</v>
      </c>
      <c r="L78" s="34">
        <v>0</v>
      </c>
      <c r="M78" s="34">
        <v>7.5200000000000003E-2</v>
      </c>
      <c r="N78" s="39"/>
      <c r="O78" s="89">
        <f t="shared" si="30"/>
        <v>6.84499420938737E-2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0.54059999999999997</v>
      </c>
      <c r="E79" s="354">
        <f t="shared" ref="E79:K79" si="38">SUM(E80:E82)</f>
        <v>0.64579999999999993</v>
      </c>
      <c r="F79" s="354">
        <f>SUM(F80:F82)</f>
        <v>0</v>
      </c>
      <c r="G79" s="354">
        <f t="shared" ref="G79:I79" si="39">SUM(G80:G82)</f>
        <v>0</v>
      </c>
      <c r="H79" s="354">
        <f t="shared" si="39"/>
        <v>0.64579999999999993</v>
      </c>
      <c r="I79" s="354">
        <f t="shared" si="39"/>
        <v>0</v>
      </c>
      <c r="J79" s="354">
        <f t="shared" si="38"/>
        <v>1.2156</v>
      </c>
      <c r="K79" s="354">
        <f t="shared" si="38"/>
        <v>0.64579999999999993</v>
      </c>
      <c r="L79" s="354"/>
      <c r="M79" s="354">
        <f t="shared" ref="M79" si="40">SUM(M80:M82)</f>
        <v>0.64579999999999993</v>
      </c>
      <c r="N79" s="354"/>
      <c r="O79" s="352">
        <f t="shared" si="30"/>
        <v>0.64463802021119709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0.19070000000000001</v>
      </c>
      <c r="E80" s="34">
        <v>0.2959</v>
      </c>
      <c r="F80" s="34">
        <v>0</v>
      </c>
      <c r="G80" s="34">
        <v>0</v>
      </c>
      <c r="H80" s="34">
        <v>0.2959</v>
      </c>
      <c r="I80" s="34">
        <v>0</v>
      </c>
      <c r="J80" s="34">
        <v>0.32290000000000002</v>
      </c>
      <c r="K80" s="34">
        <v>0.2959</v>
      </c>
      <c r="L80" s="34">
        <v>0</v>
      </c>
      <c r="M80" s="34">
        <v>0.2959</v>
      </c>
      <c r="N80" s="39"/>
      <c r="O80" s="89">
        <f t="shared" si="30"/>
        <v>0.26747038372776882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0.34989999999999999</v>
      </c>
      <c r="E81" s="34">
        <v>0.34989999999999999</v>
      </c>
      <c r="F81" s="34">
        <v>0</v>
      </c>
      <c r="G81" s="34">
        <v>0</v>
      </c>
      <c r="H81" s="34">
        <v>0.34989999999999999</v>
      </c>
      <c r="I81" s="34">
        <v>0</v>
      </c>
      <c r="J81" s="34">
        <v>0.34989999999999999</v>
      </c>
      <c r="K81" s="34">
        <v>0.34989999999999999</v>
      </c>
      <c r="L81" s="34">
        <v>0</v>
      </c>
      <c r="M81" s="34">
        <v>0.34989999999999999</v>
      </c>
      <c r="N81" s="39"/>
      <c r="O81" s="89">
        <f t="shared" si="30"/>
        <v>0.34989999999999999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30"/>
        <v>2.726763648342832E-2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30"/>
        <v>2.726763648342832E-2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1">SUM(E85:E86)</f>
        <v>0</v>
      </c>
      <c r="F84" s="354">
        <f>SUM(F85:F86)</f>
        <v>0</v>
      </c>
      <c r="G84" s="354">
        <f t="shared" si="41"/>
        <v>0</v>
      </c>
      <c r="H84" s="354">
        <f t="shared" si="41"/>
        <v>0</v>
      </c>
      <c r="I84" s="354">
        <f t="shared" si="41"/>
        <v>0</v>
      </c>
      <c r="J84" s="354">
        <f t="shared" si="41"/>
        <v>0</v>
      </c>
      <c r="K84" s="354">
        <f t="shared" si="41"/>
        <v>0</v>
      </c>
      <c r="L84" s="354"/>
      <c r="M84" s="354">
        <f t="shared" si="41"/>
        <v>0</v>
      </c>
      <c r="N84" s="354"/>
      <c r="O84" s="352">
        <f t="shared" si="30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30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30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2">SUM(E88:E91)</f>
        <v>0</v>
      </c>
      <c r="F87" s="354">
        <f>SUM(F88:F91)</f>
        <v>0</v>
      </c>
      <c r="G87" s="354">
        <f t="shared" si="42"/>
        <v>0</v>
      </c>
      <c r="H87" s="354">
        <f t="shared" si="42"/>
        <v>0</v>
      </c>
      <c r="I87" s="354">
        <f t="shared" si="42"/>
        <v>0</v>
      </c>
      <c r="J87" s="354">
        <f t="shared" si="42"/>
        <v>0</v>
      </c>
      <c r="K87" s="354">
        <f t="shared" si="42"/>
        <v>0</v>
      </c>
      <c r="L87" s="354"/>
      <c r="M87" s="354">
        <f t="shared" si="42"/>
        <v>0</v>
      </c>
      <c r="N87" s="354"/>
      <c r="O87" s="352">
        <f t="shared" si="30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30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30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30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30"/>
        <v>0</v>
      </c>
    </row>
    <row r="92" spans="1:20" x14ac:dyDescent="0.3">
      <c r="A92" s="349">
        <v>9</v>
      </c>
      <c r="B92" s="350" t="s">
        <v>51</v>
      </c>
      <c r="C92" s="354">
        <f t="shared" ref="C92:K92" si="43">SUM(C95,C97)</f>
        <v>0</v>
      </c>
      <c r="D92" s="354">
        <f t="shared" si="43"/>
        <v>0.43197735053191688</v>
      </c>
      <c r="E92" s="354">
        <f t="shared" si="43"/>
        <v>0.60626514109334395</v>
      </c>
      <c r="F92" s="354">
        <f t="shared" si="43"/>
        <v>0</v>
      </c>
      <c r="G92" s="354">
        <f t="shared" si="43"/>
        <v>0</v>
      </c>
      <c r="H92" s="354">
        <f t="shared" si="43"/>
        <v>0.65828388282134398</v>
      </c>
      <c r="I92" s="354">
        <f t="shared" si="43"/>
        <v>0</v>
      </c>
      <c r="J92" s="354">
        <f t="shared" si="43"/>
        <v>0.79657070359714577</v>
      </c>
      <c r="K92" s="354">
        <f t="shared" si="43"/>
        <v>0.72676838662934395</v>
      </c>
      <c r="L92" s="354"/>
      <c r="M92" s="354">
        <f>SUM(M95,M97)</f>
        <v>0.79186582294934404</v>
      </c>
      <c r="N92" s="354"/>
      <c r="O92" s="352">
        <f t="shared" si="30"/>
        <v>0.60412543894913051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30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44">SUM(C87,C84,C79,C70,C63)+C93</f>
        <v>0</v>
      </c>
      <c r="D94" s="360">
        <f t="shared" si="44"/>
        <v>5.0780240576000004</v>
      </c>
      <c r="E94" s="360">
        <f t="shared" si="44"/>
        <v>7.1268296079999995</v>
      </c>
      <c r="F94" s="360">
        <f t="shared" si="44"/>
        <v>0</v>
      </c>
      <c r="G94" s="360">
        <f t="shared" si="44"/>
        <v>0</v>
      </c>
      <c r="H94" s="360">
        <f t="shared" si="44"/>
        <v>7.7383256079999994</v>
      </c>
      <c r="I94" s="360">
        <f t="shared" si="44"/>
        <v>0</v>
      </c>
      <c r="J94" s="360">
        <f t="shared" si="44"/>
        <v>9.3639288992000012</v>
      </c>
      <c r="K94" s="360">
        <f t="shared" si="44"/>
        <v>8.5433816079999989</v>
      </c>
      <c r="L94" s="360">
        <f t="shared" si="44"/>
        <v>0</v>
      </c>
      <c r="M94" s="360">
        <f t="shared" si="44"/>
        <v>9.3086216079999993</v>
      </c>
      <c r="N94" s="361"/>
      <c r="O94" s="455">
        <f t="shared" si="30"/>
        <v>7.1016767638727893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45">SUM(C96:C96)</f>
        <v>0</v>
      </c>
      <c r="D95" s="354">
        <f t="shared" si="45"/>
        <v>0.10579047519198082</v>
      </c>
      <c r="E95" s="354">
        <f t="shared" si="45"/>
        <v>0.148473241223464</v>
      </c>
      <c r="F95" s="354">
        <f t="shared" si="45"/>
        <v>0</v>
      </c>
      <c r="G95" s="354">
        <f t="shared" si="45"/>
        <v>0</v>
      </c>
      <c r="H95" s="354">
        <f t="shared" si="45"/>
        <v>0.16121253739146399</v>
      </c>
      <c r="I95" s="354">
        <f t="shared" si="45"/>
        <v>0</v>
      </c>
      <c r="J95" s="354">
        <f t="shared" si="45"/>
        <v>0.19507873075703364</v>
      </c>
      <c r="K95" s="354">
        <f t="shared" si="45"/>
        <v>0.17798426903946399</v>
      </c>
      <c r="L95" s="354"/>
      <c r="M95" s="354">
        <f>SUM(M96:M96)</f>
        <v>0.193926513959464</v>
      </c>
      <c r="N95" s="354"/>
      <c r="O95" s="352">
        <f t="shared" si="30"/>
        <v>0.14794923202176183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6">0.020833*D94</f>
        <v>0.10579047519198082</v>
      </c>
      <c r="E96" s="246">
        <f t="shared" si="46"/>
        <v>0.148473241223464</v>
      </c>
      <c r="F96" s="246">
        <f t="shared" si="46"/>
        <v>0</v>
      </c>
      <c r="G96" s="246">
        <f t="shared" si="46"/>
        <v>0</v>
      </c>
      <c r="H96" s="246">
        <f t="shared" si="46"/>
        <v>0.16121253739146399</v>
      </c>
      <c r="I96" s="246">
        <f t="shared" si="46"/>
        <v>0</v>
      </c>
      <c r="J96" s="246">
        <f t="shared" si="46"/>
        <v>0.19507873075703364</v>
      </c>
      <c r="K96" s="246">
        <f t="shared" si="46"/>
        <v>0.17798426903946399</v>
      </c>
      <c r="L96" s="34"/>
      <c r="M96" s="246">
        <f t="shared" si="46"/>
        <v>0.193926513959464</v>
      </c>
      <c r="N96" s="39"/>
      <c r="O96" s="246">
        <f t="shared" si="30"/>
        <v>0.14794923202176183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7">SUM(D98,D99)</f>
        <v>0.32618687533993607</v>
      </c>
      <c r="E97" s="354">
        <f t="shared" si="47"/>
        <v>0.45779189986988</v>
      </c>
      <c r="F97" s="354">
        <f t="shared" si="47"/>
        <v>0</v>
      </c>
      <c r="G97" s="354">
        <f t="shared" si="47"/>
        <v>0</v>
      </c>
      <c r="H97" s="354">
        <f t="shared" si="47"/>
        <v>0.49707134542987996</v>
      </c>
      <c r="I97" s="354">
        <f t="shared" si="47"/>
        <v>0</v>
      </c>
      <c r="J97" s="354">
        <f t="shared" si="47"/>
        <v>0.60149197284011213</v>
      </c>
      <c r="K97" s="354">
        <f t="shared" si="47"/>
        <v>0.54878411758987999</v>
      </c>
      <c r="L97" s="354"/>
      <c r="M97" s="354">
        <f t="shared" si="47"/>
        <v>0.59793930898988001</v>
      </c>
      <c r="N97" s="354"/>
      <c r="O97" s="352">
        <f t="shared" si="30"/>
        <v>0.4561762069273686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48">D96</f>
        <v>0.10579047519198082</v>
      </c>
      <c r="E98" s="39">
        <f t="shared" si="48"/>
        <v>0.148473241223464</v>
      </c>
      <c r="F98" s="39">
        <f t="shared" si="48"/>
        <v>0</v>
      </c>
      <c r="G98" s="39">
        <f t="shared" si="48"/>
        <v>0</v>
      </c>
      <c r="H98" s="39">
        <f t="shared" si="48"/>
        <v>0.16121253739146399</v>
      </c>
      <c r="I98" s="39">
        <f t="shared" si="48"/>
        <v>0</v>
      </c>
      <c r="J98" s="39">
        <f t="shared" si="48"/>
        <v>0.19507873075703364</v>
      </c>
      <c r="K98" s="39">
        <f t="shared" si="48"/>
        <v>0.17798426903946399</v>
      </c>
      <c r="L98" s="39"/>
      <c r="M98" s="39">
        <f t="shared" si="48"/>
        <v>0.193926513959464</v>
      </c>
      <c r="N98" s="39"/>
      <c r="O98" s="246">
        <f t="shared" si="30"/>
        <v>0.14794923202176183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9">0.043402*D94</f>
        <v>0.22039640014795522</v>
      </c>
      <c r="E99" s="246">
        <f t="shared" si="49"/>
        <v>0.309318658646416</v>
      </c>
      <c r="F99" s="246">
        <f t="shared" si="49"/>
        <v>0</v>
      </c>
      <c r="G99" s="246">
        <f t="shared" si="49"/>
        <v>0</v>
      </c>
      <c r="H99" s="246">
        <f t="shared" si="49"/>
        <v>0.335858808038416</v>
      </c>
      <c r="I99" s="246">
        <f t="shared" si="49"/>
        <v>0</v>
      </c>
      <c r="J99" s="246">
        <f t="shared" si="49"/>
        <v>0.4064132420830785</v>
      </c>
      <c r="K99" s="246">
        <f t="shared" si="49"/>
        <v>0.37079984855041598</v>
      </c>
      <c r="L99" s="34"/>
      <c r="M99" s="246">
        <f t="shared" si="49"/>
        <v>0.40401279503041598</v>
      </c>
      <c r="N99" s="39"/>
      <c r="O99" s="246">
        <f t="shared" si="30"/>
        <v>0.3082269749056068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1.6400000000000001E-2</v>
      </c>
      <c r="E100" s="509">
        <v>1.6400000000000001E-2</v>
      </c>
      <c r="F100" s="509">
        <v>0</v>
      </c>
      <c r="G100" s="509">
        <v>0</v>
      </c>
      <c r="H100" s="509">
        <v>1.6400000000000001E-2</v>
      </c>
      <c r="I100" s="509">
        <v>0</v>
      </c>
      <c r="J100" s="509">
        <v>1.6400000000000001E-2</v>
      </c>
      <c r="K100" s="509">
        <v>1.6400000000000001E-2</v>
      </c>
      <c r="L100" s="509">
        <v>0</v>
      </c>
      <c r="M100" s="509">
        <v>1.6400000000000001E-2</v>
      </c>
      <c r="N100" s="367"/>
      <c r="O100" s="368">
        <f t="shared" si="30"/>
        <v>1.6399999999999998E-2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0">SUM(D92,D94,D100)</f>
        <v>5.5264014081319175</v>
      </c>
      <c r="E101" s="340">
        <f t="shared" si="50"/>
        <v>7.7494947490933432</v>
      </c>
      <c r="F101" s="340">
        <f t="shared" si="50"/>
        <v>0</v>
      </c>
      <c r="G101" s="340">
        <f t="shared" si="50"/>
        <v>0</v>
      </c>
      <c r="H101" s="340">
        <f t="shared" si="50"/>
        <v>8.4130094908213451</v>
      </c>
      <c r="I101" s="340">
        <f t="shared" si="50"/>
        <v>0</v>
      </c>
      <c r="J101" s="340">
        <f t="shared" si="50"/>
        <v>10.176899602797148</v>
      </c>
      <c r="K101" s="340">
        <f t="shared" si="50"/>
        <v>9.2865499946293433</v>
      </c>
      <c r="L101" s="340">
        <f t="shared" si="50"/>
        <v>0</v>
      </c>
      <c r="M101" s="340">
        <f t="shared" si="50"/>
        <v>10.116887430949344</v>
      </c>
      <c r="N101" s="356"/>
      <c r="O101" s="467">
        <f t="shared" si="30"/>
        <v>7.7222022028219204</v>
      </c>
      <c r="P101" s="335" t="s">
        <v>295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0.31710334934012019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32</v>
      </c>
      <c r="L107" s="1">
        <v>8</v>
      </c>
      <c r="M107" s="1">
        <v>20</v>
      </c>
      <c r="O107" s="1">
        <f>SUM(C107:M107)</f>
        <v>203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283635.23</v>
      </c>
      <c r="E109" s="505">
        <v>522237.58</v>
      </c>
      <c r="F109" s="504">
        <v>0</v>
      </c>
      <c r="G109" s="504">
        <v>0</v>
      </c>
      <c r="H109" s="505">
        <v>300718.36</v>
      </c>
      <c r="I109" s="504">
        <v>0</v>
      </c>
      <c r="J109" s="503">
        <v>14380.81</v>
      </c>
      <c r="K109" s="505">
        <v>350846.53</v>
      </c>
      <c r="L109" s="505">
        <v>49403.28</v>
      </c>
      <c r="M109" s="505">
        <v>144272.26999999999</v>
      </c>
      <c r="N109" s="342"/>
      <c r="O109" s="344">
        <f>SUM(C109:M109)</f>
        <v>1665494.06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1">SUM(D112:D117)</f>
        <v>1.115928</v>
      </c>
      <c r="E111" s="354">
        <f t="shared" si="51"/>
        <v>1.350012</v>
      </c>
      <c r="F111" s="354">
        <f t="shared" si="51"/>
        <v>0</v>
      </c>
      <c r="G111" s="354">
        <f t="shared" si="51"/>
        <v>0</v>
      </c>
      <c r="H111" s="354">
        <f t="shared" si="51"/>
        <v>1.9235080000000002</v>
      </c>
      <c r="I111" s="354"/>
      <c r="J111" s="354">
        <f t="shared" si="51"/>
        <v>3.0718559999999999</v>
      </c>
      <c r="K111" s="354">
        <f>SUM(K112:K117)</f>
        <v>2.5620639999999999</v>
      </c>
      <c r="L111" s="354">
        <f t="shared" si="51"/>
        <v>3.1900120000000003</v>
      </c>
      <c r="M111" s="354">
        <f t="shared" si="51"/>
        <v>3.4483159999999997</v>
      </c>
      <c r="N111" s="351"/>
      <c r="O111" s="352">
        <f t="shared" ref="O111:O149" si="52">(C111*$C$109+D111*$D$109+E111*$E$109+F111*$F$109+G111*$G$109+H111*$H$109+I111*$I$109+J111*$J$109+K111*$K$109+L111*$L$109+M111*$M$109)/$O$109</f>
        <v>1.9202338917733754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1.1526000000000001</v>
      </c>
      <c r="K112" s="34">
        <v>1.8940999999999999</v>
      </c>
      <c r="L112" s="34">
        <v>2.1177999999999999</v>
      </c>
      <c r="M112" s="34">
        <v>2.2504</v>
      </c>
      <c r="N112" s="34"/>
      <c r="O112" s="89">
        <f t="shared" si="52"/>
        <v>1.3299845161429156</v>
      </c>
    </row>
    <row r="113" spans="1:15" x14ac:dyDescent="0.3">
      <c r="A113" s="2" t="s">
        <v>4</v>
      </c>
      <c r="B113" t="s">
        <v>31</v>
      </c>
      <c r="C113" s="39">
        <f t="shared" ref="C113:M113" si="53">C112*0.04</f>
        <v>0</v>
      </c>
      <c r="D113" s="39">
        <f t="shared" si="53"/>
        <v>3.1427999999999998E-2</v>
      </c>
      <c r="E113" s="39">
        <f t="shared" si="53"/>
        <v>3.6212000000000001E-2</v>
      </c>
      <c r="F113" s="39">
        <f t="shared" si="53"/>
        <v>0</v>
      </c>
      <c r="G113" s="39">
        <f t="shared" si="53"/>
        <v>0</v>
      </c>
      <c r="H113" s="39">
        <f t="shared" si="53"/>
        <v>5.4408000000000005E-2</v>
      </c>
      <c r="I113" s="39"/>
      <c r="J113" s="39">
        <f>J112*0.06</f>
        <v>6.9155999999999995E-2</v>
      </c>
      <c r="K113" s="39">
        <f t="shared" si="53"/>
        <v>7.5763999999999998E-2</v>
      </c>
      <c r="L113" s="39">
        <f t="shared" si="53"/>
        <v>8.4711999999999996E-2</v>
      </c>
      <c r="M113" s="39">
        <f t="shared" si="53"/>
        <v>9.0015999999999999E-2</v>
      </c>
      <c r="N113" s="34"/>
      <c r="O113" s="89">
        <f t="shared" si="52"/>
        <v>5.3398424545110658E-2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1.7299999999999999E-2</v>
      </c>
      <c r="I114" s="34">
        <v>0</v>
      </c>
      <c r="J114" s="34">
        <v>0.12970000000000001</v>
      </c>
      <c r="K114" s="34">
        <v>7.4499999999999997E-2</v>
      </c>
      <c r="L114" s="34">
        <v>0.1721</v>
      </c>
      <c r="M114" s="34">
        <v>0.1069</v>
      </c>
      <c r="N114" s="34"/>
      <c r="O114" s="89">
        <f t="shared" si="52"/>
        <v>5.6038255652499896E-2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2"/>
        <v>0.19244548431172429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0.1419</v>
      </c>
      <c r="E116" s="34">
        <v>0.185</v>
      </c>
      <c r="F116" s="34">
        <v>0</v>
      </c>
      <c r="G116" s="34">
        <v>0</v>
      </c>
      <c r="H116" s="34">
        <v>0.29470000000000002</v>
      </c>
      <c r="I116" s="34">
        <v>0</v>
      </c>
      <c r="J116" s="34">
        <v>1.1533</v>
      </c>
      <c r="K116" s="34">
        <v>0.2838</v>
      </c>
      <c r="L116" s="34">
        <v>0.58150000000000002</v>
      </c>
      <c r="M116" s="34">
        <v>0.72489999999999999</v>
      </c>
      <c r="N116" s="34"/>
      <c r="O116" s="89">
        <f t="shared" si="52"/>
        <v>0.28517069665141881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2"/>
        <v>3.1965144697063642E-3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4">SUM(C119:C121,C125:C126)</f>
        <v>0</v>
      </c>
      <c r="D118" s="354">
        <f t="shared" si="54"/>
        <v>3.1762319936000001</v>
      </c>
      <c r="E118" s="354">
        <f t="shared" si="54"/>
        <v>5.2912547824000002</v>
      </c>
      <c r="F118" s="354">
        <f t="shared" si="54"/>
        <v>0</v>
      </c>
      <c r="G118" s="354">
        <f t="shared" si="54"/>
        <v>0</v>
      </c>
      <c r="H118" s="354">
        <f t="shared" si="54"/>
        <v>5.2912547824000002</v>
      </c>
      <c r="I118" s="354"/>
      <c r="J118" s="354">
        <f>SUM(J119:J121,J125:J126)</f>
        <v>5.7740822752000005</v>
      </c>
      <c r="K118" s="354">
        <f>SUM(K119:K121,K125:K126)</f>
        <v>5.2912547824000002</v>
      </c>
      <c r="L118" s="354">
        <f>SUM(L119:L121,L125:L126)</f>
        <v>5.2912547824000002</v>
      </c>
      <c r="M118" s="354">
        <f>SUM(M119:M121,M125:M126)</f>
        <v>5.2912547824000002</v>
      </c>
      <c r="N118" s="351"/>
      <c r="O118" s="352">
        <f t="shared" si="52"/>
        <v>4.9352333837287876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1.6388</v>
      </c>
      <c r="E119" s="34">
        <v>2.6566999999999998</v>
      </c>
      <c r="F119" s="34">
        <v>0</v>
      </c>
      <c r="G119" s="34">
        <v>0</v>
      </c>
      <c r="H119" s="34">
        <v>2.6566999999999998</v>
      </c>
      <c r="I119" s="34">
        <v>0</v>
      </c>
      <c r="J119" s="34">
        <v>2.9066000000000001</v>
      </c>
      <c r="K119" s="34">
        <v>2.6566999999999998</v>
      </c>
      <c r="L119" s="34">
        <v>2.6566999999999998</v>
      </c>
      <c r="M119" s="34">
        <v>2.6566999999999998</v>
      </c>
      <c r="N119" s="39"/>
      <c r="O119" s="89">
        <f t="shared" si="52"/>
        <v>2.4855084340582998</v>
      </c>
    </row>
    <row r="120" spans="1:15" x14ac:dyDescent="0.3">
      <c r="A120" s="2" t="s">
        <v>116</v>
      </c>
      <c r="B120" t="s">
        <v>117</v>
      </c>
      <c r="C120" s="39">
        <f>C119*0.405072</f>
        <v>0</v>
      </c>
      <c r="D120" s="39">
        <f t="shared" ref="D120:M120" si="55">D119*0.405072</f>
        <v>0.6638319936</v>
      </c>
      <c r="E120" s="39">
        <f t="shared" si="55"/>
        <v>1.0761547824</v>
      </c>
      <c r="F120" s="39">
        <f t="shared" si="55"/>
        <v>0</v>
      </c>
      <c r="G120" s="39">
        <f t="shared" si="55"/>
        <v>0</v>
      </c>
      <c r="H120" s="39">
        <f t="shared" si="55"/>
        <v>1.0761547824</v>
      </c>
      <c r="I120" s="39">
        <f t="shared" si="55"/>
        <v>0</v>
      </c>
      <c r="J120" s="39">
        <f t="shared" si="55"/>
        <v>1.1773822752000001</v>
      </c>
      <c r="K120" s="39">
        <f t="shared" si="55"/>
        <v>1.0761547824</v>
      </c>
      <c r="L120" s="39">
        <f t="shared" si="55"/>
        <v>1.0761547824</v>
      </c>
      <c r="M120" s="39">
        <f t="shared" si="55"/>
        <v>1.0761547824</v>
      </c>
      <c r="N120" s="39"/>
      <c r="O120" s="89">
        <f t="shared" si="52"/>
        <v>1.0068098724008634</v>
      </c>
    </row>
    <row r="121" spans="1:15" x14ac:dyDescent="0.3">
      <c r="A121" s="280" t="s">
        <v>8</v>
      </c>
      <c r="B121" s="1" t="s">
        <v>35</v>
      </c>
      <c r="C121" s="43">
        <f t="shared" ref="C121:F121" si="56">SUM(C122:C124)</f>
        <v>0</v>
      </c>
      <c r="D121" s="43">
        <f t="shared" ref="D121" si="57">SUM(D122:D124)</f>
        <v>0.66399999999999992</v>
      </c>
      <c r="E121" s="43">
        <f t="shared" si="56"/>
        <v>1.2091000000000001</v>
      </c>
      <c r="F121" s="43">
        <f t="shared" si="56"/>
        <v>0</v>
      </c>
      <c r="G121" s="43">
        <f t="shared" ref="G121:H121" si="58">SUM(G122:G124)</f>
        <v>0</v>
      </c>
      <c r="H121" s="43">
        <f t="shared" si="58"/>
        <v>1.2091000000000001</v>
      </c>
      <c r="I121" s="43"/>
      <c r="J121" s="43">
        <f>SUM(J122:J124)</f>
        <v>1.3090000000000002</v>
      </c>
      <c r="K121" s="43">
        <f t="shared" ref="K121:M121" si="59">SUM(K122:K124)</f>
        <v>1.2091000000000001</v>
      </c>
      <c r="L121" s="43">
        <f t="shared" si="59"/>
        <v>1.2091000000000001</v>
      </c>
      <c r="M121" s="43">
        <f t="shared" si="59"/>
        <v>1.2091000000000001</v>
      </c>
      <c r="N121" s="43"/>
      <c r="O121" s="75">
        <f t="shared" si="52"/>
        <v>1.1171315417312266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0.59309999999999996</v>
      </c>
      <c r="E122" s="34">
        <v>1.08</v>
      </c>
      <c r="F122" s="34">
        <v>0</v>
      </c>
      <c r="G122" s="34">
        <v>0</v>
      </c>
      <c r="H122" s="34">
        <v>1.08</v>
      </c>
      <c r="I122" s="34">
        <v>0</v>
      </c>
      <c r="J122" s="34">
        <v>1.1747000000000001</v>
      </c>
      <c r="K122" s="34">
        <v>1.08</v>
      </c>
      <c r="L122" s="34">
        <v>1.08</v>
      </c>
      <c r="M122" s="34">
        <v>1.08</v>
      </c>
      <c r="N122" s="39"/>
      <c r="O122" s="89">
        <f t="shared" si="52"/>
        <v>0.99789815763137579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6.2899999999999998E-2</v>
      </c>
      <c r="E123" s="34">
        <v>0.1145</v>
      </c>
      <c r="F123" s="34">
        <v>0</v>
      </c>
      <c r="G123" s="34">
        <v>0</v>
      </c>
      <c r="H123" s="34">
        <v>0.1145</v>
      </c>
      <c r="I123" s="34">
        <v>0</v>
      </c>
      <c r="J123" s="34">
        <v>0.1191</v>
      </c>
      <c r="K123" s="34">
        <v>0.1145</v>
      </c>
      <c r="L123" s="34">
        <v>0.1145</v>
      </c>
      <c r="M123" s="34">
        <v>0.1145</v>
      </c>
      <c r="N123" s="39"/>
      <c r="O123" s="89">
        <f t="shared" si="52"/>
        <v>0.10575218967037325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8.0000000000000002E-3</v>
      </c>
      <c r="E124" s="34">
        <v>1.46E-2</v>
      </c>
      <c r="F124" s="34">
        <v>0</v>
      </c>
      <c r="G124" s="34">
        <v>0</v>
      </c>
      <c r="H124" s="34">
        <v>1.46E-2</v>
      </c>
      <c r="I124" s="34">
        <v>0</v>
      </c>
      <c r="J124" s="34">
        <v>1.52E-2</v>
      </c>
      <c r="K124" s="34">
        <v>1.46E-2</v>
      </c>
      <c r="L124" s="34">
        <v>1.46E-2</v>
      </c>
      <c r="M124" s="34">
        <v>1.46E-2</v>
      </c>
      <c r="N124" s="39"/>
      <c r="O124" s="89">
        <f t="shared" si="52"/>
        <v>1.348119442947758E-2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0.16270000000000001</v>
      </c>
      <c r="E125" s="34">
        <v>0.2732</v>
      </c>
      <c r="F125" s="34">
        <v>0</v>
      </c>
      <c r="G125" s="34">
        <v>0</v>
      </c>
      <c r="H125" s="34">
        <v>0.2732</v>
      </c>
      <c r="I125" s="34">
        <v>0</v>
      </c>
      <c r="J125" s="34">
        <v>0.2979</v>
      </c>
      <c r="K125" s="34">
        <v>0.2732</v>
      </c>
      <c r="L125" s="34">
        <v>0.2732</v>
      </c>
      <c r="M125" s="34">
        <v>0.2732</v>
      </c>
      <c r="N125" s="39"/>
      <c r="O125" s="89">
        <f t="shared" si="52"/>
        <v>0.25459501805968615</v>
      </c>
    </row>
    <row r="126" spans="1:15" x14ac:dyDescent="0.3">
      <c r="A126" s="595"/>
      <c r="B126" t="s">
        <v>117</v>
      </c>
      <c r="C126" s="34">
        <v>0</v>
      </c>
      <c r="D126" s="34">
        <v>4.6899999999999997E-2</v>
      </c>
      <c r="E126" s="34">
        <v>7.6100000000000001E-2</v>
      </c>
      <c r="F126" s="34">
        <v>0</v>
      </c>
      <c r="G126" s="34">
        <v>0</v>
      </c>
      <c r="H126" s="34">
        <v>7.6100000000000001E-2</v>
      </c>
      <c r="I126" s="34">
        <v>0</v>
      </c>
      <c r="J126" s="34">
        <v>8.3199999999999996E-2</v>
      </c>
      <c r="K126" s="34">
        <v>7.6100000000000001E-2</v>
      </c>
      <c r="L126" s="34">
        <v>7.6100000000000001E-2</v>
      </c>
      <c r="M126" s="34">
        <v>7.6100000000000001E-2</v>
      </c>
      <c r="N126" s="39"/>
      <c r="O126" s="89">
        <f t="shared" si="52"/>
        <v>7.1188517478711383E-2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0.49980000000000002</v>
      </c>
      <c r="E127" s="354">
        <f t="shared" ref="E127:H127" si="60">SUM(E128:E130)</f>
        <v>0.61990000000000001</v>
      </c>
      <c r="F127" s="354">
        <f t="shared" si="60"/>
        <v>0</v>
      </c>
      <c r="G127" s="354">
        <f t="shared" si="60"/>
        <v>0</v>
      </c>
      <c r="H127" s="354">
        <f t="shared" si="60"/>
        <v>0.61990000000000001</v>
      </c>
      <c r="I127" s="354"/>
      <c r="J127" s="354">
        <f>SUM(J128:J130)</f>
        <v>1.1900999999999999</v>
      </c>
      <c r="K127" s="354">
        <f t="shared" ref="K127:M127" si="61">SUM(K128:K130)</f>
        <v>0.61990000000000001</v>
      </c>
      <c r="L127" s="354">
        <f t="shared" si="61"/>
        <v>0.61990000000000001</v>
      </c>
      <c r="M127" s="354">
        <f t="shared" si="61"/>
        <v>0.61990000000000001</v>
      </c>
      <c r="N127" s="354"/>
      <c r="O127" s="352">
        <f t="shared" si="52"/>
        <v>0.60437028189280961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0.1804</v>
      </c>
      <c r="E128" s="34">
        <v>0.30049999999999999</v>
      </c>
      <c r="F128" s="34">
        <v>0</v>
      </c>
      <c r="G128" s="34">
        <v>0</v>
      </c>
      <c r="H128" s="34">
        <v>0.30049999999999999</v>
      </c>
      <c r="I128" s="34">
        <v>0</v>
      </c>
      <c r="J128" s="34">
        <v>0.32790000000000002</v>
      </c>
      <c r="K128" s="34">
        <v>0.30049999999999999</v>
      </c>
      <c r="L128" s="34">
        <v>0.30049999999999999</v>
      </c>
      <c r="M128" s="34">
        <v>0.30049999999999999</v>
      </c>
      <c r="N128" s="39"/>
      <c r="O128" s="89">
        <f t="shared" si="52"/>
        <v>0.28028344220032825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0.31940000000000002</v>
      </c>
      <c r="E129" s="34">
        <v>0.31940000000000002</v>
      </c>
      <c r="F129" s="34">
        <v>0</v>
      </c>
      <c r="G129" s="34">
        <v>0</v>
      </c>
      <c r="H129" s="34">
        <v>0.31940000000000002</v>
      </c>
      <c r="I129" s="34">
        <v>0</v>
      </c>
      <c r="J129" s="34">
        <v>0.31940000000000002</v>
      </c>
      <c r="K129" s="34">
        <v>0.31940000000000002</v>
      </c>
      <c r="L129" s="34">
        <v>0.31940000000000002</v>
      </c>
      <c r="M129" s="34">
        <v>0.31940000000000002</v>
      </c>
      <c r="N129" s="39"/>
      <c r="O129" s="89">
        <f t="shared" si="52"/>
        <v>0.31940000000000002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2"/>
        <v>4.6868396924814003E-3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2"/>
        <v>4.6868396924814003E-3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2">SUM(E133:E134)</f>
        <v>0</v>
      </c>
      <c r="F132" s="354">
        <f t="shared" si="62"/>
        <v>0</v>
      </c>
      <c r="G132" s="354">
        <f t="shared" si="62"/>
        <v>0</v>
      </c>
      <c r="H132" s="354">
        <f t="shared" si="62"/>
        <v>0</v>
      </c>
      <c r="I132" s="354"/>
      <c r="J132" s="354">
        <f t="shared" si="62"/>
        <v>0</v>
      </c>
      <c r="K132" s="354">
        <f t="shared" si="62"/>
        <v>0</v>
      </c>
      <c r="L132" s="354">
        <f t="shared" si="62"/>
        <v>0</v>
      </c>
      <c r="M132" s="354">
        <f t="shared" si="62"/>
        <v>0</v>
      </c>
      <c r="N132" s="354"/>
      <c r="O132" s="352">
        <f t="shared" si="52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2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2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3">SUM(E136:E139)</f>
        <v>0</v>
      </c>
      <c r="F135" s="354">
        <f t="shared" si="63"/>
        <v>0</v>
      </c>
      <c r="G135" s="354">
        <f t="shared" si="63"/>
        <v>0</v>
      </c>
      <c r="H135" s="354">
        <f t="shared" si="63"/>
        <v>0</v>
      </c>
      <c r="I135" s="354"/>
      <c r="J135" s="354">
        <f t="shared" si="63"/>
        <v>0</v>
      </c>
      <c r="K135" s="354">
        <f t="shared" si="63"/>
        <v>0</v>
      </c>
      <c r="L135" s="354">
        <f>SUM(L136:L139)</f>
        <v>0</v>
      </c>
      <c r="M135" s="354">
        <f t="shared" si="63"/>
        <v>0</v>
      </c>
      <c r="N135" s="354"/>
      <c r="O135" s="352">
        <f t="shared" si="52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2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2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2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2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64">SUM(C143,C145)</f>
        <v>0</v>
      </c>
      <c r="D140" s="354">
        <f t="shared" si="64"/>
        <v>0.40764245273556482</v>
      </c>
      <c r="E140" s="354">
        <f t="shared" si="64"/>
        <v>0.61769293584520324</v>
      </c>
      <c r="F140" s="354">
        <f t="shared" si="64"/>
        <v>0</v>
      </c>
      <c r="G140" s="354">
        <f t="shared" si="64"/>
        <v>0</v>
      </c>
      <c r="H140" s="354">
        <f t="shared" si="64"/>
        <v>0.66647909357320323</v>
      </c>
      <c r="I140" s="354"/>
      <c r="J140" s="354">
        <f t="shared" si="64"/>
        <v>0.85374570399471372</v>
      </c>
      <c r="K140" s="354">
        <f t="shared" si="64"/>
        <v>0.72079977538120332</v>
      </c>
      <c r="L140" s="354">
        <f t="shared" si="64"/>
        <v>0.7742180558452032</v>
      </c>
      <c r="M140" s="354">
        <f t="shared" si="64"/>
        <v>0.79619146051720335</v>
      </c>
      <c r="N140" s="354"/>
      <c r="O140" s="352">
        <f t="shared" si="52"/>
        <v>0.63459346133247563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2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65">SUM(C135,C132,C127,C118,C111)+C141</f>
        <v>0</v>
      </c>
      <c r="D142" s="360">
        <f t="shared" si="65"/>
        <v>4.7919599935999999</v>
      </c>
      <c r="E142" s="360">
        <f t="shared" si="65"/>
        <v>7.2611667824000001</v>
      </c>
      <c r="F142" s="360">
        <f t="shared" si="65"/>
        <v>0</v>
      </c>
      <c r="G142" s="360">
        <f t="shared" si="65"/>
        <v>0</v>
      </c>
      <c r="H142" s="360">
        <f t="shared" si="65"/>
        <v>7.8346627824000006</v>
      </c>
      <c r="I142" s="360">
        <f t="shared" si="65"/>
        <v>0</v>
      </c>
      <c r="J142" s="360">
        <f t="shared" si="65"/>
        <v>10.036038275200001</v>
      </c>
      <c r="K142" s="360">
        <f t="shared" si="65"/>
        <v>8.4732187824</v>
      </c>
      <c r="L142" s="360">
        <f t="shared" si="65"/>
        <v>9.1011667824</v>
      </c>
      <c r="M142" s="360">
        <f t="shared" si="65"/>
        <v>9.3594707824000007</v>
      </c>
      <c r="N142" s="361"/>
      <c r="O142" s="362">
        <f t="shared" si="52"/>
        <v>7.4598375573949731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66">SUM(C144:C144)</f>
        <v>0</v>
      </c>
      <c r="D143" s="354">
        <f t="shared" si="66"/>
        <v>9.9830902546668807E-2</v>
      </c>
      <c r="E143" s="354">
        <f t="shared" si="66"/>
        <v>0.15127188757773921</v>
      </c>
      <c r="F143" s="354">
        <f t="shared" si="66"/>
        <v>0</v>
      </c>
      <c r="G143" s="354">
        <f t="shared" si="66"/>
        <v>0</v>
      </c>
      <c r="H143" s="354">
        <f t="shared" si="66"/>
        <v>0.16321952974573922</v>
      </c>
      <c r="I143" s="354"/>
      <c r="J143" s="354">
        <f t="shared" si="66"/>
        <v>0.20908078538724162</v>
      </c>
      <c r="K143" s="354">
        <f t="shared" si="66"/>
        <v>0.17652256689373921</v>
      </c>
      <c r="L143" s="354">
        <f t="shared" si="66"/>
        <v>0.1896046075777392</v>
      </c>
      <c r="M143" s="354">
        <f t="shared" si="66"/>
        <v>0.19498585480973923</v>
      </c>
      <c r="N143" s="354"/>
      <c r="O143" s="352">
        <f t="shared" si="52"/>
        <v>0.15541079583320946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7">0.020833*D142</f>
        <v>9.9830902546668807E-2</v>
      </c>
      <c r="E144" s="246">
        <f t="shared" si="67"/>
        <v>0.15127188757773921</v>
      </c>
      <c r="F144" s="246">
        <f t="shared" si="67"/>
        <v>0</v>
      </c>
      <c r="G144" s="246">
        <f t="shared" si="67"/>
        <v>0</v>
      </c>
      <c r="H144" s="246">
        <f t="shared" si="67"/>
        <v>0.16321952974573922</v>
      </c>
      <c r="I144" s="34"/>
      <c r="J144" s="246">
        <f t="shared" si="67"/>
        <v>0.20908078538724162</v>
      </c>
      <c r="K144" s="246">
        <f t="shared" si="67"/>
        <v>0.17652256689373921</v>
      </c>
      <c r="L144" s="246">
        <f t="shared" si="67"/>
        <v>0.1896046075777392</v>
      </c>
      <c r="M144" s="246">
        <f t="shared" si="67"/>
        <v>0.19498585480973923</v>
      </c>
      <c r="N144" s="39"/>
      <c r="O144" s="246">
        <f t="shared" si="52"/>
        <v>0.15541079583320946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0.307811550188896</v>
      </c>
      <c r="E145" s="354">
        <f t="shared" ref="E145:M145" si="68">SUM(E146,E147)</f>
        <v>0.466421048267464</v>
      </c>
      <c r="F145" s="354">
        <f t="shared" si="68"/>
        <v>0</v>
      </c>
      <c r="G145" s="354">
        <f t="shared" si="68"/>
        <v>0</v>
      </c>
      <c r="H145" s="354">
        <f t="shared" si="68"/>
        <v>0.50325956382746406</v>
      </c>
      <c r="I145" s="354"/>
      <c r="J145" s="354">
        <f t="shared" si="68"/>
        <v>0.6446649186074721</v>
      </c>
      <c r="K145" s="354">
        <f t="shared" si="68"/>
        <v>0.54427720848746408</v>
      </c>
      <c r="L145" s="354">
        <f t="shared" si="68"/>
        <v>0.58461344826746398</v>
      </c>
      <c r="M145" s="354">
        <f t="shared" si="68"/>
        <v>0.60120560570746417</v>
      </c>
      <c r="N145" s="354"/>
      <c r="O145" s="352">
        <f t="shared" si="52"/>
        <v>0.47918266549926608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9">D144</f>
        <v>9.9830902546668807E-2</v>
      </c>
      <c r="E146" s="39">
        <f>E144</f>
        <v>0.15127188757773921</v>
      </c>
      <c r="F146" s="39">
        <f t="shared" si="69"/>
        <v>0</v>
      </c>
      <c r="G146" s="39">
        <f t="shared" si="69"/>
        <v>0</v>
      </c>
      <c r="H146" s="39">
        <f t="shared" si="69"/>
        <v>0.16321952974573922</v>
      </c>
      <c r="I146" s="39"/>
      <c r="J146" s="39">
        <f t="shared" si="69"/>
        <v>0.20908078538724162</v>
      </c>
      <c r="K146" s="39">
        <f t="shared" si="69"/>
        <v>0.17652256689373921</v>
      </c>
      <c r="L146" s="39">
        <f t="shared" si="69"/>
        <v>0.1896046075777392</v>
      </c>
      <c r="M146" s="39">
        <f t="shared" si="69"/>
        <v>0.19498585480973923</v>
      </c>
      <c r="N146" s="39"/>
      <c r="O146" s="39">
        <f t="shared" si="52"/>
        <v>0.15541079583320946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70">0.043402*D142</f>
        <v>0.20798064764222721</v>
      </c>
      <c r="E147" s="246">
        <f t="shared" si="70"/>
        <v>0.31514916068972482</v>
      </c>
      <c r="F147" s="246">
        <f t="shared" si="70"/>
        <v>0</v>
      </c>
      <c r="G147" s="246">
        <f t="shared" si="70"/>
        <v>0</v>
      </c>
      <c r="H147" s="246">
        <f t="shared" si="70"/>
        <v>0.34004003408172484</v>
      </c>
      <c r="I147" s="34"/>
      <c r="J147" s="246">
        <f t="shared" si="70"/>
        <v>0.43558413322023048</v>
      </c>
      <c r="K147" s="246">
        <f t="shared" si="70"/>
        <v>0.36775464159372484</v>
      </c>
      <c r="L147" s="246">
        <f t="shared" si="70"/>
        <v>0.39500884068972481</v>
      </c>
      <c r="M147" s="246">
        <f t="shared" si="70"/>
        <v>0.40621975089772488</v>
      </c>
      <c r="N147" s="39"/>
      <c r="O147" s="246">
        <f t="shared" si="52"/>
        <v>0.32377186966605664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1.72E-2</v>
      </c>
      <c r="E148" s="509">
        <v>1.72E-2</v>
      </c>
      <c r="F148" s="509">
        <v>0</v>
      </c>
      <c r="G148" s="509">
        <v>0</v>
      </c>
      <c r="H148" s="509">
        <v>1.72E-2</v>
      </c>
      <c r="I148" s="509">
        <v>0</v>
      </c>
      <c r="J148" s="509">
        <v>1.72E-2</v>
      </c>
      <c r="K148" s="509">
        <v>1.72E-2</v>
      </c>
      <c r="L148" s="509">
        <v>1.72E-2</v>
      </c>
      <c r="M148" s="509">
        <v>1.72E-2</v>
      </c>
      <c r="N148" s="367"/>
      <c r="O148" s="368">
        <f t="shared" si="52"/>
        <v>1.72E-2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71">SUM(D140,D142,D148)</f>
        <v>5.2168024463355644</v>
      </c>
      <c r="E149" s="340">
        <f t="shared" si="71"/>
        <v>7.896059718245203</v>
      </c>
      <c r="F149" s="340">
        <f t="shared" si="71"/>
        <v>0</v>
      </c>
      <c r="G149" s="340">
        <f t="shared" si="71"/>
        <v>0</v>
      </c>
      <c r="H149" s="340">
        <f t="shared" si="71"/>
        <v>8.5183418759732046</v>
      </c>
      <c r="I149" s="340">
        <f t="shared" si="71"/>
        <v>0</v>
      </c>
      <c r="J149" s="340">
        <f t="shared" si="71"/>
        <v>10.906983979194715</v>
      </c>
      <c r="K149" s="340">
        <f t="shared" si="71"/>
        <v>9.2112185577812049</v>
      </c>
      <c r="L149" s="340">
        <f t="shared" si="71"/>
        <v>9.8925848382452042</v>
      </c>
      <c r="M149" s="340">
        <f t="shared" si="71"/>
        <v>10.172862242917205</v>
      </c>
      <c r="N149" s="369"/>
      <c r="O149" s="467">
        <f t="shared" si="52"/>
        <v>8.111631018727449</v>
      </c>
      <c r="P149" t="s">
        <v>296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0.3330947956412898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2</v>
      </c>
      <c r="D155" s="1">
        <v>28</v>
      </c>
      <c r="E155" s="1">
        <v>99</v>
      </c>
      <c r="F155" s="1">
        <v>0</v>
      </c>
      <c r="G155" s="1">
        <v>0</v>
      </c>
      <c r="H155" s="1">
        <v>37</v>
      </c>
      <c r="I155" s="1">
        <v>0</v>
      </c>
      <c r="J155" s="1">
        <v>0</v>
      </c>
      <c r="K155" s="1">
        <v>24</v>
      </c>
      <c r="L155" s="1">
        <v>6</v>
      </c>
      <c r="M155" s="1">
        <v>41</v>
      </c>
      <c r="O155" s="1">
        <f>SUM(C155:M155)</f>
        <v>237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8741.16</v>
      </c>
      <c r="D157" s="505">
        <v>160808.85999999999</v>
      </c>
      <c r="E157" s="505">
        <v>842300.73</v>
      </c>
      <c r="F157" s="504">
        <v>0</v>
      </c>
      <c r="G157" s="504">
        <v>0</v>
      </c>
      <c r="H157" s="505">
        <v>326878.51</v>
      </c>
      <c r="I157" s="504">
        <v>0</v>
      </c>
      <c r="J157" s="502">
        <v>0</v>
      </c>
      <c r="K157" s="505">
        <v>209356.93</v>
      </c>
      <c r="L157" s="505">
        <v>38889.64</v>
      </c>
      <c r="M157" s="505">
        <v>264314.94</v>
      </c>
      <c r="N157" s="342"/>
      <c r="O157" s="344">
        <f>SUM(C157:M157)</f>
        <v>1851290.7699999998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0.86630000000000007</v>
      </c>
      <c r="D159" s="354">
        <f>SUM(D160:D164)</f>
        <v>1.1984239999999999</v>
      </c>
      <c r="E159" s="354">
        <f t="shared" ref="E159:H159" si="72">SUM(E160:E164)</f>
        <v>1.3090079999999999</v>
      </c>
      <c r="F159" s="354">
        <f t="shared" si="72"/>
        <v>0</v>
      </c>
      <c r="G159" s="354">
        <f t="shared" si="72"/>
        <v>0</v>
      </c>
      <c r="H159" s="354">
        <f t="shared" si="72"/>
        <v>1.8472080000000002</v>
      </c>
      <c r="I159" s="354"/>
      <c r="J159" s="354"/>
      <c r="K159" s="354">
        <f>SUM(K160:K164)</f>
        <v>2.6120640000000002</v>
      </c>
      <c r="L159" s="354">
        <f>SUM(L160:L164)</f>
        <v>3.0793920000000004</v>
      </c>
      <c r="M159" s="354">
        <f t="shared" ref="M159" si="73">SUM(M160:M164)</f>
        <v>3.7061920000000006</v>
      </c>
      <c r="N159" s="354"/>
      <c r="O159" s="352">
        <f t="shared" ref="O159:O197" si="74">(C159*$C$157+D159*$D$157+E159*$E$157+F159*$F$157+G159*$G$157+H159*$H$157+I159*$I$157+J159*$J$157+K159*$K$157+L159*$L$157+M159*$M$157)/$O$157</f>
        <v>1.919143538554692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2.1023000000000001</v>
      </c>
      <c r="M160" s="34">
        <v>2.4598</v>
      </c>
      <c r="N160" s="34"/>
      <c r="O160" s="89">
        <f t="shared" si="74"/>
        <v>1.3325484380884156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5">D160*0.04</f>
        <v>3.1424000000000001E-2</v>
      </c>
      <c r="E161" s="39">
        <f t="shared" si="75"/>
        <v>3.6208000000000004E-2</v>
      </c>
      <c r="F161" s="39">
        <f t="shared" si="75"/>
        <v>0</v>
      </c>
      <c r="G161" s="39">
        <f t="shared" si="75"/>
        <v>0</v>
      </c>
      <c r="H161" s="39">
        <f t="shared" si="75"/>
        <v>5.4408000000000005E-2</v>
      </c>
      <c r="I161" s="39"/>
      <c r="J161" s="39"/>
      <c r="K161" s="39">
        <f t="shared" si="75"/>
        <v>7.5763999999999998E-2</v>
      </c>
      <c r="L161" s="39">
        <f t="shared" si="75"/>
        <v>8.4092E-2</v>
      </c>
      <c r="M161" s="39">
        <f t="shared" si="75"/>
        <v>9.8392000000000007E-2</v>
      </c>
      <c r="N161" s="34"/>
      <c r="O161" s="89">
        <f t="shared" si="74"/>
        <v>5.3301937523536631E-2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1.43E-2</v>
      </c>
      <c r="E162" s="34">
        <v>2.6200000000000001E-2</v>
      </c>
      <c r="F162" s="34">
        <v>0</v>
      </c>
      <c r="G162" s="34">
        <v>0</v>
      </c>
      <c r="H162" s="34">
        <v>6.1000000000000004E-3</v>
      </c>
      <c r="I162" s="34">
        <v>0</v>
      </c>
      <c r="J162" s="34">
        <v>0</v>
      </c>
      <c r="K162" s="34">
        <v>4.4499999999999998E-2</v>
      </c>
      <c r="L162" s="34">
        <v>0.1051</v>
      </c>
      <c r="M162" s="34">
        <v>6.3E-2</v>
      </c>
      <c r="N162" s="34"/>
      <c r="O162" s="89">
        <f t="shared" si="74"/>
        <v>3.0474591791974419E-2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4"/>
        <v>0.1940606973792669</v>
      </c>
    </row>
    <row r="164" spans="1:15" x14ac:dyDescent="0.3">
      <c r="A164" s="2" t="s">
        <v>6</v>
      </c>
      <c r="B164" t="s">
        <v>33</v>
      </c>
      <c r="C164" s="34">
        <v>0.17480000000000001</v>
      </c>
      <c r="D164" s="34">
        <v>0.23730000000000001</v>
      </c>
      <c r="E164" s="34">
        <v>0.17249999999999999</v>
      </c>
      <c r="F164" s="34">
        <v>0</v>
      </c>
      <c r="G164" s="34">
        <v>0</v>
      </c>
      <c r="H164" s="34">
        <v>0.2296</v>
      </c>
      <c r="I164" s="34">
        <v>0</v>
      </c>
      <c r="J164" s="34">
        <v>0</v>
      </c>
      <c r="K164" s="34">
        <v>0.3639</v>
      </c>
      <c r="L164" s="34">
        <v>0.55410000000000004</v>
      </c>
      <c r="M164" s="34">
        <v>0.80900000000000005</v>
      </c>
      <c r="N164" s="34"/>
      <c r="O164" s="89">
        <f t="shared" si="74"/>
        <v>0.30875787377149838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4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6">SUM(C167:C169,C173:C174)</f>
        <v>3.4104863504000003</v>
      </c>
      <c r="D166" s="354">
        <f t="shared" si="76"/>
        <v>3.4104863504000003</v>
      </c>
      <c r="E166" s="354">
        <f t="shared" si="76"/>
        <v>5.4772761024000003</v>
      </c>
      <c r="F166" s="354">
        <f t="shared" si="76"/>
        <v>0</v>
      </c>
      <c r="G166" s="354">
        <f t="shared" si="76"/>
        <v>0</v>
      </c>
      <c r="H166" s="354">
        <f t="shared" si="76"/>
        <v>5.4772761024000003</v>
      </c>
      <c r="I166" s="354"/>
      <c r="J166" s="354"/>
      <c r="K166" s="354">
        <f>SUM(K167:K169,K173:K174)</f>
        <v>5.4772761024000003</v>
      </c>
      <c r="L166" s="354">
        <f>SUM(L167:L169,L173:L174)</f>
        <v>5.4772761024000003</v>
      </c>
      <c r="M166" s="354">
        <f>SUM(M167:M169,M173:M174)</f>
        <v>5.4772761024000003</v>
      </c>
      <c r="N166" s="351"/>
      <c r="O166" s="352">
        <f t="shared" si="74"/>
        <v>5.2879896599534719</v>
      </c>
    </row>
    <row r="167" spans="1:15" x14ac:dyDescent="0.3">
      <c r="A167" s="2" t="s">
        <v>115</v>
      </c>
      <c r="B167" t="s">
        <v>114</v>
      </c>
      <c r="C167" s="34">
        <v>1.7757000000000001</v>
      </c>
      <c r="D167" s="34">
        <v>1.7757000000000001</v>
      </c>
      <c r="E167" s="34">
        <v>2.7791999999999999</v>
      </c>
      <c r="F167" s="34">
        <v>0</v>
      </c>
      <c r="G167" s="34">
        <v>0</v>
      </c>
      <c r="H167" s="34">
        <v>2.7791999999999999</v>
      </c>
      <c r="I167" s="34">
        <v>0</v>
      </c>
      <c r="J167" s="34">
        <v>0</v>
      </c>
      <c r="K167" s="34">
        <v>2.7791999999999999</v>
      </c>
      <c r="L167" s="34">
        <v>2.7791999999999999</v>
      </c>
      <c r="M167" s="34">
        <v>2.7791999999999999</v>
      </c>
      <c r="N167" s="39"/>
      <c r="O167" s="89">
        <f t="shared" si="74"/>
        <v>2.6872946938065274</v>
      </c>
    </row>
    <row r="168" spans="1:15" x14ac:dyDescent="0.3">
      <c r="A168" s="2" t="s">
        <v>116</v>
      </c>
      <c r="B168" t="s">
        <v>117</v>
      </c>
      <c r="C168" s="39">
        <f>C167*0.405072</f>
        <v>0.7192863504</v>
      </c>
      <c r="D168" s="39">
        <f t="shared" ref="D168:M168" si="77">D167*0.405072</f>
        <v>0.7192863504</v>
      </c>
      <c r="E168" s="39">
        <f t="shared" si="77"/>
        <v>1.1257761023999999</v>
      </c>
      <c r="F168" s="39">
        <f t="shared" si="77"/>
        <v>0</v>
      </c>
      <c r="G168" s="39">
        <f t="shared" si="77"/>
        <v>0</v>
      </c>
      <c r="H168" s="39">
        <f t="shared" si="77"/>
        <v>1.1257761023999999</v>
      </c>
      <c r="I168" s="39">
        <f t="shared" si="77"/>
        <v>0</v>
      </c>
      <c r="J168" s="39">
        <f t="shared" si="77"/>
        <v>0</v>
      </c>
      <c r="K168" s="39">
        <f t="shared" si="77"/>
        <v>1.1257761023999999</v>
      </c>
      <c r="L168" s="39">
        <f t="shared" si="77"/>
        <v>1.1257761023999999</v>
      </c>
      <c r="M168" s="39">
        <f t="shared" si="77"/>
        <v>1.1257761023999999</v>
      </c>
      <c r="N168" s="39"/>
      <c r="O168" s="89">
        <f t="shared" si="74"/>
        <v>1.0885478362095975</v>
      </c>
    </row>
    <row r="169" spans="1:15" x14ac:dyDescent="0.3">
      <c r="A169" s="280" t="s">
        <v>8</v>
      </c>
      <c r="B169" s="1" t="s">
        <v>35</v>
      </c>
      <c r="C169" s="43">
        <f t="shared" ref="C169:F169" si="78">SUM(C170:C172)</f>
        <v>0.69040000000000001</v>
      </c>
      <c r="D169" s="43">
        <f t="shared" ref="D169" si="79">SUM(D170:D172)</f>
        <v>0.69040000000000001</v>
      </c>
      <c r="E169" s="43">
        <f t="shared" si="78"/>
        <v>1.2106999999999999</v>
      </c>
      <c r="F169" s="43">
        <f t="shared" si="78"/>
        <v>0</v>
      </c>
      <c r="G169" s="43">
        <f t="shared" ref="G169:H169" si="80">SUM(G170:G172)</f>
        <v>0</v>
      </c>
      <c r="H169" s="43">
        <f t="shared" si="80"/>
        <v>1.2106999999999999</v>
      </c>
      <c r="I169" s="43"/>
      <c r="J169" s="43"/>
      <c r="K169" s="43">
        <f t="shared" ref="K169:M169" si="81">SUM(K170:K172)</f>
        <v>1.2106999999999999</v>
      </c>
      <c r="L169" s="43">
        <f t="shared" si="81"/>
        <v>1.2106999999999999</v>
      </c>
      <c r="M169" s="43">
        <f t="shared" si="81"/>
        <v>1.2106999999999999</v>
      </c>
      <c r="N169" s="43"/>
      <c r="O169" s="75">
        <f t="shared" si="74"/>
        <v>1.1630484496138878</v>
      </c>
    </row>
    <row r="170" spans="1:15" x14ac:dyDescent="0.3">
      <c r="A170" s="2" t="s">
        <v>9</v>
      </c>
      <c r="B170" t="s">
        <v>108</v>
      </c>
      <c r="C170" s="34">
        <v>0.61670000000000003</v>
      </c>
      <c r="D170" s="34">
        <v>0.61670000000000003</v>
      </c>
      <c r="E170" s="34">
        <v>1.0813999999999999</v>
      </c>
      <c r="F170" s="34">
        <v>0</v>
      </c>
      <c r="G170" s="34">
        <v>0</v>
      </c>
      <c r="H170" s="34">
        <v>1.0813999999999999</v>
      </c>
      <c r="I170" s="34">
        <v>0</v>
      </c>
      <c r="J170" s="34">
        <v>0</v>
      </c>
      <c r="K170" s="34">
        <v>1.0813999999999999</v>
      </c>
      <c r="L170" s="34">
        <v>1.0813999999999999</v>
      </c>
      <c r="M170" s="34">
        <v>1.0813999999999999</v>
      </c>
      <c r="N170" s="39"/>
      <c r="O170" s="89">
        <f t="shared" si="74"/>
        <v>1.0388405622440391</v>
      </c>
    </row>
    <row r="171" spans="1:15" x14ac:dyDescent="0.3">
      <c r="A171" s="2" t="s">
        <v>10</v>
      </c>
      <c r="B171" t="s">
        <v>109</v>
      </c>
      <c r="C171" s="34">
        <v>6.54E-2</v>
      </c>
      <c r="D171" s="34">
        <v>6.54E-2</v>
      </c>
      <c r="E171" s="34">
        <v>0.1147</v>
      </c>
      <c r="F171" s="34">
        <v>0</v>
      </c>
      <c r="G171" s="34">
        <v>0</v>
      </c>
      <c r="H171" s="34">
        <v>0.1147</v>
      </c>
      <c r="I171" s="34">
        <v>0</v>
      </c>
      <c r="J171" s="34">
        <v>0</v>
      </c>
      <c r="K171" s="34">
        <v>0.1147</v>
      </c>
      <c r="L171" s="34">
        <v>0.1147</v>
      </c>
      <c r="M171" s="34">
        <v>0.1147</v>
      </c>
      <c r="N171" s="39"/>
      <c r="O171" s="89">
        <f t="shared" si="74"/>
        <v>0.11018487135491958</v>
      </c>
    </row>
    <row r="172" spans="1:15" x14ac:dyDescent="0.3">
      <c r="A172" s="2" t="s">
        <v>11</v>
      </c>
      <c r="B172" t="s">
        <v>110</v>
      </c>
      <c r="C172" s="34">
        <v>8.3000000000000001E-3</v>
      </c>
      <c r="D172" s="34">
        <v>8.3000000000000001E-3</v>
      </c>
      <c r="E172" s="34">
        <v>1.46E-2</v>
      </c>
      <c r="F172" s="34">
        <v>0</v>
      </c>
      <c r="G172" s="34">
        <v>0</v>
      </c>
      <c r="H172" s="34">
        <v>1.46E-2</v>
      </c>
      <c r="I172" s="34">
        <v>0</v>
      </c>
      <c r="J172" s="34">
        <v>0</v>
      </c>
      <c r="K172" s="34">
        <v>1.46E-2</v>
      </c>
      <c r="L172" s="34">
        <v>1.46E-2</v>
      </c>
      <c r="M172" s="34">
        <v>1.46E-2</v>
      </c>
      <c r="N172" s="39"/>
      <c r="O172" s="89">
        <f t="shared" si="74"/>
        <v>1.4023016014928872E-2</v>
      </c>
    </row>
    <row r="173" spans="1:15" x14ac:dyDescent="0.3">
      <c r="A173" s="595" t="s">
        <v>14</v>
      </c>
      <c r="B173" t="s">
        <v>118</v>
      </c>
      <c r="C173" s="34">
        <v>0.17430000000000001</v>
      </c>
      <c r="D173" s="34">
        <v>0.17430000000000001</v>
      </c>
      <c r="E173" s="34">
        <v>0.28199999999999997</v>
      </c>
      <c r="F173" s="34">
        <v>0</v>
      </c>
      <c r="G173" s="34">
        <v>0</v>
      </c>
      <c r="H173" s="34">
        <v>0.28199999999999997</v>
      </c>
      <c r="I173" s="34">
        <v>0</v>
      </c>
      <c r="J173" s="34">
        <v>0</v>
      </c>
      <c r="K173" s="34">
        <v>0.28199999999999997</v>
      </c>
      <c r="L173" s="34">
        <v>0.28199999999999997</v>
      </c>
      <c r="M173" s="34">
        <v>0.28199999999999997</v>
      </c>
      <c r="N173" s="39"/>
      <c r="O173" s="89">
        <f t="shared" si="74"/>
        <v>0.2721363213980697</v>
      </c>
    </row>
    <row r="174" spans="1:15" x14ac:dyDescent="0.3">
      <c r="A174" s="595"/>
      <c r="B174" t="s">
        <v>117</v>
      </c>
      <c r="C174" s="34">
        <v>5.0799999999999998E-2</v>
      </c>
      <c r="D174" s="34">
        <v>5.0799999999999998E-2</v>
      </c>
      <c r="E174" s="34">
        <v>7.9600000000000004E-2</v>
      </c>
      <c r="F174" s="34">
        <v>0</v>
      </c>
      <c r="G174" s="34">
        <v>0</v>
      </c>
      <c r="H174" s="34">
        <v>7.9600000000000004E-2</v>
      </c>
      <c r="I174" s="34">
        <v>0</v>
      </c>
      <c r="J174" s="34">
        <v>0</v>
      </c>
      <c r="K174" s="34">
        <v>7.9600000000000004E-2</v>
      </c>
      <c r="L174" s="34">
        <v>7.9600000000000004E-2</v>
      </c>
      <c r="M174" s="34">
        <v>7.9600000000000004E-2</v>
      </c>
      <c r="N174" s="39"/>
      <c r="O174" s="89">
        <f t="shared" si="74"/>
        <v>7.6962358925389135E-2</v>
      </c>
    </row>
    <row r="175" spans="1:15" x14ac:dyDescent="0.3">
      <c r="A175" s="349">
        <v>6</v>
      </c>
      <c r="B175" s="350" t="s">
        <v>42</v>
      </c>
      <c r="C175" s="354">
        <f>SUM(C176:C177)</f>
        <v>0.52</v>
      </c>
      <c r="D175" s="354">
        <f>SUM(D176:D177)</f>
        <v>0.52</v>
      </c>
      <c r="E175" s="354">
        <f t="shared" ref="E175:H175" si="82">SUM(E176:E177)</f>
        <v>0.63729999999999998</v>
      </c>
      <c r="F175" s="354">
        <f t="shared" si="82"/>
        <v>0</v>
      </c>
      <c r="G175" s="354">
        <f t="shared" si="82"/>
        <v>0</v>
      </c>
      <c r="H175" s="354">
        <f t="shared" si="82"/>
        <v>0.63729999999999998</v>
      </c>
      <c r="I175" s="354"/>
      <c r="J175" s="354"/>
      <c r="K175" s="354">
        <f t="shared" ref="K175:M175" si="83">SUM(K176:K177)</f>
        <v>0.63729999999999998</v>
      </c>
      <c r="L175" s="354">
        <f t="shared" si="83"/>
        <v>0.63729999999999998</v>
      </c>
      <c r="M175" s="354">
        <f t="shared" si="83"/>
        <v>0.63729999999999998</v>
      </c>
      <c r="N175" s="354"/>
      <c r="O175" s="352">
        <f t="shared" si="74"/>
        <v>0.62655710770653283</v>
      </c>
    </row>
    <row r="176" spans="1:15" x14ac:dyDescent="0.3">
      <c r="A176" s="2" t="s">
        <v>15</v>
      </c>
      <c r="B176" t="s">
        <v>43</v>
      </c>
      <c r="C176" s="34">
        <v>0.19370000000000001</v>
      </c>
      <c r="D176" s="34">
        <v>0.19370000000000001</v>
      </c>
      <c r="E176" s="34">
        <v>0.311</v>
      </c>
      <c r="F176" s="34">
        <v>0</v>
      </c>
      <c r="G176" s="34">
        <v>0</v>
      </c>
      <c r="H176" s="34">
        <v>0.311</v>
      </c>
      <c r="I176" s="34">
        <v>0</v>
      </c>
      <c r="J176" s="34">
        <v>0</v>
      </c>
      <c r="K176" s="34">
        <v>0.311</v>
      </c>
      <c r="L176" s="34">
        <v>0.311</v>
      </c>
      <c r="M176" s="34">
        <v>0.311</v>
      </c>
      <c r="N176" s="39"/>
      <c r="O176" s="89">
        <f t="shared" si="74"/>
        <v>0.30025710770653286</v>
      </c>
    </row>
    <row r="177" spans="1:17" x14ac:dyDescent="0.3">
      <c r="A177" s="2" t="s">
        <v>16</v>
      </c>
      <c r="B177" t="s">
        <v>44</v>
      </c>
      <c r="C177" s="34">
        <v>0.32629999999999998</v>
      </c>
      <c r="D177" s="34">
        <v>0.32629999999999998</v>
      </c>
      <c r="E177" s="34">
        <v>0.32629999999999998</v>
      </c>
      <c r="F177" s="34">
        <v>0</v>
      </c>
      <c r="G177" s="34">
        <v>0</v>
      </c>
      <c r="H177" s="34">
        <v>0.32629999999999998</v>
      </c>
      <c r="I177" s="34">
        <v>0</v>
      </c>
      <c r="J177" s="34">
        <v>0</v>
      </c>
      <c r="K177" s="34">
        <v>0.32629999999999998</v>
      </c>
      <c r="L177" s="34">
        <v>0.32629999999999998</v>
      </c>
      <c r="M177" s="34">
        <v>0.32629999999999998</v>
      </c>
      <c r="N177" s="39"/>
      <c r="O177" s="89">
        <f t="shared" si="74"/>
        <v>0.32630000000000003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4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4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4">SUM(E181:E182)</f>
        <v>0</v>
      </c>
      <c r="F180" s="354">
        <f t="shared" si="84"/>
        <v>0</v>
      </c>
      <c r="G180" s="354">
        <f t="shared" si="84"/>
        <v>0</v>
      </c>
      <c r="H180" s="354">
        <f t="shared" si="84"/>
        <v>0</v>
      </c>
      <c r="I180" s="354"/>
      <c r="J180" s="354"/>
      <c r="K180" s="354">
        <f t="shared" si="84"/>
        <v>0</v>
      </c>
      <c r="L180" s="354">
        <f t="shared" si="84"/>
        <v>0</v>
      </c>
      <c r="M180" s="354">
        <f t="shared" si="84"/>
        <v>0</v>
      </c>
      <c r="N180" s="354"/>
      <c r="O180" s="352">
        <f t="shared" si="74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4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4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5">SUM(E184:E187)</f>
        <v>0</v>
      </c>
      <c r="F183" s="354">
        <f t="shared" si="85"/>
        <v>0</v>
      </c>
      <c r="G183" s="354">
        <f t="shared" si="85"/>
        <v>0</v>
      </c>
      <c r="H183" s="354">
        <f t="shared" si="85"/>
        <v>0</v>
      </c>
      <c r="I183" s="354"/>
      <c r="J183" s="354"/>
      <c r="K183" s="354">
        <f t="shared" si="85"/>
        <v>0</v>
      </c>
      <c r="L183" s="354">
        <f t="shared" si="85"/>
        <v>0</v>
      </c>
      <c r="M183" s="354">
        <f t="shared" si="85"/>
        <v>0</v>
      </c>
      <c r="N183" s="354"/>
      <c r="O183" s="352">
        <f t="shared" si="74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4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4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4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4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6">SUM(C191,C193)</f>
        <v>0.40805302125582726</v>
      </c>
      <c r="D188" s="354">
        <f t="shared" si="86"/>
        <v>0.43630614568782722</v>
      </c>
      <c r="E188" s="354">
        <f t="shared" si="86"/>
        <v>0.63150945242296319</v>
      </c>
      <c r="F188" s="354">
        <f t="shared" si="86"/>
        <v>0</v>
      </c>
      <c r="G188" s="354">
        <f t="shared" si="86"/>
        <v>0</v>
      </c>
      <c r="H188" s="354">
        <f t="shared" si="86"/>
        <v>0.67729305002296325</v>
      </c>
      <c r="I188" s="354"/>
      <c r="J188" s="354"/>
      <c r="K188" s="354">
        <f>SUM(K191,K193)</f>
        <v>0.74235782023096331</v>
      </c>
      <c r="L188" s="354">
        <f>SUM(L191,L193)</f>
        <v>0.78211247853496313</v>
      </c>
      <c r="M188" s="354">
        <f>SUM(M191,M193)</f>
        <v>0.83543310093496337</v>
      </c>
      <c r="N188" s="354"/>
      <c r="O188" s="352">
        <f t="shared" si="74"/>
        <v>0.6663963669690719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4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7">SUM(C183,C180,C175,C166,C159)+C189</f>
        <v>4.7967863504000006</v>
      </c>
      <c r="D190" s="360">
        <f t="shared" si="87"/>
        <v>5.1289103504</v>
      </c>
      <c r="E190" s="360">
        <f t="shared" si="87"/>
        <v>7.4235841023999996</v>
      </c>
      <c r="F190" s="360">
        <f t="shared" si="87"/>
        <v>0</v>
      </c>
      <c r="G190" s="360">
        <f t="shared" si="87"/>
        <v>0</v>
      </c>
      <c r="H190" s="360">
        <f t="shared" si="87"/>
        <v>7.9617841024000002</v>
      </c>
      <c r="I190" s="360">
        <f t="shared" si="87"/>
        <v>0</v>
      </c>
      <c r="J190" s="360">
        <f t="shared" si="87"/>
        <v>0</v>
      </c>
      <c r="K190" s="360">
        <f t="shared" si="87"/>
        <v>8.7266401024000011</v>
      </c>
      <c r="L190" s="360">
        <f t="shared" si="87"/>
        <v>9.1939681023999995</v>
      </c>
      <c r="M190" s="360">
        <f t="shared" si="87"/>
        <v>9.8207681024000006</v>
      </c>
      <c r="N190" s="361"/>
      <c r="O190" s="362">
        <f t="shared" si="74"/>
        <v>7.833690306214697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8">SUM(C192:C192)</f>
        <v>9.9931450037883215E-2</v>
      </c>
      <c r="D191" s="354">
        <f t="shared" si="88"/>
        <v>0.1068505893298832</v>
      </c>
      <c r="E191" s="354">
        <f t="shared" si="88"/>
        <v>0.15465552760529919</v>
      </c>
      <c r="F191" s="354">
        <f t="shared" si="88"/>
        <v>0</v>
      </c>
      <c r="G191" s="354">
        <f t="shared" si="88"/>
        <v>0</v>
      </c>
      <c r="H191" s="354">
        <f t="shared" si="88"/>
        <v>0.16586784820529921</v>
      </c>
      <c r="I191" s="354"/>
      <c r="J191" s="354"/>
      <c r="K191" s="354">
        <f>SUM(K192:K192)</f>
        <v>0.18180209325329924</v>
      </c>
      <c r="L191" s="354">
        <f>SUM(L192:L192)</f>
        <v>0.19153793747729919</v>
      </c>
      <c r="M191" s="354">
        <f>SUM(M192:M192)</f>
        <v>0.20459606187729923</v>
      </c>
      <c r="N191" s="354"/>
      <c r="O191" s="352">
        <f t="shared" si="74"/>
        <v>0.1631992701493708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9">0.020833*C190</f>
        <v>9.9931450037883215E-2</v>
      </c>
      <c r="D192" s="246">
        <f t="shared" si="89"/>
        <v>0.1068505893298832</v>
      </c>
      <c r="E192" s="246">
        <f t="shared" si="89"/>
        <v>0.15465552760529919</v>
      </c>
      <c r="F192" s="246">
        <f t="shared" si="89"/>
        <v>0</v>
      </c>
      <c r="G192" s="246">
        <f t="shared" si="89"/>
        <v>0</v>
      </c>
      <c r="H192" s="246">
        <f t="shared" si="89"/>
        <v>0.16586784820529921</v>
      </c>
      <c r="I192" s="34"/>
      <c r="J192" s="39"/>
      <c r="K192" s="246">
        <f>0.020833*K190</f>
        <v>0.18180209325329924</v>
      </c>
      <c r="L192" s="246">
        <f t="shared" ref="L192:M192" si="90">0.020833*L190</f>
        <v>0.19153793747729919</v>
      </c>
      <c r="M192" s="246">
        <f t="shared" si="90"/>
        <v>0.20459606187729923</v>
      </c>
      <c r="N192" s="39"/>
      <c r="O192" s="246">
        <f t="shared" si="74"/>
        <v>0.1631992701493708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0.30812157121794403</v>
      </c>
      <c r="D193" s="354">
        <f>SUM(D194,D195)</f>
        <v>0.32945555635794399</v>
      </c>
      <c r="E193" s="354">
        <f t="shared" ref="E193:M193" si="91">SUM(E194,E195)</f>
        <v>0.47685392481766398</v>
      </c>
      <c r="F193" s="354">
        <f t="shared" si="91"/>
        <v>0</v>
      </c>
      <c r="G193" s="354">
        <f t="shared" si="91"/>
        <v>0</v>
      </c>
      <c r="H193" s="354">
        <f t="shared" si="91"/>
        <v>0.51142520181766404</v>
      </c>
      <c r="I193" s="354"/>
      <c r="J193" s="354"/>
      <c r="K193" s="354">
        <f t="shared" si="91"/>
        <v>0.56055572697766409</v>
      </c>
      <c r="L193" s="354">
        <f t="shared" si="91"/>
        <v>0.59057454105766394</v>
      </c>
      <c r="M193" s="354">
        <f t="shared" si="91"/>
        <v>0.63083703905766408</v>
      </c>
      <c r="N193" s="354"/>
      <c r="O193" s="352">
        <f t="shared" si="74"/>
        <v>0.50319709681970104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9.9931450037883215E-2</v>
      </c>
      <c r="D194" s="39">
        <f t="shared" ref="D194:M194" si="92">D192</f>
        <v>0.1068505893298832</v>
      </c>
      <c r="E194" s="39">
        <f t="shared" si="92"/>
        <v>0.15465552760529919</v>
      </c>
      <c r="F194" s="39">
        <f t="shared" si="92"/>
        <v>0</v>
      </c>
      <c r="G194" s="39">
        <f t="shared" si="92"/>
        <v>0</v>
      </c>
      <c r="H194" s="39">
        <f>H192</f>
        <v>0.16586784820529921</v>
      </c>
      <c r="I194" s="39"/>
      <c r="J194" s="39"/>
      <c r="K194" s="39">
        <f t="shared" si="92"/>
        <v>0.18180209325329924</v>
      </c>
      <c r="L194" s="39">
        <f t="shared" si="92"/>
        <v>0.19153793747729919</v>
      </c>
      <c r="M194" s="39">
        <f t="shared" si="92"/>
        <v>0.20459606187729923</v>
      </c>
      <c r="N194" s="39"/>
      <c r="O194" s="246">
        <f t="shared" si="74"/>
        <v>0.1631992701493708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0.20819012118006083</v>
      </c>
      <c r="D195" s="246">
        <f t="shared" ref="D195:H195" si="93">0.043402*D190</f>
        <v>0.22260496702806082</v>
      </c>
      <c r="E195" s="246">
        <f t="shared" si="93"/>
        <v>0.32219839721236482</v>
      </c>
      <c r="F195" s="246">
        <f t="shared" si="93"/>
        <v>0</v>
      </c>
      <c r="G195" s="246">
        <f t="shared" si="93"/>
        <v>0</v>
      </c>
      <c r="H195" s="246">
        <f t="shared" si="93"/>
        <v>0.34555735361236484</v>
      </c>
      <c r="I195" s="34"/>
      <c r="J195" s="34"/>
      <c r="K195" s="246">
        <f t="shared" ref="K195:M195" si="94">0.043402*K190</f>
        <v>0.37875363372436488</v>
      </c>
      <c r="L195" s="246">
        <f t="shared" si="94"/>
        <v>0.3990366035803648</v>
      </c>
      <c r="M195" s="246">
        <f t="shared" si="94"/>
        <v>0.42624097718036486</v>
      </c>
      <c r="N195" s="39"/>
      <c r="O195" s="246">
        <f t="shared" si="74"/>
        <v>0.33999782667033029</v>
      </c>
      <c r="P195" s="246"/>
    </row>
    <row r="196" spans="1:17" ht="28.8" x14ac:dyDescent="0.3">
      <c r="A196" s="370">
        <v>10</v>
      </c>
      <c r="B196" s="371" t="s">
        <v>134</v>
      </c>
      <c r="C196" s="510">
        <v>1.84E-2</v>
      </c>
      <c r="D196" s="510">
        <v>1.84E-2</v>
      </c>
      <c r="E196" s="510">
        <v>1.84E-2</v>
      </c>
      <c r="F196" s="510">
        <v>0</v>
      </c>
      <c r="G196" s="510">
        <v>0</v>
      </c>
      <c r="H196" s="510">
        <v>1.84E-2</v>
      </c>
      <c r="I196" s="510">
        <v>0</v>
      </c>
      <c r="J196" s="510">
        <v>0</v>
      </c>
      <c r="K196" s="510">
        <v>1.84E-2</v>
      </c>
      <c r="L196" s="510">
        <v>1.84E-2</v>
      </c>
      <c r="M196" s="510">
        <v>1.84E-2</v>
      </c>
      <c r="N196" s="373"/>
      <c r="O196" s="374">
        <f t="shared" si="74"/>
        <v>1.84E-2</v>
      </c>
    </row>
    <row r="197" spans="1:17" ht="18" x14ac:dyDescent="0.3">
      <c r="A197" s="579" t="s">
        <v>60</v>
      </c>
      <c r="B197" s="579"/>
      <c r="C197" s="340">
        <f>SUM(C188,C190,C196)</f>
        <v>5.2232393716558274</v>
      </c>
      <c r="D197" s="340">
        <f t="shared" ref="D197:M197" si="95">SUM(D188,D190,D196)</f>
        <v>5.583616496087827</v>
      </c>
      <c r="E197" s="340">
        <f t="shared" si="95"/>
        <v>8.0734935548229618</v>
      </c>
      <c r="F197" s="340">
        <f t="shared" si="95"/>
        <v>0</v>
      </c>
      <c r="G197" s="340">
        <f t="shared" si="95"/>
        <v>0</v>
      </c>
      <c r="H197" s="340">
        <f t="shared" si="95"/>
        <v>8.6574771524229632</v>
      </c>
      <c r="I197" s="340">
        <f t="shared" si="95"/>
        <v>0</v>
      </c>
      <c r="J197" s="340">
        <f t="shared" si="95"/>
        <v>0</v>
      </c>
      <c r="K197" s="340">
        <f t="shared" si="95"/>
        <v>9.487397922630965</v>
      </c>
      <c r="L197" s="340">
        <f t="shared" si="95"/>
        <v>9.9944805809349617</v>
      </c>
      <c r="M197" s="340">
        <f t="shared" si="95"/>
        <v>10.674601203334964</v>
      </c>
      <c r="N197" s="356"/>
      <c r="O197" s="467">
        <f t="shared" si="74"/>
        <v>8.5184866731837676</v>
      </c>
      <c r="P197" t="s">
        <v>297</v>
      </c>
      <c r="Q197"/>
    </row>
    <row r="198" spans="1:17" ht="15.6" x14ac:dyDescent="0.3">
      <c r="M198" s="336" t="s">
        <v>150</v>
      </c>
      <c r="O198" s="337">
        <f>O197/SUM($O$101,$O$149,$O$197)</f>
        <v>0.34980185501859012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DD52-331B-4E2F-B8E9-89345B923DA5}">
  <dimension ref="A1:T204"/>
  <sheetViews>
    <sheetView topLeftCell="M25" workbookViewId="0">
      <selection activeCell="R4" sqref="R4:R47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266</v>
      </c>
      <c r="B1" s="535"/>
      <c r="C1" s="1" t="s">
        <v>290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5" si="0">SUM(C59,C107,C155)</f>
        <v>1</v>
      </c>
      <c r="D5" s="417">
        <f t="shared" si="0"/>
        <v>119</v>
      </c>
      <c r="E5" s="417">
        <f t="shared" si="0"/>
        <v>228</v>
      </c>
      <c r="F5" s="417">
        <f t="shared" si="0"/>
        <v>0</v>
      </c>
      <c r="G5" s="417">
        <f t="shared" si="0"/>
        <v>0</v>
      </c>
      <c r="H5" s="417">
        <f t="shared" si="0"/>
        <v>131</v>
      </c>
      <c r="I5" s="456">
        <f t="shared" si="0"/>
        <v>0</v>
      </c>
      <c r="J5" s="417">
        <f t="shared" si="0"/>
        <v>20</v>
      </c>
      <c r="K5" s="417">
        <f t="shared" si="0"/>
        <v>113</v>
      </c>
      <c r="L5" s="417">
        <f t="shared" si="0"/>
        <v>11</v>
      </c>
      <c r="M5" s="417">
        <f t="shared" si="0"/>
        <v>95</v>
      </c>
      <c r="N5" s="604">
        <f>SUM(C5:M5)</f>
        <v>718</v>
      </c>
      <c r="O5" s="604"/>
      <c r="P5" s="418"/>
      <c r="Q5" s="418"/>
      <c r="R5" s="419">
        <f>N7/N5</f>
        <v>7306.6136490250701</v>
      </c>
    </row>
    <row r="6" spans="1:18" ht="15.6" x14ac:dyDescent="0.3">
      <c r="A6" s="444"/>
      <c r="B6" s="445" t="s">
        <v>142</v>
      </c>
      <c r="C6" s="451">
        <f t="shared" ref="C6:M6" si="1">SUM(C60,C108,C156)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ref="C7:M7" si="2">SUM(C61,C109,C157)</f>
        <v>6287.07</v>
      </c>
      <c r="D7" s="401">
        <f t="shared" si="2"/>
        <v>1076184.6199999999</v>
      </c>
      <c r="E7" s="401">
        <f t="shared" si="2"/>
        <v>1733669.2000000002</v>
      </c>
      <c r="F7" s="401">
        <f t="shared" si="2"/>
        <v>0</v>
      </c>
      <c r="G7" s="401">
        <f t="shared" si="2"/>
        <v>730.02</v>
      </c>
      <c r="H7" s="401">
        <f t="shared" si="2"/>
        <v>922370.19000000006</v>
      </c>
      <c r="I7" s="401">
        <f t="shared" si="2"/>
        <v>0</v>
      </c>
      <c r="J7" s="401">
        <f t="shared" si="2"/>
        <v>159596.95000000001</v>
      </c>
      <c r="K7" s="401">
        <f t="shared" si="2"/>
        <v>827434.83000000007</v>
      </c>
      <c r="L7" s="401">
        <f t="shared" si="2"/>
        <v>20023.539999999997</v>
      </c>
      <c r="M7" s="401">
        <f t="shared" si="2"/>
        <v>499852.18000000005</v>
      </c>
      <c r="N7" s="610">
        <f>SUM(C7:M7)</f>
        <v>5246148.6000000006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0.9345</v>
      </c>
      <c r="D9" s="405">
        <f t="shared" ref="D9:M9" si="3">SUM(D10:D15)</f>
        <v>1.1256643235465305</v>
      </c>
      <c r="E9" s="405">
        <f t="shared" si="3"/>
        <v>1.3360425570558445</v>
      </c>
      <c r="F9" s="405">
        <f t="shared" ref="F9:F47" si="4">IF(F$7 &gt; 0,(F64*F$62+F113*F$111+F162*F$160)/(SUM(F$160,F$111,F$62)),0)</f>
        <v>0</v>
      </c>
      <c r="G9" s="405">
        <f t="shared" si="3"/>
        <v>1.5488360000000001</v>
      </c>
      <c r="H9" s="405">
        <f t="shared" si="3"/>
        <v>1.9478497116427842</v>
      </c>
      <c r="I9" s="405">
        <f t="shared" ref="I9:I47" si="5">IF(I$7 &gt; 0,(I64*I$62+I113*I$111+I162*I$160)/(SUM(I$160,I$111,I$62)),0)</f>
        <v>0</v>
      </c>
      <c r="J9" s="405">
        <f t="shared" si="3"/>
        <v>2.1992449955690256</v>
      </c>
      <c r="K9" s="405">
        <f t="shared" si="3"/>
        <v>2.6773687923033647</v>
      </c>
      <c r="L9" s="405">
        <f t="shared" si="3"/>
        <v>4.9511084845317068</v>
      </c>
      <c r="M9" s="405">
        <f t="shared" si="3"/>
        <v>3.8291143619936596</v>
      </c>
      <c r="N9" s="603">
        <f>SUM(N10:O15)</f>
        <v>1.8891561297615893</v>
      </c>
      <c r="O9" s="603"/>
      <c r="P9" s="406">
        <f t="shared" ref="P9:P47" si="6">N9/$N$47</f>
        <v>0.22796081355976053</v>
      </c>
      <c r="Q9" s="405">
        <f t="shared" ref="Q9:Q47" si="7">P9*$O$52</f>
        <v>0</v>
      </c>
      <c r="R9" s="407">
        <f t="shared" ref="R9:R46" si="8">N9*$N$7</f>
        <v>9910793.7853301819</v>
      </c>
    </row>
    <row r="10" spans="1:18" x14ac:dyDescent="0.3">
      <c r="A10" s="420" t="s">
        <v>3</v>
      </c>
      <c r="B10" s="421" t="s">
        <v>30</v>
      </c>
      <c r="C10" s="422">
        <f t="shared" ref="C10:M10" si="9">(C64*C$61+C112*C$109+C160*C$157)/(SUM(C$157,C$109,C$61))</f>
        <v>0.57999999999999996</v>
      </c>
      <c r="D10" s="422">
        <f t="shared" si="9"/>
        <v>0.78562578594739618</v>
      </c>
      <c r="E10" s="422">
        <f t="shared" si="9"/>
        <v>0.90522904526653647</v>
      </c>
      <c r="F10" s="422">
        <f t="shared" si="4"/>
        <v>0</v>
      </c>
      <c r="G10" s="422">
        <f t="shared" si="9"/>
        <v>1.2934000000000001</v>
      </c>
      <c r="H10" s="422">
        <f t="shared" si="9"/>
        <v>1.3601633892352918</v>
      </c>
      <c r="I10" s="422">
        <f t="shared" si="5"/>
        <v>0</v>
      </c>
      <c r="J10" s="422">
        <f t="shared" si="9"/>
        <v>0.99012780878957884</v>
      </c>
      <c r="K10" s="422">
        <f t="shared" si="9"/>
        <v>1.8940763439895318</v>
      </c>
      <c r="L10" s="422">
        <f t="shared" si="9"/>
        <v>2.5480960988416634</v>
      </c>
      <c r="M10" s="422">
        <f t="shared" si="9"/>
        <v>2.3942971751588638</v>
      </c>
      <c r="N10" s="600">
        <f t="shared" ref="N10:N15" si="10">(O64*$O$61+O112*$O$109+O160*$O$157)/$N$7</f>
        <v>1.2670387677701314</v>
      </c>
      <c r="O10" s="600"/>
      <c r="P10" s="423">
        <f t="shared" si="6"/>
        <v>0.15289111564806795</v>
      </c>
      <c r="Q10" s="422">
        <f t="shared" si="7"/>
        <v>0</v>
      </c>
      <c r="R10" s="424">
        <f t="shared" si="8"/>
        <v>6647073.6576830009</v>
      </c>
    </row>
    <row r="11" spans="1:18" x14ac:dyDescent="0.3">
      <c r="A11" s="438" t="s">
        <v>4</v>
      </c>
      <c r="B11" s="439" t="s">
        <v>31</v>
      </c>
      <c r="C11" s="440">
        <f t="shared" ref="C11:M11" si="11">(C65*C$61+C113*C$109+C161*C$157)/(SUM(C$157,C$109,C$61))</f>
        <v>2.3199999999999998E-2</v>
      </c>
      <c r="D11" s="440">
        <f t="shared" si="11"/>
        <v>3.1425031437895844E-2</v>
      </c>
      <c r="E11" s="440">
        <f t="shared" si="11"/>
        <v>3.6209161810661458E-2</v>
      </c>
      <c r="F11" s="440">
        <f t="shared" si="4"/>
        <v>0</v>
      </c>
      <c r="G11" s="440">
        <f t="shared" si="11"/>
        <v>5.1735999999999997E-2</v>
      </c>
      <c r="H11" s="440">
        <f t="shared" si="11"/>
        <v>5.4406535569411683E-2</v>
      </c>
      <c r="I11" s="440">
        <f t="shared" si="5"/>
        <v>0</v>
      </c>
      <c r="J11" s="440">
        <f t="shared" si="11"/>
        <v>5.9407668527374738E-2</v>
      </c>
      <c r="K11" s="440">
        <f t="shared" si="11"/>
        <v>7.5763053759581284E-2</v>
      </c>
      <c r="L11" s="440">
        <f t="shared" si="11"/>
        <v>0.10192384395366653</v>
      </c>
      <c r="M11" s="440">
        <f t="shared" si="11"/>
        <v>9.5771887006354556E-2</v>
      </c>
      <c r="N11" s="599">
        <f t="shared" si="10"/>
        <v>5.1283978855494107E-2</v>
      </c>
      <c r="O11" s="599"/>
      <c r="P11" s="441">
        <f t="shared" si="6"/>
        <v>6.1883384640926209E-3</v>
      </c>
      <c r="Q11" s="440">
        <f t="shared" si="7"/>
        <v>0</v>
      </c>
      <c r="R11" s="442">
        <f t="shared" si="8"/>
        <v>269043.37387518003</v>
      </c>
    </row>
    <row r="12" spans="1:18" x14ac:dyDescent="0.3">
      <c r="A12" s="438" t="s">
        <v>192</v>
      </c>
      <c r="B12" s="439" t="s">
        <v>195</v>
      </c>
      <c r="C12" s="440">
        <f t="shared" ref="C12:M12" si="12">(C66*C$61+C114*C$109+C162*C$157)/(SUM(C$157,C$109,C$61))</f>
        <v>0</v>
      </c>
      <c r="D12" s="440">
        <f t="shared" si="12"/>
        <v>2.5351971557631064E-2</v>
      </c>
      <c r="E12" s="440">
        <f t="shared" si="12"/>
        <v>3.1938832523528714E-2</v>
      </c>
      <c r="F12" s="440">
        <f t="shared" si="4"/>
        <v>0</v>
      </c>
      <c r="G12" s="440">
        <f t="shared" si="12"/>
        <v>0</v>
      </c>
      <c r="H12" s="440">
        <f t="shared" si="12"/>
        <v>4.7408718610040951E-2</v>
      </c>
      <c r="I12" s="440">
        <f t="shared" si="5"/>
        <v>0</v>
      </c>
      <c r="J12" s="440">
        <f t="shared" si="12"/>
        <v>7.6020324887161053E-2</v>
      </c>
      <c r="K12" s="440">
        <f t="shared" si="12"/>
        <v>4.2240597510259506E-2</v>
      </c>
      <c r="L12" s="440">
        <f t="shared" si="12"/>
        <v>0.27369675946411076</v>
      </c>
      <c r="M12" s="440">
        <f t="shared" si="12"/>
        <v>7.5597671763680208E-2</v>
      </c>
      <c r="N12" s="599">
        <f t="shared" si="10"/>
        <v>4.1313193750173213E-2</v>
      </c>
      <c r="O12" s="599"/>
      <c r="P12" s="441">
        <f t="shared" si="6"/>
        <v>4.9851831247161244E-3</v>
      </c>
      <c r="Q12" s="440">
        <f t="shared" si="7"/>
        <v>0</v>
      </c>
      <c r="R12" s="442">
        <f t="shared" si="8"/>
        <v>216735.15355399999</v>
      </c>
    </row>
    <row r="13" spans="1:18" x14ac:dyDescent="0.3">
      <c r="A13" s="420" t="s">
        <v>5</v>
      </c>
      <c r="B13" s="421" t="s">
        <v>32</v>
      </c>
      <c r="C13" s="422">
        <f t="shared" ref="C13:M13" si="13">(C67*C$61+C115*C$109+C163*C$157)/(SUM(C$157,C$109,C$61))</f>
        <v>8.8300000000000003E-2</v>
      </c>
      <c r="D13" s="422">
        <f t="shared" si="13"/>
        <v>0.1298</v>
      </c>
      <c r="E13" s="422">
        <f t="shared" si="13"/>
        <v>0.16890000000000002</v>
      </c>
      <c r="F13" s="422">
        <f t="shared" si="4"/>
        <v>0</v>
      </c>
      <c r="G13" s="422">
        <f t="shared" si="13"/>
        <v>0.20369999999999999</v>
      </c>
      <c r="H13" s="422">
        <f t="shared" si="13"/>
        <v>0.19689999999999999</v>
      </c>
      <c r="I13" s="422">
        <f t="shared" si="5"/>
        <v>0</v>
      </c>
      <c r="J13" s="422">
        <f t="shared" si="13"/>
        <v>0.19689999999999999</v>
      </c>
      <c r="K13" s="422">
        <f t="shared" si="13"/>
        <v>0.23384558020720497</v>
      </c>
      <c r="L13" s="422">
        <f t="shared" si="13"/>
        <v>0.23389797812974134</v>
      </c>
      <c r="M13" s="422">
        <f t="shared" si="13"/>
        <v>0.27602982794833464</v>
      </c>
      <c r="N13" s="600">
        <f t="shared" si="10"/>
        <v>0.18726084683304622</v>
      </c>
      <c r="O13" s="600"/>
      <c r="P13" s="423">
        <f t="shared" si="6"/>
        <v>2.2596403928423929E-2</v>
      </c>
      <c r="Q13" s="422">
        <f t="shared" si="7"/>
        <v>0</v>
      </c>
      <c r="R13" s="424">
        <f t="shared" si="8"/>
        <v>982398.22944799997</v>
      </c>
    </row>
    <row r="14" spans="1:18" x14ac:dyDescent="0.3">
      <c r="A14" s="438" t="s">
        <v>6</v>
      </c>
      <c r="B14" s="439" t="s">
        <v>181</v>
      </c>
      <c r="C14" s="440">
        <f t="shared" ref="C14:M14" si="14">(C68*C$61+C116*C$109+C164*C$157)/(SUM(C$157,C$109,C$61))</f>
        <v>0.24299999999999997</v>
      </c>
      <c r="D14" s="440">
        <f t="shared" si="14"/>
        <v>0.15346153460360731</v>
      </c>
      <c r="E14" s="440">
        <f t="shared" si="14"/>
        <v>0.19376551745511775</v>
      </c>
      <c r="F14" s="440">
        <f t="shared" si="4"/>
        <v>0</v>
      </c>
      <c r="G14" s="440">
        <f t="shared" si="14"/>
        <v>0</v>
      </c>
      <c r="H14" s="440">
        <f t="shared" si="14"/>
        <v>0.28897106822803975</v>
      </c>
      <c r="I14" s="440">
        <f t="shared" si="5"/>
        <v>0</v>
      </c>
      <c r="J14" s="440">
        <f t="shared" si="14"/>
        <v>0.50658919336491071</v>
      </c>
      <c r="K14" s="440">
        <f t="shared" si="14"/>
        <v>0.43144321683678699</v>
      </c>
      <c r="L14" s="440">
        <f t="shared" si="14"/>
        <v>1.7934938041425244</v>
      </c>
      <c r="M14" s="440">
        <f t="shared" si="14"/>
        <v>0.98741780011642644</v>
      </c>
      <c r="N14" s="599">
        <f t="shared" si="10"/>
        <v>0.33099721572507496</v>
      </c>
      <c r="O14" s="599"/>
      <c r="P14" s="441">
        <f t="shared" si="6"/>
        <v>3.9940793348946735E-2</v>
      </c>
      <c r="Q14" s="440">
        <f t="shared" si="7"/>
        <v>0</v>
      </c>
      <c r="R14" s="442">
        <f t="shared" si="8"/>
        <v>1736460.5798800001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4"/>
        <v>0</v>
      </c>
      <c r="G15" s="422"/>
      <c r="H15" s="422"/>
      <c r="I15" s="422">
        <f t="shared" si="5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10"/>
        <v>1.1262126827669347E-2</v>
      </c>
      <c r="O15" s="600"/>
      <c r="P15" s="423">
        <f t="shared" si="6"/>
        <v>1.3589790455131438E-3</v>
      </c>
      <c r="Q15" s="422">
        <f t="shared" si="7"/>
        <v>0</v>
      </c>
      <c r="R15" s="424">
        <f t="shared" si="8"/>
        <v>59082.790889999989</v>
      </c>
    </row>
    <row r="16" spans="1:18" ht="28.8" x14ac:dyDescent="0.3">
      <c r="A16" s="404">
        <v>5</v>
      </c>
      <c r="B16" s="408" t="s">
        <v>71</v>
      </c>
      <c r="C16" s="405">
        <f t="shared" ref="C16:M16" si="15">SUM(C17:C19,C23:C24)</f>
        <v>3.5246754353000007</v>
      </c>
      <c r="D16" s="405">
        <f t="shared" si="15"/>
        <v>3.3786704533825613</v>
      </c>
      <c r="E16" s="405">
        <f t="shared" si="15"/>
        <v>5.5479237687413114</v>
      </c>
      <c r="F16" s="405">
        <f t="shared" si="4"/>
        <v>0</v>
      </c>
      <c r="G16" s="405">
        <f t="shared" si="15"/>
        <v>5.2598310715000007</v>
      </c>
      <c r="H16" s="405">
        <f t="shared" si="15"/>
        <v>5.4921889526816292</v>
      </c>
      <c r="I16" s="405">
        <f t="shared" si="5"/>
        <v>0</v>
      </c>
      <c r="J16" s="405">
        <f t="shared" si="15"/>
        <v>5.7905923130779646</v>
      </c>
      <c r="K16" s="405">
        <f t="shared" si="15"/>
        <v>5.5175827187022142</v>
      </c>
      <c r="L16" s="405">
        <f t="shared" si="15"/>
        <v>5.5111051128644801</v>
      </c>
      <c r="M16" s="405">
        <f t="shared" si="15"/>
        <v>5.5506189921008069</v>
      </c>
      <c r="N16" s="603">
        <f>SUM(N17:O19,N23:O24)</f>
        <v>5.0933766151049911</v>
      </c>
      <c r="O16" s="603"/>
      <c r="P16" s="406">
        <f t="shared" si="6"/>
        <v>0.61460789749131117</v>
      </c>
      <c r="Q16" s="405">
        <f t="shared" si="7"/>
        <v>0</v>
      </c>
      <c r="R16" s="409">
        <f t="shared" si="8"/>
        <v>26720610.598605789</v>
      </c>
    </row>
    <row r="17" spans="1:18" x14ac:dyDescent="0.3">
      <c r="A17" s="420" t="s">
        <v>115</v>
      </c>
      <c r="B17" s="421" t="s">
        <v>114</v>
      </c>
      <c r="C17" s="422">
        <f t="shared" ref="C17:M17" si="16">(C71*C$61+C119*C$109+C167*C$157)/(SUM(C$157,C$109,C$61))</f>
        <v>1.8221000000000001</v>
      </c>
      <c r="D17" s="422">
        <f t="shared" si="16"/>
        <v>1.7429484340725847</v>
      </c>
      <c r="E17" s="422">
        <f t="shared" si="16"/>
        <v>2.7784542182805114</v>
      </c>
      <c r="F17" s="422">
        <f t="shared" si="4"/>
        <v>0</v>
      </c>
      <c r="G17" s="422">
        <f t="shared" si="16"/>
        <v>2.6255000000000002</v>
      </c>
      <c r="H17" s="422">
        <f t="shared" si="16"/>
        <v>2.7478938138232762</v>
      </c>
      <c r="I17" s="422">
        <f t="shared" si="5"/>
        <v>0</v>
      </c>
      <c r="J17" s="422">
        <f t="shared" si="16"/>
        <v>2.896910026839485</v>
      </c>
      <c r="K17" s="422">
        <f t="shared" si="16"/>
        <v>2.7593240895890254</v>
      </c>
      <c r="L17" s="422">
        <f t="shared" si="16"/>
        <v>2.7477043340488243</v>
      </c>
      <c r="M17" s="422">
        <f t="shared" si="16"/>
        <v>2.7798063759929983</v>
      </c>
      <c r="N17" s="600">
        <f t="shared" ref="N17:N24" si="17">(O71*$O$61+O119*$O$109+O167*$O$157)/$N$7</f>
        <v>2.5600899649142606</v>
      </c>
      <c r="O17" s="600"/>
      <c r="P17" s="423">
        <f t="shared" si="6"/>
        <v>0.30892110079947904</v>
      </c>
      <c r="Q17" s="422">
        <f t="shared" si="7"/>
        <v>0</v>
      </c>
      <c r="R17" s="424">
        <f t="shared" si="8"/>
        <v>13430612.385308998</v>
      </c>
    </row>
    <row r="18" spans="1:18" x14ac:dyDescent="0.3">
      <c r="A18" s="438" t="s">
        <v>116</v>
      </c>
      <c r="B18" s="439" t="s">
        <v>117</v>
      </c>
      <c r="C18" s="440">
        <f t="shared" ref="C18:M18" si="18">(C72*C$61+C120*C$109+C168*C$157)/(SUM(C$157,C$109,C$61))</f>
        <v>0.77237543530000008</v>
      </c>
      <c r="D18" s="440">
        <f t="shared" si="18"/>
        <v>0.73882364056433025</v>
      </c>
      <c r="E18" s="440">
        <f t="shared" si="18"/>
        <v>1.1777672939495809</v>
      </c>
      <c r="F18" s="440">
        <f t="shared" si="4"/>
        <v>0</v>
      </c>
      <c r="G18" s="440">
        <f t="shared" si="18"/>
        <v>1.1129310715</v>
      </c>
      <c r="H18" s="440">
        <f t="shared" si="18"/>
        <v>1.1648129524229902</v>
      </c>
      <c r="I18" s="440">
        <f t="shared" si="5"/>
        <v>0</v>
      </c>
      <c r="J18" s="440">
        <f t="shared" si="18"/>
        <v>1.22797988200707</v>
      </c>
      <c r="K18" s="440">
        <f t="shared" si="18"/>
        <v>1.1696581663081607</v>
      </c>
      <c r="L18" s="440">
        <f t="shared" si="18"/>
        <v>1.1647326332729586</v>
      </c>
      <c r="M18" s="440">
        <f t="shared" si="18"/>
        <v>1.1783404641388002</v>
      </c>
      <c r="N18" s="599">
        <f t="shared" si="17"/>
        <v>1.0852042154974009</v>
      </c>
      <c r="O18" s="599"/>
      <c r="P18" s="441">
        <f t="shared" si="6"/>
        <v>0.13094949218119359</v>
      </c>
      <c r="Q18" s="440">
        <f t="shared" si="7"/>
        <v>0</v>
      </c>
      <c r="R18" s="442">
        <f t="shared" si="8"/>
        <v>5693142.5758457882</v>
      </c>
    </row>
    <row r="19" spans="1:18" x14ac:dyDescent="0.3">
      <c r="A19" s="420" t="s">
        <v>8</v>
      </c>
      <c r="B19" s="421" t="s">
        <v>35</v>
      </c>
      <c r="C19" s="422">
        <f t="shared" ref="C19:M19" si="19">(C73*C$61+C121*C$109+C169*C$157)/(SUM(C$157,C$109,C$61))</f>
        <v>0.69750000000000001</v>
      </c>
      <c r="D19" s="422">
        <f t="shared" si="19"/>
        <v>0.67384581920061248</v>
      </c>
      <c r="E19" s="422">
        <f t="shared" si="19"/>
        <v>1.2254995420648878</v>
      </c>
      <c r="F19" s="422">
        <f t="shared" si="4"/>
        <v>0</v>
      </c>
      <c r="G19" s="422">
        <f t="shared" si="19"/>
        <v>1.1741999999999999</v>
      </c>
      <c r="H19" s="422">
        <f t="shared" si="19"/>
        <v>1.2169618974177818</v>
      </c>
      <c r="I19" s="422">
        <f t="shared" si="5"/>
        <v>0</v>
      </c>
      <c r="J19" s="422">
        <f t="shared" si="19"/>
        <v>1.2835456369748921</v>
      </c>
      <c r="K19" s="422">
        <f t="shared" si="19"/>
        <v>1.2244181691517626</v>
      </c>
      <c r="L19" s="422">
        <f t="shared" si="19"/>
        <v>1.2349648650038905</v>
      </c>
      <c r="M19" s="422">
        <f t="shared" si="19"/>
        <v>1.2260921578635506</v>
      </c>
      <c r="N19" s="600">
        <f t="shared" si="17"/>
        <v>1.1118813008403916</v>
      </c>
      <c r="O19" s="600"/>
      <c r="P19" s="423">
        <f t="shared" si="6"/>
        <v>0.13416856443381825</v>
      </c>
      <c r="Q19" s="422">
        <f t="shared" si="7"/>
        <v>0</v>
      </c>
      <c r="R19" s="424">
        <f t="shared" si="8"/>
        <v>5833094.5297699999</v>
      </c>
    </row>
    <row r="20" spans="1:18" x14ac:dyDescent="0.3">
      <c r="A20" s="438" t="s">
        <v>9</v>
      </c>
      <c r="B20" s="439" t="s">
        <v>108</v>
      </c>
      <c r="C20" s="440">
        <f t="shared" ref="C20:M20" si="20">(C74*C$61+C122*C$109+C170*C$157)/(SUM(C$157,C$109,C$61))</f>
        <v>0.623</v>
      </c>
      <c r="D20" s="440">
        <f t="shared" si="20"/>
        <v>0.60187265985551797</v>
      </c>
      <c r="E20" s="440">
        <f t="shared" si="20"/>
        <v>1.0946623842166661</v>
      </c>
      <c r="F20" s="440">
        <f t="shared" si="4"/>
        <v>0</v>
      </c>
      <c r="G20" s="440">
        <f t="shared" si="20"/>
        <v>1.0488999999999999</v>
      </c>
      <c r="H20" s="440">
        <f t="shared" si="20"/>
        <v>1.0870404343704994</v>
      </c>
      <c r="I20" s="440">
        <f t="shared" si="5"/>
        <v>0</v>
      </c>
      <c r="J20" s="440">
        <f t="shared" si="20"/>
        <v>1.1518891933649109</v>
      </c>
      <c r="K20" s="440">
        <f t="shared" si="20"/>
        <v>1.0936795366723926</v>
      </c>
      <c r="L20" s="440">
        <f t="shared" si="20"/>
        <v>1.1030385806905274</v>
      </c>
      <c r="M20" s="440">
        <f t="shared" si="20"/>
        <v>1.0951905599031297</v>
      </c>
      <c r="N20" s="599">
        <f t="shared" si="17"/>
        <v>0.9933289887653961</v>
      </c>
      <c r="O20" s="599"/>
      <c r="P20" s="441">
        <f t="shared" si="6"/>
        <v>0.11986308640357352</v>
      </c>
      <c r="Q20" s="440">
        <f t="shared" si="7"/>
        <v>0</v>
      </c>
      <c r="R20" s="442">
        <f t="shared" si="8"/>
        <v>5211151.483750999</v>
      </c>
    </row>
    <row r="21" spans="1:18" x14ac:dyDescent="0.3">
      <c r="A21" s="420" t="s">
        <v>10</v>
      </c>
      <c r="B21" s="421" t="s">
        <v>109</v>
      </c>
      <c r="C21" s="422">
        <f t="shared" ref="C21:M21" si="21">(C75*C$61+C123*C$109+C171*C$157)/(SUM(C$157,C$109,C$61))</f>
        <v>6.6100000000000006E-2</v>
      </c>
      <c r="D21" s="422">
        <f t="shared" si="21"/>
        <v>6.3833713951422191E-2</v>
      </c>
      <c r="E21" s="422">
        <f t="shared" si="21"/>
        <v>0.11609237125629274</v>
      </c>
      <c r="F21" s="422">
        <f t="shared" si="4"/>
        <v>0</v>
      </c>
      <c r="G21" s="422">
        <f t="shared" si="21"/>
        <v>0.11120000000000001</v>
      </c>
      <c r="H21" s="422">
        <f t="shared" si="21"/>
        <v>0.1152806742789465</v>
      </c>
      <c r="I21" s="422">
        <f t="shared" si="5"/>
        <v>0</v>
      </c>
      <c r="J21" s="422">
        <f t="shared" si="21"/>
        <v>0.11680642049237155</v>
      </c>
      <c r="K21" s="422">
        <f t="shared" si="21"/>
        <v>0.11599711678078622</v>
      </c>
      <c r="L21" s="422">
        <f t="shared" si="21"/>
        <v>0.11702426244310449</v>
      </c>
      <c r="M21" s="422">
        <f t="shared" si="21"/>
        <v>0.11614909361003486</v>
      </c>
      <c r="N21" s="600">
        <f t="shared" si="17"/>
        <v>0.10518448930020775</v>
      </c>
      <c r="O21" s="600"/>
      <c r="P21" s="423">
        <f t="shared" si="6"/>
        <v>1.2692408730542188E-2</v>
      </c>
      <c r="Q21" s="422">
        <f t="shared" si="7"/>
        <v>0</v>
      </c>
      <c r="R21" s="424">
        <f t="shared" si="8"/>
        <v>551813.46128399996</v>
      </c>
    </row>
    <row r="22" spans="1:18" x14ac:dyDescent="0.3">
      <c r="A22" s="438" t="s">
        <v>11</v>
      </c>
      <c r="B22" s="439" t="s">
        <v>110</v>
      </c>
      <c r="C22" s="440">
        <f t="shared" ref="C22:M22" si="22">(C76*C$61+C124*C$109+C172*C$157)/(SUM(C$157,C$109,C$61))</f>
        <v>8.3999999999999995E-3</v>
      </c>
      <c r="D22" s="440">
        <f t="shared" si="22"/>
        <v>8.1394453936723243E-3</v>
      </c>
      <c r="E22" s="440">
        <f t="shared" si="22"/>
        <v>1.474478659192884E-2</v>
      </c>
      <c r="F22" s="440">
        <f t="shared" si="4"/>
        <v>0</v>
      </c>
      <c r="G22" s="440">
        <f t="shared" si="22"/>
        <v>1.41E-2</v>
      </c>
      <c r="H22" s="440">
        <f t="shared" si="22"/>
        <v>1.4640788768336065E-2</v>
      </c>
      <c r="I22" s="440">
        <f t="shared" si="5"/>
        <v>0</v>
      </c>
      <c r="J22" s="440">
        <f t="shared" si="22"/>
        <v>1.4850023117609702E-2</v>
      </c>
      <c r="K22" s="440">
        <f t="shared" si="22"/>
        <v>1.4741515698583776E-2</v>
      </c>
      <c r="L22" s="440">
        <f t="shared" si="22"/>
        <v>1.4902021870258705E-2</v>
      </c>
      <c r="M22" s="440">
        <f t="shared" si="22"/>
        <v>1.4752504350386147E-2</v>
      </c>
      <c r="N22" s="599">
        <f t="shared" si="17"/>
        <v>1.3367822774787583E-2</v>
      </c>
      <c r="O22" s="599"/>
      <c r="P22" s="441">
        <f t="shared" si="6"/>
        <v>1.6130692997025321E-3</v>
      </c>
      <c r="Q22" s="440">
        <f t="shared" si="7"/>
        <v>0</v>
      </c>
      <c r="R22" s="442">
        <f t="shared" si="8"/>
        <v>70129.584734999997</v>
      </c>
    </row>
    <row r="23" spans="1:18" x14ac:dyDescent="0.3">
      <c r="A23" s="425" t="s">
        <v>14</v>
      </c>
      <c r="B23" s="421" t="s">
        <v>118</v>
      </c>
      <c r="C23" s="422">
        <f t="shared" ref="C23:M23" si="23">(C77*C$61+C125*C$109+C173*C$157)/(SUM(C$157,C$109,C$61))</f>
        <v>0.17810000000000001</v>
      </c>
      <c r="D23" s="422">
        <f t="shared" si="23"/>
        <v>0.17081794668464967</v>
      </c>
      <c r="E23" s="422">
        <f t="shared" si="23"/>
        <v>0.2829576097406587</v>
      </c>
      <c r="F23" s="422">
        <f t="shared" si="4"/>
        <v>0</v>
      </c>
      <c r="G23" s="422">
        <f t="shared" si="23"/>
        <v>0.26850000000000002</v>
      </c>
      <c r="H23" s="422">
        <f t="shared" si="23"/>
        <v>0.28018732057027995</v>
      </c>
      <c r="I23" s="422">
        <f t="shared" si="5"/>
        <v>0</v>
      </c>
      <c r="J23" s="422">
        <f t="shared" si="23"/>
        <v>0.29540665166846863</v>
      </c>
      <c r="K23" s="422">
        <f t="shared" si="23"/>
        <v>0.28151817516190364</v>
      </c>
      <c r="L23" s="422">
        <f t="shared" si="23"/>
        <v>0.28141836198794018</v>
      </c>
      <c r="M23" s="422">
        <f t="shared" si="23"/>
        <v>0.28309503604645675</v>
      </c>
      <c r="N23" s="600">
        <f t="shared" si="17"/>
        <v>0.25949766584347228</v>
      </c>
      <c r="O23" s="600"/>
      <c r="P23" s="423">
        <f t="shared" si="6"/>
        <v>3.1313081058050078E-2</v>
      </c>
      <c r="Q23" s="422">
        <f t="shared" si="7"/>
        <v>0</v>
      </c>
      <c r="R23" s="424">
        <f t="shared" si="8"/>
        <v>1361363.3163680001</v>
      </c>
    </row>
    <row r="24" spans="1:18" x14ac:dyDescent="0.3">
      <c r="A24" s="443"/>
      <c r="B24" s="439" t="s">
        <v>117</v>
      </c>
      <c r="C24" s="440">
        <f t="shared" ref="C24:M24" si="24">(C78*C$61+C126*C$109+C174*C$157)/(SUM(C$157,C$109,C$61))</f>
        <v>5.4600000000000003E-2</v>
      </c>
      <c r="D24" s="440">
        <f t="shared" si="24"/>
        <v>5.2234612860384486E-2</v>
      </c>
      <c r="E24" s="440">
        <f t="shared" si="24"/>
        <v>8.3245104705672812E-2</v>
      </c>
      <c r="F24" s="440">
        <f t="shared" si="4"/>
        <v>0</v>
      </c>
      <c r="G24" s="440">
        <f t="shared" si="24"/>
        <v>7.8700000000000006E-2</v>
      </c>
      <c r="H24" s="440">
        <f t="shared" si="24"/>
        <v>8.2332968447299884E-2</v>
      </c>
      <c r="I24" s="440">
        <f t="shared" si="5"/>
        <v>0</v>
      </c>
      <c r="J24" s="440">
        <f t="shared" si="24"/>
        <v>8.6750115588048515E-2</v>
      </c>
      <c r="K24" s="440">
        <f t="shared" si="24"/>
        <v>8.2664118491362015E-2</v>
      </c>
      <c r="L24" s="440">
        <f t="shared" si="24"/>
        <v>8.2284918550865629E-2</v>
      </c>
      <c r="M24" s="440">
        <f t="shared" si="24"/>
        <v>8.3284958059000561E-2</v>
      </c>
      <c r="N24" s="599">
        <f t="shared" si="17"/>
        <v>7.6703468009465078E-2</v>
      </c>
      <c r="O24" s="599"/>
      <c r="P24" s="441">
        <f t="shared" si="6"/>
        <v>9.255659018770129E-3</v>
      </c>
      <c r="Q24" s="440">
        <f t="shared" si="7"/>
        <v>0</v>
      </c>
      <c r="R24" s="442">
        <f t="shared" si="8"/>
        <v>402397.79131300002</v>
      </c>
    </row>
    <row r="25" spans="1:18" x14ac:dyDescent="0.3">
      <c r="A25" s="404">
        <v>6</v>
      </c>
      <c r="B25" s="398" t="s">
        <v>42</v>
      </c>
      <c r="C25" s="405">
        <f>SUM(C26:C28)</f>
        <v>0.52980000000000005</v>
      </c>
      <c r="D25" s="405">
        <f t="shared" ref="D25:M25" si="25">SUM(D26:D28)</f>
        <v>0.52726336200195822</v>
      </c>
      <c r="E25" s="405">
        <f t="shared" si="25"/>
        <v>0.64687649573055817</v>
      </c>
      <c r="F25" s="405">
        <f t="shared" si="4"/>
        <v>0</v>
      </c>
      <c r="G25" s="405">
        <f t="shared" si="25"/>
        <v>0.6411</v>
      </c>
      <c r="H25" s="405">
        <f t="shared" si="25"/>
        <v>0.6451607683559244</v>
      </c>
      <c r="I25" s="405">
        <f t="shared" si="5"/>
        <v>0</v>
      </c>
      <c r="J25" s="405">
        <f>SUM(J26:J28)</f>
        <v>1.211031223992689</v>
      </c>
      <c r="K25" s="405">
        <f t="shared" si="25"/>
        <v>0.64440416496728803</v>
      </c>
      <c r="L25" s="405">
        <f t="shared" si="25"/>
        <v>0.63922754298191031</v>
      </c>
      <c r="M25" s="405">
        <f t="shared" si="25"/>
        <v>0.64688193034988872</v>
      </c>
      <c r="N25" s="603">
        <f>SUM(N26:O28)</f>
        <v>0.63864047341015073</v>
      </c>
      <c r="O25" s="603"/>
      <c r="P25" s="406">
        <f t="shared" si="6"/>
        <v>7.7063509784731948E-2</v>
      </c>
      <c r="Q25" s="405">
        <f t="shared" si="7"/>
        <v>0</v>
      </c>
      <c r="R25" s="407">
        <f t="shared" si="8"/>
        <v>3350402.8254839997</v>
      </c>
    </row>
    <row r="26" spans="1:18" x14ac:dyDescent="0.3">
      <c r="A26" s="420" t="s">
        <v>15</v>
      </c>
      <c r="B26" s="421" t="s">
        <v>43</v>
      </c>
      <c r="C26" s="422">
        <f t="shared" ref="C26:M26" si="26">(C80*C$61+C128*C$109+C176*C$157)/(SUM(C$157,C$109,C$61))</f>
        <v>0.20019999999999999</v>
      </c>
      <c r="D26" s="422">
        <f t="shared" si="26"/>
        <v>0.19185263744430764</v>
      </c>
      <c r="E26" s="422">
        <f t="shared" si="26"/>
        <v>0.31504742122430279</v>
      </c>
      <c r="F26" s="422">
        <f t="shared" si="4"/>
        <v>0</v>
      </c>
      <c r="G26" s="422">
        <f t="shared" si="26"/>
        <v>0.29870000000000002</v>
      </c>
      <c r="H26" s="422">
        <f t="shared" si="26"/>
        <v>0.31188487834911488</v>
      </c>
      <c r="I26" s="422">
        <f t="shared" si="5"/>
        <v>0</v>
      </c>
      <c r="J26" s="422">
        <f t="shared" si="26"/>
        <v>0.32886919212428556</v>
      </c>
      <c r="K26" s="422">
        <f t="shared" si="26"/>
        <v>0.3133259226723632</v>
      </c>
      <c r="L26" s="422">
        <f t="shared" si="26"/>
        <v>0.31295879939311433</v>
      </c>
      <c r="M26" s="422">
        <f t="shared" si="26"/>
        <v>0.31520036217507347</v>
      </c>
      <c r="N26" s="600">
        <f>(O80*$O$61+O128*$O$109+O176*$O$157)/$N$7</f>
        <v>0.28923510556105858</v>
      </c>
      <c r="O26" s="600"/>
      <c r="P26" s="423">
        <f t="shared" si="6"/>
        <v>3.490144034948716E-2</v>
      </c>
      <c r="Q26" s="422">
        <f t="shared" si="7"/>
        <v>0</v>
      </c>
      <c r="R26" s="424">
        <f t="shared" si="8"/>
        <v>1517370.3441099999</v>
      </c>
    </row>
    <row r="27" spans="1:18" x14ac:dyDescent="0.3">
      <c r="A27" s="438" t="s">
        <v>16</v>
      </c>
      <c r="B27" s="439" t="s">
        <v>80</v>
      </c>
      <c r="C27" s="440">
        <f t="shared" ref="C27:M27" si="27">(C81*C$61+C129*C$109+C177*C$157)/(SUM(C$157,C$109,C$61))</f>
        <v>0.3296</v>
      </c>
      <c r="D27" s="440">
        <f t="shared" si="27"/>
        <v>0.33541072455765064</v>
      </c>
      <c r="E27" s="440">
        <f t="shared" si="27"/>
        <v>0.33182907450625532</v>
      </c>
      <c r="F27" s="440">
        <f t="shared" si="4"/>
        <v>0</v>
      </c>
      <c r="G27" s="440">
        <f t="shared" si="27"/>
        <v>0.34239999999999998</v>
      </c>
      <c r="H27" s="440">
        <f t="shared" si="27"/>
        <v>0.33327589000680957</v>
      </c>
      <c r="I27" s="440">
        <f t="shared" si="5"/>
        <v>0</v>
      </c>
      <c r="J27" s="440">
        <f t="shared" si="27"/>
        <v>0.33936203186840347</v>
      </c>
      <c r="K27" s="440">
        <f t="shared" si="27"/>
        <v>0.33107824229492488</v>
      </c>
      <c r="L27" s="440">
        <f t="shared" si="27"/>
        <v>0.32626874358879598</v>
      </c>
      <c r="M27" s="440">
        <f t="shared" si="27"/>
        <v>0.3316815681748152</v>
      </c>
      <c r="N27" s="599">
        <f>(O81*$O$61+O129*$O$109+O177*$O$157)/$N$7</f>
        <v>0.33289244931300649</v>
      </c>
      <c r="O27" s="599"/>
      <c r="P27" s="441">
        <f t="shared" si="6"/>
        <v>4.0169487517620443E-2</v>
      </c>
      <c r="Q27" s="440">
        <f t="shared" si="7"/>
        <v>0</v>
      </c>
      <c r="R27" s="442">
        <f t="shared" si="8"/>
        <v>1746403.256914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4"/>
        <v>0</v>
      </c>
      <c r="G28" s="422"/>
      <c r="H28" s="422"/>
      <c r="I28" s="422">
        <f t="shared" si="5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1.6512918536085688E-2</v>
      </c>
      <c r="O28" s="600"/>
      <c r="P28" s="423">
        <f t="shared" si="6"/>
        <v>1.99258191762435E-3</v>
      </c>
      <c r="Q28" s="422">
        <f t="shared" si="7"/>
        <v>0</v>
      </c>
      <c r="R28" s="424">
        <f t="shared" si="8"/>
        <v>86629.224459999983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4"/>
        <v>0</v>
      </c>
      <c r="G29" s="440"/>
      <c r="H29" s="440"/>
      <c r="I29" s="440">
        <f t="shared" si="5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1.6512918536085688E-2</v>
      </c>
      <c r="O29" s="599"/>
      <c r="P29" s="441">
        <f t="shared" si="6"/>
        <v>1.99258191762435E-3</v>
      </c>
      <c r="Q29" s="440">
        <f t="shared" si="7"/>
        <v>0</v>
      </c>
      <c r="R29" s="442">
        <f t="shared" si="8"/>
        <v>86629.224459999983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28">SUM(E31:E32)</f>
        <v>0</v>
      </c>
      <c r="F30" s="405">
        <f t="shared" si="4"/>
        <v>0</v>
      </c>
      <c r="G30" s="405">
        <f t="shared" si="28"/>
        <v>0</v>
      </c>
      <c r="H30" s="405">
        <f t="shared" si="28"/>
        <v>0</v>
      </c>
      <c r="I30" s="405">
        <f t="shared" si="5"/>
        <v>0</v>
      </c>
      <c r="J30" s="405">
        <f t="shared" si="28"/>
        <v>0</v>
      </c>
      <c r="K30" s="405">
        <f t="shared" si="28"/>
        <v>0</v>
      </c>
      <c r="L30" s="405">
        <f t="shared" si="28"/>
        <v>0</v>
      </c>
      <c r="M30" s="405">
        <f t="shared" si="28"/>
        <v>0</v>
      </c>
      <c r="N30" s="603">
        <f>SUM(N31:O32)</f>
        <v>0</v>
      </c>
      <c r="O30" s="603"/>
      <c r="P30" s="406">
        <f t="shared" si="6"/>
        <v>0</v>
      </c>
      <c r="Q30" s="405">
        <f t="shared" si="7"/>
        <v>0</v>
      </c>
      <c r="R30" s="407">
        <f t="shared" si="8"/>
        <v>0</v>
      </c>
    </row>
    <row r="31" spans="1:18" x14ac:dyDescent="0.3">
      <c r="A31" s="420" t="s">
        <v>17</v>
      </c>
      <c r="B31" s="421" t="s">
        <v>46</v>
      </c>
      <c r="C31" s="422">
        <f t="shared" ref="C31:M31" si="29">(C85*C$61+C133*C$109+C181*C$157)/(SUM(C$157,C$109,C$61))</f>
        <v>0</v>
      </c>
      <c r="D31" s="422">
        <f t="shared" si="29"/>
        <v>0</v>
      </c>
      <c r="E31" s="422">
        <f t="shared" si="29"/>
        <v>0</v>
      </c>
      <c r="F31" s="422">
        <f t="shared" si="4"/>
        <v>0</v>
      </c>
      <c r="G31" s="422">
        <f t="shared" si="29"/>
        <v>0</v>
      </c>
      <c r="H31" s="422">
        <f t="shared" si="29"/>
        <v>0</v>
      </c>
      <c r="I31" s="422">
        <f t="shared" si="5"/>
        <v>0</v>
      </c>
      <c r="J31" s="422">
        <f t="shared" si="29"/>
        <v>0</v>
      </c>
      <c r="K31" s="422">
        <f t="shared" si="29"/>
        <v>0</v>
      </c>
      <c r="L31" s="422">
        <f t="shared" si="29"/>
        <v>0</v>
      </c>
      <c r="M31" s="422">
        <f t="shared" si="29"/>
        <v>0</v>
      </c>
      <c r="N31" s="600">
        <f>(O85*$O$61+O133*$O$109+O181*$O$157)/$N$7</f>
        <v>0</v>
      </c>
      <c r="O31" s="600"/>
      <c r="P31" s="423">
        <f t="shared" si="6"/>
        <v>0</v>
      </c>
      <c r="Q31" s="422">
        <f t="shared" si="7"/>
        <v>0</v>
      </c>
      <c r="R31" s="424">
        <f t="shared" si="8"/>
        <v>0</v>
      </c>
    </row>
    <row r="32" spans="1:18" x14ac:dyDescent="0.3">
      <c r="A32" s="438" t="s">
        <v>18</v>
      </c>
      <c r="B32" s="439" t="s">
        <v>48</v>
      </c>
      <c r="C32" s="440">
        <f t="shared" ref="C32:M32" si="30">(C86*C$61+C134*C$109+C182*C$157)/(SUM(C$157,C$109,C$61))</f>
        <v>0</v>
      </c>
      <c r="D32" s="440">
        <f t="shared" si="30"/>
        <v>0</v>
      </c>
      <c r="E32" s="440">
        <f t="shared" si="30"/>
        <v>0</v>
      </c>
      <c r="F32" s="440">
        <f t="shared" si="4"/>
        <v>0</v>
      </c>
      <c r="G32" s="440">
        <f t="shared" si="30"/>
        <v>0</v>
      </c>
      <c r="H32" s="440">
        <f t="shared" si="30"/>
        <v>0</v>
      </c>
      <c r="I32" s="440">
        <f t="shared" si="5"/>
        <v>0</v>
      </c>
      <c r="J32" s="440">
        <f t="shared" si="30"/>
        <v>0</v>
      </c>
      <c r="K32" s="440">
        <f t="shared" si="30"/>
        <v>0</v>
      </c>
      <c r="L32" s="440">
        <f t="shared" si="30"/>
        <v>0</v>
      </c>
      <c r="M32" s="440">
        <f t="shared" si="30"/>
        <v>0</v>
      </c>
      <c r="N32" s="599">
        <f>(O86*$O$61+O134*$O$109+O182*$O$157)/$N$7</f>
        <v>0</v>
      </c>
      <c r="O32" s="599"/>
      <c r="P32" s="441">
        <f t="shared" si="6"/>
        <v>0</v>
      </c>
      <c r="Q32" s="440">
        <f t="shared" si="7"/>
        <v>0</v>
      </c>
      <c r="R32" s="442">
        <f t="shared" si="8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31">SUM(E34:E37)</f>
        <v>0</v>
      </c>
      <c r="F33" s="405">
        <f t="shared" si="4"/>
        <v>0</v>
      </c>
      <c r="G33" s="405">
        <f t="shared" si="31"/>
        <v>0</v>
      </c>
      <c r="H33" s="405">
        <f t="shared" si="31"/>
        <v>0</v>
      </c>
      <c r="I33" s="405">
        <f t="shared" si="5"/>
        <v>0</v>
      </c>
      <c r="J33" s="405">
        <f t="shared" si="31"/>
        <v>0</v>
      </c>
      <c r="K33" s="405">
        <f t="shared" si="31"/>
        <v>0</v>
      </c>
      <c r="L33" s="405">
        <f t="shared" si="31"/>
        <v>0</v>
      </c>
      <c r="M33" s="405">
        <f t="shared" si="31"/>
        <v>0</v>
      </c>
      <c r="N33" s="603">
        <f>SUM(N34:O37)</f>
        <v>0</v>
      </c>
      <c r="O33" s="603"/>
      <c r="P33" s="406">
        <f t="shared" si="6"/>
        <v>0</v>
      </c>
      <c r="Q33" s="405">
        <f t="shared" si="7"/>
        <v>0</v>
      </c>
      <c r="R33" s="407">
        <f t="shared" si="8"/>
        <v>0</v>
      </c>
    </row>
    <row r="34" spans="1:20" x14ac:dyDescent="0.3">
      <c r="A34" s="420" t="s">
        <v>19</v>
      </c>
      <c r="B34" s="421" t="s">
        <v>46</v>
      </c>
      <c r="C34" s="422">
        <f t="shared" ref="C34:M34" si="32">(C88*C$61+C136*C$109+C184*C$157)/(SUM(C$157,C$109,C$61))</f>
        <v>0</v>
      </c>
      <c r="D34" s="422">
        <f t="shared" si="32"/>
        <v>0</v>
      </c>
      <c r="E34" s="422">
        <f t="shared" si="32"/>
        <v>0</v>
      </c>
      <c r="F34" s="422">
        <f t="shared" si="4"/>
        <v>0</v>
      </c>
      <c r="G34" s="422">
        <f t="shared" si="32"/>
        <v>0</v>
      </c>
      <c r="H34" s="422">
        <f t="shared" si="32"/>
        <v>0</v>
      </c>
      <c r="I34" s="422">
        <f t="shared" si="5"/>
        <v>0</v>
      </c>
      <c r="J34" s="422">
        <f t="shared" si="32"/>
        <v>0</v>
      </c>
      <c r="K34" s="422">
        <f t="shared" si="32"/>
        <v>0</v>
      </c>
      <c r="L34" s="422">
        <f t="shared" si="32"/>
        <v>0</v>
      </c>
      <c r="M34" s="422">
        <f t="shared" si="32"/>
        <v>0</v>
      </c>
      <c r="N34" s="600">
        <f t="shared" ref="N34:N47" si="33">(O88*$O$61+O136*$O$109+O184*$O$157)/$N$7</f>
        <v>0</v>
      </c>
      <c r="O34" s="600"/>
      <c r="P34" s="423">
        <f t="shared" si="6"/>
        <v>0</v>
      </c>
      <c r="Q34" s="422">
        <f t="shared" si="7"/>
        <v>0</v>
      </c>
      <c r="R34" s="424">
        <f t="shared" si="8"/>
        <v>0</v>
      </c>
    </row>
    <row r="35" spans="1:20" x14ac:dyDescent="0.3">
      <c r="A35" s="438" t="s">
        <v>19</v>
      </c>
      <c r="B35" s="439" t="s">
        <v>47</v>
      </c>
      <c r="C35" s="440">
        <f t="shared" ref="C35:M35" si="34">(C89*C$61+C137*C$109+C185*C$157)/(SUM(C$157,C$109,C$61))</f>
        <v>0</v>
      </c>
      <c r="D35" s="440">
        <f t="shared" si="34"/>
        <v>0</v>
      </c>
      <c r="E35" s="440">
        <f t="shared" si="34"/>
        <v>0</v>
      </c>
      <c r="F35" s="440">
        <f t="shared" si="4"/>
        <v>0</v>
      </c>
      <c r="G35" s="440">
        <f t="shared" si="34"/>
        <v>0</v>
      </c>
      <c r="H35" s="440">
        <f t="shared" si="34"/>
        <v>0</v>
      </c>
      <c r="I35" s="440">
        <f t="shared" si="5"/>
        <v>0</v>
      </c>
      <c r="J35" s="440">
        <f t="shared" si="34"/>
        <v>0</v>
      </c>
      <c r="K35" s="440">
        <f t="shared" si="34"/>
        <v>0</v>
      </c>
      <c r="L35" s="440">
        <f t="shared" si="34"/>
        <v>0</v>
      </c>
      <c r="M35" s="440">
        <f t="shared" si="34"/>
        <v>0</v>
      </c>
      <c r="N35" s="599">
        <f t="shared" si="33"/>
        <v>0</v>
      </c>
      <c r="O35" s="599"/>
      <c r="P35" s="441">
        <f t="shared" si="6"/>
        <v>0</v>
      </c>
      <c r="Q35" s="440">
        <f t="shared" si="7"/>
        <v>0</v>
      </c>
      <c r="R35" s="442">
        <f t="shared" si="8"/>
        <v>0</v>
      </c>
    </row>
    <row r="36" spans="1:20" x14ac:dyDescent="0.3">
      <c r="A36" s="420" t="s">
        <v>20</v>
      </c>
      <c r="B36" s="421" t="s">
        <v>50</v>
      </c>
      <c r="C36" s="422">
        <f t="shared" ref="C36:M36" si="35">(C90*C$61+C138*C$109+C186*C$157)/(SUM(C$157,C$109,C$61))</f>
        <v>0</v>
      </c>
      <c r="D36" s="422">
        <f t="shared" si="35"/>
        <v>0</v>
      </c>
      <c r="E36" s="422">
        <f t="shared" si="35"/>
        <v>0</v>
      </c>
      <c r="F36" s="422">
        <f t="shared" si="4"/>
        <v>0</v>
      </c>
      <c r="G36" s="422">
        <f t="shared" si="35"/>
        <v>0</v>
      </c>
      <c r="H36" s="422">
        <f t="shared" si="35"/>
        <v>0</v>
      </c>
      <c r="I36" s="422">
        <f t="shared" si="5"/>
        <v>0</v>
      </c>
      <c r="J36" s="422">
        <f t="shared" si="35"/>
        <v>0</v>
      </c>
      <c r="K36" s="422">
        <f t="shared" si="35"/>
        <v>0</v>
      </c>
      <c r="L36" s="422">
        <f t="shared" si="35"/>
        <v>0</v>
      </c>
      <c r="M36" s="422">
        <f t="shared" si="35"/>
        <v>0</v>
      </c>
      <c r="N36" s="600">
        <f t="shared" si="33"/>
        <v>0</v>
      </c>
      <c r="O36" s="600"/>
      <c r="P36" s="423">
        <f t="shared" si="6"/>
        <v>0</v>
      </c>
      <c r="Q36" s="422">
        <f t="shared" si="7"/>
        <v>0</v>
      </c>
      <c r="R36" s="424">
        <f t="shared" si="8"/>
        <v>0</v>
      </c>
    </row>
    <row r="37" spans="1:20" x14ac:dyDescent="0.3">
      <c r="A37" s="438" t="s">
        <v>20</v>
      </c>
      <c r="B37" s="439" t="s">
        <v>47</v>
      </c>
      <c r="C37" s="440">
        <f t="shared" ref="C37:M37" si="36">(C91*C$61+C139*C$109+C187*C$157)/(SUM(C$157,C$109,C$61))</f>
        <v>0</v>
      </c>
      <c r="D37" s="440">
        <f t="shared" si="36"/>
        <v>0</v>
      </c>
      <c r="E37" s="440">
        <f t="shared" si="36"/>
        <v>0</v>
      </c>
      <c r="F37" s="440">
        <f t="shared" si="4"/>
        <v>0</v>
      </c>
      <c r="G37" s="440">
        <f t="shared" si="36"/>
        <v>0</v>
      </c>
      <c r="H37" s="440">
        <f t="shared" si="36"/>
        <v>0</v>
      </c>
      <c r="I37" s="440">
        <f t="shared" si="5"/>
        <v>0</v>
      </c>
      <c r="J37" s="440">
        <f t="shared" si="36"/>
        <v>0</v>
      </c>
      <c r="K37" s="440">
        <f t="shared" si="36"/>
        <v>0</v>
      </c>
      <c r="L37" s="440">
        <f t="shared" si="36"/>
        <v>0</v>
      </c>
      <c r="M37" s="440">
        <f t="shared" si="36"/>
        <v>0</v>
      </c>
      <c r="N37" s="599">
        <f t="shared" si="33"/>
        <v>0</v>
      </c>
      <c r="O37" s="599"/>
      <c r="P37" s="441">
        <f t="shared" si="6"/>
        <v>0</v>
      </c>
      <c r="Q37" s="440">
        <f t="shared" si="7"/>
        <v>0</v>
      </c>
      <c r="R37" s="442">
        <f t="shared" si="8"/>
        <v>0</v>
      </c>
    </row>
    <row r="38" spans="1:20" x14ac:dyDescent="0.3">
      <c r="A38" s="404">
        <v>9</v>
      </c>
      <c r="B38" s="398" t="s">
        <v>51</v>
      </c>
      <c r="C38" s="405">
        <f t="shared" ref="C38:M38" si="37">SUM(C41,C43)</f>
        <v>0.42440216233010042</v>
      </c>
      <c r="D38" s="405">
        <f t="shared" si="37"/>
        <v>0.42802799048258661</v>
      </c>
      <c r="E38" s="405">
        <f t="shared" si="37"/>
        <v>0.64063373714171956</v>
      </c>
      <c r="F38" s="405">
        <f t="shared" si="4"/>
        <v>0</v>
      </c>
      <c r="G38" s="405">
        <f t="shared" si="37"/>
        <v>0.63373678523836197</v>
      </c>
      <c r="H38" s="405">
        <f t="shared" si="37"/>
        <v>0.68779174533925103</v>
      </c>
      <c r="I38" s="405">
        <f t="shared" si="5"/>
        <v>0</v>
      </c>
      <c r="J38" s="405">
        <f t="shared" si="37"/>
        <v>0.78269948433459213</v>
      </c>
      <c r="K38" s="405">
        <f t="shared" si="37"/>
        <v>0.75194630864365997</v>
      </c>
      <c r="L38" s="405">
        <f t="shared" si="37"/>
        <v>0.94437739492968398</v>
      </c>
      <c r="M38" s="405">
        <f t="shared" si="37"/>
        <v>0.85294410901711259</v>
      </c>
      <c r="N38" s="603">
        <f t="shared" si="33"/>
        <v>0.64831796333236502</v>
      </c>
      <c r="O38" s="603"/>
      <c r="P38" s="406">
        <f t="shared" si="6"/>
        <v>7.8231273762060155E-2</v>
      </c>
      <c r="Q38" s="405">
        <f t="shared" si="7"/>
        <v>0</v>
      </c>
      <c r="R38" s="407">
        <f t="shared" si="8"/>
        <v>3401172.3756909384</v>
      </c>
    </row>
    <row r="39" spans="1:20" x14ac:dyDescent="0.3">
      <c r="A39" s="444"/>
      <c r="B39" s="445" t="s">
        <v>157</v>
      </c>
      <c r="C39" s="500">
        <f t="shared" ref="C39:M39" si="38">(C93*C$61+C141*C$109+C189*C$157)/(SUM(C$157,C$109,C$61))</f>
        <v>0</v>
      </c>
      <c r="D39" s="500">
        <f t="shared" si="38"/>
        <v>0</v>
      </c>
      <c r="E39" s="500">
        <f t="shared" si="38"/>
        <v>0</v>
      </c>
      <c r="F39" s="500">
        <f t="shared" si="4"/>
        <v>0</v>
      </c>
      <c r="G39" s="500">
        <f t="shared" si="38"/>
        <v>0</v>
      </c>
      <c r="H39" s="500">
        <f t="shared" si="38"/>
        <v>0</v>
      </c>
      <c r="I39" s="500">
        <f t="shared" si="5"/>
        <v>0</v>
      </c>
      <c r="J39" s="500">
        <f t="shared" si="38"/>
        <v>0</v>
      </c>
      <c r="K39" s="500">
        <f t="shared" si="38"/>
        <v>0</v>
      </c>
      <c r="L39" s="500">
        <f t="shared" si="38"/>
        <v>0</v>
      </c>
      <c r="M39" s="500">
        <f t="shared" si="38"/>
        <v>0</v>
      </c>
      <c r="N39" s="596">
        <f t="shared" si="33"/>
        <v>0</v>
      </c>
      <c r="O39" s="596"/>
      <c r="P39" s="429">
        <f t="shared" si="6"/>
        <v>0</v>
      </c>
      <c r="Q39" s="430">
        <f t="shared" si="7"/>
        <v>0</v>
      </c>
      <c r="R39" s="431">
        <f t="shared" si="8"/>
        <v>0</v>
      </c>
    </row>
    <row r="40" spans="1:20" x14ac:dyDescent="0.3">
      <c r="A40" s="432"/>
      <c r="B40" s="433" t="s">
        <v>52</v>
      </c>
      <c r="C40" s="434">
        <f t="shared" ref="C40:M40" si="39">SUM(C33,C30,C25,C16,C9)</f>
        <v>4.9889754353000004</v>
      </c>
      <c r="D40" s="434">
        <f t="shared" si="39"/>
        <v>5.0315981389310505</v>
      </c>
      <c r="E40" s="434">
        <f t="shared" si="39"/>
        <v>7.5308428215277132</v>
      </c>
      <c r="F40" s="434">
        <f t="shared" si="4"/>
        <v>0</v>
      </c>
      <c r="G40" s="434">
        <f t="shared" si="39"/>
        <v>7.4497670715000002</v>
      </c>
      <c r="H40" s="434">
        <f t="shared" si="39"/>
        <v>8.0851994326803371</v>
      </c>
      <c r="I40" s="434">
        <f t="shared" si="5"/>
        <v>0</v>
      </c>
      <c r="J40" s="434">
        <f t="shared" si="39"/>
        <v>9.200868532639678</v>
      </c>
      <c r="K40" s="434">
        <f t="shared" si="39"/>
        <v>8.8393556759728682</v>
      </c>
      <c r="L40" s="434">
        <f t="shared" si="39"/>
        <v>11.101441140378096</v>
      </c>
      <c r="M40" s="434">
        <f t="shared" si="39"/>
        <v>10.026615284444354</v>
      </c>
      <c r="N40" s="597">
        <f t="shared" si="33"/>
        <v>7.6211732182767316</v>
      </c>
      <c r="O40" s="597"/>
      <c r="P40" s="435">
        <f t="shared" si="6"/>
        <v>0.91963222083580365</v>
      </c>
      <c r="Q40" s="436">
        <f t="shared" si="7"/>
        <v>0</v>
      </c>
      <c r="R40" s="437">
        <f t="shared" si="8"/>
        <v>39981807.209419973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40">SUM(C42:C42)</f>
        <v>0.10393532524360491</v>
      </c>
      <c r="D41" s="427">
        <f t="shared" si="40"/>
        <v>0.10482328402835057</v>
      </c>
      <c r="E41" s="427">
        <f t="shared" si="40"/>
        <v>0.15689004850088686</v>
      </c>
      <c r="F41" s="427">
        <f t="shared" si="4"/>
        <v>0</v>
      </c>
      <c r="G41" s="427">
        <f t="shared" si="40"/>
        <v>0.15520099740055951</v>
      </c>
      <c r="H41" s="427">
        <f t="shared" si="40"/>
        <v>0.16843895978102949</v>
      </c>
      <c r="I41" s="427">
        <f t="shared" si="5"/>
        <v>0</v>
      </c>
      <c r="J41" s="427">
        <f t="shared" si="40"/>
        <v>0.19168169414048242</v>
      </c>
      <c r="K41" s="427">
        <f t="shared" si="40"/>
        <v>0.18415029679754275</v>
      </c>
      <c r="L41" s="427">
        <f t="shared" si="40"/>
        <v>0.23127632327749689</v>
      </c>
      <c r="M41" s="427">
        <f t="shared" si="40"/>
        <v>0.20888447622082931</v>
      </c>
      <c r="N41" s="598">
        <f t="shared" si="33"/>
        <v>0.15877190165635913</v>
      </c>
      <c r="O41" s="598"/>
      <c r="P41" s="428">
        <f t="shared" si="6"/>
        <v>1.9158698056672297E-2</v>
      </c>
      <c r="Q41" s="427">
        <f t="shared" si="7"/>
        <v>0</v>
      </c>
      <c r="R41" s="424">
        <f t="shared" si="8"/>
        <v>832940.98959384626</v>
      </c>
    </row>
    <row r="42" spans="1:20" x14ac:dyDescent="0.3">
      <c r="A42" s="438" t="s">
        <v>121</v>
      </c>
      <c r="B42" s="439" t="s">
        <v>128</v>
      </c>
      <c r="C42" s="440">
        <f t="shared" ref="C42:M42" si="41">(C96*C$61+C144*C$109+C192*C$157)/(SUM(C$157,C$109,C$61))</f>
        <v>0.10393532524360491</v>
      </c>
      <c r="D42" s="440">
        <f t="shared" si="41"/>
        <v>0.10482328402835057</v>
      </c>
      <c r="E42" s="440">
        <f t="shared" si="41"/>
        <v>0.15689004850088686</v>
      </c>
      <c r="F42" s="440">
        <f t="shared" si="4"/>
        <v>0</v>
      </c>
      <c r="G42" s="440">
        <f t="shared" si="41"/>
        <v>0.15520099740055951</v>
      </c>
      <c r="H42" s="440">
        <f t="shared" si="41"/>
        <v>0.16843895978102949</v>
      </c>
      <c r="I42" s="440">
        <f t="shared" si="5"/>
        <v>0</v>
      </c>
      <c r="J42" s="440">
        <f t="shared" si="41"/>
        <v>0.19168169414048242</v>
      </c>
      <c r="K42" s="440">
        <f t="shared" si="41"/>
        <v>0.18415029679754275</v>
      </c>
      <c r="L42" s="440">
        <f t="shared" si="41"/>
        <v>0.23127632327749689</v>
      </c>
      <c r="M42" s="440">
        <f t="shared" si="41"/>
        <v>0.20888447622082931</v>
      </c>
      <c r="N42" s="599">
        <f t="shared" si="33"/>
        <v>0.15877190165635913</v>
      </c>
      <c r="O42" s="599"/>
      <c r="P42" s="441">
        <f t="shared" si="6"/>
        <v>1.9158698056672297E-2</v>
      </c>
      <c r="Q42" s="440">
        <f t="shared" si="7"/>
        <v>0</v>
      </c>
      <c r="R42" s="442">
        <f t="shared" si="8"/>
        <v>832940.98959384626</v>
      </c>
    </row>
    <row r="43" spans="1:20" x14ac:dyDescent="0.3">
      <c r="A43" s="426" t="s">
        <v>24</v>
      </c>
      <c r="B43" s="416" t="s">
        <v>56</v>
      </c>
      <c r="C43" s="427">
        <f>SUM(C44,C45)</f>
        <v>0.32046683708649554</v>
      </c>
      <c r="D43" s="427">
        <f t="shared" ref="D43:M43" si="42">SUM(D44,D45)</f>
        <v>0.32320470645423605</v>
      </c>
      <c r="E43" s="427">
        <f t="shared" si="42"/>
        <v>0.48374368864083273</v>
      </c>
      <c r="F43" s="427">
        <f t="shared" si="4"/>
        <v>0</v>
      </c>
      <c r="G43" s="427">
        <f t="shared" si="42"/>
        <v>0.47853578783780248</v>
      </c>
      <c r="H43" s="427">
        <f t="shared" si="42"/>
        <v>0.51935278555822151</v>
      </c>
      <c r="I43" s="427">
        <f t="shared" si="5"/>
        <v>0</v>
      </c>
      <c r="J43" s="427">
        <f t="shared" si="42"/>
        <v>0.59101779019410972</v>
      </c>
      <c r="K43" s="427">
        <f t="shared" si="42"/>
        <v>0.56779601184611717</v>
      </c>
      <c r="L43" s="427">
        <f t="shared" si="42"/>
        <v>0.71310107165218706</v>
      </c>
      <c r="M43" s="427">
        <f t="shared" si="42"/>
        <v>0.64405963279628331</v>
      </c>
      <c r="N43" s="598">
        <f t="shared" si="33"/>
        <v>0.48954606167600589</v>
      </c>
      <c r="O43" s="598"/>
      <c r="P43" s="428">
        <f t="shared" si="6"/>
        <v>5.9072575705387854E-2</v>
      </c>
      <c r="Q43" s="427">
        <f t="shared" si="7"/>
        <v>0</v>
      </c>
      <c r="R43" s="424">
        <f t="shared" si="8"/>
        <v>2568231.3860970922</v>
      </c>
    </row>
    <row r="44" spans="1:20" x14ac:dyDescent="0.3">
      <c r="A44" s="438" t="s">
        <v>25</v>
      </c>
      <c r="B44" s="439" t="s">
        <v>129</v>
      </c>
      <c r="C44" s="440">
        <f t="shared" ref="C44:M44" si="43">(C98*C$61+C146*C$109+C194*C$157)/(SUM(C$157,C$109,C$61))</f>
        <v>0.10393532524360491</v>
      </c>
      <c r="D44" s="440">
        <f t="shared" si="43"/>
        <v>0.10482328402835057</v>
      </c>
      <c r="E44" s="440">
        <f t="shared" si="43"/>
        <v>0.15689004850088686</v>
      </c>
      <c r="F44" s="440">
        <f t="shared" si="4"/>
        <v>0</v>
      </c>
      <c r="G44" s="440">
        <f t="shared" si="43"/>
        <v>0.15520099740055951</v>
      </c>
      <c r="H44" s="440">
        <f t="shared" si="43"/>
        <v>0.16843895978102949</v>
      </c>
      <c r="I44" s="440">
        <f t="shared" si="5"/>
        <v>0</v>
      </c>
      <c r="J44" s="440">
        <f t="shared" si="43"/>
        <v>0.19168169414048242</v>
      </c>
      <c r="K44" s="440">
        <f t="shared" si="43"/>
        <v>0.18415029679754275</v>
      </c>
      <c r="L44" s="440">
        <f t="shared" si="43"/>
        <v>0.23127632327749689</v>
      </c>
      <c r="M44" s="440">
        <f t="shared" si="43"/>
        <v>0.20888447622082931</v>
      </c>
      <c r="N44" s="599">
        <f t="shared" si="33"/>
        <v>0.15877190165635913</v>
      </c>
      <c r="O44" s="599"/>
      <c r="P44" s="441">
        <f t="shared" si="6"/>
        <v>1.9158698056672297E-2</v>
      </c>
      <c r="Q44" s="440">
        <f t="shared" si="7"/>
        <v>0</v>
      </c>
      <c r="R44" s="442">
        <f t="shared" si="8"/>
        <v>832940.98959384626</v>
      </c>
    </row>
    <row r="45" spans="1:20" x14ac:dyDescent="0.3">
      <c r="A45" s="420" t="s">
        <v>26</v>
      </c>
      <c r="B45" s="421" t="s">
        <v>130</v>
      </c>
      <c r="C45" s="422">
        <f t="shared" ref="C45:M45" si="44">(C99*C$61+C147*C$109+C195*C$157)/(SUM(C$157,C$109,C$61))</f>
        <v>0.21653151184289063</v>
      </c>
      <c r="D45" s="422">
        <f t="shared" si="44"/>
        <v>0.21838142242588546</v>
      </c>
      <c r="E45" s="422">
        <f t="shared" si="44"/>
        <v>0.32685364013994589</v>
      </c>
      <c r="F45" s="422">
        <f t="shared" si="4"/>
        <v>0</v>
      </c>
      <c r="G45" s="422">
        <f t="shared" si="44"/>
        <v>0.323334790437243</v>
      </c>
      <c r="H45" s="422">
        <f t="shared" si="44"/>
        <v>0.35091382577719205</v>
      </c>
      <c r="I45" s="422">
        <f t="shared" si="5"/>
        <v>0</v>
      </c>
      <c r="J45" s="422">
        <f t="shared" si="44"/>
        <v>0.3993360960536273</v>
      </c>
      <c r="K45" s="422">
        <f t="shared" si="44"/>
        <v>0.38364571504857442</v>
      </c>
      <c r="L45" s="422">
        <f t="shared" si="44"/>
        <v>0.48182474837469019</v>
      </c>
      <c r="M45" s="422">
        <f t="shared" si="44"/>
        <v>0.43517515657545403</v>
      </c>
      <c r="N45" s="600">
        <f t="shared" si="33"/>
        <v>0.33077416001964666</v>
      </c>
      <c r="O45" s="600"/>
      <c r="P45" s="423">
        <f t="shared" si="6"/>
        <v>3.9913877648715547E-2</v>
      </c>
      <c r="Q45" s="422">
        <f t="shared" si="7"/>
        <v>0</v>
      </c>
      <c r="R45" s="424">
        <f t="shared" si="8"/>
        <v>1735290.3965032455</v>
      </c>
    </row>
    <row r="46" spans="1:20" ht="28.8" x14ac:dyDescent="0.3">
      <c r="A46" s="438">
        <v>10</v>
      </c>
      <c r="B46" s="447" t="s">
        <v>134</v>
      </c>
      <c r="C46" s="446">
        <f t="shared" ref="C46:M46" si="45">(C100*C$61+C148*C$109+C196*C$157)/(SUM(C$157,C$109,C$61))</f>
        <v>1.89E-2</v>
      </c>
      <c r="D46" s="446">
        <f t="shared" si="45"/>
        <v>1.7283752901058925E-2</v>
      </c>
      <c r="E46" s="446">
        <f t="shared" si="45"/>
        <v>1.7956172703535368E-2</v>
      </c>
      <c r="F46" s="446">
        <f t="shared" si="4"/>
        <v>0</v>
      </c>
      <c r="G46" s="446">
        <f t="shared" si="45"/>
        <v>1.6299999999999999E-2</v>
      </c>
      <c r="H46" s="446">
        <f t="shared" si="45"/>
        <v>1.7650976624689053E-2</v>
      </c>
      <c r="I46" s="446">
        <f t="shared" si="5"/>
        <v>0</v>
      </c>
      <c r="J46" s="446">
        <f t="shared" si="45"/>
        <v>1.6600046235219407E-2</v>
      </c>
      <c r="K46" s="446">
        <f t="shared" si="45"/>
        <v>1.7829141655784538E-2</v>
      </c>
      <c r="L46" s="446">
        <f t="shared" si="45"/>
        <v>1.7920218702587053E-2</v>
      </c>
      <c r="M46" s="446">
        <f t="shared" si="45"/>
        <v>1.7972902712958056E-2</v>
      </c>
      <c r="N46" s="601">
        <f t="shared" si="33"/>
        <v>1.770564077959972E-2</v>
      </c>
      <c r="O46" s="601"/>
      <c r="P46" s="448">
        <f t="shared" si="6"/>
        <v>2.1365054021362387E-3</v>
      </c>
      <c r="Q46" s="446">
        <f t="shared" si="7"/>
        <v>0</v>
      </c>
      <c r="R46" s="449">
        <f t="shared" si="8"/>
        <v>92886.422587999987</v>
      </c>
    </row>
    <row r="47" spans="1:20" ht="18" x14ac:dyDescent="0.3">
      <c r="A47" s="450"/>
      <c r="B47" s="450" t="s">
        <v>60</v>
      </c>
      <c r="C47" s="410">
        <f t="shared" ref="C47:M47" si="46">SUM(C9,C16,C25,C30,C33,C38,C46)</f>
        <v>5.432277597630101</v>
      </c>
      <c r="D47" s="410">
        <f t="shared" si="46"/>
        <v>5.476909882314696</v>
      </c>
      <c r="E47" s="410">
        <f t="shared" si="46"/>
        <v>8.1894327313729676</v>
      </c>
      <c r="F47" s="410">
        <f t="shared" si="4"/>
        <v>0</v>
      </c>
      <c r="G47" s="410">
        <f t="shared" si="46"/>
        <v>8.0998038567383617</v>
      </c>
      <c r="H47" s="410">
        <f t="shared" si="46"/>
        <v>8.7906421546442761</v>
      </c>
      <c r="I47" s="410">
        <f t="shared" si="5"/>
        <v>0</v>
      </c>
      <c r="J47" s="410">
        <f t="shared" si="46"/>
        <v>10.000168063209491</v>
      </c>
      <c r="K47" s="410">
        <f t="shared" si="46"/>
        <v>9.6091311262723114</v>
      </c>
      <c r="L47" s="410">
        <f t="shared" si="46"/>
        <v>12.063738754010368</v>
      </c>
      <c r="M47" s="410">
        <f t="shared" si="46"/>
        <v>10.897532296174425</v>
      </c>
      <c r="N47" s="602">
        <f t="shared" si="33"/>
        <v>8.2871968223886956</v>
      </c>
      <c r="O47" s="602"/>
      <c r="P47" s="411">
        <f t="shared" si="6"/>
        <v>1</v>
      </c>
      <c r="Q47" s="410">
        <f t="shared" si="7"/>
        <v>0</v>
      </c>
      <c r="R47" s="412">
        <f>N47*$N$7</f>
        <v>43475866.007698908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64</v>
      </c>
      <c r="E59" s="1">
        <v>59</v>
      </c>
      <c r="F59" s="1">
        <v>0</v>
      </c>
      <c r="G59" s="1">
        <v>0</v>
      </c>
      <c r="H59" s="1">
        <v>45</v>
      </c>
      <c r="I59" s="1">
        <v>0</v>
      </c>
      <c r="J59" s="1">
        <v>16</v>
      </c>
      <c r="K59" s="1">
        <v>36</v>
      </c>
      <c r="L59" s="1">
        <v>0</v>
      </c>
      <c r="M59" s="1">
        <v>19</v>
      </c>
      <c r="O59" s="1">
        <f>SUM(C59:M59)</f>
        <v>239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562259.94999999995</v>
      </c>
      <c r="E61" s="505">
        <v>435667.49</v>
      </c>
      <c r="F61" s="504">
        <v>0</v>
      </c>
      <c r="G61" s="504">
        <v>730.02</v>
      </c>
      <c r="H61" s="505">
        <v>337686.78</v>
      </c>
      <c r="I61" s="504">
        <v>0</v>
      </c>
      <c r="J61" s="503">
        <v>129667.91</v>
      </c>
      <c r="K61" s="505">
        <v>195738.07</v>
      </c>
      <c r="L61" s="504">
        <v>0</v>
      </c>
      <c r="M61" s="505">
        <v>120890.75</v>
      </c>
      <c r="N61" s="342"/>
      <c r="O61" s="344">
        <f>SUM(C61:M61)</f>
        <v>1782640.97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47">SUM(D64:D69)</f>
        <v>1.133624</v>
      </c>
      <c r="E63" s="354">
        <f t="shared" si="47"/>
        <v>1.3293080000000002</v>
      </c>
      <c r="F63" s="354">
        <f>SUM(F64:F69)</f>
        <v>0</v>
      </c>
      <c r="G63" s="354">
        <f t="shared" si="47"/>
        <v>1.5488360000000001</v>
      </c>
      <c r="H63" s="354">
        <f t="shared" si="47"/>
        <v>1.8870040000000001</v>
      </c>
      <c r="I63" s="354">
        <f t="shared" si="47"/>
        <v>0</v>
      </c>
      <c r="J63" s="354">
        <f t="shared" si="47"/>
        <v>2.1587140000000002</v>
      </c>
      <c r="K63" s="354">
        <f t="shared" si="47"/>
        <v>2.8200599999999998</v>
      </c>
      <c r="L63" s="354"/>
      <c r="M63" s="354">
        <f t="shared" si="47"/>
        <v>3.5199000000000003</v>
      </c>
      <c r="N63" s="351"/>
      <c r="O63" s="352">
        <f>(C63*$C$61+D63*$D$61+E63*$E$61+F63*$F$61+G63*$G$61+H63*$H$61+I63*$I$61+J63*$J$61+K63*$K$61+L63*$L$61+M63*$M$61)/$O$61</f>
        <v>1.7458967211420595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48">(C64*$C$61+D64*$D$61+E64*$E$61+F64*$F$61+G64*$G$61+H64*$H$61+I64*$I$61+J64*$J$61+K64*$K$61+L64*$L$61+M64*$M$61)/$O$61</f>
        <v>1.1569048129461534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49">D64*0.04</f>
        <v>3.1424000000000001E-2</v>
      </c>
      <c r="E65" s="39">
        <f t="shared" si="49"/>
        <v>3.6208000000000004E-2</v>
      </c>
      <c r="F65" s="39">
        <f t="shared" si="49"/>
        <v>0</v>
      </c>
      <c r="G65" s="39">
        <f t="shared" si="49"/>
        <v>5.1736000000000004E-2</v>
      </c>
      <c r="H65" s="39">
        <f t="shared" si="49"/>
        <v>5.4404000000000008E-2</v>
      </c>
      <c r="I65" s="39">
        <f t="shared" si="49"/>
        <v>0</v>
      </c>
      <c r="J65" s="39">
        <f>0.06*J64</f>
        <v>5.8313999999999998E-2</v>
      </c>
      <c r="K65" s="39">
        <f t="shared" si="49"/>
        <v>7.5759999999999994E-2</v>
      </c>
      <c r="L65" s="39"/>
      <c r="M65" s="39">
        <f t="shared" si="49"/>
        <v>8.9099999999999999E-2</v>
      </c>
      <c r="N65" s="34"/>
      <c r="O65" s="89">
        <f t="shared" si="48"/>
        <v>4.7690097435884697E-2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2.8799999999999999E-2</v>
      </c>
      <c r="E66" s="34">
        <v>1.84E-2</v>
      </c>
      <c r="F66" s="34">
        <v>0</v>
      </c>
      <c r="G66" s="34">
        <v>0</v>
      </c>
      <c r="H66" s="34">
        <v>4.4000000000000003E-3</v>
      </c>
      <c r="I66" s="34">
        <v>0</v>
      </c>
      <c r="J66" s="34">
        <v>6.5799999999999997E-2</v>
      </c>
      <c r="K66" s="34">
        <v>3.8300000000000001E-2</v>
      </c>
      <c r="L66" s="34">
        <v>0</v>
      </c>
      <c r="M66" s="34">
        <v>0.1055</v>
      </c>
      <c r="N66" s="34"/>
      <c r="O66" s="89">
        <f t="shared" si="48"/>
        <v>3.0560321348386831E-2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48"/>
        <v>0.17831175049903628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0.158</v>
      </c>
      <c r="E68" s="34">
        <v>0.2006</v>
      </c>
      <c r="F68" s="34">
        <v>0</v>
      </c>
      <c r="G68" s="34">
        <v>0</v>
      </c>
      <c r="H68" s="34">
        <v>0.2712</v>
      </c>
      <c r="I68" s="34">
        <v>0</v>
      </c>
      <c r="J68" s="34">
        <v>0.49559999999999998</v>
      </c>
      <c r="K68" s="34">
        <v>0.57820000000000005</v>
      </c>
      <c r="L68" s="34">
        <v>0</v>
      </c>
      <c r="M68" s="34">
        <v>0.82179999999999997</v>
      </c>
      <c r="N68" s="34"/>
      <c r="O68" s="89">
        <f t="shared" si="48"/>
        <v>0.3055016804365267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48"/>
        <v>2.6928058476071038E-2</v>
      </c>
    </row>
    <row r="70" spans="1:15" ht="28.8" x14ac:dyDescent="0.3">
      <c r="A70" s="349">
        <v>5</v>
      </c>
      <c r="B70" s="353" t="s">
        <v>71</v>
      </c>
      <c r="C70" s="354">
        <f t="shared" ref="C70:K70" si="50">SUM(C71:C73,C77:C78)</f>
        <v>0</v>
      </c>
      <c r="D70" s="354">
        <f t="shared" si="50"/>
        <v>3.3431294932999998</v>
      </c>
      <c r="E70" s="354">
        <f t="shared" si="50"/>
        <v>5.2598310715000007</v>
      </c>
      <c r="F70" s="354">
        <f t="shared" si="50"/>
        <v>0</v>
      </c>
      <c r="G70" s="354">
        <f t="shared" si="50"/>
        <v>5.2598310715000007</v>
      </c>
      <c r="H70" s="354">
        <f t="shared" si="50"/>
        <v>5.2598310715000007</v>
      </c>
      <c r="I70" s="354">
        <f t="shared" si="50"/>
        <v>0</v>
      </c>
      <c r="J70" s="354">
        <f t="shared" si="50"/>
        <v>5.7400902532</v>
      </c>
      <c r="K70" s="354">
        <f t="shared" si="50"/>
        <v>5.2598310715000007</v>
      </c>
      <c r="L70" s="354"/>
      <c r="M70" s="354">
        <f>SUM(M71:M73,M77:M78)</f>
        <v>5.2598310715000007</v>
      </c>
      <c r="N70" s="351"/>
      <c r="O70" s="352">
        <f t="shared" si="48"/>
        <v>4.6902209557994148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1.7281</v>
      </c>
      <c r="E71" s="34">
        <v>2.6255000000000002</v>
      </c>
      <c r="F71" s="34">
        <v>0</v>
      </c>
      <c r="G71" s="34">
        <v>2.6255000000000002</v>
      </c>
      <c r="H71" s="34">
        <v>2.6255000000000002</v>
      </c>
      <c r="I71" s="34">
        <v>0</v>
      </c>
      <c r="J71" s="34">
        <v>2.8723999999999998</v>
      </c>
      <c r="K71" s="34">
        <v>2.6255000000000002</v>
      </c>
      <c r="L71" s="34">
        <v>0</v>
      </c>
      <c r="M71" s="34">
        <v>2.6255000000000002</v>
      </c>
      <c r="N71" s="39"/>
      <c r="O71" s="89">
        <f t="shared" si="48"/>
        <v>2.360411807759585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0.73252949330000006</v>
      </c>
      <c r="E72" s="39">
        <f t="shared" ref="E72:K72" si="51">E71*0.423893</f>
        <v>1.1129310715</v>
      </c>
      <c r="F72" s="39">
        <f t="shared" si="51"/>
        <v>0</v>
      </c>
      <c r="G72" s="39">
        <f t="shared" si="51"/>
        <v>1.1129310715</v>
      </c>
      <c r="H72" s="39">
        <f t="shared" si="51"/>
        <v>1.1129310715</v>
      </c>
      <c r="I72" s="39">
        <f t="shared" si="51"/>
        <v>0</v>
      </c>
      <c r="J72" s="39">
        <f t="shared" si="51"/>
        <v>1.2175902532</v>
      </c>
      <c r="K72" s="39">
        <f t="shared" si="51"/>
        <v>1.1129310715</v>
      </c>
      <c r="L72" s="39"/>
      <c r="M72" s="39">
        <f t="shared" ref="M72" si="52">M71*0.423893</f>
        <v>1.1129310715</v>
      </c>
      <c r="N72" s="39"/>
      <c r="O72" s="89">
        <f t="shared" si="48"/>
        <v>1.0005620424266337</v>
      </c>
    </row>
    <row r="73" spans="1:15" x14ac:dyDescent="0.3">
      <c r="A73" s="280" t="s">
        <v>8</v>
      </c>
      <c r="B73" s="1" t="s">
        <v>35</v>
      </c>
      <c r="C73" s="43">
        <f t="shared" ref="C73:K73" si="53">SUM(C74:C76)</f>
        <v>0</v>
      </c>
      <c r="D73" s="43">
        <f t="shared" ref="D73" si="54">SUM(D74:D76)</f>
        <v>0.66179999999999994</v>
      </c>
      <c r="E73" s="43">
        <f t="shared" si="53"/>
        <v>1.1741999999999999</v>
      </c>
      <c r="F73" s="43">
        <f t="shared" si="53"/>
        <v>0</v>
      </c>
      <c r="G73" s="43">
        <f t="shared" ref="G73:I73" si="55">SUM(G74:G76)</f>
        <v>1.1741999999999999</v>
      </c>
      <c r="H73" s="43">
        <f t="shared" si="55"/>
        <v>1.1741999999999999</v>
      </c>
      <c r="I73" s="43">
        <f t="shared" si="55"/>
        <v>0</v>
      </c>
      <c r="J73" s="43">
        <f t="shared" si="53"/>
        <v>1.2712999999999999</v>
      </c>
      <c r="K73" s="43">
        <f t="shared" si="53"/>
        <v>1.1741999999999999</v>
      </c>
      <c r="L73" s="43"/>
      <c r="M73" s="43">
        <f t="shared" ref="M73" si="56">SUM(M74:M76)</f>
        <v>1.1741999999999999</v>
      </c>
      <c r="N73" s="43"/>
      <c r="O73" s="75">
        <f t="shared" si="48"/>
        <v>1.0196477099115477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0.59109999999999996</v>
      </c>
      <c r="E74" s="34">
        <v>1.0488999999999999</v>
      </c>
      <c r="F74" s="34">
        <v>0</v>
      </c>
      <c r="G74" s="34">
        <v>1.0488999999999999</v>
      </c>
      <c r="H74" s="34">
        <v>1.0488999999999999</v>
      </c>
      <c r="I74" s="34">
        <v>0</v>
      </c>
      <c r="J74" s="34">
        <v>1.1409</v>
      </c>
      <c r="K74" s="34">
        <v>1.0488999999999999</v>
      </c>
      <c r="L74" s="34">
        <v>0</v>
      </c>
      <c r="M74" s="34">
        <v>1.0488999999999999</v>
      </c>
      <c r="N74" s="39"/>
      <c r="O74" s="89">
        <f t="shared" si="48"/>
        <v>0.91119803896518747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6.2700000000000006E-2</v>
      </c>
      <c r="E75" s="34">
        <v>0.11119999999999999</v>
      </c>
      <c r="F75" s="34">
        <v>0</v>
      </c>
      <c r="G75" s="34">
        <v>0.11119999999999999</v>
      </c>
      <c r="H75" s="34">
        <v>0.11119999999999999</v>
      </c>
      <c r="I75" s="34">
        <v>0</v>
      </c>
      <c r="J75" s="34">
        <v>0.1157</v>
      </c>
      <c r="K75" s="34">
        <v>0.11119999999999999</v>
      </c>
      <c r="L75" s="34">
        <v>0</v>
      </c>
      <c r="M75" s="34">
        <v>0.11119999999999999</v>
      </c>
      <c r="N75" s="39"/>
      <c r="O75" s="89">
        <f t="shared" si="48"/>
        <v>9.6230018703093084E-2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8.0000000000000002E-3</v>
      </c>
      <c r="E76" s="34">
        <v>1.41E-2</v>
      </c>
      <c r="F76" s="34">
        <v>0</v>
      </c>
      <c r="G76" s="34">
        <v>1.41E-2</v>
      </c>
      <c r="H76" s="34">
        <v>1.41E-2</v>
      </c>
      <c r="I76" s="34">
        <v>0</v>
      </c>
      <c r="J76" s="34">
        <v>1.47E-2</v>
      </c>
      <c r="K76" s="34">
        <v>1.41E-2</v>
      </c>
      <c r="L76" s="34">
        <v>0</v>
      </c>
      <c r="M76" s="34">
        <v>1.41E-2</v>
      </c>
      <c r="N76" s="39"/>
      <c r="O76" s="89">
        <f t="shared" si="48"/>
        <v>1.2219652243266909E-2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0.16889999999999999</v>
      </c>
      <c r="E77" s="34">
        <v>0.26850000000000002</v>
      </c>
      <c r="F77" s="34">
        <v>0</v>
      </c>
      <c r="G77" s="34">
        <v>0.26850000000000002</v>
      </c>
      <c r="H77" s="34">
        <v>0.26850000000000002</v>
      </c>
      <c r="I77" s="34">
        <v>0</v>
      </c>
      <c r="J77" s="34">
        <v>0.2928</v>
      </c>
      <c r="K77" s="34">
        <v>0.26850000000000002</v>
      </c>
      <c r="L77" s="34">
        <v>0</v>
      </c>
      <c r="M77" s="34">
        <v>0.26850000000000002</v>
      </c>
      <c r="N77" s="39"/>
      <c r="O77" s="89">
        <f t="shared" si="48"/>
        <v>0.23885288558020742</v>
      </c>
    </row>
    <row r="78" spans="1:15" x14ac:dyDescent="0.3">
      <c r="A78" s="595"/>
      <c r="B78" t="s">
        <v>117</v>
      </c>
      <c r="C78" s="34">
        <v>0</v>
      </c>
      <c r="D78" s="34">
        <v>5.1799999999999999E-2</v>
      </c>
      <c r="E78" s="34">
        <v>7.8700000000000006E-2</v>
      </c>
      <c r="F78" s="34">
        <v>0</v>
      </c>
      <c r="G78" s="34">
        <v>7.8700000000000006E-2</v>
      </c>
      <c r="H78" s="34">
        <v>7.8700000000000006E-2</v>
      </c>
      <c r="I78" s="34">
        <v>0</v>
      </c>
      <c r="J78" s="34">
        <v>8.5999999999999993E-2</v>
      </c>
      <c r="K78" s="34">
        <v>7.8700000000000006E-2</v>
      </c>
      <c r="L78" s="34">
        <v>0</v>
      </c>
      <c r="M78" s="34">
        <v>7.8700000000000006E-2</v>
      </c>
      <c r="N78" s="39"/>
      <c r="O78" s="89">
        <f t="shared" si="48"/>
        <v>7.0746510121440773E-2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0.53220000000000001</v>
      </c>
      <c r="E79" s="354">
        <f t="shared" ref="E79:K79" si="57">SUM(E80:E82)</f>
        <v>0.6411</v>
      </c>
      <c r="F79" s="354">
        <f>SUM(F80:F82)</f>
        <v>0</v>
      </c>
      <c r="G79" s="354">
        <f t="shared" ref="G79:I79" si="58">SUM(G80:G82)</f>
        <v>0.6411</v>
      </c>
      <c r="H79" s="354">
        <f t="shared" si="58"/>
        <v>0.6411</v>
      </c>
      <c r="I79" s="354">
        <f t="shared" si="58"/>
        <v>0</v>
      </c>
      <c r="J79" s="354">
        <f t="shared" si="57"/>
        <v>1.2111999999999998</v>
      </c>
      <c r="K79" s="354">
        <f t="shared" si="57"/>
        <v>0.6411</v>
      </c>
      <c r="L79" s="354"/>
      <c r="M79" s="354">
        <f t="shared" ref="M79" si="59">SUM(M80:M82)</f>
        <v>0.6411</v>
      </c>
      <c r="N79" s="354"/>
      <c r="O79" s="352">
        <f t="shared" si="48"/>
        <v>0.64822065253162009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0.1898</v>
      </c>
      <c r="E80" s="34">
        <v>0.29870000000000002</v>
      </c>
      <c r="F80" s="34">
        <v>0</v>
      </c>
      <c r="G80" s="34">
        <v>0.29870000000000002</v>
      </c>
      <c r="H80" s="34">
        <v>0.29870000000000002</v>
      </c>
      <c r="I80" s="34">
        <v>0</v>
      </c>
      <c r="J80" s="34">
        <v>0.32600000000000001</v>
      </c>
      <c r="K80" s="34">
        <v>0.29870000000000002</v>
      </c>
      <c r="L80" s="34">
        <v>0</v>
      </c>
      <c r="M80" s="34">
        <v>0.29870000000000002</v>
      </c>
      <c r="N80" s="39"/>
      <c r="O80" s="89">
        <f t="shared" si="48"/>
        <v>0.26633780504158394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0.34239999999999998</v>
      </c>
      <c r="E81" s="34">
        <v>0.34239999999999998</v>
      </c>
      <c r="F81" s="34">
        <v>0</v>
      </c>
      <c r="G81" s="34">
        <v>0.34239999999999998</v>
      </c>
      <c r="H81" s="34">
        <v>0.34239999999999998</v>
      </c>
      <c r="I81" s="34">
        <v>0</v>
      </c>
      <c r="J81" s="34">
        <v>0.34239999999999998</v>
      </c>
      <c r="K81" s="34">
        <v>0.34239999999999998</v>
      </c>
      <c r="L81" s="34">
        <v>0</v>
      </c>
      <c r="M81" s="34">
        <v>0.34239999999999998</v>
      </c>
      <c r="N81" s="39"/>
      <c r="O81" s="89">
        <f t="shared" si="48"/>
        <v>0.34239999999999998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48"/>
        <v>3.9482847490036083E-2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48"/>
        <v>3.9482847490036083E-2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60">SUM(E85:E86)</f>
        <v>0</v>
      </c>
      <c r="F84" s="354">
        <f>SUM(F85:F86)</f>
        <v>0</v>
      </c>
      <c r="G84" s="354">
        <f t="shared" si="60"/>
        <v>0</v>
      </c>
      <c r="H84" s="354">
        <f t="shared" si="60"/>
        <v>0</v>
      </c>
      <c r="I84" s="354">
        <f t="shared" si="60"/>
        <v>0</v>
      </c>
      <c r="J84" s="354">
        <f t="shared" si="60"/>
        <v>0</v>
      </c>
      <c r="K84" s="354">
        <f t="shared" si="60"/>
        <v>0</v>
      </c>
      <c r="L84" s="354"/>
      <c r="M84" s="354">
        <f t="shared" si="60"/>
        <v>0</v>
      </c>
      <c r="N84" s="354"/>
      <c r="O84" s="352">
        <f t="shared" si="48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48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48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61">SUM(E88:E91)</f>
        <v>0</v>
      </c>
      <c r="F87" s="354">
        <f>SUM(F88:F91)</f>
        <v>0</v>
      </c>
      <c r="G87" s="354">
        <f t="shared" si="61"/>
        <v>0</v>
      </c>
      <c r="H87" s="354">
        <f t="shared" si="61"/>
        <v>0</v>
      </c>
      <c r="I87" s="354">
        <f t="shared" si="61"/>
        <v>0</v>
      </c>
      <c r="J87" s="354">
        <f t="shared" si="61"/>
        <v>0</v>
      </c>
      <c r="K87" s="354">
        <f t="shared" si="61"/>
        <v>0</v>
      </c>
      <c r="L87" s="354"/>
      <c r="M87" s="354">
        <f t="shared" si="61"/>
        <v>0</v>
      </c>
      <c r="N87" s="354"/>
      <c r="O87" s="352">
        <f t="shared" si="48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48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48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48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48"/>
        <v>0</v>
      </c>
    </row>
    <row r="92" spans="1:20" x14ac:dyDescent="0.3">
      <c r="A92" s="349">
        <v>9</v>
      </c>
      <c r="B92" s="350" t="s">
        <v>51</v>
      </c>
      <c r="C92" s="354">
        <f t="shared" ref="C92:K92" si="62">SUM(C95,C97)</f>
        <v>0</v>
      </c>
      <c r="D92" s="354">
        <f t="shared" si="62"/>
        <v>0.42610165576804443</v>
      </c>
      <c r="E92" s="354">
        <f t="shared" si="62"/>
        <v>0.61506197733436208</v>
      </c>
      <c r="F92" s="354">
        <f t="shared" si="62"/>
        <v>0</v>
      </c>
      <c r="G92" s="354">
        <f t="shared" si="62"/>
        <v>0.63373678523836197</v>
      </c>
      <c r="H92" s="354">
        <f t="shared" si="62"/>
        <v>0.66250406066236212</v>
      </c>
      <c r="I92" s="354">
        <f t="shared" si="62"/>
        <v>0</v>
      </c>
      <c r="J92" s="354">
        <f t="shared" si="62"/>
        <v>0.77496984181121764</v>
      </c>
      <c r="K92" s="354">
        <f t="shared" si="62"/>
        <v>0.74187726847036206</v>
      </c>
      <c r="L92" s="354"/>
      <c r="M92" s="354">
        <f>SUM(M95,M97)</f>
        <v>0.80141125759036214</v>
      </c>
      <c r="N92" s="354"/>
      <c r="O92" s="352">
        <f t="shared" si="48"/>
        <v>0.60265049301161722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48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63">SUM(C87,C84,C79,C70,C63)+C93</f>
        <v>0</v>
      </c>
      <c r="D94" s="360">
        <f t="shared" si="63"/>
        <v>5.0089534932999999</v>
      </c>
      <c r="E94" s="360">
        <f t="shared" si="63"/>
        <v>7.2302390715000007</v>
      </c>
      <c r="F94" s="360">
        <f t="shared" si="63"/>
        <v>0</v>
      </c>
      <c r="G94" s="360">
        <f t="shared" si="63"/>
        <v>7.4497670715000002</v>
      </c>
      <c r="H94" s="360">
        <f t="shared" si="63"/>
        <v>7.7879350715000006</v>
      </c>
      <c r="I94" s="360">
        <f t="shared" si="63"/>
        <v>0</v>
      </c>
      <c r="J94" s="360">
        <f t="shared" si="63"/>
        <v>9.1100042531999996</v>
      </c>
      <c r="K94" s="360">
        <f t="shared" si="63"/>
        <v>8.7209910715000003</v>
      </c>
      <c r="L94" s="360">
        <f t="shared" si="63"/>
        <v>0</v>
      </c>
      <c r="M94" s="360">
        <f t="shared" si="63"/>
        <v>9.4208310715000003</v>
      </c>
      <c r="N94" s="361"/>
      <c r="O94" s="455">
        <f t="shared" si="48"/>
        <v>7.0843383294730939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64">SUM(C96:C96)</f>
        <v>0</v>
      </c>
      <c r="D95" s="354">
        <f t="shared" si="64"/>
        <v>0.1043515281259189</v>
      </c>
      <c r="E95" s="354">
        <f t="shared" si="64"/>
        <v>0.15062757057655951</v>
      </c>
      <c r="F95" s="354">
        <f t="shared" si="64"/>
        <v>0</v>
      </c>
      <c r="G95" s="354">
        <f t="shared" si="64"/>
        <v>0.15520099740055951</v>
      </c>
      <c r="H95" s="354">
        <f t="shared" si="64"/>
        <v>0.16224605134455952</v>
      </c>
      <c r="I95" s="354">
        <f t="shared" si="64"/>
        <v>0</v>
      </c>
      <c r="J95" s="354">
        <f t="shared" si="64"/>
        <v>0.1897887186069156</v>
      </c>
      <c r="K95" s="354">
        <f t="shared" si="64"/>
        <v>0.18168440699255953</v>
      </c>
      <c r="L95" s="354"/>
      <c r="M95" s="354">
        <f>SUM(M96:M96)</f>
        <v>0.19626417371255953</v>
      </c>
      <c r="N95" s="354"/>
      <c r="O95" s="352">
        <f t="shared" si="48"/>
        <v>0.14758802041791297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65">0.020833*D94</f>
        <v>0.1043515281259189</v>
      </c>
      <c r="E96" s="246">
        <f t="shared" si="65"/>
        <v>0.15062757057655951</v>
      </c>
      <c r="F96" s="246">
        <f t="shared" si="65"/>
        <v>0</v>
      </c>
      <c r="G96" s="246">
        <f t="shared" si="65"/>
        <v>0.15520099740055951</v>
      </c>
      <c r="H96" s="246">
        <f t="shared" si="65"/>
        <v>0.16224605134455952</v>
      </c>
      <c r="I96" s="246">
        <f t="shared" si="65"/>
        <v>0</v>
      </c>
      <c r="J96" s="246">
        <f t="shared" si="65"/>
        <v>0.1897887186069156</v>
      </c>
      <c r="K96" s="246">
        <f t="shared" si="65"/>
        <v>0.18168440699255953</v>
      </c>
      <c r="L96" s="34"/>
      <c r="M96" s="246">
        <f t="shared" si="65"/>
        <v>0.19626417371255953</v>
      </c>
      <c r="N96" s="39"/>
      <c r="O96" s="246">
        <f t="shared" si="48"/>
        <v>0.14758802041791297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66">SUM(D98,D99)</f>
        <v>0.32175012764212552</v>
      </c>
      <c r="E97" s="354">
        <f t="shared" si="66"/>
        <v>0.46443440675780256</v>
      </c>
      <c r="F97" s="354">
        <f t="shared" si="66"/>
        <v>0</v>
      </c>
      <c r="G97" s="354">
        <f t="shared" si="66"/>
        <v>0.47853578783780248</v>
      </c>
      <c r="H97" s="354">
        <f t="shared" si="66"/>
        <v>0.50025800931780262</v>
      </c>
      <c r="I97" s="354">
        <f t="shared" si="66"/>
        <v>0</v>
      </c>
      <c r="J97" s="354">
        <f t="shared" si="66"/>
        <v>0.58518112320430204</v>
      </c>
      <c r="K97" s="354">
        <f t="shared" si="66"/>
        <v>0.56019286147780256</v>
      </c>
      <c r="L97" s="354"/>
      <c r="M97" s="354">
        <f t="shared" si="66"/>
        <v>0.60514708387780258</v>
      </c>
      <c r="N97" s="354"/>
      <c r="O97" s="352">
        <f t="shared" si="48"/>
        <v>0.45506247259370425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67">D96</f>
        <v>0.1043515281259189</v>
      </c>
      <c r="E98" s="39">
        <f t="shared" si="67"/>
        <v>0.15062757057655951</v>
      </c>
      <c r="F98" s="39">
        <f t="shared" si="67"/>
        <v>0</v>
      </c>
      <c r="G98" s="39">
        <f t="shared" si="67"/>
        <v>0.15520099740055951</v>
      </c>
      <c r="H98" s="39">
        <f t="shared" si="67"/>
        <v>0.16224605134455952</v>
      </c>
      <c r="I98" s="39">
        <f t="shared" si="67"/>
        <v>0</v>
      </c>
      <c r="J98" s="39">
        <f t="shared" si="67"/>
        <v>0.1897887186069156</v>
      </c>
      <c r="K98" s="39">
        <f t="shared" si="67"/>
        <v>0.18168440699255953</v>
      </c>
      <c r="L98" s="39"/>
      <c r="M98" s="39">
        <f t="shared" si="67"/>
        <v>0.19626417371255953</v>
      </c>
      <c r="N98" s="39"/>
      <c r="O98" s="246">
        <f t="shared" si="48"/>
        <v>0.14758802041791297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68">0.043402*D94</f>
        <v>0.2173985995162066</v>
      </c>
      <c r="E99" s="246">
        <f t="shared" si="68"/>
        <v>0.31380683618124305</v>
      </c>
      <c r="F99" s="246">
        <f t="shared" si="68"/>
        <v>0</v>
      </c>
      <c r="G99" s="246">
        <f t="shared" si="68"/>
        <v>0.323334790437243</v>
      </c>
      <c r="H99" s="246">
        <f t="shared" si="68"/>
        <v>0.33801195797324307</v>
      </c>
      <c r="I99" s="246">
        <f t="shared" si="68"/>
        <v>0</v>
      </c>
      <c r="J99" s="246">
        <f t="shared" si="68"/>
        <v>0.39539240459738639</v>
      </c>
      <c r="K99" s="246">
        <f t="shared" si="68"/>
        <v>0.37850845448524306</v>
      </c>
      <c r="L99" s="34"/>
      <c r="M99" s="246">
        <f t="shared" si="68"/>
        <v>0.40888291016524303</v>
      </c>
      <c r="N99" s="39"/>
      <c r="O99" s="246">
        <f t="shared" si="48"/>
        <v>0.30747445217579122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1.6299999999999999E-2</v>
      </c>
      <c r="E100" s="509">
        <v>1.6299999999999999E-2</v>
      </c>
      <c r="F100" s="509">
        <v>0</v>
      </c>
      <c r="G100" s="509">
        <v>1.6299999999999999E-2</v>
      </c>
      <c r="H100" s="509">
        <v>1.6299999999999999E-2</v>
      </c>
      <c r="I100" s="509">
        <v>0</v>
      </c>
      <c r="J100" s="509">
        <v>1.6299999999999999E-2</v>
      </c>
      <c r="K100" s="509">
        <v>1.6299999999999999E-2</v>
      </c>
      <c r="L100" s="509">
        <v>0</v>
      </c>
      <c r="M100" s="509">
        <v>1.6299999999999999E-2</v>
      </c>
      <c r="N100" s="367"/>
      <c r="O100" s="368">
        <f t="shared" si="48"/>
        <v>1.6299999999999999E-2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69">SUM(D92,D94,D100)</f>
        <v>5.4513551490680445</v>
      </c>
      <c r="E101" s="340">
        <f t="shared" si="69"/>
        <v>7.8616010488343626</v>
      </c>
      <c r="F101" s="340">
        <f t="shared" si="69"/>
        <v>0</v>
      </c>
      <c r="G101" s="340">
        <f t="shared" si="69"/>
        <v>8.0998038567383617</v>
      </c>
      <c r="H101" s="340">
        <f t="shared" si="69"/>
        <v>8.4667391321623615</v>
      </c>
      <c r="I101" s="340">
        <f t="shared" si="69"/>
        <v>0</v>
      </c>
      <c r="J101" s="340">
        <f t="shared" si="69"/>
        <v>9.9012740950112157</v>
      </c>
      <c r="K101" s="340">
        <f t="shared" si="69"/>
        <v>9.4791683399703626</v>
      </c>
      <c r="L101" s="340">
        <f t="shared" si="69"/>
        <v>0</v>
      </c>
      <c r="M101" s="340">
        <f t="shared" si="69"/>
        <v>10.238542329090361</v>
      </c>
      <c r="N101" s="356"/>
      <c r="O101" s="467">
        <f t="shared" si="48"/>
        <v>7.7032888224847111</v>
      </c>
      <c r="P101" s="335" t="s">
        <v>267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0.30982620828004803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47</v>
      </c>
      <c r="L107" s="1">
        <v>6</v>
      </c>
      <c r="M107" s="1">
        <v>27</v>
      </c>
      <c r="O107" s="1">
        <f>SUM(C107:M107)</f>
        <v>223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277504.40000000002</v>
      </c>
      <c r="E109" s="505">
        <v>503548.84</v>
      </c>
      <c r="F109" s="504">
        <v>0</v>
      </c>
      <c r="G109" s="504">
        <v>0</v>
      </c>
      <c r="H109" s="505">
        <v>274076.3</v>
      </c>
      <c r="I109" s="504">
        <v>0</v>
      </c>
      <c r="J109" s="503">
        <v>29929.040000000001</v>
      </c>
      <c r="K109" s="505">
        <v>377146.51</v>
      </c>
      <c r="L109" s="505">
        <v>19618.689999999999</v>
      </c>
      <c r="M109" s="505">
        <v>149095.65</v>
      </c>
      <c r="N109" s="342"/>
      <c r="O109" s="344">
        <f>SUM(C109:M109)</f>
        <v>1630919.43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70">SUM(D112:D117)</f>
        <v>1.1190279999999999</v>
      </c>
      <c r="E111" s="354">
        <f t="shared" si="70"/>
        <v>1.3569119999999999</v>
      </c>
      <c r="F111" s="354">
        <f t="shared" si="70"/>
        <v>0</v>
      </c>
      <c r="G111" s="354">
        <f t="shared" si="70"/>
        <v>0</v>
      </c>
      <c r="H111" s="354">
        <f t="shared" si="70"/>
        <v>1.9348080000000001</v>
      </c>
      <c r="I111" s="354"/>
      <c r="J111" s="354">
        <f t="shared" si="70"/>
        <v>2.3748460000000002</v>
      </c>
      <c r="K111" s="354">
        <f>SUM(K112:K117)</f>
        <v>2.6480639999999998</v>
      </c>
      <c r="L111" s="354">
        <f t="shared" si="70"/>
        <v>4.2622640000000001</v>
      </c>
      <c r="M111" s="354">
        <f t="shared" si="70"/>
        <v>3.8658200000000003</v>
      </c>
      <c r="N111" s="351"/>
      <c r="O111" s="352">
        <f t="shared" ref="O111:O149" si="71">(C111*$C$109+D111*$D$109+E111*$E$109+F111*$F$109+G111*$G$109+H111*$H$109+I111*$I$109+J111*$J$109+K111*$K$109+L111*$L$109+M111*$M$109)/$O$109</f>
        <v>1.9951161006999103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1.0690999999999999</v>
      </c>
      <c r="K112" s="34">
        <v>1.8940999999999999</v>
      </c>
      <c r="L112" s="34">
        <v>2.5516000000000001</v>
      </c>
      <c r="M112" s="34">
        <v>2.4580000000000002</v>
      </c>
      <c r="N112" s="34"/>
      <c r="O112" s="89">
        <f t="shared" si="71"/>
        <v>1.3548082222253004</v>
      </c>
    </row>
    <row r="113" spans="1:15" x14ac:dyDescent="0.3">
      <c r="A113" s="2" t="s">
        <v>4</v>
      </c>
      <c r="B113" t="s">
        <v>31</v>
      </c>
      <c r="C113" s="39">
        <f t="shared" ref="C113:M113" si="72">C112*0.04</f>
        <v>0</v>
      </c>
      <c r="D113" s="39">
        <f t="shared" si="72"/>
        <v>3.1427999999999998E-2</v>
      </c>
      <c r="E113" s="39">
        <f t="shared" si="72"/>
        <v>3.6212000000000001E-2</v>
      </c>
      <c r="F113" s="39">
        <f t="shared" si="72"/>
        <v>0</v>
      </c>
      <c r="G113" s="39">
        <f t="shared" si="72"/>
        <v>0</v>
      </c>
      <c r="H113" s="39">
        <f t="shared" si="72"/>
        <v>5.4408000000000005E-2</v>
      </c>
      <c r="I113" s="39"/>
      <c r="J113" s="39">
        <f>J112*0.06</f>
        <v>6.4145999999999995E-2</v>
      </c>
      <c r="K113" s="39">
        <f t="shared" si="72"/>
        <v>7.5763999999999998E-2</v>
      </c>
      <c r="L113" s="39">
        <f t="shared" si="72"/>
        <v>0.102064</v>
      </c>
      <c r="M113" s="39">
        <f t="shared" si="72"/>
        <v>9.8320000000000005E-2</v>
      </c>
      <c r="N113" s="34"/>
      <c r="O113" s="89">
        <f t="shared" si="71"/>
        <v>5.4584710463177206E-2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0</v>
      </c>
      <c r="I114" s="34">
        <v>0</v>
      </c>
      <c r="J114" s="34">
        <v>0.1203</v>
      </c>
      <c r="K114" s="34">
        <v>5.1400000000000001E-2</v>
      </c>
      <c r="L114" s="34">
        <v>0.27639999999999998</v>
      </c>
      <c r="M114" s="34">
        <v>8.6499999999999994E-2</v>
      </c>
      <c r="N114" s="34"/>
      <c r="O114" s="89">
        <f t="shared" si="71"/>
        <v>4.6795266686472672E-2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71"/>
        <v>0.19307931777292031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0.14499999999999999</v>
      </c>
      <c r="E116" s="34">
        <v>0.19189999999999999</v>
      </c>
      <c r="F116" s="34">
        <v>0</v>
      </c>
      <c r="G116" s="34">
        <v>0</v>
      </c>
      <c r="H116" s="34">
        <v>0.32329999999999998</v>
      </c>
      <c r="I116" s="34">
        <v>0</v>
      </c>
      <c r="J116" s="34">
        <v>0.55420000000000003</v>
      </c>
      <c r="K116" s="34">
        <v>0.39290000000000003</v>
      </c>
      <c r="L116" s="34">
        <v>1.0983000000000001</v>
      </c>
      <c r="M116" s="34">
        <v>0.94689999999999996</v>
      </c>
      <c r="N116" s="34"/>
      <c r="O116" s="89">
        <f t="shared" si="71"/>
        <v>0.33905503483087451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71"/>
        <v>6.7935487211652143E-3</v>
      </c>
    </row>
    <row r="118" spans="1:15" ht="28.8" x14ac:dyDescent="0.3">
      <c r="A118" s="349">
        <v>5</v>
      </c>
      <c r="B118" s="353" t="s">
        <v>71</v>
      </c>
      <c r="C118" s="354">
        <f t="shared" ref="C118:H118" si="73">SUM(C119:C121,C125:C126)</f>
        <v>0</v>
      </c>
      <c r="D118" s="354">
        <f t="shared" si="73"/>
        <v>3.3262919007999998</v>
      </c>
      <c r="E118" s="354">
        <f t="shared" si="73"/>
        <v>5.5065438957000001</v>
      </c>
      <c r="F118" s="354">
        <f t="shared" si="73"/>
        <v>0</v>
      </c>
      <c r="G118" s="354">
        <f t="shared" si="73"/>
        <v>0</v>
      </c>
      <c r="H118" s="354">
        <f t="shared" si="73"/>
        <v>5.5065438957000001</v>
      </c>
      <c r="I118" s="354"/>
      <c r="J118" s="354">
        <f>SUM(J119:J121,J125:J126)</f>
        <v>6.0093930682999996</v>
      </c>
      <c r="K118" s="354">
        <f>SUM(K119:K121,K125:K126)</f>
        <v>5.5065438957000001</v>
      </c>
      <c r="L118" s="354">
        <f>SUM(L119:L121,L125:L126)</f>
        <v>5.5065438957000001</v>
      </c>
      <c r="M118" s="354">
        <f>SUM(M119:M121,M125:M126)</f>
        <v>5.5065438957000001</v>
      </c>
      <c r="N118" s="351"/>
      <c r="O118" s="352">
        <f t="shared" si="71"/>
        <v>5.1447971914542761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1.7056</v>
      </c>
      <c r="E119" s="34">
        <v>2.7448999999999999</v>
      </c>
      <c r="F119" s="34">
        <v>0</v>
      </c>
      <c r="G119" s="34">
        <v>0</v>
      </c>
      <c r="H119" s="34">
        <v>2.7448999999999999</v>
      </c>
      <c r="I119" s="34">
        <v>0</v>
      </c>
      <c r="J119" s="34">
        <v>3.0030999999999999</v>
      </c>
      <c r="K119" s="34">
        <v>2.7448999999999999</v>
      </c>
      <c r="L119" s="34">
        <v>2.7448999999999999</v>
      </c>
      <c r="M119" s="34">
        <v>2.7448999999999999</v>
      </c>
      <c r="N119" s="39"/>
      <c r="O119" s="89">
        <f t="shared" si="71"/>
        <v>2.5727991349118944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0.72299190080000009</v>
      </c>
      <c r="E120" s="39">
        <f t="shared" ref="E120:M120" si="74">E119*0.423893</f>
        <v>1.1635438956999999</v>
      </c>
      <c r="F120" s="39">
        <f t="shared" si="74"/>
        <v>0</v>
      </c>
      <c r="G120" s="39">
        <f t="shared" si="74"/>
        <v>0</v>
      </c>
      <c r="H120" s="39">
        <f t="shared" si="74"/>
        <v>1.1635438956999999</v>
      </c>
      <c r="I120" s="39"/>
      <c r="J120" s="39">
        <f t="shared" si="74"/>
        <v>1.2729930682999999</v>
      </c>
      <c r="K120" s="39">
        <f t="shared" si="74"/>
        <v>1.1635438956999999</v>
      </c>
      <c r="L120" s="39">
        <f t="shared" si="74"/>
        <v>1.1635438956999999</v>
      </c>
      <c r="M120" s="39">
        <f t="shared" si="74"/>
        <v>1.1635438956999999</v>
      </c>
      <c r="N120" s="39"/>
      <c r="O120" s="89">
        <f t="shared" si="71"/>
        <v>1.0905915436952078</v>
      </c>
    </row>
    <row r="121" spans="1:15" x14ac:dyDescent="0.3">
      <c r="A121" s="280" t="s">
        <v>8</v>
      </c>
      <c r="B121" s="1" t="s">
        <v>35</v>
      </c>
      <c r="C121" s="43">
        <f t="shared" ref="C121:F121" si="75">SUM(C122:C124)</f>
        <v>0</v>
      </c>
      <c r="D121" s="43">
        <f t="shared" ref="D121" si="76">SUM(D122:D124)</f>
        <v>0.67810000000000004</v>
      </c>
      <c r="E121" s="43">
        <f t="shared" si="75"/>
        <v>1.2346999999999999</v>
      </c>
      <c r="F121" s="43">
        <f t="shared" si="75"/>
        <v>0</v>
      </c>
      <c r="G121" s="43">
        <f t="shared" ref="G121:H121" si="77">SUM(G122:G124)</f>
        <v>0</v>
      </c>
      <c r="H121" s="43">
        <f t="shared" si="77"/>
        <v>1.2346999999999999</v>
      </c>
      <c r="I121" s="43"/>
      <c r="J121" s="43">
        <f>SUM(J122:J124)</f>
        <v>1.3366</v>
      </c>
      <c r="K121" s="43">
        <f t="shared" ref="K121:M121" si="78">SUM(K122:K124)</f>
        <v>1.2346999999999999</v>
      </c>
      <c r="L121" s="43">
        <f t="shared" si="78"/>
        <v>1.2346999999999999</v>
      </c>
      <c r="M121" s="43">
        <f t="shared" si="78"/>
        <v>1.2346999999999999</v>
      </c>
      <c r="N121" s="43"/>
      <c r="O121" s="75">
        <f t="shared" si="71"/>
        <v>1.1418632987633239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0.60570000000000002</v>
      </c>
      <c r="E122" s="34">
        <v>1.1028</v>
      </c>
      <c r="F122" s="34">
        <v>0</v>
      </c>
      <c r="G122" s="34">
        <v>0</v>
      </c>
      <c r="H122" s="34">
        <v>1.1028</v>
      </c>
      <c r="I122" s="34">
        <v>0</v>
      </c>
      <c r="J122" s="34">
        <v>1.1995</v>
      </c>
      <c r="K122" s="34">
        <v>1.1028</v>
      </c>
      <c r="L122" s="34">
        <v>1.1028</v>
      </c>
      <c r="M122" s="34">
        <v>1.1028</v>
      </c>
      <c r="N122" s="39"/>
      <c r="O122" s="89">
        <f t="shared" si="71"/>
        <v>1.0199919246360318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6.4199999999999993E-2</v>
      </c>
      <c r="E123" s="34">
        <v>0.11700000000000001</v>
      </c>
      <c r="F123" s="34">
        <v>0</v>
      </c>
      <c r="G123" s="34">
        <v>0</v>
      </c>
      <c r="H123" s="34">
        <v>0.11700000000000001</v>
      </c>
      <c r="I123" s="34">
        <v>0</v>
      </c>
      <c r="J123" s="34">
        <v>0.1216</v>
      </c>
      <c r="K123" s="34">
        <v>0.11700000000000001</v>
      </c>
      <c r="L123" s="34">
        <v>0.11700000000000001</v>
      </c>
      <c r="M123" s="34">
        <v>0.11700000000000001</v>
      </c>
      <c r="N123" s="39"/>
      <c r="O123" s="89">
        <f t="shared" si="71"/>
        <v>0.10810038272338199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8.2000000000000007E-3</v>
      </c>
      <c r="E124" s="34">
        <v>1.49E-2</v>
      </c>
      <c r="F124" s="34">
        <v>0</v>
      </c>
      <c r="G124" s="34">
        <v>0</v>
      </c>
      <c r="H124" s="34">
        <v>1.49E-2</v>
      </c>
      <c r="I124" s="34">
        <v>0</v>
      </c>
      <c r="J124" s="34">
        <v>1.55E-2</v>
      </c>
      <c r="K124" s="34">
        <v>1.49E-2</v>
      </c>
      <c r="L124" s="34">
        <v>1.49E-2</v>
      </c>
      <c r="M124" s="34">
        <v>1.49E-2</v>
      </c>
      <c r="N124" s="39"/>
      <c r="O124" s="89">
        <f t="shared" si="71"/>
        <v>1.3770991403910122E-2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0.16850000000000001</v>
      </c>
      <c r="E125" s="34">
        <v>0.28120000000000001</v>
      </c>
      <c r="F125" s="34">
        <v>0</v>
      </c>
      <c r="G125" s="34">
        <v>0</v>
      </c>
      <c r="H125" s="34">
        <v>0.28120000000000001</v>
      </c>
      <c r="I125" s="34">
        <v>0</v>
      </c>
      <c r="J125" s="34">
        <v>0.30669999999999997</v>
      </c>
      <c r="K125" s="34">
        <v>0.28120000000000001</v>
      </c>
      <c r="L125" s="34">
        <v>0.28120000000000001</v>
      </c>
      <c r="M125" s="34">
        <v>0.28120000000000001</v>
      </c>
      <c r="N125" s="39"/>
      <c r="O125" s="89">
        <f t="shared" si="71"/>
        <v>0.26249180706370029</v>
      </c>
    </row>
    <row r="126" spans="1:15" x14ac:dyDescent="0.3">
      <c r="A126" s="595"/>
      <c r="B126" t="s">
        <v>117</v>
      </c>
      <c r="C126" s="34">
        <v>0</v>
      </c>
      <c r="D126" s="34">
        <v>5.11E-2</v>
      </c>
      <c r="E126" s="34">
        <v>8.2199999999999995E-2</v>
      </c>
      <c r="F126" s="34">
        <v>0</v>
      </c>
      <c r="G126" s="34">
        <v>0</v>
      </c>
      <c r="H126" s="34">
        <v>8.2199999999999995E-2</v>
      </c>
      <c r="I126" s="34">
        <v>0</v>
      </c>
      <c r="J126" s="34">
        <v>0.09</v>
      </c>
      <c r="K126" s="34">
        <v>8.2199999999999995E-2</v>
      </c>
      <c r="L126" s="34">
        <v>8.2199999999999995E-2</v>
      </c>
      <c r="M126" s="34">
        <v>8.2199999999999995E-2</v>
      </c>
      <c r="N126" s="39"/>
      <c r="O126" s="89">
        <f t="shared" si="71"/>
        <v>7.7051407020149357E-2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0.5151</v>
      </c>
      <c r="E127" s="354">
        <f t="shared" ref="E127:H127" si="79">SUM(E128:E130)</f>
        <v>0.63890000000000002</v>
      </c>
      <c r="F127" s="354">
        <f t="shared" si="79"/>
        <v>0</v>
      </c>
      <c r="G127" s="354">
        <f t="shared" si="79"/>
        <v>0</v>
      </c>
      <c r="H127" s="354">
        <f t="shared" si="79"/>
        <v>0.63890000000000002</v>
      </c>
      <c r="I127" s="354"/>
      <c r="J127" s="354">
        <f>SUM(J128:J130)</f>
        <v>1.2102999999999999</v>
      </c>
      <c r="K127" s="354">
        <f t="shared" ref="K127:M127" si="80">SUM(K128:K130)</f>
        <v>0.63890000000000002</v>
      </c>
      <c r="L127" s="354">
        <f t="shared" si="80"/>
        <v>0.63890000000000002</v>
      </c>
      <c r="M127" s="354">
        <f t="shared" si="80"/>
        <v>0.63890000000000002</v>
      </c>
      <c r="N127" s="354"/>
      <c r="O127" s="352">
        <f t="shared" si="71"/>
        <v>0.62832094198730593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0.18890000000000001</v>
      </c>
      <c r="E128" s="34">
        <v>0.31269999999999998</v>
      </c>
      <c r="F128" s="34">
        <v>0</v>
      </c>
      <c r="G128" s="34">
        <v>0</v>
      </c>
      <c r="H128" s="34">
        <v>0.31269999999999998</v>
      </c>
      <c r="I128" s="34">
        <v>0</v>
      </c>
      <c r="J128" s="34">
        <v>0.34129999999999999</v>
      </c>
      <c r="K128" s="34">
        <v>0.31269999999999998</v>
      </c>
      <c r="L128" s="34">
        <v>0.31269999999999998</v>
      </c>
      <c r="M128" s="34">
        <v>0.31269999999999998</v>
      </c>
      <c r="N128" s="39"/>
      <c r="O128" s="89">
        <f t="shared" si="71"/>
        <v>0.29216000669327979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0.32619999999999999</v>
      </c>
      <c r="E129" s="34">
        <v>0.32619999999999999</v>
      </c>
      <c r="F129" s="34">
        <v>0</v>
      </c>
      <c r="G129" s="34">
        <v>0</v>
      </c>
      <c r="H129" s="34">
        <v>0.32619999999999999</v>
      </c>
      <c r="I129" s="34">
        <v>0</v>
      </c>
      <c r="J129" s="34">
        <v>0.32619999999999999</v>
      </c>
      <c r="K129" s="34">
        <v>0.32619999999999999</v>
      </c>
      <c r="L129" s="34">
        <v>0.32619999999999999</v>
      </c>
      <c r="M129" s="34">
        <v>0.32619999999999999</v>
      </c>
      <c r="N129" s="39"/>
      <c r="O129" s="89">
        <f t="shared" si="71"/>
        <v>0.32619999999999999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71"/>
        <v>9.9609352940261426E-3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71"/>
        <v>9.9609352940261426E-3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81">SUM(E133:E134)</f>
        <v>0</v>
      </c>
      <c r="F132" s="354">
        <f t="shared" si="81"/>
        <v>0</v>
      </c>
      <c r="G132" s="354">
        <f t="shared" si="81"/>
        <v>0</v>
      </c>
      <c r="H132" s="354">
        <f t="shared" si="81"/>
        <v>0</v>
      </c>
      <c r="I132" s="354"/>
      <c r="J132" s="354">
        <f t="shared" si="81"/>
        <v>0</v>
      </c>
      <c r="K132" s="354">
        <f t="shared" si="81"/>
        <v>0</v>
      </c>
      <c r="L132" s="354">
        <f t="shared" si="81"/>
        <v>0</v>
      </c>
      <c r="M132" s="354">
        <f t="shared" si="81"/>
        <v>0</v>
      </c>
      <c r="N132" s="354"/>
      <c r="O132" s="352">
        <f t="shared" si="71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71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71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82">SUM(E136:E139)</f>
        <v>0</v>
      </c>
      <c r="F135" s="354">
        <f t="shared" si="82"/>
        <v>0</v>
      </c>
      <c r="G135" s="354">
        <f t="shared" si="82"/>
        <v>0</v>
      </c>
      <c r="H135" s="354">
        <f t="shared" si="82"/>
        <v>0</v>
      </c>
      <c r="I135" s="354"/>
      <c r="J135" s="354">
        <f t="shared" si="82"/>
        <v>0</v>
      </c>
      <c r="K135" s="354">
        <f t="shared" si="82"/>
        <v>0</v>
      </c>
      <c r="L135" s="354">
        <f>SUM(L136:L139)</f>
        <v>0</v>
      </c>
      <c r="M135" s="354">
        <f t="shared" si="82"/>
        <v>0</v>
      </c>
      <c r="N135" s="354"/>
      <c r="O135" s="352">
        <f t="shared" si="71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71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71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71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71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83">SUM(C143,C145)</f>
        <v>0</v>
      </c>
      <c r="D140" s="354">
        <f t="shared" si="83"/>
        <v>0.42197300012125438</v>
      </c>
      <c r="E140" s="354">
        <f t="shared" si="83"/>
        <v>0.63821041133540757</v>
      </c>
      <c r="F140" s="354">
        <f t="shared" si="83"/>
        <v>0</v>
      </c>
      <c r="G140" s="354">
        <f t="shared" si="83"/>
        <v>0</v>
      </c>
      <c r="H140" s="354">
        <f t="shared" si="83"/>
        <v>0.68737086826340765</v>
      </c>
      <c r="I140" s="354"/>
      <c r="J140" s="354">
        <f t="shared" si="83"/>
        <v>0.81618824946214441</v>
      </c>
      <c r="K140" s="354">
        <f t="shared" si="83"/>
        <v>0.7480461296714076</v>
      </c>
      <c r="L140" s="354">
        <f t="shared" si="83"/>
        <v>0.88536289527140766</v>
      </c>
      <c r="M140" s="354">
        <f t="shared" si="83"/>
        <v>0.85163819707940758</v>
      </c>
      <c r="N140" s="354"/>
      <c r="O140" s="352">
        <f t="shared" si="71"/>
        <v>0.66082814982994853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71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84">SUM(C135,C132,C127,C118,C111)+C141</f>
        <v>0</v>
      </c>
      <c r="D142" s="360">
        <f t="shared" si="84"/>
        <v>4.9604199007999998</v>
      </c>
      <c r="E142" s="360">
        <f t="shared" si="84"/>
        <v>7.5023558956999992</v>
      </c>
      <c r="F142" s="360">
        <f t="shared" si="84"/>
        <v>0</v>
      </c>
      <c r="G142" s="360">
        <f t="shared" si="84"/>
        <v>0</v>
      </c>
      <c r="H142" s="360">
        <f t="shared" si="84"/>
        <v>8.0802518957</v>
      </c>
      <c r="I142" s="360">
        <f t="shared" si="84"/>
        <v>0</v>
      </c>
      <c r="J142" s="360">
        <f t="shared" si="84"/>
        <v>9.5945390682999996</v>
      </c>
      <c r="K142" s="360">
        <f t="shared" si="84"/>
        <v>8.7935078956999995</v>
      </c>
      <c r="L142" s="360">
        <f t="shared" si="84"/>
        <v>10.4077078957</v>
      </c>
      <c r="M142" s="360">
        <f t="shared" si="84"/>
        <v>10.011263895700001</v>
      </c>
      <c r="N142" s="361"/>
      <c r="O142" s="362">
        <f t="shared" si="71"/>
        <v>7.7682342341414907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85">SUM(C144:C144)</f>
        <v>0</v>
      </c>
      <c r="D143" s="354">
        <f t="shared" si="85"/>
        <v>0.1033404277933664</v>
      </c>
      <c r="E143" s="354">
        <f t="shared" si="85"/>
        <v>0.15629658037511809</v>
      </c>
      <c r="F143" s="354">
        <f t="shared" si="85"/>
        <v>0</v>
      </c>
      <c r="G143" s="354">
        <f t="shared" si="85"/>
        <v>0</v>
      </c>
      <c r="H143" s="354">
        <f t="shared" si="85"/>
        <v>0.16833588774311811</v>
      </c>
      <c r="I143" s="354"/>
      <c r="J143" s="354">
        <f t="shared" si="85"/>
        <v>0.19988303240989391</v>
      </c>
      <c r="K143" s="354">
        <f t="shared" si="85"/>
        <v>0.18319514999111811</v>
      </c>
      <c r="L143" s="354">
        <f t="shared" si="85"/>
        <v>0.21682377859111809</v>
      </c>
      <c r="M143" s="354">
        <f t="shared" si="85"/>
        <v>0.20856466073911811</v>
      </c>
      <c r="N143" s="354"/>
      <c r="O143" s="352">
        <f t="shared" si="71"/>
        <v>0.16183562379986968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86">0.020833*D142</f>
        <v>0.1033404277933664</v>
      </c>
      <c r="E144" s="246">
        <f t="shared" si="86"/>
        <v>0.15629658037511809</v>
      </c>
      <c r="F144" s="246">
        <f t="shared" si="86"/>
        <v>0</v>
      </c>
      <c r="G144" s="246">
        <f t="shared" si="86"/>
        <v>0</v>
      </c>
      <c r="H144" s="246">
        <f t="shared" si="86"/>
        <v>0.16833588774311811</v>
      </c>
      <c r="I144" s="34"/>
      <c r="J144" s="246">
        <f t="shared" si="86"/>
        <v>0.19988303240989391</v>
      </c>
      <c r="K144" s="246">
        <f t="shared" si="86"/>
        <v>0.18319514999111811</v>
      </c>
      <c r="L144" s="246">
        <f t="shared" si="86"/>
        <v>0.21682377859111809</v>
      </c>
      <c r="M144" s="246">
        <f t="shared" si="86"/>
        <v>0.20856466073911811</v>
      </c>
      <c r="N144" s="39"/>
      <c r="O144" s="246">
        <f t="shared" si="71"/>
        <v>0.16183562379986968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0.318632572327888</v>
      </c>
      <c r="E145" s="354">
        <f t="shared" ref="E145:M145" si="87">SUM(E146,E147)</f>
        <v>0.4819138309602895</v>
      </c>
      <c r="F145" s="354">
        <f t="shared" si="87"/>
        <v>0</v>
      </c>
      <c r="G145" s="354">
        <f t="shared" si="87"/>
        <v>0</v>
      </c>
      <c r="H145" s="354">
        <f t="shared" si="87"/>
        <v>0.51903498052028951</v>
      </c>
      <c r="I145" s="354"/>
      <c r="J145" s="354">
        <f t="shared" si="87"/>
        <v>0.6163052170522505</v>
      </c>
      <c r="K145" s="354">
        <f t="shared" si="87"/>
        <v>0.56485097968028952</v>
      </c>
      <c r="L145" s="354">
        <f t="shared" si="87"/>
        <v>0.66853911668028954</v>
      </c>
      <c r="M145" s="354">
        <f t="shared" si="87"/>
        <v>0.64307353634028952</v>
      </c>
      <c r="N145" s="354"/>
      <c r="O145" s="352">
        <f t="shared" si="71"/>
        <v>0.49899252603007876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88">D144</f>
        <v>0.1033404277933664</v>
      </c>
      <c r="E146" s="39">
        <f>E144</f>
        <v>0.15629658037511809</v>
      </c>
      <c r="F146" s="39">
        <f t="shared" si="88"/>
        <v>0</v>
      </c>
      <c r="G146" s="39">
        <f t="shared" si="88"/>
        <v>0</v>
      </c>
      <c r="H146" s="39">
        <f t="shared" si="88"/>
        <v>0.16833588774311811</v>
      </c>
      <c r="I146" s="39"/>
      <c r="J146" s="39">
        <f t="shared" si="88"/>
        <v>0.19988303240989391</v>
      </c>
      <c r="K146" s="39">
        <f t="shared" si="88"/>
        <v>0.18319514999111811</v>
      </c>
      <c r="L146" s="39">
        <f t="shared" si="88"/>
        <v>0.21682377859111809</v>
      </c>
      <c r="M146" s="39">
        <f t="shared" si="88"/>
        <v>0.20856466073911811</v>
      </c>
      <c r="N146" s="39"/>
      <c r="O146" s="39">
        <f t="shared" si="71"/>
        <v>0.16183562379986968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89">0.043402*D142</f>
        <v>0.21529214453452161</v>
      </c>
      <c r="E147" s="246">
        <f t="shared" si="89"/>
        <v>0.32561725058517138</v>
      </c>
      <c r="F147" s="246">
        <f t="shared" si="89"/>
        <v>0</v>
      </c>
      <c r="G147" s="246">
        <f t="shared" si="89"/>
        <v>0</v>
      </c>
      <c r="H147" s="246">
        <f t="shared" si="89"/>
        <v>0.35069909277717143</v>
      </c>
      <c r="I147" s="34"/>
      <c r="J147" s="246">
        <f t="shared" si="89"/>
        <v>0.41642218464235659</v>
      </c>
      <c r="K147" s="246">
        <f t="shared" si="89"/>
        <v>0.38165582968917139</v>
      </c>
      <c r="L147" s="246">
        <f t="shared" si="89"/>
        <v>0.45171533808917141</v>
      </c>
      <c r="M147" s="246">
        <f t="shared" si="89"/>
        <v>0.43450887560117146</v>
      </c>
      <c r="N147" s="39"/>
      <c r="O147" s="246">
        <f t="shared" si="71"/>
        <v>0.33715690223020905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1.7899999999999999E-2</v>
      </c>
      <c r="E148" s="509">
        <v>1.7899999999999999E-2</v>
      </c>
      <c r="F148" s="509">
        <v>0</v>
      </c>
      <c r="G148" s="509">
        <v>0</v>
      </c>
      <c r="H148" s="509">
        <v>1.7899999999999999E-2</v>
      </c>
      <c r="I148" s="509">
        <v>0</v>
      </c>
      <c r="J148" s="509">
        <v>1.7899999999999999E-2</v>
      </c>
      <c r="K148" s="509">
        <v>1.7899999999999999E-2</v>
      </c>
      <c r="L148" s="509">
        <v>1.7899999999999999E-2</v>
      </c>
      <c r="M148" s="509">
        <v>1.7899999999999999E-2</v>
      </c>
      <c r="N148" s="367"/>
      <c r="O148" s="368">
        <f t="shared" si="71"/>
        <v>1.7899999999999999E-2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90">SUM(D140,D142,D148)</f>
        <v>5.4002929009212544</v>
      </c>
      <c r="E149" s="340">
        <f t="shared" si="90"/>
        <v>8.1584663070354058</v>
      </c>
      <c r="F149" s="340">
        <f t="shared" si="90"/>
        <v>0</v>
      </c>
      <c r="G149" s="340">
        <f t="shared" si="90"/>
        <v>0</v>
      </c>
      <c r="H149" s="340">
        <f t="shared" si="90"/>
        <v>8.7855227639634066</v>
      </c>
      <c r="I149" s="340">
        <f t="shared" si="90"/>
        <v>0</v>
      </c>
      <c r="J149" s="340">
        <f t="shared" si="90"/>
        <v>10.428627317762142</v>
      </c>
      <c r="K149" s="340">
        <f t="shared" si="90"/>
        <v>9.5594540253714069</v>
      </c>
      <c r="L149" s="340">
        <f t="shared" si="90"/>
        <v>11.310970790971407</v>
      </c>
      <c r="M149" s="340">
        <f t="shared" si="90"/>
        <v>10.880802092779408</v>
      </c>
      <c r="N149" s="369"/>
      <c r="O149" s="467">
        <f t="shared" si="71"/>
        <v>8.4469623839714405</v>
      </c>
      <c r="P149" t="s">
        <v>268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0.33973675234286738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26</v>
      </c>
      <c r="E155" s="1">
        <v>103</v>
      </c>
      <c r="F155" s="1">
        <v>0</v>
      </c>
      <c r="G155" s="1">
        <v>0</v>
      </c>
      <c r="H155" s="1">
        <v>42</v>
      </c>
      <c r="I155" s="1">
        <v>0</v>
      </c>
      <c r="J155" s="1">
        <v>0</v>
      </c>
      <c r="K155" s="1">
        <v>30</v>
      </c>
      <c r="L155" s="1">
        <v>5</v>
      </c>
      <c r="M155" s="1">
        <v>49</v>
      </c>
      <c r="O155" s="1">
        <f>SUM(C155:M155)</f>
        <v>256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6287.07</v>
      </c>
      <c r="D157" s="505">
        <v>236420.27</v>
      </c>
      <c r="E157" s="505">
        <v>794452.87</v>
      </c>
      <c r="F157" s="504">
        <v>0</v>
      </c>
      <c r="G157" s="504">
        <v>0</v>
      </c>
      <c r="H157" s="505">
        <v>310607.11</v>
      </c>
      <c r="I157" s="504">
        <v>0</v>
      </c>
      <c r="J157" s="502">
        <v>0</v>
      </c>
      <c r="K157" s="505">
        <v>254550.25</v>
      </c>
      <c r="L157" s="504">
        <v>404.85</v>
      </c>
      <c r="M157" s="505">
        <v>229865.78</v>
      </c>
      <c r="N157" s="342"/>
      <c r="O157" s="344">
        <f>SUM(C157:M157)</f>
        <v>1832588.2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0.9345</v>
      </c>
      <c r="D159" s="354">
        <f>SUM(D160:D164)</f>
        <v>1.1145240000000001</v>
      </c>
      <c r="E159" s="354">
        <f t="shared" ref="E159:H159" si="91">SUM(E160:E164)</f>
        <v>1.326508</v>
      </c>
      <c r="F159" s="354">
        <f t="shared" si="91"/>
        <v>0</v>
      </c>
      <c r="G159" s="354">
        <f t="shared" si="91"/>
        <v>0</v>
      </c>
      <c r="H159" s="354">
        <f t="shared" si="91"/>
        <v>2.0255080000000003</v>
      </c>
      <c r="I159" s="354"/>
      <c r="J159" s="354"/>
      <c r="K159" s="354">
        <f>SUM(K160:K164)</f>
        <v>2.6110639999999998</v>
      </c>
      <c r="L159" s="354">
        <f>SUM(L160:L164)</f>
        <v>38.331932000000002</v>
      </c>
      <c r="M159" s="354">
        <f t="shared" ref="M159" si="92">SUM(M160:M164)</f>
        <v>3.9679280000000001</v>
      </c>
      <c r="N159" s="354"/>
      <c r="O159" s="352">
        <f t="shared" ref="O159:O197" si="93">(C159*$C$157+D159*$D$157+E159*$E$157+F159*$F$157+G159*$G$157+H159*$H$157+I159*$I$157+J159*$J$157+K159*$K$157+L159*$L$157+M159*$M$157)/$O$157</f>
        <v>1.9342114868448679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2.4407000000000001</v>
      </c>
      <c r="N160" s="34"/>
      <c r="O160" s="89">
        <f t="shared" si="93"/>
        <v>1.2960602311986951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94">D160*0.04</f>
        <v>3.1424000000000001E-2</v>
      </c>
      <c r="E161" s="39">
        <f t="shared" si="94"/>
        <v>3.6208000000000004E-2</v>
      </c>
      <c r="F161" s="39">
        <f t="shared" si="94"/>
        <v>0</v>
      </c>
      <c r="G161" s="39">
        <f t="shared" si="94"/>
        <v>0</v>
      </c>
      <c r="H161" s="39">
        <f t="shared" si="94"/>
        <v>5.4408000000000005E-2</v>
      </c>
      <c r="I161" s="39"/>
      <c r="J161" s="39"/>
      <c r="K161" s="39">
        <f t="shared" si="94"/>
        <v>7.5763999999999998E-2</v>
      </c>
      <c r="L161" s="39">
        <f t="shared" si="94"/>
        <v>9.5131999999999994E-2</v>
      </c>
      <c r="M161" s="39">
        <f t="shared" si="94"/>
        <v>9.7628000000000006E-2</v>
      </c>
      <c r="N161" s="34"/>
      <c r="O161" s="89">
        <f t="shared" si="93"/>
        <v>5.1842409247947807E-2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1.5100000000000001E-2</v>
      </c>
      <c r="E162" s="34">
        <v>2.5000000000000001E-2</v>
      </c>
      <c r="F162" s="34">
        <v>0</v>
      </c>
      <c r="G162" s="34">
        <v>0</v>
      </c>
      <c r="H162" s="34">
        <v>0.13600000000000001</v>
      </c>
      <c r="I162" s="34">
        <v>0</v>
      </c>
      <c r="J162" s="34">
        <v>0</v>
      </c>
      <c r="K162" s="34">
        <v>3.1699999999999999E-2</v>
      </c>
      <c r="L162" s="34">
        <v>0.14269999999999999</v>
      </c>
      <c r="M162" s="34">
        <v>5.28E-2</v>
      </c>
      <c r="N162" s="34"/>
      <c r="O162" s="89">
        <f t="shared" si="93"/>
        <v>4.6894202958962627E-2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93"/>
        <v>0.19078786313750135</v>
      </c>
    </row>
    <row r="164" spans="1:15" x14ac:dyDescent="0.3">
      <c r="A164" s="2" t="s">
        <v>6</v>
      </c>
      <c r="B164" t="s">
        <v>33</v>
      </c>
      <c r="C164" s="34">
        <v>0.24299999999999999</v>
      </c>
      <c r="D164" s="34">
        <v>0.15260000000000001</v>
      </c>
      <c r="E164" s="34">
        <v>0.19120000000000001</v>
      </c>
      <c r="F164" s="34">
        <v>0</v>
      </c>
      <c r="G164" s="34">
        <v>0</v>
      </c>
      <c r="H164" s="34">
        <v>0.27800000000000002</v>
      </c>
      <c r="I164" s="34">
        <v>0</v>
      </c>
      <c r="J164" s="34">
        <v>0</v>
      </c>
      <c r="K164" s="34">
        <v>0.37569999999999998</v>
      </c>
      <c r="L164" s="34">
        <v>35.481999999999999</v>
      </c>
      <c r="M164" s="34">
        <v>1.1008</v>
      </c>
      <c r="N164" s="34"/>
      <c r="O164" s="89">
        <f t="shared" si="93"/>
        <v>0.3486267803017612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93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95">SUM(C167:C169,C173:C174)</f>
        <v>3.5246754353000007</v>
      </c>
      <c r="D166" s="354">
        <f t="shared" si="95"/>
        <v>3.5246754353000007</v>
      </c>
      <c r="E166" s="354">
        <f t="shared" si="95"/>
        <v>5.7321378548000004</v>
      </c>
      <c r="F166" s="354">
        <f t="shared" si="95"/>
        <v>0</v>
      </c>
      <c r="G166" s="354">
        <f t="shared" si="95"/>
        <v>0</v>
      </c>
      <c r="H166" s="354">
        <f t="shared" si="95"/>
        <v>5.7321378548000004</v>
      </c>
      <c r="I166" s="354"/>
      <c r="J166" s="354"/>
      <c r="K166" s="354">
        <f>SUM(K167:K169,K173:K174)</f>
        <v>5.7321378548000004</v>
      </c>
      <c r="L166" s="354">
        <f>SUM(L167:L169,L173:L174)</f>
        <v>5.7321378548000004</v>
      </c>
      <c r="M166" s="354">
        <f>SUM(M167:M169,M173:M174)</f>
        <v>5.7321378548000004</v>
      </c>
      <c r="N166" s="351"/>
      <c r="O166" s="352">
        <f t="shared" si="93"/>
        <v>5.4397823043349209</v>
      </c>
    </row>
    <row r="167" spans="1:15" x14ac:dyDescent="0.3">
      <c r="A167" s="2" t="s">
        <v>115</v>
      </c>
      <c r="B167" t="s">
        <v>114</v>
      </c>
      <c r="C167" s="34">
        <v>1.8221000000000001</v>
      </c>
      <c r="D167" s="34">
        <v>1.8221000000000001</v>
      </c>
      <c r="E167" s="34">
        <v>2.8835999999999999</v>
      </c>
      <c r="F167" s="34">
        <v>0</v>
      </c>
      <c r="G167" s="34">
        <v>0</v>
      </c>
      <c r="H167" s="34">
        <v>2.8835999999999999</v>
      </c>
      <c r="I167" s="34">
        <v>0</v>
      </c>
      <c r="J167" s="34">
        <v>0</v>
      </c>
      <c r="K167" s="34">
        <v>2.8835999999999999</v>
      </c>
      <c r="L167" s="34">
        <v>2.8835999999999999</v>
      </c>
      <c r="M167" s="34">
        <v>2.8835999999999999</v>
      </c>
      <c r="N167" s="39"/>
      <c r="O167" s="89">
        <f t="shared" si="93"/>
        <v>2.7430153114103866</v>
      </c>
    </row>
    <row r="168" spans="1:15" x14ac:dyDescent="0.3">
      <c r="A168" s="2" t="s">
        <v>116</v>
      </c>
      <c r="B168" t="s">
        <v>117</v>
      </c>
      <c r="C168" s="39">
        <f>C167*0.423893</f>
        <v>0.77237543530000008</v>
      </c>
      <c r="D168" s="39">
        <f>D167*0.423893</f>
        <v>0.77237543530000008</v>
      </c>
      <c r="E168" s="39">
        <f t="shared" ref="E168:H168" si="96">E167*0.423893</f>
        <v>1.2223378548000001</v>
      </c>
      <c r="F168" s="39">
        <f t="shared" si="96"/>
        <v>0</v>
      </c>
      <c r="G168" s="39">
        <f t="shared" si="96"/>
        <v>0</v>
      </c>
      <c r="H168" s="39">
        <f t="shared" si="96"/>
        <v>1.2223378548000001</v>
      </c>
      <c r="I168" s="39"/>
      <c r="J168" s="39"/>
      <c r="K168" s="39">
        <f t="shared" ref="K168:M168" si="97">K167*0.423893</f>
        <v>1.2223378548000001</v>
      </c>
      <c r="L168" s="39">
        <f t="shared" si="97"/>
        <v>1.2223378548000001</v>
      </c>
      <c r="M168" s="39">
        <f t="shared" si="97"/>
        <v>1.2223378548000001</v>
      </c>
      <c r="N168" s="39"/>
      <c r="O168" s="89">
        <f t="shared" si="93"/>
        <v>1.1627449893996831</v>
      </c>
    </row>
    <row r="169" spans="1:15" x14ac:dyDescent="0.3">
      <c r="A169" s="280" t="s">
        <v>8</v>
      </c>
      <c r="B169" s="1" t="s">
        <v>35</v>
      </c>
      <c r="C169" s="43">
        <f t="shared" ref="C169:F169" si="98">SUM(C170:C172)</f>
        <v>0.69750000000000001</v>
      </c>
      <c r="D169" s="43">
        <f t="shared" ref="D169" si="99">SUM(D170:D172)</f>
        <v>0.69750000000000001</v>
      </c>
      <c r="E169" s="43">
        <f t="shared" si="98"/>
        <v>1.2478</v>
      </c>
      <c r="F169" s="43">
        <f t="shared" si="98"/>
        <v>0</v>
      </c>
      <c r="G169" s="43">
        <f t="shared" ref="G169:H169" si="100">SUM(G170:G172)</f>
        <v>0</v>
      </c>
      <c r="H169" s="43">
        <f t="shared" si="100"/>
        <v>1.2478</v>
      </c>
      <c r="I169" s="43"/>
      <c r="J169" s="43"/>
      <c r="K169" s="43">
        <f t="shared" ref="K169:M169" si="101">SUM(K170:K172)</f>
        <v>1.2478</v>
      </c>
      <c r="L169" s="43">
        <f t="shared" si="101"/>
        <v>1.2478</v>
      </c>
      <c r="M169" s="43">
        <f t="shared" si="101"/>
        <v>1.2478</v>
      </c>
      <c r="N169" s="43"/>
      <c r="O169" s="75">
        <f t="shared" si="93"/>
        <v>1.1749184605455825</v>
      </c>
    </row>
    <row r="170" spans="1:15" x14ac:dyDescent="0.3">
      <c r="A170" s="2" t="s">
        <v>9</v>
      </c>
      <c r="B170" t="s">
        <v>108</v>
      </c>
      <c r="C170" s="34">
        <v>0.623</v>
      </c>
      <c r="D170" s="34">
        <v>0.623</v>
      </c>
      <c r="E170" s="34">
        <v>1.1146</v>
      </c>
      <c r="F170" s="34">
        <v>0</v>
      </c>
      <c r="G170" s="34">
        <v>0</v>
      </c>
      <c r="H170" s="34">
        <v>1.1146</v>
      </c>
      <c r="I170" s="34">
        <v>0</v>
      </c>
      <c r="J170" s="34">
        <v>0</v>
      </c>
      <c r="K170" s="34">
        <v>1.1146</v>
      </c>
      <c r="L170" s="34">
        <v>1.1146</v>
      </c>
      <c r="M170" s="34">
        <v>1.1146</v>
      </c>
      <c r="N170" s="39"/>
      <c r="O170" s="89">
        <f t="shared" si="93"/>
        <v>1.0494926680069203</v>
      </c>
    </row>
    <row r="171" spans="1:15" x14ac:dyDescent="0.3">
      <c r="A171" s="2" t="s">
        <v>10</v>
      </c>
      <c r="B171" t="s">
        <v>109</v>
      </c>
      <c r="C171" s="34">
        <v>6.6100000000000006E-2</v>
      </c>
      <c r="D171" s="34">
        <v>6.6100000000000006E-2</v>
      </c>
      <c r="E171" s="34">
        <v>0.1182</v>
      </c>
      <c r="F171" s="34">
        <v>0</v>
      </c>
      <c r="G171" s="34">
        <v>0</v>
      </c>
      <c r="H171" s="34">
        <v>0.1182</v>
      </c>
      <c r="I171" s="34">
        <v>0</v>
      </c>
      <c r="J171" s="34">
        <v>0</v>
      </c>
      <c r="K171" s="34">
        <v>0.1182</v>
      </c>
      <c r="L171" s="34">
        <v>0.1182</v>
      </c>
      <c r="M171" s="34">
        <v>0.1182</v>
      </c>
      <c r="N171" s="39"/>
      <c r="O171" s="89">
        <f t="shared" si="93"/>
        <v>0.1112998942293746</v>
      </c>
    </row>
    <row r="172" spans="1:15" x14ac:dyDescent="0.3">
      <c r="A172" s="2" t="s">
        <v>11</v>
      </c>
      <c r="B172" t="s">
        <v>110</v>
      </c>
      <c r="C172" s="34">
        <v>8.3999999999999995E-3</v>
      </c>
      <c r="D172" s="34">
        <v>8.3999999999999995E-3</v>
      </c>
      <c r="E172" s="34">
        <v>1.4999999999999999E-2</v>
      </c>
      <c r="F172" s="34">
        <v>0</v>
      </c>
      <c r="G172" s="34">
        <v>0</v>
      </c>
      <c r="H172" s="34">
        <v>1.4999999999999999E-2</v>
      </c>
      <c r="I172" s="34">
        <v>0</v>
      </c>
      <c r="J172" s="34">
        <v>0</v>
      </c>
      <c r="K172" s="34">
        <v>1.4999999999999999E-2</v>
      </c>
      <c r="L172" s="34">
        <v>1.4999999999999999E-2</v>
      </c>
      <c r="M172" s="34">
        <v>1.4999999999999999E-2</v>
      </c>
      <c r="N172" s="39"/>
      <c r="O172" s="89">
        <f t="shared" si="93"/>
        <v>1.4125898309287378E-2</v>
      </c>
    </row>
    <row r="173" spans="1:15" x14ac:dyDescent="0.3">
      <c r="A173" s="595" t="s">
        <v>14</v>
      </c>
      <c r="B173" t="s">
        <v>118</v>
      </c>
      <c r="C173" s="34">
        <v>0.17810000000000001</v>
      </c>
      <c r="D173" s="34">
        <v>0.17810000000000001</v>
      </c>
      <c r="E173" s="34">
        <v>0.29199999999999998</v>
      </c>
      <c r="F173" s="34">
        <v>0</v>
      </c>
      <c r="G173" s="34">
        <v>0</v>
      </c>
      <c r="H173" s="34">
        <v>0.29199999999999998</v>
      </c>
      <c r="I173" s="34">
        <v>0</v>
      </c>
      <c r="J173" s="34">
        <v>0</v>
      </c>
      <c r="K173" s="34">
        <v>0.29199999999999998</v>
      </c>
      <c r="L173" s="34">
        <v>0.29199999999999998</v>
      </c>
      <c r="M173" s="34">
        <v>0.29199999999999998</v>
      </c>
      <c r="N173" s="39"/>
      <c r="O173" s="89">
        <f t="shared" si="93"/>
        <v>0.27691512385270189</v>
      </c>
    </row>
    <row r="174" spans="1:15" x14ac:dyDescent="0.3">
      <c r="A174" s="595"/>
      <c r="B174" t="s">
        <v>117</v>
      </c>
      <c r="C174" s="34">
        <v>5.4600000000000003E-2</v>
      </c>
      <c r="D174" s="34">
        <v>5.4600000000000003E-2</v>
      </c>
      <c r="E174" s="34">
        <v>8.6400000000000005E-2</v>
      </c>
      <c r="F174" s="34">
        <v>0</v>
      </c>
      <c r="G174" s="34">
        <v>0</v>
      </c>
      <c r="H174" s="34">
        <v>8.6400000000000005E-2</v>
      </c>
      <c r="I174" s="34">
        <v>0</v>
      </c>
      <c r="J174" s="34">
        <v>0</v>
      </c>
      <c r="K174" s="34">
        <v>8.6400000000000005E-2</v>
      </c>
      <c r="L174" s="34">
        <v>8.6400000000000005E-2</v>
      </c>
      <c r="M174" s="34">
        <v>8.6400000000000005E-2</v>
      </c>
      <c r="N174" s="39"/>
      <c r="O174" s="89">
        <f t="shared" si="93"/>
        <v>8.2188419126566478E-2</v>
      </c>
    </row>
    <row r="175" spans="1:15" x14ac:dyDescent="0.3">
      <c r="A175" s="349">
        <v>6</v>
      </c>
      <c r="B175" s="350" t="s">
        <v>42</v>
      </c>
      <c r="C175" s="354">
        <f>SUM(C176:C177)</f>
        <v>0.52980000000000005</v>
      </c>
      <c r="D175" s="354">
        <f>SUM(D176:D177)</f>
        <v>0.52980000000000005</v>
      </c>
      <c r="E175" s="354">
        <f t="shared" ref="E175:H175" si="102">SUM(E176:E177)</f>
        <v>0.65510000000000002</v>
      </c>
      <c r="F175" s="354">
        <f t="shared" si="102"/>
        <v>0</v>
      </c>
      <c r="G175" s="354">
        <f t="shared" si="102"/>
        <v>0</v>
      </c>
      <c r="H175" s="354">
        <f t="shared" si="102"/>
        <v>0.65510000000000002</v>
      </c>
      <c r="I175" s="354"/>
      <c r="J175" s="354"/>
      <c r="K175" s="354">
        <f t="shared" ref="K175:M175" si="103">SUM(K176:K177)</f>
        <v>0.65510000000000002</v>
      </c>
      <c r="L175" s="354">
        <f t="shared" si="103"/>
        <v>0.65510000000000002</v>
      </c>
      <c r="M175" s="354">
        <f t="shared" si="103"/>
        <v>0.65510000000000002</v>
      </c>
      <c r="N175" s="354"/>
      <c r="O175" s="352">
        <f t="shared" si="93"/>
        <v>0.63850531184147097</v>
      </c>
    </row>
    <row r="176" spans="1:15" x14ac:dyDescent="0.3">
      <c r="A176" s="2" t="s">
        <v>15</v>
      </c>
      <c r="B176" t="s">
        <v>43</v>
      </c>
      <c r="C176" s="34">
        <v>0.20019999999999999</v>
      </c>
      <c r="D176" s="34">
        <v>0.20019999999999999</v>
      </c>
      <c r="E176" s="34">
        <v>0.32550000000000001</v>
      </c>
      <c r="F176" s="34">
        <v>0</v>
      </c>
      <c r="G176" s="34">
        <v>0</v>
      </c>
      <c r="H176" s="34">
        <v>0.32550000000000001</v>
      </c>
      <c r="I176" s="34">
        <v>0</v>
      </c>
      <c r="J176" s="34">
        <v>0</v>
      </c>
      <c r="K176" s="34">
        <v>0.32550000000000001</v>
      </c>
      <c r="L176" s="34">
        <v>0.32550000000000001</v>
      </c>
      <c r="M176" s="34">
        <v>0.32550000000000001</v>
      </c>
      <c r="N176" s="39"/>
      <c r="O176" s="89">
        <f t="shared" si="93"/>
        <v>0.30890531184147096</v>
      </c>
    </row>
    <row r="177" spans="1:17" x14ac:dyDescent="0.3">
      <c r="A177" s="2" t="s">
        <v>16</v>
      </c>
      <c r="B177" t="s">
        <v>44</v>
      </c>
      <c r="C177" s="34">
        <v>0.3296</v>
      </c>
      <c r="D177" s="34">
        <v>0.3296</v>
      </c>
      <c r="E177" s="34">
        <v>0.3296</v>
      </c>
      <c r="F177" s="34">
        <v>0</v>
      </c>
      <c r="G177" s="34">
        <v>0</v>
      </c>
      <c r="H177" s="34">
        <v>0.3296</v>
      </c>
      <c r="I177" s="34">
        <v>0</v>
      </c>
      <c r="J177" s="34">
        <v>0</v>
      </c>
      <c r="K177" s="34">
        <v>0.3296</v>
      </c>
      <c r="L177" s="34">
        <v>0.3296</v>
      </c>
      <c r="M177" s="34">
        <v>0.3296</v>
      </c>
      <c r="N177" s="39"/>
      <c r="O177" s="89">
        <f t="shared" si="93"/>
        <v>0.32960000000000006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93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93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04">SUM(E181:E182)</f>
        <v>0</v>
      </c>
      <c r="F180" s="354">
        <f t="shared" si="104"/>
        <v>0</v>
      </c>
      <c r="G180" s="354">
        <f t="shared" si="104"/>
        <v>0</v>
      </c>
      <c r="H180" s="354">
        <f t="shared" si="104"/>
        <v>0</v>
      </c>
      <c r="I180" s="354"/>
      <c r="J180" s="354"/>
      <c r="K180" s="354">
        <f t="shared" si="104"/>
        <v>0</v>
      </c>
      <c r="L180" s="354">
        <f t="shared" si="104"/>
        <v>0</v>
      </c>
      <c r="M180" s="354">
        <f t="shared" si="104"/>
        <v>0</v>
      </c>
      <c r="N180" s="354"/>
      <c r="O180" s="352">
        <f t="shared" si="93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93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93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05">SUM(E184:E187)</f>
        <v>0</v>
      </c>
      <c r="F183" s="354">
        <f t="shared" si="105"/>
        <v>0</v>
      </c>
      <c r="G183" s="354">
        <f t="shared" si="105"/>
        <v>0</v>
      </c>
      <c r="H183" s="354">
        <f t="shared" si="105"/>
        <v>0</v>
      </c>
      <c r="I183" s="354"/>
      <c r="J183" s="354"/>
      <c r="K183" s="354">
        <f t="shared" si="105"/>
        <v>0</v>
      </c>
      <c r="L183" s="354">
        <f t="shared" si="105"/>
        <v>0</v>
      </c>
      <c r="M183" s="354">
        <f t="shared" si="105"/>
        <v>0</v>
      </c>
      <c r="N183" s="354"/>
      <c r="O183" s="352">
        <f t="shared" si="93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93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93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93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93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06">SUM(C191,C193)</f>
        <v>0.42440216233010042</v>
      </c>
      <c r="D188" s="354">
        <f t="shared" si="106"/>
        <v>0.43971644396210047</v>
      </c>
      <c r="E188" s="354">
        <f t="shared" si="106"/>
        <v>0.65619293237612653</v>
      </c>
      <c r="F188" s="354">
        <f t="shared" si="106"/>
        <v>0</v>
      </c>
      <c r="G188" s="354">
        <f t="shared" si="106"/>
        <v>0</v>
      </c>
      <c r="H188" s="354">
        <f t="shared" si="106"/>
        <v>0.71565546437612648</v>
      </c>
      <c r="I188" s="354"/>
      <c r="J188" s="354"/>
      <c r="K188" s="354">
        <f>SUM(K191,K193)</f>
        <v>0.7654675421841266</v>
      </c>
      <c r="L188" s="354">
        <f>SUM(L191,L193)</f>
        <v>3.8041703412081267</v>
      </c>
      <c r="M188" s="354">
        <f>SUM(M191,M193)</f>
        <v>0.88089324893612653</v>
      </c>
      <c r="N188" s="354"/>
      <c r="O188" s="352">
        <f t="shared" si="93"/>
        <v>0.68160727369581275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93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07">SUM(C183,C180,C175,C166,C159)+C189</f>
        <v>4.9889754353000004</v>
      </c>
      <c r="D190" s="360">
        <f t="shared" si="107"/>
        <v>5.1689994353000008</v>
      </c>
      <c r="E190" s="360">
        <f t="shared" si="107"/>
        <v>7.7137458548000009</v>
      </c>
      <c r="F190" s="360">
        <f t="shared" si="107"/>
        <v>0</v>
      </c>
      <c r="G190" s="360">
        <f t="shared" si="107"/>
        <v>0</v>
      </c>
      <c r="H190" s="360">
        <f t="shared" si="107"/>
        <v>8.4127458548000007</v>
      </c>
      <c r="I190" s="360">
        <f t="shared" si="107"/>
        <v>0</v>
      </c>
      <c r="J190" s="360">
        <f t="shared" si="107"/>
        <v>0</v>
      </c>
      <c r="K190" s="360">
        <f t="shared" si="107"/>
        <v>8.9983018548000011</v>
      </c>
      <c r="L190" s="360">
        <f t="shared" si="107"/>
        <v>44.719169854800001</v>
      </c>
      <c r="M190" s="360">
        <f t="shared" si="107"/>
        <v>10.355165854800001</v>
      </c>
      <c r="N190" s="361"/>
      <c r="O190" s="362">
        <f t="shared" si="93"/>
        <v>8.0124991030212609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08">SUM(C192:C192)</f>
        <v>0.10393532524360491</v>
      </c>
      <c r="D191" s="354">
        <f t="shared" si="108"/>
        <v>0.10768576523560493</v>
      </c>
      <c r="E191" s="354">
        <f t="shared" si="108"/>
        <v>0.16070046739304841</v>
      </c>
      <c r="F191" s="354">
        <f t="shared" si="108"/>
        <v>0</v>
      </c>
      <c r="G191" s="354">
        <f t="shared" si="108"/>
        <v>0</v>
      </c>
      <c r="H191" s="354">
        <f t="shared" si="108"/>
        <v>0.17526273439304843</v>
      </c>
      <c r="I191" s="354"/>
      <c r="J191" s="354"/>
      <c r="K191" s="354">
        <f>SUM(K192:K192)</f>
        <v>0.18746162254104842</v>
      </c>
      <c r="L191" s="354">
        <f>SUM(L192:L192)</f>
        <v>0.93163446558504848</v>
      </c>
      <c r="M191" s="354">
        <f>SUM(M192:M192)</f>
        <v>0.21572917025304844</v>
      </c>
      <c r="N191" s="354"/>
      <c r="O191" s="352">
        <f t="shared" si="93"/>
        <v>0.16692439381324192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09">0.020833*C190</f>
        <v>0.10393532524360491</v>
      </c>
      <c r="D192" s="246">
        <f t="shared" si="109"/>
        <v>0.10768576523560493</v>
      </c>
      <c r="E192" s="246">
        <f t="shared" si="109"/>
        <v>0.16070046739304841</v>
      </c>
      <c r="F192" s="246">
        <f t="shared" si="109"/>
        <v>0</v>
      </c>
      <c r="G192" s="246">
        <f t="shared" si="109"/>
        <v>0</v>
      </c>
      <c r="H192" s="246">
        <f t="shared" si="109"/>
        <v>0.17526273439304843</v>
      </c>
      <c r="I192" s="34"/>
      <c r="J192" s="39"/>
      <c r="K192" s="246">
        <f>0.020833*K190</f>
        <v>0.18746162254104842</v>
      </c>
      <c r="L192" s="246">
        <f t="shared" ref="L192:M192" si="110">0.020833*L190</f>
        <v>0.93163446558504848</v>
      </c>
      <c r="M192" s="246">
        <f t="shared" si="110"/>
        <v>0.21572917025304844</v>
      </c>
      <c r="N192" s="39"/>
      <c r="O192" s="246">
        <f t="shared" si="93"/>
        <v>0.16692439381324192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0.32046683708649554</v>
      </c>
      <c r="D193" s="354">
        <f>SUM(D194,D195)</f>
        <v>0.33203067872649555</v>
      </c>
      <c r="E193" s="354">
        <f t="shared" ref="E193:M193" si="111">SUM(E194,E195)</f>
        <v>0.49549246498307808</v>
      </c>
      <c r="F193" s="354">
        <f t="shared" si="111"/>
        <v>0</v>
      </c>
      <c r="G193" s="354">
        <f t="shared" si="111"/>
        <v>0</v>
      </c>
      <c r="H193" s="354">
        <f t="shared" si="111"/>
        <v>0.54039272998307808</v>
      </c>
      <c r="I193" s="354"/>
      <c r="J193" s="354"/>
      <c r="K193" s="354">
        <f t="shared" si="111"/>
        <v>0.57800591964307813</v>
      </c>
      <c r="L193" s="354">
        <f t="shared" si="111"/>
        <v>2.8725358756230781</v>
      </c>
      <c r="M193" s="354">
        <f t="shared" si="111"/>
        <v>0.66516407868307814</v>
      </c>
      <c r="N193" s="354"/>
      <c r="O193" s="352">
        <f t="shared" si="93"/>
        <v>0.51468287988257067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0.10393532524360491</v>
      </c>
      <c r="D194" s="39">
        <f t="shared" ref="D194:M194" si="112">D192</f>
        <v>0.10768576523560493</v>
      </c>
      <c r="E194" s="39">
        <f t="shared" si="112"/>
        <v>0.16070046739304841</v>
      </c>
      <c r="F194" s="39">
        <f t="shared" si="112"/>
        <v>0</v>
      </c>
      <c r="G194" s="39">
        <f t="shared" si="112"/>
        <v>0</v>
      </c>
      <c r="H194" s="39">
        <f>H192</f>
        <v>0.17526273439304843</v>
      </c>
      <c r="I194" s="39"/>
      <c r="J194" s="39"/>
      <c r="K194" s="39">
        <f t="shared" si="112"/>
        <v>0.18746162254104842</v>
      </c>
      <c r="L194" s="39">
        <f t="shared" si="112"/>
        <v>0.93163446558504848</v>
      </c>
      <c r="M194" s="39">
        <f t="shared" si="112"/>
        <v>0.21572917025304844</v>
      </c>
      <c r="N194" s="39"/>
      <c r="O194" s="246">
        <f t="shared" si="93"/>
        <v>0.16692439381324192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0.21653151184289063</v>
      </c>
      <c r="D195" s="246">
        <f t="shared" ref="D195:H195" si="113">0.043402*D190</f>
        <v>0.22434491349089064</v>
      </c>
      <c r="E195" s="246">
        <f t="shared" si="113"/>
        <v>0.33479199759002964</v>
      </c>
      <c r="F195" s="246">
        <f t="shared" si="113"/>
        <v>0</v>
      </c>
      <c r="G195" s="246">
        <f t="shared" si="113"/>
        <v>0</v>
      </c>
      <c r="H195" s="246">
        <f t="shared" si="113"/>
        <v>0.36512999559002968</v>
      </c>
      <c r="I195" s="34"/>
      <c r="J195" s="34"/>
      <c r="K195" s="246">
        <f t="shared" ref="K195:M195" si="114">0.043402*K190</f>
        <v>0.3905442971020297</v>
      </c>
      <c r="L195" s="246">
        <f t="shared" si="114"/>
        <v>1.9409014100380297</v>
      </c>
      <c r="M195" s="246">
        <f t="shared" si="114"/>
        <v>0.4494349084300297</v>
      </c>
      <c r="N195" s="39"/>
      <c r="O195" s="246">
        <f t="shared" si="93"/>
        <v>0.34775848606932874</v>
      </c>
      <c r="P195" s="246"/>
    </row>
    <row r="196" spans="1:17" ht="28.8" x14ac:dyDescent="0.3">
      <c r="A196" s="370">
        <v>10</v>
      </c>
      <c r="B196" s="371" t="s">
        <v>134</v>
      </c>
      <c r="C196" s="510">
        <v>1.89E-2</v>
      </c>
      <c r="D196" s="510">
        <v>1.89E-2</v>
      </c>
      <c r="E196" s="510">
        <v>1.89E-2</v>
      </c>
      <c r="F196" s="510">
        <v>0</v>
      </c>
      <c r="G196" s="510">
        <v>0</v>
      </c>
      <c r="H196" s="510">
        <v>1.89E-2</v>
      </c>
      <c r="I196" s="510">
        <v>0</v>
      </c>
      <c r="J196" s="510">
        <v>0</v>
      </c>
      <c r="K196" s="510">
        <v>1.89E-2</v>
      </c>
      <c r="L196" s="510">
        <v>1.89E-2</v>
      </c>
      <c r="M196" s="510">
        <v>1.89E-2</v>
      </c>
      <c r="N196" s="373"/>
      <c r="O196" s="374">
        <f t="shared" si="93"/>
        <v>1.89E-2</v>
      </c>
    </row>
    <row r="197" spans="1:17" ht="18" x14ac:dyDescent="0.3">
      <c r="A197" s="579" t="s">
        <v>60</v>
      </c>
      <c r="B197" s="579"/>
      <c r="C197" s="340">
        <f>SUM(C188,C190,C196)</f>
        <v>5.432277597630101</v>
      </c>
      <c r="D197" s="340">
        <f t="shared" ref="D197:M197" si="115">SUM(D188,D190,D196)</f>
        <v>5.6276158792621018</v>
      </c>
      <c r="E197" s="340">
        <f t="shared" si="115"/>
        <v>8.3888387871761285</v>
      </c>
      <c r="F197" s="340">
        <f t="shared" si="115"/>
        <v>0</v>
      </c>
      <c r="G197" s="340">
        <f t="shared" si="115"/>
        <v>0</v>
      </c>
      <c r="H197" s="340">
        <f t="shared" si="115"/>
        <v>9.1473013191761279</v>
      </c>
      <c r="I197" s="340">
        <f t="shared" si="115"/>
        <v>0</v>
      </c>
      <c r="J197" s="340">
        <f t="shared" si="115"/>
        <v>0</v>
      </c>
      <c r="K197" s="340">
        <f t="shared" si="115"/>
        <v>9.7826693969841276</v>
      </c>
      <c r="L197" s="340">
        <f t="shared" si="115"/>
        <v>48.54224019600813</v>
      </c>
      <c r="M197" s="340">
        <f t="shared" si="115"/>
        <v>11.254959103736129</v>
      </c>
      <c r="N197" s="356"/>
      <c r="O197" s="467">
        <f t="shared" si="93"/>
        <v>8.7130063767170736</v>
      </c>
      <c r="P197" t="s">
        <v>269</v>
      </c>
      <c r="Q197"/>
    </row>
    <row r="198" spans="1:17" ht="15.6" x14ac:dyDescent="0.3">
      <c r="M198" s="336" t="s">
        <v>150</v>
      </c>
      <c r="O198" s="337">
        <f>O197/SUM($O$101,$O$149,$O$197)</f>
        <v>0.35043703937708465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ACAD-C185-46D1-A8FE-525A2A055686}">
  <dimension ref="A1:T204"/>
  <sheetViews>
    <sheetView workbookViewId="0">
      <selection activeCell="H168" sqref="H16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  <col min="18" max="18" width="19.109375" bestFit="1" customWidth="1"/>
  </cols>
  <sheetData>
    <row r="1" spans="1:18" ht="18" x14ac:dyDescent="0.3">
      <c r="A1" s="535" t="s">
        <v>298</v>
      </c>
      <c r="B1" s="535"/>
      <c r="C1" s="1" t="s">
        <v>292</v>
      </c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119</v>
      </c>
      <c r="E5" s="417">
        <f t="shared" si="0"/>
        <v>228</v>
      </c>
      <c r="F5" s="417">
        <f t="shared" si="0"/>
        <v>0</v>
      </c>
      <c r="G5" s="417">
        <f t="shared" si="0"/>
        <v>0</v>
      </c>
      <c r="H5" s="417">
        <f t="shared" si="0"/>
        <v>131</v>
      </c>
      <c r="I5" s="456">
        <f t="shared" si="0"/>
        <v>0</v>
      </c>
      <c r="J5" s="417">
        <f t="shared" si="0"/>
        <v>20</v>
      </c>
      <c r="K5" s="417">
        <f t="shared" si="0"/>
        <v>113</v>
      </c>
      <c r="L5" s="417">
        <f t="shared" si="0"/>
        <v>11</v>
      </c>
      <c r="M5" s="417">
        <f t="shared" si="0"/>
        <v>95</v>
      </c>
      <c r="N5" s="604">
        <f>SUM(C5:M5)</f>
        <v>718</v>
      </c>
      <c r="O5" s="604"/>
      <c r="P5" s="418"/>
      <c r="Q5" s="418"/>
      <c r="R5" s="419">
        <f>N7/N5</f>
        <v>7668.1905988857934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 t="shared" si="0"/>
        <v>8858.14</v>
      </c>
      <c r="D7" s="401">
        <f t="shared" si="0"/>
        <v>986934.50999999989</v>
      </c>
      <c r="E7" s="401">
        <f t="shared" si="0"/>
        <v>1890145.35</v>
      </c>
      <c r="F7" s="401">
        <f t="shared" si="0"/>
        <v>0</v>
      </c>
      <c r="G7" s="401">
        <f t="shared" si="0"/>
        <v>0</v>
      </c>
      <c r="H7" s="401">
        <f t="shared" si="0"/>
        <v>973828.61</v>
      </c>
      <c r="I7" s="401">
        <f t="shared" si="0"/>
        <v>0</v>
      </c>
      <c r="J7" s="401">
        <f t="shared" si="0"/>
        <v>115239.69</v>
      </c>
      <c r="K7" s="401">
        <f t="shared" si="0"/>
        <v>875048.2</v>
      </c>
      <c r="L7" s="401">
        <f t="shared" si="0"/>
        <v>70608.56</v>
      </c>
      <c r="M7" s="401">
        <f t="shared" si="0"/>
        <v>585097.79</v>
      </c>
      <c r="N7" s="610">
        <f>SUM(C7:M7)</f>
        <v>5505760.8499999996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0.8639</v>
      </c>
      <c r="D9" s="405">
        <f t="shared" ref="D9:M9" si="1">SUM(D10:D15)</f>
        <v>1.1399131394584632</v>
      </c>
      <c r="E9" s="405">
        <f t="shared" si="1"/>
        <v>1.3196017242027445</v>
      </c>
      <c r="F9" s="405">
        <f t="shared" ref="F9:F47" si="2">IF(F$7 &gt; 0,(F64*F$62+F113*F$111+F162*F$160)/(SUM(F$160,F$111,F$62)),0)</f>
        <v>0</v>
      </c>
      <c r="G9" s="405" t="e">
        <f t="shared" si="1"/>
        <v>#DIV/0!</v>
      </c>
      <c r="H9" s="405">
        <f t="shared" si="1"/>
        <v>1.8944583983571401</v>
      </c>
      <c r="I9" s="405">
        <f t="shared" ref="I9:I47" si="3">IF(I$7 &gt; 0,(I64*I$62+I113*I$111+I162*I$160)/(SUM(I$160,I$111,I$62)),0)</f>
        <v>0</v>
      </c>
      <c r="J9" s="405">
        <f t="shared" si="1"/>
        <v>2.3901152788288482</v>
      </c>
      <c r="K9" s="405">
        <f t="shared" si="1"/>
        <v>2.6539159978271822</v>
      </c>
      <c r="L9" s="405">
        <f t="shared" si="1"/>
        <v>3.0842979438175764</v>
      </c>
      <c r="M9" s="405">
        <f t="shared" si="1"/>
        <v>3.644343907490815</v>
      </c>
      <c r="N9" s="603">
        <f>SUM(N10:O15)</f>
        <v>1.8924913852464009</v>
      </c>
      <c r="O9" s="603"/>
      <c r="P9" s="406">
        <f t="shared" ref="P9:P47" si="4">N9/$N$47</f>
        <v>0.23861817586378797</v>
      </c>
      <c r="Q9" s="405">
        <f t="shared" ref="Q9:Q47" si="5">P9*$O$52</f>
        <v>0</v>
      </c>
      <c r="R9" s="407">
        <f t="shared" ref="R9:R46" si="6">N9*$N$7</f>
        <v>10419604.977851901</v>
      </c>
    </row>
    <row r="10" spans="1:18" x14ac:dyDescent="0.3">
      <c r="A10" s="420" t="s">
        <v>3</v>
      </c>
      <c r="B10" s="421" t="s">
        <v>30</v>
      </c>
      <c r="C10" s="422">
        <f t="shared" ref="C10:M14" si="7">(C64*C$61+C112*C$109+C160*C$157)/(SUM(C$157,C$109,C$61))</f>
        <v>0.57999999999999996</v>
      </c>
      <c r="D10" s="422">
        <f t="shared" si="7"/>
        <v>0.78562905990084386</v>
      </c>
      <c r="E10" s="422">
        <f t="shared" si="7"/>
        <v>0.9052281853456402</v>
      </c>
      <c r="F10" s="422">
        <f t="shared" si="2"/>
        <v>0</v>
      </c>
      <c r="G10" s="422" t="e">
        <f t="shared" si="7"/>
        <v>#DIV/0!</v>
      </c>
      <c r="H10" s="422">
        <f t="shared" si="7"/>
        <v>1.3601619680530848</v>
      </c>
      <c r="I10" s="422">
        <f t="shared" si="3"/>
        <v>0</v>
      </c>
      <c r="J10" s="422">
        <f t="shared" si="7"/>
        <v>0.98879847754710204</v>
      </c>
      <c r="K10" s="422">
        <f t="shared" si="7"/>
        <v>1.8940725081738352</v>
      </c>
      <c r="L10" s="422">
        <f t="shared" si="7"/>
        <v>2.0982106684090427</v>
      </c>
      <c r="M10" s="422">
        <f t="shared" si="7"/>
        <v>2.3571486566732722</v>
      </c>
      <c r="N10" s="600">
        <f t="shared" ref="N10:N15" si="8">(O64*$O$61+O112*$O$109+O160*$O$157)/$N$7</f>
        <v>1.2922368956481285</v>
      </c>
      <c r="O10" s="600"/>
      <c r="P10" s="423">
        <f t="shared" si="4"/>
        <v>0.16293401028258495</v>
      </c>
      <c r="Q10" s="422">
        <f t="shared" si="5"/>
        <v>0</v>
      </c>
      <c r="R10" s="424">
        <f t="shared" si="6"/>
        <v>7114747.3089850005</v>
      </c>
    </row>
    <row r="11" spans="1:18" x14ac:dyDescent="0.3">
      <c r="A11" s="438" t="s">
        <v>4</v>
      </c>
      <c r="B11" s="439" t="s">
        <v>31</v>
      </c>
      <c r="C11" s="440">
        <f t="shared" si="7"/>
        <v>2.3199999999999998E-2</v>
      </c>
      <c r="D11" s="440">
        <f t="shared" si="7"/>
        <v>3.1425162396033754E-2</v>
      </c>
      <c r="E11" s="440">
        <f t="shared" si="7"/>
        <v>3.6209127413825606E-2</v>
      </c>
      <c r="F11" s="440">
        <f t="shared" si="2"/>
        <v>0</v>
      </c>
      <c r="G11" s="440" t="e">
        <f t="shared" si="7"/>
        <v>#DIV/0!</v>
      </c>
      <c r="H11" s="440">
        <f t="shared" si="7"/>
        <v>5.4406478722123404E-2</v>
      </c>
      <c r="I11" s="440">
        <f t="shared" si="3"/>
        <v>0</v>
      </c>
      <c r="J11" s="440">
        <f t="shared" si="7"/>
        <v>5.9327908652826118E-2</v>
      </c>
      <c r="K11" s="440">
        <f t="shared" si="7"/>
        <v>7.5762900326953431E-2</v>
      </c>
      <c r="L11" s="440">
        <f t="shared" si="7"/>
        <v>8.3928426736361722E-2</v>
      </c>
      <c r="M11" s="440">
        <f t="shared" si="7"/>
        <v>9.428594626693089E-2</v>
      </c>
      <c r="N11" s="599">
        <f t="shared" si="8"/>
        <v>5.2103401650636538E-2</v>
      </c>
      <c r="O11" s="599"/>
      <c r="P11" s="441">
        <f t="shared" si="4"/>
        <v>6.5695509924629993E-3</v>
      </c>
      <c r="Q11" s="440">
        <f t="shared" si="5"/>
        <v>0</v>
      </c>
      <c r="R11" s="442">
        <f t="shared" si="6"/>
        <v>286868.86895989999</v>
      </c>
    </row>
    <row r="12" spans="1:18" x14ac:dyDescent="0.3">
      <c r="A12" s="438" t="s">
        <v>192</v>
      </c>
      <c r="B12" s="439" t="s">
        <v>195</v>
      </c>
      <c r="C12" s="440">
        <f t="shared" si="7"/>
        <v>0</v>
      </c>
      <c r="D12" s="440">
        <f t="shared" si="7"/>
        <v>2.5726968366928418E-2</v>
      </c>
      <c r="E12" s="440">
        <f t="shared" si="7"/>
        <v>3.1523954017610337E-2</v>
      </c>
      <c r="F12" s="440">
        <f t="shared" si="2"/>
        <v>0</v>
      </c>
      <c r="G12" s="440" t="e">
        <f t="shared" si="7"/>
        <v>#DIV/0!</v>
      </c>
      <c r="H12" s="440">
        <f t="shared" si="7"/>
        <v>9.2425383723322724E-3</v>
      </c>
      <c r="I12" s="440">
        <f t="shared" si="3"/>
        <v>0</v>
      </c>
      <c r="J12" s="440">
        <f t="shared" si="7"/>
        <v>7.3287641037562662E-2</v>
      </c>
      <c r="K12" s="440">
        <f t="shared" si="7"/>
        <v>4.2225614039318064E-2</v>
      </c>
      <c r="L12" s="440">
        <f t="shared" si="7"/>
        <v>0.15975299846080987</v>
      </c>
      <c r="M12" s="440">
        <f t="shared" si="7"/>
        <v>7.3290707763568899E-2</v>
      </c>
      <c r="N12" s="599">
        <f t="shared" si="8"/>
        <v>3.5151107085408556E-2</v>
      </c>
      <c r="O12" s="599"/>
      <c r="P12" s="441">
        <f t="shared" si="4"/>
        <v>4.4320904801480989E-3</v>
      </c>
      <c r="Q12" s="440">
        <f t="shared" si="5"/>
        <v>0</v>
      </c>
      <c r="R12" s="442">
        <f t="shared" si="6"/>
        <v>193533.58922500003</v>
      </c>
    </row>
    <row r="13" spans="1:18" x14ac:dyDescent="0.3">
      <c r="A13" s="420" t="s">
        <v>5</v>
      </c>
      <c r="B13" s="421" t="s">
        <v>32</v>
      </c>
      <c r="C13" s="422">
        <f t="shared" si="7"/>
        <v>8.8300000000000003E-2</v>
      </c>
      <c r="D13" s="422">
        <f t="shared" si="7"/>
        <v>0.1298</v>
      </c>
      <c r="E13" s="422">
        <f t="shared" si="7"/>
        <v>0.16889999999999999</v>
      </c>
      <c r="F13" s="422">
        <f t="shared" si="2"/>
        <v>0</v>
      </c>
      <c r="G13" s="422" t="e">
        <f t="shared" si="7"/>
        <v>#DIV/0!</v>
      </c>
      <c r="H13" s="422">
        <f t="shared" si="7"/>
        <v>0.19689999999999999</v>
      </c>
      <c r="I13" s="422">
        <f t="shared" si="3"/>
        <v>0</v>
      </c>
      <c r="J13" s="422">
        <f t="shared" si="7"/>
        <v>0.19689999999999999</v>
      </c>
      <c r="K13" s="422">
        <f t="shared" si="7"/>
        <v>0.23384653949119605</v>
      </c>
      <c r="L13" s="422">
        <f t="shared" si="7"/>
        <v>0.2338330650702975</v>
      </c>
      <c r="M13" s="422">
        <f t="shared" si="7"/>
        <v>0.27603001962458279</v>
      </c>
      <c r="N13" s="600">
        <f t="shared" si="8"/>
        <v>0.18983961770951241</v>
      </c>
      <c r="O13" s="600"/>
      <c r="P13" s="423">
        <f t="shared" si="4"/>
        <v>2.3936269215103872E-2</v>
      </c>
      <c r="Q13" s="422">
        <f t="shared" si="5"/>
        <v>0</v>
      </c>
      <c r="R13" s="424">
        <f t="shared" si="6"/>
        <v>1045211.534964</v>
      </c>
    </row>
    <row r="14" spans="1:18" x14ac:dyDescent="0.3">
      <c r="A14" s="438" t="s">
        <v>6</v>
      </c>
      <c r="B14" s="439" t="s">
        <v>181</v>
      </c>
      <c r="C14" s="440">
        <f t="shared" si="7"/>
        <v>0.1724</v>
      </c>
      <c r="D14" s="440">
        <f t="shared" si="7"/>
        <v>0.16733194879465707</v>
      </c>
      <c r="E14" s="440">
        <f t="shared" si="7"/>
        <v>0.17774045742566835</v>
      </c>
      <c r="F14" s="440">
        <f t="shared" si="2"/>
        <v>0</v>
      </c>
      <c r="G14" s="440" t="e">
        <f t="shared" si="7"/>
        <v>#DIV/0!</v>
      </c>
      <c r="H14" s="440">
        <f t="shared" si="7"/>
        <v>0.27374741320959955</v>
      </c>
      <c r="I14" s="440">
        <f t="shared" si="3"/>
        <v>0</v>
      </c>
      <c r="J14" s="440">
        <f t="shared" si="7"/>
        <v>0.70160125159135711</v>
      </c>
      <c r="K14" s="440">
        <f t="shared" si="7"/>
        <v>0.40800843579587959</v>
      </c>
      <c r="L14" s="440">
        <f t="shared" si="7"/>
        <v>0.50857278514106508</v>
      </c>
      <c r="M14" s="440">
        <f t="shared" si="7"/>
        <v>0.8435885771624605</v>
      </c>
      <c r="N14" s="599">
        <f t="shared" si="8"/>
        <v>0.31541180043808115</v>
      </c>
      <c r="O14" s="599"/>
      <c r="P14" s="441">
        <f t="shared" si="4"/>
        <v>3.9769263444572489E-2</v>
      </c>
      <c r="Q14" s="440">
        <f t="shared" si="5"/>
        <v>0</v>
      </c>
      <c r="R14" s="442">
        <f t="shared" si="6"/>
        <v>1736581.94248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8"/>
        <v>7.7485627146337104E-3</v>
      </c>
      <c r="O15" s="600"/>
      <c r="P15" s="423">
        <f t="shared" si="4"/>
        <v>9.7699144891553904E-4</v>
      </c>
      <c r="Q15" s="422">
        <f t="shared" si="5"/>
        <v>0</v>
      </c>
      <c r="R15" s="424">
        <f t="shared" si="6"/>
        <v>42661.733238000001</v>
      </c>
    </row>
    <row r="16" spans="1:18" ht="28.8" x14ac:dyDescent="0.3">
      <c r="A16" s="404">
        <v>5</v>
      </c>
      <c r="B16" s="408" t="s">
        <v>71</v>
      </c>
      <c r="C16" s="405">
        <f t="shared" ref="C16:M16" si="9">SUM(C17:C19,C23:C24)</f>
        <v>3.3462063631999994</v>
      </c>
      <c r="D16" s="405">
        <f t="shared" si="9"/>
        <v>3.1763325116350409</v>
      </c>
      <c r="E16" s="405">
        <f t="shared" si="9"/>
        <v>5.1684517589214547</v>
      </c>
      <c r="F16" s="405">
        <f t="shared" si="2"/>
        <v>0</v>
      </c>
      <c r="G16" s="405" t="e">
        <f t="shared" si="9"/>
        <v>#DIV/0!</v>
      </c>
      <c r="H16" s="405">
        <f t="shared" si="9"/>
        <v>5.1124390447682391</v>
      </c>
      <c r="I16" s="405">
        <f t="shared" si="3"/>
        <v>0</v>
      </c>
      <c r="J16" s="405">
        <f t="shared" si="9"/>
        <v>5.3321168117571283</v>
      </c>
      <c r="K16" s="405">
        <f t="shared" si="9"/>
        <v>5.1306771845628996</v>
      </c>
      <c r="L16" s="405">
        <f t="shared" si="9"/>
        <v>5.3036250189081393</v>
      </c>
      <c r="M16" s="405">
        <f t="shared" si="9"/>
        <v>5.192588735972695</v>
      </c>
      <c r="N16" s="603">
        <f>SUM(N17:O19,N23:O24)</f>
        <v>4.8002362190555212</v>
      </c>
      <c r="O16" s="603"/>
      <c r="P16" s="406">
        <f t="shared" si="4"/>
        <v>0.60524640652838779</v>
      </c>
      <c r="Q16" s="405">
        <f t="shared" si="5"/>
        <v>0</v>
      </c>
      <c r="R16" s="409">
        <f t="shared" si="6"/>
        <v>26428952.645627912</v>
      </c>
    </row>
    <row r="17" spans="1:18" x14ac:dyDescent="0.3">
      <c r="A17" s="420" t="s">
        <v>115</v>
      </c>
      <c r="B17" s="421" t="s">
        <v>114</v>
      </c>
      <c r="C17" s="422">
        <f t="shared" ref="C17:M24" si="10">(C71*C$61+C119*C$109+C167*C$157)/(SUM(C$157,C$109,C$61))</f>
        <v>1.7481</v>
      </c>
      <c r="D17" s="422">
        <f t="shared" si="10"/>
        <v>1.655584134594706</v>
      </c>
      <c r="E17" s="422">
        <f t="shared" si="10"/>
        <v>2.6162943817204325</v>
      </c>
      <c r="F17" s="422">
        <f t="shared" si="2"/>
        <v>0</v>
      </c>
      <c r="G17" s="422" t="e">
        <f t="shared" si="10"/>
        <v>#DIV/0!</v>
      </c>
      <c r="H17" s="422">
        <f t="shared" si="10"/>
        <v>2.5859145794751295</v>
      </c>
      <c r="I17" s="422">
        <f t="shared" si="3"/>
        <v>0</v>
      </c>
      <c r="J17" s="422">
        <f t="shared" si="10"/>
        <v>2.6984167171050184</v>
      </c>
      <c r="K17" s="422">
        <f t="shared" si="10"/>
        <v>2.5924060075033584</v>
      </c>
      <c r="L17" s="422">
        <f t="shared" si="10"/>
        <v>2.6885186277697777</v>
      </c>
      <c r="M17" s="422">
        <f t="shared" si="10"/>
        <v>2.6290100360334638</v>
      </c>
      <c r="N17" s="600">
        <f t="shared" ref="N17:N24" si="11">(O71*$O$61+O119*$O$109+O167*$O$157)/$N$7</f>
        <v>2.4375119015274702</v>
      </c>
      <c r="O17" s="600"/>
      <c r="P17" s="423">
        <f t="shared" si="4"/>
        <v>0.30733806670038272</v>
      </c>
      <c r="Q17" s="422">
        <f t="shared" si="5"/>
        <v>0</v>
      </c>
      <c r="R17" s="424">
        <f t="shared" si="6"/>
        <v>13420357.598839</v>
      </c>
    </row>
    <row r="18" spans="1:18" x14ac:dyDescent="0.3">
      <c r="A18" s="438" t="s">
        <v>116</v>
      </c>
      <c r="B18" s="439" t="s">
        <v>117</v>
      </c>
      <c r="C18" s="440">
        <f t="shared" si="10"/>
        <v>0.70810636319999998</v>
      </c>
      <c r="D18" s="440">
        <f t="shared" si="10"/>
        <v>0.67063077656854675</v>
      </c>
      <c r="E18" s="440">
        <f t="shared" si="10"/>
        <v>1.0597875977922588</v>
      </c>
      <c r="F18" s="440">
        <f t="shared" si="2"/>
        <v>0</v>
      </c>
      <c r="G18" s="440" t="e">
        <f t="shared" si="10"/>
        <v>#DIV/0!</v>
      </c>
      <c r="H18" s="440">
        <f t="shared" si="10"/>
        <v>1.0474815905371495</v>
      </c>
      <c r="I18" s="440">
        <f t="shared" si="3"/>
        <v>0</v>
      </c>
      <c r="J18" s="440">
        <f t="shared" si="10"/>
        <v>1.0930530564311638</v>
      </c>
      <c r="K18" s="440">
        <f t="shared" si="10"/>
        <v>1.0501110862714003</v>
      </c>
      <c r="L18" s="440">
        <f t="shared" si="10"/>
        <v>1.0890436175879592</v>
      </c>
      <c r="M18" s="440">
        <f t="shared" si="10"/>
        <v>1.0649383533161472</v>
      </c>
      <c r="N18" s="599">
        <f t="shared" si="11"/>
        <v>0.98736782097553544</v>
      </c>
      <c r="O18" s="599"/>
      <c r="P18" s="441">
        <f t="shared" si="4"/>
        <v>0.12449404535445743</v>
      </c>
      <c r="Q18" s="440">
        <f t="shared" si="5"/>
        <v>0</v>
      </c>
      <c r="R18" s="442">
        <f t="shared" si="6"/>
        <v>5436211.0932769114</v>
      </c>
    </row>
    <row r="19" spans="1:18" x14ac:dyDescent="0.3">
      <c r="A19" s="420" t="s">
        <v>8</v>
      </c>
      <c r="B19" s="421" t="s">
        <v>35</v>
      </c>
      <c r="C19" s="422">
        <f t="shared" si="10"/>
        <v>0.66920000000000002</v>
      </c>
      <c r="D19" s="422">
        <f t="shared" si="10"/>
        <v>0.64052072542381755</v>
      </c>
      <c r="E19" s="422">
        <f t="shared" si="10"/>
        <v>1.1512217791187327</v>
      </c>
      <c r="F19" s="422">
        <f t="shared" si="2"/>
        <v>0</v>
      </c>
      <c r="G19" s="422" t="e">
        <f t="shared" si="10"/>
        <v>#DIV/0!</v>
      </c>
      <c r="H19" s="422">
        <f t="shared" si="10"/>
        <v>1.1415917101244337</v>
      </c>
      <c r="I19" s="422">
        <f t="shared" si="3"/>
        <v>0</v>
      </c>
      <c r="J19" s="422">
        <f t="shared" si="10"/>
        <v>1.1886853171941021</v>
      </c>
      <c r="K19" s="422">
        <f t="shared" si="10"/>
        <v>1.14950315658726</v>
      </c>
      <c r="L19" s="422">
        <f t="shared" si="10"/>
        <v>1.1759926881811498</v>
      </c>
      <c r="M19" s="422">
        <f t="shared" si="10"/>
        <v>1.15589908052806</v>
      </c>
      <c r="N19" s="600">
        <f t="shared" si="11"/>
        <v>1.0585230158965222</v>
      </c>
      <c r="O19" s="600"/>
      <c r="P19" s="423">
        <f t="shared" si="4"/>
        <v>0.13346577592488088</v>
      </c>
      <c r="Q19" s="422">
        <f t="shared" si="5"/>
        <v>0</v>
      </c>
      <c r="R19" s="424">
        <f t="shared" si="6"/>
        <v>5827974.5797469988</v>
      </c>
    </row>
    <row r="20" spans="1:18" x14ac:dyDescent="0.3">
      <c r="A20" s="438" t="s">
        <v>9</v>
      </c>
      <c r="B20" s="439" t="s">
        <v>108</v>
      </c>
      <c r="C20" s="440">
        <f t="shared" si="10"/>
        <v>0.59770000000000001</v>
      </c>
      <c r="D20" s="440">
        <f t="shared" si="10"/>
        <v>0.5720984108611219</v>
      </c>
      <c r="E20" s="440">
        <f t="shared" si="10"/>
        <v>1.0283044357964322</v>
      </c>
      <c r="F20" s="440">
        <f t="shared" si="2"/>
        <v>0</v>
      </c>
      <c r="G20" s="440" t="e">
        <f t="shared" si="10"/>
        <v>#DIV/0!</v>
      </c>
      <c r="H20" s="440">
        <f t="shared" si="10"/>
        <v>1.0197045137573026</v>
      </c>
      <c r="I20" s="440">
        <f t="shared" si="3"/>
        <v>0</v>
      </c>
      <c r="J20" s="440">
        <f t="shared" si="10"/>
        <v>1.0668057573046232</v>
      </c>
      <c r="K20" s="440">
        <f t="shared" si="10"/>
        <v>1.0267627504633461</v>
      </c>
      <c r="L20" s="440">
        <f t="shared" si="10"/>
        <v>1.050423338884124</v>
      </c>
      <c r="M20" s="440">
        <f t="shared" si="10"/>
        <v>1.0324806343688293</v>
      </c>
      <c r="N20" s="599">
        <f t="shared" si="11"/>
        <v>0.94560168375983866</v>
      </c>
      <c r="O20" s="599"/>
      <c r="P20" s="441">
        <f t="shared" si="4"/>
        <v>0.11922788691749914</v>
      </c>
      <c r="Q20" s="440">
        <f t="shared" si="5"/>
        <v>0</v>
      </c>
      <c r="R20" s="442">
        <f t="shared" si="6"/>
        <v>5206256.7301390003</v>
      </c>
    </row>
    <row r="21" spans="1:18" x14ac:dyDescent="0.3">
      <c r="A21" s="420" t="s">
        <v>10</v>
      </c>
      <c r="B21" s="421" t="s">
        <v>109</v>
      </c>
      <c r="C21" s="422">
        <f t="shared" si="10"/>
        <v>6.3399999999999998E-2</v>
      </c>
      <c r="D21" s="422">
        <f t="shared" si="10"/>
        <v>6.0670070187331879E-2</v>
      </c>
      <c r="E21" s="422">
        <f t="shared" si="10"/>
        <v>0.10904868004992313</v>
      </c>
      <c r="F21" s="422">
        <f t="shared" si="2"/>
        <v>0</v>
      </c>
      <c r="G21" s="422" t="e">
        <f t="shared" si="10"/>
        <v>#DIV/0!</v>
      </c>
      <c r="H21" s="422">
        <f t="shared" si="10"/>
        <v>0.1081341150667159</v>
      </c>
      <c r="I21" s="422">
        <f t="shared" si="3"/>
        <v>0</v>
      </c>
      <c r="J21" s="422">
        <f t="shared" si="10"/>
        <v>0.10813852555486743</v>
      </c>
      <c r="K21" s="422">
        <f t="shared" si="10"/>
        <v>0.10888935570292012</v>
      </c>
      <c r="L21" s="422">
        <f t="shared" si="10"/>
        <v>0.11140241436732318</v>
      </c>
      <c r="M21" s="422">
        <f t="shared" si="10"/>
        <v>0.1094933120444704</v>
      </c>
      <c r="N21" s="600">
        <f t="shared" si="11"/>
        <v>0.10017443572435587</v>
      </c>
      <c r="O21" s="600"/>
      <c r="P21" s="423">
        <f t="shared" si="4"/>
        <v>1.2630673675493568E-2</v>
      </c>
      <c r="Q21" s="422">
        <f t="shared" si="5"/>
        <v>0</v>
      </c>
      <c r="R21" s="424">
        <f t="shared" si="6"/>
        <v>551536.48638199992</v>
      </c>
    </row>
    <row r="22" spans="1:18" x14ac:dyDescent="0.3">
      <c r="A22" s="438" t="s">
        <v>11</v>
      </c>
      <c r="B22" s="439" t="s">
        <v>110</v>
      </c>
      <c r="C22" s="440">
        <f t="shared" si="10"/>
        <v>8.0999999999999996E-3</v>
      </c>
      <c r="D22" s="440">
        <f t="shared" si="10"/>
        <v>7.7522443753638729E-3</v>
      </c>
      <c r="E22" s="440">
        <f t="shared" si="10"/>
        <v>1.3868663272377438E-2</v>
      </c>
      <c r="F22" s="440">
        <f t="shared" si="2"/>
        <v>0</v>
      </c>
      <c r="G22" s="440" t="e">
        <f t="shared" si="10"/>
        <v>#DIV/0!</v>
      </c>
      <c r="H22" s="440">
        <f t="shared" si="10"/>
        <v>1.3753081300414863E-2</v>
      </c>
      <c r="I22" s="440">
        <f t="shared" si="3"/>
        <v>0</v>
      </c>
      <c r="J22" s="440">
        <f t="shared" si="10"/>
        <v>1.3741034334611626E-2</v>
      </c>
      <c r="K22" s="440">
        <f t="shared" si="10"/>
        <v>1.3851050420993953E-2</v>
      </c>
      <c r="L22" s="440">
        <f t="shared" si="10"/>
        <v>1.4166934929702574E-2</v>
      </c>
      <c r="M22" s="440">
        <f t="shared" si="10"/>
        <v>1.3925134114760544E-2</v>
      </c>
      <c r="N22" s="599">
        <f t="shared" si="11"/>
        <v>1.2746896412327827E-2</v>
      </c>
      <c r="O22" s="599"/>
      <c r="P22" s="441">
        <f t="shared" si="4"/>
        <v>1.607215331888187E-3</v>
      </c>
      <c r="Q22" s="440">
        <f t="shared" si="5"/>
        <v>0</v>
      </c>
      <c r="R22" s="442">
        <f t="shared" si="6"/>
        <v>70181.363226000001</v>
      </c>
    </row>
    <row r="23" spans="1:18" x14ac:dyDescent="0.3">
      <c r="A23" s="425" t="s">
        <v>14</v>
      </c>
      <c r="B23" s="421" t="s">
        <v>118</v>
      </c>
      <c r="C23" s="422">
        <f t="shared" si="10"/>
        <v>0.17080000000000001</v>
      </c>
      <c r="D23" s="422">
        <f t="shared" si="10"/>
        <v>0.1622355469118209</v>
      </c>
      <c r="E23" s="422">
        <f t="shared" si="10"/>
        <v>0.26625071383531429</v>
      </c>
      <c r="F23" s="422">
        <f t="shared" si="2"/>
        <v>0</v>
      </c>
      <c r="G23" s="422" t="e">
        <f t="shared" si="10"/>
        <v>#DIV/0!</v>
      </c>
      <c r="H23" s="422">
        <f t="shared" si="10"/>
        <v>0.26342677376874357</v>
      </c>
      <c r="I23" s="422">
        <f t="shared" si="3"/>
        <v>0</v>
      </c>
      <c r="J23" s="422">
        <f t="shared" si="10"/>
        <v>0.27473347717266505</v>
      </c>
      <c r="K23" s="422">
        <f t="shared" si="10"/>
        <v>0.26443322512062767</v>
      </c>
      <c r="L23" s="422">
        <f t="shared" si="10"/>
        <v>0.27309349297025742</v>
      </c>
      <c r="M23" s="422">
        <f t="shared" si="10"/>
        <v>0.26747720978402606</v>
      </c>
      <c r="N23" s="600">
        <f t="shared" si="11"/>
        <v>0.24705922142295741</v>
      </c>
      <c r="O23" s="600"/>
      <c r="P23" s="423">
        <f t="shared" si="4"/>
        <v>3.1150905735086436E-2</v>
      </c>
      <c r="Q23" s="422">
        <f t="shared" si="5"/>
        <v>0</v>
      </c>
      <c r="R23" s="424">
        <f t="shared" si="6"/>
        <v>1360248.9889420001</v>
      </c>
    </row>
    <row r="24" spans="1:18" x14ac:dyDescent="0.3">
      <c r="A24" s="443"/>
      <c r="B24" s="439" t="s">
        <v>117</v>
      </c>
      <c r="C24" s="440">
        <f t="shared" si="10"/>
        <v>0.05</v>
      </c>
      <c r="D24" s="440">
        <f t="shared" si="10"/>
        <v>4.7361328136149579E-2</v>
      </c>
      <c r="E24" s="440">
        <f t="shared" si="10"/>
        <v>7.48972864547163E-2</v>
      </c>
      <c r="F24" s="440">
        <f t="shared" si="2"/>
        <v>0</v>
      </c>
      <c r="G24" s="440" t="e">
        <f t="shared" si="10"/>
        <v>#DIV/0!</v>
      </c>
      <c r="H24" s="440">
        <f t="shared" si="10"/>
        <v>7.4024390862782327E-2</v>
      </c>
      <c r="I24" s="440">
        <f t="shared" si="3"/>
        <v>0</v>
      </c>
      <c r="J24" s="440">
        <f t="shared" si="10"/>
        <v>7.7228243854179077E-2</v>
      </c>
      <c r="K24" s="440">
        <f t="shared" si="10"/>
        <v>7.4223709080254094E-2</v>
      </c>
      <c r="L24" s="440">
        <f t="shared" si="10"/>
        <v>7.697659239899525E-2</v>
      </c>
      <c r="M24" s="440">
        <f t="shared" si="10"/>
        <v>7.5264056310997196E-2</v>
      </c>
      <c r="N24" s="599">
        <f t="shared" si="11"/>
        <v>6.9774259233035887E-2</v>
      </c>
      <c r="O24" s="599"/>
      <c r="P24" s="441">
        <f t="shared" si="4"/>
        <v>8.7976128135803106E-3</v>
      </c>
      <c r="Q24" s="440">
        <f t="shared" si="5"/>
        <v>0</v>
      </c>
      <c r="R24" s="442">
        <f t="shared" si="6"/>
        <v>384160.384823</v>
      </c>
    </row>
    <row r="25" spans="1:18" x14ac:dyDescent="0.3">
      <c r="A25" s="404">
        <v>6</v>
      </c>
      <c r="B25" s="398" t="s">
        <v>42</v>
      </c>
      <c r="C25" s="405">
        <f>SUM(C26:C28)</f>
        <v>0.50619999999999998</v>
      </c>
      <c r="D25" s="405">
        <f t="shared" ref="D25:M25" si="12">SUM(D26:D28)</f>
        <v>0.49934067471103022</v>
      </c>
      <c r="E25" s="405">
        <f t="shared" si="12"/>
        <v>0.61029827558235139</v>
      </c>
      <c r="F25" s="405">
        <f t="shared" si="2"/>
        <v>0</v>
      </c>
      <c r="G25" s="405" t="e">
        <f t="shared" si="12"/>
        <v>#DIV/0!</v>
      </c>
      <c r="H25" s="405">
        <f t="shared" si="12"/>
        <v>0.6080283436969468</v>
      </c>
      <c r="I25" s="405">
        <f t="shared" si="3"/>
        <v>0</v>
      </c>
      <c r="J25" s="405">
        <f>SUM(J26:J28)</f>
        <v>1.1688256734290068</v>
      </c>
      <c r="K25" s="405">
        <f t="shared" si="12"/>
        <v>0.60691691063417985</v>
      </c>
      <c r="L25" s="405">
        <f t="shared" si="12"/>
        <v>0.61518296199497624</v>
      </c>
      <c r="M25" s="405">
        <f t="shared" si="12"/>
        <v>0.61107203174874414</v>
      </c>
      <c r="N25" s="603">
        <f>SUM(N26:O28)</f>
        <v>0.60113746421350644</v>
      </c>
      <c r="O25" s="603"/>
      <c r="P25" s="406">
        <f t="shared" si="4"/>
        <v>7.5795497021686017E-2</v>
      </c>
      <c r="Q25" s="405">
        <f t="shared" si="5"/>
        <v>0</v>
      </c>
      <c r="R25" s="407">
        <f t="shared" si="6"/>
        <v>3309719.1159349997</v>
      </c>
    </row>
    <row r="26" spans="1:18" x14ac:dyDescent="0.3">
      <c r="A26" s="420" t="s">
        <v>15</v>
      </c>
      <c r="B26" s="421" t="s">
        <v>43</v>
      </c>
      <c r="C26" s="422">
        <f t="shared" ref="C26:M27" si="13">(C80*C$61+C128*C$109+C176*C$157)/(SUM(C$157,C$109,C$61))</f>
        <v>0.19</v>
      </c>
      <c r="D26" s="422">
        <f t="shared" si="13"/>
        <v>0.18039732146968901</v>
      </c>
      <c r="E26" s="422">
        <f t="shared" si="13"/>
        <v>0.2935063642512995</v>
      </c>
      <c r="F26" s="422">
        <f t="shared" si="2"/>
        <v>0</v>
      </c>
      <c r="G26" s="422" t="e">
        <f t="shared" si="13"/>
        <v>#DIV/0!</v>
      </c>
      <c r="H26" s="422">
        <f t="shared" si="13"/>
        <v>0.29031947647030004</v>
      </c>
      <c r="I26" s="422">
        <f t="shared" si="3"/>
        <v>0</v>
      </c>
      <c r="J26" s="422">
        <f t="shared" si="13"/>
        <v>0.30283861802300927</v>
      </c>
      <c r="K26" s="422">
        <f t="shared" si="13"/>
        <v>0.29136079218950456</v>
      </c>
      <c r="L26" s="422">
        <f t="shared" si="13"/>
        <v>0.30119832170490379</v>
      </c>
      <c r="M26" s="422">
        <f t="shared" si="13"/>
        <v>0.29488005900859754</v>
      </c>
      <c r="N26" s="600">
        <f>(O80*$O$61+O128*$O$109+O176*$O$157)/$N$7</f>
        <v>0.27259976362939919</v>
      </c>
      <c r="O26" s="600"/>
      <c r="P26" s="423">
        <f t="shared" si="4"/>
        <v>3.4371230878643022E-2</v>
      </c>
      <c r="Q26" s="422">
        <f t="shared" si="5"/>
        <v>0</v>
      </c>
      <c r="R26" s="424">
        <f t="shared" si="6"/>
        <v>1500869.1063099999</v>
      </c>
    </row>
    <row r="27" spans="1:18" x14ac:dyDescent="0.3">
      <c r="A27" s="438" t="s">
        <v>16</v>
      </c>
      <c r="B27" s="439" t="s">
        <v>80</v>
      </c>
      <c r="C27" s="440">
        <f t="shared" si="13"/>
        <v>0.31619999999999998</v>
      </c>
      <c r="D27" s="440">
        <f t="shared" si="13"/>
        <v>0.31894335324134121</v>
      </c>
      <c r="E27" s="440">
        <f t="shared" si="13"/>
        <v>0.31679191133105183</v>
      </c>
      <c r="F27" s="440">
        <f t="shared" si="2"/>
        <v>0</v>
      </c>
      <c r="G27" s="440" t="e">
        <f t="shared" si="13"/>
        <v>#DIV/0!</v>
      </c>
      <c r="H27" s="440">
        <f t="shared" si="13"/>
        <v>0.31770886722664676</v>
      </c>
      <c r="I27" s="440">
        <f t="shared" si="3"/>
        <v>0</v>
      </c>
      <c r="J27" s="440">
        <f t="shared" si="13"/>
        <v>0.32318705540599768</v>
      </c>
      <c r="K27" s="440">
        <f t="shared" si="13"/>
        <v>0.31555611844467535</v>
      </c>
      <c r="L27" s="440">
        <f t="shared" si="13"/>
        <v>0.3139846402900725</v>
      </c>
      <c r="M27" s="440">
        <f t="shared" si="13"/>
        <v>0.3161919727401466</v>
      </c>
      <c r="N27" s="599">
        <f>(O81*$O$61+O129*$O$109+O177*$O$157)/$N$7</f>
        <v>0.31717649085557359</v>
      </c>
      <c r="O27" s="599"/>
      <c r="P27" s="441">
        <f t="shared" si="4"/>
        <v>3.9991767605843227E-2</v>
      </c>
      <c r="Q27" s="440">
        <f t="shared" si="5"/>
        <v>0</v>
      </c>
      <c r="R27" s="442">
        <f t="shared" si="6"/>
        <v>1746297.9058929998</v>
      </c>
    </row>
    <row r="28" spans="1:18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1.1361209728533704E-2</v>
      </c>
      <c r="O28" s="600"/>
      <c r="P28" s="423">
        <f t="shared" si="4"/>
        <v>1.4324985371997692E-3</v>
      </c>
      <c r="Q28" s="422">
        <f t="shared" si="5"/>
        <v>0</v>
      </c>
      <c r="R28" s="424">
        <f t="shared" si="6"/>
        <v>62552.103731999996</v>
      </c>
    </row>
    <row r="29" spans="1:18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1.1361209728533704E-2</v>
      </c>
      <c r="O29" s="599"/>
      <c r="P29" s="441">
        <f t="shared" si="4"/>
        <v>1.4324985371997692E-3</v>
      </c>
      <c r="Q29" s="440">
        <f t="shared" si="5"/>
        <v>0</v>
      </c>
      <c r="R29" s="442">
        <f t="shared" si="6"/>
        <v>62552.103731999996</v>
      </c>
    </row>
    <row r="30" spans="1:18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4">SUM(E31:E32)</f>
        <v>0</v>
      </c>
      <c r="F30" s="405">
        <f t="shared" si="2"/>
        <v>0</v>
      </c>
      <c r="G30" s="405" t="e">
        <f t="shared" si="14"/>
        <v>#DIV/0!</v>
      </c>
      <c r="H30" s="405">
        <f t="shared" si="14"/>
        <v>0</v>
      </c>
      <c r="I30" s="405">
        <f t="shared" si="3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405">
        <f t="shared" si="14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  <c r="R30" s="407">
        <f t="shared" si="6"/>
        <v>0</v>
      </c>
    </row>
    <row r="31" spans="1:18" x14ac:dyDescent="0.3">
      <c r="A31" s="420" t="s">
        <v>17</v>
      </c>
      <c r="B31" s="421" t="s">
        <v>46</v>
      </c>
      <c r="C31" s="422">
        <f t="shared" ref="C31:M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2"/>
        <v>0</v>
      </c>
      <c r="G31" s="422" t="e">
        <f t="shared" si="15"/>
        <v>#DIV/0!</v>
      </c>
      <c r="H31" s="422">
        <f t="shared" si="15"/>
        <v>0</v>
      </c>
      <c r="I31" s="422">
        <f t="shared" si="3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422">
        <f t="shared" si="15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  <c r="R31" s="424">
        <f t="shared" si="6"/>
        <v>0</v>
      </c>
    </row>
    <row r="32" spans="1:18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2"/>
        <v>0</v>
      </c>
      <c r="G32" s="440" t="e">
        <f t="shared" si="15"/>
        <v>#DIV/0!</v>
      </c>
      <c r="H32" s="440">
        <f t="shared" si="15"/>
        <v>0</v>
      </c>
      <c r="I32" s="440">
        <f t="shared" si="3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440">
        <f t="shared" si="15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  <c r="R32" s="442">
        <f t="shared" si="6"/>
        <v>0</v>
      </c>
    </row>
    <row r="33" spans="1:20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6">SUM(E34:E37)</f>
        <v>0</v>
      </c>
      <c r="F33" s="405">
        <f t="shared" si="2"/>
        <v>0</v>
      </c>
      <c r="G33" s="405" t="e">
        <f t="shared" si="16"/>
        <v>#DIV/0!</v>
      </c>
      <c r="H33" s="405">
        <f t="shared" si="16"/>
        <v>0</v>
      </c>
      <c r="I33" s="405">
        <f t="shared" si="3"/>
        <v>0</v>
      </c>
      <c r="J33" s="405">
        <f t="shared" si="16"/>
        <v>0</v>
      </c>
      <c r="K33" s="405">
        <f t="shared" si="16"/>
        <v>0</v>
      </c>
      <c r="L33" s="405">
        <f t="shared" si="16"/>
        <v>0</v>
      </c>
      <c r="M33" s="405">
        <f t="shared" si="16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  <c r="R33" s="407">
        <f t="shared" si="6"/>
        <v>0</v>
      </c>
    </row>
    <row r="34" spans="1:20" x14ac:dyDescent="0.3">
      <c r="A34" s="420" t="s">
        <v>19</v>
      </c>
      <c r="B34" s="421" t="s">
        <v>46</v>
      </c>
      <c r="C34" s="422">
        <f t="shared" ref="C34:M37" si="17">(C88*C$61+C136*C$109+C184*C$157)/(SUM(C$157,C$109,C$61))</f>
        <v>0</v>
      </c>
      <c r="D34" s="422">
        <f t="shared" si="17"/>
        <v>0</v>
      </c>
      <c r="E34" s="422">
        <f t="shared" si="17"/>
        <v>0</v>
      </c>
      <c r="F34" s="422">
        <f t="shared" si="2"/>
        <v>0</v>
      </c>
      <c r="G34" s="422" t="e">
        <f t="shared" si="17"/>
        <v>#DIV/0!</v>
      </c>
      <c r="H34" s="422">
        <f t="shared" si="17"/>
        <v>0</v>
      </c>
      <c r="I34" s="422">
        <f t="shared" si="3"/>
        <v>0</v>
      </c>
      <c r="J34" s="422">
        <f t="shared" si="17"/>
        <v>0</v>
      </c>
      <c r="K34" s="422">
        <f t="shared" si="17"/>
        <v>0</v>
      </c>
      <c r="L34" s="422">
        <f t="shared" si="17"/>
        <v>0</v>
      </c>
      <c r="M34" s="422">
        <f t="shared" si="17"/>
        <v>0</v>
      </c>
      <c r="N34" s="600">
        <f t="shared" ref="N34:N47" si="18">(O88*$O$61+O136*$O$109+O184*$O$157)/$N$7</f>
        <v>0</v>
      </c>
      <c r="O34" s="600"/>
      <c r="P34" s="423">
        <f t="shared" si="4"/>
        <v>0</v>
      </c>
      <c r="Q34" s="422">
        <f t="shared" si="5"/>
        <v>0</v>
      </c>
      <c r="R34" s="424">
        <f t="shared" si="6"/>
        <v>0</v>
      </c>
    </row>
    <row r="35" spans="1:20" x14ac:dyDescent="0.3">
      <c r="A35" s="438" t="s">
        <v>19</v>
      </c>
      <c r="B35" s="439" t="s">
        <v>47</v>
      </c>
      <c r="C35" s="440">
        <f t="shared" si="17"/>
        <v>0</v>
      </c>
      <c r="D35" s="440">
        <f t="shared" si="17"/>
        <v>0</v>
      </c>
      <c r="E35" s="440">
        <f t="shared" si="17"/>
        <v>0</v>
      </c>
      <c r="F35" s="440">
        <f t="shared" si="2"/>
        <v>0</v>
      </c>
      <c r="G35" s="440" t="e">
        <f t="shared" si="17"/>
        <v>#DIV/0!</v>
      </c>
      <c r="H35" s="440">
        <f t="shared" si="17"/>
        <v>0</v>
      </c>
      <c r="I35" s="440">
        <f t="shared" si="3"/>
        <v>0</v>
      </c>
      <c r="J35" s="440">
        <f t="shared" si="17"/>
        <v>0</v>
      </c>
      <c r="K35" s="440">
        <f t="shared" si="17"/>
        <v>0</v>
      </c>
      <c r="L35" s="440">
        <f t="shared" si="17"/>
        <v>0</v>
      </c>
      <c r="M35" s="440">
        <f t="shared" si="17"/>
        <v>0</v>
      </c>
      <c r="N35" s="599">
        <f t="shared" si="18"/>
        <v>0</v>
      </c>
      <c r="O35" s="599"/>
      <c r="P35" s="441">
        <f t="shared" si="4"/>
        <v>0</v>
      </c>
      <c r="Q35" s="440">
        <f t="shared" si="5"/>
        <v>0</v>
      </c>
      <c r="R35" s="442">
        <f t="shared" si="6"/>
        <v>0</v>
      </c>
    </row>
    <row r="36" spans="1:20" x14ac:dyDescent="0.3">
      <c r="A36" s="420" t="s">
        <v>20</v>
      </c>
      <c r="B36" s="421" t="s">
        <v>50</v>
      </c>
      <c r="C36" s="422">
        <f t="shared" si="17"/>
        <v>0</v>
      </c>
      <c r="D36" s="422">
        <f t="shared" si="17"/>
        <v>0</v>
      </c>
      <c r="E36" s="422">
        <f t="shared" si="17"/>
        <v>0</v>
      </c>
      <c r="F36" s="422">
        <f t="shared" si="2"/>
        <v>0</v>
      </c>
      <c r="G36" s="422" t="e">
        <f t="shared" si="17"/>
        <v>#DIV/0!</v>
      </c>
      <c r="H36" s="422">
        <f t="shared" si="17"/>
        <v>0</v>
      </c>
      <c r="I36" s="422">
        <f t="shared" si="3"/>
        <v>0</v>
      </c>
      <c r="J36" s="422">
        <f t="shared" si="17"/>
        <v>0</v>
      </c>
      <c r="K36" s="422">
        <f t="shared" si="17"/>
        <v>0</v>
      </c>
      <c r="L36" s="422">
        <f t="shared" si="17"/>
        <v>0</v>
      </c>
      <c r="M36" s="422">
        <f t="shared" si="17"/>
        <v>0</v>
      </c>
      <c r="N36" s="600">
        <f t="shared" si="18"/>
        <v>0</v>
      </c>
      <c r="O36" s="600"/>
      <c r="P36" s="423">
        <f t="shared" si="4"/>
        <v>0</v>
      </c>
      <c r="Q36" s="422">
        <f t="shared" si="5"/>
        <v>0</v>
      </c>
      <c r="R36" s="424">
        <f t="shared" si="6"/>
        <v>0</v>
      </c>
    </row>
    <row r="37" spans="1:20" x14ac:dyDescent="0.3">
      <c r="A37" s="438" t="s">
        <v>20</v>
      </c>
      <c r="B37" s="439" t="s">
        <v>47</v>
      </c>
      <c r="C37" s="440">
        <f t="shared" si="17"/>
        <v>0</v>
      </c>
      <c r="D37" s="440">
        <f t="shared" si="17"/>
        <v>0</v>
      </c>
      <c r="E37" s="440">
        <f t="shared" si="17"/>
        <v>0</v>
      </c>
      <c r="F37" s="440">
        <f t="shared" si="2"/>
        <v>0</v>
      </c>
      <c r="G37" s="440" t="e">
        <f t="shared" si="17"/>
        <v>#DIV/0!</v>
      </c>
      <c r="H37" s="440">
        <f t="shared" si="17"/>
        <v>0</v>
      </c>
      <c r="I37" s="440">
        <f t="shared" si="3"/>
        <v>0</v>
      </c>
      <c r="J37" s="440">
        <f t="shared" si="17"/>
        <v>0</v>
      </c>
      <c r="K37" s="440">
        <f t="shared" si="17"/>
        <v>0</v>
      </c>
      <c r="L37" s="440">
        <f t="shared" si="17"/>
        <v>0</v>
      </c>
      <c r="M37" s="440">
        <f t="shared" si="17"/>
        <v>0</v>
      </c>
      <c r="N37" s="599">
        <f t="shared" si="18"/>
        <v>0</v>
      </c>
      <c r="O37" s="599"/>
      <c r="P37" s="441">
        <f t="shared" si="4"/>
        <v>0</v>
      </c>
      <c r="Q37" s="440">
        <f t="shared" si="5"/>
        <v>0</v>
      </c>
      <c r="R37" s="442">
        <f t="shared" si="6"/>
        <v>0</v>
      </c>
    </row>
    <row r="38" spans="1:20" x14ac:dyDescent="0.3">
      <c r="A38" s="404">
        <v>9</v>
      </c>
      <c r="B38" s="398" t="s">
        <v>51</v>
      </c>
      <c r="C38" s="405">
        <f t="shared" ref="C38:M38" si="19">SUM(C41,C43)</f>
        <v>0.40120674970469755</v>
      </c>
      <c r="D38" s="405">
        <f t="shared" si="19"/>
        <v>0.40965229756354005</v>
      </c>
      <c r="E38" s="405">
        <f t="shared" si="19"/>
        <v>0.6038425874096488</v>
      </c>
      <c r="F38" s="405">
        <f t="shared" si="2"/>
        <v>0</v>
      </c>
      <c r="G38" s="405" t="e">
        <f t="shared" si="19"/>
        <v>#DIV/0!</v>
      </c>
      <c r="H38" s="405">
        <f t="shared" si="19"/>
        <v>0.64778650683340167</v>
      </c>
      <c r="I38" s="405">
        <f t="shared" si="3"/>
        <v>0</v>
      </c>
      <c r="J38" s="405">
        <f t="shared" si="19"/>
        <v>0.75634450186922664</v>
      </c>
      <c r="K38" s="405">
        <f t="shared" si="19"/>
        <v>0.71384898059338797</v>
      </c>
      <c r="L38" s="405">
        <f t="shared" si="19"/>
        <v>0.76587621480413981</v>
      </c>
      <c r="M38" s="405">
        <f t="shared" si="19"/>
        <v>0.80372286171095597</v>
      </c>
      <c r="N38" s="603">
        <f t="shared" si="18"/>
        <v>0.6204745136484705</v>
      </c>
      <c r="O38" s="603"/>
      <c r="P38" s="406">
        <f t="shared" si="4"/>
        <v>7.8233643635578401E-2</v>
      </c>
      <c r="Q38" s="405">
        <f t="shared" si="5"/>
        <v>0</v>
      </c>
      <c r="R38" s="407">
        <f t="shared" si="6"/>
        <v>3416184.2856685393</v>
      </c>
    </row>
    <row r="39" spans="1:20" x14ac:dyDescent="0.3">
      <c r="A39" s="444"/>
      <c r="B39" s="445" t="s">
        <v>157</v>
      </c>
      <c r="C39" s="500">
        <f t="shared" ref="C39:M39" si="20">(C93*C$61+C141*C$109+C189*C$157)/(SUM(C$157,C$109,C$61))</f>
        <v>0</v>
      </c>
      <c r="D39" s="500">
        <f t="shared" si="20"/>
        <v>0</v>
      </c>
      <c r="E39" s="500">
        <f t="shared" si="20"/>
        <v>0</v>
      </c>
      <c r="F39" s="500">
        <f t="shared" si="2"/>
        <v>0</v>
      </c>
      <c r="G39" s="500" t="e">
        <f t="shared" si="20"/>
        <v>#DIV/0!</v>
      </c>
      <c r="H39" s="500">
        <f t="shared" si="20"/>
        <v>0</v>
      </c>
      <c r="I39" s="500">
        <f t="shared" si="3"/>
        <v>0</v>
      </c>
      <c r="J39" s="500">
        <f t="shared" si="20"/>
        <v>0</v>
      </c>
      <c r="K39" s="500">
        <f t="shared" si="20"/>
        <v>0</v>
      </c>
      <c r="L39" s="500">
        <f t="shared" si="20"/>
        <v>0</v>
      </c>
      <c r="M39" s="500">
        <f t="shared" si="20"/>
        <v>0</v>
      </c>
      <c r="N39" s="596">
        <f t="shared" si="18"/>
        <v>0</v>
      </c>
      <c r="O39" s="596"/>
      <c r="P39" s="429">
        <f t="shared" si="4"/>
        <v>0</v>
      </c>
      <c r="Q39" s="430">
        <f t="shared" si="5"/>
        <v>0</v>
      </c>
      <c r="R39" s="431">
        <f t="shared" si="6"/>
        <v>0</v>
      </c>
    </row>
    <row r="40" spans="1:20" x14ac:dyDescent="0.3">
      <c r="A40" s="432"/>
      <c r="B40" s="433" t="s">
        <v>52</v>
      </c>
      <c r="C40" s="434">
        <f t="shared" ref="C40:M40" si="21">SUM(C33,C30,C25,C16,C9)</f>
        <v>4.7163063631999993</v>
      </c>
      <c r="D40" s="434">
        <f t="shared" si="21"/>
        <v>4.8155863258045342</v>
      </c>
      <c r="E40" s="434">
        <f t="shared" si="21"/>
        <v>7.098351758706551</v>
      </c>
      <c r="F40" s="434">
        <f t="shared" si="2"/>
        <v>0</v>
      </c>
      <c r="G40" s="434" t="e">
        <f t="shared" si="21"/>
        <v>#DIV/0!</v>
      </c>
      <c r="H40" s="434">
        <f t="shared" si="21"/>
        <v>7.6149257868223259</v>
      </c>
      <c r="I40" s="434">
        <f t="shared" si="3"/>
        <v>0</v>
      </c>
      <c r="J40" s="434">
        <f t="shared" si="21"/>
        <v>8.8910577640149828</v>
      </c>
      <c r="K40" s="434">
        <f t="shared" si="21"/>
        <v>8.3915100930242623</v>
      </c>
      <c r="L40" s="434">
        <f t="shared" si="21"/>
        <v>9.0031059247206926</v>
      </c>
      <c r="M40" s="434">
        <f t="shared" si="21"/>
        <v>9.4480046752122533</v>
      </c>
      <c r="N40" s="597">
        <f t="shared" si="18"/>
        <v>7.2938650685154283</v>
      </c>
      <c r="O40" s="597"/>
      <c r="P40" s="435">
        <f t="shared" si="4"/>
        <v>0.91966007941386174</v>
      </c>
      <c r="Q40" s="436">
        <f t="shared" si="5"/>
        <v>0</v>
      </c>
      <c r="R40" s="437">
        <f t="shared" si="6"/>
        <v>40158276.739414811</v>
      </c>
      <c r="S40" s="277"/>
      <c r="T40" s="277"/>
    </row>
    <row r="41" spans="1:20" x14ac:dyDescent="0.3">
      <c r="A41" s="426" t="s">
        <v>21</v>
      </c>
      <c r="B41" s="416" t="s">
        <v>53</v>
      </c>
      <c r="C41" s="427">
        <f t="shared" ref="C41:M41" si="22">SUM(C42:C42)</f>
        <v>9.8254810464545594E-2</v>
      </c>
      <c r="D41" s="427">
        <f t="shared" si="22"/>
        <v>0.10032310992548585</v>
      </c>
      <c r="E41" s="427">
        <f t="shared" si="22"/>
        <v>0.14787996218913357</v>
      </c>
      <c r="F41" s="427">
        <f t="shared" si="2"/>
        <v>0</v>
      </c>
      <c r="G41" s="427" t="e">
        <f t="shared" si="22"/>
        <v>#DIV/0!</v>
      </c>
      <c r="H41" s="427">
        <f t="shared" si="22"/>
        <v>0.1586417489168695</v>
      </c>
      <c r="I41" s="427">
        <f t="shared" si="3"/>
        <v>0</v>
      </c>
      <c r="J41" s="427">
        <f t="shared" si="22"/>
        <v>0.18522740639772414</v>
      </c>
      <c r="K41" s="427">
        <f t="shared" si="22"/>
        <v>0.17482032976797449</v>
      </c>
      <c r="L41" s="427">
        <f t="shared" si="22"/>
        <v>0.18756170572970618</v>
      </c>
      <c r="M41" s="427">
        <f t="shared" si="22"/>
        <v>0.19683028139869688</v>
      </c>
      <c r="N41" s="598">
        <f t="shared" si="18"/>
        <v>0.15195309097238191</v>
      </c>
      <c r="O41" s="598"/>
      <c r="P41" s="428">
        <f t="shared" si="4"/>
        <v>1.9159278434428981E-2</v>
      </c>
      <c r="Q41" s="427">
        <f t="shared" si="5"/>
        <v>0</v>
      </c>
      <c r="R41" s="424">
        <f t="shared" si="6"/>
        <v>836617.37931222864</v>
      </c>
    </row>
    <row r="42" spans="1:20" x14ac:dyDescent="0.3">
      <c r="A42" s="438" t="s">
        <v>121</v>
      </c>
      <c r="B42" s="439" t="s">
        <v>128</v>
      </c>
      <c r="C42" s="440">
        <f t="shared" ref="C42:M42" si="23">(C96*C$61+C144*C$109+C192*C$157)/(SUM(C$157,C$109,C$61))</f>
        <v>9.8254810464545594E-2</v>
      </c>
      <c r="D42" s="440">
        <f t="shared" si="23"/>
        <v>0.10032310992548585</v>
      </c>
      <c r="E42" s="440">
        <f t="shared" si="23"/>
        <v>0.14787996218913357</v>
      </c>
      <c r="F42" s="440">
        <f t="shared" si="2"/>
        <v>0</v>
      </c>
      <c r="G42" s="440" t="e">
        <f t="shared" si="23"/>
        <v>#DIV/0!</v>
      </c>
      <c r="H42" s="440">
        <f t="shared" si="23"/>
        <v>0.1586417489168695</v>
      </c>
      <c r="I42" s="440">
        <f t="shared" si="3"/>
        <v>0</v>
      </c>
      <c r="J42" s="440">
        <f t="shared" si="23"/>
        <v>0.18522740639772414</v>
      </c>
      <c r="K42" s="440">
        <f t="shared" si="23"/>
        <v>0.17482032976797449</v>
      </c>
      <c r="L42" s="440">
        <f t="shared" si="23"/>
        <v>0.18756170572970618</v>
      </c>
      <c r="M42" s="440">
        <f t="shared" si="23"/>
        <v>0.19683028139869688</v>
      </c>
      <c r="N42" s="599">
        <f t="shared" si="18"/>
        <v>0.15195309097238191</v>
      </c>
      <c r="O42" s="599"/>
      <c r="P42" s="441">
        <f t="shared" si="4"/>
        <v>1.9159278434428981E-2</v>
      </c>
      <c r="Q42" s="440">
        <f t="shared" si="5"/>
        <v>0</v>
      </c>
      <c r="R42" s="442">
        <f t="shared" si="6"/>
        <v>836617.37931222864</v>
      </c>
    </row>
    <row r="43" spans="1:20" x14ac:dyDescent="0.3">
      <c r="A43" s="426" t="s">
        <v>24</v>
      </c>
      <c r="B43" s="416" t="s">
        <v>56</v>
      </c>
      <c r="C43" s="427">
        <f>SUM(C44,C45)</f>
        <v>0.30295193924015196</v>
      </c>
      <c r="D43" s="427">
        <f t="shared" ref="D43:M43" si="24">SUM(D44,D45)</f>
        <v>0.30932918763805423</v>
      </c>
      <c r="E43" s="427">
        <f t="shared" si="24"/>
        <v>0.45596262522051523</v>
      </c>
      <c r="F43" s="427">
        <f t="shared" si="2"/>
        <v>0</v>
      </c>
      <c r="G43" s="427" t="e">
        <f t="shared" si="24"/>
        <v>#DIV/0!</v>
      </c>
      <c r="H43" s="427">
        <f t="shared" si="24"/>
        <v>0.48914475791653211</v>
      </c>
      <c r="I43" s="427">
        <f t="shared" si="3"/>
        <v>0</v>
      </c>
      <c r="J43" s="427">
        <f t="shared" si="24"/>
        <v>0.57111709547150247</v>
      </c>
      <c r="K43" s="427">
        <f t="shared" si="24"/>
        <v>0.53902865082541351</v>
      </c>
      <c r="L43" s="427">
        <f t="shared" si="24"/>
        <v>0.5783145090744336</v>
      </c>
      <c r="M43" s="427">
        <f t="shared" si="24"/>
        <v>0.60689258031225912</v>
      </c>
      <c r="N43" s="598">
        <f t="shared" si="18"/>
        <v>0.46852142267608854</v>
      </c>
      <c r="O43" s="598"/>
      <c r="P43" s="428">
        <f t="shared" si="4"/>
        <v>5.9074365201149406E-2</v>
      </c>
      <c r="Q43" s="427">
        <f t="shared" si="5"/>
        <v>0</v>
      </c>
      <c r="R43" s="424">
        <f t="shared" si="6"/>
        <v>2579566.9063563105</v>
      </c>
    </row>
    <row r="44" spans="1:20" x14ac:dyDescent="0.3">
      <c r="A44" s="438" t="s">
        <v>25</v>
      </c>
      <c r="B44" s="439" t="s">
        <v>129</v>
      </c>
      <c r="C44" s="440">
        <f t="shared" ref="C44:M46" si="25">(C98*C$61+C146*C$109+C194*C$157)/(SUM(C$157,C$109,C$61))</f>
        <v>9.8254810464545594E-2</v>
      </c>
      <c r="D44" s="440">
        <f t="shared" si="25"/>
        <v>0.10032310992548585</v>
      </c>
      <c r="E44" s="440">
        <f t="shared" si="25"/>
        <v>0.14787996218913357</v>
      </c>
      <c r="F44" s="440">
        <f t="shared" si="2"/>
        <v>0</v>
      </c>
      <c r="G44" s="440" t="e">
        <f t="shared" si="25"/>
        <v>#DIV/0!</v>
      </c>
      <c r="H44" s="440">
        <f t="shared" si="25"/>
        <v>0.1586417489168695</v>
      </c>
      <c r="I44" s="440">
        <f t="shared" si="3"/>
        <v>0</v>
      </c>
      <c r="J44" s="440">
        <f t="shared" si="25"/>
        <v>0.18522740639772414</v>
      </c>
      <c r="K44" s="440">
        <f t="shared" si="25"/>
        <v>0.17482032976797449</v>
      </c>
      <c r="L44" s="440">
        <f t="shared" si="25"/>
        <v>0.18756170572970618</v>
      </c>
      <c r="M44" s="440">
        <f t="shared" si="25"/>
        <v>0.19683028139869688</v>
      </c>
      <c r="N44" s="599">
        <f t="shared" si="18"/>
        <v>0.15195309097238191</v>
      </c>
      <c r="O44" s="599"/>
      <c r="P44" s="441">
        <f t="shared" si="4"/>
        <v>1.9159278434428981E-2</v>
      </c>
      <c r="Q44" s="440">
        <f t="shared" si="5"/>
        <v>0</v>
      </c>
      <c r="R44" s="442">
        <f t="shared" si="6"/>
        <v>836617.37931222864</v>
      </c>
    </row>
    <row r="45" spans="1:20" x14ac:dyDescent="0.3">
      <c r="A45" s="420" t="s">
        <v>26</v>
      </c>
      <c r="B45" s="421" t="s">
        <v>130</v>
      </c>
      <c r="C45" s="422">
        <f t="shared" si="25"/>
        <v>0.20469712877560639</v>
      </c>
      <c r="D45" s="422">
        <f t="shared" si="25"/>
        <v>0.20900607771256838</v>
      </c>
      <c r="E45" s="422">
        <f t="shared" si="25"/>
        <v>0.30808266303138165</v>
      </c>
      <c r="F45" s="422">
        <f t="shared" si="2"/>
        <v>0</v>
      </c>
      <c r="G45" s="422" t="e">
        <f t="shared" si="25"/>
        <v>#DIV/0!</v>
      </c>
      <c r="H45" s="422">
        <f t="shared" si="25"/>
        <v>0.33050300899966262</v>
      </c>
      <c r="I45" s="422">
        <f t="shared" si="3"/>
        <v>0</v>
      </c>
      <c r="J45" s="422">
        <f t="shared" si="25"/>
        <v>0.38588968907377835</v>
      </c>
      <c r="K45" s="422">
        <f t="shared" si="25"/>
        <v>0.36420832105743906</v>
      </c>
      <c r="L45" s="422">
        <f t="shared" si="25"/>
        <v>0.39075280334472745</v>
      </c>
      <c r="M45" s="422">
        <f t="shared" si="25"/>
        <v>0.41006229891356227</v>
      </c>
      <c r="N45" s="600">
        <f t="shared" si="18"/>
        <v>0.31656833170370663</v>
      </c>
      <c r="O45" s="600"/>
      <c r="P45" s="423">
        <f t="shared" si="4"/>
        <v>3.9915086766720426E-2</v>
      </c>
      <c r="Q45" s="422">
        <f t="shared" si="5"/>
        <v>0</v>
      </c>
      <c r="R45" s="424">
        <f t="shared" si="6"/>
        <v>1742949.5270440816</v>
      </c>
    </row>
    <row r="46" spans="1:20" ht="28.8" x14ac:dyDescent="0.3">
      <c r="A46" s="438">
        <v>10</v>
      </c>
      <c r="B46" s="447" t="s">
        <v>134</v>
      </c>
      <c r="C46" s="446">
        <f t="shared" si="25"/>
        <v>1.7999999999999999E-2</v>
      </c>
      <c r="D46" s="446">
        <f t="shared" si="25"/>
        <v>1.6244171210509195E-2</v>
      </c>
      <c r="E46" s="446">
        <f t="shared" si="25"/>
        <v>1.6917677005633455E-2</v>
      </c>
      <c r="F46" s="446">
        <f t="shared" si="2"/>
        <v>0</v>
      </c>
      <c r="G46" s="446" t="e">
        <f t="shared" si="25"/>
        <v>#DIV/0!</v>
      </c>
      <c r="H46" s="446">
        <f t="shared" si="25"/>
        <v>1.6630330031071894E-2</v>
      </c>
      <c r="I46" s="446">
        <f t="shared" si="3"/>
        <v>0</v>
      </c>
      <c r="J46" s="446">
        <f t="shared" si="25"/>
        <v>1.5492319547197672E-2</v>
      </c>
      <c r="K46" s="446">
        <f t="shared" si="25"/>
        <v>1.6699246799204887E-2</v>
      </c>
      <c r="L46" s="446">
        <f t="shared" si="25"/>
        <v>1.7603219156430892E-2</v>
      </c>
      <c r="M46" s="446">
        <f t="shared" si="25"/>
        <v>1.7038778228849576E-2</v>
      </c>
      <c r="N46" s="601">
        <f t="shared" si="18"/>
        <v>1.6704976347456137E-2</v>
      </c>
      <c r="O46" s="601"/>
      <c r="P46" s="448">
        <f t="shared" si="4"/>
        <v>2.1062769505599192E-3</v>
      </c>
      <c r="Q46" s="446">
        <f t="shared" si="5"/>
        <v>0</v>
      </c>
      <c r="R46" s="449">
        <f t="shared" si="6"/>
        <v>91973.604773999992</v>
      </c>
    </row>
    <row r="47" spans="1:20" ht="18" x14ac:dyDescent="0.3">
      <c r="A47" s="450"/>
      <c r="B47" s="450" t="s">
        <v>60</v>
      </c>
      <c r="C47" s="410">
        <f t="shared" ref="C47:M47" si="26">SUM(C9,C16,C25,C30,C33,C38,C46)</f>
        <v>5.1355131129046967</v>
      </c>
      <c r="D47" s="410">
        <f t="shared" si="26"/>
        <v>5.2414827945785838</v>
      </c>
      <c r="E47" s="410">
        <f t="shared" si="26"/>
        <v>7.7191120231218333</v>
      </c>
      <c r="F47" s="410">
        <f t="shared" si="2"/>
        <v>0</v>
      </c>
      <c r="G47" s="410" t="e">
        <f t="shared" si="26"/>
        <v>#DIV/0!</v>
      </c>
      <c r="H47" s="410">
        <f t="shared" si="26"/>
        <v>8.2793426236867997</v>
      </c>
      <c r="I47" s="410">
        <f t="shared" si="3"/>
        <v>0</v>
      </c>
      <c r="J47" s="410">
        <f t="shared" si="26"/>
        <v>9.6628945854314079</v>
      </c>
      <c r="K47" s="410">
        <f t="shared" si="26"/>
        <v>9.1220583204168548</v>
      </c>
      <c r="L47" s="410">
        <f t="shared" si="26"/>
        <v>9.786585358681263</v>
      </c>
      <c r="M47" s="410">
        <f t="shared" si="26"/>
        <v>10.268766315152059</v>
      </c>
      <c r="N47" s="602">
        <f t="shared" si="18"/>
        <v>7.9310445585113545</v>
      </c>
      <c r="O47" s="602"/>
      <c r="P47" s="411">
        <f t="shared" si="4"/>
        <v>1</v>
      </c>
      <c r="Q47" s="410">
        <f t="shared" si="5"/>
        <v>0</v>
      </c>
      <c r="R47" s="412">
        <f>N47*$N$7</f>
        <v>43666434.629857346</v>
      </c>
    </row>
    <row r="48" spans="1:20" x14ac:dyDescent="0.3">
      <c r="P48" s="245"/>
      <c r="Q48" s="246"/>
    </row>
    <row r="49" spans="1:18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8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8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8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  <c r="R52" s="479"/>
    </row>
    <row r="53" spans="1:18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8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8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8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8" x14ac:dyDescent="0.3">
      <c r="A59" s="280"/>
      <c r="B59" s="1" t="s">
        <v>135</v>
      </c>
      <c r="C59" s="1">
        <v>0</v>
      </c>
      <c r="D59" s="1">
        <v>64</v>
      </c>
      <c r="E59" s="1">
        <v>59</v>
      </c>
      <c r="F59" s="1">
        <v>0</v>
      </c>
      <c r="G59" s="1">
        <v>0</v>
      </c>
      <c r="H59" s="1">
        <v>45</v>
      </c>
      <c r="I59" s="1">
        <v>0</v>
      </c>
      <c r="J59" s="1">
        <v>16</v>
      </c>
      <c r="K59" s="1">
        <v>36</v>
      </c>
      <c r="L59" s="1">
        <v>0</v>
      </c>
      <c r="M59" s="1">
        <v>19</v>
      </c>
      <c r="O59" s="1">
        <f>SUM(C59:M59)</f>
        <v>239</v>
      </c>
    </row>
    <row r="60" spans="1:18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8" x14ac:dyDescent="0.3">
      <c r="A61" s="280">
        <v>1</v>
      </c>
      <c r="B61" s="1" t="s">
        <v>166</v>
      </c>
      <c r="C61" s="502">
        <v>0</v>
      </c>
      <c r="D61" s="505">
        <v>514342.74</v>
      </c>
      <c r="E61" s="505">
        <v>520909.25</v>
      </c>
      <c r="F61" s="504">
        <v>0</v>
      </c>
      <c r="G61" s="504">
        <v>0</v>
      </c>
      <c r="H61" s="505">
        <v>370365.98</v>
      </c>
      <c r="I61" s="504">
        <v>0</v>
      </c>
      <c r="J61" s="503">
        <v>100464.46</v>
      </c>
      <c r="K61" s="505">
        <v>240566.73</v>
      </c>
      <c r="L61" s="504">
        <v>0</v>
      </c>
      <c r="M61" s="505">
        <v>130235.46</v>
      </c>
      <c r="N61" s="342"/>
      <c r="O61" s="344">
        <f>SUM(C61:M61)</f>
        <v>1876884.6199999999</v>
      </c>
    </row>
    <row r="62" spans="1:18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8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7">SUM(D64:D69)</f>
        <v>1.1483240000000001</v>
      </c>
      <c r="E63" s="354">
        <f t="shared" si="27"/>
        <v>1.296508</v>
      </c>
      <c r="F63" s="354">
        <f>SUM(F64:F69)</f>
        <v>0</v>
      </c>
      <c r="G63" s="354">
        <f t="shared" si="27"/>
        <v>0</v>
      </c>
      <c r="H63" s="354">
        <f t="shared" si="27"/>
        <v>1.861704</v>
      </c>
      <c r="I63" s="354">
        <f t="shared" si="27"/>
        <v>0</v>
      </c>
      <c r="J63" s="354">
        <f t="shared" si="27"/>
        <v>2.3028140000000001</v>
      </c>
      <c r="K63" s="354">
        <f t="shared" si="27"/>
        <v>2.7095599999999997</v>
      </c>
      <c r="L63" s="354"/>
      <c r="M63" s="354">
        <f t="shared" si="27"/>
        <v>3.4609000000000001</v>
      </c>
      <c r="N63" s="351"/>
      <c r="O63" s="352">
        <f>(C63*$C$61+D63*$D$61+E63*$E$61+F63*$F$61+G63*$G$61+H63*$H$61+I63*$I$61+J63*$J$61+K63*$K$61+L63*$L$61+M63*$M$61)/$O$61</f>
        <v>1.7525956424214932</v>
      </c>
    </row>
    <row r="64" spans="1:18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8">(C64*$C$61+D64*$D$61+E64*$E$61+F64*$F$61+G64*$G$61+H64*$H$61+I64*$I$61+J64*$J$61+K64*$K$61+L64*$L$61+M64*$M$61)/$O$61</f>
        <v>1.1842516784468087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9">D64*0.04</f>
        <v>3.1424000000000001E-2</v>
      </c>
      <c r="E65" s="39">
        <f t="shared" si="29"/>
        <v>3.6208000000000004E-2</v>
      </c>
      <c r="F65" s="39">
        <f t="shared" si="29"/>
        <v>0</v>
      </c>
      <c r="G65" s="39">
        <f t="shared" si="29"/>
        <v>0</v>
      </c>
      <c r="H65" s="39">
        <f t="shared" si="29"/>
        <v>5.4404000000000008E-2</v>
      </c>
      <c r="I65" s="39">
        <f t="shared" si="29"/>
        <v>0</v>
      </c>
      <c r="J65" s="39">
        <f>0.06*J64</f>
        <v>5.8313999999999998E-2</v>
      </c>
      <c r="K65" s="39">
        <f t="shared" si="29"/>
        <v>7.5759999999999994E-2</v>
      </c>
      <c r="L65" s="39"/>
      <c r="M65" s="39">
        <f t="shared" si="29"/>
        <v>8.9099999999999999E-2</v>
      </c>
      <c r="N65" s="34"/>
      <c r="O65" s="89">
        <f t="shared" si="28"/>
        <v>4.8410529696236736E-2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2.8799999999999999E-2</v>
      </c>
      <c r="E66" s="34">
        <v>1.84E-2</v>
      </c>
      <c r="F66" s="34">
        <v>0</v>
      </c>
      <c r="G66" s="34">
        <v>0</v>
      </c>
      <c r="H66" s="34">
        <v>3.0000000000000001E-3</v>
      </c>
      <c r="I66" s="34">
        <v>0</v>
      </c>
      <c r="J66" s="34">
        <v>6.5799999999999997E-2</v>
      </c>
      <c r="K66" s="34">
        <v>3.5499999999999997E-2</v>
      </c>
      <c r="L66" s="34">
        <v>0</v>
      </c>
      <c r="M66" s="34">
        <v>0.1055</v>
      </c>
      <c r="N66" s="34"/>
      <c r="O66" s="89">
        <f t="shared" si="28"/>
        <v>2.8983891649663581E-2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8"/>
        <v>0.180959052265557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0.17269999999999999</v>
      </c>
      <c r="E68" s="34">
        <v>0.1678</v>
      </c>
      <c r="F68" s="34">
        <v>0</v>
      </c>
      <c r="G68" s="34">
        <v>0</v>
      </c>
      <c r="H68" s="34">
        <v>0.24729999999999999</v>
      </c>
      <c r="I68" s="34">
        <v>0</v>
      </c>
      <c r="J68" s="34">
        <v>0.63970000000000005</v>
      </c>
      <c r="K68" s="34">
        <v>0.47049999999999997</v>
      </c>
      <c r="L68" s="34">
        <v>0</v>
      </c>
      <c r="M68" s="34">
        <v>0.76280000000000003</v>
      </c>
      <c r="N68" s="34"/>
      <c r="O68" s="89">
        <f t="shared" si="28"/>
        <v>0.29017470483454655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8"/>
        <v>1.9815785528681035E-2</v>
      </c>
    </row>
    <row r="70" spans="1:15" ht="28.8" x14ac:dyDescent="0.3">
      <c r="A70" s="349">
        <v>5</v>
      </c>
      <c r="B70" s="353" t="s">
        <v>71</v>
      </c>
      <c r="C70" s="354">
        <f t="shared" ref="C70:K70" si="30">SUM(C71:C73,C77:C78)</f>
        <v>0</v>
      </c>
      <c r="D70" s="354">
        <f t="shared" si="30"/>
        <v>3.1443927887999998</v>
      </c>
      <c r="E70" s="354">
        <f t="shared" si="30"/>
        <v>4.8450491551999999</v>
      </c>
      <c r="F70" s="354">
        <f t="shared" si="30"/>
        <v>0</v>
      </c>
      <c r="G70" s="354">
        <f t="shared" si="30"/>
        <v>0</v>
      </c>
      <c r="H70" s="354">
        <f t="shared" si="30"/>
        <v>4.8450491551999999</v>
      </c>
      <c r="I70" s="354">
        <f t="shared" si="30"/>
        <v>0</v>
      </c>
      <c r="J70" s="354">
        <f t="shared" si="30"/>
        <v>5.2873967296000002</v>
      </c>
      <c r="K70" s="354">
        <f t="shared" si="30"/>
        <v>4.8450491551999999</v>
      </c>
      <c r="L70" s="354"/>
      <c r="M70" s="354">
        <f>SUM(M71:M73,M77:M78)</f>
        <v>4.8450491551999999</v>
      </c>
      <c r="N70" s="351"/>
      <c r="O70" s="352">
        <f t="shared" si="28"/>
        <v>4.4026777721907377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1.6429</v>
      </c>
      <c r="E71" s="34">
        <v>2.4466000000000001</v>
      </c>
      <c r="F71" s="34">
        <v>0</v>
      </c>
      <c r="G71" s="34">
        <v>0</v>
      </c>
      <c r="H71" s="34">
        <v>2.4466000000000001</v>
      </c>
      <c r="I71" s="34">
        <v>0</v>
      </c>
      <c r="J71" s="34">
        <v>2.6768000000000001</v>
      </c>
      <c r="K71" s="34">
        <v>2.4466000000000001</v>
      </c>
      <c r="L71" s="34">
        <v>0</v>
      </c>
      <c r="M71" s="34">
        <v>2.4466000000000001</v>
      </c>
      <c r="N71" s="39"/>
      <c r="O71" s="89">
        <f t="shared" si="28"/>
        <v>2.238675475877681</v>
      </c>
    </row>
    <row r="72" spans="1:15" x14ac:dyDescent="0.3">
      <c r="A72" s="2" t="s">
        <v>116</v>
      </c>
      <c r="B72" t="s">
        <v>117</v>
      </c>
      <c r="C72" s="39">
        <f t="shared" ref="C72:D72" si="31">C71*0.405072</f>
        <v>0</v>
      </c>
      <c r="D72" s="39">
        <f t="shared" si="31"/>
        <v>0.66549278879999996</v>
      </c>
      <c r="E72" s="39">
        <f t="shared" ref="E72" si="32">E71*0.405072</f>
        <v>0.99104915520000003</v>
      </c>
      <c r="F72" s="39">
        <f t="shared" ref="F72" si="33">F71*0.405072</f>
        <v>0</v>
      </c>
      <c r="G72" s="39">
        <f t="shared" ref="G72" si="34">G71*0.405072</f>
        <v>0</v>
      </c>
      <c r="H72" s="39">
        <f t="shared" ref="H72" si="35">H71*0.405072</f>
        <v>0.99104915520000003</v>
      </c>
      <c r="I72" s="39">
        <f t="shared" ref="I72" si="36">I71*0.405072</f>
        <v>0</v>
      </c>
      <c r="J72" s="39">
        <f t="shared" ref="J72" si="37">J71*0.405072</f>
        <v>1.0842967295999999</v>
      </c>
      <c r="K72" s="39">
        <f t="shared" ref="K72" si="38">K71*0.405072</f>
        <v>0.99104915520000003</v>
      </c>
      <c r="L72" s="39">
        <f t="shared" ref="L72" si="39">L71*0.405072</f>
        <v>0</v>
      </c>
      <c r="M72" s="39">
        <f t="shared" ref="M72" si="40">M71*0.405072</f>
        <v>0.99104915520000003</v>
      </c>
      <c r="N72" s="39"/>
      <c r="O72" s="89">
        <f t="shared" si="28"/>
        <v>0.90682475236472415</v>
      </c>
    </row>
    <row r="73" spans="1:15" x14ac:dyDescent="0.3">
      <c r="A73" s="280" t="s">
        <v>8</v>
      </c>
      <c r="B73" s="1" t="s">
        <v>35</v>
      </c>
      <c r="C73" s="43">
        <f t="shared" ref="C73:K73" si="41">SUM(C74:C76)</f>
        <v>0</v>
      </c>
      <c r="D73" s="43">
        <f t="shared" ref="D73" si="42">SUM(D74:D76)</f>
        <v>0.62850000000000006</v>
      </c>
      <c r="E73" s="43">
        <f t="shared" si="41"/>
        <v>1.0876000000000001</v>
      </c>
      <c r="F73" s="43">
        <f t="shared" si="41"/>
        <v>0</v>
      </c>
      <c r="G73" s="43">
        <f t="shared" ref="G73:I73" si="43">SUM(G74:G76)</f>
        <v>0</v>
      </c>
      <c r="H73" s="43">
        <f t="shared" si="43"/>
        <v>1.0876000000000001</v>
      </c>
      <c r="I73" s="43">
        <f t="shared" si="43"/>
        <v>0</v>
      </c>
      <c r="J73" s="43">
        <f t="shared" si="41"/>
        <v>1.1773</v>
      </c>
      <c r="K73" s="43">
        <f t="shared" si="41"/>
        <v>1.0876000000000001</v>
      </c>
      <c r="L73" s="43"/>
      <c r="M73" s="43">
        <f t="shared" ref="M73" si="44">SUM(M74:M76)</f>
        <v>1.0876000000000001</v>
      </c>
      <c r="N73" s="43"/>
      <c r="O73" s="75">
        <f t="shared" si="28"/>
        <v>0.96658931695012784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0.56140000000000001</v>
      </c>
      <c r="E74" s="34">
        <v>0.97150000000000003</v>
      </c>
      <c r="F74" s="34">
        <v>0</v>
      </c>
      <c r="G74" s="34">
        <v>0</v>
      </c>
      <c r="H74" s="34">
        <v>0.97150000000000003</v>
      </c>
      <c r="I74" s="34">
        <v>0</v>
      </c>
      <c r="J74" s="34">
        <v>1.0566</v>
      </c>
      <c r="K74" s="34">
        <v>0.97150000000000003</v>
      </c>
      <c r="L74" s="34">
        <v>0</v>
      </c>
      <c r="M74" s="34">
        <v>0.97150000000000003</v>
      </c>
      <c r="N74" s="39"/>
      <c r="O74" s="89">
        <f t="shared" si="28"/>
        <v>0.86367108501427237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5.9499999999999997E-2</v>
      </c>
      <c r="E75" s="34">
        <v>0.10299999999999999</v>
      </c>
      <c r="F75" s="34">
        <v>0</v>
      </c>
      <c r="G75" s="34">
        <v>0</v>
      </c>
      <c r="H75" s="34">
        <v>0.10299999999999999</v>
      </c>
      <c r="I75" s="34">
        <v>0</v>
      </c>
      <c r="J75" s="34">
        <v>0.1071</v>
      </c>
      <c r="K75" s="34">
        <v>0.10299999999999999</v>
      </c>
      <c r="L75" s="34">
        <v>0</v>
      </c>
      <c r="M75" s="34">
        <v>0.10299999999999999</v>
      </c>
      <c r="N75" s="39"/>
      <c r="O75" s="89">
        <f t="shared" si="28"/>
        <v>9.1298692061315939E-2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7.6E-3</v>
      </c>
      <c r="E76" s="34">
        <v>1.3100000000000001E-2</v>
      </c>
      <c r="F76" s="34">
        <v>0</v>
      </c>
      <c r="G76" s="34">
        <v>0</v>
      </c>
      <c r="H76" s="34">
        <v>1.3100000000000001E-2</v>
      </c>
      <c r="I76" s="34">
        <v>0</v>
      </c>
      <c r="J76" s="34">
        <v>1.3599999999999999E-2</v>
      </c>
      <c r="K76" s="34">
        <v>1.3100000000000001E-2</v>
      </c>
      <c r="L76" s="34">
        <v>0</v>
      </c>
      <c r="M76" s="34">
        <v>1.3100000000000001E-2</v>
      </c>
      <c r="N76" s="39"/>
      <c r="O76" s="89">
        <f t="shared" si="28"/>
        <v>1.1619539874539543E-2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0.1605</v>
      </c>
      <c r="E77" s="34">
        <v>0.24979999999999999</v>
      </c>
      <c r="F77" s="34">
        <v>0</v>
      </c>
      <c r="G77" s="34">
        <v>0</v>
      </c>
      <c r="H77" s="34">
        <v>0.24979999999999999</v>
      </c>
      <c r="I77" s="34">
        <v>0</v>
      </c>
      <c r="J77" s="34">
        <v>0.27239999999999998</v>
      </c>
      <c r="K77" s="34">
        <v>0.24979999999999999</v>
      </c>
      <c r="L77" s="34">
        <v>0</v>
      </c>
      <c r="M77" s="34">
        <v>0.24979999999999999</v>
      </c>
      <c r="N77" s="39"/>
      <c r="O77" s="89">
        <f t="shared" si="28"/>
        <v>0.22653788286144094</v>
      </c>
    </row>
    <row r="78" spans="1:15" x14ac:dyDescent="0.3">
      <c r="A78" s="595"/>
      <c r="B78" t="s">
        <v>117</v>
      </c>
      <c r="C78" s="34">
        <v>0</v>
      </c>
      <c r="D78" s="34">
        <v>4.7E-2</v>
      </c>
      <c r="E78" s="34">
        <v>7.0000000000000007E-2</v>
      </c>
      <c r="F78" s="34">
        <v>0</v>
      </c>
      <c r="G78" s="34">
        <v>0</v>
      </c>
      <c r="H78" s="34">
        <v>7.0000000000000007E-2</v>
      </c>
      <c r="I78" s="34">
        <v>0</v>
      </c>
      <c r="J78" s="34">
        <v>7.6600000000000001E-2</v>
      </c>
      <c r="K78" s="34">
        <v>7.0000000000000007E-2</v>
      </c>
      <c r="L78" s="34">
        <v>0</v>
      </c>
      <c r="M78" s="34">
        <v>7.0000000000000007E-2</v>
      </c>
      <c r="N78" s="39"/>
      <c r="O78" s="89">
        <f t="shared" si="28"/>
        <v>6.4050344136764262E-2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0.50380000000000003</v>
      </c>
      <c r="E79" s="354">
        <f t="shared" ref="E79:K79" si="45">SUM(E80:E82)</f>
        <v>0.60030000000000006</v>
      </c>
      <c r="F79" s="354">
        <f>SUM(F80:F82)</f>
        <v>0</v>
      </c>
      <c r="G79" s="354">
        <f t="shared" ref="G79:I79" si="46">SUM(G80:G82)</f>
        <v>0</v>
      </c>
      <c r="H79" s="354">
        <f t="shared" si="46"/>
        <v>0.60030000000000006</v>
      </c>
      <c r="I79" s="354">
        <f t="shared" si="46"/>
        <v>0</v>
      </c>
      <c r="J79" s="354">
        <f t="shared" si="45"/>
        <v>1.1682999999999999</v>
      </c>
      <c r="K79" s="354">
        <f t="shared" si="45"/>
        <v>0.60030000000000006</v>
      </c>
      <c r="L79" s="354"/>
      <c r="M79" s="354">
        <f t="shared" ref="M79" si="47">SUM(M80:M82)</f>
        <v>0.60030000000000006</v>
      </c>
      <c r="N79" s="354"/>
      <c r="O79" s="352">
        <f t="shared" si="28"/>
        <v>0.60425854853880157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0.17860000000000001</v>
      </c>
      <c r="E80" s="34">
        <v>0.27510000000000001</v>
      </c>
      <c r="F80" s="34">
        <v>0</v>
      </c>
      <c r="G80" s="34">
        <v>0</v>
      </c>
      <c r="H80" s="34">
        <v>0.27510000000000001</v>
      </c>
      <c r="I80" s="34">
        <v>0</v>
      </c>
      <c r="J80" s="34">
        <v>0.30030000000000001</v>
      </c>
      <c r="K80" s="34">
        <v>0.27510000000000001</v>
      </c>
      <c r="L80" s="34">
        <v>0</v>
      </c>
      <c r="M80" s="34">
        <v>0.27510000000000001</v>
      </c>
      <c r="N80" s="39"/>
      <c r="O80" s="89">
        <f t="shared" si="28"/>
        <v>0.25000396078902287</v>
      </c>
    </row>
    <row r="81" spans="1:20" x14ac:dyDescent="0.3">
      <c r="A81" s="2" t="s">
        <v>16</v>
      </c>
      <c r="B81" t="s">
        <v>80</v>
      </c>
      <c r="C81" s="34">
        <v>0</v>
      </c>
      <c r="D81" s="34">
        <v>0.32519999999999999</v>
      </c>
      <c r="E81" s="34">
        <v>0.32519999999999999</v>
      </c>
      <c r="F81" s="34">
        <v>0</v>
      </c>
      <c r="G81" s="34">
        <v>0</v>
      </c>
      <c r="H81" s="34">
        <v>0.32519999999999999</v>
      </c>
      <c r="I81" s="34">
        <v>0</v>
      </c>
      <c r="J81" s="34">
        <v>0.32519999999999999</v>
      </c>
      <c r="K81" s="34">
        <v>0.32519999999999999</v>
      </c>
      <c r="L81" s="34">
        <v>0</v>
      </c>
      <c r="M81" s="34">
        <v>0.32519999999999999</v>
      </c>
      <c r="N81" s="39"/>
      <c r="O81" s="89">
        <f t="shared" si="28"/>
        <v>0.32520000000000004</v>
      </c>
    </row>
    <row r="82" spans="1:20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8"/>
        <v>2.9054587749778673E-2</v>
      </c>
    </row>
    <row r="83" spans="1:20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8"/>
        <v>2.9054587749778673E-2</v>
      </c>
    </row>
    <row r="84" spans="1:20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8">SUM(E85:E86)</f>
        <v>0</v>
      </c>
      <c r="F84" s="354">
        <f>SUM(F85:F86)</f>
        <v>0</v>
      </c>
      <c r="G84" s="354">
        <f t="shared" si="48"/>
        <v>0</v>
      </c>
      <c r="H84" s="354">
        <f t="shared" si="48"/>
        <v>0</v>
      </c>
      <c r="I84" s="354">
        <f t="shared" si="48"/>
        <v>0</v>
      </c>
      <c r="J84" s="354">
        <f t="shared" si="48"/>
        <v>0</v>
      </c>
      <c r="K84" s="354">
        <f t="shared" si="48"/>
        <v>0</v>
      </c>
      <c r="L84" s="354"/>
      <c r="M84" s="354">
        <f t="shared" si="48"/>
        <v>0</v>
      </c>
      <c r="N84" s="354"/>
      <c r="O84" s="352">
        <f t="shared" si="28"/>
        <v>0</v>
      </c>
    </row>
    <row r="85" spans="1:20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8"/>
        <v>0</v>
      </c>
    </row>
    <row r="86" spans="1:20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8"/>
        <v>0</v>
      </c>
    </row>
    <row r="87" spans="1:20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9">SUM(E88:E91)</f>
        <v>0</v>
      </c>
      <c r="F87" s="354">
        <f>SUM(F88:F91)</f>
        <v>0</v>
      </c>
      <c r="G87" s="354">
        <f t="shared" si="49"/>
        <v>0</v>
      </c>
      <c r="H87" s="354">
        <f t="shared" si="49"/>
        <v>0</v>
      </c>
      <c r="I87" s="354">
        <f t="shared" si="49"/>
        <v>0</v>
      </c>
      <c r="J87" s="354">
        <f t="shared" si="49"/>
        <v>0</v>
      </c>
      <c r="K87" s="354">
        <f t="shared" si="49"/>
        <v>0</v>
      </c>
      <c r="L87" s="354"/>
      <c r="M87" s="354">
        <f t="shared" si="49"/>
        <v>0</v>
      </c>
      <c r="N87" s="354"/>
      <c r="O87" s="352">
        <f t="shared" si="28"/>
        <v>0</v>
      </c>
    </row>
    <row r="88" spans="1:20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8"/>
        <v>0</v>
      </c>
    </row>
    <row r="89" spans="1:20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8"/>
        <v>0</v>
      </c>
    </row>
    <row r="90" spans="1:20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8"/>
        <v>0</v>
      </c>
    </row>
    <row r="91" spans="1:20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8"/>
        <v>0</v>
      </c>
    </row>
    <row r="92" spans="1:20" x14ac:dyDescent="0.3">
      <c r="A92" s="349">
        <v>9</v>
      </c>
      <c r="B92" s="350" t="s">
        <v>51</v>
      </c>
      <c r="C92" s="354">
        <f t="shared" ref="C92:K92" si="50">SUM(C95,C97)</f>
        <v>0</v>
      </c>
      <c r="D92" s="354">
        <f t="shared" si="50"/>
        <v>0.40803009018963843</v>
      </c>
      <c r="E92" s="354">
        <f t="shared" si="50"/>
        <v>0.57351630447855362</v>
      </c>
      <c r="F92" s="354">
        <f t="shared" si="50"/>
        <v>0</v>
      </c>
      <c r="G92" s="354">
        <f t="shared" si="50"/>
        <v>0</v>
      </c>
      <c r="H92" s="354">
        <f t="shared" si="50"/>
        <v>0.62159639780655362</v>
      </c>
      <c r="I92" s="354">
        <f t="shared" si="50"/>
        <v>0</v>
      </c>
      <c r="J92" s="354">
        <f t="shared" si="50"/>
        <v>0.74506899074561284</v>
      </c>
      <c r="K92" s="354">
        <f t="shared" si="50"/>
        <v>0.69372181201455352</v>
      </c>
      <c r="L92" s="354"/>
      <c r="M92" s="354">
        <f>SUM(M95,M97)</f>
        <v>0.75763680313455362</v>
      </c>
      <c r="N92" s="354"/>
      <c r="O92" s="352">
        <f t="shared" si="28"/>
        <v>0.57501986504133207</v>
      </c>
    </row>
    <row r="93" spans="1:20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8"/>
        <v>0</v>
      </c>
      <c r="P93" s="276"/>
      <c r="Q93" s="276"/>
      <c r="R93" s="277"/>
      <c r="S93" s="277"/>
      <c r="T93" s="277"/>
    </row>
    <row r="94" spans="1:20" x14ac:dyDescent="0.3">
      <c r="A94" s="358"/>
      <c r="B94" s="359" t="s">
        <v>52</v>
      </c>
      <c r="C94" s="360">
        <f t="shared" ref="C94:M94" si="51">SUM(C87,C84,C79,C70,C63)+C93</f>
        <v>0</v>
      </c>
      <c r="D94" s="360">
        <f t="shared" si="51"/>
        <v>4.7965167888</v>
      </c>
      <c r="E94" s="360">
        <f t="shared" si="51"/>
        <v>6.7418571552</v>
      </c>
      <c r="F94" s="360">
        <f t="shared" si="51"/>
        <v>0</v>
      </c>
      <c r="G94" s="360">
        <f t="shared" si="51"/>
        <v>0</v>
      </c>
      <c r="H94" s="360">
        <f t="shared" si="51"/>
        <v>7.3070531552000002</v>
      </c>
      <c r="I94" s="360">
        <f t="shared" si="51"/>
        <v>0</v>
      </c>
      <c r="J94" s="360">
        <f t="shared" si="51"/>
        <v>8.7585107295999993</v>
      </c>
      <c r="K94" s="360">
        <f t="shared" si="51"/>
        <v>8.1549091551999986</v>
      </c>
      <c r="L94" s="360">
        <f t="shared" si="51"/>
        <v>0</v>
      </c>
      <c r="M94" s="360">
        <f t="shared" si="51"/>
        <v>8.9062491551999994</v>
      </c>
      <c r="N94" s="361"/>
      <c r="O94" s="455">
        <f t="shared" si="28"/>
        <v>6.7595319631510327</v>
      </c>
      <c r="P94" s="396"/>
      <c r="Q94" s="276"/>
      <c r="R94" s="277"/>
      <c r="S94" s="277"/>
      <c r="T94" s="277"/>
    </row>
    <row r="95" spans="1:20" x14ac:dyDescent="0.3">
      <c r="A95" s="349" t="s">
        <v>21</v>
      </c>
      <c r="B95" s="350" t="s">
        <v>53</v>
      </c>
      <c r="C95" s="354">
        <f t="shared" ref="C95:K95" si="52">SUM(C96:C96)</f>
        <v>0</v>
      </c>
      <c r="D95" s="354">
        <f t="shared" si="52"/>
        <v>9.9925834261070406E-2</v>
      </c>
      <c r="E95" s="354">
        <f t="shared" si="52"/>
        <v>0.1404531101142816</v>
      </c>
      <c r="F95" s="354">
        <f t="shared" si="52"/>
        <v>0</v>
      </c>
      <c r="G95" s="354">
        <f t="shared" si="52"/>
        <v>0</v>
      </c>
      <c r="H95" s="354">
        <f t="shared" si="52"/>
        <v>0.1522278383822816</v>
      </c>
      <c r="I95" s="354">
        <f t="shared" si="52"/>
        <v>0</v>
      </c>
      <c r="J95" s="354">
        <f t="shared" si="52"/>
        <v>0.1824660540297568</v>
      </c>
      <c r="K95" s="354">
        <f t="shared" si="52"/>
        <v>0.16989122243028157</v>
      </c>
      <c r="L95" s="354"/>
      <c r="M95" s="354">
        <f>SUM(M96:M96)</f>
        <v>0.1855438886502816</v>
      </c>
      <c r="N95" s="354"/>
      <c r="O95" s="352">
        <f t="shared" si="28"/>
        <v>0.14082132938832545</v>
      </c>
    </row>
    <row r="96" spans="1:20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53">0.020833*D94</f>
        <v>9.9925834261070406E-2</v>
      </c>
      <c r="E96" s="246">
        <f t="shared" si="53"/>
        <v>0.1404531101142816</v>
      </c>
      <c r="F96" s="246">
        <f t="shared" si="53"/>
        <v>0</v>
      </c>
      <c r="G96" s="246">
        <f t="shared" si="53"/>
        <v>0</v>
      </c>
      <c r="H96" s="246">
        <f t="shared" si="53"/>
        <v>0.1522278383822816</v>
      </c>
      <c r="I96" s="246">
        <f t="shared" si="53"/>
        <v>0</v>
      </c>
      <c r="J96" s="246">
        <f t="shared" si="53"/>
        <v>0.1824660540297568</v>
      </c>
      <c r="K96" s="246">
        <f t="shared" si="53"/>
        <v>0.16989122243028157</v>
      </c>
      <c r="L96" s="34"/>
      <c r="M96" s="246">
        <f t="shared" si="53"/>
        <v>0.1855438886502816</v>
      </c>
      <c r="N96" s="39"/>
      <c r="O96" s="246">
        <f t="shared" si="28"/>
        <v>0.14082132938832545</v>
      </c>
      <c r="P96" s="246"/>
      <c r="Q96" s="465"/>
    </row>
    <row r="97" spans="1:18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54">SUM(D98,D99)</f>
        <v>0.30810425592856805</v>
      </c>
      <c r="E97" s="354">
        <f t="shared" si="54"/>
        <v>0.43306319436427199</v>
      </c>
      <c r="F97" s="354">
        <f t="shared" si="54"/>
        <v>0</v>
      </c>
      <c r="G97" s="354">
        <f t="shared" si="54"/>
        <v>0</v>
      </c>
      <c r="H97" s="354">
        <f t="shared" si="54"/>
        <v>0.46936855942427202</v>
      </c>
      <c r="I97" s="354">
        <f t="shared" si="54"/>
        <v>0</v>
      </c>
      <c r="J97" s="354">
        <f t="shared" si="54"/>
        <v>0.56260293671585604</v>
      </c>
      <c r="K97" s="354">
        <f t="shared" si="54"/>
        <v>0.52383058958427198</v>
      </c>
      <c r="L97" s="354"/>
      <c r="M97" s="354">
        <f t="shared" si="54"/>
        <v>0.57209291448427202</v>
      </c>
      <c r="N97" s="354"/>
      <c r="O97" s="352">
        <f t="shared" si="28"/>
        <v>0.43419853565300653</v>
      </c>
      <c r="P97" s="246"/>
    </row>
    <row r="98" spans="1:18" x14ac:dyDescent="0.3">
      <c r="A98" s="2" t="s">
        <v>25</v>
      </c>
      <c r="B98" t="s">
        <v>129</v>
      </c>
      <c r="C98" s="39">
        <f>C96</f>
        <v>0</v>
      </c>
      <c r="D98" s="39">
        <f t="shared" ref="D98:M98" si="55">D96</f>
        <v>9.9925834261070406E-2</v>
      </c>
      <c r="E98" s="39">
        <f t="shared" si="55"/>
        <v>0.1404531101142816</v>
      </c>
      <c r="F98" s="39">
        <f t="shared" si="55"/>
        <v>0</v>
      </c>
      <c r="G98" s="39">
        <f t="shared" si="55"/>
        <v>0</v>
      </c>
      <c r="H98" s="39">
        <f t="shared" si="55"/>
        <v>0.1522278383822816</v>
      </c>
      <c r="I98" s="39">
        <f t="shared" si="55"/>
        <v>0</v>
      </c>
      <c r="J98" s="39">
        <f t="shared" si="55"/>
        <v>0.1824660540297568</v>
      </c>
      <c r="K98" s="39">
        <f t="shared" si="55"/>
        <v>0.16989122243028157</v>
      </c>
      <c r="L98" s="39"/>
      <c r="M98" s="39">
        <f t="shared" si="55"/>
        <v>0.1855438886502816</v>
      </c>
      <c r="N98" s="39"/>
      <c r="O98" s="246">
        <f t="shared" si="28"/>
        <v>0.14082132938832545</v>
      </c>
      <c r="P98" s="246"/>
    </row>
    <row r="99" spans="1:18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56">0.043402*D94</f>
        <v>0.20817842166749762</v>
      </c>
      <c r="E99" s="246">
        <f t="shared" si="56"/>
        <v>0.29261008424999041</v>
      </c>
      <c r="F99" s="246">
        <f t="shared" si="56"/>
        <v>0</v>
      </c>
      <c r="G99" s="246">
        <f t="shared" si="56"/>
        <v>0</v>
      </c>
      <c r="H99" s="246">
        <f t="shared" si="56"/>
        <v>0.31714072104199043</v>
      </c>
      <c r="I99" s="246">
        <f t="shared" si="56"/>
        <v>0</v>
      </c>
      <c r="J99" s="246">
        <f t="shared" si="56"/>
        <v>0.38013688268609919</v>
      </c>
      <c r="K99" s="246">
        <f t="shared" si="56"/>
        <v>0.35393936715399038</v>
      </c>
      <c r="L99" s="34"/>
      <c r="M99" s="246">
        <f t="shared" si="56"/>
        <v>0.38654902583399042</v>
      </c>
      <c r="N99" s="39"/>
      <c r="O99" s="246">
        <f t="shared" si="28"/>
        <v>0.29337720626468111</v>
      </c>
      <c r="P99" s="246"/>
      <c r="Q99" s="464"/>
    </row>
    <row r="100" spans="1:18" ht="28.8" x14ac:dyDescent="0.3">
      <c r="A100" s="364">
        <v>10</v>
      </c>
      <c r="B100" s="365" t="s">
        <v>134</v>
      </c>
      <c r="C100" s="509">
        <v>0</v>
      </c>
      <c r="D100" s="509">
        <v>1.5299999999999999E-2</v>
      </c>
      <c r="E100" s="509">
        <v>1.5299999999999999E-2</v>
      </c>
      <c r="F100" s="509">
        <v>0</v>
      </c>
      <c r="G100" s="509">
        <v>0</v>
      </c>
      <c r="H100" s="509">
        <v>1.5299999999999999E-2</v>
      </c>
      <c r="I100" s="509">
        <v>0</v>
      </c>
      <c r="J100" s="509">
        <v>1.5299999999999999E-2</v>
      </c>
      <c r="K100" s="509">
        <v>1.5299999999999999E-2</v>
      </c>
      <c r="L100" s="509">
        <v>0</v>
      </c>
      <c r="M100" s="509">
        <v>1.5299999999999999E-2</v>
      </c>
      <c r="N100" s="367"/>
      <c r="O100" s="368">
        <f t="shared" si="28"/>
        <v>1.5299999999999998E-2</v>
      </c>
    </row>
    <row r="101" spans="1:18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7">SUM(D92,D94,D100)</f>
        <v>5.219846878989638</v>
      </c>
      <c r="E101" s="340">
        <f t="shared" si="57"/>
        <v>7.3306734596785539</v>
      </c>
      <c r="F101" s="340">
        <f t="shared" si="57"/>
        <v>0</v>
      </c>
      <c r="G101" s="340">
        <f t="shared" si="57"/>
        <v>0</v>
      </c>
      <c r="H101" s="340">
        <f t="shared" si="57"/>
        <v>7.9439495530065534</v>
      </c>
      <c r="I101" s="340">
        <f t="shared" si="57"/>
        <v>0</v>
      </c>
      <c r="J101" s="340">
        <f t="shared" si="57"/>
        <v>9.5188797203456126</v>
      </c>
      <c r="K101" s="340">
        <f t="shared" si="57"/>
        <v>8.8639309672145519</v>
      </c>
      <c r="L101" s="340">
        <f t="shared" si="57"/>
        <v>0</v>
      </c>
      <c r="M101" s="340">
        <f t="shared" si="57"/>
        <v>9.6791859583345534</v>
      </c>
      <c r="N101" s="356"/>
      <c r="O101" s="467">
        <f t="shared" si="28"/>
        <v>7.3498518281923637</v>
      </c>
      <c r="P101" s="335" t="s">
        <v>299</v>
      </c>
      <c r="Q101" s="39"/>
      <c r="R101" s="89"/>
    </row>
    <row r="102" spans="1:18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0.30889212068215538</v>
      </c>
      <c r="P102" s="246"/>
    </row>
    <row r="104" spans="1:18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8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8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47</v>
      </c>
      <c r="L107" s="1">
        <v>6</v>
      </c>
      <c r="M107" s="1">
        <v>27</v>
      </c>
      <c r="O107" s="1">
        <f>SUM(C107:M107)</f>
        <v>223</v>
      </c>
    </row>
    <row r="108" spans="1:18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8" x14ac:dyDescent="0.3">
      <c r="A109" s="280">
        <v>1</v>
      </c>
      <c r="B109" s="1" t="s">
        <v>166</v>
      </c>
      <c r="C109" s="502">
        <v>0</v>
      </c>
      <c r="D109" s="508">
        <v>286802.19</v>
      </c>
      <c r="E109" s="505">
        <v>532744</v>
      </c>
      <c r="F109" s="504">
        <v>0</v>
      </c>
      <c r="G109" s="504">
        <v>0</v>
      </c>
      <c r="H109" s="505">
        <v>278196.38</v>
      </c>
      <c r="I109" s="504">
        <v>0</v>
      </c>
      <c r="J109" s="503">
        <v>14775.23</v>
      </c>
      <c r="K109" s="505">
        <v>407242.98</v>
      </c>
      <c r="L109" s="505">
        <v>23346.77</v>
      </c>
      <c r="M109" s="505">
        <v>175644.16</v>
      </c>
      <c r="N109" s="342"/>
      <c r="O109" s="344">
        <f>SUM(C109:M109)</f>
        <v>1718751.7099999997</v>
      </c>
    </row>
    <row r="110" spans="1:18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8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8">SUM(D112:D117)</f>
        <v>1.114328</v>
      </c>
      <c r="E111" s="354">
        <f t="shared" si="58"/>
        <v>1.3464119999999999</v>
      </c>
      <c r="F111" s="354">
        <f t="shared" si="58"/>
        <v>0</v>
      </c>
      <c r="G111" s="354">
        <f t="shared" si="58"/>
        <v>0</v>
      </c>
      <c r="H111" s="354">
        <f t="shared" si="58"/>
        <v>1.9463080000000001</v>
      </c>
      <c r="I111" s="354"/>
      <c r="J111" s="354">
        <f t="shared" si="58"/>
        <v>2.9837220000000002</v>
      </c>
      <c r="K111" s="354">
        <f>SUM(K112:K117)</f>
        <v>2.6185640000000001</v>
      </c>
      <c r="L111" s="354">
        <f t="shared" si="58"/>
        <v>3.5918200000000002</v>
      </c>
      <c r="M111" s="354">
        <f t="shared" si="58"/>
        <v>3.5946560000000001</v>
      </c>
      <c r="N111" s="351"/>
      <c r="O111" s="352">
        <f t="shared" ref="O111:O149" si="59">(C111*$C$109+D111*$D$109+E111*$E$109+F111*$F$109+G111*$G$109+H111*$H$109+I111*$I$109+J111*$J$109+K111*$K$109+L111*$L$109+M111*$M$109)/$O$109</f>
        <v>1.9805392250568294</v>
      </c>
    </row>
    <row r="112" spans="1:18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1.1036999999999999</v>
      </c>
      <c r="K112" s="34">
        <v>1.8940999999999999</v>
      </c>
      <c r="L112" s="34">
        <v>2.1204999999999998</v>
      </c>
      <c r="M112" s="34">
        <v>2.3389000000000002</v>
      </c>
      <c r="N112" s="34"/>
      <c r="O112" s="89">
        <f t="shared" si="59"/>
        <v>1.3579760402606378</v>
      </c>
    </row>
    <row r="113" spans="1:15" x14ac:dyDescent="0.3">
      <c r="A113" s="2" t="s">
        <v>4</v>
      </c>
      <c r="B113" t="s">
        <v>31</v>
      </c>
      <c r="C113" s="39">
        <f t="shared" ref="C113:M113" si="60">C112*0.04</f>
        <v>0</v>
      </c>
      <c r="D113" s="39">
        <f t="shared" si="60"/>
        <v>3.1427999999999998E-2</v>
      </c>
      <c r="E113" s="39">
        <f t="shared" si="60"/>
        <v>3.6212000000000001E-2</v>
      </c>
      <c r="F113" s="39">
        <f t="shared" si="60"/>
        <v>0</v>
      </c>
      <c r="G113" s="39">
        <f t="shared" si="60"/>
        <v>0</v>
      </c>
      <c r="H113" s="39">
        <f t="shared" si="60"/>
        <v>5.4408000000000005E-2</v>
      </c>
      <c r="I113" s="39"/>
      <c r="J113" s="39">
        <f>J112*0.06</f>
        <v>6.6221999999999989E-2</v>
      </c>
      <c r="K113" s="39">
        <f t="shared" si="60"/>
        <v>7.5763999999999998E-2</v>
      </c>
      <c r="L113" s="39">
        <f t="shared" si="60"/>
        <v>8.4819999999999993E-2</v>
      </c>
      <c r="M113" s="39">
        <f t="shared" si="60"/>
        <v>9.3556000000000014E-2</v>
      </c>
      <c r="N113" s="34"/>
      <c r="O113" s="89">
        <f t="shared" si="59"/>
        <v>5.4508800506444292E-2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1.6199999999999999E-2</v>
      </c>
      <c r="I114" s="34">
        <v>0</v>
      </c>
      <c r="J114" s="34">
        <v>0.1242</v>
      </c>
      <c r="K114" s="34">
        <v>5.0900000000000001E-2</v>
      </c>
      <c r="L114" s="34">
        <v>0.22969999999999999</v>
      </c>
      <c r="M114" s="34">
        <v>8.2299999999999998E-2</v>
      </c>
      <c r="N114" s="34"/>
      <c r="O114" s="89">
        <f t="shared" si="59"/>
        <v>4.8726620199260787E-2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9"/>
        <v>0.19438746680403304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0.14030000000000001</v>
      </c>
      <c r="E116" s="34">
        <v>0.18140000000000001</v>
      </c>
      <c r="F116" s="34">
        <v>0</v>
      </c>
      <c r="G116" s="34">
        <v>0</v>
      </c>
      <c r="H116" s="34">
        <v>0.31859999999999999</v>
      </c>
      <c r="I116" s="34">
        <v>0</v>
      </c>
      <c r="J116" s="34">
        <v>1.1225000000000001</v>
      </c>
      <c r="K116" s="34">
        <v>0.3639</v>
      </c>
      <c r="L116" s="34">
        <v>0.92290000000000005</v>
      </c>
      <c r="M116" s="34">
        <v>0.80379999999999996</v>
      </c>
      <c r="N116" s="34"/>
      <c r="O116" s="89">
        <f t="shared" si="59"/>
        <v>0.32175787709499948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9"/>
        <v>3.1824201914539478E-3</v>
      </c>
    </row>
    <row r="118" spans="1:15" ht="28.8" x14ac:dyDescent="0.3">
      <c r="A118" s="349">
        <v>5</v>
      </c>
      <c r="B118" s="353" t="s">
        <v>71</v>
      </c>
      <c r="C118" s="354">
        <f t="shared" ref="C118:H118" si="61">SUM(C119:C121,C125:C126)</f>
        <v>0</v>
      </c>
      <c r="D118" s="354">
        <f t="shared" si="61"/>
        <v>3.1235685248</v>
      </c>
      <c r="E118" s="354">
        <f t="shared" si="61"/>
        <v>5.1645707503999994</v>
      </c>
      <c r="F118" s="354">
        <f t="shared" si="61"/>
        <v>0</v>
      </c>
      <c r="G118" s="354">
        <f t="shared" si="61"/>
        <v>0</v>
      </c>
      <c r="H118" s="354">
        <f t="shared" si="61"/>
        <v>5.1645707503999994</v>
      </c>
      <c r="I118" s="354"/>
      <c r="J118" s="354">
        <f>SUM(J119:J121,J125:J126)</f>
        <v>5.636191868800001</v>
      </c>
      <c r="K118" s="354">
        <f>SUM(K119:K121,K125:K126)</f>
        <v>5.1645707503999994</v>
      </c>
      <c r="L118" s="354">
        <f>SUM(L119:L121,L125:L126)</f>
        <v>5.1645707503999994</v>
      </c>
      <c r="M118" s="354">
        <f>SUM(M119:M121,M125:M126)</f>
        <v>5.1645707503999994</v>
      </c>
      <c r="N118" s="351"/>
      <c r="O118" s="352">
        <f t="shared" si="59"/>
        <v>4.8280500102404238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1.6184000000000001</v>
      </c>
      <c r="E119" s="34">
        <v>2.6006999999999998</v>
      </c>
      <c r="F119" s="34">
        <v>0</v>
      </c>
      <c r="G119" s="34">
        <v>0</v>
      </c>
      <c r="H119" s="34">
        <v>2.6006999999999998</v>
      </c>
      <c r="I119" s="34">
        <v>0</v>
      </c>
      <c r="J119" s="34">
        <v>2.8454000000000002</v>
      </c>
      <c r="K119" s="34">
        <v>2.6006999999999998</v>
      </c>
      <c r="L119" s="34">
        <v>2.6006999999999998</v>
      </c>
      <c r="M119" s="34">
        <v>2.6006999999999998</v>
      </c>
      <c r="N119" s="39"/>
      <c r="O119" s="89">
        <f t="shared" si="59"/>
        <v>2.4388905362840334</v>
      </c>
    </row>
    <row r="120" spans="1:15" x14ac:dyDescent="0.3">
      <c r="A120" s="2" t="s">
        <v>116</v>
      </c>
      <c r="B120" t="s">
        <v>117</v>
      </c>
      <c r="C120" s="39">
        <f t="shared" ref="C120" si="62">C119*0.405072</f>
        <v>0</v>
      </c>
      <c r="D120" s="39">
        <f t="shared" ref="D120" si="63">D119*0.405072</f>
        <v>0.65556852480000005</v>
      </c>
      <c r="E120" s="39">
        <f t="shared" ref="E120" si="64">E119*0.405072</f>
        <v>1.0534707503999998</v>
      </c>
      <c r="F120" s="39">
        <f t="shared" ref="F120" si="65">F119*0.405072</f>
        <v>0</v>
      </c>
      <c r="G120" s="39">
        <f t="shared" ref="G120" si="66">G119*0.405072</f>
        <v>0</v>
      </c>
      <c r="H120" s="39">
        <f t="shared" ref="H120" si="67">H119*0.405072</f>
        <v>1.0534707503999998</v>
      </c>
      <c r="I120" s="39">
        <f t="shared" ref="I120" si="68">I119*0.405072</f>
        <v>0</v>
      </c>
      <c r="J120" s="39">
        <f t="shared" ref="J120" si="69">J119*0.405072</f>
        <v>1.1525918688000001</v>
      </c>
      <c r="K120" s="39">
        <f t="shared" ref="K120" si="70">K119*0.405072</f>
        <v>1.0534707503999998</v>
      </c>
      <c r="L120" s="39">
        <f t="shared" ref="L120" si="71">L119*0.405072</f>
        <v>1.0534707503999998</v>
      </c>
      <c r="M120" s="39">
        <f t="shared" ref="M120" si="72">M119*0.405072</f>
        <v>1.0534707503999998</v>
      </c>
      <c r="N120" s="39"/>
      <c r="O120" s="89">
        <f t="shared" si="59"/>
        <v>0.98792626731364608</v>
      </c>
    </row>
    <row r="121" spans="1:15" x14ac:dyDescent="0.3">
      <c r="A121" s="280" t="s">
        <v>8</v>
      </c>
      <c r="B121" s="1" t="s">
        <v>35</v>
      </c>
      <c r="C121" s="43">
        <f t="shared" ref="C121:F121" si="73">SUM(C122:C124)</f>
        <v>0</v>
      </c>
      <c r="D121" s="43">
        <f t="shared" ref="D121" si="74">SUM(D122:D124)</f>
        <v>0.64349999999999996</v>
      </c>
      <c r="E121" s="43">
        <f t="shared" si="73"/>
        <v>1.1695</v>
      </c>
      <c r="F121" s="43">
        <f t="shared" si="73"/>
        <v>0</v>
      </c>
      <c r="G121" s="43">
        <f t="shared" ref="G121:H121" si="75">SUM(G122:G124)</f>
        <v>0</v>
      </c>
      <c r="H121" s="43">
        <f t="shared" si="75"/>
        <v>1.1695</v>
      </c>
      <c r="I121" s="43"/>
      <c r="J121" s="43">
        <f>SUM(J122:J124)</f>
        <v>1.2661</v>
      </c>
      <c r="K121" s="43">
        <f t="shared" ref="K121:M121" si="76">SUM(K122:K124)</f>
        <v>1.1695</v>
      </c>
      <c r="L121" s="43">
        <f t="shared" si="76"/>
        <v>1.1695</v>
      </c>
      <c r="M121" s="43">
        <f t="shared" si="76"/>
        <v>1.1695</v>
      </c>
      <c r="N121" s="43"/>
      <c r="O121" s="75">
        <f t="shared" si="59"/>
        <v>1.0825586088423442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0.57469999999999999</v>
      </c>
      <c r="E122" s="34">
        <v>1.0446</v>
      </c>
      <c r="F122" s="34">
        <v>0</v>
      </c>
      <c r="G122" s="34">
        <v>0</v>
      </c>
      <c r="H122" s="34">
        <v>1.0446</v>
      </c>
      <c r="I122" s="34">
        <v>0</v>
      </c>
      <c r="J122" s="34">
        <v>1.1362000000000001</v>
      </c>
      <c r="K122" s="34">
        <v>1.0446</v>
      </c>
      <c r="L122" s="34">
        <v>1.0446</v>
      </c>
      <c r="M122" s="34">
        <v>1.0446</v>
      </c>
      <c r="N122" s="39"/>
      <c r="O122" s="89">
        <f t="shared" si="59"/>
        <v>0.96697684056587807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6.0999999999999999E-2</v>
      </c>
      <c r="E123" s="34">
        <v>0.1108</v>
      </c>
      <c r="F123" s="34">
        <v>0</v>
      </c>
      <c r="G123" s="34">
        <v>0</v>
      </c>
      <c r="H123" s="34">
        <v>0.1108</v>
      </c>
      <c r="I123" s="34">
        <v>0</v>
      </c>
      <c r="J123" s="34">
        <v>0.1152</v>
      </c>
      <c r="K123" s="34">
        <v>0.1108</v>
      </c>
      <c r="L123" s="34">
        <v>0.1108</v>
      </c>
      <c r="M123" s="34">
        <v>0.1108</v>
      </c>
      <c r="N123" s="39"/>
      <c r="O123" s="89">
        <f t="shared" si="59"/>
        <v>0.10252786972819944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7.7999999999999996E-3</v>
      </c>
      <c r="E124" s="34">
        <v>1.41E-2</v>
      </c>
      <c r="F124" s="34">
        <v>0</v>
      </c>
      <c r="G124" s="34">
        <v>0</v>
      </c>
      <c r="H124" s="34">
        <v>1.41E-2</v>
      </c>
      <c r="I124" s="34">
        <v>0</v>
      </c>
      <c r="J124" s="34">
        <v>1.47E-2</v>
      </c>
      <c r="K124" s="34">
        <v>1.41E-2</v>
      </c>
      <c r="L124" s="34">
        <v>1.41E-2</v>
      </c>
      <c r="M124" s="34">
        <v>1.41E-2</v>
      </c>
      <c r="N124" s="39"/>
      <c r="O124" s="89">
        <f t="shared" si="59"/>
        <v>1.3053898548266753E-2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0.1598</v>
      </c>
      <c r="E125" s="34">
        <v>0.26640000000000003</v>
      </c>
      <c r="F125" s="34">
        <v>0</v>
      </c>
      <c r="G125" s="34">
        <v>0</v>
      </c>
      <c r="H125" s="34">
        <v>0.26640000000000003</v>
      </c>
      <c r="I125" s="34">
        <v>0</v>
      </c>
      <c r="J125" s="34">
        <v>0.29060000000000002</v>
      </c>
      <c r="K125" s="34">
        <v>0.26640000000000003</v>
      </c>
      <c r="L125" s="34">
        <v>0.26640000000000003</v>
      </c>
      <c r="M125" s="34">
        <v>0.26640000000000003</v>
      </c>
      <c r="N125" s="39"/>
      <c r="O125" s="89">
        <f t="shared" si="59"/>
        <v>0.24882005944651545</v>
      </c>
    </row>
    <row r="126" spans="1:15" x14ac:dyDescent="0.3">
      <c r="A126" s="595"/>
      <c r="B126" t="s">
        <v>117</v>
      </c>
      <c r="C126" s="34">
        <v>0</v>
      </c>
      <c r="D126" s="34">
        <v>4.6300000000000001E-2</v>
      </c>
      <c r="E126" s="34">
        <v>7.4499999999999997E-2</v>
      </c>
      <c r="F126" s="34">
        <v>0</v>
      </c>
      <c r="G126" s="34">
        <v>0</v>
      </c>
      <c r="H126" s="34">
        <v>7.4499999999999997E-2</v>
      </c>
      <c r="I126" s="34">
        <v>0</v>
      </c>
      <c r="J126" s="34">
        <v>8.1500000000000003E-2</v>
      </c>
      <c r="K126" s="34">
        <v>7.4499999999999997E-2</v>
      </c>
      <c r="L126" s="34">
        <v>7.4499999999999997E-2</v>
      </c>
      <c r="M126" s="34">
        <v>7.4499999999999997E-2</v>
      </c>
      <c r="N126" s="39"/>
      <c r="O126" s="89">
        <f t="shared" si="59"/>
        <v>6.9854538353884763E-2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0.4869</v>
      </c>
      <c r="E127" s="354">
        <f t="shared" ref="E127:H127" si="77">SUM(E128:E130)</f>
        <v>0.6028</v>
      </c>
      <c r="F127" s="354">
        <f t="shared" si="77"/>
        <v>0</v>
      </c>
      <c r="G127" s="354">
        <f t="shared" si="77"/>
        <v>0</v>
      </c>
      <c r="H127" s="354">
        <f t="shared" si="77"/>
        <v>0.6028</v>
      </c>
      <c r="I127" s="354"/>
      <c r="J127" s="354">
        <f>SUM(J128:J130)</f>
        <v>1.1723999999999999</v>
      </c>
      <c r="K127" s="354">
        <f t="shared" ref="K127:M127" si="78">SUM(K128:K130)</f>
        <v>0.6028</v>
      </c>
      <c r="L127" s="354">
        <f t="shared" si="78"/>
        <v>0.6028</v>
      </c>
      <c r="M127" s="354">
        <f t="shared" si="78"/>
        <v>0.6028</v>
      </c>
      <c r="N127" s="354"/>
      <c r="O127" s="352">
        <f t="shared" si="59"/>
        <v>0.58835672546036344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0.1774</v>
      </c>
      <c r="E128" s="34">
        <v>0.29330000000000001</v>
      </c>
      <c r="F128" s="34">
        <v>0</v>
      </c>
      <c r="G128" s="34">
        <v>0</v>
      </c>
      <c r="H128" s="34">
        <v>0.29330000000000001</v>
      </c>
      <c r="I128" s="34">
        <v>0</v>
      </c>
      <c r="J128" s="34">
        <v>0.3201</v>
      </c>
      <c r="K128" s="34">
        <v>0.29330000000000001</v>
      </c>
      <c r="L128" s="34">
        <v>0.29330000000000001</v>
      </c>
      <c r="M128" s="34">
        <v>0.29330000000000001</v>
      </c>
      <c r="N128" s="39"/>
      <c r="O128" s="89">
        <f t="shared" si="59"/>
        <v>0.27419055128445524</v>
      </c>
    </row>
    <row r="129" spans="1:20" x14ac:dyDescent="0.3">
      <c r="A129" s="2" t="s">
        <v>16</v>
      </c>
      <c r="B129" t="s">
        <v>80</v>
      </c>
      <c r="C129" s="34">
        <v>0</v>
      </c>
      <c r="D129" s="34">
        <v>0.3095</v>
      </c>
      <c r="E129" s="34">
        <v>0.3095</v>
      </c>
      <c r="F129" s="34">
        <v>0</v>
      </c>
      <c r="G129" s="34">
        <v>0</v>
      </c>
      <c r="H129" s="34">
        <v>0.3095</v>
      </c>
      <c r="I129" s="34">
        <v>0</v>
      </c>
      <c r="J129" s="34">
        <v>0.3095</v>
      </c>
      <c r="K129" s="34">
        <v>0.3095</v>
      </c>
      <c r="L129" s="34">
        <v>0.3095</v>
      </c>
      <c r="M129" s="34">
        <v>0.3095</v>
      </c>
      <c r="N129" s="39"/>
      <c r="O129" s="89">
        <f t="shared" si="59"/>
        <v>0.30950000000000005</v>
      </c>
    </row>
    <row r="130" spans="1:20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9"/>
        <v>4.6661741759081651E-3</v>
      </c>
    </row>
    <row r="131" spans="1:20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9"/>
        <v>4.6661741759081651E-3</v>
      </c>
    </row>
    <row r="132" spans="1:20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79">SUM(E133:E134)</f>
        <v>0</v>
      </c>
      <c r="F132" s="354">
        <f t="shared" si="79"/>
        <v>0</v>
      </c>
      <c r="G132" s="354">
        <f t="shared" si="79"/>
        <v>0</v>
      </c>
      <c r="H132" s="354">
        <f t="shared" si="79"/>
        <v>0</v>
      </c>
      <c r="I132" s="354"/>
      <c r="J132" s="354">
        <f t="shared" si="79"/>
        <v>0</v>
      </c>
      <c r="K132" s="354">
        <f t="shared" si="79"/>
        <v>0</v>
      </c>
      <c r="L132" s="354">
        <f t="shared" si="79"/>
        <v>0</v>
      </c>
      <c r="M132" s="354">
        <f t="shared" si="79"/>
        <v>0</v>
      </c>
      <c r="N132" s="354"/>
      <c r="O132" s="352">
        <f t="shared" si="59"/>
        <v>0</v>
      </c>
    </row>
    <row r="133" spans="1:20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9"/>
        <v>0</v>
      </c>
    </row>
    <row r="134" spans="1:20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9"/>
        <v>0</v>
      </c>
    </row>
    <row r="135" spans="1:20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80">SUM(E136:E139)</f>
        <v>0</v>
      </c>
      <c r="F135" s="354">
        <f t="shared" si="80"/>
        <v>0</v>
      </c>
      <c r="G135" s="354">
        <f t="shared" si="80"/>
        <v>0</v>
      </c>
      <c r="H135" s="354">
        <f t="shared" si="80"/>
        <v>0</v>
      </c>
      <c r="I135" s="354"/>
      <c r="J135" s="354">
        <f t="shared" si="80"/>
        <v>0</v>
      </c>
      <c r="K135" s="354">
        <f t="shared" si="80"/>
        <v>0</v>
      </c>
      <c r="L135" s="354">
        <f>SUM(L136:L139)</f>
        <v>0</v>
      </c>
      <c r="M135" s="354">
        <f t="shared" si="80"/>
        <v>0</v>
      </c>
      <c r="N135" s="354"/>
      <c r="O135" s="352">
        <f t="shared" si="59"/>
        <v>0</v>
      </c>
    </row>
    <row r="136" spans="1:20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9"/>
        <v>0</v>
      </c>
    </row>
    <row r="137" spans="1:20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9"/>
        <v>0</v>
      </c>
    </row>
    <row r="138" spans="1:20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9"/>
        <v>0</v>
      </c>
    </row>
    <row r="139" spans="1:20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9"/>
        <v>0</v>
      </c>
    </row>
    <row r="140" spans="1:20" x14ac:dyDescent="0.3">
      <c r="A140" s="349">
        <v>9</v>
      </c>
      <c r="B140" s="350" t="s">
        <v>51</v>
      </c>
      <c r="C140" s="354">
        <f t="shared" ref="C140:M140" si="81">SUM(C143,C145)</f>
        <v>0</v>
      </c>
      <c r="D140" s="354">
        <f t="shared" si="81"/>
        <v>0.40192899077168648</v>
      </c>
      <c r="E140" s="354">
        <f t="shared" si="81"/>
        <v>0.60515527101102728</v>
      </c>
      <c r="F140" s="354">
        <f t="shared" si="81"/>
        <v>0</v>
      </c>
      <c r="G140" s="354">
        <f t="shared" si="81"/>
        <v>0</v>
      </c>
      <c r="H140" s="354">
        <f t="shared" si="81"/>
        <v>0.65618722393902729</v>
      </c>
      <c r="I140" s="354"/>
      <c r="J140" s="354">
        <f t="shared" si="81"/>
        <v>0.8330125561910785</v>
      </c>
      <c r="K140" s="354">
        <f t="shared" si="81"/>
        <v>0.7133746973470273</v>
      </c>
      <c r="L140" s="354">
        <f t="shared" si="81"/>
        <v>0.79616763875502716</v>
      </c>
      <c r="M140" s="354">
        <f t="shared" si="81"/>
        <v>0.79640889160302719</v>
      </c>
      <c r="N140" s="354"/>
      <c r="O140" s="352">
        <f t="shared" si="59"/>
        <v>0.62924339898972914</v>
      </c>
    </row>
    <row r="141" spans="1:20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9"/>
        <v>0</v>
      </c>
      <c r="P141" s="396"/>
      <c r="Q141" s="276"/>
      <c r="R141" s="277"/>
      <c r="S141" s="277"/>
      <c r="T141" s="277"/>
    </row>
    <row r="142" spans="1:20" x14ac:dyDescent="0.3">
      <c r="A142" s="358"/>
      <c r="B142" s="359" t="s">
        <v>52</v>
      </c>
      <c r="C142" s="360">
        <f t="shared" ref="C142:M142" si="82">SUM(C135,C132,C127,C118,C111)+C141</f>
        <v>0</v>
      </c>
      <c r="D142" s="360">
        <f t="shared" si="82"/>
        <v>4.7247965248000003</v>
      </c>
      <c r="E142" s="360">
        <f t="shared" si="82"/>
        <v>7.1137827503999995</v>
      </c>
      <c r="F142" s="360">
        <f t="shared" si="82"/>
        <v>0</v>
      </c>
      <c r="G142" s="360">
        <f t="shared" si="82"/>
        <v>0</v>
      </c>
      <c r="H142" s="360">
        <f t="shared" si="82"/>
        <v>7.7136787503999997</v>
      </c>
      <c r="I142" s="360">
        <f t="shared" si="82"/>
        <v>0</v>
      </c>
      <c r="J142" s="360">
        <f t="shared" si="82"/>
        <v>9.7923138688000009</v>
      </c>
      <c r="K142" s="360">
        <f t="shared" si="82"/>
        <v>8.3859347504000006</v>
      </c>
      <c r="L142" s="360">
        <f t="shared" si="82"/>
        <v>9.3591907503999998</v>
      </c>
      <c r="M142" s="360">
        <f t="shared" si="82"/>
        <v>9.3620267504000001</v>
      </c>
      <c r="N142" s="361"/>
      <c r="O142" s="362">
        <f t="shared" si="59"/>
        <v>7.396945960757618</v>
      </c>
      <c r="P142" s="396"/>
      <c r="Q142" s="396"/>
      <c r="R142" s="277"/>
      <c r="S142" s="277"/>
      <c r="T142" s="277"/>
    </row>
    <row r="143" spans="1:20" x14ac:dyDescent="0.3">
      <c r="A143" s="349" t="s">
        <v>21</v>
      </c>
      <c r="B143" s="350" t="s">
        <v>53</v>
      </c>
      <c r="C143" s="354">
        <f t="shared" ref="C143:M143" si="83">SUM(C144:C144)</f>
        <v>0</v>
      </c>
      <c r="D143" s="354">
        <f t="shared" si="83"/>
        <v>9.8431686001158411E-2</v>
      </c>
      <c r="E143" s="354">
        <f t="shared" si="83"/>
        <v>0.1482014360390832</v>
      </c>
      <c r="F143" s="354">
        <f t="shared" si="83"/>
        <v>0</v>
      </c>
      <c r="G143" s="354">
        <f t="shared" si="83"/>
        <v>0</v>
      </c>
      <c r="H143" s="354">
        <f t="shared" si="83"/>
        <v>0.1606990694070832</v>
      </c>
      <c r="I143" s="354"/>
      <c r="J143" s="354">
        <f t="shared" si="83"/>
        <v>0.20400327482871042</v>
      </c>
      <c r="K143" s="354">
        <f t="shared" si="83"/>
        <v>0.17470417865508323</v>
      </c>
      <c r="L143" s="354">
        <f t="shared" si="83"/>
        <v>0.1949800209030832</v>
      </c>
      <c r="M143" s="354">
        <f t="shared" si="83"/>
        <v>0.1950391032910832</v>
      </c>
      <c r="N143" s="354"/>
      <c r="O143" s="352">
        <f t="shared" si="59"/>
        <v>0.15410057520046347</v>
      </c>
      <c r="P143" s="463"/>
      <c r="Q143" s="246"/>
    </row>
    <row r="144" spans="1:20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84">0.020833*D142</f>
        <v>9.8431686001158411E-2</v>
      </c>
      <c r="E144" s="246">
        <f t="shared" si="84"/>
        <v>0.1482014360390832</v>
      </c>
      <c r="F144" s="246">
        <f t="shared" si="84"/>
        <v>0</v>
      </c>
      <c r="G144" s="246">
        <f t="shared" si="84"/>
        <v>0</v>
      </c>
      <c r="H144" s="246">
        <f t="shared" si="84"/>
        <v>0.1606990694070832</v>
      </c>
      <c r="I144" s="34"/>
      <c r="J144" s="246">
        <f t="shared" si="84"/>
        <v>0.20400327482871042</v>
      </c>
      <c r="K144" s="246">
        <f t="shared" si="84"/>
        <v>0.17470417865508323</v>
      </c>
      <c r="L144" s="246">
        <f t="shared" si="84"/>
        <v>0.1949800209030832</v>
      </c>
      <c r="M144" s="246">
        <f t="shared" si="84"/>
        <v>0.1950391032910832</v>
      </c>
      <c r="N144" s="39"/>
      <c r="O144" s="246">
        <f t="shared" si="59"/>
        <v>0.15410057520046347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0.30349730477052805</v>
      </c>
      <c r="E145" s="354">
        <f t="shared" ref="E145:M145" si="85">SUM(E146,E147)</f>
        <v>0.45695383497194403</v>
      </c>
      <c r="F145" s="354">
        <f t="shared" si="85"/>
        <v>0</v>
      </c>
      <c r="G145" s="354">
        <f t="shared" si="85"/>
        <v>0</v>
      </c>
      <c r="H145" s="354">
        <f t="shared" si="85"/>
        <v>0.49548815453194406</v>
      </c>
      <c r="I145" s="354"/>
      <c r="J145" s="354">
        <f t="shared" si="85"/>
        <v>0.62900928136236811</v>
      </c>
      <c r="K145" s="354">
        <f t="shared" si="85"/>
        <v>0.53867051869194404</v>
      </c>
      <c r="L145" s="354">
        <f t="shared" si="85"/>
        <v>0.60118761785194397</v>
      </c>
      <c r="M145" s="354">
        <f t="shared" si="85"/>
        <v>0.60136978831194399</v>
      </c>
      <c r="N145" s="354"/>
      <c r="O145" s="352">
        <f t="shared" si="59"/>
        <v>0.47514282378926559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86">D144</f>
        <v>9.8431686001158411E-2</v>
      </c>
      <c r="E146" s="39">
        <f>E144</f>
        <v>0.1482014360390832</v>
      </c>
      <c r="F146" s="39">
        <f t="shared" si="86"/>
        <v>0</v>
      </c>
      <c r="G146" s="39">
        <f t="shared" si="86"/>
        <v>0</v>
      </c>
      <c r="H146" s="39">
        <f t="shared" si="86"/>
        <v>0.1606990694070832</v>
      </c>
      <c r="I146" s="39"/>
      <c r="J146" s="39">
        <f t="shared" si="86"/>
        <v>0.20400327482871042</v>
      </c>
      <c r="K146" s="39">
        <f t="shared" si="86"/>
        <v>0.17470417865508323</v>
      </c>
      <c r="L146" s="39">
        <f t="shared" si="86"/>
        <v>0.1949800209030832</v>
      </c>
      <c r="M146" s="39">
        <f t="shared" si="86"/>
        <v>0.1950391032910832</v>
      </c>
      <c r="N146" s="39"/>
      <c r="O146" s="39">
        <f t="shared" si="59"/>
        <v>0.15410057520046347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87">0.043402*D142</f>
        <v>0.20506561876936963</v>
      </c>
      <c r="E147" s="246">
        <f t="shared" si="87"/>
        <v>0.30875239893286083</v>
      </c>
      <c r="F147" s="246">
        <f t="shared" si="87"/>
        <v>0</v>
      </c>
      <c r="G147" s="246">
        <f t="shared" si="87"/>
        <v>0</v>
      </c>
      <c r="H147" s="246">
        <f t="shared" si="87"/>
        <v>0.33478908512486083</v>
      </c>
      <c r="I147" s="34"/>
      <c r="J147" s="246">
        <f t="shared" si="87"/>
        <v>0.42500600653365767</v>
      </c>
      <c r="K147" s="246">
        <f t="shared" si="87"/>
        <v>0.36396634003686085</v>
      </c>
      <c r="L147" s="246">
        <f t="shared" si="87"/>
        <v>0.40620759694886083</v>
      </c>
      <c r="M147" s="246">
        <f t="shared" si="87"/>
        <v>0.40633068502086084</v>
      </c>
      <c r="N147" s="39"/>
      <c r="O147" s="246">
        <f t="shared" si="59"/>
        <v>0.32104224858880215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1.6799999999999999E-2</v>
      </c>
      <c r="E148" s="509">
        <v>1.6799999999999999E-2</v>
      </c>
      <c r="F148" s="509">
        <v>0</v>
      </c>
      <c r="G148" s="509">
        <v>0</v>
      </c>
      <c r="H148" s="509">
        <v>1.6799999999999999E-2</v>
      </c>
      <c r="I148" s="509">
        <v>0</v>
      </c>
      <c r="J148" s="509">
        <v>1.6799999999999999E-2</v>
      </c>
      <c r="K148" s="509">
        <v>1.6799999999999999E-2</v>
      </c>
      <c r="L148" s="509">
        <v>1.6799999999999999E-2</v>
      </c>
      <c r="M148" s="509">
        <v>1.6799999999999999E-2</v>
      </c>
      <c r="N148" s="367"/>
      <c r="O148" s="368">
        <f t="shared" si="59"/>
        <v>1.6800000000000002E-2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88">SUM(D140,D142,D148)</f>
        <v>5.143525515571687</v>
      </c>
      <c r="E149" s="340">
        <f t="shared" si="88"/>
        <v>7.7357380214110272</v>
      </c>
      <c r="F149" s="340">
        <f t="shared" si="88"/>
        <v>0</v>
      </c>
      <c r="G149" s="340">
        <f t="shared" si="88"/>
        <v>0</v>
      </c>
      <c r="H149" s="340">
        <f t="shared" si="88"/>
        <v>8.3866659743390262</v>
      </c>
      <c r="I149" s="340">
        <f t="shared" si="88"/>
        <v>0</v>
      </c>
      <c r="J149" s="340">
        <f t="shared" si="88"/>
        <v>10.64212642499108</v>
      </c>
      <c r="K149" s="340">
        <f t="shared" si="88"/>
        <v>9.1161094477470286</v>
      </c>
      <c r="L149" s="340">
        <f t="shared" si="88"/>
        <v>10.172158389155026</v>
      </c>
      <c r="M149" s="340">
        <f t="shared" si="88"/>
        <v>10.175235642003027</v>
      </c>
      <c r="N149" s="369"/>
      <c r="O149" s="467">
        <f t="shared" si="59"/>
        <v>8.0429893597473452</v>
      </c>
      <c r="P149" t="s">
        <v>300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0.33802260209201934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26</v>
      </c>
      <c r="E155" s="1">
        <v>103</v>
      </c>
      <c r="F155" s="1">
        <v>0</v>
      </c>
      <c r="G155" s="1">
        <v>0</v>
      </c>
      <c r="H155" s="1">
        <v>42</v>
      </c>
      <c r="I155" s="1">
        <v>0</v>
      </c>
      <c r="J155" s="1">
        <v>0</v>
      </c>
      <c r="K155" s="1">
        <v>30</v>
      </c>
      <c r="L155" s="1">
        <v>5</v>
      </c>
      <c r="M155" s="1">
        <v>49</v>
      </c>
      <c r="O155" s="1">
        <f>SUM(C155:M155)</f>
        <v>256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8858.14</v>
      </c>
      <c r="D157" s="505">
        <v>185789.58</v>
      </c>
      <c r="E157" s="505">
        <v>836492.1</v>
      </c>
      <c r="F157" s="504">
        <v>0</v>
      </c>
      <c r="G157" s="504">
        <v>0</v>
      </c>
      <c r="H157" s="505">
        <v>325266.25</v>
      </c>
      <c r="I157" s="504">
        <v>0</v>
      </c>
      <c r="J157" s="502">
        <v>0</v>
      </c>
      <c r="K157" s="505">
        <v>227238.49</v>
      </c>
      <c r="L157" s="505">
        <v>47261.79</v>
      </c>
      <c r="M157" s="505">
        <v>279218.17</v>
      </c>
      <c r="N157" s="342"/>
      <c r="O157" s="344">
        <f>SUM(C157:M157)</f>
        <v>1910124.5199999998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0.8639</v>
      </c>
      <c r="D159" s="354">
        <f>SUM(D160:D164)</f>
        <v>1.1561239999999999</v>
      </c>
      <c r="E159" s="354">
        <f t="shared" ref="E159:H159" si="89">SUM(E160:E164)</f>
        <v>1.316908</v>
      </c>
      <c r="F159" s="354">
        <f t="shared" si="89"/>
        <v>0</v>
      </c>
      <c r="G159" s="354">
        <f t="shared" si="89"/>
        <v>0</v>
      </c>
      <c r="H159" s="354">
        <f t="shared" si="89"/>
        <v>1.8874080000000002</v>
      </c>
      <c r="I159" s="354"/>
      <c r="J159" s="354"/>
      <c r="K159" s="354">
        <f>SUM(K160:K164)</f>
        <v>2.6583639999999997</v>
      </c>
      <c r="L159" s="354">
        <f>SUM(L160:L164)</f>
        <v>2.8335880000000002</v>
      </c>
      <c r="M159" s="354">
        <f t="shared" ref="M159" si="90">SUM(M160:M164)</f>
        <v>3.761164</v>
      </c>
      <c r="N159" s="354"/>
      <c r="O159" s="352">
        <f t="shared" ref="O159:O197" si="91">(C159*$C$157+D159*$D$157+E159*$E$157+F159*$F$157+G159*$G$157+H159*$H$157+I159*$I$157+J159*$J$157+K159*$K$157+L159*$L$157+M159*$M$157)/$O$157</f>
        <v>1.9507262237141902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2.0872000000000002</v>
      </c>
      <c r="M160" s="34">
        <v>2.4291</v>
      </c>
      <c r="N160" s="34"/>
      <c r="O160" s="89">
        <f t="shared" si="91"/>
        <v>1.3391901309983707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92">D160*0.04</f>
        <v>3.1424000000000001E-2</v>
      </c>
      <c r="E161" s="39">
        <f t="shared" si="92"/>
        <v>3.6208000000000004E-2</v>
      </c>
      <c r="F161" s="39">
        <f t="shared" si="92"/>
        <v>0</v>
      </c>
      <c r="G161" s="39">
        <f t="shared" si="92"/>
        <v>0</v>
      </c>
      <c r="H161" s="39">
        <f t="shared" si="92"/>
        <v>5.4408000000000005E-2</v>
      </c>
      <c r="I161" s="39"/>
      <c r="J161" s="39"/>
      <c r="K161" s="39">
        <f t="shared" si="92"/>
        <v>7.5763999999999998E-2</v>
      </c>
      <c r="L161" s="39">
        <f t="shared" si="92"/>
        <v>8.3488000000000007E-2</v>
      </c>
      <c r="M161" s="39">
        <f t="shared" si="92"/>
        <v>9.7164E-2</v>
      </c>
      <c r="N161" s="34"/>
      <c r="O161" s="89">
        <f t="shared" si="91"/>
        <v>5.3567605239934833E-2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1.5100000000000001E-2</v>
      </c>
      <c r="E162" s="34">
        <v>2.5000000000000001E-2</v>
      </c>
      <c r="F162" s="34">
        <v>0</v>
      </c>
      <c r="G162" s="34">
        <v>0</v>
      </c>
      <c r="H162" s="34">
        <v>1.04E-2</v>
      </c>
      <c r="I162" s="34">
        <v>0</v>
      </c>
      <c r="J162" s="34">
        <v>0</v>
      </c>
      <c r="K162" s="34">
        <v>3.3799999999999997E-2</v>
      </c>
      <c r="L162" s="34">
        <v>0.12520000000000001</v>
      </c>
      <c r="M162" s="34">
        <v>5.2600000000000001E-2</v>
      </c>
      <c r="N162" s="34"/>
      <c r="O162" s="89">
        <f t="shared" si="91"/>
        <v>2.8995600229245789E-2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91"/>
        <v>0.19447343775525172</v>
      </c>
    </row>
    <row r="164" spans="1:15" x14ac:dyDescent="0.3">
      <c r="A164" s="2" t="s">
        <v>6</v>
      </c>
      <c r="B164" t="s">
        <v>33</v>
      </c>
      <c r="C164" s="34">
        <v>0.1724</v>
      </c>
      <c r="D164" s="34">
        <v>0.19420000000000001</v>
      </c>
      <c r="E164" s="34">
        <v>0.18160000000000001</v>
      </c>
      <c r="F164" s="34">
        <v>0</v>
      </c>
      <c r="G164" s="34">
        <v>0</v>
      </c>
      <c r="H164" s="34">
        <v>0.26550000000000001</v>
      </c>
      <c r="I164" s="34">
        <v>0</v>
      </c>
      <c r="J164" s="34">
        <v>0</v>
      </c>
      <c r="K164" s="34">
        <v>0.4209</v>
      </c>
      <c r="L164" s="34">
        <v>0.3039</v>
      </c>
      <c r="M164" s="34">
        <v>0.90629999999999999</v>
      </c>
      <c r="N164" s="34"/>
      <c r="O164" s="89">
        <f t="shared" si="91"/>
        <v>0.33449944949138705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91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93">SUM(C167:C169,C173:C174)</f>
        <v>3.3462063631999994</v>
      </c>
      <c r="D166" s="354">
        <f t="shared" si="93"/>
        <v>3.3462063631999994</v>
      </c>
      <c r="E166" s="354">
        <f t="shared" si="93"/>
        <v>5.3723161967999991</v>
      </c>
      <c r="F166" s="354">
        <f t="shared" si="93"/>
        <v>0</v>
      </c>
      <c r="G166" s="354">
        <f t="shared" si="93"/>
        <v>0</v>
      </c>
      <c r="H166" s="354">
        <f t="shared" si="93"/>
        <v>5.3723161967999991</v>
      </c>
      <c r="I166" s="354"/>
      <c r="J166" s="354"/>
      <c r="K166" s="354">
        <f>SUM(K167:K169,K173:K174)</f>
        <v>5.3723161967999991</v>
      </c>
      <c r="L166" s="354">
        <f>SUM(L167:L169,L173:L174)</f>
        <v>5.3723161967999991</v>
      </c>
      <c r="M166" s="354">
        <f>SUM(M167:M169,M173:M174)</f>
        <v>5.3723161967999991</v>
      </c>
      <c r="N166" s="351"/>
      <c r="O166" s="352">
        <f t="shared" si="91"/>
        <v>5.1658492071087618</v>
      </c>
    </row>
    <row r="167" spans="1:15" x14ac:dyDescent="0.3">
      <c r="A167" s="2" t="s">
        <v>115</v>
      </c>
      <c r="B167" t="s">
        <v>114</v>
      </c>
      <c r="C167" s="34">
        <v>1.7481</v>
      </c>
      <c r="D167" s="34">
        <v>1.7481</v>
      </c>
      <c r="E167" s="34">
        <v>2.7319</v>
      </c>
      <c r="F167" s="34">
        <v>0</v>
      </c>
      <c r="G167" s="34">
        <v>0</v>
      </c>
      <c r="H167" s="34">
        <v>2.7319</v>
      </c>
      <c r="I167" s="34">
        <v>0</v>
      </c>
      <c r="J167" s="34">
        <v>0</v>
      </c>
      <c r="K167" s="34">
        <v>2.7319</v>
      </c>
      <c r="L167" s="34">
        <v>2.7319</v>
      </c>
      <c r="M167" s="34">
        <v>2.7319</v>
      </c>
      <c r="N167" s="39"/>
      <c r="O167" s="89">
        <f t="shared" si="91"/>
        <v>2.6316476735516701</v>
      </c>
    </row>
    <row r="168" spans="1:15" x14ac:dyDescent="0.3">
      <c r="A168" s="2" t="s">
        <v>116</v>
      </c>
      <c r="B168" t="s">
        <v>117</v>
      </c>
      <c r="C168" s="39">
        <f t="shared" ref="C168" si="94">C167*0.405072</f>
        <v>0.70810636319999998</v>
      </c>
      <c r="D168" s="39">
        <f t="shared" ref="D168" si="95">D167*0.405072</f>
        <v>0.70810636319999998</v>
      </c>
      <c r="E168" s="39">
        <f t="shared" ref="E168" si="96">E167*0.405072</f>
        <v>1.1066161967999999</v>
      </c>
      <c r="F168" s="39">
        <f t="shared" ref="F168" si="97">F167*0.405072</f>
        <v>0</v>
      </c>
      <c r="G168" s="39">
        <f t="shared" ref="G168" si="98">G167*0.405072</f>
        <v>0</v>
      </c>
      <c r="H168" s="39">
        <f t="shared" ref="H168" si="99">H167*0.405072</f>
        <v>1.1066161967999999</v>
      </c>
      <c r="I168" s="39">
        <f t="shared" ref="I168" si="100">I167*0.405072</f>
        <v>0</v>
      </c>
      <c r="J168" s="39">
        <f t="shared" ref="J168" si="101">J167*0.405072</f>
        <v>0</v>
      </c>
      <c r="K168" s="39">
        <f t="shared" ref="K168" si="102">K167*0.405072</f>
        <v>1.1066161967999999</v>
      </c>
      <c r="L168" s="39">
        <f t="shared" ref="L168" si="103">L167*0.405072</f>
        <v>1.1066161967999999</v>
      </c>
      <c r="M168" s="39">
        <f t="shared" ref="M168" si="104">M167*0.405072</f>
        <v>1.1066161967999999</v>
      </c>
      <c r="N168" s="39"/>
      <c r="O168" s="89">
        <f t="shared" si="91"/>
        <v>1.0660067864209219</v>
      </c>
    </row>
    <row r="169" spans="1:15" x14ac:dyDescent="0.3">
      <c r="A169" s="280" t="s">
        <v>8</v>
      </c>
      <c r="B169" s="1" t="s">
        <v>35</v>
      </c>
      <c r="C169" s="43">
        <f t="shared" ref="C169:F169" si="105">SUM(C170:C172)</f>
        <v>0.66920000000000002</v>
      </c>
      <c r="D169" s="43">
        <f t="shared" ref="D169" si="106">SUM(D170:D172)</f>
        <v>0.66920000000000002</v>
      </c>
      <c r="E169" s="43">
        <f t="shared" si="105"/>
        <v>1.1791999999999998</v>
      </c>
      <c r="F169" s="43">
        <f t="shared" si="105"/>
        <v>0</v>
      </c>
      <c r="G169" s="43">
        <f t="shared" ref="G169:H169" si="107">SUM(G170:G172)</f>
        <v>0</v>
      </c>
      <c r="H169" s="43">
        <f t="shared" si="107"/>
        <v>1.1791999999999998</v>
      </c>
      <c r="I169" s="43"/>
      <c r="J169" s="43"/>
      <c r="K169" s="43">
        <f t="shared" ref="K169:M169" si="108">SUM(K170:K172)</f>
        <v>1.1791999999999998</v>
      </c>
      <c r="L169" s="43">
        <f t="shared" si="108"/>
        <v>1.1791999999999998</v>
      </c>
      <c r="M169" s="43">
        <f t="shared" si="108"/>
        <v>1.1791999999999998</v>
      </c>
      <c r="N169" s="43"/>
      <c r="O169" s="75">
        <f t="shared" si="91"/>
        <v>1.1272293896232481</v>
      </c>
    </row>
    <row r="170" spans="1:15" x14ac:dyDescent="0.3">
      <c r="A170" s="2" t="s">
        <v>9</v>
      </c>
      <c r="B170" t="s">
        <v>108</v>
      </c>
      <c r="C170" s="34">
        <v>0.59770000000000001</v>
      </c>
      <c r="D170" s="34">
        <v>0.59770000000000001</v>
      </c>
      <c r="E170" s="34">
        <v>1.0532999999999999</v>
      </c>
      <c r="F170" s="34">
        <v>0</v>
      </c>
      <c r="G170" s="34">
        <v>0</v>
      </c>
      <c r="H170" s="34">
        <v>1.0532999999999999</v>
      </c>
      <c r="I170" s="34">
        <v>0</v>
      </c>
      <c r="J170" s="34">
        <v>0</v>
      </c>
      <c r="K170" s="34">
        <v>1.0532999999999999</v>
      </c>
      <c r="L170" s="34">
        <v>1.0532999999999999</v>
      </c>
      <c r="M170" s="34">
        <v>1.0532999999999999</v>
      </c>
      <c r="N170" s="39"/>
      <c r="O170" s="89">
        <f t="shared" si="91"/>
        <v>1.0068729213967684</v>
      </c>
    </row>
    <row r="171" spans="1:15" x14ac:dyDescent="0.3">
      <c r="A171" s="2" t="s">
        <v>10</v>
      </c>
      <c r="B171" t="s">
        <v>109</v>
      </c>
      <c r="C171" s="34">
        <v>6.3399999999999998E-2</v>
      </c>
      <c r="D171" s="34">
        <v>6.3399999999999998E-2</v>
      </c>
      <c r="E171" s="34">
        <v>0.11169999999999999</v>
      </c>
      <c r="F171" s="34">
        <v>0</v>
      </c>
      <c r="G171" s="34">
        <v>0</v>
      </c>
      <c r="H171" s="34">
        <v>0.11169999999999999</v>
      </c>
      <c r="I171" s="34">
        <v>0</v>
      </c>
      <c r="J171" s="34">
        <v>0</v>
      </c>
      <c r="K171" s="34">
        <v>0.11169999999999999</v>
      </c>
      <c r="L171" s="34">
        <v>0.11169999999999999</v>
      </c>
      <c r="M171" s="34">
        <v>0.11169999999999999</v>
      </c>
      <c r="N171" s="39"/>
      <c r="O171" s="89">
        <f t="shared" si="91"/>
        <v>0.1067780774878488</v>
      </c>
    </row>
    <row r="172" spans="1:15" x14ac:dyDescent="0.3">
      <c r="A172" s="2" t="s">
        <v>11</v>
      </c>
      <c r="B172" t="s">
        <v>110</v>
      </c>
      <c r="C172" s="34">
        <v>8.0999999999999996E-3</v>
      </c>
      <c r="D172" s="34">
        <v>8.0999999999999996E-3</v>
      </c>
      <c r="E172" s="34">
        <v>1.4200000000000001E-2</v>
      </c>
      <c r="F172" s="34">
        <v>0</v>
      </c>
      <c r="G172" s="34">
        <v>0</v>
      </c>
      <c r="H172" s="34">
        <v>1.4200000000000001E-2</v>
      </c>
      <c r="I172" s="34">
        <v>0</v>
      </c>
      <c r="J172" s="34">
        <v>0</v>
      </c>
      <c r="K172" s="34">
        <v>1.4200000000000001E-2</v>
      </c>
      <c r="L172" s="34">
        <v>1.4200000000000001E-2</v>
      </c>
      <c r="M172" s="34">
        <v>1.4200000000000001E-2</v>
      </c>
      <c r="N172" s="39"/>
      <c r="O172" s="89">
        <f t="shared" si="91"/>
        <v>1.3578390738631011E-2</v>
      </c>
    </row>
    <row r="173" spans="1:15" x14ac:dyDescent="0.3">
      <c r="A173" s="595" t="s">
        <v>14</v>
      </c>
      <c r="B173" t="s">
        <v>118</v>
      </c>
      <c r="C173" s="34">
        <v>0.17080000000000001</v>
      </c>
      <c r="D173" s="34">
        <v>0.17080000000000001</v>
      </c>
      <c r="E173" s="34">
        <v>0.27639999999999998</v>
      </c>
      <c r="F173" s="34">
        <v>0</v>
      </c>
      <c r="G173" s="34">
        <v>0</v>
      </c>
      <c r="H173" s="34">
        <v>0.27639999999999998</v>
      </c>
      <c r="I173" s="34">
        <v>0</v>
      </c>
      <c r="J173" s="34">
        <v>0</v>
      </c>
      <c r="K173" s="34">
        <v>0.27639999999999998</v>
      </c>
      <c r="L173" s="34">
        <v>0.27639999999999998</v>
      </c>
      <c r="M173" s="34">
        <v>0.27639999999999998</v>
      </c>
      <c r="N173" s="39"/>
      <c r="O173" s="89">
        <f t="shared" si="91"/>
        <v>0.26563902655728433</v>
      </c>
    </row>
    <row r="174" spans="1:15" x14ac:dyDescent="0.3">
      <c r="A174" s="595"/>
      <c r="B174" t="s">
        <v>117</v>
      </c>
      <c r="C174" s="34">
        <v>0.05</v>
      </c>
      <c r="D174" s="34">
        <v>0.05</v>
      </c>
      <c r="E174" s="34">
        <v>7.8200000000000006E-2</v>
      </c>
      <c r="F174" s="34">
        <v>0</v>
      </c>
      <c r="G174" s="34">
        <v>0</v>
      </c>
      <c r="H174" s="34">
        <v>7.8200000000000006E-2</v>
      </c>
      <c r="I174" s="34">
        <v>0</v>
      </c>
      <c r="J174" s="34">
        <v>0</v>
      </c>
      <c r="K174" s="34">
        <v>7.8200000000000006E-2</v>
      </c>
      <c r="L174" s="34">
        <v>7.8200000000000006E-2</v>
      </c>
      <c r="M174" s="34">
        <v>7.8200000000000006E-2</v>
      </c>
      <c r="N174" s="39"/>
      <c r="O174" s="89">
        <f t="shared" si="91"/>
        <v>7.532633095563844E-2</v>
      </c>
    </row>
    <row r="175" spans="1:15" x14ac:dyDescent="0.3">
      <c r="A175" s="349">
        <v>6</v>
      </c>
      <c r="B175" s="350" t="s">
        <v>42</v>
      </c>
      <c r="C175" s="354">
        <f>SUM(C176:C177)</f>
        <v>0.50619999999999998</v>
      </c>
      <c r="D175" s="354">
        <f>SUM(D176:D177)</f>
        <v>0.50619999999999998</v>
      </c>
      <c r="E175" s="354">
        <f t="shared" ref="E175:H175" si="109">SUM(E176:E177)</f>
        <v>0.62129999999999996</v>
      </c>
      <c r="F175" s="354">
        <f t="shared" si="109"/>
        <v>0</v>
      </c>
      <c r="G175" s="354">
        <f t="shared" si="109"/>
        <v>0</v>
      </c>
      <c r="H175" s="354">
        <f t="shared" si="109"/>
        <v>0.62129999999999996</v>
      </c>
      <c r="I175" s="354"/>
      <c r="J175" s="354"/>
      <c r="K175" s="354">
        <f t="shared" ref="K175:M175" si="110">SUM(K176:K177)</f>
        <v>0.62129999999999996</v>
      </c>
      <c r="L175" s="354">
        <f t="shared" si="110"/>
        <v>0.62129999999999996</v>
      </c>
      <c r="M175" s="354">
        <f t="shared" si="110"/>
        <v>0.62129999999999996</v>
      </c>
      <c r="N175" s="354"/>
      <c r="O175" s="352">
        <f t="shared" si="91"/>
        <v>0.60957094656007038</v>
      </c>
    </row>
    <row r="176" spans="1:15" x14ac:dyDescent="0.3">
      <c r="A176" s="2" t="s">
        <v>15</v>
      </c>
      <c r="B176" t="s">
        <v>43</v>
      </c>
      <c r="C176" s="34">
        <v>0.19</v>
      </c>
      <c r="D176" s="34">
        <v>0.19</v>
      </c>
      <c r="E176" s="34">
        <v>0.30509999999999998</v>
      </c>
      <c r="F176" s="34">
        <v>0</v>
      </c>
      <c r="G176" s="34">
        <v>0</v>
      </c>
      <c r="H176" s="34">
        <v>0.30509999999999998</v>
      </c>
      <c r="I176" s="34">
        <v>0</v>
      </c>
      <c r="J176" s="34">
        <v>0</v>
      </c>
      <c r="K176" s="34">
        <v>0.30509999999999998</v>
      </c>
      <c r="L176" s="34">
        <v>0.30509999999999998</v>
      </c>
      <c r="M176" s="34">
        <v>0.30509999999999998</v>
      </c>
      <c r="N176" s="39"/>
      <c r="O176" s="89">
        <f t="shared" si="91"/>
        <v>0.29337094656007029</v>
      </c>
    </row>
    <row r="177" spans="1:17" x14ac:dyDescent="0.3">
      <c r="A177" s="2" t="s">
        <v>16</v>
      </c>
      <c r="B177" t="s">
        <v>44</v>
      </c>
      <c r="C177" s="34">
        <v>0.31619999999999998</v>
      </c>
      <c r="D177" s="34">
        <v>0.31619999999999998</v>
      </c>
      <c r="E177" s="34">
        <v>0.31619999999999998</v>
      </c>
      <c r="F177" s="34">
        <v>0</v>
      </c>
      <c r="G177" s="34">
        <v>0</v>
      </c>
      <c r="H177" s="34">
        <v>0.31619999999999998</v>
      </c>
      <c r="I177" s="34">
        <v>0</v>
      </c>
      <c r="J177" s="34">
        <v>0</v>
      </c>
      <c r="K177" s="34">
        <v>0.31619999999999998</v>
      </c>
      <c r="L177" s="34">
        <v>0.31619999999999998</v>
      </c>
      <c r="M177" s="34">
        <v>0.31619999999999998</v>
      </c>
      <c r="N177" s="39"/>
      <c r="O177" s="89">
        <f t="shared" si="91"/>
        <v>0.31620000000000004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91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91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11">SUM(E181:E182)</f>
        <v>0</v>
      </c>
      <c r="F180" s="354">
        <f t="shared" si="111"/>
        <v>0</v>
      </c>
      <c r="G180" s="354">
        <f t="shared" si="111"/>
        <v>0</v>
      </c>
      <c r="H180" s="354">
        <f t="shared" si="111"/>
        <v>0</v>
      </c>
      <c r="I180" s="354"/>
      <c r="J180" s="354"/>
      <c r="K180" s="354">
        <f t="shared" si="111"/>
        <v>0</v>
      </c>
      <c r="L180" s="354">
        <f t="shared" si="111"/>
        <v>0</v>
      </c>
      <c r="M180" s="354">
        <f t="shared" si="111"/>
        <v>0</v>
      </c>
      <c r="N180" s="354"/>
      <c r="O180" s="352">
        <f t="shared" si="91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91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91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12">SUM(E184:E187)</f>
        <v>0</v>
      </c>
      <c r="F183" s="354">
        <f t="shared" si="112"/>
        <v>0</v>
      </c>
      <c r="G183" s="354">
        <f t="shared" si="112"/>
        <v>0</v>
      </c>
      <c r="H183" s="354">
        <f t="shared" si="112"/>
        <v>0</v>
      </c>
      <c r="I183" s="354"/>
      <c r="J183" s="354"/>
      <c r="K183" s="354">
        <f t="shared" si="112"/>
        <v>0</v>
      </c>
      <c r="L183" s="354">
        <f t="shared" si="112"/>
        <v>0</v>
      </c>
      <c r="M183" s="354">
        <f t="shared" si="112"/>
        <v>0</v>
      </c>
      <c r="N183" s="354"/>
      <c r="O183" s="352">
        <f t="shared" si="91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91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91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91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91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13">SUM(C191,C193)</f>
        <v>0.40120674970469755</v>
      </c>
      <c r="D188" s="354">
        <f t="shared" si="113"/>
        <v>0.42606566093669757</v>
      </c>
      <c r="E188" s="354">
        <f t="shared" si="113"/>
        <v>0.62189167237338228</v>
      </c>
      <c r="F188" s="354">
        <f t="shared" si="113"/>
        <v>0</v>
      </c>
      <c r="G188" s="354">
        <f t="shared" si="113"/>
        <v>0</v>
      </c>
      <c r="H188" s="354">
        <f t="shared" si="113"/>
        <v>0.67042296637338228</v>
      </c>
      <c r="I188" s="354"/>
      <c r="J188" s="354"/>
      <c r="K188" s="354">
        <f>SUM(K191,K193)</f>
        <v>0.73600665138138233</v>
      </c>
      <c r="L188" s="354">
        <f>SUM(L191,L193)</f>
        <v>0.75091260661338244</v>
      </c>
      <c r="M188" s="354">
        <f>SUM(M191,M193)</f>
        <v>0.82981964178138234</v>
      </c>
      <c r="N188" s="354"/>
      <c r="O188" s="352">
        <f t="shared" si="91"/>
        <v>0.65724782003121907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91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14">SUM(C183,C180,C175,C166,C159)+C189</f>
        <v>4.7163063631999993</v>
      </c>
      <c r="D190" s="360">
        <f t="shared" si="114"/>
        <v>5.0085303631999993</v>
      </c>
      <c r="E190" s="360">
        <f t="shared" si="114"/>
        <v>7.3105241967999985</v>
      </c>
      <c r="F190" s="360">
        <f t="shared" si="114"/>
        <v>0</v>
      </c>
      <c r="G190" s="360">
        <f t="shared" si="114"/>
        <v>0</v>
      </c>
      <c r="H190" s="360">
        <f t="shared" si="114"/>
        <v>7.8810241967999985</v>
      </c>
      <c r="I190" s="360">
        <f t="shared" si="114"/>
        <v>0</v>
      </c>
      <c r="J190" s="360">
        <f t="shared" si="114"/>
        <v>0</v>
      </c>
      <c r="K190" s="360">
        <f t="shared" si="114"/>
        <v>8.6519801967999985</v>
      </c>
      <c r="L190" s="360">
        <f t="shared" si="114"/>
        <v>8.8272041967999986</v>
      </c>
      <c r="M190" s="360">
        <f t="shared" si="114"/>
        <v>9.7547801967999987</v>
      </c>
      <c r="N190" s="361"/>
      <c r="O190" s="362">
        <f t="shared" si="91"/>
        <v>7.7261463773830226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15">SUM(C192:C192)</f>
        <v>9.8254810464545594E-2</v>
      </c>
      <c r="D191" s="354">
        <f t="shared" si="115"/>
        <v>0.10434271305654559</v>
      </c>
      <c r="E191" s="354">
        <f t="shared" si="115"/>
        <v>0.15230015059193439</v>
      </c>
      <c r="F191" s="354">
        <f t="shared" si="115"/>
        <v>0</v>
      </c>
      <c r="G191" s="354">
        <f t="shared" si="115"/>
        <v>0</v>
      </c>
      <c r="H191" s="354">
        <f t="shared" si="115"/>
        <v>0.16418537709193437</v>
      </c>
      <c r="I191" s="354"/>
      <c r="J191" s="354"/>
      <c r="K191" s="354">
        <f>SUM(K192:K192)</f>
        <v>0.18024670343993437</v>
      </c>
      <c r="L191" s="354">
        <f>SUM(L192:L192)</f>
        <v>0.18389714503193438</v>
      </c>
      <c r="M191" s="354">
        <f>SUM(M192:M192)</f>
        <v>0.20322133583993438</v>
      </c>
      <c r="N191" s="354"/>
      <c r="O191" s="352">
        <f t="shared" si="91"/>
        <v>0.1609588074800205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16">0.020833*C190</f>
        <v>9.8254810464545594E-2</v>
      </c>
      <c r="D192" s="246">
        <f t="shared" si="116"/>
        <v>0.10434271305654559</v>
      </c>
      <c r="E192" s="246">
        <f t="shared" si="116"/>
        <v>0.15230015059193439</v>
      </c>
      <c r="F192" s="246">
        <f t="shared" si="116"/>
        <v>0</v>
      </c>
      <c r="G192" s="246">
        <f t="shared" si="116"/>
        <v>0</v>
      </c>
      <c r="H192" s="246">
        <f t="shared" si="116"/>
        <v>0.16418537709193437</v>
      </c>
      <c r="I192" s="34"/>
      <c r="J192" s="39"/>
      <c r="K192" s="246">
        <f>0.020833*K190</f>
        <v>0.18024670343993437</v>
      </c>
      <c r="L192" s="246">
        <f t="shared" ref="L192:M192" si="117">0.020833*L190</f>
        <v>0.18389714503193438</v>
      </c>
      <c r="M192" s="246">
        <f t="shared" si="117"/>
        <v>0.20322133583993438</v>
      </c>
      <c r="N192" s="39"/>
      <c r="O192" s="246">
        <f t="shared" si="91"/>
        <v>0.1609588074800205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0.30295193924015196</v>
      </c>
      <c r="D193" s="354">
        <f>SUM(D194,D195)</f>
        <v>0.32172294788015199</v>
      </c>
      <c r="E193" s="354">
        <f t="shared" ref="E193:M193" si="118">SUM(E194,E195)</f>
        <v>0.46959152178144792</v>
      </c>
      <c r="F193" s="354">
        <f t="shared" si="118"/>
        <v>0</v>
      </c>
      <c r="G193" s="354">
        <f t="shared" si="118"/>
        <v>0</v>
      </c>
      <c r="H193" s="354">
        <f t="shared" si="118"/>
        <v>0.50623758928144791</v>
      </c>
      <c r="I193" s="354"/>
      <c r="J193" s="354"/>
      <c r="K193" s="354">
        <f t="shared" si="118"/>
        <v>0.5557599479414479</v>
      </c>
      <c r="L193" s="354">
        <f t="shared" si="118"/>
        <v>0.567015461581448</v>
      </c>
      <c r="M193" s="354">
        <f t="shared" si="118"/>
        <v>0.62659830594144794</v>
      </c>
      <c r="N193" s="354"/>
      <c r="O193" s="352">
        <f t="shared" si="91"/>
        <v>0.49628901255119856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9.8254810464545594E-2</v>
      </c>
      <c r="D194" s="39">
        <f t="shared" ref="D194:M194" si="119">D192</f>
        <v>0.10434271305654559</v>
      </c>
      <c r="E194" s="39">
        <f t="shared" si="119"/>
        <v>0.15230015059193439</v>
      </c>
      <c r="F194" s="39">
        <f t="shared" si="119"/>
        <v>0</v>
      </c>
      <c r="G194" s="39">
        <f t="shared" si="119"/>
        <v>0</v>
      </c>
      <c r="H194" s="39">
        <f>H192</f>
        <v>0.16418537709193437</v>
      </c>
      <c r="I194" s="39"/>
      <c r="J194" s="39"/>
      <c r="K194" s="39">
        <f t="shared" si="119"/>
        <v>0.18024670343993437</v>
      </c>
      <c r="L194" s="39">
        <f t="shared" si="119"/>
        <v>0.18389714503193438</v>
      </c>
      <c r="M194" s="39">
        <f t="shared" si="119"/>
        <v>0.20322133583993438</v>
      </c>
      <c r="N194" s="39"/>
      <c r="O194" s="246">
        <f t="shared" si="91"/>
        <v>0.1609588074800205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0.20469712877560639</v>
      </c>
      <c r="D195" s="246">
        <f t="shared" ref="D195:H195" si="120">0.043402*D190</f>
        <v>0.21738023482360638</v>
      </c>
      <c r="E195" s="246">
        <f t="shared" si="120"/>
        <v>0.31729137118951356</v>
      </c>
      <c r="F195" s="246">
        <f t="shared" si="120"/>
        <v>0</v>
      </c>
      <c r="G195" s="246">
        <f t="shared" si="120"/>
        <v>0</v>
      </c>
      <c r="H195" s="246">
        <f t="shared" si="120"/>
        <v>0.34205221218951354</v>
      </c>
      <c r="I195" s="34"/>
      <c r="J195" s="34"/>
      <c r="K195" s="246">
        <f t="shared" ref="K195:M195" si="121">0.043402*K190</f>
        <v>0.37551324450151358</v>
      </c>
      <c r="L195" s="246">
        <f t="shared" si="121"/>
        <v>0.38311831654951356</v>
      </c>
      <c r="M195" s="246">
        <f t="shared" si="121"/>
        <v>0.42337697010151359</v>
      </c>
      <c r="N195" s="39"/>
      <c r="O195" s="246">
        <f t="shared" si="91"/>
        <v>0.33533020507117794</v>
      </c>
      <c r="P195" s="246"/>
    </row>
    <row r="196" spans="1:17" ht="28.8" x14ac:dyDescent="0.3">
      <c r="A196" s="370">
        <v>10</v>
      </c>
      <c r="B196" s="371" t="s">
        <v>134</v>
      </c>
      <c r="C196" s="510">
        <v>1.7999999999999999E-2</v>
      </c>
      <c r="D196" s="510">
        <v>1.7999999999999999E-2</v>
      </c>
      <c r="E196" s="510">
        <v>1.7999999999999999E-2</v>
      </c>
      <c r="F196" s="510">
        <v>0</v>
      </c>
      <c r="G196" s="510">
        <v>0</v>
      </c>
      <c r="H196" s="510">
        <v>1.7999999999999999E-2</v>
      </c>
      <c r="I196" s="510">
        <v>0</v>
      </c>
      <c r="J196" s="510">
        <v>0</v>
      </c>
      <c r="K196" s="510">
        <v>1.7999999999999999E-2</v>
      </c>
      <c r="L196" s="510">
        <v>1.7999999999999999E-2</v>
      </c>
      <c r="M196" s="510">
        <v>1.7999999999999999E-2</v>
      </c>
      <c r="N196" s="373"/>
      <c r="O196" s="374">
        <f t="shared" si="91"/>
        <v>1.8000000000000002E-2</v>
      </c>
    </row>
    <row r="197" spans="1:17" ht="18" x14ac:dyDescent="0.3">
      <c r="A197" s="579" t="s">
        <v>60</v>
      </c>
      <c r="B197" s="579"/>
      <c r="C197" s="340">
        <f>SUM(C188,C190,C196)</f>
        <v>5.1355131129046967</v>
      </c>
      <c r="D197" s="340">
        <f t="shared" ref="D197:M197" si="122">SUM(D188,D190,D196)</f>
        <v>5.4525960241366969</v>
      </c>
      <c r="E197" s="340">
        <f t="shared" si="122"/>
        <v>7.9504158691733808</v>
      </c>
      <c r="F197" s="340">
        <f t="shared" si="122"/>
        <v>0</v>
      </c>
      <c r="G197" s="340">
        <f t="shared" si="122"/>
        <v>0</v>
      </c>
      <c r="H197" s="340">
        <f t="shared" si="122"/>
        <v>8.5694471631733808</v>
      </c>
      <c r="I197" s="340">
        <f t="shared" si="122"/>
        <v>0</v>
      </c>
      <c r="J197" s="340">
        <f t="shared" si="122"/>
        <v>0</v>
      </c>
      <c r="K197" s="340">
        <f t="shared" si="122"/>
        <v>9.4059868481813815</v>
      </c>
      <c r="L197" s="340">
        <f t="shared" si="122"/>
        <v>9.5961168034133824</v>
      </c>
      <c r="M197" s="340">
        <f t="shared" si="122"/>
        <v>10.602599838581382</v>
      </c>
      <c r="N197" s="356"/>
      <c r="O197" s="467">
        <f t="shared" si="91"/>
        <v>8.401394197414243</v>
      </c>
      <c r="P197" t="s">
        <v>269</v>
      </c>
      <c r="Q197"/>
    </row>
    <row r="198" spans="1:17" ht="15.6" x14ac:dyDescent="0.3">
      <c r="M198" s="336" t="s">
        <v>150</v>
      </c>
      <c r="O198" s="337">
        <f>O197/SUM($O$101,$O$149,$O$197)</f>
        <v>0.35308527722582533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7F5E-001E-4354-B2CA-AF1C44E154B0}">
  <dimension ref="A1:Q204"/>
  <sheetViews>
    <sheetView topLeftCell="A68" zoomScale="80" zoomScaleNormal="80" workbookViewId="0">
      <selection activeCell="A92" sqref="A92:XFD9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270</v>
      </c>
      <c r="B1" s="535"/>
      <c r="C1" s="1" t="s">
        <v>290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5" si="0">SUM(C59,C107,C155)</f>
        <v>1</v>
      </c>
      <c r="D5" s="417">
        <f t="shared" si="0"/>
        <v>119</v>
      </c>
      <c r="E5" s="417">
        <f t="shared" si="0"/>
        <v>228</v>
      </c>
      <c r="F5" s="417">
        <f t="shared" si="0"/>
        <v>0</v>
      </c>
      <c r="G5" s="417">
        <f t="shared" si="0"/>
        <v>0</v>
      </c>
      <c r="H5" s="417">
        <f t="shared" si="0"/>
        <v>131</v>
      </c>
      <c r="I5" s="456">
        <f t="shared" si="0"/>
        <v>0</v>
      </c>
      <c r="J5" s="417">
        <f t="shared" si="0"/>
        <v>20</v>
      </c>
      <c r="K5" s="417">
        <f t="shared" si="0"/>
        <v>113</v>
      </c>
      <c r="L5" s="417">
        <f t="shared" si="0"/>
        <v>11</v>
      </c>
      <c r="M5" s="417">
        <f t="shared" si="0"/>
        <v>95</v>
      </c>
      <c r="N5" s="604">
        <f>SUM(C5:M5)</f>
        <v>718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ref="C6:M6" si="1">SUM(C60,C108,C156)</f>
        <v>0</v>
      </c>
      <c r="D6" s="451">
        <f t="shared" si="1"/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7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 t="shared" si="1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ref="C7:M7" si="2">SUM(C61,C109,C157)</f>
        <v>6084.26</v>
      </c>
      <c r="D7" s="401">
        <f t="shared" si="2"/>
        <v>976358.12000000011</v>
      </c>
      <c r="E7" s="401">
        <f t="shared" si="2"/>
        <v>1805354.32</v>
      </c>
      <c r="F7" s="401">
        <f t="shared" si="2"/>
        <v>0</v>
      </c>
      <c r="G7" s="401">
        <f t="shared" si="2"/>
        <v>7838.75</v>
      </c>
      <c r="H7" s="401">
        <f t="shared" si="2"/>
        <v>925421.2</v>
      </c>
      <c r="I7" s="401">
        <f t="shared" si="2"/>
        <v>0</v>
      </c>
      <c r="J7" s="401">
        <f t="shared" si="2"/>
        <v>127913.81</v>
      </c>
      <c r="K7" s="401">
        <f t="shared" si="2"/>
        <v>920069.83</v>
      </c>
      <c r="L7" s="401">
        <f t="shared" si="2"/>
        <v>17114.53</v>
      </c>
      <c r="M7" s="401">
        <f t="shared" si="2"/>
        <v>546934.59</v>
      </c>
      <c r="N7" s="610">
        <f>SUM(C7:M7)</f>
        <v>5333089.41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0.94259999999999999</v>
      </c>
      <c r="D9" s="405">
        <f t="shared" ref="D9:M9" si="3">SUM(D10:D15)</f>
        <v>1.1414105506238632</v>
      </c>
      <c r="E9" s="405">
        <f t="shared" si="3"/>
        <v>1.3283956745001499</v>
      </c>
      <c r="F9" s="405">
        <f t="shared" ref="F9:F47" si="4">IF(F$7 &gt; 0,(F64*F$62+F113*F$111+F162*F$160)/(SUM(F$160,F$111,F$62)),0)</f>
        <v>0</v>
      </c>
      <c r="G9" s="405">
        <f t="shared" si="3"/>
        <v>1.5488993200956787</v>
      </c>
      <c r="H9" s="405">
        <f t="shared" si="3"/>
        <v>1.9484825956783789</v>
      </c>
      <c r="I9" s="405">
        <f t="shared" ref="I9:I47" si="5">IF(I$7 &gt; 0,(I64*I$62+I113*I$111+I162*I$160)/(SUM(I$160,I$111,I$62)),0)</f>
        <v>0</v>
      </c>
      <c r="J9" s="405">
        <f t="shared" si="3"/>
        <v>2.3092602126094128</v>
      </c>
      <c r="K9" s="405">
        <f t="shared" si="3"/>
        <v>2.6343685603818128</v>
      </c>
      <c r="L9" s="405">
        <f t="shared" si="3"/>
        <v>5.3984826568792723</v>
      </c>
      <c r="M9" s="405">
        <f t="shared" si="3"/>
        <v>3.7442022609626506</v>
      </c>
      <c r="N9" s="603">
        <f>SUM(N10:O15)</f>
        <v>1.9112954298516216</v>
      </c>
      <c r="O9" s="603"/>
      <c r="P9" s="406">
        <f t="shared" ref="P9:P47" si="6">N9/$N$47</f>
        <v>0.23300780492028839</v>
      </c>
      <c r="Q9" s="405">
        <f t="shared" ref="Q9:Q47" si="7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0" si="8">(C64*C$61+C112*C$109+C160*C$157)/(SUM(C$157,C$109,C$61))</f>
        <v>0.57999999999999996</v>
      </c>
      <c r="D10" s="422">
        <f t="shared" si="8"/>
        <v>0.78562661885477014</v>
      </c>
      <c r="E10" s="422">
        <f t="shared" si="8"/>
        <v>0.90522931786819538</v>
      </c>
      <c r="F10" s="422">
        <f t="shared" si="4"/>
        <v>0</v>
      </c>
      <c r="G10" s="422">
        <f t="shared" si="8"/>
        <v>1.2934608847073834</v>
      </c>
      <c r="H10" s="422">
        <f t="shared" si="8"/>
        <v>1.3601638751035747</v>
      </c>
      <c r="I10" s="422">
        <f t="shared" si="5"/>
        <v>0</v>
      </c>
      <c r="J10" s="422">
        <f t="shared" si="8"/>
        <v>0.9793667574908449</v>
      </c>
      <c r="K10" s="422">
        <f t="shared" si="8"/>
        <v>1.8940768589499339</v>
      </c>
      <c r="L10" s="422">
        <f t="shared" si="8"/>
        <v>2.5109466424727995</v>
      </c>
      <c r="M10" s="422">
        <f t="shared" si="8"/>
        <v>2.3949976429393507</v>
      </c>
      <c r="N10" s="600">
        <f t="shared" ref="N10:N15" si="9">(O64*$O$61+O112*$O$109+O160*$O$157)/$N$7</f>
        <v>1.2927859939081727</v>
      </c>
      <c r="O10" s="600"/>
      <c r="P10" s="423">
        <f t="shared" si="6"/>
        <v>0.15760474386506632</v>
      </c>
      <c r="Q10" s="422">
        <f t="shared" si="7"/>
        <v>0</v>
      </c>
    </row>
    <row r="11" spans="1:17" x14ac:dyDescent="0.3">
      <c r="A11" s="438" t="s">
        <v>4</v>
      </c>
      <c r="B11" s="439" t="s">
        <v>31</v>
      </c>
      <c r="C11" s="440">
        <f t="shared" ref="C11:M11" si="10">(C65*C$61+C113*C$109+C161*C$157)/(SUM(C$157,C$109,C$61))</f>
        <v>2.3199999999999998E-2</v>
      </c>
      <c r="D11" s="440">
        <f t="shared" si="10"/>
        <v>3.142506475419081E-2</v>
      </c>
      <c r="E11" s="440">
        <f t="shared" si="10"/>
        <v>3.6209172714727816E-2</v>
      </c>
      <c r="F11" s="440">
        <f t="shared" si="4"/>
        <v>0</v>
      </c>
      <c r="G11" s="440">
        <f t="shared" si="10"/>
        <v>5.173843538829534E-2</v>
      </c>
      <c r="H11" s="440">
        <f t="shared" si="10"/>
        <v>5.440655500414298E-2</v>
      </c>
      <c r="I11" s="440">
        <f t="shared" si="5"/>
        <v>0</v>
      </c>
      <c r="J11" s="440">
        <f t="shared" si="10"/>
        <v>5.8762005449450684E-2</v>
      </c>
      <c r="K11" s="440">
        <f t="shared" si="10"/>
        <v>7.5763074357997354E-2</v>
      </c>
      <c r="L11" s="440">
        <f t="shared" si="10"/>
        <v>0.10043786569891199</v>
      </c>
      <c r="M11" s="440">
        <f t="shared" si="10"/>
        <v>9.5799905717574019E-2</v>
      </c>
      <c r="N11" s="599">
        <f t="shared" si="9"/>
        <v>5.2181240742986156E-2</v>
      </c>
      <c r="O11" s="599"/>
      <c r="P11" s="441">
        <f t="shared" si="6"/>
        <v>6.3614636301852229E-3</v>
      </c>
      <c r="Q11" s="440">
        <f t="shared" si="7"/>
        <v>0</v>
      </c>
    </row>
    <row r="12" spans="1:17" x14ac:dyDescent="0.3">
      <c r="A12" s="438" t="s">
        <v>192</v>
      </c>
      <c r="B12" s="439" t="s">
        <v>195</v>
      </c>
      <c r="C12" s="440">
        <f t="shared" ref="C12:M12" si="11">(C66*C$61+C114*C$109+C162*C$157)/(SUM(C$157,C$109,C$61))</f>
        <v>0</v>
      </c>
      <c r="D12" s="440">
        <f t="shared" si="11"/>
        <v>2.5406503803133217E-2</v>
      </c>
      <c r="E12" s="440">
        <f t="shared" si="11"/>
        <v>3.1957140883015135E-2</v>
      </c>
      <c r="F12" s="440">
        <f t="shared" si="4"/>
        <v>0</v>
      </c>
      <c r="G12" s="440">
        <f t="shared" si="11"/>
        <v>0</v>
      </c>
      <c r="H12" s="440">
        <f t="shared" si="11"/>
        <v>4.8982665255561476E-2</v>
      </c>
      <c r="I12" s="440">
        <f t="shared" si="5"/>
        <v>0</v>
      </c>
      <c r="J12" s="440">
        <f t="shared" si="11"/>
        <v>7.1979385509664665E-2</v>
      </c>
      <c r="K12" s="440">
        <f t="shared" si="11"/>
        <v>4.2636406830120703E-2</v>
      </c>
      <c r="L12" s="440">
        <f t="shared" si="11"/>
        <v>0.24503615752229246</v>
      </c>
      <c r="M12" s="440">
        <f t="shared" si="11"/>
        <v>7.4944062462752634E-2</v>
      </c>
      <c r="N12" s="599">
        <f t="shared" si="9"/>
        <v>4.1523439088188847E-2</v>
      </c>
      <c r="O12" s="599"/>
      <c r="P12" s="441">
        <f t="shared" si="6"/>
        <v>5.062161109981464E-3</v>
      </c>
      <c r="Q12" s="440">
        <f t="shared" si="7"/>
        <v>0</v>
      </c>
    </row>
    <row r="13" spans="1:17" x14ac:dyDescent="0.3">
      <c r="A13" s="420" t="s">
        <v>5</v>
      </c>
      <c r="B13" s="421" t="s">
        <v>32</v>
      </c>
      <c r="C13" s="422">
        <f t="shared" ref="C13:M13" si="12">(C67*C$61+C115*C$109+C163*C$157)/(SUM(C$157,C$109,C$61))</f>
        <v>8.8300000000000003E-2</v>
      </c>
      <c r="D13" s="422">
        <f t="shared" si="12"/>
        <v>0.1298</v>
      </c>
      <c r="E13" s="422">
        <f t="shared" si="12"/>
        <v>0.16889999999999999</v>
      </c>
      <c r="F13" s="422">
        <f t="shared" si="4"/>
        <v>0</v>
      </c>
      <c r="G13" s="422">
        <f t="shared" si="12"/>
        <v>0.20369999999999999</v>
      </c>
      <c r="H13" s="422">
        <f t="shared" si="12"/>
        <v>0.19689999999999999</v>
      </c>
      <c r="I13" s="422">
        <f t="shared" si="5"/>
        <v>0</v>
      </c>
      <c r="J13" s="422">
        <f t="shared" si="12"/>
        <v>0.19689999999999999</v>
      </c>
      <c r="K13" s="422">
        <f t="shared" si="12"/>
        <v>0.23384796696137725</v>
      </c>
      <c r="L13" s="422">
        <f t="shared" si="12"/>
        <v>0.23387654162866289</v>
      </c>
      <c r="M13" s="422">
        <f t="shared" si="12"/>
        <v>0.27603031639670117</v>
      </c>
      <c r="N13" s="600">
        <f t="shared" si="9"/>
        <v>0.18963135287994357</v>
      </c>
      <c r="O13" s="600"/>
      <c r="P13" s="423">
        <f t="shared" si="6"/>
        <v>2.3118134741760193E-2</v>
      </c>
      <c r="Q13" s="422">
        <f t="shared" si="7"/>
        <v>0</v>
      </c>
    </row>
    <row r="14" spans="1:17" x14ac:dyDescent="0.3">
      <c r="A14" s="438" t="s">
        <v>6</v>
      </c>
      <c r="B14" s="439" t="s">
        <v>181</v>
      </c>
      <c r="C14" s="440">
        <f t="shared" ref="C14:M14" si="13">(C68*C$61+C116*C$109+C164*C$157)/(SUM(C$157,C$109,C$61))</f>
        <v>0.25109999999999999</v>
      </c>
      <c r="D14" s="440">
        <f t="shared" si="13"/>
        <v>0.16915236321176905</v>
      </c>
      <c r="E14" s="440">
        <f t="shared" si="13"/>
        <v>0.18610004303421171</v>
      </c>
      <c r="F14" s="440">
        <f t="shared" si="4"/>
        <v>0</v>
      </c>
      <c r="G14" s="440">
        <f t="shared" si="13"/>
        <v>0</v>
      </c>
      <c r="H14" s="440">
        <f t="shared" si="13"/>
        <v>0.28802950031509977</v>
      </c>
      <c r="I14" s="440">
        <f t="shared" si="5"/>
        <v>0</v>
      </c>
      <c r="J14" s="440">
        <f t="shared" si="13"/>
        <v>0.63205206415945236</v>
      </c>
      <c r="K14" s="440">
        <f t="shared" si="13"/>
        <v>0.38804425328238396</v>
      </c>
      <c r="L14" s="440">
        <f t="shared" si="13"/>
        <v>2.3081854495566052</v>
      </c>
      <c r="M14" s="440">
        <f t="shared" si="13"/>
        <v>0.90243033344627188</v>
      </c>
      <c r="N14" s="599">
        <f t="shared" si="9"/>
        <v>0.32629417979887193</v>
      </c>
      <c r="O14" s="599"/>
      <c r="P14" s="441">
        <f t="shared" si="6"/>
        <v>3.9778827179586453E-2</v>
      </c>
      <c r="Q14" s="440">
        <f t="shared" si="7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4"/>
        <v>0</v>
      </c>
      <c r="G15" s="422"/>
      <c r="H15" s="422"/>
      <c r="I15" s="422">
        <f t="shared" si="5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9"/>
        <v>8.8792234334582436E-3</v>
      </c>
      <c r="O15" s="600"/>
      <c r="P15" s="423">
        <f t="shared" si="6"/>
        <v>1.0824743937087253E-3</v>
      </c>
      <c r="Q15" s="422">
        <f t="shared" si="7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14">SUM(C17:C19,C23:C24)</f>
        <v>3.4546305087000002</v>
      </c>
      <c r="D16" s="405">
        <f t="shared" si="14"/>
        <v>3.3447753190924461</v>
      </c>
      <c r="E16" s="405">
        <f t="shared" si="14"/>
        <v>5.3906407876613374</v>
      </c>
      <c r="F16" s="405">
        <f t="shared" si="4"/>
        <v>0</v>
      </c>
      <c r="G16" s="405">
        <f t="shared" si="14"/>
        <v>5.2417321340642706</v>
      </c>
      <c r="H16" s="405">
        <f t="shared" si="14"/>
        <v>5.3574256450664119</v>
      </c>
      <c r="I16" s="405">
        <f t="shared" si="5"/>
        <v>0</v>
      </c>
      <c r="J16" s="405">
        <f t="shared" si="14"/>
        <v>5.7155067798553301</v>
      </c>
      <c r="K16" s="405">
        <f t="shared" si="14"/>
        <v>5.3388459432877386</v>
      </c>
      <c r="L16" s="405">
        <f t="shared" si="14"/>
        <v>5.3228948050661931</v>
      </c>
      <c r="M16" s="405">
        <f t="shared" si="14"/>
        <v>5.3984529092195483</v>
      </c>
      <c r="N16" s="603">
        <f>SUM(N17:O19,N23:O24)</f>
        <v>5.0073416530986883</v>
      </c>
      <c r="O16" s="603"/>
      <c r="P16" s="406">
        <f t="shared" si="6"/>
        <v>0.61044968185009008</v>
      </c>
      <c r="Q16" s="405">
        <f t="shared" si="7"/>
        <v>0</v>
      </c>
    </row>
    <row r="17" spans="1:17" x14ac:dyDescent="0.3">
      <c r="A17" s="420" t="s">
        <v>115</v>
      </c>
      <c r="B17" s="421" t="s">
        <v>114</v>
      </c>
      <c r="C17" s="422">
        <f t="shared" ref="C17:M17" si="15">(C71*C$61+C119*C$109+C167*C$157)/(SUM(C$157,C$109,C$61))</f>
        <v>1.7859</v>
      </c>
      <c r="D17" s="422">
        <f t="shared" si="15"/>
        <v>1.7254775327253897</v>
      </c>
      <c r="E17" s="422">
        <f t="shared" si="15"/>
        <v>2.7007223049944007</v>
      </c>
      <c r="F17" s="422">
        <f t="shared" si="4"/>
        <v>0</v>
      </c>
      <c r="G17" s="422">
        <f t="shared" si="15"/>
        <v>2.6157346917557009</v>
      </c>
      <c r="H17" s="422">
        <f t="shared" si="15"/>
        <v>2.6821717308734665</v>
      </c>
      <c r="I17" s="422">
        <f t="shared" si="5"/>
        <v>0</v>
      </c>
      <c r="J17" s="422">
        <f t="shared" si="15"/>
        <v>2.86202643588679</v>
      </c>
      <c r="K17" s="422">
        <f t="shared" si="15"/>
        <v>2.6707358684785909</v>
      </c>
      <c r="L17" s="422">
        <f t="shared" si="15"/>
        <v>2.6602351141398568</v>
      </c>
      <c r="M17" s="422">
        <f t="shared" si="15"/>
        <v>2.7050337819299379</v>
      </c>
      <c r="N17" s="600">
        <f t="shared" ref="N17:N24" si="16">(O71*$O$61+O119*$O$109+O167*$O$157)/$N$7</f>
        <v>2.5167991044014761</v>
      </c>
      <c r="O17" s="600"/>
      <c r="P17" s="423">
        <f t="shared" si="6"/>
        <v>0.30682532149802816</v>
      </c>
      <c r="Q17" s="422">
        <f t="shared" si="7"/>
        <v>0</v>
      </c>
    </row>
    <row r="18" spans="1:17" x14ac:dyDescent="0.3">
      <c r="A18" s="438" t="s">
        <v>116</v>
      </c>
      <c r="B18" s="439" t="s">
        <v>117</v>
      </c>
      <c r="C18" s="440">
        <f t="shared" ref="C18:M18" si="17">(C72*C$61+C120*C$109+C168*C$157)/(SUM(C$157,C$109,C$61))</f>
        <v>0.7570305087000001</v>
      </c>
      <c r="D18" s="440">
        <f t="shared" si="17"/>
        <v>0.73141784777956376</v>
      </c>
      <c r="E18" s="440">
        <f t="shared" si="17"/>
        <v>1.1448172800309917</v>
      </c>
      <c r="F18" s="440">
        <f t="shared" si="4"/>
        <v>0</v>
      </c>
      <c r="G18" s="440">
        <f t="shared" si="17"/>
        <v>1.1087916256923993</v>
      </c>
      <c r="H18" s="440">
        <f t="shared" si="17"/>
        <v>1.136953821515146</v>
      </c>
      <c r="I18" s="440">
        <f t="shared" si="5"/>
        <v>0</v>
      </c>
      <c r="J18" s="440">
        <f t="shared" si="17"/>
        <v>1.2131929719873591</v>
      </c>
      <c r="K18" s="440">
        <f t="shared" si="17"/>
        <v>1.1321062394969954</v>
      </c>
      <c r="L18" s="440">
        <f t="shared" si="17"/>
        <v>1.1276550432380861</v>
      </c>
      <c r="M18" s="440">
        <f t="shared" si="17"/>
        <v>1.1466448849236273</v>
      </c>
      <c r="N18" s="599">
        <f t="shared" si="16"/>
        <v>1.066853522762055</v>
      </c>
      <c r="O18" s="599"/>
      <c r="P18" s="441">
        <f t="shared" si="6"/>
        <v>0.13006110600576365</v>
      </c>
      <c r="Q18" s="440">
        <f t="shared" si="7"/>
        <v>0</v>
      </c>
    </row>
    <row r="19" spans="1:17" x14ac:dyDescent="0.3">
      <c r="A19" s="420" t="s">
        <v>8</v>
      </c>
      <c r="B19" s="421" t="s">
        <v>35</v>
      </c>
      <c r="C19" s="422">
        <f t="shared" ref="C19:M19" si="18">(C73*C$61+C121*C$109+C169*C$157)/(SUM(C$157,C$109,C$61))</f>
        <v>0.68369999999999997</v>
      </c>
      <c r="D19" s="422">
        <f t="shared" si="18"/>
        <v>0.66707938540112699</v>
      </c>
      <c r="E19" s="422">
        <f t="shared" si="18"/>
        <v>1.1892332914638051</v>
      </c>
      <c r="F19" s="422">
        <f t="shared" si="4"/>
        <v>0</v>
      </c>
      <c r="G19" s="422">
        <f t="shared" si="18"/>
        <v>1.1711405083718704</v>
      </c>
      <c r="H19" s="422">
        <f t="shared" si="18"/>
        <v>1.1846199957187062</v>
      </c>
      <c r="I19" s="422">
        <f t="shared" si="5"/>
        <v>0</v>
      </c>
      <c r="J19" s="422">
        <f t="shared" si="18"/>
        <v>1.2631015471824347</v>
      </c>
      <c r="K19" s="422">
        <f t="shared" si="18"/>
        <v>1.1835442281071207</v>
      </c>
      <c r="L19" s="422">
        <f t="shared" si="18"/>
        <v>1.1835907227367621</v>
      </c>
      <c r="M19" s="422">
        <f t="shared" si="18"/>
        <v>1.1903916010139346</v>
      </c>
      <c r="N19" s="600">
        <f t="shared" si="16"/>
        <v>1.0931267676417973</v>
      </c>
      <c r="O19" s="600"/>
      <c r="P19" s="423">
        <f t="shared" si="6"/>
        <v>0.13326410174464701</v>
      </c>
      <c r="Q19" s="422">
        <f t="shared" si="7"/>
        <v>0</v>
      </c>
    </row>
    <row r="20" spans="1:17" x14ac:dyDescent="0.3">
      <c r="A20" s="438" t="s">
        <v>9</v>
      </c>
      <c r="B20" s="439" t="s">
        <v>108</v>
      </c>
      <c r="C20" s="440">
        <f t="shared" ref="C20:M20" si="19">(C74*C$61+C122*C$109+C170*C$157)/(SUM(C$157,C$109,C$61))</f>
        <v>0.61070000000000002</v>
      </c>
      <c r="D20" s="440">
        <f t="shared" si="19"/>
        <v>0.5958416720311599</v>
      </c>
      <c r="E20" s="440">
        <f t="shared" si="19"/>
        <v>1.0622651475938527</v>
      </c>
      <c r="F20" s="440">
        <f t="shared" si="4"/>
        <v>0</v>
      </c>
      <c r="G20" s="440">
        <f t="shared" si="19"/>
        <v>1.0461316612980387</v>
      </c>
      <c r="H20" s="440">
        <f t="shared" si="19"/>
        <v>1.0581524800047803</v>
      </c>
      <c r="I20" s="440">
        <f t="shared" si="5"/>
        <v>0</v>
      </c>
      <c r="J20" s="440">
        <f t="shared" si="19"/>
        <v>1.1335789403270844</v>
      </c>
      <c r="K20" s="440">
        <f t="shared" si="19"/>
        <v>1.0571910670769411</v>
      </c>
      <c r="L20" s="440">
        <f t="shared" si="19"/>
        <v>1.057228929511941</v>
      </c>
      <c r="M20" s="440">
        <f t="shared" si="19"/>
        <v>1.063297642888156</v>
      </c>
      <c r="N20" s="599">
        <f t="shared" si="16"/>
        <v>0.97654669379244463</v>
      </c>
      <c r="O20" s="599"/>
      <c r="P20" s="441">
        <f t="shared" si="6"/>
        <v>0.11905171642690908</v>
      </c>
      <c r="Q20" s="440">
        <f t="shared" si="7"/>
        <v>0</v>
      </c>
    </row>
    <row r="21" spans="1:17" x14ac:dyDescent="0.3">
      <c r="A21" s="420" t="s">
        <v>10</v>
      </c>
      <c r="B21" s="421" t="s">
        <v>109</v>
      </c>
      <c r="C21" s="422">
        <f t="shared" ref="C21:M21" si="20">(C75*C$61+C123*C$109+C171*C$157)/(SUM(C$157,C$109,C$61))</f>
        <v>6.4799999999999996E-2</v>
      </c>
      <c r="D21" s="422">
        <f t="shared" si="20"/>
        <v>6.3196102958615219E-2</v>
      </c>
      <c r="E21" s="422">
        <f t="shared" si="20"/>
        <v>0.11267118303846303</v>
      </c>
      <c r="F21" s="422">
        <f t="shared" si="4"/>
        <v>0</v>
      </c>
      <c r="G21" s="422">
        <f t="shared" si="20"/>
        <v>0.11094796236644874</v>
      </c>
      <c r="H21" s="422">
        <f t="shared" si="20"/>
        <v>0.11222940101545113</v>
      </c>
      <c r="I21" s="422">
        <f t="shared" si="5"/>
        <v>0</v>
      </c>
      <c r="J21" s="422">
        <f t="shared" si="20"/>
        <v>0.11491034616981544</v>
      </c>
      <c r="K21" s="422">
        <f t="shared" si="20"/>
        <v>0.11213184213746034</v>
      </c>
      <c r="L21" s="422">
        <f t="shared" si="20"/>
        <v>0.11214450136813574</v>
      </c>
      <c r="M21" s="422">
        <f t="shared" si="20"/>
        <v>0.11278237182804621</v>
      </c>
      <c r="N21" s="600">
        <f t="shared" si="16"/>
        <v>0.10345007163737012</v>
      </c>
      <c r="O21" s="600"/>
      <c r="P21" s="423">
        <f t="shared" si="6"/>
        <v>1.2611694526440374E-2</v>
      </c>
      <c r="Q21" s="422">
        <f t="shared" si="7"/>
        <v>0</v>
      </c>
    </row>
    <row r="22" spans="1:17" x14ac:dyDescent="0.3">
      <c r="A22" s="438" t="s">
        <v>11</v>
      </c>
      <c r="B22" s="439" t="s">
        <v>110</v>
      </c>
      <c r="C22" s="440">
        <f t="shared" ref="C22:M22" si="21">(C76*C$61+C124*C$109+C172*C$157)/(SUM(C$157,C$109,C$61))</f>
        <v>8.2000000000000007E-3</v>
      </c>
      <c r="D22" s="440">
        <f t="shared" si="21"/>
        <v>8.0416104113519328E-3</v>
      </c>
      <c r="E22" s="440">
        <f t="shared" si="21"/>
        <v>1.4296960831489298E-2</v>
      </c>
      <c r="F22" s="440">
        <f t="shared" si="4"/>
        <v>0</v>
      </c>
      <c r="G22" s="440">
        <f t="shared" si="21"/>
        <v>1.4060884707383193E-2</v>
      </c>
      <c r="H22" s="440">
        <f t="shared" si="21"/>
        <v>1.4238114698474599E-2</v>
      </c>
      <c r="I22" s="440">
        <f t="shared" si="5"/>
        <v>0</v>
      </c>
      <c r="J22" s="440">
        <f t="shared" si="21"/>
        <v>1.4612260685535049E-2</v>
      </c>
      <c r="K22" s="440">
        <f t="shared" si="21"/>
        <v>1.4221318892719258E-2</v>
      </c>
      <c r="L22" s="440">
        <f t="shared" si="21"/>
        <v>1.4217291856685519E-2</v>
      </c>
      <c r="M22" s="440">
        <f t="shared" si="21"/>
        <v>1.4311586297732607E-2</v>
      </c>
      <c r="N22" s="599">
        <f t="shared" si="16"/>
        <v>1.3130002211982416E-2</v>
      </c>
      <c r="O22" s="599"/>
      <c r="P22" s="441">
        <f t="shared" si="6"/>
        <v>1.6006907912975348E-3</v>
      </c>
      <c r="Q22" s="440">
        <f t="shared" si="7"/>
        <v>0</v>
      </c>
    </row>
    <row r="23" spans="1:17" x14ac:dyDescent="0.3">
      <c r="A23" s="425" t="s">
        <v>14</v>
      </c>
      <c r="B23" s="421" t="s">
        <v>118</v>
      </c>
      <c r="C23" s="422">
        <f t="shared" ref="C23:M23" si="22">(C77*C$61+C125*C$109+C173*C$157)/(SUM(C$157,C$109,C$61))</f>
        <v>0.17449999999999999</v>
      </c>
      <c r="D23" s="422">
        <f t="shared" si="22"/>
        <v>0.16909475283106162</v>
      </c>
      <c r="E23" s="422">
        <f t="shared" si="22"/>
        <v>0.27492530302084961</v>
      </c>
      <c r="F23" s="422">
        <f t="shared" si="4"/>
        <v>0</v>
      </c>
      <c r="G23" s="422">
        <f t="shared" si="22"/>
        <v>0.26766530824429913</v>
      </c>
      <c r="H23" s="422">
        <f t="shared" si="22"/>
        <v>0.27329376557723123</v>
      </c>
      <c r="I23" s="422">
        <f t="shared" si="5"/>
        <v>0</v>
      </c>
      <c r="J23" s="422">
        <f t="shared" si="22"/>
        <v>0.29148582479874535</v>
      </c>
      <c r="K23" s="422">
        <f t="shared" si="22"/>
        <v>0.27241276385728241</v>
      </c>
      <c r="L23" s="422">
        <f t="shared" si="22"/>
        <v>0.2716767977852737</v>
      </c>
      <c r="M23" s="422">
        <f t="shared" si="22"/>
        <v>0.27531057729224989</v>
      </c>
      <c r="N23" s="600">
        <f t="shared" si="16"/>
        <v>0.25513479135970457</v>
      </c>
      <c r="O23" s="600"/>
      <c r="P23" s="423">
        <f t="shared" si="6"/>
        <v>3.1103719898569339E-2</v>
      </c>
      <c r="Q23" s="422">
        <f t="shared" si="7"/>
        <v>0</v>
      </c>
    </row>
    <row r="24" spans="1:17" x14ac:dyDescent="0.3">
      <c r="A24" s="443"/>
      <c r="B24" s="439" t="s">
        <v>117</v>
      </c>
      <c r="C24" s="440">
        <f t="shared" ref="C24:M24" si="23">(C78*C$61+C126*C$109+C174*C$157)/(SUM(C$157,C$109,C$61))</f>
        <v>5.3499999999999992E-2</v>
      </c>
      <c r="D24" s="440">
        <f t="shared" si="23"/>
        <v>5.1705800355304046E-2</v>
      </c>
      <c r="E24" s="440">
        <f t="shared" si="23"/>
        <v>8.0942608151290757E-2</v>
      </c>
      <c r="F24" s="440">
        <f t="shared" si="4"/>
        <v>0</v>
      </c>
      <c r="G24" s="440">
        <f t="shared" si="23"/>
        <v>7.8399999999999997E-2</v>
      </c>
      <c r="H24" s="440">
        <f t="shared" si="23"/>
        <v>8.0386331381861589E-2</v>
      </c>
      <c r="I24" s="440">
        <f t="shared" si="5"/>
        <v>0</v>
      </c>
      <c r="J24" s="440">
        <f t="shared" si="23"/>
        <v>8.5699999999999985E-2</v>
      </c>
      <c r="K24" s="440">
        <f t="shared" si="23"/>
        <v>8.0046843347748933E-2</v>
      </c>
      <c r="L24" s="440">
        <f t="shared" si="23"/>
        <v>7.9737127166214908E-2</v>
      </c>
      <c r="M24" s="440">
        <f t="shared" si="23"/>
        <v>8.1072064059799179E-2</v>
      </c>
      <c r="N24" s="599">
        <f t="shared" si="16"/>
        <v>7.5427466933654874E-2</v>
      </c>
      <c r="O24" s="599"/>
      <c r="P24" s="441">
        <f t="shared" si="6"/>
        <v>9.1954327030818895E-3</v>
      </c>
      <c r="Q24" s="440">
        <f t="shared" si="7"/>
        <v>0</v>
      </c>
    </row>
    <row r="25" spans="1:17" x14ac:dyDescent="0.3">
      <c r="A25" s="404">
        <v>6</v>
      </c>
      <c r="B25" s="398" t="s">
        <v>42</v>
      </c>
      <c r="C25" s="405">
        <f>SUM(C26:C28)</f>
        <v>0.51930000000000009</v>
      </c>
      <c r="D25" s="405">
        <f t="shared" ref="D25:M25" si="24">SUM(D26:D28)</f>
        <v>0.52227735007212306</v>
      </c>
      <c r="E25" s="405">
        <f t="shared" si="24"/>
        <v>0.63229839582182401</v>
      </c>
      <c r="F25" s="405">
        <f t="shared" si="4"/>
        <v>0</v>
      </c>
      <c r="G25" s="405">
        <f t="shared" si="24"/>
        <v>0.62369512422261209</v>
      </c>
      <c r="H25" s="405">
        <f t="shared" si="24"/>
        <v>0.63273356939629222</v>
      </c>
      <c r="I25" s="405">
        <f t="shared" si="5"/>
        <v>0</v>
      </c>
      <c r="J25" s="405">
        <f>SUM(J26:J28)</f>
        <v>1.2092643199432491</v>
      </c>
      <c r="K25" s="405">
        <f t="shared" si="24"/>
        <v>0.62684341883702444</v>
      </c>
      <c r="L25" s="405">
        <f t="shared" si="24"/>
        <v>0.61783255257374869</v>
      </c>
      <c r="M25" s="405">
        <f t="shared" si="24"/>
        <v>0.63189737917289157</v>
      </c>
      <c r="N25" s="603">
        <f>SUM(N26:O28)</f>
        <v>0.62490003323008236</v>
      </c>
      <c r="O25" s="603"/>
      <c r="P25" s="406">
        <f t="shared" si="6"/>
        <v>7.6182144718914824E-2</v>
      </c>
      <c r="Q25" s="405">
        <f t="shared" si="7"/>
        <v>0</v>
      </c>
    </row>
    <row r="26" spans="1:17" x14ac:dyDescent="0.3">
      <c r="A26" s="420" t="s">
        <v>15</v>
      </c>
      <c r="B26" s="421" t="s">
        <v>43</v>
      </c>
      <c r="C26" s="422">
        <f t="shared" ref="C26:M26" si="25">(C80*C$61+C128*C$109+C176*C$157)/(SUM(C$157,C$109,C$61))</f>
        <v>0.19620000000000004</v>
      </c>
      <c r="D26" s="422">
        <f t="shared" si="25"/>
        <v>0.18997618603305108</v>
      </c>
      <c r="E26" s="422">
        <f t="shared" si="25"/>
        <v>0.30615577132692706</v>
      </c>
      <c r="F26" s="422">
        <f t="shared" si="4"/>
        <v>0</v>
      </c>
      <c r="G26" s="422">
        <f t="shared" si="25"/>
        <v>0.29770442353691595</v>
      </c>
      <c r="H26" s="422">
        <f t="shared" si="25"/>
        <v>0.30427078428611748</v>
      </c>
      <c r="I26" s="422">
        <f t="shared" si="5"/>
        <v>0</v>
      </c>
      <c r="J26" s="422">
        <f t="shared" si="25"/>
        <v>0.32457356411321026</v>
      </c>
      <c r="K26" s="422">
        <f t="shared" si="25"/>
        <v>0.30321598859838711</v>
      </c>
      <c r="L26" s="422">
        <f t="shared" si="25"/>
        <v>0.30231017381137548</v>
      </c>
      <c r="M26" s="422">
        <f t="shared" si="25"/>
        <v>0.30659909713335187</v>
      </c>
      <c r="N26" s="600">
        <f>(O80*$O$61+O128*$O$109+O176*$O$157)/$N$7</f>
        <v>0.28438887642744398</v>
      </c>
      <c r="O26" s="600"/>
      <c r="P26" s="423">
        <f t="shared" si="6"/>
        <v>3.4670112639389385E-2</v>
      </c>
      <c r="Q26" s="422">
        <f t="shared" si="7"/>
        <v>0</v>
      </c>
    </row>
    <row r="27" spans="1:17" x14ac:dyDescent="0.3">
      <c r="A27" s="438" t="s">
        <v>16</v>
      </c>
      <c r="B27" s="439" t="s">
        <v>80</v>
      </c>
      <c r="C27" s="440">
        <f t="shared" ref="C27:M27" si="26">(C81*C$61+C129*C$109+C177*C$157)/(SUM(C$157,C$109,C$61))</f>
        <v>0.3231</v>
      </c>
      <c r="D27" s="440">
        <f t="shared" si="26"/>
        <v>0.33230116403907201</v>
      </c>
      <c r="E27" s="440">
        <f t="shared" si="26"/>
        <v>0.32614262449489689</v>
      </c>
      <c r="F27" s="440">
        <f t="shared" si="4"/>
        <v>0</v>
      </c>
      <c r="G27" s="440">
        <f t="shared" si="26"/>
        <v>0.32599070068569608</v>
      </c>
      <c r="H27" s="440">
        <f t="shared" si="26"/>
        <v>0.32846278511017474</v>
      </c>
      <c r="I27" s="440">
        <f t="shared" si="5"/>
        <v>0</v>
      </c>
      <c r="J27" s="440">
        <f t="shared" si="26"/>
        <v>0.34189075583003897</v>
      </c>
      <c r="K27" s="440">
        <f t="shared" si="26"/>
        <v>0.32362743023863733</v>
      </c>
      <c r="L27" s="440">
        <f t="shared" si="26"/>
        <v>0.31552237876237321</v>
      </c>
      <c r="M27" s="440">
        <f t="shared" si="26"/>
        <v>0.3252982820395397</v>
      </c>
      <c r="N27" s="599">
        <f>(O81*$O$61+O129*$O$109+O177*$O$157)/$N$7</f>
        <v>0.32749213335671418</v>
      </c>
      <c r="O27" s="599"/>
      <c r="P27" s="441">
        <f t="shared" si="6"/>
        <v>3.9924870812899041E-2</v>
      </c>
      <c r="Q27" s="440">
        <f t="shared" si="7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4"/>
        <v>0</v>
      </c>
      <c r="G28" s="422"/>
      <c r="H28" s="422"/>
      <c r="I28" s="422">
        <f t="shared" si="5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1.3019023445924189E-2</v>
      </c>
      <c r="O28" s="600"/>
      <c r="P28" s="423">
        <f t="shared" si="6"/>
        <v>1.5871612666264077E-3</v>
      </c>
      <c r="Q28" s="422">
        <f t="shared" si="7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4"/>
        <v>0</v>
      </c>
      <c r="G29" s="440"/>
      <c r="H29" s="440"/>
      <c r="I29" s="440">
        <f t="shared" si="5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1.3019023445924189E-2</v>
      </c>
      <c r="O29" s="599"/>
      <c r="P29" s="441">
        <f t="shared" si="6"/>
        <v>1.5871612666264077E-3</v>
      </c>
      <c r="Q29" s="440">
        <f t="shared" si="7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27">SUM(E31:E32)</f>
        <v>0</v>
      </c>
      <c r="F30" s="405">
        <f t="shared" si="4"/>
        <v>0</v>
      </c>
      <c r="G30" s="405">
        <f t="shared" si="27"/>
        <v>0</v>
      </c>
      <c r="H30" s="405">
        <f t="shared" si="27"/>
        <v>0</v>
      </c>
      <c r="I30" s="405">
        <f t="shared" si="5"/>
        <v>0</v>
      </c>
      <c r="J30" s="405">
        <f t="shared" si="27"/>
        <v>0</v>
      </c>
      <c r="K30" s="405">
        <f t="shared" si="27"/>
        <v>0</v>
      </c>
      <c r="L30" s="405">
        <f t="shared" si="27"/>
        <v>0</v>
      </c>
      <c r="M30" s="405">
        <f t="shared" si="27"/>
        <v>0</v>
      </c>
      <c r="N30" s="603">
        <f>SUM(N31:O32)</f>
        <v>0</v>
      </c>
      <c r="O30" s="603"/>
      <c r="P30" s="406">
        <f t="shared" si="6"/>
        <v>0</v>
      </c>
      <c r="Q30" s="405">
        <f t="shared" si="7"/>
        <v>0</v>
      </c>
    </row>
    <row r="31" spans="1:17" x14ac:dyDescent="0.3">
      <c r="A31" s="420" t="s">
        <v>17</v>
      </c>
      <c r="B31" s="421" t="s">
        <v>46</v>
      </c>
      <c r="C31" s="422">
        <f t="shared" ref="C31:M31" si="28">(C85*C$61+C133*C$109+C181*C$157)/(SUM(C$157,C$109,C$61))</f>
        <v>0</v>
      </c>
      <c r="D31" s="422">
        <f t="shared" si="28"/>
        <v>0</v>
      </c>
      <c r="E31" s="422">
        <f t="shared" si="28"/>
        <v>0</v>
      </c>
      <c r="F31" s="422">
        <f t="shared" si="4"/>
        <v>0</v>
      </c>
      <c r="G31" s="422">
        <f t="shared" si="28"/>
        <v>0</v>
      </c>
      <c r="H31" s="422">
        <f t="shared" si="28"/>
        <v>0</v>
      </c>
      <c r="I31" s="422">
        <f t="shared" si="5"/>
        <v>0</v>
      </c>
      <c r="J31" s="422">
        <f t="shared" si="28"/>
        <v>0</v>
      </c>
      <c r="K31" s="422">
        <f t="shared" si="28"/>
        <v>0</v>
      </c>
      <c r="L31" s="422">
        <f t="shared" si="28"/>
        <v>0</v>
      </c>
      <c r="M31" s="422">
        <f t="shared" si="28"/>
        <v>0</v>
      </c>
      <c r="N31" s="600">
        <f>(O85*$O$61+O133*$O$109+O181*$O$157)/$N$7</f>
        <v>0</v>
      </c>
      <c r="O31" s="600"/>
      <c r="P31" s="423">
        <f t="shared" si="6"/>
        <v>0</v>
      </c>
      <c r="Q31" s="422">
        <f t="shared" si="7"/>
        <v>0</v>
      </c>
    </row>
    <row r="32" spans="1:17" x14ac:dyDescent="0.3">
      <c r="A32" s="438" t="s">
        <v>18</v>
      </c>
      <c r="B32" s="439" t="s">
        <v>48</v>
      </c>
      <c r="C32" s="440">
        <f t="shared" ref="C32:M32" si="29">(C86*C$61+C134*C$109+C182*C$157)/(SUM(C$157,C$109,C$61))</f>
        <v>0</v>
      </c>
      <c r="D32" s="440">
        <f t="shared" si="29"/>
        <v>0</v>
      </c>
      <c r="E32" s="440">
        <f t="shared" si="29"/>
        <v>0</v>
      </c>
      <c r="F32" s="440">
        <f t="shared" si="4"/>
        <v>0</v>
      </c>
      <c r="G32" s="440">
        <f t="shared" si="29"/>
        <v>0</v>
      </c>
      <c r="H32" s="440">
        <f t="shared" si="29"/>
        <v>0</v>
      </c>
      <c r="I32" s="440">
        <f t="shared" si="5"/>
        <v>0</v>
      </c>
      <c r="J32" s="440">
        <f t="shared" si="29"/>
        <v>0</v>
      </c>
      <c r="K32" s="440">
        <f t="shared" si="29"/>
        <v>0</v>
      </c>
      <c r="L32" s="440">
        <f t="shared" si="29"/>
        <v>0</v>
      </c>
      <c r="M32" s="440">
        <f t="shared" si="29"/>
        <v>0</v>
      </c>
      <c r="N32" s="599">
        <f>(O86*$O$61+O134*$O$109+O182*$O$157)/$N$7</f>
        <v>0</v>
      </c>
      <c r="O32" s="599"/>
      <c r="P32" s="441">
        <f t="shared" si="6"/>
        <v>0</v>
      </c>
      <c r="Q32" s="440">
        <f t="shared" si="7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30">SUM(E34:E37)</f>
        <v>0</v>
      </c>
      <c r="F33" s="405">
        <f t="shared" si="4"/>
        <v>0</v>
      </c>
      <c r="G33" s="405">
        <f t="shared" si="30"/>
        <v>0</v>
      </c>
      <c r="H33" s="405">
        <f t="shared" si="30"/>
        <v>0</v>
      </c>
      <c r="I33" s="405">
        <f t="shared" si="5"/>
        <v>0</v>
      </c>
      <c r="J33" s="405">
        <f t="shared" si="30"/>
        <v>0</v>
      </c>
      <c r="K33" s="405">
        <f t="shared" si="30"/>
        <v>0</v>
      </c>
      <c r="L33" s="405">
        <f t="shared" si="30"/>
        <v>0</v>
      </c>
      <c r="M33" s="405">
        <f t="shared" si="30"/>
        <v>0</v>
      </c>
      <c r="N33" s="603">
        <f>SUM(N34:O37)</f>
        <v>0</v>
      </c>
      <c r="O33" s="603"/>
      <c r="P33" s="406">
        <f t="shared" si="6"/>
        <v>0</v>
      </c>
      <c r="Q33" s="405">
        <f t="shared" si="7"/>
        <v>0</v>
      </c>
    </row>
    <row r="34" spans="1:17" x14ac:dyDescent="0.3">
      <c r="A34" s="420" t="s">
        <v>19</v>
      </c>
      <c r="B34" s="421" t="s">
        <v>46</v>
      </c>
      <c r="C34" s="422">
        <f t="shared" ref="C34:M34" si="31">(C88*C$61+C136*C$109+C184*C$157)/(SUM(C$157,C$109,C$61))</f>
        <v>0</v>
      </c>
      <c r="D34" s="422">
        <f t="shared" si="31"/>
        <v>0</v>
      </c>
      <c r="E34" s="422">
        <f t="shared" si="31"/>
        <v>0</v>
      </c>
      <c r="F34" s="422">
        <f t="shared" si="4"/>
        <v>0</v>
      </c>
      <c r="G34" s="422">
        <f t="shared" si="31"/>
        <v>0</v>
      </c>
      <c r="H34" s="422">
        <f t="shared" si="31"/>
        <v>0</v>
      </c>
      <c r="I34" s="422">
        <f t="shared" si="5"/>
        <v>0</v>
      </c>
      <c r="J34" s="422">
        <f t="shared" si="31"/>
        <v>0</v>
      </c>
      <c r="K34" s="422">
        <f t="shared" si="31"/>
        <v>0</v>
      </c>
      <c r="L34" s="422">
        <f t="shared" si="31"/>
        <v>0</v>
      </c>
      <c r="M34" s="422">
        <f t="shared" si="31"/>
        <v>0</v>
      </c>
      <c r="N34" s="600">
        <f t="shared" ref="N34:N47" si="32">(O88*$O$61+O136*$O$109+O184*$O$157)/$N$7</f>
        <v>0</v>
      </c>
      <c r="O34" s="600"/>
      <c r="P34" s="423">
        <f t="shared" si="6"/>
        <v>0</v>
      </c>
      <c r="Q34" s="422">
        <f t="shared" si="7"/>
        <v>0</v>
      </c>
    </row>
    <row r="35" spans="1:17" x14ac:dyDescent="0.3">
      <c r="A35" s="438" t="s">
        <v>19</v>
      </c>
      <c r="B35" s="439" t="s">
        <v>47</v>
      </c>
      <c r="C35" s="440">
        <f t="shared" ref="C35:M35" si="33">(C89*C$61+C137*C$109+C185*C$157)/(SUM(C$157,C$109,C$61))</f>
        <v>0</v>
      </c>
      <c r="D35" s="440">
        <f t="shared" si="33"/>
        <v>0</v>
      </c>
      <c r="E35" s="440">
        <f t="shared" si="33"/>
        <v>0</v>
      </c>
      <c r="F35" s="440">
        <f t="shared" si="4"/>
        <v>0</v>
      </c>
      <c r="G35" s="440">
        <f t="shared" si="33"/>
        <v>0</v>
      </c>
      <c r="H35" s="440">
        <f t="shared" si="33"/>
        <v>0</v>
      </c>
      <c r="I35" s="440">
        <f t="shared" si="5"/>
        <v>0</v>
      </c>
      <c r="J35" s="440">
        <f t="shared" si="33"/>
        <v>0</v>
      </c>
      <c r="K35" s="440">
        <f t="shared" si="33"/>
        <v>0</v>
      </c>
      <c r="L35" s="440">
        <f t="shared" si="33"/>
        <v>0</v>
      </c>
      <c r="M35" s="440">
        <f t="shared" si="33"/>
        <v>0</v>
      </c>
      <c r="N35" s="599">
        <f t="shared" si="32"/>
        <v>0</v>
      </c>
      <c r="O35" s="599"/>
      <c r="P35" s="441">
        <f t="shared" si="6"/>
        <v>0</v>
      </c>
      <c r="Q35" s="440">
        <f t="shared" si="7"/>
        <v>0</v>
      </c>
    </row>
    <row r="36" spans="1:17" x14ac:dyDescent="0.3">
      <c r="A36" s="420" t="s">
        <v>20</v>
      </c>
      <c r="B36" s="421" t="s">
        <v>50</v>
      </c>
      <c r="C36" s="422">
        <f t="shared" ref="C36:M36" si="34">(C90*C$61+C138*C$109+C186*C$157)/(SUM(C$157,C$109,C$61))</f>
        <v>0</v>
      </c>
      <c r="D36" s="422">
        <f t="shared" si="34"/>
        <v>0</v>
      </c>
      <c r="E36" s="422">
        <f t="shared" si="34"/>
        <v>0</v>
      </c>
      <c r="F36" s="422">
        <f t="shared" si="4"/>
        <v>0</v>
      </c>
      <c r="G36" s="422">
        <f t="shared" si="34"/>
        <v>0</v>
      </c>
      <c r="H36" s="422">
        <f t="shared" si="34"/>
        <v>0</v>
      </c>
      <c r="I36" s="422">
        <f t="shared" si="5"/>
        <v>0</v>
      </c>
      <c r="J36" s="422">
        <f t="shared" si="34"/>
        <v>0</v>
      </c>
      <c r="K36" s="422">
        <f t="shared" si="34"/>
        <v>0</v>
      </c>
      <c r="L36" s="422">
        <f t="shared" si="34"/>
        <v>0</v>
      </c>
      <c r="M36" s="422">
        <f t="shared" si="34"/>
        <v>0</v>
      </c>
      <c r="N36" s="600">
        <f t="shared" si="32"/>
        <v>0</v>
      </c>
      <c r="O36" s="600"/>
      <c r="P36" s="423">
        <f t="shared" si="6"/>
        <v>0</v>
      </c>
      <c r="Q36" s="422">
        <f t="shared" si="7"/>
        <v>0</v>
      </c>
    </row>
    <row r="37" spans="1:17" x14ac:dyDescent="0.3">
      <c r="A37" s="438" t="s">
        <v>20</v>
      </c>
      <c r="B37" s="439" t="s">
        <v>47</v>
      </c>
      <c r="C37" s="440">
        <f t="shared" ref="C37:M37" si="35">(C91*C$61+C139*C$109+C187*C$157)/(SUM(C$157,C$109,C$61))</f>
        <v>0</v>
      </c>
      <c r="D37" s="440">
        <f t="shared" si="35"/>
        <v>0</v>
      </c>
      <c r="E37" s="440">
        <f t="shared" si="35"/>
        <v>0</v>
      </c>
      <c r="F37" s="440">
        <f t="shared" si="4"/>
        <v>0</v>
      </c>
      <c r="G37" s="440">
        <f t="shared" si="35"/>
        <v>0</v>
      </c>
      <c r="H37" s="440">
        <f t="shared" si="35"/>
        <v>0</v>
      </c>
      <c r="I37" s="440">
        <f t="shared" si="5"/>
        <v>0</v>
      </c>
      <c r="J37" s="440">
        <f t="shared" si="35"/>
        <v>0</v>
      </c>
      <c r="K37" s="440">
        <f t="shared" si="35"/>
        <v>0</v>
      </c>
      <c r="L37" s="440">
        <f t="shared" si="35"/>
        <v>0</v>
      </c>
      <c r="M37" s="440">
        <f t="shared" si="35"/>
        <v>0</v>
      </c>
      <c r="N37" s="599">
        <f t="shared" si="32"/>
        <v>0</v>
      </c>
      <c r="O37" s="599"/>
      <c r="P37" s="441">
        <f t="shared" si="6"/>
        <v>0</v>
      </c>
      <c r="Q37" s="440">
        <f t="shared" si="7"/>
        <v>0</v>
      </c>
    </row>
    <row r="38" spans="1:17" x14ac:dyDescent="0.3">
      <c r="A38" s="404">
        <v>9</v>
      </c>
      <c r="B38" s="398" t="s">
        <v>51</v>
      </c>
      <c r="C38" s="405">
        <f t="shared" ref="C38:M38" si="36">SUM(C41,C43)</f>
        <v>0.41823941731409164</v>
      </c>
      <c r="D38" s="405">
        <f t="shared" si="36"/>
        <v>0.42605994918096241</v>
      </c>
      <c r="E38" s="405">
        <f t="shared" si="36"/>
        <v>0.62536335369892437</v>
      </c>
      <c r="F38" s="405">
        <f t="shared" si="4"/>
        <v>0</v>
      </c>
      <c r="G38" s="405">
        <f t="shared" si="36"/>
        <v>0.6307219333698475</v>
      </c>
      <c r="H38" s="405">
        <f t="shared" si="36"/>
        <v>0.67532438150508156</v>
      </c>
      <c r="I38" s="405">
        <f t="shared" si="5"/>
        <v>0</v>
      </c>
      <c r="J38" s="405">
        <f t="shared" si="36"/>
        <v>0.78552057568392297</v>
      </c>
      <c r="K38" s="405">
        <f t="shared" si="36"/>
        <v>0.7315897273517894</v>
      </c>
      <c r="L38" s="405">
        <f t="shared" si="36"/>
        <v>0.96460391751512053</v>
      </c>
      <c r="M38" s="405">
        <f t="shared" si="36"/>
        <v>0.83150163626853901</v>
      </c>
      <c r="N38" s="603">
        <f t="shared" si="32"/>
        <v>0.64171361539923366</v>
      </c>
      <c r="O38" s="603"/>
      <c r="P38" s="406">
        <f t="shared" si="6"/>
        <v>7.8231904171531211E-2</v>
      </c>
      <c r="Q38" s="405">
        <f t="shared" si="7"/>
        <v>0</v>
      </c>
    </row>
    <row r="39" spans="1:17" x14ac:dyDescent="0.3">
      <c r="A39" s="444"/>
      <c r="B39" s="445" t="s">
        <v>157</v>
      </c>
      <c r="C39" s="500">
        <f t="shared" ref="C39:M39" si="37">(C93*C$61+C141*C$109+C189*C$157)/(SUM(C$157,C$109,C$61))</f>
        <v>0</v>
      </c>
      <c r="D39" s="500">
        <f t="shared" si="37"/>
        <v>0</v>
      </c>
      <c r="E39" s="500">
        <f t="shared" si="37"/>
        <v>0</v>
      </c>
      <c r="F39" s="500">
        <f t="shared" si="4"/>
        <v>0</v>
      </c>
      <c r="G39" s="500">
        <f t="shared" si="37"/>
        <v>0</v>
      </c>
      <c r="H39" s="500">
        <f t="shared" si="37"/>
        <v>0</v>
      </c>
      <c r="I39" s="500">
        <f t="shared" si="5"/>
        <v>0</v>
      </c>
      <c r="J39" s="500">
        <f t="shared" si="37"/>
        <v>0</v>
      </c>
      <c r="K39" s="500">
        <f t="shared" si="37"/>
        <v>0</v>
      </c>
      <c r="L39" s="500">
        <f t="shared" si="37"/>
        <v>0</v>
      </c>
      <c r="M39" s="500">
        <f t="shared" si="37"/>
        <v>0</v>
      </c>
      <c r="N39" s="596">
        <f t="shared" si="32"/>
        <v>0</v>
      </c>
      <c r="O39" s="596"/>
      <c r="P39" s="429">
        <f t="shared" si="6"/>
        <v>0</v>
      </c>
      <c r="Q39" s="430">
        <f t="shared" si="7"/>
        <v>0</v>
      </c>
    </row>
    <row r="40" spans="1:17" x14ac:dyDescent="0.3">
      <c r="A40" s="432"/>
      <c r="B40" s="433" t="s">
        <v>52</v>
      </c>
      <c r="C40" s="434">
        <f t="shared" ref="C40:M40" si="38">SUM(C33,C30,C25,C16,C9)</f>
        <v>4.9165305087000002</v>
      </c>
      <c r="D40" s="434">
        <f t="shared" si="38"/>
        <v>5.0084632197884327</v>
      </c>
      <c r="E40" s="434">
        <f t="shared" si="38"/>
        <v>7.3513348579833107</v>
      </c>
      <c r="F40" s="434">
        <f t="shared" si="4"/>
        <v>0</v>
      </c>
      <c r="G40" s="434">
        <f t="shared" si="38"/>
        <v>7.4143265783825614</v>
      </c>
      <c r="H40" s="434">
        <f t="shared" si="38"/>
        <v>7.9386418101410827</v>
      </c>
      <c r="I40" s="434">
        <f t="shared" si="5"/>
        <v>0</v>
      </c>
      <c r="J40" s="434">
        <f t="shared" si="38"/>
        <v>9.2340313124079927</v>
      </c>
      <c r="K40" s="434">
        <f t="shared" si="38"/>
        <v>8.6000579225065756</v>
      </c>
      <c r="L40" s="434">
        <f t="shared" si="38"/>
        <v>11.339210014519214</v>
      </c>
      <c r="M40" s="434">
        <f t="shared" si="38"/>
        <v>9.7745525493550911</v>
      </c>
      <c r="N40" s="597">
        <f t="shared" si="32"/>
        <v>7.5435371161803904</v>
      </c>
      <c r="O40" s="597"/>
      <c r="P40" s="435">
        <f t="shared" si="6"/>
        <v>0.91963963148929306</v>
      </c>
      <c r="Q40" s="436">
        <f t="shared" si="7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39">SUM(C42:C42)</f>
        <v>0.1024260800877471</v>
      </c>
      <c r="D41" s="427">
        <f t="shared" si="39"/>
        <v>0.10434131425785241</v>
      </c>
      <c r="E41" s="427">
        <f t="shared" si="39"/>
        <v>0.15315035909636635</v>
      </c>
      <c r="F41" s="427">
        <f t="shared" si="4"/>
        <v>0</v>
      </c>
      <c r="G41" s="427">
        <f t="shared" si="39"/>
        <v>0.15446266560744384</v>
      </c>
      <c r="H41" s="427">
        <f t="shared" si="39"/>
        <v>0.16538572483066918</v>
      </c>
      <c r="I41" s="427">
        <f t="shared" si="5"/>
        <v>0</v>
      </c>
      <c r="J41" s="427">
        <f t="shared" si="39"/>
        <v>0.19237257433139568</v>
      </c>
      <c r="K41" s="427">
        <f t="shared" si="39"/>
        <v>0.17916500669957949</v>
      </c>
      <c r="L41" s="427">
        <f t="shared" si="39"/>
        <v>0.2362297622324788</v>
      </c>
      <c r="M41" s="427">
        <f t="shared" si="39"/>
        <v>0.20363325326071463</v>
      </c>
      <c r="N41" s="598">
        <f t="shared" si="32"/>
        <v>0.15715450874138612</v>
      </c>
      <c r="O41" s="598"/>
      <c r="P41" s="428">
        <f t="shared" si="6"/>
        <v>1.9158852442816447E-2</v>
      </c>
      <c r="Q41" s="427">
        <f t="shared" si="7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40">(C96*C$61+C144*C$109+C192*C$157)/(SUM(C$157,C$109,C$61))</f>
        <v>0.1024260800877471</v>
      </c>
      <c r="D42" s="440">
        <f t="shared" si="40"/>
        <v>0.10434131425785241</v>
      </c>
      <c r="E42" s="440">
        <f t="shared" si="40"/>
        <v>0.15315035909636635</v>
      </c>
      <c r="F42" s="440">
        <f t="shared" si="4"/>
        <v>0</v>
      </c>
      <c r="G42" s="440">
        <f t="shared" si="40"/>
        <v>0.15446266560744384</v>
      </c>
      <c r="H42" s="440">
        <f t="shared" si="40"/>
        <v>0.16538572483066918</v>
      </c>
      <c r="I42" s="440">
        <f t="shared" si="5"/>
        <v>0</v>
      </c>
      <c r="J42" s="440">
        <f t="shared" si="40"/>
        <v>0.19237257433139568</v>
      </c>
      <c r="K42" s="440">
        <f t="shared" si="40"/>
        <v>0.17916500669957949</v>
      </c>
      <c r="L42" s="440">
        <f t="shared" si="40"/>
        <v>0.2362297622324788</v>
      </c>
      <c r="M42" s="440">
        <f t="shared" si="40"/>
        <v>0.20363325326071463</v>
      </c>
      <c r="N42" s="599">
        <f t="shared" si="32"/>
        <v>0.15715450874138612</v>
      </c>
      <c r="O42" s="599"/>
      <c r="P42" s="441">
        <f t="shared" si="6"/>
        <v>1.9158852442816447E-2</v>
      </c>
      <c r="Q42" s="440">
        <f t="shared" si="7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0.31581333722634453</v>
      </c>
      <c r="D43" s="427">
        <f t="shared" ref="D43:M43" si="41">SUM(D44,D45)</f>
        <v>0.32171863492310998</v>
      </c>
      <c r="E43" s="427">
        <f t="shared" si="41"/>
        <v>0.47221299460255806</v>
      </c>
      <c r="F43" s="427">
        <f t="shared" si="4"/>
        <v>0</v>
      </c>
      <c r="G43" s="427">
        <f t="shared" si="41"/>
        <v>0.47625926776240368</v>
      </c>
      <c r="H43" s="427">
        <f t="shared" si="41"/>
        <v>0.5099386566744124</v>
      </c>
      <c r="I43" s="427">
        <f t="shared" si="5"/>
        <v>0</v>
      </c>
      <c r="J43" s="427">
        <f t="shared" si="41"/>
        <v>0.59314800135252732</v>
      </c>
      <c r="K43" s="427">
        <f t="shared" si="41"/>
        <v>0.55242472065220993</v>
      </c>
      <c r="L43" s="427">
        <f t="shared" si="41"/>
        <v>0.72837415528264171</v>
      </c>
      <c r="M43" s="427">
        <f t="shared" si="41"/>
        <v>0.62786838300782433</v>
      </c>
      <c r="N43" s="598">
        <f t="shared" si="32"/>
        <v>0.48455910665784746</v>
      </c>
      <c r="O43" s="598"/>
      <c r="P43" s="428">
        <f t="shared" si="6"/>
        <v>5.907305172871475E-2</v>
      </c>
      <c r="Q43" s="427">
        <f t="shared" si="7"/>
        <v>0</v>
      </c>
    </row>
    <row r="44" spans="1:17" x14ac:dyDescent="0.3">
      <c r="A44" s="438" t="s">
        <v>25</v>
      </c>
      <c r="B44" s="439" t="s">
        <v>129</v>
      </c>
      <c r="C44" s="440">
        <f t="shared" ref="C44:M44" si="42">(C98*C$61+C146*C$109+C194*C$157)/(SUM(C$157,C$109,C$61))</f>
        <v>0.1024260800877471</v>
      </c>
      <c r="D44" s="440">
        <f t="shared" si="42"/>
        <v>0.10434131425785241</v>
      </c>
      <c r="E44" s="440">
        <f t="shared" si="42"/>
        <v>0.15315035909636635</v>
      </c>
      <c r="F44" s="440">
        <f t="shared" si="4"/>
        <v>0</v>
      </c>
      <c r="G44" s="440">
        <f t="shared" si="42"/>
        <v>0.15446266560744384</v>
      </c>
      <c r="H44" s="440">
        <f t="shared" si="42"/>
        <v>0.16538572483066918</v>
      </c>
      <c r="I44" s="440">
        <f t="shared" si="5"/>
        <v>0</v>
      </c>
      <c r="J44" s="440">
        <f t="shared" si="42"/>
        <v>0.19237257433139568</v>
      </c>
      <c r="K44" s="440">
        <f t="shared" si="42"/>
        <v>0.17916500669957949</v>
      </c>
      <c r="L44" s="440">
        <f t="shared" si="42"/>
        <v>0.2362297622324788</v>
      </c>
      <c r="M44" s="440">
        <f t="shared" si="42"/>
        <v>0.20363325326071463</v>
      </c>
      <c r="N44" s="599">
        <f t="shared" si="32"/>
        <v>0.15715450874138612</v>
      </c>
      <c r="O44" s="599"/>
      <c r="P44" s="441">
        <f t="shared" si="6"/>
        <v>1.9158852442816447E-2</v>
      </c>
      <c r="Q44" s="440">
        <f t="shared" si="7"/>
        <v>0</v>
      </c>
    </row>
    <row r="45" spans="1:17" x14ac:dyDescent="0.3">
      <c r="A45" s="420" t="s">
        <v>26</v>
      </c>
      <c r="B45" s="421" t="s">
        <v>130</v>
      </c>
      <c r="C45" s="422">
        <f t="shared" ref="C45:M45" si="43">(C99*C$61+C147*C$109+C195*C$157)/(SUM(C$157,C$109,C$61))</f>
        <v>0.21338725713859744</v>
      </c>
      <c r="D45" s="422">
        <f t="shared" si="43"/>
        <v>0.21737732066525756</v>
      </c>
      <c r="E45" s="422">
        <f t="shared" si="43"/>
        <v>0.31906263550619174</v>
      </c>
      <c r="F45" s="422">
        <f t="shared" si="4"/>
        <v>0</v>
      </c>
      <c r="G45" s="422">
        <f t="shared" si="43"/>
        <v>0.32179660215495987</v>
      </c>
      <c r="H45" s="422">
        <f t="shared" si="43"/>
        <v>0.34455293184374325</v>
      </c>
      <c r="I45" s="422">
        <f t="shared" si="5"/>
        <v>0</v>
      </c>
      <c r="J45" s="422">
        <f t="shared" si="43"/>
        <v>0.40077542702113161</v>
      </c>
      <c r="K45" s="422">
        <f t="shared" si="43"/>
        <v>0.37325971395263041</v>
      </c>
      <c r="L45" s="422">
        <f t="shared" si="43"/>
        <v>0.49214439305016289</v>
      </c>
      <c r="M45" s="422">
        <f t="shared" si="43"/>
        <v>0.4242351297471097</v>
      </c>
      <c r="N45" s="600">
        <f t="shared" si="32"/>
        <v>0.32740459791646137</v>
      </c>
      <c r="O45" s="600"/>
      <c r="P45" s="423">
        <f t="shared" si="6"/>
        <v>3.9914199285898302E-2</v>
      </c>
      <c r="Q45" s="422">
        <f t="shared" si="7"/>
        <v>0</v>
      </c>
    </row>
    <row r="46" spans="1:17" ht="28.8" x14ac:dyDescent="0.3">
      <c r="A46" s="438">
        <v>10</v>
      </c>
      <c r="B46" s="447" t="s">
        <v>134</v>
      </c>
      <c r="C46" s="446">
        <f t="shared" ref="C46:M46" si="44">(C100*C$61+C148*C$109+C196*C$157)/(SUM(C$157,C$109,C$61))</f>
        <v>1.8599999999999998E-2</v>
      </c>
      <c r="D46" s="446">
        <f t="shared" si="44"/>
        <v>1.7137138472305632E-2</v>
      </c>
      <c r="E46" s="446">
        <f t="shared" si="44"/>
        <v>1.764197544889692E-2</v>
      </c>
      <c r="F46" s="446">
        <f t="shared" si="4"/>
        <v>0</v>
      </c>
      <c r="G46" s="446">
        <f t="shared" si="44"/>
        <v>1.6926192951682351E-2</v>
      </c>
      <c r="H46" s="446">
        <f t="shared" si="44"/>
        <v>1.7434996590741599E-2</v>
      </c>
      <c r="I46" s="446">
        <f t="shared" si="5"/>
        <v>0</v>
      </c>
      <c r="J46" s="446">
        <f t="shared" si="44"/>
        <v>1.6585824798745343E-2</v>
      </c>
      <c r="K46" s="446">
        <f t="shared" si="44"/>
        <v>1.7442500489337855E-2</v>
      </c>
      <c r="L46" s="446">
        <f t="shared" si="44"/>
        <v>1.7528417198719452E-2</v>
      </c>
      <c r="M46" s="446">
        <f t="shared" si="44"/>
        <v>1.769665943051801E-2</v>
      </c>
      <c r="N46" s="601">
        <f t="shared" si="32"/>
        <v>1.7459175521866974E-2</v>
      </c>
      <c r="O46" s="601"/>
      <c r="P46" s="448">
        <f t="shared" si="6"/>
        <v>2.1284643391754838E-3</v>
      </c>
      <c r="Q46" s="446">
        <f t="shared" si="7"/>
        <v>0</v>
      </c>
    </row>
    <row r="47" spans="1:17" ht="18" x14ac:dyDescent="0.3">
      <c r="A47" s="450"/>
      <c r="B47" s="450" t="s">
        <v>60</v>
      </c>
      <c r="C47" s="410">
        <f t="shared" ref="C47:M47" si="45">SUM(C9,C16,C25,C30,C33,C38,C46)</f>
        <v>5.3533699260140919</v>
      </c>
      <c r="D47" s="410">
        <f t="shared" si="45"/>
        <v>5.4516603074417009</v>
      </c>
      <c r="E47" s="410">
        <f t="shared" si="45"/>
        <v>7.9943401871311321</v>
      </c>
      <c r="F47" s="410">
        <f t="shared" si="4"/>
        <v>0</v>
      </c>
      <c r="G47" s="410">
        <f t="shared" si="45"/>
        <v>8.0619747047040917</v>
      </c>
      <c r="H47" s="410">
        <f t="shared" si="45"/>
        <v>8.6314011882369055</v>
      </c>
      <c r="I47" s="410">
        <f t="shared" si="5"/>
        <v>0</v>
      </c>
      <c r="J47" s="410">
        <f t="shared" si="45"/>
        <v>10.036137712890662</v>
      </c>
      <c r="K47" s="410">
        <f t="shared" si="45"/>
        <v>9.3490901503477026</v>
      </c>
      <c r="L47" s="410">
        <f t="shared" si="45"/>
        <v>12.321342349233053</v>
      </c>
      <c r="M47" s="410">
        <f t="shared" si="45"/>
        <v>10.623750845054147</v>
      </c>
      <c r="N47" s="602">
        <f t="shared" si="32"/>
        <v>8.2027099071014931</v>
      </c>
      <c r="O47" s="602"/>
      <c r="P47" s="411">
        <f t="shared" si="6"/>
        <v>1</v>
      </c>
      <c r="Q47" s="410">
        <f t="shared" si="7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64</v>
      </c>
      <c r="E59" s="1">
        <v>59</v>
      </c>
      <c r="F59" s="1">
        <v>0</v>
      </c>
      <c r="G59" s="1">
        <v>0</v>
      </c>
      <c r="H59" s="1">
        <v>45</v>
      </c>
      <c r="I59" s="1">
        <v>0</v>
      </c>
      <c r="J59" s="1">
        <v>16</v>
      </c>
      <c r="K59" s="1">
        <v>36</v>
      </c>
      <c r="L59" s="1">
        <v>0</v>
      </c>
      <c r="M59" s="1">
        <v>19</v>
      </c>
      <c r="O59" s="1">
        <f>SUM(C59:M59)</f>
        <v>239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506868.21</v>
      </c>
      <c r="E61" s="505">
        <v>470745.62</v>
      </c>
      <c r="F61" s="504">
        <v>0</v>
      </c>
      <c r="G61" s="505">
        <v>3066.15</v>
      </c>
      <c r="H61" s="505">
        <v>334307.45</v>
      </c>
      <c r="I61" s="504">
        <v>0</v>
      </c>
      <c r="J61" s="503">
        <v>112230.7</v>
      </c>
      <c r="K61" s="505">
        <v>212913.82</v>
      </c>
      <c r="L61" s="504">
        <v>0</v>
      </c>
      <c r="M61" s="505">
        <v>124730</v>
      </c>
      <c r="N61" s="342"/>
      <c r="O61" s="344">
        <f>SUM(C61:M61)</f>
        <v>1764861.9500000002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46">SUM(D64:D69)</f>
        <v>1.1508240000000001</v>
      </c>
      <c r="E63" s="354">
        <f t="shared" si="46"/>
        <v>1.314408</v>
      </c>
      <c r="F63" s="354">
        <f>SUM(F64:F69)</f>
        <v>0</v>
      </c>
      <c r="G63" s="354">
        <f t="shared" si="46"/>
        <v>1.5488360000000001</v>
      </c>
      <c r="H63" s="354">
        <f t="shared" si="46"/>
        <v>1.8897040000000001</v>
      </c>
      <c r="I63" s="354">
        <f t="shared" si="46"/>
        <v>0</v>
      </c>
      <c r="J63" s="354">
        <f t="shared" si="46"/>
        <v>2.2357140000000002</v>
      </c>
      <c r="K63" s="354">
        <f t="shared" si="46"/>
        <v>2.77366</v>
      </c>
      <c r="L63" s="354"/>
      <c r="M63" s="354">
        <f t="shared" si="46"/>
        <v>3.4946000000000002</v>
      </c>
      <c r="N63" s="351"/>
      <c r="O63" s="352">
        <f>(C63*$C$61+D63*$D$61+E63*$E$61+F63*$F$61+G63*$G$61+H63*$H$61+I63*$I$61+J63*$J$61+K63*$K$61+L63*$L$61+M63*$M$61)/$O$61</f>
        <v>1.7655243516328289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47">(C64*$C$61+D64*$D$61+E64*$E$61+F64*$F$61+G64*$G$61+H64*$H$61+I64*$I$61+J64*$J$61+K64*$K$61+L64*$L$61+M64*$M$61)/$O$61</f>
        <v>1.1746775942248626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48">D64*0.04</f>
        <v>3.1424000000000001E-2</v>
      </c>
      <c r="E65" s="39">
        <f t="shared" si="48"/>
        <v>3.6208000000000004E-2</v>
      </c>
      <c r="F65" s="39">
        <f t="shared" si="48"/>
        <v>0</v>
      </c>
      <c r="G65" s="39">
        <f t="shared" si="48"/>
        <v>5.1736000000000004E-2</v>
      </c>
      <c r="H65" s="39">
        <f t="shared" si="48"/>
        <v>5.4404000000000008E-2</v>
      </c>
      <c r="I65" s="39">
        <f t="shared" si="48"/>
        <v>0</v>
      </c>
      <c r="J65" s="39">
        <f>0.06*J64</f>
        <v>5.8313999999999998E-2</v>
      </c>
      <c r="K65" s="39">
        <f t="shared" si="48"/>
        <v>7.5759999999999994E-2</v>
      </c>
      <c r="L65" s="39"/>
      <c r="M65" s="39">
        <f t="shared" si="48"/>
        <v>8.9099999999999999E-2</v>
      </c>
      <c r="N65" s="34"/>
      <c r="O65" s="89">
        <f t="shared" si="47"/>
        <v>4.8223200647053439E-2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2.8799999999999999E-2</v>
      </c>
      <c r="E66" s="34">
        <v>1.84E-2</v>
      </c>
      <c r="F66" s="34">
        <v>0</v>
      </c>
      <c r="G66" s="34">
        <v>0</v>
      </c>
      <c r="H66" s="34">
        <v>4.4000000000000003E-3</v>
      </c>
      <c r="I66" s="34">
        <v>0</v>
      </c>
      <c r="J66" s="34">
        <v>6.5799999999999997E-2</v>
      </c>
      <c r="K66" s="34">
        <v>3.85E-2</v>
      </c>
      <c r="L66" s="34">
        <v>0</v>
      </c>
      <c r="M66" s="34">
        <v>0.1055</v>
      </c>
      <c r="N66" s="34"/>
      <c r="O66" s="89">
        <f t="shared" si="47"/>
        <v>3.0297810979493321E-2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47"/>
        <v>0.18021415016738276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0.17519999999999999</v>
      </c>
      <c r="E68" s="34">
        <v>0.1857</v>
      </c>
      <c r="F68" s="34">
        <v>0</v>
      </c>
      <c r="G68" s="34">
        <v>0</v>
      </c>
      <c r="H68" s="34">
        <v>0.27389999999999998</v>
      </c>
      <c r="I68" s="34">
        <v>0</v>
      </c>
      <c r="J68" s="34">
        <v>0.5726</v>
      </c>
      <c r="K68" s="34">
        <v>0.53159999999999996</v>
      </c>
      <c r="L68" s="34">
        <v>0</v>
      </c>
      <c r="M68" s="34">
        <v>0.79649999999999999</v>
      </c>
      <c r="N68" s="34"/>
      <c r="O68" s="89">
        <f t="shared" si="47"/>
        <v>0.30856992135447187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47"/>
        <v>2.3541674259564604E-2</v>
      </c>
    </row>
    <row r="70" spans="1:15" ht="28.8" x14ac:dyDescent="0.3">
      <c r="A70" s="349">
        <v>5</v>
      </c>
      <c r="B70" s="353" t="s">
        <v>71</v>
      </c>
      <c r="C70" s="354">
        <f t="shared" ref="C70:K70" si="49">SUM(C71:C73,C77:C78)</f>
        <v>0</v>
      </c>
      <c r="D70" s="354">
        <f t="shared" si="49"/>
        <v>3.3767052314999999</v>
      </c>
      <c r="E70" s="354">
        <f t="shared" si="49"/>
        <v>5.2363464772999997</v>
      </c>
      <c r="F70" s="354">
        <f t="shared" si="49"/>
        <v>0</v>
      </c>
      <c r="G70" s="354">
        <f t="shared" si="49"/>
        <v>5.2363464772999997</v>
      </c>
      <c r="H70" s="354">
        <f t="shared" si="49"/>
        <v>5.2363464772999997</v>
      </c>
      <c r="I70" s="354">
        <f t="shared" si="49"/>
        <v>0</v>
      </c>
      <c r="J70" s="354">
        <f t="shared" si="49"/>
        <v>5.7143241552999999</v>
      </c>
      <c r="K70" s="354">
        <f t="shared" si="49"/>
        <v>5.2363464772999997</v>
      </c>
      <c r="L70" s="354"/>
      <c r="M70" s="354">
        <f>SUM(M71:M73,M77:M78)</f>
        <v>5.2363464772999997</v>
      </c>
      <c r="N70" s="351"/>
      <c r="O70" s="352">
        <f t="shared" si="47"/>
        <v>4.7326531090371153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1.7455000000000001</v>
      </c>
      <c r="E71" s="34">
        <v>2.6160999999999999</v>
      </c>
      <c r="F71" s="34">
        <v>0</v>
      </c>
      <c r="G71" s="34">
        <v>2.6160999999999999</v>
      </c>
      <c r="H71" s="34">
        <v>2.6160999999999999</v>
      </c>
      <c r="I71" s="34">
        <v>0</v>
      </c>
      <c r="J71" s="34">
        <v>2.8620999999999999</v>
      </c>
      <c r="K71" s="34">
        <v>2.6160999999999999</v>
      </c>
      <c r="L71" s="34">
        <v>0</v>
      </c>
      <c r="M71" s="34">
        <v>2.6160999999999999</v>
      </c>
      <c r="N71" s="39"/>
      <c r="O71" s="89">
        <f t="shared" si="47"/>
        <v>2.38170732615602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0.73990523150000009</v>
      </c>
      <c r="E72" s="39">
        <f t="shared" ref="E72:K72" si="50">E71*0.423893</f>
        <v>1.1089464773</v>
      </c>
      <c r="F72" s="39">
        <f t="shared" si="50"/>
        <v>0</v>
      </c>
      <c r="G72" s="39">
        <f t="shared" si="50"/>
        <v>1.1089464773</v>
      </c>
      <c r="H72" s="39">
        <f t="shared" si="50"/>
        <v>1.1089464773</v>
      </c>
      <c r="I72" s="39">
        <f t="shared" si="50"/>
        <v>0</v>
      </c>
      <c r="J72" s="39">
        <f t="shared" si="50"/>
        <v>1.2132241553000001</v>
      </c>
      <c r="K72" s="39">
        <f t="shared" si="50"/>
        <v>1.1089464773</v>
      </c>
      <c r="L72" s="39"/>
      <c r="M72" s="39">
        <f t="shared" ref="M72" si="51">M71*0.423893</f>
        <v>1.1089464773</v>
      </c>
      <c r="N72" s="39"/>
      <c r="O72" s="89">
        <f t="shared" si="47"/>
        <v>1.0095890636062539</v>
      </c>
    </row>
    <row r="73" spans="1:15" x14ac:dyDescent="0.3">
      <c r="A73" s="280" t="s">
        <v>8</v>
      </c>
      <c r="B73" s="1" t="s">
        <v>35</v>
      </c>
      <c r="C73" s="43">
        <f t="shared" ref="C73:K73" si="52">SUM(C74:C76)</f>
        <v>0</v>
      </c>
      <c r="D73" s="43">
        <f t="shared" ref="D73" si="53">SUM(D74:D76)</f>
        <v>0.66839999999999999</v>
      </c>
      <c r="E73" s="43">
        <f t="shared" si="52"/>
        <v>1.1656</v>
      </c>
      <c r="F73" s="43">
        <f t="shared" si="52"/>
        <v>0</v>
      </c>
      <c r="G73" s="43">
        <f t="shared" ref="G73:I73" si="54">SUM(G74:G76)</f>
        <v>1.1656</v>
      </c>
      <c r="H73" s="43">
        <f t="shared" si="54"/>
        <v>1.1656</v>
      </c>
      <c r="I73" s="43">
        <f t="shared" si="54"/>
        <v>0</v>
      </c>
      <c r="J73" s="43">
        <f t="shared" si="52"/>
        <v>1.2619</v>
      </c>
      <c r="K73" s="43">
        <f t="shared" si="52"/>
        <v>1.1656</v>
      </c>
      <c r="L73" s="43"/>
      <c r="M73" s="43">
        <f t="shared" ref="M73" si="55">SUM(M74:M76)</f>
        <v>1.1656</v>
      </c>
      <c r="N73" s="43"/>
      <c r="O73" s="75">
        <f t="shared" si="47"/>
        <v>1.0289280877283347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0.59699999999999998</v>
      </c>
      <c r="E74" s="34">
        <v>1.0411999999999999</v>
      </c>
      <c r="F74" s="34">
        <v>0</v>
      </c>
      <c r="G74" s="34">
        <v>1.0411999999999999</v>
      </c>
      <c r="H74" s="34">
        <v>1.0411999999999999</v>
      </c>
      <c r="I74" s="34">
        <v>0</v>
      </c>
      <c r="J74" s="34">
        <v>1.1325000000000001</v>
      </c>
      <c r="K74" s="34">
        <v>1.0411999999999999</v>
      </c>
      <c r="L74" s="34">
        <v>0</v>
      </c>
      <c r="M74" s="34">
        <v>1.0411999999999999</v>
      </c>
      <c r="N74" s="39"/>
      <c r="O74" s="89">
        <f t="shared" si="47"/>
        <v>0.91943172459919587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6.3299999999999995E-2</v>
      </c>
      <c r="E75" s="34">
        <v>0.1104</v>
      </c>
      <c r="F75" s="34">
        <v>0</v>
      </c>
      <c r="G75" s="34">
        <v>0.1104</v>
      </c>
      <c r="H75" s="34">
        <v>0.1104</v>
      </c>
      <c r="I75" s="34">
        <v>0</v>
      </c>
      <c r="J75" s="34">
        <v>0.1148</v>
      </c>
      <c r="K75" s="34">
        <v>0.1104</v>
      </c>
      <c r="L75" s="34">
        <v>0</v>
      </c>
      <c r="M75" s="34">
        <v>0.1104</v>
      </c>
      <c r="N75" s="39"/>
      <c r="O75" s="89">
        <f t="shared" si="47"/>
        <v>9.715268759066395E-2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8.0999999999999996E-3</v>
      </c>
      <c r="E76" s="34">
        <v>1.4E-2</v>
      </c>
      <c r="F76" s="34">
        <v>0</v>
      </c>
      <c r="G76" s="34">
        <v>1.4E-2</v>
      </c>
      <c r="H76" s="34">
        <v>1.4E-2</v>
      </c>
      <c r="I76" s="34">
        <v>0</v>
      </c>
      <c r="J76" s="34">
        <v>1.46E-2</v>
      </c>
      <c r="K76" s="34">
        <v>1.4E-2</v>
      </c>
      <c r="L76" s="34">
        <v>0</v>
      </c>
      <c r="M76" s="34">
        <v>1.4E-2</v>
      </c>
      <c r="N76" s="39"/>
      <c r="O76" s="89">
        <f t="shared" si="47"/>
        <v>1.2343675538474836E-2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0.1706</v>
      </c>
      <c r="E77" s="34">
        <v>0.26729999999999998</v>
      </c>
      <c r="F77" s="34">
        <v>0</v>
      </c>
      <c r="G77" s="34">
        <v>0.26729999999999998</v>
      </c>
      <c r="H77" s="34">
        <v>0.26729999999999998</v>
      </c>
      <c r="I77" s="34">
        <v>0</v>
      </c>
      <c r="J77" s="34">
        <v>0.29139999999999999</v>
      </c>
      <c r="K77" s="34">
        <v>0.26729999999999998</v>
      </c>
      <c r="L77" s="34">
        <v>0</v>
      </c>
      <c r="M77" s="34">
        <v>0.26729999999999998</v>
      </c>
      <c r="N77" s="39"/>
      <c r="O77" s="89">
        <f t="shared" si="47"/>
        <v>0.2410603295050924</v>
      </c>
    </row>
    <row r="78" spans="1:15" x14ac:dyDescent="0.3">
      <c r="A78" s="595"/>
      <c r="B78" t="s">
        <v>117</v>
      </c>
      <c r="C78" s="34">
        <v>0</v>
      </c>
      <c r="D78" s="34">
        <v>5.2299999999999999E-2</v>
      </c>
      <c r="E78" s="34">
        <v>7.8399999999999997E-2</v>
      </c>
      <c r="F78" s="34">
        <v>0</v>
      </c>
      <c r="G78" s="34">
        <v>7.8399999999999997E-2</v>
      </c>
      <c r="H78" s="34">
        <v>7.8399999999999997E-2</v>
      </c>
      <c r="I78" s="34">
        <v>0</v>
      </c>
      <c r="J78" s="34">
        <v>8.5699999999999998E-2</v>
      </c>
      <c r="K78" s="34">
        <v>7.8399999999999997E-2</v>
      </c>
      <c r="L78" s="34">
        <v>0</v>
      </c>
      <c r="M78" s="34">
        <v>7.8399999999999997E-2</v>
      </c>
      <c r="N78" s="39"/>
      <c r="O78" s="89">
        <f t="shared" si="47"/>
        <v>7.1368302041414616E-2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0.53769999999999996</v>
      </c>
      <c r="E79" s="354">
        <f t="shared" ref="E79:K79" si="56">SUM(E80:E82)</f>
        <v>0.64329999999999998</v>
      </c>
      <c r="F79" s="354">
        <f>SUM(F80:F82)</f>
        <v>0</v>
      </c>
      <c r="G79" s="354">
        <f t="shared" ref="G79:I79" si="57">SUM(G80:G82)</f>
        <v>0.64329999999999998</v>
      </c>
      <c r="H79" s="354">
        <f t="shared" si="57"/>
        <v>0.64329999999999998</v>
      </c>
      <c r="I79" s="354">
        <f t="shared" si="57"/>
        <v>0</v>
      </c>
      <c r="J79" s="354">
        <f t="shared" si="56"/>
        <v>1.2132000000000001</v>
      </c>
      <c r="K79" s="354">
        <f t="shared" si="56"/>
        <v>0.64329999999999998</v>
      </c>
      <c r="L79" s="354"/>
      <c r="M79" s="354">
        <f t="shared" ref="M79" si="58">SUM(M80:M82)</f>
        <v>0.64329999999999998</v>
      </c>
      <c r="N79" s="354"/>
      <c r="O79" s="352">
        <f t="shared" si="47"/>
        <v>0.64921263976992627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0.1918</v>
      </c>
      <c r="E80" s="34">
        <v>0.2974</v>
      </c>
      <c r="F80" s="34">
        <v>0</v>
      </c>
      <c r="G80" s="34">
        <v>0.2974</v>
      </c>
      <c r="H80" s="34">
        <v>0.2974</v>
      </c>
      <c r="I80" s="34">
        <v>0</v>
      </c>
      <c r="J80" s="34">
        <v>0.32450000000000001</v>
      </c>
      <c r="K80" s="34">
        <v>0.2974</v>
      </c>
      <c r="L80" s="34">
        <v>0</v>
      </c>
      <c r="M80" s="34">
        <v>0.2974</v>
      </c>
      <c r="N80" s="39"/>
      <c r="O80" s="89">
        <f t="shared" si="47"/>
        <v>0.26879502553953299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0.34589999999999999</v>
      </c>
      <c r="E81" s="34">
        <v>0.34589999999999999</v>
      </c>
      <c r="F81" s="34">
        <v>0</v>
      </c>
      <c r="G81" s="34">
        <v>0.34589999999999999</v>
      </c>
      <c r="H81" s="34">
        <v>0.34589999999999999</v>
      </c>
      <c r="I81" s="34">
        <v>0</v>
      </c>
      <c r="J81" s="34">
        <v>0.34589999999999999</v>
      </c>
      <c r="K81" s="34">
        <v>0.34589999999999999</v>
      </c>
      <c r="L81" s="34">
        <v>0</v>
      </c>
      <c r="M81" s="34">
        <v>0.34589999999999999</v>
      </c>
      <c r="N81" s="39"/>
      <c r="O81" s="89">
        <f t="shared" si="47"/>
        <v>0.34589999999999999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47"/>
        <v>3.4517614230393484E-2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47"/>
        <v>3.4517614230393484E-2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59">SUM(E85:E86)</f>
        <v>0</v>
      </c>
      <c r="F84" s="354">
        <f>SUM(F85:F86)</f>
        <v>0</v>
      </c>
      <c r="G84" s="354">
        <f t="shared" si="59"/>
        <v>0</v>
      </c>
      <c r="H84" s="354">
        <f t="shared" si="59"/>
        <v>0</v>
      </c>
      <c r="I84" s="354">
        <f t="shared" si="59"/>
        <v>0</v>
      </c>
      <c r="J84" s="354">
        <f t="shared" si="59"/>
        <v>0</v>
      </c>
      <c r="K84" s="354">
        <f t="shared" si="59"/>
        <v>0</v>
      </c>
      <c r="L84" s="354"/>
      <c r="M84" s="354">
        <f t="shared" si="59"/>
        <v>0</v>
      </c>
      <c r="N84" s="354"/>
      <c r="O84" s="352">
        <f t="shared" si="4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4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4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60">SUM(E88:E91)</f>
        <v>0</v>
      </c>
      <c r="F87" s="354">
        <f>SUM(F88:F91)</f>
        <v>0</v>
      </c>
      <c r="G87" s="354">
        <f t="shared" si="60"/>
        <v>0</v>
      </c>
      <c r="H87" s="354">
        <f t="shared" si="60"/>
        <v>0</v>
      </c>
      <c r="I87" s="354">
        <f t="shared" si="60"/>
        <v>0</v>
      </c>
      <c r="J87" s="354">
        <f t="shared" si="60"/>
        <v>0</v>
      </c>
      <c r="K87" s="354">
        <f t="shared" si="60"/>
        <v>0</v>
      </c>
      <c r="L87" s="354"/>
      <c r="M87" s="354">
        <f t="shared" si="60"/>
        <v>0</v>
      </c>
      <c r="N87" s="354"/>
      <c r="O87" s="352">
        <f t="shared" si="4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4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4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4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47"/>
        <v>0</v>
      </c>
    </row>
    <row r="92" spans="1:17" x14ac:dyDescent="0.3">
      <c r="A92" s="349">
        <v>9</v>
      </c>
      <c r="B92" s="350" t="s">
        <v>51</v>
      </c>
      <c r="C92" s="354">
        <f t="shared" ref="C92:K92" si="61">SUM(C95,C97)</f>
        <v>0</v>
      </c>
      <c r="D92" s="354">
        <f t="shared" si="61"/>
        <v>0.43088892026524206</v>
      </c>
      <c r="E92" s="354">
        <f t="shared" si="61"/>
        <v>0.6119838262749564</v>
      </c>
      <c r="F92" s="354">
        <f t="shared" si="61"/>
        <v>0</v>
      </c>
      <c r="G92" s="354">
        <f t="shared" si="61"/>
        <v>0.63192614737895636</v>
      </c>
      <c r="H92" s="354">
        <f t="shared" si="61"/>
        <v>0.66092310640295648</v>
      </c>
      <c r="I92" s="354">
        <f t="shared" si="61"/>
        <v>0</v>
      </c>
      <c r="J92" s="354">
        <f t="shared" si="61"/>
        <v>0.77949834339506052</v>
      </c>
      <c r="K92" s="354">
        <f t="shared" si="61"/>
        <v>0.73611947541095635</v>
      </c>
      <c r="L92" s="354"/>
      <c r="M92" s="354">
        <f>SUM(M95,M97)</f>
        <v>0.79744839933095646</v>
      </c>
      <c r="N92" s="354"/>
      <c r="O92" s="352">
        <f t="shared" si="47"/>
        <v>0.60801418106421901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4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62">SUM(C87,C84,C79,C70,C63)+C93</f>
        <v>0</v>
      </c>
      <c r="D94" s="360">
        <f t="shared" si="62"/>
        <v>5.0652292315</v>
      </c>
      <c r="E94" s="360">
        <f t="shared" si="62"/>
        <v>7.1940544772999999</v>
      </c>
      <c r="F94" s="360">
        <f t="shared" si="62"/>
        <v>0</v>
      </c>
      <c r="G94" s="360">
        <f t="shared" si="62"/>
        <v>7.4284824772999993</v>
      </c>
      <c r="H94" s="360">
        <f t="shared" si="62"/>
        <v>7.7693504772999997</v>
      </c>
      <c r="I94" s="360">
        <f t="shared" si="62"/>
        <v>0</v>
      </c>
      <c r="J94" s="360">
        <f t="shared" si="62"/>
        <v>9.1632381553000002</v>
      </c>
      <c r="K94" s="360">
        <f t="shared" si="62"/>
        <v>8.6533064772999992</v>
      </c>
      <c r="L94" s="360">
        <f t="shared" si="62"/>
        <v>0</v>
      </c>
      <c r="M94" s="360">
        <f t="shared" si="62"/>
        <v>9.3742464772999998</v>
      </c>
      <c r="N94" s="361"/>
      <c r="O94" s="455">
        <f t="shared" si="47"/>
        <v>7.1473901004398703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63">SUM(C96:C96)</f>
        <v>0</v>
      </c>
      <c r="D95" s="354">
        <f t="shared" si="63"/>
        <v>0.1055239205798395</v>
      </c>
      <c r="E95" s="354">
        <f t="shared" si="63"/>
        <v>0.14987373692559092</v>
      </c>
      <c r="F95" s="354">
        <f t="shared" si="63"/>
        <v>0</v>
      </c>
      <c r="G95" s="354">
        <f t="shared" si="63"/>
        <v>0.1547575754495909</v>
      </c>
      <c r="H95" s="354">
        <f t="shared" si="63"/>
        <v>0.1618588784935909</v>
      </c>
      <c r="I95" s="354">
        <f t="shared" si="63"/>
        <v>0</v>
      </c>
      <c r="J95" s="354">
        <f t="shared" si="63"/>
        <v>0.19089774048936492</v>
      </c>
      <c r="K95" s="354">
        <f t="shared" si="63"/>
        <v>0.18027433384159089</v>
      </c>
      <c r="L95" s="354"/>
      <c r="M95" s="354">
        <f>SUM(M96:M96)</f>
        <v>0.19529367686159091</v>
      </c>
      <c r="N95" s="354"/>
      <c r="O95" s="352">
        <f t="shared" si="47"/>
        <v>0.14890157796246384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64">0.020833*D94</f>
        <v>0.1055239205798395</v>
      </c>
      <c r="E96" s="246">
        <f t="shared" si="64"/>
        <v>0.14987373692559092</v>
      </c>
      <c r="F96" s="246">
        <f t="shared" si="64"/>
        <v>0</v>
      </c>
      <c r="G96" s="246">
        <f t="shared" si="64"/>
        <v>0.1547575754495909</v>
      </c>
      <c r="H96" s="246">
        <f t="shared" si="64"/>
        <v>0.1618588784935909</v>
      </c>
      <c r="I96" s="246">
        <f t="shared" si="64"/>
        <v>0</v>
      </c>
      <c r="J96" s="246">
        <f t="shared" si="64"/>
        <v>0.19089774048936492</v>
      </c>
      <c r="K96" s="246">
        <f t="shared" si="64"/>
        <v>0.18027433384159089</v>
      </c>
      <c r="L96" s="34"/>
      <c r="M96" s="246">
        <f t="shared" si="64"/>
        <v>0.19529367686159091</v>
      </c>
      <c r="N96" s="39"/>
      <c r="O96" s="246">
        <f t="shared" si="47"/>
        <v>0.14890157796246384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65">SUM(D98,D99)</f>
        <v>0.32536499968540256</v>
      </c>
      <c r="E97" s="354">
        <f t="shared" si="65"/>
        <v>0.46211008934936554</v>
      </c>
      <c r="F97" s="354">
        <f t="shared" si="65"/>
        <v>0</v>
      </c>
      <c r="G97" s="354">
        <f t="shared" si="65"/>
        <v>0.47716857192936551</v>
      </c>
      <c r="H97" s="354">
        <f t="shared" si="65"/>
        <v>0.49906422790936555</v>
      </c>
      <c r="I97" s="354">
        <f t="shared" si="65"/>
        <v>0</v>
      </c>
      <c r="J97" s="354">
        <f t="shared" si="65"/>
        <v>0.5886006029056956</v>
      </c>
      <c r="K97" s="354">
        <f t="shared" si="65"/>
        <v>0.55584514156936549</v>
      </c>
      <c r="L97" s="354"/>
      <c r="M97" s="354">
        <f t="shared" si="65"/>
        <v>0.60215472246936552</v>
      </c>
      <c r="N97" s="354"/>
      <c r="O97" s="352">
        <f t="shared" si="47"/>
        <v>0.45911260310175522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66">D96</f>
        <v>0.1055239205798395</v>
      </c>
      <c r="E98" s="39">
        <f t="shared" si="66"/>
        <v>0.14987373692559092</v>
      </c>
      <c r="F98" s="39">
        <f t="shared" si="66"/>
        <v>0</v>
      </c>
      <c r="G98" s="39">
        <f t="shared" si="66"/>
        <v>0.1547575754495909</v>
      </c>
      <c r="H98" s="39">
        <f t="shared" si="66"/>
        <v>0.1618588784935909</v>
      </c>
      <c r="I98" s="39">
        <f t="shared" si="66"/>
        <v>0</v>
      </c>
      <c r="J98" s="39">
        <f t="shared" si="66"/>
        <v>0.19089774048936492</v>
      </c>
      <c r="K98" s="39">
        <f t="shared" si="66"/>
        <v>0.18027433384159089</v>
      </c>
      <c r="L98" s="39"/>
      <c r="M98" s="39">
        <f t="shared" si="66"/>
        <v>0.19529367686159091</v>
      </c>
      <c r="N98" s="39"/>
      <c r="O98" s="246">
        <f t="shared" si="47"/>
        <v>0.14890157796246384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67">0.043402*D94</f>
        <v>0.21984107910556303</v>
      </c>
      <c r="E99" s="246">
        <f t="shared" si="67"/>
        <v>0.31223635242377462</v>
      </c>
      <c r="F99" s="246">
        <f t="shared" si="67"/>
        <v>0</v>
      </c>
      <c r="G99" s="246">
        <f t="shared" si="67"/>
        <v>0.32241099647977461</v>
      </c>
      <c r="H99" s="246">
        <f t="shared" si="67"/>
        <v>0.33720534941577462</v>
      </c>
      <c r="I99" s="246">
        <f t="shared" si="67"/>
        <v>0</v>
      </c>
      <c r="J99" s="246">
        <f t="shared" si="67"/>
        <v>0.39770286241633063</v>
      </c>
      <c r="K99" s="246">
        <f t="shared" si="67"/>
        <v>0.37557080772777457</v>
      </c>
      <c r="L99" s="34"/>
      <c r="M99" s="246">
        <f t="shared" si="67"/>
        <v>0.40686104560777464</v>
      </c>
      <c r="N99" s="39"/>
      <c r="O99" s="246">
        <f t="shared" si="47"/>
        <v>0.31021102513929127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1.6500000000000001E-2</v>
      </c>
      <c r="E100" s="509">
        <v>1.6500000000000001E-2</v>
      </c>
      <c r="F100" s="509">
        <v>0</v>
      </c>
      <c r="G100" s="509">
        <v>1.6500000000000001E-2</v>
      </c>
      <c r="H100" s="509">
        <v>1.6500000000000001E-2</v>
      </c>
      <c r="I100" s="509">
        <v>0</v>
      </c>
      <c r="J100" s="509">
        <v>1.6500000000000001E-2</v>
      </c>
      <c r="K100" s="509">
        <v>1.6500000000000001E-2</v>
      </c>
      <c r="L100" s="509">
        <v>0</v>
      </c>
      <c r="M100" s="509">
        <v>1.6500000000000001E-2</v>
      </c>
      <c r="N100" s="367"/>
      <c r="O100" s="368">
        <f t="shared" si="47"/>
        <v>1.6500000000000001E-2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68">SUM(D92,D94,D100)</f>
        <v>5.5126181517652419</v>
      </c>
      <c r="E101" s="340">
        <f t="shared" si="68"/>
        <v>7.8225383035749561</v>
      </c>
      <c r="F101" s="340">
        <f t="shared" si="68"/>
        <v>0</v>
      </c>
      <c r="G101" s="340">
        <f t="shared" si="68"/>
        <v>8.076908624678957</v>
      </c>
      <c r="H101" s="340">
        <f t="shared" si="68"/>
        <v>8.4467735837029565</v>
      </c>
      <c r="I101" s="340">
        <f t="shared" si="68"/>
        <v>0</v>
      </c>
      <c r="J101" s="340">
        <f t="shared" si="68"/>
        <v>9.959236498695061</v>
      </c>
      <c r="K101" s="340">
        <f t="shared" si="68"/>
        <v>9.4059259527109553</v>
      </c>
      <c r="L101" s="340">
        <f t="shared" si="68"/>
        <v>0</v>
      </c>
      <c r="M101" s="340">
        <f t="shared" si="68"/>
        <v>10.188194876630957</v>
      </c>
      <c r="N101" s="356"/>
      <c r="O101" s="467">
        <f t="shared" si="47"/>
        <v>7.7719042815040895</v>
      </c>
      <c r="P101" s="335" t="s">
        <v>271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0.31613915302188417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47</v>
      </c>
      <c r="L107" s="1">
        <v>6</v>
      </c>
      <c r="M107" s="1">
        <v>27</v>
      </c>
      <c r="O107" s="1">
        <f>SUM(C107:M107)</f>
        <v>223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259895.35</v>
      </c>
      <c r="E109" s="505">
        <v>529291.4</v>
      </c>
      <c r="F109" s="504">
        <v>0</v>
      </c>
      <c r="G109" s="505">
        <v>4772.6000000000004</v>
      </c>
      <c r="H109" s="505">
        <v>268623.71999999997</v>
      </c>
      <c r="I109" s="504">
        <v>0</v>
      </c>
      <c r="J109" s="503">
        <v>15683.11</v>
      </c>
      <c r="K109" s="505">
        <v>441329.54</v>
      </c>
      <c r="L109" s="505">
        <v>13099.74</v>
      </c>
      <c r="M109" s="505">
        <v>165810.85999999999</v>
      </c>
      <c r="N109" s="342"/>
      <c r="O109" s="344">
        <f>SUM(C109:M109)</f>
        <v>1698506.3199999998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69">SUM(D112:D117)</f>
        <v>1.1289279999999999</v>
      </c>
      <c r="E111" s="354">
        <f t="shared" si="69"/>
        <v>1.347512</v>
      </c>
      <c r="F111" s="354">
        <f t="shared" si="69"/>
        <v>0</v>
      </c>
      <c r="G111" s="354">
        <f t="shared" si="69"/>
        <v>1.54894</v>
      </c>
      <c r="H111" s="354">
        <f t="shared" si="69"/>
        <v>1.9414080000000002</v>
      </c>
      <c r="I111" s="354"/>
      <c r="J111" s="354">
        <f t="shared" si="69"/>
        <v>2.8355680000000003</v>
      </c>
      <c r="K111" s="354">
        <f>SUM(K112:K117)</f>
        <v>2.5909639999999996</v>
      </c>
      <c r="L111" s="354">
        <f t="shared" si="69"/>
        <v>4.8088639999999998</v>
      </c>
      <c r="M111" s="354">
        <f t="shared" si="69"/>
        <v>3.7629439999999996</v>
      </c>
      <c r="N111" s="351"/>
      <c r="O111" s="352">
        <f t="shared" ref="O111:O149" si="70">(C111*$C$109+D111*$D$109+E111*$E$109+F111*$F$109+G111*$G$109+H111*$H$109+I111*$I$109+J111*$J$109+K111*$K$109+L111*$L$109+M111*$M$109)/$O$109</f>
        <v>2.0078828347978117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1.0327999999999999</v>
      </c>
      <c r="K112" s="34">
        <v>1.8940999999999999</v>
      </c>
      <c r="L112" s="34">
        <v>2.5516000000000001</v>
      </c>
      <c r="M112" s="34">
        <v>2.4510999999999998</v>
      </c>
      <c r="N112" s="34"/>
      <c r="O112" s="89">
        <f t="shared" si="70"/>
        <v>1.3817356394711562</v>
      </c>
    </row>
    <row r="113" spans="1:15" x14ac:dyDescent="0.3">
      <c r="A113" s="2" t="s">
        <v>4</v>
      </c>
      <c r="B113" t="s">
        <v>31</v>
      </c>
      <c r="C113" s="39">
        <f t="shared" ref="C113:M113" si="71">C112*0.04</f>
        <v>0</v>
      </c>
      <c r="D113" s="39">
        <f t="shared" si="71"/>
        <v>3.1427999999999998E-2</v>
      </c>
      <c r="E113" s="39">
        <f t="shared" si="71"/>
        <v>3.6212000000000001E-2</v>
      </c>
      <c r="F113" s="39">
        <f t="shared" si="71"/>
        <v>0</v>
      </c>
      <c r="G113" s="39">
        <f t="shared" si="71"/>
        <v>5.1740000000000008E-2</v>
      </c>
      <c r="H113" s="39">
        <f t="shared" si="71"/>
        <v>5.4408000000000005E-2</v>
      </c>
      <c r="I113" s="39"/>
      <c r="J113" s="39">
        <f>J112*0.06</f>
        <v>6.1967999999999995E-2</v>
      </c>
      <c r="K113" s="39">
        <f t="shared" si="71"/>
        <v>7.5763999999999998E-2</v>
      </c>
      <c r="L113" s="39">
        <f t="shared" si="71"/>
        <v>0.102064</v>
      </c>
      <c r="M113" s="39">
        <f t="shared" si="71"/>
        <v>9.8043999999999992E-2</v>
      </c>
      <c r="N113" s="34"/>
      <c r="O113" s="89">
        <f t="shared" si="70"/>
        <v>5.5460152169819428E-2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0</v>
      </c>
      <c r="I114" s="34">
        <v>0</v>
      </c>
      <c r="J114" s="34">
        <v>0.1162</v>
      </c>
      <c r="K114" s="34">
        <v>5.1400000000000001E-2</v>
      </c>
      <c r="L114" s="34">
        <v>0.27639999999999998</v>
      </c>
      <c r="M114" s="34">
        <v>8.6199999999999999E-2</v>
      </c>
      <c r="N114" s="34"/>
      <c r="O114" s="89">
        <f t="shared" si="70"/>
        <v>4.6136333735278659E-2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70"/>
        <v>0.19555730259219761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0.15490000000000001</v>
      </c>
      <c r="E116" s="34">
        <v>0.1825</v>
      </c>
      <c r="F116" s="34">
        <v>0</v>
      </c>
      <c r="G116" s="34">
        <v>0</v>
      </c>
      <c r="H116" s="34">
        <v>0.32990000000000003</v>
      </c>
      <c r="I116" s="34">
        <v>0</v>
      </c>
      <c r="J116" s="34">
        <v>1.0575000000000001</v>
      </c>
      <c r="K116" s="34">
        <v>0.33579999999999999</v>
      </c>
      <c r="L116" s="34">
        <v>1.6449</v>
      </c>
      <c r="M116" s="34">
        <v>0.85150000000000003</v>
      </c>
      <c r="N116" s="34"/>
      <c r="O116" s="89">
        <f t="shared" si="70"/>
        <v>0.32557517561430094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70"/>
        <v>3.4182312150595941E-3</v>
      </c>
    </row>
    <row r="118" spans="1:15" ht="28.8" x14ac:dyDescent="0.3">
      <c r="A118" s="349">
        <v>5</v>
      </c>
      <c r="B118" s="353" t="s">
        <v>71</v>
      </c>
      <c r="C118" s="354">
        <f t="shared" ref="C118:H118" si="72">SUM(C119:C121,C125:C126)</f>
        <v>0</v>
      </c>
      <c r="D118" s="354">
        <f t="shared" si="72"/>
        <v>3.1939095660999999</v>
      </c>
      <c r="E118" s="354">
        <f t="shared" si="72"/>
        <v>5.2451921414999996</v>
      </c>
      <c r="F118" s="354">
        <f t="shared" si="72"/>
        <v>0</v>
      </c>
      <c r="G118" s="354">
        <f t="shared" si="72"/>
        <v>5.2451921414999996</v>
      </c>
      <c r="H118" s="354">
        <f t="shared" si="72"/>
        <v>5.2451921414999996</v>
      </c>
      <c r="I118" s="354"/>
      <c r="J118" s="354">
        <f>SUM(J119:J121,J125:J126)</f>
        <v>5.7239698194999997</v>
      </c>
      <c r="K118" s="354">
        <f>SUM(K119:K121,K125:K126)</f>
        <v>5.2451921414999996</v>
      </c>
      <c r="L118" s="354">
        <f>SUM(L119:L121,L125:L126)</f>
        <v>5.2451921414999996</v>
      </c>
      <c r="M118" s="354">
        <f>SUM(M119:M121,M125:M126)</f>
        <v>5.2451921414999996</v>
      </c>
      <c r="N118" s="351"/>
      <c r="O118" s="352">
        <f t="shared" si="70"/>
        <v>4.9357378440954038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1.6376999999999999</v>
      </c>
      <c r="E119" s="34">
        <v>2.6154999999999999</v>
      </c>
      <c r="F119" s="34">
        <v>0</v>
      </c>
      <c r="G119" s="34">
        <v>2.6154999999999999</v>
      </c>
      <c r="H119" s="34">
        <v>2.6154999999999999</v>
      </c>
      <c r="I119" s="34">
        <v>0</v>
      </c>
      <c r="J119" s="34">
        <v>2.8614999999999999</v>
      </c>
      <c r="K119" s="34">
        <v>2.6154999999999999</v>
      </c>
      <c r="L119" s="34">
        <v>2.6154999999999999</v>
      </c>
      <c r="M119" s="34">
        <v>2.6154999999999999</v>
      </c>
      <c r="N119" s="39"/>
      <c r="O119" s="89">
        <f t="shared" si="70"/>
        <v>2.4681542849896489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0.69420956609999995</v>
      </c>
      <c r="E120" s="39">
        <f t="shared" ref="E120:M120" si="73">E119*0.423893</f>
        <v>1.1086921415</v>
      </c>
      <c r="F120" s="39">
        <f t="shared" si="73"/>
        <v>0</v>
      </c>
      <c r="G120" s="39">
        <f t="shared" si="73"/>
        <v>1.1086921415</v>
      </c>
      <c r="H120" s="39">
        <f t="shared" si="73"/>
        <v>1.1086921415</v>
      </c>
      <c r="I120" s="39"/>
      <c r="J120" s="39">
        <f t="shared" si="73"/>
        <v>1.2129698195</v>
      </c>
      <c r="K120" s="39">
        <f t="shared" si="73"/>
        <v>1.1086921415</v>
      </c>
      <c r="L120" s="39">
        <f t="shared" si="73"/>
        <v>1.1086921415</v>
      </c>
      <c r="M120" s="39">
        <f t="shared" si="73"/>
        <v>1.1086921415</v>
      </c>
      <c r="N120" s="39"/>
      <c r="O120" s="89">
        <f t="shared" si="70"/>
        <v>1.0462333243271171</v>
      </c>
    </row>
    <row r="121" spans="1:15" x14ac:dyDescent="0.3">
      <c r="A121" s="280" t="s">
        <v>8</v>
      </c>
      <c r="B121" s="1" t="s">
        <v>35</v>
      </c>
      <c r="C121" s="43">
        <f t="shared" ref="C121:F121" si="74">SUM(C122:C124)</f>
        <v>0</v>
      </c>
      <c r="D121" s="43">
        <f t="shared" ref="D121" si="75">SUM(D122:D124)</f>
        <v>0.65110000000000001</v>
      </c>
      <c r="E121" s="43">
        <f t="shared" si="74"/>
        <v>1.1746999999999999</v>
      </c>
      <c r="F121" s="43">
        <f t="shared" si="74"/>
        <v>0</v>
      </c>
      <c r="G121" s="43">
        <f t="shared" ref="G121:H121" si="76">SUM(G122:G124)</f>
        <v>1.1746999999999999</v>
      </c>
      <c r="H121" s="43">
        <f t="shared" si="76"/>
        <v>1.1746999999999999</v>
      </c>
      <c r="I121" s="43"/>
      <c r="J121" s="43">
        <f>SUM(J122:J124)</f>
        <v>1.2716999999999998</v>
      </c>
      <c r="K121" s="43">
        <f t="shared" ref="K121:M121" si="77">SUM(K122:K124)</f>
        <v>1.1746999999999999</v>
      </c>
      <c r="L121" s="43">
        <f t="shared" si="77"/>
        <v>1.1746999999999999</v>
      </c>
      <c r="M121" s="43">
        <f t="shared" si="77"/>
        <v>1.1746999999999999</v>
      </c>
      <c r="N121" s="43"/>
      <c r="O121" s="75">
        <f t="shared" si="70"/>
        <v>1.0954774843075061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0.58160000000000001</v>
      </c>
      <c r="E122" s="34">
        <v>1.0492999999999999</v>
      </c>
      <c r="F122" s="34">
        <v>0</v>
      </c>
      <c r="G122" s="34">
        <v>1.0492999999999999</v>
      </c>
      <c r="H122" s="34">
        <v>1.0492999999999999</v>
      </c>
      <c r="I122" s="34">
        <v>0</v>
      </c>
      <c r="J122" s="34">
        <v>1.1413</v>
      </c>
      <c r="K122" s="34">
        <v>1.0492999999999999</v>
      </c>
      <c r="L122" s="34">
        <v>1.0492999999999999</v>
      </c>
      <c r="M122" s="34">
        <v>1.0492999999999999</v>
      </c>
      <c r="N122" s="39"/>
      <c r="O122" s="89">
        <f t="shared" si="70"/>
        <v>0.9785848029702946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6.1699999999999998E-2</v>
      </c>
      <c r="E123" s="34">
        <v>0.1113</v>
      </c>
      <c r="F123" s="34">
        <v>0</v>
      </c>
      <c r="G123" s="34">
        <v>0.1113</v>
      </c>
      <c r="H123" s="34">
        <v>0.1113</v>
      </c>
      <c r="I123" s="34">
        <v>0</v>
      </c>
      <c r="J123" s="34">
        <v>0.1157</v>
      </c>
      <c r="K123" s="34">
        <v>0.1113</v>
      </c>
      <c r="L123" s="34">
        <v>0.1113</v>
      </c>
      <c r="M123" s="34">
        <v>0.1113</v>
      </c>
      <c r="N123" s="39"/>
      <c r="O123" s="89">
        <f t="shared" si="70"/>
        <v>0.10375112983977593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7.7999999999999996E-3</v>
      </c>
      <c r="E124" s="34">
        <v>1.41E-2</v>
      </c>
      <c r="F124" s="34">
        <v>0</v>
      </c>
      <c r="G124" s="34">
        <v>1.41E-2</v>
      </c>
      <c r="H124" s="34">
        <v>1.41E-2</v>
      </c>
      <c r="I124" s="34">
        <v>0</v>
      </c>
      <c r="J124" s="34">
        <v>1.47E-2</v>
      </c>
      <c r="K124" s="34">
        <v>1.41E-2</v>
      </c>
      <c r="L124" s="34">
        <v>1.41E-2</v>
      </c>
      <c r="M124" s="34">
        <v>1.41E-2</v>
      </c>
      <c r="N124" s="39"/>
      <c r="O124" s="89">
        <f t="shared" si="70"/>
        <v>1.3141551497435698E-2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0.1618</v>
      </c>
      <c r="E125" s="34">
        <v>0.26790000000000003</v>
      </c>
      <c r="F125" s="34">
        <v>0</v>
      </c>
      <c r="G125" s="34">
        <v>0.26790000000000003</v>
      </c>
      <c r="H125" s="34">
        <v>0.26790000000000003</v>
      </c>
      <c r="I125" s="34">
        <v>0</v>
      </c>
      <c r="J125" s="34">
        <v>0.29210000000000003</v>
      </c>
      <c r="K125" s="34">
        <v>0.26790000000000003</v>
      </c>
      <c r="L125" s="34">
        <v>0.26790000000000003</v>
      </c>
      <c r="M125" s="34">
        <v>0.26790000000000003</v>
      </c>
      <c r="N125" s="39"/>
      <c r="O125" s="89">
        <f t="shared" si="70"/>
        <v>0.25188865812109551</v>
      </c>
    </row>
    <row r="126" spans="1:15" x14ac:dyDescent="0.3">
      <c r="A126" s="595"/>
      <c r="B126" t="s">
        <v>117</v>
      </c>
      <c r="C126" s="34">
        <v>0</v>
      </c>
      <c r="D126" s="34">
        <v>4.9099999999999998E-2</v>
      </c>
      <c r="E126" s="34">
        <v>7.8399999999999997E-2</v>
      </c>
      <c r="F126" s="34">
        <v>0</v>
      </c>
      <c r="G126" s="34">
        <v>7.8399999999999997E-2</v>
      </c>
      <c r="H126" s="34">
        <v>7.8399999999999997E-2</v>
      </c>
      <c r="I126" s="34">
        <v>0</v>
      </c>
      <c r="J126" s="34">
        <v>8.5699999999999998E-2</v>
      </c>
      <c r="K126" s="34">
        <v>7.8399999999999997E-2</v>
      </c>
      <c r="L126" s="34">
        <v>7.8399999999999997E-2</v>
      </c>
      <c r="M126" s="34">
        <v>7.8399999999999997E-2</v>
      </c>
      <c r="N126" s="39"/>
      <c r="O126" s="89">
        <f t="shared" si="70"/>
        <v>7.3984092350036126E-2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0.49459999999999998</v>
      </c>
      <c r="E127" s="354">
        <f t="shared" ref="E127:H127" si="78">SUM(E128:E130)</f>
        <v>0.61109999999999998</v>
      </c>
      <c r="F127" s="354">
        <f t="shared" si="78"/>
        <v>0</v>
      </c>
      <c r="G127" s="354">
        <f t="shared" si="78"/>
        <v>0.61109999999999998</v>
      </c>
      <c r="H127" s="354">
        <f t="shared" si="78"/>
        <v>0.61109999999999998</v>
      </c>
      <c r="I127" s="354"/>
      <c r="J127" s="354">
        <f>SUM(J128:J130)</f>
        <v>1.1810999999999998</v>
      </c>
      <c r="K127" s="354">
        <f t="shared" ref="K127:M127" si="79">SUM(K128:K130)</f>
        <v>0.61109999999999998</v>
      </c>
      <c r="L127" s="354">
        <f t="shared" si="79"/>
        <v>0.61109999999999998</v>
      </c>
      <c r="M127" s="354">
        <f t="shared" si="79"/>
        <v>0.61109999999999998</v>
      </c>
      <c r="N127" s="354"/>
      <c r="O127" s="352">
        <f t="shared" si="70"/>
        <v>0.59853694072624952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0.18140000000000001</v>
      </c>
      <c r="E128" s="34">
        <v>0.2979</v>
      </c>
      <c r="F128" s="34">
        <v>0</v>
      </c>
      <c r="G128" s="34">
        <v>0.2979</v>
      </c>
      <c r="H128" s="34">
        <v>0.2979</v>
      </c>
      <c r="I128" s="34">
        <v>0</v>
      </c>
      <c r="J128" s="34">
        <v>0.3251</v>
      </c>
      <c r="K128" s="34">
        <v>0.2979</v>
      </c>
      <c r="L128" s="34">
        <v>0.2979</v>
      </c>
      <c r="M128" s="34">
        <v>0.2979</v>
      </c>
      <c r="N128" s="39"/>
      <c r="O128" s="89">
        <f t="shared" si="70"/>
        <v>0.28032501229963042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0.31319999999999998</v>
      </c>
      <c r="E129" s="34">
        <v>0.31319999999999998</v>
      </c>
      <c r="F129" s="34">
        <v>0</v>
      </c>
      <c r="G129" s="34">
        <v>0.31319999999999998</v>
      </c>
      <c r="H129" s="34">
        <v>0.31319999999999998</v>
      </c>
      <c r="I129" s="34">
        <v>0</v>
      </c>
      <c r="J129" s="34">
        <v>0.31319999999999998</v>
      </c>
      <c r="K129" s="34">
        <v>0.31319999999999998</v>
      </c>
      <c r="L129" s="34">
        <v>0.31319999999999998</v>
      </c>
      <c r="M129" s="34">
        <v>0.31319999999999998</v>
      </c>
      <c r="N129" s="39"/>
      <c r="O129" s="89">
        <f t="shared" si="70"/>
        <v>0.31320000000000003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70"/>
        <v>5.0119284266189838E-3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70"/>
        <v>5.0119284266189838E-3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80">SUM(E133:E134)</f>
        <v>0</v>
      </c>
      <c r="F132" s="354">
        <f t="shared" si="80"/>
        <v>0</v>
      </c>
      <c r="G132" s="354">
        <f t="shared" si="80"/>
        <v>0</v>
      </c>
      <c r="H132" s="354">
        <f t="shared" si="80"/>
        <v>0</v>
      </c>
      <c r="I132" s="354"/>
      <c r="J132" s="354">
        <f t="shared" si="80"/>
        <v>0</v>
      </c>
      <c r="K132" s="354">
        <f t="shared" si="80"/>
        <v>0</v>
      </c>
      <c r="L132" s="354">
        <f t="shared" si="80"/>
        <v>0</v>
      </c>
      <c r="M132" s="354">
        <f t="shared" si="80"/>
        <v>0</v>
      </c>
      <c r="N132" s="354"/>
      <c r="O132" s="352">
        <f t="shared" si="7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7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7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81">SUM(E136:E139)</f>
        <v>0</v>
      </c>
      <c r="F135" s="354">
        <f t="shared" si="81"/>
        <v>0</v>
      </c>
      <c r="G135" s="354">
        <f t="shared" si="81"/>
        <v>0</v>
      </c>
      <c r="H135" s="354">
        <f t="shared" si="81"/>
        <v>0</v>
      </c>
      <c r="I135" s="354"/>
      <c r="J135" s="354">
        <f t="shared" si="81"/>
        <v>0</v>
      </c>
      <c r="K135" s="354">
        <f t="shared" si="81"/>
        <v>0</v>
      </c>
      <c r="L135" s="354">
        <f>SUM(L136:L139)</f>
        <v>0</v>
      </c>
      <c r="M135" s="354">
        <f t="shared" si="81"/>
        <v>0</v>
      </c>
      <c r="N135" s="354"/>
      <c r="O135" s="352">
        <f t="shared" si="7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7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7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7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7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82">SUM(C143,C145)</f>
        <v>0</v>
      </c>
      <c r="D140" s="354">
        <f t="shared" si="82"/>
        <v>0.4098097788729948</v>
      </c>
      <c r="E140" s="354">
        <f t="shared" si="82"/>
        <v>0.61281321070912198</v>
      </c>
      <c r="F140" s="354">
        <f t="shared" si="82"/>
        <v>0</v>
      </c>
      <c r="G140" s="354">
        <f t="shared" si="82"/>
        <v>0.62994828781312195</v>
      </c>
      <c r="H140" s="354">
        <f t="shared" si="82"/>
        <v>0.66333475563712185</v>
      </c>
      <c r="I140" s="354"/>
      <c r="J140" s="354">
        <f t="shared" si="82"/>
        <v>0.82861657802922606</v>
      </c>
      <c r="K140" s="354">
        <f t="shared" si="82"/>
        <v>0.7185911854451219</v>
      </c>
      <c r="L140" s="354">
        <f t="shared" si="82"/>
        <v>0.90726350264512201</v>
      </c>
      <c r="M140" s="354">
        <f t="shared" si="82"/>
        <v>0.81828918008512197</v>
      </c>
      <c r="N140" s="354"/>
      <c r="O140" s="352">
        <f t="shared" si="70"/>
        <v>0.64159626438578876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7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83">SUM(C135,C132,C127,C118,C111)+C141</f>
        <v>0</v>
      </c>
      <c r="D142" s="360">
        <f t="shared" si="83"/>
        <v>4.8174375660999997</v>
      </c>
      <c r="E142" s="360">
        <f t="shared" si="83"/>
        <v>7.2038041414999991</v>
      </c>
      <c r="F142" s="360">
        <f t="shared" si="83"/>
        <v>0</v>
      </c>
      <c r="G142" s="360">
        <f t="shared" si="83"/>
        <v>7.4052321414999991</v>
      </c>
      <c r="H142" s="360">
        <f t="shared" si="83"/>
        <v>7.7977001414999991</v>
      </c>
      <c r="I142" s="360">
        <f t="shared" si="83"/>
        <v>0</v>
      </c>
      <c r="J142" s="360">
        <f t="shared" si="83"/>
        <v>9.7406378194999998</v>
      </c>
      <c r="K142" s="360">
        <f t="shared" si="83"/>
        <v>8.4472561414999987</v>
      </c>
      <c r="L142" s="360">
        <f t="shared" si="83"/>
        <v>10.665156141499999</v>
      </c>
      <c r="M142" s="360">
        <f t="shared" si="83"/>
        <v>9.6192361414999983</v>
      </c>
      <c r="N142" s="361"/>
      <c r="O142" s="362">
        <f t="shared" si="70"/>
        <v>7.5421576196194637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84">SUM(C144:C144)</f>
        <v>0</v>
      </c>
      <c r="D143" s="354">
        <f t="shared" si="84"/>
        <v>0.1003616768145613</v>
      </c>
      <c r="E143" s="354">
        <f t="shared" si="84"/>
        <v>0.15007685167986948</v>
      </c>
      <c r="F143" s="354">
        <f t="shared" si="84"/>
        <v>0</v>
      </c>
      <c r="G143" s="354">
        <f t="shared" si="84"/>
        <v>0.15427320120386948</v>
      </c>
      <c r="H143" s="354">
        <f t="shared" si="84"/>
        <v>0.16244948704786949</v>
      </c>
      <c r="I143" s="354"/>
      <c r="J143" s="354">
        <f t="shared" si="84"/>
        <v>0.20292670769364352</v>
      </c>
      <c r="K143" s="354">
        <f t="shared" si="84"/>
        <v>0.17598168719586949</v>
      </c>
      <c r="L143" s="354">
        <f t="shared" si="84"/>
        <v>0.22218719789586949</v>
      </c>
      <c r="M143" s="354">
        <f t="shared" si="84"/>
        <v>0.20039754653586947</v>
      </c>
      <c r="N143" s="354"/>
      <c r="O143" s="352">
        <f t="shared" si="70"/>
        <v>0.15712576968953235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85">0.020833*D142</f>
        <v>0.1003616768145613</v>
      </c>
      <c r="E144" s="246">
        <f t="shared" si="85"/>
        <v>0.15007685167986948</v>
      </c>
      <c r="F144" s="246">
        <f t="shared" si="85"/>
        <v>0</v>
      </c>
      <c r="G144" s="246">
        <f t="shared" si="85"/>
        <v>0.15427320120386948</v>
      </c>
      <c r="H144" s="246">
        <f t="shared" si="85"/>
        <v>0.16244948704786949</v>
      </c>
      <c r="I144" s="34"/>
      <c r="J144" s="246">
        <f t="shared" si="85"/>
        <v>0.20292670769364352</v>
      </c>
      <c r="K144" s="246">
        <f t="shared" si="85"/>
        <v>0.17598168719586949</v>
      </c>
      <c r="L144" s="246">
        <f t="shared" si="85"/>
        <v>0.22218719789586949</v>
      </c>
      <c r="M144" s="246">
        <f t="shared" si="85"/>
        <v>0.20039754653586947</v>
      </c>
      <c r="N144" s="39"/>
      <c r="O144" s="246">
        <f t="shared" si="70"/>
        <v>0.15712576968953235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0.30944810205843348</v>
      </c>
      <c r="E145" s="354">
        <f t="shared" ref="E145:M145" si="86">SUM(E146,E147)</f>
        <v>0.46273635902925248</v>
      </c>
      <c r="F145" s="354">
        <f t="shared" si="86"/>
        <v>0</v>
      </c>
      <c r="G145" s="354">
        <f t="shared" si="86"/>
        <v>0.47567508660925251</v>
      </c>
      <c r="H145" s="354">
        <f t="shared" si="86"/>
        <v>0.50088526858925242</v>
      </c>
      <c r="I145" s="354"/>
      <c r="J145" s="354">
        <f t="shared" si="86"/>
        <v>0.62568987033558254</v>
      </c>
      <c r="K145" s="354">
        <f t="shared" si="86"/>
        <v>0.54260949824925242</v>
      </c>
      <c r="L145" s="354">
        <f t="shared" si="86"/>
        <v>0.68507630474925252</v>
      </c>
      <c r="M145" s="354">
        <f t="shared" si="86"/>
        <v>0.61789163354925247</v>
      </c>
      <c r="N145" s="354"/>
      <c r="O145" s="352">
        <f t="shared" si="70"/>
        <v>0.4844704946962563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87">D144</f>
        <v>0.1003616768145613</v>
      </c>
      <c r="E146" s="39">
        <f>E144</f>
        <v>0.15007685167986948</v>
      </c>
      <c r="F146" s="39">
        <f t="shared" si="87"/>
        <v>0</v>
      </c>
      <c r="G146" s="39">
        <f t="shared" si="87"/>
        <v>0.15427320120386948</v>
      </c>
      <c r="H146" s="39">
        <f t="shared" si="87"/>
        <v>0.16244948704786949</v>
      </c>
      <c r="I146" s="39"/>
      <c r="J146" s="39">
        <f t="shared" si="87"/>
        <v>0.20292670769364352</v>
      </c>
      <c r="K146" s="39">
        <f t="shared" si="87"/>
        <v>0.17598168719586949</v>
      </c>
      <c r="L146" s="39">
        <f t="shared" si="87"/>
        <v>0.22218719789586949</v>
      </c>
      <c r="M146" s="39">
        <f t="shared" si="87"/>
        <v>0.20039754653586947</v>
      </c>
      <c r="N146" s="39"/>
      <c r="O146" s="39">
        <f t="shared" si="70"/>
        <v>0.15712576968953235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88">0.043402*D142</f>
        <v>0.20908642524387219</v>
      </c>
      <c r="E147" s="246">
        <f t="shared" si="88"/>
        <v>0.31265950734938297</v>
      </c>
      <c r="F147" s="246">
        <f t="shared" si="88"/>
        <v>0</v>
      </c>
      <c r="G147" s="246">
        <f t="shared" si="88"/>
        <v>0.321401885405383</v>
      </c>
      <c r="H147" s="246">
        <f t="shared" si="88"/>
        <v>0.33843578154138299</v>
      </c>
      <c r="I147" s="34"/>
      <c r="J147" s="246">
        <f t="shared" si="88"/>
        <v>0.42276316264193903</v>
      </c>
      <c r="K147" s="246">
        <f t="shared" si="88"/>
        <v>0.36662781105338299</v>
      </c>
      <c r="L147" s="246">
        <f t="shared" si="88"/>
        <v>0.46288910685338297</v>
      </c>
      <c r="M147" s="246">
        <f t="shared" si="88"/>
        <v>0.41749408701338298</v>
      </c>
      <c r="N147" s="39"/>
      <c r="O147" s="246">
        <f t="shared" si="70"/>
        <v>0.32734472500672407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1.72E-2</v>
      </c>
      <c r="E148" s="509">
        <v>1.72E-2</v>
      </c>
      <c r="F148" s="509">
        <v>0</v>
      </c>
      <c r="G148" s="509">
        <v>1.72E-2</v>
      </c>
      <c r="H148" s="509">
        <v>1.72E-2</v>
      </c>
      <c r="I148" s="509">
        <v>0</v>
      </c>
      <c r="J148" s="509">
        <v>1.72E-2</v>
      </c>
      <c r="K148" s="509">
        <v>1.72E-2</v>
      </c>
      <c r="L148" s="509">
        <v>1.72E-2</v>
      </c>
      <c r="M148" s="509">
        <v>1.72E-2</v>
      </c>
      <c r="N148" s="367"/>
      <c r="O148" s="368">
        <f t="shared" si="70"/>
        <v>1.72E-2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89">SUM(D140,D142,D148)</f>
        <v>5.2444473449729943</v>
      </c>
      <c r="E149" s="340">
        <f t="shared" si="89"/>
        <v>7.8338173522091212</v>
      </c>
      <c r="F149" s="340">
        <f t="shared" si="89"/>
        <v>0</v>
      </c>
      <c r="G149" s="340">
        <f t="shared" si="89"/>
        <v>8.0523804293131214</v>
      </c>
      <c r="H149" s="340">
        <f t="shared" si="89"/>
        <v>8.4782348971371224</v>
      </c>
      <c r="I149" s="340">
        <f t="shared" si="89"/>
        <v>0</v>
      </c>
      <c r="J149" s="340">
        <f t="shared" si="89"/>
        <v>10.586454397529227</v>
      </c>
      <c r="K149" s="340">
        <f t="shared" si="89"/>
        <v>9.1830473269451218</v>
      </c>
      <c r="L149" s="340">
        <f t="shared" si="89"/>
        <v>11.589619644145122</v>
      </c>
      <c r="M149" s="340">
        <f t="shared" si="89"/>
        <v>10.454725321585121</v>
      </c>
      <c r="N149" s="369"/>
      <c r="O149" s="467">
        <f t="shared" si="70"/>
        <v>8.2009538840052549</v>
      </c>
      <c r="P149" t="s">
        <v>272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0.33359168113161591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26</v>
      </c>
      <c r="E155" s="1">
        <v>103</v>
      </c>
      <c r="F155" s="1">
        <v>0</v>
      </c>
      <c r="G155" s="1">
        <v>0</v>
      </c>
      <c r="H155" s="1">
        <v>42</v>
      </c>
      <c r="I155" s="1">
        <v>0</v>
      </c>
      <c r="J155" s="1">
        <v>0</v>
      </c>
      <c r="K155" s="1">
        <v>30</v>
      </c>
      <c r="L155" s="1">
        <v>5</v>
      </c>
      <c r="M155" s="1">
        <v>49</v>
      </c>
      <c r="O155" s="1">
        <f>SUM(C155:M155)</f>
        <v>256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6084.26</v>
      </c>
      <c r="D157" s="505">
        <v>209594.56</v>
      </c>
      <c r="E157" s="505">
        <v>805317.3</v>
      </c>
      <c r="F157" s="504">
        <v>0</v>
      </c>
      <c r="G157" s="504">
        <v>0</v>
      </c>
      <c r="H157" s="505">
        <v>322490.03000000003</v>
      </c>
      <c r="I157" s="504">
        <v>0</v>
      </c>
      <c r="J157" s="502">
        <v>0</v>
      </c>
      <c r="K157" s="505">
        <v>265826.46999999997</v>
      </c>
      <c r="L157" s="505">
        <v>4014.79</v>
      </c>
      <c r="M157" s="505">
        <v>256393.73</v>
      </c>
      <c r="N157" s="342"/>
      <c r="O157" s="344">
        <f>SUM(C157:M157)</f>
        <v>1869721.1400000001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0.94259999999999999</v>
      </c>
      <c r="D159" s="354">
        <f>SUM(D160:D164)</f>
        <v>1.1341239999999999</v>
      </c>
      <c r="E159" s="354">
        <f t="shared" ref="E159:H159" si="90">SUM(E160:E164)</f>
        <v>1.3240080000000001</v>
      </c>
      <c r="F159" s="354">
        <f t="shared" si="90"/>
        <v>0</v>
      </c>
      <c r="G159" s="354">
        <f t="shared" si="90"/>
        <v>0</v>
      </c>
      <c r="H159" s="354">
        <f t="shared" si="90"/>
        <v>2.0153080000000001</v>
      </c>
      <c r="I159" s="354"/>
      <c r="J159" s="354"/>
      <c r="K159" s="354">
        <f>SUM(K160:K164)</f>
        <v>2.5948639999999998</v>
      </c>
      <c r="L159" s="354">
        <f>SUM(L160:L164)</f>
        <v>7.3223320000000003</v>
      </c>
      <c r="M159" s="354">
        <f t="shared" ref="M159" si="91">SUM(M160:M164)</f>
        <v>3.8535080000000002</v>
      </c>
      <c r="N159" s="354"/>
      <c r="O159" s="352">
        <f t="shared" ref="O159:O197" si="92">(C159*$C$157+D159*$D$157+E159*$E$157+F159*$F$157+G159*$G$157+H159*$H$157+I159*$I$157+J159*$J$157+K159*$K$157+L159*$L$157+M159*$M$157)/$O$157</f>
        <v>1.9611485922463712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2.4401999999999999</v>
      </c>
      <c r="N160" s="34"/>
      <c r="O160" s="89">
        <f t="shared" si="92"/>
        <v>1.3234662296924127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93">D160*0.04</f>
        <v>3.1424000000000001E-2</v>
      </c>
      <c r="E161" s="39">
        <f t="shared" si="93"/>
        <v>3.6208000000000004E-2</v>
      </c>
      <c r="F161" s="39">
        <f t="shared" si="93"/>
        <v>0</v>
      </c>
      <c r="G161" s="39">
        <f t="shared" si="93"/>
        <v>0</v>
      </c>
      <c r="H161" s="39">
        <f t="shared" si="93"/>
        <v>5.4408000000000005E-2</v>
      </c>
      <c r="I161" s="39"/>
      <c r="J161" s="39"/>
      <c r="K161" s="39">
        <f t="shared" si="93"/>
        <v>7.5763999999999998E-2</v>
      </c>
      <c r="L161" s="39">
        <f t="shared" si="93"/>
        <v>9.5131999999999994E-2</v>
      </c>
      <c r="M161" s="39">
        <f t="shared" si="93"/>
        <v>9.7608E-2</v>
      </c>
      <c r="N161" s="34"/>
      <c r="O161" s="89">
        <f t="shared" si="92"/>
        <v>5.2938649187696515E-2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1.5100000000000001E-2</v>
      </c>
      <c r="E162" s="34">
        <v>2.5000000000000001E-2</v>
      </c>
      <c r="F162" s="34">
        <v>0</v>
      </c>
      <c r="G162" s="34">
        <v>0</v>
      </c>
      <c r="H162" s="34">
        <v>0.13600000000000001</v>
      </c>
      <c r="I162" s="34">
        <v>0</v>
      </c>
      <c r="J162" s="34">
        <v>0</v>
      </c>
      <c r="K162" s="34">
        <v>3.1399999999999997E-2</v>
      </c>
      <c r="L162" s="34">
        <v>0.14269999999999999</v>
      </c>
      <c r="M162" s="34">
        <v>5.28E-2</v>
      </c>
      <c r="N162" s="34"/>
      <c r="O162" s="89">
        <f t="shared" si="92"/>
        <v>4.7929021688763701E-2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92"/>
        <v>0.19313711615358856</v>
      </c>
    </row>
    <row r="164" spans="1:15" x14ac:dyDescent="0.3">
      <c r="A164" s="2" t="s">
        <v>6</v>
      </c>
      <c r="B164" t="s">
        <v>33</v>
      </c>
      <c r="C164" s="34">
        <v>0.25109999999999999</v>
      </c>
      <c r="D164" s="34">
        <v>0.17219999999999999</v>
      </c>
      <c r="E164" s="34">
        <v>0.18870000000000001</v>
      </c>
      <c r="F164" s="34">
        <v>0</v>
      </c>
      <c r="G164" s="34">
        <v>0</v>
      </c>
      <c r="H164" s="34">
        <v>0.26779999999999998</v>
      </c>
      <c r="I164" s="34">
        <v>0</v>
      </c>
      <c r="J164" s="34">
        <v>0</v>
      </c>
      <c r="K164" s="34">
        <v>0.35980000000000001</v>
      </c>
      <c r="L164" s="34">
        <v>4.4724000000000004</v>
      </c>
      <c r="M164" s="34">
        <v>0.9869</v>
      </c>
      <c r="N164" s="34"/>
      <c r="O164" s="89">
        <f t="shared" si="92"/>
        <v>0.34367757552390937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9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94">SUM(C167:C169,C173:C174)</f>
        <v>3.4546305087000002</v>
      </c>
      <c r="D166" s="354">
        <f t="shared" si="94"/>
        <v>3.4546305087000002</v>
      </c>
      <c r="E166" s="354">
        <f t="shared" si="94"/>
        <v>5.5764285365999999</v>
      </c>
      <c r="F166" s="354">
        <f t="shared" si="94"/>
        <v>0</v>
      </c>
      <c r="G166" s="354">
        <f t="shared" si="94"/>
        <v>0</v>
      </c>
      <c r="H166" s="354">
        <f t="shared" si="94"/>
        <v>5.5764285365999999</v>
      </c>
      <c r="I166" s="354"/>
      <c r="J166" s="354"/>
      <c r="K166" s="354">
        <f>SUM(K167:K169,K173:K174)</f>
        <v>5.5764285365999999</v>
      </c>
      <c r="L166" s="354">
        <f>SUM(L167:L169,L173:L174)</f>
        <v>5.5764285365999999</v>
      </c>
      <c r="M166" s="354">
        <f>SUM(M167:M169,M173:M174)</f>
        <v>5.5764285365999999</v>
      </c>
      <c r="N166" s="351"/>
      <c r="O166" s="352">
        <f t="shared" si="92"/>
        <v>5.331671773066911</v>
      </c>
    </row>
    <row r="167" spans="1:15" x14ac:dyDescent="0.3">
      <c r="A167" s="2" t="s">
        <v>115</v>
      </c>
      <c r="B167" t="s">
        <v>114</v>
      </c>
      <c r="C167" s="34">
        <v>1.7859</v>
      </c>
      <c r="D167" s="34">
        <v>1.7859</v>
      </c>
      <c r="E167" s="34">
        <v>2.8062</v>
      </c>
      <c r="F167" s="34">
        <v>0</v>
      </c>
      <c r="G167" s="34">
        <v>0</v>
      </c>
      <c r="H167" s="34">
        <v>2.8062</v>
      </c>
      <c r="I167" s="34">
        <v>0</v>
      </c>
      <c r="J167" s="34">
        <v>0</v>
      </c>
      <c r="K167" s="34">
        <v>2.8062</v>
      </c>
      <c r="L167" s="34">
        <v>2.8062</v>
      </c>
      <c r="M167" s="34">
        <v>2.8062</v>
      </c>
      <c r="N167" s="39"/>
      <c r="O167" s="89">
        <f t="shared" si="92"/>
        <v>2.6885048553400854</v>
      </c>
    </row>
    <row r="168" spans="1:15" x14ac:dyDescent="0.3">
      <c r="A168" s="2" t="s">
        <v>116</v>
      </c>
      <c r="B168" t="s">
        <v>117</v>
      </c>
      <c r="C168" s="39">
        <f>C167*0.423893</f>
        <v>0.7570305087000001</v>
      </c>
      <c r="D168" s="39">
        <f>D167*0.423893</f>
        <v>0.7570305087000001</v>
      </c>
      <c r="E168" s="39">
        <f t="shared" ref="E168:H168" si="95">E167*0.423893</f>
        <v>1.1895285366000001</v>
      </c>
      <c r="F168" s="39">
        <f t="shared" si="95"/>
        <v>0</v>
      </c>
      <c r="G168" s="39">
        <f t="shared" si="95"/>
        <v>0</v>
      </c>
      <c r="H168" s="39">
        <f t="shared" si="95"/>
        <v>1.1895285366000001</v>
      </c>
      <c r="I168" s="39"/>
      <c r="J168" s="39"/>
      <c r="K168" s="39">
        <f t="shared" ref="K168:M168" si="96">K167*0.423893</f>
        <v>1.1895285366000001</v>
      </c>
      <c r="L168" s="39">
        <f t="shared" si="96"/>
        <v>1.1895285366000001</v>
      </c>
      <c r="M168" s="39">
        <f t="shared" si="96"/>
        <v>1.1895285366000001</v>
      </c>
      <c r="N168" s="39"/>
      <c r="O168" s="89">
        <f t="shared" si="92"/>
        <v>1.1396383886446748</v>
      </c>
    </row>
    <row r="169" spans="1:15" x14ac:dyDescent="0.3">
      <c r="A169" s="280" t="s">
        <v>8</v>
      </c>
      <c r="B169" s="1" t="s">
        <v>35</v>
      </c>
      <c r="C169" s="43">
        <f t="shared" ref="C169:F169" si="97">SUM(C170:C172)</f>
        <v>0.68369999999999997</v>
      </c>
      <c r="D169" s="43">
        <f t="shared" ref="D169" si="98">SUM(D170:D172)</f>
        <v>0.68369999999999997</v>
      </c>
      <c r="E169" s="43">
        <f t="shared" si="97"/>
        <v>1.2125999999999999</v>
      </c>
      <c r="F169" s="43">
        <f t="shared" si="97"/>
        <v>0</v>
      </c>
      <c r="G169" s="43">
        <f t="shared" ref="G169:H169" si="99">SUM(G170:G172)</f>
        <v>0</v>
      </c>
      <c r="H169" s="43">
        <f t="shared" si="99"/>
        <v>1.2125999999999999</v>
      </c>
      <c r="I169" s="43"/>
      <c r="J169" s="43"/>
      <c r="K169" s="43">
        <f t="shared" ref="K169:M169" si="100">SUM(K170:K172)</f>
        <v>1.2125999999999999</v>
      </c>
      <c r="L169" s="43">
        <f t="shared" si="100"/>
        <v>1.2125999999999999</v>
      </c>
      <c r="M169" s="43">
        <f t="shared" si="100"/>
        <v>1.2125999999999999</v>
      </c>
      <c r="N169" s="43"/>
      <c r="O169" s="75">
        <f t="shared" si="92"/>
        <v>1.1515895501218965</v>
      </c>
    </row>
    <row r="170" spans="1:15" x14ac:dyDescent="0.3">
      <c r="A170" s="2" t="s">
        <v>9</v>
      </c>
      <c r="B170" t="s">
        <v>108</v>
      </c>
      <c r="C170" s="34">
        <v>0.61070000000000002</v>
      </c>
      <c r="D170" s="34">
        <v>0.61070000000000002</v>
      </c>
      <c r="E170" s="34">
        <v>1.0831</v>
      </c>
      <c r="F170" s="34">
        <v>0</v>
      </c>
      <c r="G170" s="34">
        <v>0</v>
      </c>
      <c r="H170" s="34">
        <v>1.0831</v>
      </c>
      <c r="I170" s="34">
        <v>0</v>
      </c>
      <c r="J170" s="34">
        <v>0</v>
      </c>
      <c r="K170" s="34">
        <v>1.0831</v>
      </c>
      <c r="L170" s="34">
        <v>1.0831</v>
      </c>
      <c r="M170" s="34">
        <v>1.0831</v>
      </c>
      <c r="N170" s="39"/>
      <c r="O170" s="89">
        <f t="shared" si="92"/>
        <v>1.0286070211336433</v>
      </c>
    </row>
    <row r="171" spans="1:15" x14ac:dyDescent="0.3">
      <c r="A171" s="2" t="s">
        <v>10</v>
      </c>
      <c r="B171" t="s">
        <v>109</v>
      </c>
      <c r="C171" s="34">
        <v>6.4799999999999996E-2</v>
      </c>
      <c r="D171" s="34">
        <v>6.4799999999999996E-2</v>
      </c>
      <c r="E171" s="34">
        <v>0.1149</v>
      </c>
      <c r="F171" s="34">
        <v>0</v>
      </c>
      <c r="G171" s="34">
        <v>0</v>
      </c>
      <c r="H171" s="34">
        <v>0.1149</v>
      </c>
      <c r="I171" s="34">
        <v>0</v>
      </c>
      <c r="J171" s="34">
        <v>0</v>
      </c>
      <c r="K171" s="34">
        <v>0.1149</v>
      </c>
      <c r="L171" s="34">
        <v>0.1149</v>
      </c>
      <c r="M171" s="34">
        <v>0.1149</v>
      </c>
      <c r="N171" s="39"/>
      <c r="O171" s="89">
        <f t="shared" si="92"/>
        <v>0.10912079119135382</v>
      </c>
    </row>
    <row r="172" spans="1:15" x14ac:dyDescent="0.3">
      <c r="A172" s="2" t="s">
        <v>11</v>
      </c>
      <c r="B172" t="s">
        <v>110</v>
      </c>
      <c r="C172" s="34">
        <v>8.2000000000000007E-3</v>
      </c>
      <c r="D172" s="34">
        <v>8.2000000000000007E-3</v>
      </c>
      <c r="E172" s="34">
        <v>1.46E-2</v>
      </c>
      <c r="F172" s="34">
        <v>0</v>
      </c>
      <c r="G172" s="34">
        <v>0</v>
      </c>
      <c r="H172" s="34">
        <v>1.46E-2</v>
      </c>
      <c r="I172" s="34">
        <v>0</v>
      </c>
      <c r="J172" s="34">
        <v>0</v>
      </c>
      <c r="K172" s="34">
        <v>1.46E-2</v>
      </c>
      <c r="L172" s="34">
        <v>1.46E-2</v>
      </c>
      <c r="M172" s="34">
        <v>1.46E-2</v>
      </c>
      <c r="N172" s="39"/>
      <c r="O172" s="89">
        <f t="shared" si="92"/>
        <v>1.3861737796899488E-2</v>
      </c>
    </row>
    <row r="173" spans="1:15" x14ac:dyDescent="0.3">
      <c r="A173" s="595" t="s">
        <v>14</v>
      </c>
      <c r="B173" t="s">
        <v>118</v>
      </c>
      <c r="C173" s="34">
        <v>0.17449999999999999</v>
      </c>
      <c r="D173" s="34">
        <v>0.17449999999999999</v>
      </c>
      <c r="E173" s="34">
        <v>0.28399999999999997</v>
      </c>
      <c r="F173" s="34">
        <v>0</v>
      </c>
      <c r="G173" s="34">
        <v>0</v>
      </c>
      <c r="H173" s="34">
        <v>0.28399999999999997</v>
      </c>
      <c r="I173" s="34">
        <v>0</v>
      </c>
      <c r="J173" s="34">
        <v>0</v>
      </c>
      <c r="K173" s="34">
        <v>0.28399999999999997</v>
      </c>
      <c r="L173" s="34">
        <v>0.28399999999999997</v>
      </c>
      <c r="M173" s="34">
        <v>0.28399999999999997</v>
      </c>
      <c r="N173" s="39"/>
      <c r="O173" s="89">
        <f t="shared" si="92"/>
        <v>0.27136879511882717</v>
      </c>
    </row>
    <row r="174" spans="1:15" x14ac:dyDescent="0.3">
      <c r="A174" s="595"/>
      <c r="B174" t="s">
        <v>117</v>
      </c>
      <c r="C174" s="34">
        <v>5.3499999999999999E-2</v>
      </c>
      <c r="D174" s="34">
        <v>5.3499999999999999E-2</v>
      </c>
      <c r="E174" s="34">
        <v>8.4099999999999994E-2</v>
      </c>
      <c r="F174" s="34">
        <v>0</v>
      </c>
      <c r="G174" s="34">
        <v>0</v>
      </c>
      <c r="H174" s="34">
        <v>8.4099999999999994E-2</v>
      </c>
      <c r="I174" s="34">
        <v>0</v>
      </c>
      <c r="J174" s="34">
        <v>0</v>
      </c>
      <c r="K174" s="34">
        <v>8.4099999999999994E-2</v>
      </c>
      <c r="L174" s="34">
        <v>8.4099999999999994E-2</v>
      </c>
      <c r="M174" s="34">
        <v>8.4099999999999994E-2</v>
      </c>
      <c r="N174" s="39"/>
      <c r="O174" s="89">
        <f t="shared" si="92"/>
        <v>8.0570183841425669E-2</v>
      </c>
    </row>
    <row r="175" spans="1:15" x14ac:dyDescent="0.3">
      <c r="A175" s="349">
        <v>6</v>
      </c>
      <c r="B175" s="350" t="s">
        <v>42</v>
      </c>
      <c r="C175" s="354">
        <f>SUM(C176:C177)</f>
        <v>0.51929999999999998</v>
      </c>
      <c r="D175" s="354">
        <f>SUM(D176:D177)</f>
        <v>0.51929999999999998</v>
      </c>
      <c r="E175" s="354">
        <f t="shared" ref="E175:H175" si="101">SUM(E176:E177)</f>
        <v>0.63979999999999992</v>
      </c>
      <c r="F175" s="354">
        <f t="shared" si="101"/>
        <v>0</v>
      </c>
      <c r="G175" s="354">
        <f t="shared" si="101"/>
        <v>0</v>
      </c>
      <c r="H175" s="354">
        <f t="shared" si="101"/>
        <v>0.63979999999999992</v>
      </c>
      <c r="I175" s="354"/>
      <c r="J175" s="354"/>
      <c r="K175" s="354">
        <f t="shared" ref="K175:M175" si="102">SUM(K176:K177)</f>
        <v>0.63979999999999992</v>
      </c>
      <c r="L175" s="354">
        <f t="shared" si="102"/>
        <v>0.63979999999999992</v>
      </c>
      <c r="M175" s="354">
        <f t="shared" si="102"/>
        <v>0.63979999999999992</v>
      </c>
      <c r="N175" s="354"/>
      <c r="O175" s="352">
        <f t="shared" si="92"/>
        <v>0.62589990695724818</v>
      </c>
    </row>
    <row r="176" spans="1:15" x14ac:dyDescent="0.3">
      <c r="A176" s="2" t="s">
        <v>15</v>
      </c>
      <c r="B176" t="s">
        <v>43</v>
      </c>
      <c r="C176" s="34">
        <v>0.19620000000000001</v>
      </c>
      <c r="D176" s="34">
        <v>0.19620000000000001</v>
      </c>
      <c r="E176" s="34">
        <v>0.31669999999999998</v>
      </c>
      <c r="F176" s="34">
        <v>0</v>
      </c>
      <c r="G176" s="34">
        <v>0</v>
      </c>
      <c r="H176" s="34">
        <v>0.31669999999999998</v>
      </c>
      <c r="I176" s="34">
        <v>0</v>
      </c>
      <c r="J176" s="34">
        <v>0</v>
      </c>
      <c r="K176" s="34">
        <v>0.31669999999999998</v>
      </c>
      <c r="L176" s="34">
        <v>0.31669999999999998</v>
      </c>
      <c r="M176" s="34">
        <v>0.31669999999999998</v>
      </c>
      <c r="N176" s="39"/>
      <c r="O176" s="89">
        <f t="shared" si="92"/>
        <v>0.30279990695724812</v>
      </c>
    </row>
    <row r="177" spans="1:17" x14ac:dyDescent="0.3">
      <c r="A177" s="2" t="s">
        <v>16</v>
      </c>
      <c r="B177" t="s">
        <v>44</v>
      </c>
      <c r="C177" s="34">
        <v>0.3231</v>
      </c>
      <c r="D177" s="34">
        <v>0.3231</v>
      </c>
      <c r="E177" s="34">
        <v>0.3231</v>
      </c>
      <c r="F177" s="34">
        <v>0</v>
      </c>
      <c r="G177" s="34">
        <v>0</v>
      </c>
      <c r="H177" s="34">
        <v>0.3231</v>
      </c>
      <c r="I177" s="34">
        <v>0</v>
      </c>
      <c r="J177" s="34">
        <v>0</v>
      </c>
      <c r="K177" s="34">
        <v>0.3231</v>
      </c>
      <c r="L177" s="34">
        <v>0.3231</v>
      </c>
      <c r="M177" s="34">
        <v>0.3231</v>
      </c>
      <c r="N177" s="39"/>
      <c r="O177" s="89">
        <f t="shared" si="92"/>
        <v>0.32310000000000005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9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9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03">SUM(E181:E182)</f>
        <v>0</v>
      </c>
      <c r="F180" s="354">
        <f t="shared" si="103"/>
        <v>0</v>
      </c>
      <c r="G180" s="354">
        <f t="shared" si="103"/>
        <v>0</v>
      </c>
      <c r="H180" s="354">
        <f t="shared" si="103"/>
        <v>0</v>
      </c>
      <c r="I180" s="354"/>
      <c r="J180" s="354"/>
      <c r="K180" s="354">
        <f t="shared" si="103"/>
        <v>0</v>
      </c>
      <c r="L180" s="354">
        <f t="shared" si="103"/>
        <v>0</v>
      </c>
      <c r="M180" s="354">
        <f t="shared" si="103"/>
        <v>0</v>
      </c>
      <c r="N180" s="354"/>
      <c r="O180" s="352">
        <f t="shared" si="9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9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9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04">SUM(E184:E187)</f>
        <v>0</v>
      </c>
      <c r="F183" s="354">
        <f t="shared" si="104"/>
        <v>0</v>
      </c>
      <c r="G183" s="354">
        <f t="shared" si="104"/>
        <v>0</v>
      </c>
      <c r="H183" s="354">
        <f t="shared" si="104"/>
        <v>0</v>
      </c>
      <c r="I183" s="354"/>
      <c r="J183" s="354"/>
      <c r="K183" s="354">
        <f t="shared" si="104"/>
        <v>0</v>
      </c>
      <c r="L183" s="354">
        <f t="shared" si="104"/>
        <v>0</v>
      </c>
      <c r="M183" s="354">
        <f t="shared" si="104"/>
        <v>0</v>
      </c>
      <c r="N183" s="354"/>
      <c r="O183" s="352">
        <f t="shared" si="9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9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9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9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9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05">SUM(C191,C193)</f>
        <v>0.41823941731409164</v>
      </c>
      <c r="D188" s="354">
        <f t="shared" si="105"/>
        <v>0.43453198094609169</v>
      </c>
      <c r="E188" s="354">
        <f t="shared" si="105"/>
        <v>0.64143284169548886</v>
      </c>
      <c r="F188" s="354">
        <f t="shared" si="105"/>
        <v>0</v>
      </c>
      <c r="G188" s="354">
        <f t="shared" si="105"/>
        <v>0</v>
      </c>
      <c r="H188" s="354">
        <f t="shared" si="105"/>
        <v>0.70024035009548879</v>
      </c>
      <c r="I188" s="354"/>
      <c r="J188" s="354"/>
      <c r="K188" s="354">
        <f>SUM(K191,K193)</f>
        <v>0.7495420199034889</v>
      </c>
      <c r="L188" s="354">
        <f>SUM(L191,L193)</f>
        <v>1.1516982677274887</v>
      </c>
      <c r="M188" s="354">
        <f>SUM(M191,M193)</f>
        <v>0.856612347695489</v>
      </c>
      <c r="N188" s="354"/>
      <c r="O188" s="352">
        <f t="shared" si="92"/>
        <v>0.67362969612150947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9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06">SUM(C183,C180,C175,C166,C159)+C189</f>
        <v>4.9165305087000002</v>
      </c>
      <c r="D190" s="360">
        <f t="shared" si="106"/>
        <v>5.1080545087000004</v>
      </c>
      <c r="E190" s="360">
        <f t="shared" si="106"/>
        <v>7.5402365366000002</v>
      </c>
      <c r="F190" s="360">
        <f t="shared" si="106"/>
        <v>0</v>
      </c>
      <c r="G190" s="360">
        <f t="shared" si="106"/>
        <v>0</v>
      </c>
      <c r="H190" s="360">
        <f t="shared" si="106"/>
        <v>8.2315365366000002</v>
      </c>
      <c r="I190" s="360">
        <f t="shared" si="106"/>
        <v>0</v>
      </c>
      <c r="J190" s="360">
        <f t="shared" si="106"/>
        <v>0</v>
      </c>
      <c r="K190" s="360">
        <f t="shared" si="106"/>
        <v>8.8110925366000004</v>
      </c>
      <c r="L190" s="360">
        <f t="shared" si="106"/>
        <v>13.5385605366</v>
      </c>
      <c r="M190" s="360">
        <f t="shared" si="106"/>
        <v>10.069736536600001</v>
      </c>
      <c r="N190" s="361"/>
      <c r="O190" s="362">
        <f t="shared" si="92"/>
        <v>7.9187202722705283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07">SUM(C192:C192)</f>
        <v>0.1024260800877471</v>
      </c>
      <c r="D191" s="354">
        <f t="shared" si="107"/>
        <v>0.10641609957974711</v>
      </c>
      <c r="E191" s="354">
        <f t="shared" si="107"/>
        <v>0.1570857477669878</v>
      </c>
      <c r="F191" s="354">
        <f t="shared" si="107"/>
        <v>0</v>
      </c>
      <c r="G191" s="354">
        <f t="shared" si="107"/>
        <v>0</v>
      </c>
      <c r="H191" s="354">
        <f t="shared" si="107"/>
        <v>0.17148760066698782</v>
      </c>
      <c r="I191" s="354"/>
      <c r="J191" s="354"/>
      <c r="K191" s="354">
        <f>SUM(K192:K192)</f>
        <v>0.18356149081498782</v>
      </c>
      <c r="L191" s="354">
        <f>SUM(L192:L192)</f>
        <v>0.28204883165898781</v>
      </c>
      <c r="M191" s="354">
        <f>SUM(M192:M192)</f>
        <v>0.20978282126698783</v>
      </c>
      <c r="N191" s="354"/>
      <c r="O191" s="352">
        <f t="shared" si="92"/>
        <v>0.16497069943221196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08">0.020833*C190</f>
        <v>0.1024260800877471</v>
      </c>
      <c r="D192" s="246">
        <f t="shared" si="108"/>
        <v>0.10641609957974711</v>
      </c>
      <c r="E192" s="246">
        <f t="shared" si="108"/>
        <v>0.1570857477669878</v>
      </c>
      <c r="F192" s="246">
        <f t="shared" si="108"/>
        <v>0</v>
      </c>
      <c r="G192" s="246">
        <f t="shared" si="108"/>
        <v>0</v>
      </c>
      <c r="H192" s="246">
        <f t="shared" si="108"/>
        <v>0.17148760066698782</v>
      </c>
      <c r="I192" s="34"/>
      <c r="J192" s="39"/>
      <c r="K192" s="246">
        <f>0.020833*K190</f>
        <v>0.18356149081498782</v>
      </c>
      <c r="L192" s="246">
        <f t="shared" ref="L192:M192" si="109">0.020833*L190</f>
        <v>0.28204883165898781</v>
      </c>
      <c r="M192" s="246">
        <f t="shared" si="109"/>
        <v>0.20978282126698783</v>
      </c>
      <c r="N192" s="39"/>
      <c r="O192" s="246">
        <f t="shared" si="92"/>
        <v>0.16497069943221196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0.31581333722634453</v>
      </c>
      <c r="D193" s="354">
        <f>SUM(D194,D195)</f>
        <v>0.32811588136634456</v>
      </c>
      <c r="E193" s="354">
        <f t="shared" ref="E193:M193" si="110">SUM(E194,E195)</f>
        <v>0.48434709392850106</v>
      </c>
      <c r="F193" s="354">
        <f t="shared" si="110"/>
        <v>0</v>
      </c>
      <c r="G193" s="354">
        <f t="shared" si="110"/>
        <v>0</v>
      </c>
      <c r="H193" s="354">
        <f t="shared" si="110"/>
        <v>0.52875274942850103</v>
      </c>
      <c r="I193" s="354"/>
      <c r="J193" s="354"/>
      <c r="K193" s="354">
        <f t="shared" si="110"/>
        <v>0.56598052908850105</v>
      </c>
      <c r="L193" s="354">
        <f t="shared" si="110"/>
        <v>0.86964943606850098</v>
      </c>
      <c r="M193" s="354">
        <f t="shared" si="110"/>
        <v>0.64682952642850111</v>
      </c>
      <c r="N193" s="354"/>
      <c r="O193" s="352">
        <f t="shared" si="92"/>
        <v>0.50865899668929748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0.1024260800877471</v>
      </c>
      <c r="D194" s="39">
        <f t="shared" ref="D194:M194" si="111">D192</f>
        <v>0.10641609957974711</v>
      </c>
      <c r="E194" s="39">
        <f t="shared" si="111"/>
        <v>0.1570857477669878</v>
      </c>
      <c r="F194" s="39">
        <f t="shared" si="111"/>
        <v>0</v>
      </c>
      <c r="G194" s="39">
        <f t="shared" si="111"/>
        <v>0</v>
      </c>
      <c r="H194" s="39">
        <f>H192</f>
        <v>0.17148760066698782</v>
      </c>
      <c r="I194" s="39"/>
      <c r="J194" s="39"/>
      <c r="K194" s="39">
        <f t="shared" si="111"/>
        <v>0.18356149081498782</v>
      </c>
      <c r="L194" s="39">
        <f t="shared" si="111"/>
        <v>0.28204883165898781</v>
      </c>
      <c r="M194" s="39">
        <f t="shared" si="111"/>
        <v>0.20978282126698783</v>
      </c>
      <c r="N194" s="39"/>
      <c r="O194" s="246">
        <f t="shared" si="92"/>
        <v>0.16497069943221196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0.21338725713859744</v>
      </c>
      <c r="D195" s="246">
        <f t="shared" ref="D195:H195" si="112">0.043402*D190</f>
        <v>0.22169978178659744</v>
      </c>
      <c r="E195" s="246">
        <f t="shared" si="112"/>
        <v>0.32726134616151326</v>
      </c>
      <c r="F195" s="246">
        <f t="shared" si="112"/>
        <v>0</v>
      </c>
      <c r="G195" s="246">
        <f t="shared" si="112"/>
        <v>0</v>
      </c>
      <c r="H195" s="246">
        <f t="shared" si="112"/>
        <v>0.35726514876151322</v>
      </c>
      <c r="I195" s="34"/>
      <c r="J195" s="34"/>
      <c r="K195" s="246">
        <f t="shared" ref="K195:M195" si="113">0.043402*K190</f>
        <v>0.38241903827351326</v>
      </c>
      <c r="L195" s="246">
        <f t="shared" si="113"/>
        <v>0.58760060440951323</v>
      </c>
      <c r="M195" s="246">
        <f t="shared" si="113"/>
        <v>0.43704670516151328</v>
      </c>
      <c r="N195" s="39"/>
      <c r="O195" s="246">
        <f t="shared" si="92"/>
        <v>0.34368829725708555</v>
      </c>
      <c r="P195" s="246"/>
    </row>
    <row r="196" spans="1:17" ht="28.8" x14ac:dyDescent="0.3">
      <c r="A196" s="370">
        <v>10</v>
      </c>
      <c r="B196" s="371" t="s">
        <v>134</v>
      </c>
      <c r="C196" s="510">
        <v>1.8599999999999998E-2</v>
      </c>
      <c r="D196" s="510">
        <v>1.8599999999999998E-2</v>
      </c>
      <c r="E196" s="510">
        <v>1.8599999999999998E-2</v>
      </c>
      <c r="F196" s="510">
        <v>0</v>
      </c>
      <c r="G196" s="510">
        <v>0</v>
      </c>
      <c r="H196" s="510">
        <v>1.8599999999999998E-2</v>
      </c>
      <c r="I196" s="510">
        <v>0</v>
      </c>
      <c r="J196" s="510">
        <v>0</v>
      </c>
      <c r="K196" s="510">
        <v>1.8599999999999998E-2</v>
      </c>
      <c r="L196" s="510">
        <v>1.8599999999999998E-2</v>
      </c>
      <c r="M196" s="510">
        <v>1.8599999999999998E-2</v>
      </c>
      <c r="N196" s="373"/>
      <c r="O196" s="374">
        <f t="shared" si="92"/>
        <v>1.8599999999999995E-2</v>
      </c>
    </row>
    <row r="197" spans="1:17" ht="18" x14ac:dyDescent="0.3">
      <c r="A197" s="579" t="s">
        <v>60</v>
      </c>
      <c r="B197" s="579"/>
      <c r="C197" s="340">
        <f>SUM(C188,C190,C196)</f>
        <v>5.3533699260140919</v>
      </c>
      <c r="D197" s="340">
        <f t="shared" ref="D197:M197" si="114">SUM(D188,D190,D196)</f>
        <v>5.5611864896460927</v>
      </c>
      <c r="E197" s="340">
        <f t="shared" si="114"/>
        <v>8.2002693782954879</v>
      </c>
      <c r="F197" s="340">
        <f t="shared" si="114"/>
        <v>0</v>
      </c>
      <c r="G197" s="340">
        <f t="shared" si="114"/>
        <v>0</v>
      </c>
      <c r="H197" s="340">
        <f t="shared" si="114"/>
        <v>8.9503768866954889</v>
      </c>
      <c r="I197" s="340">
        <f t="shared" si="114"/>
        <v>0</v>
      </c>
      <c r="J197" s="340">
        <f t="shared" si="114"/>
        <v>0</v>
      </c>
      <c r="K197" s="340">
        <f t="shared" si="114"/>
        <v>9.5792345565034882</v>
      </c>
      <c r="L197" s="340">
        <f t="shared" si="114"/>
        <v>14.708858804327487</v>
      </c>
      <c r="M197" s="340">
        <f t="shared" si="114"/>
        <v>10.944948884295489</v>
      </c>
      <c r="N197" s="356"/>
      <c r="O197" s="467">
        <f t="shared" si="92"/>
        <v>8.6109499683920383</v>
      </c>
      <c r="P197" t="s">
        <v>273</v>
      </c>
      <c r="Q197"/>
    </row>
    <row r="198" spans="1:17" ht="15.6" x14ac:dyDescent="0.3">
      <c r="M198" s="336" t="s">
        <v>150</v>
      </c>
      <c r="O198" s="337">
        <f>O197/SUM($O$101,$O$149,$O$197)</f>
        <v>0.35026916584649997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65F8B-26AD-4808-9F4A-C6FE4CF757CF}">
  <dimension ref="A1:Q204"/>
  <sheetViews>
    <sheetView topLeftCell="A99" zoomScale="80" zoomScaleNormal="80" workbookViewId="0">
      <selection activeCell="A109" sqref="A109:XFD10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301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119</v>
      </c>
      <c r="E5" s="417">
        <f t="shared" si="0"/>
        <v>228</v>
      </c>
      <c r="F5" s="417">
        <f t="shared" si="0"/>
        <v>0</v>
      </c>
      <c r="G5" s="417">
        <f t="shared" si="0"/>
        <v>0</v>
      </c>
      <c r="H5" s="417">
        <f t="shared" si="0"/>
        <v>131</v>
      </c>
      <c r="I5" s="456">
        <f t="shared" si="0"/>
        <v>0</v>
      </c>
      <c r="J5" s="417">
        <f t="shared" si="0"/>
        <v>20</v>
      </c>
      <c r="K5" s="417">
        <f t="shared" si="0"/>
        <v>113</v>
      </c>
      <c r="L5" s="417">
        <f t="shared" si="0"/>
        <v>11</v>
      </c>
      <c r="M5" s="417">
        <f t="shared" si="0"/>
        <v>95</v>
      </c>
      <c r="N5" s="604">
        <f>SUM(C5:M5)</f>
        <v>718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7256.31</v>
      </c>
      <c r="D7" s="401">
        <f t="shared" si="0"/>
        <v>927784.24</v>
      </c>
      <c r="E7" s="401">
        <f t="shared" si="0"/>
        <v>1867660.4700000002</v>
      </c>
      <c r="F7" s="401">
        <f t="shared" si="0"/>
        <v>0</v>
      </c>
      <c r="G7" s="401">
        <f t="shared" si="0"/>
        <v>0</v>
      </c>
      <c r="H7" s="401">
        <f t="shared" si="0"/>
        <v>1008605.8500000001</v>
      </c>
      <c r="I7" s="401">
        <f t="shared" si="0"/>
        <v>0</v>
      </c>
      <c r="J7" s="401">
        <f t="shared" si="0"/>
        <v>111802.25</v>
      </c>
      <c r="K7" s="401">
        <f t="shared" si="0"/>
        <v>946426.89999999991</v>
      </c>
      <c r="L7" s="401">
        <f t="shared" si="0"/>
        <v>69602.86</v>
      </c>
      <c r="M7" s="401">
        <f t="shared" si="0"/>
        <v>620828.55000000005</v>
      </c>
      <c r="N7" s="610">
        <f>SUM(C7:M7)</f>
        <v>5559967.4300000006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0.90200000000000014</v>
      </c>
      <c r="D9" s="405">
        <f t="shared" ref="D9:M9" si="1">SUM(D10:D15)</f>
        <v>1.1507473254365261</v>
      </c>
      <c r="E9" s="405">
        <f t="shared" si="1"/>
        <v>1.3215178058412942</v>
      </c>
      <c r="F9" s="405">
        <f t="shared" ref="F9:F47" si="2">IF(F$7 &gt; 0,(F64*F$62+F113*F$111+F162*F$160)/(SUM(F$160,F$111,F$62)),0)</f>
        <v>0</v>
      </c>
      <c r="G9" s="405" t="e">
        <f t="shared" si="1"/>
        <v>#DIV/0!</v>
      </c>
      <c r="H9" s="405">
        <f t="shared" si="1"/>
        <v>1.8850270058163558</v>
      </c>
      <c r="I9" s="405">
        <f t="shared" ref="I9:I47" si="3">IF(I$7 &gt; 0,(I64*I$62+I113*I$111+I162*I$160)/(SUM(I$160,I$111,I$62)),0)</f>
        <v>0</v>
      </c>
      <c r="J9" s="405">
        <f t="shared" si="1"/>
        <v>2.4589331747572163</v>
      </c>
      <c r="K9" s="405">
        <f t="shared" si="1"/>
        <v>2.6226977034631629</v>
      </c>
      <c r="L9" s="405">
        <f t="shared" si="1"/>
        <v>3.1251901704510412</v>
      </c>
      <c r="M9" s="405">
        <f t="shared" si="1"/>
        <v>3.5764148224598884</v>
      </c>
      <c r="N9" s="603">
        <f>SUM(N10:O15)</f>
        <v>1.9134203412454629</v>
      </c>
      <c r="O9" s="603"/>
      <c r="P9" s="406">
        <f t="shared" ref="P9:P47" si="4">N9/$N$47</f>
        <v>0.24233189122882381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0.58000000000000007</v>
      </c>
      <c r="D10" s="422">
        <f t="shared" si="6"/>
        <v>0.78562766086002933</v>
      </c>
      <c r="E10" s="422">
        <f t="shared" si="6"/>
        <v>0.90522760564879345</v>
      </c>
      <c r="F10" s="422">
        <f t="shared" si="2"/>
        <v>0</v>
      </c>
      <c r="G10" s="422" t="e">
        <f t="shared" si="6"/>
        <v>#DIV/0!</v>
      </c>
      <c r="H10" s="422">
        <f t="shared" si="6"/>
        <v>1.3601625853736623</v>
      </c>
      <c r="I10" s="422">
        <f t="shared" si="3"/>
        <v>0</v>
      </c>
      <c r="J10" s="422">
        <f t="shared" si="6"/>
        <v>1.0251842371240292</v>
      </c>
      <c r="K10" s="422">
        <f t="shared" si="6"/>
        <v>1.8940724020988837</v>
      </c>
      <c r="L10" s="422">
        <f t="shared" si="6"/>
        <v>2.0898116971342842</v>
      </c>
      <c r="M10" s="422">
        <f t="shared" si="6"/>
        <v>2.3392023642549944</v>
      </c>
      <c r="N10" s="600">
        <f t="shared" ref="N10:N15" si="7">(O64*$O$61+O112*$O$109+O160*$O$157)/$N$7</f>
        <v>1.3130556840769119</v>
      </c>
      <c r="O10" s="600"/>
      <c r="P10" s="423">
        <f t="shared" si="4"/>
        <v>0.16629658436891018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2.3199999999999998E-2</v>
      </c>
      <c r="D11" s="440">
        <f t="shared" si="6"/>
        <v>3.1425106434401169E-2</v>
      </c>
      <c r="E11" s="440">
        <f t="shared" si="6"/>
        <v>3.6209104225951742E-2</v>
      </c>
      <c r="F11" s="440">
        <f t="shared" si="2"/>
        <v>0</v>
      </c>
      <c r="G11" s="440" t="e">
        <f t="shared" si="6"/>
        <v>#DIV/0!</v>
      </c>
      <c r="H11" s="440">
        <f t="shared" si="6"/>
        <v>5.4406503414946482E-2</v>
      </c>
      <c r="I11" s="440">
        <f t="shared" si="3"/>
        <v>0</v>
      </c>
      <c r="J11" s="440">
        <f t="shared" si="6"/>
        <v>6.1511054227441748E-2</v>
      </c>
      <c r="K11" s="440">
        <f t="shared" si="6"/>
        <v>7.5762896083955339E-2</v>
      </c>
      <c r="L11" s="440">
        <f t="shared" si="6"/>
        <v>8.3592467885371377E-2</v>
      </c>
      <c r="M11" s="440">
        <f t="shared" si="6"/>
        <v>9.3568094570199767E-2</v>
      </c>
      <c r="N11" s="599">
        <f t="shared" si="7"/>
        <v>5.2934524398330872E-2</v>
      </c>
      <c r="O11" s="599"/>
      <c r="P11" s="441">
        <f t="shared" si="4"/>
        <v>6.7040801920168541E-3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2.589688697234176E-2</v>
      </c>
      <c r="E12" s="440">
        <f t="shared" si="6"/>
        <v>3.1326594452149005E-2</v>
      </c>
      <c r="F12" s="440">
        <f t="shared" si="2"/>
        <v>0</v>
      </c>
      <c r="G12" s="440" t="e">
        <f t="shared" si="6"/>
        <v>#DIV/0!</v>
      </c>
      <c r="H12" s="440">
        <f t="shared" si="6"/>
        <v>9.2600876358192846E-3</v>
      </c>
      <c r="I12" s="440">
        <f t="shared" si="3"/>
        <v>0</v>
      </c>
      <c r="J12" s="440">
        <f t="shared" si="6"/>
        <v>8.2005725287281769E-2</v>
      </c>
      <c r="K12" s="440">
        <f t="shared" si="6"/>
        <v>4.1827902612446878E-2</v>
      </c>
      <c r="L12" s="440">
        <f t="shared" si="6"/>
        <v>0.15043601619243804</v>
      </c>
      <c r="M12" s="440">
        <f t="shared" si="6"/>
        <v>7.2601050935882372E-2</v>
      </c>
      <c r="N12" s="599">
        <f t="shared" si="7"/>
        <v>3.52831209363757E-2</v>
      </c>
      <c r="O12" s="599"/>
      <c r="P12" s="441">
        <f t="shared" si="4"/>
        <v>4.4685557274894505E-3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 t="e">
        <f t="shared" si="6"/>
        <v>#DIV/0!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0.23384805377467613</v>
      </c>
      <c r="L13" s="422">
        <f t="shared" si="6"/>
        <v>0.23382455386172349</v>
      </c>
      <c r="M13" s="422">
        <f t="shared" si="6"/>
        <v>0.27603114633178516</v>
      </c>
      <c r="N13" s="600">
        <f t="shared" si="7"/>
        <v>0.1917432630395822</v>
      </c>
      <c r="O13" s="600"/>
      <c r="P13" s="423">
        <f t="shared" si="4"/>
        <v>2.4284004178884686E-2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0.21049999999999999</v>
      </c>
      <c r="D14" s="440">
        <f t="shared" si="6"/>
        <v>0.17799767116975387</v>
      </c>
      <c r="E14" s="440">
        <f t="shared" si="6"/>
        <v>0.17985450151439999</v>
      </c>
      <c r="F14" s="440">
        <f t="shared" si="2"/>
        <v>0</v>
      </c>
      <c r="G14" s="440" t="e">
        <f t="shared" si="6"/>
        <v>#DIV/0!</v>
      </c>
      <c r="H14" s="440">
        <f t="shared" si="6"/>
        <v>0.26429782939192747</v>
      </c>
      <c r="I14" s="440">
        <f t="shared" si="3"/>
        <v>0</v>
      </c>
      <c r="J14" s="440">
        <f t="shared" si="6"/>
        <v>0.72313215811846365</v>
      </c>
      <c r="K14" s="440">
        <f t="shared" si="6"/>
        <v>0.37718644889320035</v>
      </c>
      <c r="L14" s="440">
        <f t="shared" si="6"/>
        <v>0.56752543537722433</v>
      </c>
      <c r="M14" s="440">
        <f t="shared" si="6"/>
        <v>0.79501216636702676</v>
      </c>
      <c r="N14" s="599">
        <f t="shared" si="7"/>
        <v>0.31295960573567599</v>
      </c>
      <c r="O14" s="599"/>
      <c r="P14" s="441">
        <f t="shared" si="4"/>
        <v>3.9635876917033505E-2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7.4441430585862247E-3</v>
      </c>
      <c r="O15" s="600"/>
      <c r="P15" s="423">
        <f t="shared" si="4"/>
        <v>9.4278984448911576E-4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3.3285391936000002</v>
      </c>
      <c r="D16" s="405">
        <f t="shared" si="8"/>
        <v>3.1461336597807343</v>
      </c>
      <c r="E16" s="405">
        <f t="shared" si="8"/>
        <v>5.091054613998705</v>
      </c>
      <c r="F16" s="405">
        <f t="shared" si="2"/>
        <v>0</v>
      </c>
      <c r="G16" s="405" t="e">
        <f t="shared" si="8"/>
        <v>#DIV/0!</v>
      </c>
      <c r="H16" s="405">
        <f t="shared" si="8"/>
        <v>5.0395392427108998</v>
      </c>
      <c r="I16" s="405">
        <f t="shared" si="3"/>
        <v>0</v>
      </c>
      <c r="J16" s="405">
        <f t="shared" si="8"/>
        <v>5.3014503283819518</v>
      </c>
      <c r="K16" s="405">
        <f t="shared" si="8"/>
        <v>5.0305907618694183</v>
      </c>
      <c r="L16" s="405">
        <f t="shared" si="8"/>
        <v>5.2416159650030298</v>
      </c>
      <c r="M16" s="405">
        <f t="shared" si="8"/>
        <v>5.113443603298359</v>
      </c>
      <c r="N16" s="603">
        <f>SUM(N17:O19,N23:O24)</f>
        <v>4.7531861330027052</v>
      </c>
      <c r="O16" s="603"/>
      <c r="P16" s="406">
        <f t="shared" si="4"/>
        <v>0.6019840806246558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1.7388000000000001</v>
      </c>
      <c r="D17" s="422">
        <f t="shared" si="9"/>
        <v>1.6400414892001183</v>
      </c>
      <c r="E17" s="422">
        <f t="shared" si="9"/>
        <v>2.5779368090469892</v>
      </c>
      <c r="F17" s="422">
        <f t="shared" si="2"/>
        <v>0</v>
      </c>
      <c r="G17" s="422" t="e">
        <f t="shared" si="9"/>
        <v>#DIV/0!</v>
      </c>
      <c r="H17" s="422">
        <f t="shared" si="9"/>
        <v>2.5498016684485818</v>
      </c>
      <c r="I17" s="422">
        <f t="shared" si="3"/>
        <v>0</v>
      </c>
      <c r="J17" s="422">
        <f t="shared" si="9"/>
        <v>2.682714124492128</v>
      </c>
      <c r="K17" s="422">
        <f t="shared" si="9"/>
        <v>2.5422589951173196</v>
      </c>
      <c r="L17" s="422">
        <f t="shared" si="9"/>
        <v>2.6600994797914912</v>
      </c>
      <c r="M17" s="422">
        <f t="shared" si="9"/>
        <v>2.589597322557089</v>
      </c>
      <c r="N17" s="600">
        <f t="shared" ref="N17:N24" si="10">(O71*$O$61+O119*$O$109+O167*$O$157)/$N$7</f>
        <v>2.4135968234443412</v>
      </c>
      <c r="O17" s="600"/>
      <c r="P17" s="423">
        <f t="shared" si="4"/>
        <v>0.30567851207667079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0.70433919359999997</v>
      </c>
      <c r="D18" s="440">
        <f t="shared" si="9"/>
        <v>0.6643348861132703</v>
      </c>
      <c r="E18" s="440">
        <f t="shared" si="9"/>
        <v>1.0442500191142821</v>
      </c>
      <c r="F18" s="440">
        <f t="shared" si="2"/>
        <v>0</v>
      </c>
      <c r="G18" s="440" t="e">
        <f t="shared" si="9"/>
        <v>#DIV/0!</v>
      </c>
      <c r="H18" s="440">
        <f t="shared" si="9"/>
        <v>1.032853261441804</v>
      </c>
      <c r="I18" s="440">
        <f t="shared" si="3"/>
        <v>0</v>
      </c>
      <c r="J18" s="440">
        <f t="shared" si="9"/>
        <v>1.086692375836275</v>
      </c>
      <c r="K18" s="440">
        <f t="shared" si="9"/>
        <v>1.029797935670163</v>
      </c>
      <c r="L18" s="440">
        <f t="shared" si="9"/>
        <v>1.0775318164780989</v>
      </c>
      <c r="M18" s="440">
        <f t="shared" si="9"/>
        <v>1.0489733666428451</v>
      </c>
      <c r="N18" s="599">
        <f t="shared" si="10"/>
        <v>0.97768049246624633</v>
      </c>
      <c r="O18" s="599"/>
      <c r="P18" s="441">
        <f t="shared" si="4"/>
        <v>0.12382180624392121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0.66570000000000007</v>
      </c>
      <c r="D19" s="422">
        <f t="shared" si="9"/>
        <v>0.63410335504082294</v>
      </c>
      <c r="E19" s="422">
        <f t="shared" si="9"/>
        <v>1.1328237581796654</v>
      </c>
      <c r="F19" s="422">
        <f t="shared" si="2"/>
        <v>0</v>
      </c>
      <c r="G19" s="422" t="e">
        <f t="shared" si="9"/>
        <v>#DIV/0!</v>
      </c>
      <c r="H19" s="422">
        <f t="shared" si="9"/>
        <v>1.1242347628402116</v>
      </c>
      <c r="I19" s="422">
        <f t="shared" si="3"/>
        <v>0</v>
      </c>
      <c r="J19" s="422">
        <f t="shared" si="9"/>
        <v>1.1821432055258279</v>
      </c>
      <c r="K19" s="422">
        <f t="shared" si="9"/>
        <v>1.1264827408635576</v>
      </c>
      <c r="L19" s="422">
        <f t="shared" si="9"/>
        <v>1.1580199949398631</v>
      </c>
      <c r="M19" s="422">
        <f t="shared" si="9"/>
        <v>1.1373555039535472</v>
      </c>
      <c r="N19" s="600">
        <f t="shared" si="10"/>
        <v>1.0481690261602845</v>
      </c>
      <c r="O19" s="600"/>
      <c r="P19" s="423">
        <f t="shared" si="4"/>
        <v>0.13274907607157671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0.59460000000000002</v>
      </c>
      <c r="D20" s="440">
        <f t="shared" si="9"/>
        <v>0.56640144656908586</v>
      </c>
      <c r="E20" s="440">
        <f t="shared" si="9"/>
        <v>1.0118337190013986</v>
      </c>
      <c r="F20" s="440">
        <f t="shared" si="2"/>
        <v>0</v>
      </c>
      <c r="G20" s="440" t="e">
        <f t="shared" si="9"/>
        <v>#DIV/0!</v>
      </c>
      <c r="H20" s="440">
        <f t="shared" si="9"/>
        <v>1.0041565447880358</v>
      </c>
      <c r="I20" s="440">
        <f t="shared" si="3"/>
        <v>0</v>
      </c>
      <c r="J20" s="440">
        <f t="shared" si="9"/>
        <v>1.0609125988072692</v>
      </c>
      <c r="K20" s="440">
        <f t="shared" si="9"/>
        <v>1.0061555761052439</v>
      </c>
      <c r="L20" s="440">
        <f t="shared" si="9"/>
        <v>1.0343548262384621</v>
      </c>
      <c r="M20" s="440">
        <f t="shared" si="9"/>
        <v>1.015882167820729</v>
      </c>
      <c r="N20" s="599">
        <f t="shared" si="10"/>
        <v>0.93632216977537197</v>
      </c>
      <c r="O20" s="599"/>
      <c r="P20" s="441">
        <f t="shared" si="4"/>
        <v>0.11858383508845212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6.3100000000000003E-2</v>
      </c>
      <c r="D21" s="422">
        <f t="shared" si="9"/>
        <v>6.0085456428964561E-2</v>
      </c>
      <c r="E21" s="422">
        <f t="shared" si="9"/>
        <v>0.10735235272929454</v>
      </c>
      <c r="F21" s="422">
        <f t="shared" si="2"/>
        <v>0</v>
      </c>
      <c r="G21" s="422" t="e">
        <f t="shared" si="9"/>
        <v>#DIV/0!</v>
      </c>
      <c r="H21" s="422">
        <f t="shared" si="9"/>
        <v>0.10653880281479627</v>
      </c>
      <c r="I21" s="422">
        <f t="shared" si="3"/>
        <v>0</v>
      </c>
      <c r="J21" s="422">
        <f t="shared" si="9"/>
        <v>0.10756643873446198</v>
      </c>
      <c r="K21" s="422">
        <f t="shared" si="9"/>
        <v>0.10674730509350486</v>
      </c>
      <c r="L21" s="422">
        <f t="shared" si="9"/>
        <v>0.10973883028657155</v>
      </c>
      <c r="M21" s="422">
        <f t="shared" si="9"/>
        <v>0.1077806543223568</v>
      </c>
      <c r="N21" s="600">
        <f t="shared" si="10"/>
        <v>9.9238666352043703E-2</v>
      </c>
      <c r="O21" s="600"/>
      <c r="P21" s="423">
        <f t="shared" si="4"/>
        <v>1.2568432132619368E-2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8.0000000000000002E-3</v>
      </c>
      <c r="D22" s="440">
        <f t="shared" si="9"/>
        <v>7.6164520427723587E-3</v>
      </c>
      <c r="E22" s="440">
        <f t="shared" si="9"/>
        <v>1.3637686448972175E-2</v>
      </c>
      <c r="F22" s="440">
        <f t="shared" si="2"/>
        <v>0</v>
      </c>
      <c r="G22" s="440" t="e">
        <f t="shared" si="9"/>
        <v>#DIV/0!</v>
      </c>
      <c r="H22" s="440">
        <f t="shared" si="9"/>
        <v>1.3539415237379398E-2</v>
      </c>
      <c r="I22" s="440">
        <f t="shared" si="3"/>
        <v>0</v>
      </c>
      <c r="J22" s="440">
        <f t="shared" si="9"/>
        <v>1.3664167984096922E-2</v>
      </c>
      <c r="K22" s="440">
        <f t="shared" si="9"/>
        <v>1.3579859664808767E-2</v>
      </c>
      <c r="L22" s="440">
        <f t="shared" si="9"/>
        <v>1.3926338414829504E-2</v>
      </c>
      <c r="M22" s="440">
        <f t="shared" si="9"/>
        <v>1.3692681810461196E-2</v>
      </c>
      <c r="N22" s="599">
        <f t="shared" si="10"/>
        <v>1.260819003286859E-2</v>
      </c>
      <c r="O22" s="599"/>
      <c r="P22" s="441">
        <f t="shared" si="4"/>
        <v>1.5968088505052085E-3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0.16990000000000002</v>
      </c>
      <c r="D23" s="422">
        <f t="shared" si="9"/>
        <v>0.16070843437047388</v>
      </c>
      <c r="E23" s="422">
        <f t="shared" si="9"/>
        <v>0.26223198926248092</v>
      </c>
      <c r="F23" s="422">
        <f t="shared" si="2"/>
        <v>0</v>
      </c>
      <c r="G23" s="422" t="e">
        <f t="shared" si="9"/>
        <v>#DIV/0!</v>
      </c>
      <c r="H23" s="422">
        <f t="shared" si="9"/>
        <v>0.25963734532176275</v>
      </c>
      <c r="I23" s="422">
        <f t="shared" si="3"/>
        <v>0</v>
      </c>
      <c r="J23" s="422">
        <f t="shared" si="9"/>
        <v>0.27309704545302083</v>
      </c>
      <c r="K23" s="422">
        <f t="shared" si="9"/>
        <v>0.25925446901393018</v>
      </c>
      <c r="L23" s="422">
        <f t="shared" si="9"/>
        <v>0.26981692074147529</v>
      </c>
      <c r="M23" s="422">
        <f t="shared" si="9"/>
        <v>0.26337413078055127</v>
      </c>
      <c r="N23" s="600">
        <f t="shared" si="10"/>
        <v>0.24463383269279326</v>
      </c>
      <c r="O23" s="600"/>
      <c r="P23" s="423">
        <f t="shared" si="4"/>
        <v>3.0982517566638119E-2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4.9799999999999997E-2</v>
      </c>
      <c r="D24" s="440">
        <f t="shared" si="9"/>
        <v>4.6945495056048808E-2</v>
      </c>
      <c r="E24" s="440">
        <f t="shared" si="9"/>
        <v>7.3812038395287133E-2</v>
      </c>
      <c r="F24" s="440">
        <f t="shared" si="2"/>
        <v>0</v>
      </c>
      <c r="G24" s="440" t="e">
        <f t="shared" si="9"/>
        <v>#DIV/0!</v>
      </c>
      <c r="H24" s="440">
        <f t="shared" si="9"/>
        <v>7.3012204658539304E-2</v>
      </c>
      <c r="I24" s="440">
        <f t="shared" si="3"/>
        <v>0</v>
      </c>
      <c r="J24" s="440">
        <f t="shared" si="9"/>
        <v>7.680357707470109E-2</v>
      </c>
      <c r="K24" s="440">
        <f t="shared" si="9"/>
        <v>7.279662120444802E-2</v>
      </c>
      <c r="L24" s="440">
        <f t="shared" si="9"/>
        <v>7.6147753052101586E-2</v>
      </c>
      <c r="M24" s="440">
        <f t="shared" si="9"/>
        <v>7.4143279364326908E-2</v>
      </c>
      <c r="N24" s="599">
        <f t="shared" si="10"/>
        <v>6.9105958239039533E-2</v>
      </c>
      <c r="O24" s="599"/>
      <c r="P24" s="441">
        <f t="shared" si="4"/>
        <v>8.7521686658489622E-3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0.50360000000000005</v>
      </c>
      <c r="D25" s="405">
        <f t="shared" ref="D25:M25" si="11">SUM(D26:D28)</f>
        <v>0.49515059316377263</v>
      </c>
      <c r="E25" s="405">
        <f t="shared" si="11"/>
        <v>0.60312699500568212</v>
      </c>
      <c r="F25" s="405">
        <f t="shared" si="2"/>
        <v>0</v>
      </c>
      <c r="G25" s="405" t="e">
        <f t="shared" si="11"/>
        <v>#DIV/0!</v>
      </c>
      <c r="H25" s="405">
        <f t="shared" si="11"/>
        <v>0.60093486477001901</v>
      </c>
      <c r="I25" s="405">
        <f t="shared" si="3"/>
        <v>0</v>
      </c>
      <c r="J25" s="405">
        <f>SUM(J26:J28)</f>
        <v>1.1628003418983068</v>
      </c>
      <c r="K25" s="405">
        <f t="shared" si="11"/>
        <v>0.59732697595028217</v>
      </c>
      <c r="L25" s="405">
        <f t="shared" si="11"/>
        <v>0.60945304168535597</v>
      </c>
      <c r="M25" s="405">
        <f t="shared" si="11"/>
        <v>0.60339035849108424</v>
      </c>
      <c r="N25" s="603">
        <f>SUM(N26:O28)</f>
        <v>0.59495703021789093</v>
      </c>
      <c r="O25" s="603"/>
      <c r="P25" s="406">
        <f t="shared" si="4"/>
        <v>7.5350438805693795E-2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0.189</v>
      </c>
      <c r="D26" s="422">
        <f t="shared" si="12"/>
        <v>0.17868248809227458</v>
      </c>
      <c r="E26" s="422">
        <f t="shared" si="12"/>
        <v>0.28910267020536123</v>
      </c>
      <c r="F26" s="422">
        <f t="shared" si="2"/>
        <v>0</v>
      </c>
      <c r="G26" s="422" t="e">
        <f t="shared" si="12"/>
        <v>#DIV/0!</v>
      </c>
      <c r="H26" s="422">
        <f t="shared" si="12"/>
        <v>0.28617738211809901</v>
      </c>
      <c r="I26" s="422">
        <f t="shared" si="3"/>
        <v>0</v>
      </c>
      <c r="J26" s="422">
        <f t="shared" si="12"/>
        <v>0.30103157114458784</v>
      </c>
      <c r="K26" s="422">
        <f t="shared" si="12"/>
        <v>0.28566609936065851</v>
      </c>
      <c r="L26" s="422">
        <f t="shared" si="12"/>
        <v>0.29765218192183479</v>
      </c>
      <c r="M26" s="422">
        <f t="shared" si="12"/>
        <v>0.29037335172810591</v>
      </c>
      <c r="N26" s="600">
        <f>(O80*$O$61+O128*$O$109+O176*$O$157)/$N$7</f>
        <v>0.26991950338619158</v>
      </c>
      <c r="O26" s="600"/>
      <c r="P26" s="423">
        <f t="shared" si="4"/>
        <v>3.4184910824426942E-2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0.31459999999999999</v>
      </c>
      <c r="D27" s="440">
        <f t="shared" si="12"/>
        <v>0.31646810507149808</v>
      </c>
      <c r="E27" s="440">
        <f t="shared" si="12"/>
        <v>0.31402432480032089</v>
      </c>
      <c r="F27" s="440">
        <f t="shared" si="2"/>
        <v>0</v>
      </c>
      <c r="G27" s="440" t="e">
        <f t="shared" si="12"/>
        <v>#DIV/0!</v>
      </c>
      <c r="H27" s="440">
        <f t="shared" si="12"/>
        <v>0.31475748265192</v>
      </c>
      <c r="I27" s="440">
        <f t="shared" si="3"/>
        <v>0</v>
      </c>
      <c r="J27" s="440">
        <f t="shared" si="12"/>
        <v>0.31896877075371916</v>
      </c>
      <c r="K27" s="440">
        <f t="shared" si="12"/>
        <v>0.3116608765896236</v>
      </c>
      <c r="L27" s="440">
        <f t="shared" si="12"/>
        <v>0.31180085976352118</v>
      </c>
      <c r="M27" s="440">
        <f t="shared" si="12"/>
        <v>0.31301700676297828</v>
      </c>
      <c r="N27" s="599">
        <f>(O81*$O$61+O129*$O$109+O177*$O$157)/$N$7</f>
        <v>0.31412266769555514</v>
      </c>
      <c r="O27" s="599"/>
      <c r="P27" s="441">
        <f t="shared" si="4"/>
        <v>3.9783177015333057E-2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1.0914859136144253E-2</v>
      </c>
      <c r="O28" s="600"/>
      <c r="P28" s="423">
        <f t="shared" si="4"/>
        <v>1.3823509659337979E-3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1.0914859136144253E-2</v>
      </c>
      <c r="O29" s="599"/>
      <c r="P29" s="441">
        <f t="shared" si="4"/>
        <v>1.3823509659337979E-3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 t="e">
        <f t="shared" si="13"/>
        <v>#DIV/0!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 t="e">
        <f t="shared" si="14"/>
        <v>#DIV/0!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 t="e">
        <f t="shared" si="14"/>
        <v>#DIV/0!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 t="e">
        <f t="shared" si="15"/>
        <v>#DIV/0!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 t="e">
        <f t="shared" si="16"/>
        <v>#DIV/0!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 t="e">
        <f t="shared" si="16"/>
        <v>#DIV/0!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 t="e">
        <f t="shared" si="16"/>
        <v>#DIV/0!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 t="e">
        <f t="shared" si="16"/>
        <v>#DIV/0!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0.4027237529211648</v>
      </c>
      <c r="D38" s="405">
        <f t="shared" si="18"/>
        <v>0.40764854230971787</v>
      </c>
      <c r="E38" s="405">
        <f t="shared" si="18"/>
        <v>0.59681151782209252</v>
      </c>
      <c r="F38" s="405">
        <f t="shared" si="2"/>
        <v>0</v>
      </c>
      <c r="G38" s="405" t="e">
        <f t="shared" si="18"/>
        <v>#DIV/0!</v>
      </c>
      <c r="H38" s="405">
        <f t="shared" si="18"/>
        <v>0.64017932870597249</v>
      </c>
      <c r="I38" s="405">
        <f t="shared" si="3"/>
        <v>0</v>
      </c>
      <c r="J38" s="405">
        <f t="shared" si="18"/>
        <v>0.75907740332964813</v>
      </c>
      <c r="K38" s="405">
        <f t="shared" si="18"/>
        <v>0.70186335435905067</v>
      </c>
      <c r="L38" s="405">
        <f t="shared" si="18"/>
        <v>0.76359241568089686</v>
      </c>
      <c r="M38" s="405">
        <f t="shared" si="18"/>
        <v>0.7905580875785222</v>
      </c>
      <c r="N38" s="603">
        <f t="shared" si="17"/>
        <v>0.61772668419791865</v>
      </c>
      <c r="O38" s="603"/>
      <c r="P38" s="406">
        <f t="shared" si="4"/>
        <v>7.8234182221954551E-2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 t="e">
        <f t="shared" si="19"/>
        <v>#DIV/0!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4.7341391936000008</v>
      </c>
      <c r="D40" s="434">
        <f t="shared" si="20"/>
        <v>4.7920315783810334</v>
      </c>
      <c r="E40" s="434">
        <f t="shared" si="20"/>
        <v>7.015699414845681</v>
      </c>
      <c r="F40" s="434">
        <f t="shared" si="2"/>
        <v>0</v>
      </c>
      <c r="G40" s="434" t="e">
        <f t="shared" si="20"/>
        <v>#DIV/0!</v>
      </c>
      <c r="H40" s="434">
        <f t="shared" si="20"/>
        <v>7.525501113297274</v>
      </c>
      <c r="I40" s="434">
        <f t="shared" si="3"/>
        <v>0</v>
      </c>
      <c r="J40" s="434">
        <f t="shared" si="20"/>
        <v>8.9231838450374745</v>
      </c>
      <c r="K40" s="434">
        <f t="shared" si="20"/>
        <v>8.2506154412828643</v>
      </c>
      <c r="L40" s="434">
        <f t="shared" si="20"/>
        <v>8.9762591771394273</v>
      </c>
      <c r="M40" s="434">
        <f t="shared" si="20"/>
        <v>9.2932487842493323</v>
      </c>
      <c r="N40" s="597">
        <f t="shared" si="17"/>
        <v>7.2615635044660598</v>
      </c>
      <c r="O40" s="597"/>
      <c r="P40" s="435">
        <f t="shared" si="4"/>
        <v>0.91966641065917354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9.8626321820268786E-2</v>
      </c>
      <c r="D41" s="427">
        <f t="shared" si="21"/>
        <v>9.9832393872412092E-2</v>
      </c>
      <c r="E41" s="427">
        <f t="shared" si="21"/>
        <v>0.14615806590948008</v>
      </c>
      <c r="F41" s="427">
        <f t="shared" si="2"/>
        <v>0</v>
      </c>
      <c r="G41" s="427" t="e">
        <f t="shared" si="21"/>
        <v>#DIV/0!</v>
      </c>
      <c r="H41" s="427">
        <f t="shared" si="21"/>
        <v>0.15677876469332208</v>
      </c>
      <c r="I41" s="427">
        <f t="shared" si="3"/>
        <v>0</v>
      </c>
      <c r="J41" s="427">
        <f t="shared" si="21"/>
        <v>0.18589668904366574</v>
      </c>
      <c r="K41" s="427">
        <f t="shared" si="21"/>
        <v>0.17188507148824589</v>
      </c>
      <c r="L41" s="427">
        <f t="shared" si="21"/>
        <v>0.1870024074373457</v>
      </c>
      <c r="M41" s="427">
        <f t="shared" si="21"/>
        <v>0.19360625192226635</v>
      </c>
      <c r="N41" s="598">
        <f t="shared" si="17"/>
        <v>0.15128015248854143</v>
      </c>
      <c r="O41" s="598"/>
      <c r="P41" s="428">
        <f t="shared" si="4"/>
        <v>1.9159410333262562E-2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9.8626321820268786E-2</v>
      </c>
      <c r="D42" s="440">
        <f t="shared" si="22"/>
        <v>9.9832393872412092E-2</v>
      </c>
      <c r="E42" s="440">
        <f t="shared" si="22"/>
        <v>0.14615806590948008</v>
      </c>
      <c r="F42" s="440">
        <f t="shared" si="2"/>
        <v>0</v>
      </c>
      <c r="G42" s="440" t="e">
        <f t="shared" si="22"/>
        <v>#DIV/0!</v>
      </c>
      <c r="H42" s="440">
        <f t="shared" si="22"/>
        <v>0.15677876469332208</v>
      </c>
      <c r="I42" s="440">
        <f t="shared" si="3"/>
        <v>0</v>
      </c>
      <c r="J42" s="440">
        <f t="shared" si="22"/>
        <v>0.18589668904366574</v>
      </c>
      <c r="K42" s="440">
        <f t="shared" si="22"/>
        <v>0.17188507148824589</v>
      </c>
      <c r="L42" s="440">
        <f t="shared" si="22"/>
        <v>0.1870024074373457</v>
      </c>
      <c r="M42" s="440">
        <f t="shared" si="22"/>
        <v>0.19360625192226635</v>
      </c>
      <c r="N42" s="599">
        <f t="shared" si="17"/>
        <v>0.15128015248854143</v>
      </c>
      <c r="O42" s="599"/>
      <c r="P42" s="441">
        <f t="shared" si="4"/>
        <v>1.9159410333262562E-2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0.30409743110089599</v>
      </c>
      <c r="D43" s="427">
        <f t="shared" ref="D43:M43" si="23">SUM(D44,D45)</f>
        <v>0.30781614843730576</v>
      </c>
      <c r="E43" s="427">
        <f t="shared" si="23"/>
        <v>0.45065345191261241</v>
      </c>
      <c r="F43" s="427">
        <f t="shared" si="2"/>
        <v>0</v>
      </c>
      <c r="G43" s="427" t="e">
        <f t="shared" si="23"/>
        <v>#DIV/0!</v>
      </c>
      <c r="H43" s="427">
        <f t="shared" si="23"/>
        <v>0.48340056401265041</v>
      </c>
      <c r="I43" s="427">
        <f t="shared" si="3"/>
        <v>0</v>
      </c>
      <c r="J43" s="427">
        <f t="shared" si="23"/>
        <v>0.57318071428598238</v>
      </c>
      <c r="K43" s="427">
        <f t="shared" si="23"/>
        <v>0.52997828287080473</v>
      </c>
      <c r="L43" s="427">
        <f t="shared" si="23"/>
        <v>0.57659000824355111</v>
      </c>
      <c r="M43" s="427">
        <f t="shared" si="23"/>
        <v>0.59695183565625587</v>
      </c>
      <c r="N43" s="598">
        <f t="shared" si="17"/>
        <v>0.46644653170937733</v>
      </c>
      <c r="O43" s="598"/>
      <c r="P43" s="428">
        <f t="shared" si="4"/>
        <v>5.9074771888692007E-2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9.8626321820268786E-2</v>
      </c>
      <c r="D44" s="440">
        <f t="shared" si="24"/>
        <v>9.9832393872412092E-2</v>
      </c>
      <c r="E44" s="440">
        <f t="shared" si="24"/>
        <v>0.14615806590948008</v>
      </c>
      <c r="F44" s="440">
        <f t="shared" si="2"/>
        <v>0</v>
      </c>
      <c r="G44" s="440" t="e">
        <f t="shared" si="24"/>
        <v>#DIV/0!</v>
      </c>
      <c r="H44" s="440">
        <f t="shared" si="24"/>
        <v>0.15677876469332208</v>
      </c>
      <c r="I44" s="440">
        <f t="shared" si="3"/>
        <v>0</v>
      </c>
      <c r="J44" s="440">
        <f t="shared" si="24"/>
        <v>0.18589668904366574</v>
      </c>
      <c r="K44" s="440">
        <f t="shared" si="24"/>
        <v>0.17188507148824589</v>
      </c>
      <c r="L44" s="440">
        <f t="shared" si="24"/>
        <v>0.1870024074373457</v>
      </c>
      <c r="M44" s="440">
        <f t="shared" si="24"/>
        <v>0.19360625192226635</v>
      </c>
      <c r="N44" s="599">
        <f t="shared" si="17"/>
        <v>0.15128015248854143</v>
      </c>
      <c r="O44" s="599"/>
      <c r="P44" s="441">
        <f t="shared" si="4"/>
        <v>1.9159410333262562E-2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0.2054711092806272</v>
      </c>
      <c r="D45" s="422">
        <f t="shared" si="24"/>
        <v>0.20798375456489365</v>
      </c>
      <c r="E45" s="422">
        <f t="shared" si="24"/>
        <v>0.30449538600313231</v>
      </c>
      <c r="F45" s="422">
        <f t="shared" si="2"/>
        <v>0</v>
      </c>
      <c r="G45" s="422" t="e">
        <f t="shared" si="24"/>
        <v>#DIV/0!</v>
      </c>
      <c r="H45" s="422">
        <f t="shared" si="24"/>
        <v>0.32662179931932833</v>
      </c>
      <c r="I45" s="422">
        <f t="shared" si="3"/>
        <v>0</v>
      </c>
      <c r="J45" s="422">
        <f t="shared" si="24"/>
        <v>0.38728402524231659</v>
      </c>
      <c r="K45" s="422">
        <f t="shared" si="24"/>
        <v>0.35809321138255884</v>
      </c>
      <c r="L45" s="422">
        <f t="shared" si="24"/>
        <v>0.38958760080620547</v>
      </c>
      <c r="M45" s="422">
        <f t="shared" si="24"/>
        <v>0.40334558373398954</v>
      </c>
      <c r="N45" s="600">
        <f t="shared" si="17"/>
        <v>0.31516637922083596</v>
      </c>
      <c r="O45" s="600"/>
      <c r="P45" s="423">
        <f t="shared" si="4"/>
        <v>3.9915361555429456E-2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1.7899999999999999E-2</v>
      </c>
      <c r="D46" s="446">
        <f t="shared" si="24"/>
        <v>1.609364447061528E-2</v>
      </c>
      <c r="E46" s="446">
        <f t="shared" si="24"/>
        <v>1.6786829744809023E-2</v>
      </c>
      <c r="F46" s="446">
        <f t="shared" si="2"/>
        <v>0</v>
      </c>
      <c r="G46" s="446" t="e">
        <f t="shared" si="24"/>
        <v>#DIV/0!</v>
      </c>
      <c r="H46" s="446">
        <f t="shared" si="24"/>
        <v>1.6523840052087742E-2</v>
      </c>
      <c r="I46" s="446">
        <f t="shared" si="3"/>
        <v>0</v>
      </c>
      <c r="J46" s="446">
        <f t="shared" si="24"/>
        <v>1.5581430829880434E-2</v>
      </c>
      <c r="K46" s="446">
        <f t="shared" si="24"/>
        <v>1.6509701725510976E-2</v>
      </c>
      <c r="L46" s="446">
        <f t="shared" si="24"/>
        <v>1.7556245935871025E-2</v>
      </c>
      <c r="M46" s="446">
        <f t="shared" si="24"/>
        <v>1.6907865450131117E-2</v>
      </c>
      <c r="N46" s="601">
        <f t="shared" si="17"/>
        <v>1.6576639027721784E-2</v>
      </c>
      <c r="O46" s="601"/>
      <c r="P46" s="448">
        <f t="shared" si="4"/>
        <v>2.0994071188720704E-3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5.1547629465211653</v>
      </c>
      <c r="D47" s="410">
        <f t="shared" si="25"/>
        <v>5.2157737651613667</v>
      </c>
      <c r="E47" s="410">
        <f t="shared" si="25"/>
        <v>7.6292977624125822</v>
      </c>
      <c r="F47" s="410">
        <f t="shared" si="2"/>
        <v>0</v>
      </c>
      <c r="G47" s="410" t="e">
        <f t="shared" si="25"/>
        <v>#DIV/0!</v>
      </c>
      <c r="H47" s="410">
        <f t="shared" si="25"/>
        <v>8.1822042820553342</v>
      </c>
      <c r="I47" s="410">
        <f t="shared" si="3"/>
        <v>0</v>
      </c>
      <c r="J47" s="410">
        <f t="shared" si="25"/>
        <v>9.697842679197004</v>
      </c>
      <c r="K47" s="410">
        <f t="shared" si="25"/>
        <v>8.968988497367425</v>
      </c>
      <c r="L47" s="410">
        <f t="shared" si="25"/>
        <v>9.7574078387561958</v>
      </c>
      <c r="M47" s="410">
        <f t="shared" si="25"/>
        <v>10.100714737277986</v>
      </c>
      <c r="N47" s="602">
        <f t="shared" si="17"/>
        <v>7.895866827691699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64</v>
      </c>
      <c r="E59" s="1">
        <v>59</v>
      </c>
      <c r="F59" s="1">
        <v>0</v>
      </c>
      <c r="G59" s="1">
        <v>0</v>
      </c>
      <c r="H59" s="1">
        <v>45</v>
      </c>
      <c r="I59" s="1">
        <v>0</v>
      </c>
      <c r="J59" s="1">
        <v>16</v>
      </c>
      <c r="K59" s="1">
        <v>36</v>
      </c>
      <c r="L59" s="1">
        <v>0</v>
      </c>
      <c r="M59" s="1">
        <v>19</v>
      </c>
      <c r="O59" s="1">
        <f>SUM(C59:M59)</f>
        <v>239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506393.02</v>
      </c>
      <c r="E61" s="505">
        <v>522004.76</v>
      </c>
      <c r="F61" s="504">
        <v>0</v>
      </c>
      <c r="G61" s="504">
        <v>0</v>
      </c>
      <c r="H61" s="505">
        <v>377366.11</v>
      </c>
      <c r="I61" s="504">
        <v>0</v>
      </c>
      <c r="J61" s="503">
        <v>85581.75</v>
      </c>
      <c r="K61" s="505">
        <v>261193.96</v>
      </c>
      <c r="L61" s="504">
        <v>0</v>
      </c>
      <c r="M61" s="505">
        <v>132782.31</v>
      </c>
      <c r="N61" s="342"/>
      <c r="O61" s="344">
        <f>SUM(C61:M61)</f>
        <v>1885321.9100000001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1.151024</v>
      </c>
      <c r="E63" s="354">
        <f t="shared" si="26"/>
        <v>1.296108</v>
      </c>
      <c r="F63" s="354">
        <f>SUM(F64:F69)</f>
        <v>0</v>
      </c>
      <c r="G63" s="354">
        <f t="shared" si="26"/>
        <v>0</v>
      </c>
      <c r="H63" s="354">
        <f t="shared" si="26"/>
        <v>1.8570039999999999</v>
      </c>
      <c r="I63" s="354">
        <f t="shared" si="26"/>
        <v>0</v>
      </c>
      <c r="J63" s="354">
        <f t="shared" si="26"/>
        <v>2.4140140000000003</v>
      </c>
      <c r="K63" s="354">
        <f t="shared" si="26"/>
        <v>2.6700599999999999</v>
      </c>
      <c r="L63" s="354"/>
      <c r="M63" s="354">
        <f t="shared" si="26"/>
        <v>3.4462999999999999</v>
      </c>
      <c r="N63" s="351"/>
      <c r="O63" s="352">
        <f>(C63*$C$61+D63*$D$61+E63*$E$61+F63*$F$61+G63*$G$61+H63*$H$61+I63*$I$61+J63*$J$61+K63*$K$61+L63*$L$61+M63*$M$61)/$O$61</f>
        <v>1.7619390012266392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1.1972743530387338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0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4.8773336994264276E-2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2.8799999999999999E-2</v>
      </c>
      <c r="E66" s="34">
        <v>1.84E-2</v>
      </c>
      <c r="F66" s="34">
        <v>0</v>
      </c>
      <c r="G66" s="34">
        <v>0</v>
      </c>
      <c r="H66" s="34">
        <v>2.8999999999999998E-3</v>
      </c>
      <c r="I66" s="34">
        <v>0</v>
      </c>
      <c r="J66" s="34">
        <v>6.5799999999999997E-2</v>
      </c>
      <c r="K66" s="34">
        <v>3.32E-2</v>
      </c>
      <c r="L66" s="34">
        <v>0</v>
      </c>
      <c r="M66" s="34">
        <v>0.1055</v>
      </c>
      <c r="N66" s="34"/>
      <c r="O66" s="89">
        <f t="shared" si="27"/>
        <v>2.8427410895574854E-2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0.18180763464526861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0.1754</v>
      </c>
      <c r="E68" s="34">
        <v>0.16739999999999999</v>
      </c>
      <c r="F68" s="34">
        <v>0</v>
      </c>
      <c r="G68" s="34">
        <v>0</v>
      </c>
      <c r="H68" s="34">
        <v>0.2427</v>
      </c>
      <c r="I68" s="34">
        <v>0</v>
      </c>
      <c r="J68" s="34">
        <v>0.75090000000000001</v>
      </c>
      <c r="K68" s="34">
        <v>0.43330000000000002</v>
      </c>
      <c r="L68" s="34">
        <v>0</v>
      </c>
      <c r="M68" s="34">
        <v>0.74819999999999998</v>
      </c>
      <c r="N68" s="34"/>
      <c r="O68" s="89">
        <f t="shared" si="27"/>
        <v>0.28885151539664644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1.6804750256151215E-2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3.1302952560000006</v>
      </c>
      <c r="E70" s="354">
        <f t="shared" si="29"/>
        <v>4.8109034384000005</v>
      </c>
      <c r="F70" s="354">
        <f t="shared" si="29"/>
        <v>0</v>
      </c>
      <c r="G70" s="354">
        <f t="shared" si="29"/>
        <v>0</v>
      </c>
      <c r="H70" s="354">
        <f t="shared" si="29"/>
        <v>4.8109034384000005</v>
      </c>
      <c r="I70" s="354">
        <f t="shared" si="29"/>
        <v>0</v>
      </c>
      <c r="J70" s="354">
        <f t="shared" si="29"/>
        <v>5.2500028975999999</v>
      </c>
      <c r="K70" s="354">
        <f t="shared" si="29"/>
        <v>4.8109034384000005</v>
      </c>
      <c r="L70" s="354"/>
      <c r="M70" s="354">
        <f>SUM(M71:M73,M77:M78)</f>
        <v>4.8109034384000005</v>
      </c>
      <c r="N70" s="351"/>
      <c r="O70" s="352">
        <f t="shared" si="27"/>
        <v>4.3794283950850588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1.6355</v>
      </c>
      <c r="E71" s="34">
        <v>2.4297</v>
      </c>
      <c r="F71" s="34">
        <v>0</v>
      </c>
      <c r="G71" s="34">
        <v>0</v>
      </c>
      <c r="H71" s="34">
        <v>2.4297</v>
      </c>
      <c r="I71" s="34">
        <v>0</v>
      </c>
      <c r="J71" s="34">
        <v>2.6583000000000001</v>
      </c>
      <c r="K71" s="34">
        <v>2.4297</v>
      </c>
      <c r="L71" s="34">
        <v>0</v>
      </c>
      <c r="M71" s="34">
        <v>2.4297</v>
      </c>
      <c r="N71" s="39"/>
      <c r="O71" s="89">
        <f t="shared" si="27"/>
        <v>2.22675675386014</v>
      </c>
    </row>
    <row r="72" spans="1:15" x14ac:dyDescent="0.3">
      <c r="A72" s="2" t="s">
        <v>116</v>
      </c>
      <c r="B72" t="s">
        <v>117</v>
      </c>
      <c r="C72" s="39">
        <f t="shared" ref="C72" si="30">C71*0.405072</f>
        <v>0</v>
      </c>
      <c r="D72" s="39">
        <f>D71*0.405072</f>
        <v>0.66249525599999992</v>
      </c>
      <c r="E72" s="39">
        <f t="shared" ref="E72" si="31">E71*0.405072</f>
        <v>0.98420343839999991</v>
      </c>
      <c r="F72" s="39">
        <f t="shared" ref="F72" si="32">F71*0.405072</f>
        <v>0</v>
      </c>
      <c r="G72" s="39">
        <f t="shared" ref="G72" si="33">G71*0.405072</f>
        <v>0</v>
      </c>
      <c r="H72" s="39">
        <f t="shared" ref="H72" si="34">H71*0.405072</f>
        <v>0.98420343839999991</v>
      </c>
      <c r="I72" s="39">
        <f t="shared" ref="I72" si="35">I71*0.405072</f>
        <v>0</v>
      </c>
      <c r="J72" s="39">
        <f t="shared" ref="J72" si="36">J71*0.405072</f>
        <v>1.0768028975999999</v>
      </c>
      <c r="K72" s="39">
        <f t="shared" ref="K72" si="37">K71*0.405072</f>
        <v>0.98420343839999991</v>
      </c>
      <c r="L72" s="39">
        <f t="shared" ref="L72" si="38">L71*0.405072</f>
        <v>0</v>
      </c>
      <c r="M72" s="39">
        <f t="shared" ref="M72" si="39">M71*0.405072</f>
        <v>0.98420343839999991</v>
      </c>
      <c r="N72" s="39"/>
      <c r="O72" s="89">
        <f t="shared" si="27"/>
        <v>0.90199681179963465</v>
      </c>
    </row>
    <row r="73" spans="1:15" x14ac:dyDescent="0.3">
      <c r="A73" s="280" t="s">
        <v>8</v>
      </c>
      <c r="B73" s="1" t="s">
        <v>35</v>
      </c>
      <c r="C73" s="43">
        <f t="shared" ref="C73:K73" si="40">SUM(C74:C76)</f>
        <v>0</v>
      </c>
      <c r="D73" s="43">
        <f t="shared" ref="D73" si="41">SUM(D74:D76)</f>
        <v>0.62569999999999992</v>
      </c>
      <c r="E73" s="43">
        <f t="shared" si="40"/>
        <v>1.0793999999999999</v>
      </c>
      <c r="F73" s="43">
        <f t="shared" si="40"/>
        <v>0</v>
      </c>
      <c r="G73" s="43">
        <f t="shared" ref="G73:I73" si="42">SUM(G74:G76)</f>
        <v>0</v>
      </c>
      <c r="H73" s="43">
        <f t="shared" si="42"/>
        <v>1.0793999999999999</v>
      </c>
      <c r="I73" s="43">
        <f t="shared" si="42"/>
        <v>0</v>
      </c>
      <c r="J73" s="43">
        <f t="shared" si="40"/>
        <v>1.1684000000000001</v>
      </c>
      <c r="K73" s="43">
        <f t="shared" si="40"/>
        <v>1.0793999999999999</v>
      </c>
      <c r="L73" s="43"/>
      <c r="M73" s="43">
        <f t="shared" ref="M73" si="43">SUM(M74:M76)</f>
        <v>1.0793999999999999</v>
      </c>
      <c r="N73" s="43"/>
      <c r="O73" s="75">
        <f t="shared" si="27"/>
        <v>0.96157728959400879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0.55889999999999995</v>
      </c>
      <c r="E74" s="34">
        <v>0.96409999999999996</v>
      </c>
      <c r="F74" s="34">
        <v>0</v>
      </c>
      <c r="G74" s="34">
        <v>0</v>
      </c>
      <c r="H74" s="34">
        <v>0.96409999999999996</v>
      </c>
      <c r="I74" s="34">
        <v>0</v>
      </c>
      <c r="J74" s="34">
        <v>1.0486</v>
      </c>
      <c r="K74" s="34">
        <v>0.96409999999999996</v>
      </c>
      <c r="L74" s="34">
        <v>0</v>
      </c>
      <c r="M74" s="34">
        <v>0.96409999999999996</v>
      </c>
      <c r="N74" s="39"/>
      <c r="O74" s="89">
        <f t="shared" si="27"/>
        <v>0.85910000356490823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5.9299999999999999E-2</v>
      </c>
      <c r="E75" s="34">
        <v>0.1023</v>
      </c>
      <c r="F75" s="34">
        <v>0</v>
      </c>
      <c r="G75" s="34">
        <v>0</v>
      </c>
      <c r="H75" s="34">
        <v>0.1023</v>
      </c>
      <c r="I75" s="34">
        <v>0</v>
      </c>
      <c r="J75" s="34">
        <v>0.10630000000000001</v>
      </c>
      <c r="K75" s="34">
        <v>0.1023</v>
      </c>
      <c r="L75" s="34">
        <v>0</v>
      </c>
      <c r="M75" s="34">
        <v>0.1023</v>
      </c>
      <c r="N75" s="39"/>
      <c r="O75" s="89">
        <f t="shared" si="27"/>
        <v>9.0931876208344697E-2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7.4999999999999997E-3</v>
      </c>
      <c r="E76" s="34">
        <v>1.2999999999999999E-2</v>
      </c>
      <c r="F76" s="34">
        <v>0</v>
      </c>
      <c r="G76" s="34">
        <v>0</v>
      </c>
      <c r="H76" s="34">
        <v>1.2999999999999999E-2</v>
      </c>
      <c r="I76" s="34">
        <v>0</v>
      </c>
      <c r="J76" s="34">
        <v>1.35E-2</v>
      </c>
      <c r="K76" s="34">
        <v>1.2999999999999999E-2</v>
      </c>
      <c r="L76" s="34">
        <v>0</v>
      </c>
      <c r="M76" s="34">
        <v>1.2999999999999999E-2</v>
      </c>
      <c r="N76" s="39"/>
      <c r="O76" s="89">
        <f t="shared" si="27"/>
        <v>1.1545409820755755E-2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0.1598</v>
      </c>
      <c r="E77" s="34">
        <v>0.248</v>
      </c>
      <c r="F77" s="34">
        <v>0</v>
      </c>
      <c r="G77" s="34">
        <v>0</v>
      </c>
      <c r="H77" s="34">
        <v>0.248</v>
      </c>
      <c r="I77" s="34">
        <v>0</v>
      </c>
      <c r="J77" s="34">
        <v>0.27039999999999997</v>
      </c>
      <c r="K77" s="34">
        <v>0.248</v>
      </c>
      <c r="L77" s="34">
        <v>0</v>
      </c>
      <c r="M77" s="34">
        <v>0.248</v>
      </c>
      <c r="N77" s="39"/>
      <c r="O77" s="89">
        <f t="shared" si="27"/>
        <v>0.2253265069815053</v>
      </c>
    </row>
    <row r="78" spans="1:15" x14ac:dyDescent="0.3">
      <c r="A78" s="595"/>
      <c r="B78" t="s">
        <v>117</v>
      </c>
      <c r="C78" s="34">
        <v>0</v>
      </c>
      <c r="D78" s="34">
        <v>4.6800000000000001E-2</v>
      </c>
      <c r="E78" s="34">
        <v>6.9599999999999995E-2</v>
      </c>
      <c r="F78" s="34">
        <v>0</v>
      </c>
      <c r="G78" s="34">
        <v>0</v>
      </c>
      <c r="H78" s="34">
        <v>6.9599999999999995E-2</v>
      </c>
      <c r="I78" s="34">
        <v>0</v>
      </c>
      <c r="J78" s="34">
        <v>7.6100000000000001E-2</v>
      </c>
      <c r="K78" s="34">
        <v>6.9599999999999995E-2</v>
      </c>
      <c r="L78" s="34">
        <v>0</v>
      </c>
      <c r="M78" s="34">
        <v>6.9599999999999995E-2</v>
      </c>
      <c r="N78" s="39"/>
      <c r="O78" s="89">
        <f t="shared" si="27"/>
        <v>6.3771032849769399E-2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0.50160000000000005</v>
      </c>
      <c r="E79" s="354">
        <f t="shared" ref="E79:K79" si="44">SUM(E80:E82)</f>
        <v>0.59699999999999998</v>
      </c>
      <c r="F79" s="354">
        <f>SUM(F80:F82)</f>
        <v>0</v>
      </c>
      <c r="G79" s="354">
        <f t="shared" ref="G79:I79" si="45">SUM(G80:G82)</f>
        <v>0</v>
      </c>
      <c r="H79" s="354">
        <f t="shared" si="45"/>
        <v>0.59699999999999998</v>
      </c>
      <c r="I79" s="354">
        <f t="shared" si="45"/>
        <v>0</v>
      </c>
      <c r="J79" s="354">
        <f t="shared" si="44"/>
        <v>1.1646999999999998</v>
      </c>
      <c r="K79" s="354">
        <f t="shared" si="44"/>
        <v>0.59699999999999998</v>
      </c>
      <c r="L79" s="354"/>
      <c r="M79" s="354">
        <f t="shared" ref="M79" si="46">SUM(M80:M82)</f>
        <v>0.59699999999999998</v>
      </c>
      <c r="N79" s="354"/>
      <c r="O79" s="352">
        <f t="shared" si="27"/>
        <v>0.5971457922732144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0.17780000000000001</v>
      </c>
      <c r="E80" s="34">
        <v>0.2732</v>
      </c>
      <c r="F80" s="34">
        <v>0</v>
      </c>
      <c r="G80" s="34">
        <v>0</v>
      </c>
      <c r="H80" s="34">
        <v>0.2732</v>
      </c>
      <c r="I80" s="34">
        <v>0</v>
      </c>
      <c r="J80" s="34">
        <v>0.29809999999999998</v>
      </c>
      <c r="K80" s="34">
        <v>0.2732</v>
      </c>
      <c r="L80" s="34">
        <v>0</v>
      </c>
      <c r="M80" s="34">
        <v>0.2732</v>
      </c>
      <c r="N80" s="39"/>
      <c r="O80" s="89">
        <f t="shared" si="27"/>
        <v>0.24870608822394685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0.32379999999999998</v>
      </c>
      <c r="E81" s="34">
        <v>0.32379999999999998</v>
      </c>
      <c r="F81" s="34">
        <v>0</v>
      </c>
      <c r="G81" s="34">
        <v>0</v>
      </c>
      <c r="H81" s="34">
        <v>0.32379999999999998</v>
      </c>
      <c r="I81" s="34">
        <v>0</v>
      </c>
      <c r="J81" s="34">
        <v>0.32379999999999998</v>
      </c>
      <c r="K81" s="34">
        <v>0.32379999999999998</v>
      </c>
      <c r="L81" s="34">
        <v>0</v>
      </c>
      <c r="M81" s="34">
        <v>0.32379999999999998</v>
      </c>
      <c r="N81" s="39"/>
      <c r="O81" s="89">
        <f t="shared" si="27"/>
        <v>0.32379999999999992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2.4639704049267633E-2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2.4639704049267633E-2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7">SUM(E85:E86)</f>
        <v>0</v>
      </c>
      <c r="F84" s="354">
        <f>SUM(F85:F86)</f>
        <v>0</v>
      </c>
      <c r="G84" s="354">
        <f t="shared" si="47"/>
        <v>0</v>
      </c>
      <c r="H84" s="354">
        <f t="shared" si="47"/>
        <v>0</v>
      </c>
      <c r="I84" s="354">
        <f t="shared" si="47"/>
        <v>0</v>
      </c>
      <c r="J84" s="354">
        <f t="shared" si="47"/>
        <v>0</v>
      </c>
      <c r="K84" s="354">
        <f t="shared" si="47"/>
        <v>0</v>
      </c>
      <c r="L84" s="354"/>
      <c r="M84" s="354">
        <f t="shared" si="47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8">SUM(E88:E91)</f>
        <v>0</v>
      </c>
      <c r="F87" s="354">
        <f>SUM(F88:F91)</f>
        <v>0</v>
      </c>
      <c r="G87" s="354">
        <f t="shared" si="48"/>
        <v>0</v>
      </c>
      <c r="H87" s="354">
        <f t="shared" si="48"/>
        <v>0</v>
      </c>
      <c r="I87" s="354">
        <f t="shared" si="48"/>
        <v>0</v>
      </c>
      <c r="J87" s="354">
        <f t="shared" si="48"/>
        <v>0</v>
      </c>
      <c r="K87" s="354">
        <f t="shared" si="48"/>
        <v>0</v>
      </c>
      <c r="L87" s="354"/>
      <c r="M87" s="354">
        <f t="shared" si="48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9">SUM(C95,C97)</f>
        <v>0</v>
      </c>
      <c r="D92" s="354">
        <f t="shared" si="49"/>
        <v>0.40687337526940814</v>
      </c>
      <c r="E92" s="354">
        <f t="shared" si="49"/>
        <v>0.57029684504181122</v>
      </c>
      <c r="F92" s="354">
        <f t="shared" si="49"/>
        <v>0</v>
      </c>
      <c r="G92" s="354">
        <f t="shared" si="49"/>
        <v>0</v>
      </c>
      <c r="H92" s="354">
        <f t="shared" si="49"/>
        <v>0.61801114596981122</v>
      </c>
      <c r="I92" s="354">
        <f t="shared" si="49"/>
        <v>0</v>
      </c>
      <c r="J92" s="354">
        <f t="shared" si="49"/>
        <v>0.75104128904503686</v>
      </c>
      <c r="K92" s="354">
        <f t="shared" si="49"/>
        <v>0.68717619377781114</v>
      </c>
      <c r="L92" s="354"/>
      <c r="M92" s="354">
        <f>SUM(M95,M97)</f>
        <v>0.75320937809781119</v>
      </c>
      <c r="N92" s="354"/>
      <c r="O92" s="352">
        <f t="shared" si="27"/>
        <v>0.57323183992654136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50">SUM(C87,C84,C79,C70,C63)+C93</f>
        <v>0</v>
      </c>
      <c r="D94" s="360">
        <f t="shared" si="50"/>
        <v>4.7829192560000013</v>
      </c>
      <c r="E94" s="360">
        <f t="shared" si="50"/>
        <v>6.7040114384000002</v>
      </c>
      <c r="F94" s="360">
        <f t="shared" si="50"/>
        <v>0</v>
      </c>
      <c r="G94" s="360">
        <f t="shared" si="50"/>
        <v>0</v>
      </c>
      <c r="H94" s="360">
        <f t="shared" si="50"/>
        <v>7.2649074383999999</v>
      </c>
      <c r="I94" s="360">
        <f t="shared" si="50"/>
        <v>0</v>
      </c>
      <c r="J94" s="360">
        <f t="shared" si="50"/>
        <v>8.8287168975999997</v>
      </c>
      <c r="K94" s="360">
        <f t="shared" si="50"/>
        <v>8.0779634383999994</v>
      </c>
      <c r="L94" s="360">
        <f t="shared" si="50"/>
        <v>0</v>
      </c>
      <c r="M94" s="360">
        <f t="shared" si="50"/>
        <v>8.854203438399999</v>
      </c>
      <c r="N94" s="361"/>
      <c r="O94" s="455">
        <f t="shared" si="27"/>
        <v>6.7385131885849123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51">SUM(C96:C96)</f>
        <v>0</v>
      </c>
      <c r="D95" s="354">
        <f t="shared" si="51"/>
        <v>9.9642556860248033E-2</v>
      </c>
      <c r="E95" s="354">
        <f t="shared" si="51"/>
        <v>0.1396646702961872</v>
      </c>
      <c r="F95" s="354">
        <f t="shared" si="51"/>
        <v>0</v>
      </c>
      <c r="G95" s="354">
        <f t="shared" si="51"/>
        <v>0</v>
      </c>
      <c r="H95" s="354">
        <f t="shared" si="51"/>
        <v>0.1513498166641872</v>
      </c>
      <c r="I95" s="354">
        <f t="shared" si="51"/>
        <v>0</v>
      </c>
      <c r="J95" s="354">
        <f t="shared" si="51"/>
        <v>0.18392865912770079</v>
      </c>
      <c r="K95" s="354">
        <f t="shared" si="51"/>
        <v>0.16828821231218719</v>
      </c>
      <c r="L95" s="354"/>
      <c r="M95" s="354">
        <f>SUM(M96:M96)</f>
        <v>0.18445962023218718</v>
      </c>
      <c r="N95" s="354"/>
      <c r="O95" s="352">
        <f t="shared" si="27"/>
        <v>0.14038344525778948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52">0.020833*D94</f>
        <v>9.9642556860248033E-2</v>
      </c>
      <c r="E96" s="246">
        <f t="shared" si="52"/>
        <v>0.1396646702961872</v>
      </c>
      <c r="F96" s="246">
        <f t="shared" si="52"/>
        <v>0</v>
      </c>
      <c r="G96" s="246">
        <f t="shared" si="52"/>
        <v>0</v>
      </c>
      <c r="H96" s="246">
        <f t="shared" si="52"/>
        <v>0.1513498166641872</v>
      </c>
      <c r="I96" s="246">
        <f t="shared" si="52"/>
        <v>0</v>
      </c>
      <c r="J96" s="246">
        <f t="shared" si="52"/>
        <v>0.18392865912770079</v>
      </c>
      <c r="K96" s="246">
        <f t="shared" si="52"/>
        <v>0.16828821231218719</v>
      </c>
      <c r="L96" s="34"/>
      <c r="M96" s="246">
        <f t="shared" si="52"/>
        <v>0.18445962023218718</v>
      </c>
      <c r="N96" s="39"/>
      <c r="O96" s="246">
        <f t="shared" si="27"/>
        <v>0.14038344525778948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53">SUM(D98,D99)</f>
        <v>0.30723081840916011</v>
      </c>
      <c r="E97" s="354">
        <f t="shared" si="53"/>
        <v>0.43063217474562399</v>
      </c>
      <c r="F97" s="354">
        <f t="shared" si="53"/>
        <v>0</v>
      </c>
      <c r="G97" s="354">
        <f t="shared" si="53"/>
        <v>0</v>
      </c>
      <c r="H97" s="354">
        <f t="shared" si="53"/>
        <v>0.46666132930562398</v>
      </c>
      <c r="I97" s="354">
        <f t="shared" si="53"/>
        <v>0</v>
      </c>
      <c r="J97" s="354">
        <f t="shared" si="53"/>
        <v>0.56711262991733602</v>
      </c>
      <c r="K97" s="354">
        <f t="shared" si="53"/>
        <v>0.51888798146562398</v>
      </c>
      <c r="L97" s="354"/>
      <c r="M97" s="354">
        <f t="shared" si="53"/>
        <v>0.56874975786562398</v>
      </c>
      <c r="N97" s="354"/>
      <c r="O97" s="352">
        <f t="shared" si="27"/>
        <v>0.4328483946687518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54">D96</f>
        <v>9.9642556860248033E-2</v>
      </c>
      <c r="E98" s="39">
        <f t="shared" si="54"/>
        <v>0.1396646702961872</v>
      </c>
      <c r="F98" s="39">
        <f t="shared" si="54"/>
        <v>0</v>
      </c>
      <c r="G98" s="39">
        <f t="shared" si="54"/>
        <v>0</v>
      </c>
      <c r="H98" s="39">
        <f t="shared" si="54"/>
        <v>0.1513498166641872</v>
      </c>
      <c r="I98" s="39">
        <f t="shared" si="54"/>
        <v>0</v>
      </c>
      <c r="J98" s="39">
        <f t="shared" si="54"/>
        <v>0.18392865912770079</v>
      </c>
      <c r="K98" s="39">
        <f t="shared" si="54"/>
        <v>0.16828821231218719</v>
      </c>
      <c r="L98" s="39"/>
      <c r="M98" s="39">
        <f t="shared" si="54"/>
        <v>0.18445962023218718</v>
      </c>
      <c r="N98" s="39"/>
      <c r="O98" s="246">
        <f t="shared" si="27"/>
        <v>0.14038344525778948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55">0.043402*D94</f>
        <v>0.20758826154891208</v>
      </c>
      <c r="E99" s="246">
        <f t="shared" si="55"/>
        <v>0.29096750444943681</v>
      </c>
      <c r="F99" s="246">
        <f t="shared" si="55"/>
        <v>0</v>
      </c>
      <c r="G99" s="246">
        <f t="shared" si="55"/>
        <v>0</v>
      </c>
      <c r="H99" s="246">
        <f t="shared" si="55"/>
        <v>0.31531151264143681</v>
      </c>
      <c r="I99" s="246">
        <f t="shared" si="55"/>
        <v>0</v>
      </c>
      <c r="J99" s="246">
        <f t="shared" si="55"/>
        <v>0.38318397078963523</v>
      </c>
      <c r="K99" s="246">
        <f t="shared" si="55"/>
        <v>0.35059976915343682</v>
      </c>
      <c r="L99" s="34"/>
      <c r="M99" s="246">
        <f t="shared" si="55"/>
        <v>0.38429013763343678</v>
      </c>
      <c r="N99" s="39"/>
      <c r="O99" s="246">
        <f t="shared" si="27"/>
        <v>0.2924649494109624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1.5299999999999999E-2</v>
      </c>
      <c r="E100" s="509">
        <v>1.5299999999999999E-2</v>
      </c>
      <c r="F100" s="509">
        <v>0</v>
      </c>
      <c r="G100" s="509">
        <v>0</v>
      </c>
      <c r="H100" s="509">
        <v>1.5299999999999999E-2</v>
      </c>
      <c r="I100" s="509">
        <v>0</v>
      </c>
      <c r="J100" s="509">
        <v>1.5299999999999999E-2</v>
      </c>
      <c r="K100" s="509">
        <v>1.5299999999999999E-2</v>
      </c>
      <c r="L100" s="509">
        <v>0</v>
      </c>
      <c r="M100" s="509">
        <v>1.5299999999999999E-2</v>
      </c>
      <c r="N100" s="367"/>
      <c r="O100" s="368">
        <f t="shared" si="27"/>
        <v>1.5299999999999996E-2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6">SUM(D92,D94,D100)</f>
        <v>5.2050926312694097</v>
      </c>
      <c r="E101" s="340">
        <f t="shared" si="56"/>
        <v>7.2896082834418117</v>
      </c>
      <c r="F101" s="340">
        <f t="shared" si="56"/>
        <v>0</v>
      </c>
      <c r="G101" s="340">
        <f t="shared" si="56"/>
        <v>0</v>
      </c>
      <c r="H101" s="340">
        <f t="shared" si="56"/>
        <v>7.8982185843698112</v>
      </c>
      <c r="I101" s="340">
        <f t="shared" si="56"/>
        <v>0</v>
      </c>
      <c r="J101" s="340">
        <f t="shared" si="56"/>
        <v>9.5950581866450371</v>
      </c>
      <c r="K101" s="340">
        <f t="shared" si="56"/>
        <v>8.78043963217781</v>
      </c>
      <c r="L101" s="340">
        <f t="shared" si="56"/>
        <v>0</v>
      </c>
      <c r="M101" s="340">
        <f t="shared" si="56"/>
        <v>9.6227128164978097</v>
      </c>
      <c r="N101" s="356"/>
      <c r="O101" s="467">
        <f t="shared" si="27"/>
        <v>7.3270450285114537</v>
      </c>
      <c r="P101" s="335" t="s">
        <v>302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0.30937587584982434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29</v>
      </c>
      <c r="E107" s="1">
        <v>66</v>
      </c>
      <c r="F107" s="1">
        <v>0</v>
      </c>
      <c r="G107" s="1">
        <v>0</v>
      </c>
      <c r="H107" s="1">
        <v>44</v>
      </c>
      <c r="I107" s="1">
        <v>0</v>
      </c>
      <c r="J107" s="1">
        <v>4</v>
      </c>
      <c r="K107" s="1">
        <v>47</v>
      </c>
      <c r="L107" s="1">
        <v>6</v>
      </c>
      <c r="M107" s="1">
        <v>27</v>
      </c>
      <c r="O107" s="1">
        <f>SUM(C107:M107)</f>
        <v>223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256633.1</v>
      </c>
      <c r="E109" s="505">
        <v>515579.79</v>
      </c>
      <c r="F109" s="504">
        <v>0</v>
      </c>
      <c r="G109" s="504">
        <v>0</v>
      </c>
      <c r="H109" s="505">
        <v>290607.92</v>
      </c>
      <c r="I109" s="504">
        <v>0</v>
      </c>
      <c r="J109" s="503">
        <v>26220.5</v>
      </c>
      <c r="K109" s="505">
        <v>454793.85</v>
      </c>
      <c r="L109" s="505">
        <v>17090.189999999999</v>
      </c>
      <c r="M109" s="505">
        <v>193365.32</v>
      </c>
      <c r="N109" s="342"/>
      <c r="O109" s="344">
        <f>SUM(C109:M109)</f>
        <v>1754290.6700000002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7">SUM(D112:D117)</f>
        <v>1.1308279999999999</v>
      </c>
      <c r="E111" s="354">
        <f t="shared" si="57"/>
        <v>1.3524119999999999</v>
      </c>
      <c r="F111" s="354">
        <f t="shared" si="57"/>
        <v>0</v>
      </c>
      <c r="G111" s="354">
        <f t="shared" si="57"/>
        <v>0</v>
      </c>
      <c r="H111" s="354">
        <f t="shared" si="57"/>
        <v>1.9328080000000001</v>
      </c>
      <c r="I111" s="354"/>
      <c r="J111" s="354">
        <f t="shared" si="57"/>
        <v>2.6055460000000004</v>
      </c>
      <c r="K111" s="354">
        <f>SUM(K112:K117)</f>
        <v>2.5803640000000003</v>
      </c>
      <c r="L111" s="354">
        <f t="shared" si="57"/>
        <v>3.9213279999999999</v>
      </c>
      <c r="M111" s="354">
        <f t="shared" si="57"/>
        <v>3.4833560000000006</v>
      </c>
      <c r="N111" s="351"/>
      <c r="O111" s="352">
        <f t="shared" ref="O111:O149" si="58">(C111*$C$109+D111*$D$109+E111*$E$109+F111*$F$109+G111*$G$109+H111*$H$109+I111*$I$109+J111*$J$109+K111*$K$109+L111*$L$109+M111*$M$109)/$O$109</f>
        <v>2.0131227100696374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1.1991000000000001</v>
      </c>
      <c r="K112" s="34">
        <v>1.8940999999999999</v>
      </c>
      <c r="L112" s="34">
        <v>2.1132</v>
      </c>
      <c r="M112" s="34">
        <v>2.3039000000000001</v>
      </c>
      <c r="N112" s="34"/>
      <c r="O112" s="89">
        <f t="shared" si="58"/>
        <v>1.3898217257417209</v>
      </c>
    </row>
    <row r="113" spans="1:15" x14ac:dyDescent="0.3">
      <c r="A113" s="2" t="s">
        <v>4</v>
      </c>
      <c r="B113" t="s">
        <v>31</v>
      </c>
      <c r="C113" s="39">
        <f t="shared" ref="C113:M113" si="59">C112*0.04</f>
        <v>0</v>
      </c>
      <c r="D113" s="39">
        <f t="shared" si="59"/>
        <v>3.1427999999999998E-2</v>
      </c>
      <c r="E113" s="39">
        <f t="shared" si="59"/>
        <v>3.6212000000000001E-2</v>
      </c>
      <c r="F113" s="39">
        <f t="shared" si="59"/>
        <v>0</v>
      </c>
      <c r="G113" s="39">
        <f t="shared" si="59"/>
        <v>0</v>
      </c>
      <c r="H113" s="39">
        <f t="shared" si="59"/>
        <v>5.4408000000000005E-2</v>
      </c>
      <c r="I113" s="39"/>
      <c r="J113" s="39">
        <f>J112*0.06</f>
        <v>7.1945999999999996E-2</v>
      </c>
      <c r="K113" s="39">
        <f t="shared" si="59"/>
        <v>7.5763999999999998E-2</v>
      </c>
      <c r="L113" s="39">
        <f t="shared" si="59"/>
        <v>8.4528000000000006E-2</v>
      </c>
      <c r="M113" s="39">
        <f t="shared" si="59"/>
        <v>9.2156000000000002E-2</v>
      </c>
      <c r="N113" s="34"/>
      <c r="O113" s="89">
        <f t="shared" si="58"/>
        <v>5.5951315917492729E-2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2.7099999999999999E-2</v>
      </c>
      <c r="E114" s="34">
        <v>5.4600000000000003E-2</v>
      </c>
      <c r="F114" s="34">
        <v>0</v>
      </c>
      <c r="G114" s="34">
        <v>0</v>
      </c>
      <c r="H114" s="34">
        <v>1.6299999999999999E-2</v>
      </c>
      <c r="I114" s="34">
        <v>0</v>
      </c>
      <c r="J114" s="34">
        <v>0.13489999999999999</v>
      </c>
      <c r="K114" s="34">
        <v>5.0799999999999998E-2</v>
      </c>
      <c r="L114" s="34">
        <v>0.22889999999999999</v>
      </c>
      <c r="M114" s="34">
        <v>8.1100000000000005E-2</v>
      </c>
      <c r="N114" s="34"/>
      <c r="O114" s="89">
        <f t="shared" si="58"/>
        <v>4.9066479737363014E-2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8"/>
        <v>0.19753725339997388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0.15679999999999999</v>
      </c>
      <c r="E116" s="34">
        <v>0.18740000000000001</v>
      </c>
      <c r="F116" s="34">
        <v>0</v>
      </c>
      <c r="G116" s="34">
        <v>0</v>
      </c>
      <c r="H116" s="34">
        <v>0.30499999999999999</v>
      </c>
      <c r="I116" s="34">
        <v>0</v>
      </c>
      <c r="J116" s="34">
        <v>0.63249999999999995</v>
      </c>
      <c r="K116" s="34">
        <v>0.32579999999999998</v>
      </c>
      <c r="L116" s="34">
        <v>1.2607999999999999</v>
      </c>
      <c r="M116" s="34">
        <v>0.73009999999999997</v>
      </c>
      <c r="N116" s="34"/>
      <c r="O116" s="89">
        <f t="shared" si="58"/>
        <v>0.31521274213354844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8"/>
        <v>5.533193139538272E-3</v>
      </c>
    </row>
    <row r="118" spans="1:15" ht="28.8" x14ac:dyDescent="0.3">
      <c r="A118" s="349">
        <v>5</v>
      </c>
      <c r="B118" s="353" t="s">
        <v>71</v>
      </c>
      <c r="C118" s="354">
        <f t="shared" ref="C118:H118" si="60">SUM(C119:C121,C125:C126)</f>
        <v>0</v>
      </c>
      <c r="D118" s="354">
        <f t="shared" si="60"/>
        <v>3.0602821632000001</v>
      </c>
      <c r="E118" s="354">
        <f t="shared" si="60"/>
        <v>5.0119662928000004</v>
      </c>
      <c r="F118" s="354">
        <f t="shared" si="60"/>
        <v>0</v>
      </c>
      <c r="G118" s="354">
        <f t="shared" si="60"/>
        <v>0</v>
      </c>
      <c r="H118" s="354">
        <f t="shared" si="60"/>
        <v>5.0119662928000004</v>
      </c>
      <c r="I118" s="354"/>
      <c r="J118" s="354">
        <f>SUM(J119:J121,J125:J126)</f>
        <v>5.4693708928000007</v>
      </c>
      <c r="K118" s="354">
        <f>SUM(K119:K121,K125:K126)</f>
        <v>5.0119662928000004</v>
      </c>
      <c r="L118" s="354">
        <f>SUM(L119:L121,L125:L126)</f>
        <v>5.0119662928000004</v>
      </c>
      <c r="M118" s="354">
        <f>SUM(M119:M121,M125:M126)</f>
        <v>5.0119662928000004</v>
      </c>
      <c r="N118" s="351"/>
      <c r="O118" s="352">
        <f t="shared" si="58"/>
        <v>4.733293334295495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1.5855999999999999</v>
      </c>
      <c r="E119" s="34">
        <v>2.5249000000000001</v>
      </c>
      <c r="F119" s="34">
        <v>0</v>
      </c>
      <c r="G119" s="34">
        <v>0</v>
      </c>
      <c r="H119" s="34">
        <v>2.5249000000000001</v>
      </c>
      <c r="I119" s="34">
        <v>0</v>
      </c>
      <c r="J119" s="34">
        <v>2.7624</v>
      </c>
      <c r="K119" s="34">
        <v>2.5249000000000001</v>
      </c>
      <c r="L119" s="34">
        <v>2.5249000000000001</v>
      </c>
      <c r="M119" s="34">
        <v>2.5249000000000001</v>
      </c>
      <c r="N119" s="39"/>
      <c r="O119" s="89">
        <f t="shared" si="58"/>
        <v>2.3910407108321445</v>
      </c>
    </row>
    <row r="120" spans="1:15" x14ac:dyDescent="0.3">
      <c r="A120" s="2" t="s">
        <v>116</v>
      </c>
      <c r="B120" t="s">
        <v>117</v>
      </c>
      <c r="C120" s="39">
        <f t="shared" ref="C120:M120" si="61">C119*0.405072</f>
        <v>0</v>
      </c>
      <c r="D120" s="39">
        <f t="shared" si="61"/>
        <v>0.64228216319999998</v>
      </c>
      <c r="E120" s="39">
        <f t="shared" si="61"/>
        <v>1.0227662928000001</v>
      </c>
      <c r="F120" s="39">
        <f t="shared" si="61"/>
        <v>0</v>
      </c>
      <c r="G120" s="39">
        <f t="shared" si="61"/>
        <v>0</v>
      </c>
      <c r="H120" s="39">
        <f t="shared" si="61"/>
        <v>1.0227662928000001</v>
      </c>
      <c r="I120" s="39">
        <f t="shared" si="61"/>
        <v>0</v>
      </c>
      <c r="J120" s="39">
        <f t="shared" si="61"/>
        <v>1.1189708927999999</v>
      </c>
      <c r="K120" s="39">
        <f t="shared" si="61"/>
        <v>1.0227662928000001</v>
      </c>
      <c r="L120" s="39">
        <f t="shared" si="61"/>
        <v>1.0227662928000001</v>
      </c>
      <c r="M120" s="39">
        <f t="shared" si="61"/>
        <v>1.0227662928000001</v>
      </c>
      <c r="N120" s="39"/>
      <c r="O120" s="89">
        <f t="shared" si="58"/>
        <v>0.9685436428181986</v>
      </c>
    </row>
    <row r="121" spans="1:15" x14ac:dyDescent="0.3">
      <c r="A121" s="280" t="s">
        <v>8</v>
      </c>
      <c r="B121" s="1" t="s">
        <v>35</v>
      </c>
      <c r="C121" s="43">
        <f t="shared" ref="C121:F121" si="62">SUM(C122:C124)</f>
        <v>0</v>
      </c>
      <c r="D121" s="43">
        <f t="shared" ref="D121" si="63">SUM(D122:D124)</f>
        <v>0.63040000000000007</v>
      </c>
      <c r="E121" s="43">
        <f t="shared" si="62"/>
        <v>1.1335</v>
      </c>
      <c r="F121" s="43">
        <f t="shared" si="62"/>
        <v>0</v>
      </c>
      <c r="G121" s="43">
        <f t="shared" ref="G121:H121" si="64">SUM(G122:G124)</f>
        <v>0</v>
      </c>
      <c r="H121" s="43">
        <f t="shared" si="64"/>
        <v>1.1335</v>
      </c>
      <c r="I121" s="43"/>
      <c r="J121" s="43">
        <f>SUM(J122:J124)</f>
        <v>1.2269999999999999</v>
      </c>
      <c r="K121" s="43">
        <f t="shared" ref="K121:M121" si="65">SUM(K122:K124)</f>
        <v>1.1335</v>
      </c>
      <c r="L121" s="43">
        <f t="shared" si="65"/>
        <v>1.1335</v>
      </c>
      <c r="M121" s="43">
        <f t="shared" si="65"/>
        <v>1.1335</v>
      </c>
      <c r="N121" s="43"/>
      <c r="O121" s="75">
        <f t="shared" si="58"/>
        <v>1.0612995955710118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0.56310000000000004</v>
      </c>
      <c r="E122" s="34">
        <v>1.0124</v>
      </c>
      <c r="F122" s="34">
        <v>0</v>
      </c>
      <c r="G122" s="34">
        <v>0</v>
      </c>
      <c r="H122" s="34">
        <v>1.0124</v>
      </c>
      <c r="I122" s="34">
        <v>0</v>
      </c>
      <c r="J122" s="34">
        <v>1.1011</v>
      </c>
      <c r="K122" s="34">
        <v>1.0124</v>
      </c>
      <c r="L122" s="34">
        <v>1.0124</v>
      </c>
      <c r="M122" s="34">
        <v>1.0124</v>
      </c>
      <c r="N122" s="39"/>
      <c r="O122" s="89">
        <f t="shared" si="58"/>
        <v>0.94799819053247303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5.9700000000000003E-2</v>
      </c>
      <c r="E123" s="34">
        <v>0.1074</v>
      </c>
      <c r="F123" s="34">
        <v>0</v>
      </c>
      <c r="G123" s="34">
        <v>0</v>
      </c>
      <c r="H123" s="34">
        <v>0.1074</v>
      </c>
      <c r="I123" s="34">
        <v>0</v>
      </c>
      <c r="J123" s="34">
        <v>0.11169999999999999</v>
      </c>
      <c r="K123" s="34">
        <v>0.1074</v>
      </c>
      <c r="L123" s="34">
        <v>0.1074</v>
      </c>
      <c r="M123" s="34">
        <v>0.1074</v>
      </c>
      <c r="N123" s="39"/>
      <c r="O123" s="89">
        <f t="shared" si="58"/>
        <v>0.10048629355020168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7.6E-3</v>
      </c>
      <c r="E124" s="34">
        <v>1.37E-2</v>
      </c>
      <c r="F124" s="34">
        <v>0</v>
      </c>
      <c r="G124" s="34">
        <v>0</v>
      </c>
      <c r="H124" s="34">
        <v>1.37E-2</v>
      </c>
      <c r="I124" s="34">
        <v>0</v>
      </c>
      <c r="J124" s="34">
        <v>1.4200000000000001E-2</v>
      </c>
      <c r="K124" s="34">
        <v>1.37E-2</v>
      </c>
      <c r="L124" s="34">
        <v>1.37E-2</v>
      </c>
      <c r="M124" s="34">
        <v>1.37E-2</v>
      </c>
      <c r="N124" s="39"/>
      <c r="O124" s="89">
        <f t="shared" si="58"/>
        <v>1.2815111488337333E-2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0.15659999999999999</v>
      </c>
      <c r="E125" s="34">
        <v>0.25850000000000001</v>
      </c>
      <c r="F125" s="34">
        <v>0</v>
      </c>
      <c r="G125" s="34">
        <v>0</v>
      </c>
      <c r="H125" s="34">
        <v>0.25850000000000001</v>
      </c>
      <c r="I125" s="34">
        <v>0</v>
      </c>
      <c r="J125" s="34">
        <v>0.28189999999999998</v>
      </c>
      <c r="K125" s="34">
        <v>0.25850000000000001</v>
      </c>
      <c r="L125" s="34">
        <v>0.25850000000000001</v>
      </c>
      <c r="M125" s="34">
        <v>0.25850000000000001</v>
      </c>
      <c r="N125" s="39"/>
      <c r="O125" s="89">
        <f t="shared" si="58"/>
        <v>0.24394291796866249</v>
      </c>
    </row>
    <row r="126" spans="1:15" x14ac:dyDescent="0.3">
      <c r="A126" s="595"/>
      <c r="B126" t="s">
        <v>117</v>
      </c>
      <c r="C126" s="34">
        <v>0</v>
      </c>
      <c r="D126" s="34">
        <v>4.5400000000000003E-2</v>
      </c>
      <c r="E126" s="34">
        <v>7.2300000000000003E-2</v>
      </c>
      <c r="F126" s="34">
        <v>0</v>
      </c>
      <c r="G126" s="34">
        <v>0</v>
      </c>
      <c r="H126" s="34">
        <v>7.2300000000000003E-2</v>
      </c>
      <c r="I126" s="34">
        <v>0</v>
      </c>
      <c r="J126" s="34">
        <v>7.9100000000000004E-2</v>
      </c>
      <c r="K126" s="34">
        <v>7.2300000000000003E-2</v>
      </c>
      <c r="L126" s="34">
        <v>7.2300000000000003E-2</v>
      </c>
      <c r="M126" s="34">
        <v>7.2300000000000003E-2</v>
      </c>
      <c r="N126" s="39"/>
      <c r="O126" s="89">
        <f t="shared" si="58"/>
        <v>6.846646710547688E-2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0.47700000000000004</v>
      </c>
      <c r="E127" s="354">
        <f t="shared" ref="E127:H127" si="66">SUM(E128:E130)</f>
        <v>0.5878000000000001</v>
      </c>
      <c r="F127" s="354">
        <f t="shared" si="66"/>
        <v>0</v>
      </c>
      <c r="G127" s="354">
        <f t="shared" si="66"/>
        <v>0</v>
      </c>
      <c r="H127" s="354">
        <f t="shared" si="66"/>
        <v>0.5878000000000001</v>
      </c>
      <c r="I127" s="354"/>
      <c r="J127" s="354">
        <f>SUM(J128:J130)</f>
        <v>1.1566000000000001</v>
      </c>
      <c r="K127" s="354">
        <f t="shared" ref="K127:M127" si="67">SUM(K128:K130)</f>
        <v>0.5878000000000001</v>
      </c>
      <c r="L127" s="354">
        <f t="shared" si="67"/>
        <v>0.5878000000000001</v>
      </c>
      <c r="M127" s="354">
        <f t="shared" si="67"/>
        <v>0.5878000000000001</v>
      </c>
      <c r="N127" s="354"/>
      <c r="O127" s="352">
        <f t="shared" si="58"/>
        <v>0.58009276692214296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0.17380000000000001</v>
      </c>
      <c r="E128" s="34">
        <v>0.28460000000000002</v>
      </c>
      <c r="F128" s="34">
        <v>0</v>
      </c>
      <c r="G128" s="34">
        <v>0</v>
      </c>
      <c r="H128" s="34">
        <v>0.28460000000000002</v>
      </c>
      <c r="I128" s="34">
        <v>0</v>
      </c>
      <c r="J128" s="34">
        <v>0.31059999999999999</v>
      </c>
      <c r="K128" s="34">
        <v>0.28460000000000002</v>
      </c>
      <c r="L128" s="34">
        <v>0.28460000000000002</v>
      </c>
      <c r="M128" s="34">
        <v>0.28460000000000002</v>
      </c>
      <c r="N128" s="39"/>
      <c r="O128" s="89">
        <f t="shared" si="58"/>
        <v>0.2687798084236519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0.30320000000000003</v>
      </c>
      <c r="E129" s="34">
        <v>0.30320000000000003</v>
      </c>
      <c r="F129" s="34">
        <v>0</v>
      </c>
      <c r="G129" s="34">
        <v>0</v>
      </c>
      <c r="H129" s="34">
        <v>0.30320000000000003</v>
      </c>
      <c r="I129" s="34">
        <v>0</v>
      </c>
      <c r="J129" s="34">
        <v>0.30320000000000003</v>
      </c>
      <c r="K129" s="34">
        <v>0.30320000000000003</v>
      </c>
      <c r="L129" s="34">
        <v>0.30320000000000003</v>
      </c>
      <c r="M129" s="34">
        <v>0.30320000000000003</v>
      </c>
      <c r="N129" s="39"/>
      <c r="O129" s="89">
        <f t="shared" si="58"/>
        <v>0.30319999999999997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8"/>
        <v>8.1129584984910158E-3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8"/>
        <v>8.1129584984910158E-3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8">SUM(E133:E134)</f>
        <v>0</v>
      </c>
      <c r="F132" s="354">
        <f t="shared" si="68"/>
        <v>0</v>
      </c>
      <c r="G132" s="354">
        <f t="shared" si="68"/>
        <v>0</v>
      </c>
      <c r="H132" s="354">
        <f t="shared" si="68"/>
        <v>0</v>
      </c>
      <c r="I132" s="354"/>
      <c r="J132" s="354">
        <f t="shared" si="68"/>
        <v>0</v>
      </c>
      <c r="K132" s="354">
        <f t="shared" si="68"/>
        <v>0</v>
      </c>
      <c r="L132" s="354">
        <f t="shared" si="68"/>
        <v>0</v>
      </c>
      <c r="M132" s="354">
        <f t="shared" si="68"/>
        <v>0</v>
      </c>
      <c r="N132" s="354"/>
      <c r="O132" s="352">
        <f t="shared" si="58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8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8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9">SUM(E136:E139)</f>
        <v>0</v>
      </c>
      <c r="F135" s="354">
        <f t="shared" si="69"/>
        <v>0</v>
      </c>
      <c r="G135" s="354">
        <f t="shared" si="69"/>
        <v>0</v>
      </c>
      <c r="H135" s="354">
        <f t="shared" si="69"/>
        <v>0</v>
      </c>
      <c r="I135" s="354"/>
      <c r="J135" s="354">
        <f t="shared" si="69"/>
        <v>0</v>
      </c>
      <c r="K135" s="354">
        <f t="shared" si="69"/>
        <v>0</v>
      </c>
      <c r="L135" s="354">
        <f>SUM(L136:L139)</f>
        <v>0</v>
      </c>
      <c r="M135" s="354">
        <f t="shared" si="69"/>
        <v>0</v>
      </c>
      <c r="N135" s="354"/>
      <c r="O135" s="352">
        <f t="shared" si="58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8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8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8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8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70">SUM(C143,C145)</f>
        <v>0</v>
      </c>
      <c r="D140" s="354">
        <f t="shared" si="70"/>
        <v>0.39710679536309768</v>
      </c>
      <c r="E140" s="354">
        <f t="shared" si="70"/>
        <v>0.59140790301191037</v>
      </c>
      <c r="F140" s="354">
        <f t="shared" si="70"/>
        <v>0</v>
      </c>
      <c r="G140" s="354">
        <f t="shared" si="70"/>
        <v>0</v>
      </c>
      <c r="H140" s="354">
        <f t="shared" si="70"/>
        <v>0.64078102993991037</v>
      </c>
      <c r="I140" s="354"/>
      <c r="J140" s="354">
        <f t="shared" si="70"/>
        <v>0.7853066790367107</v>
      </c>
      <c r="K140" s="354">
        <f t="shared" si="70"/>
        <v>0.69586732374791049</v>
      </c>
      <c r="L140" s="354">
        <f t="shared" si="70"/>
        <v>0.80994044929991049</v>
      </c>
      <c r="M140" s="354">
        <f t="shared" si="70"/>
        <v>0.77268304720391046</v>
      </c>
      <c r="N140" s="354"/>
      <c r="O140" s="352">
        <f t="shared" si="58"/>
        <v>0.62325145155858586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8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71">SUM(C135,C132,C127,C118,C111)+C141</f>
        <v>0</v>
      </c>
      <c r="D142" s="360">
        <f t="shared" si="71"/>
        <v>4.6681101631999997</v>
      </c>
      <c r="E142" s="360">
        <f t="shared" si="71"/>
        <v>6.9521782928000002</v>
      </c>
      <c r="F142" s="360">
        <f t="shared" si="71"/>
        <v>0</v>
      </c>
      <c r="G142" s="360">
        <f t="shared" si="71"/>
        <v>0</v>
      </c>
      <c r="H142" s="360">
        <f t="shared" si="71"/>
        <v>7.5325742927999997</v>
      </c>
      <c r="I142" s="360">
        <f t="shared" si="71"/>
        <v>0</v>
      </c>
      <c r="J142" s="360">
        <f t="shared" si="71"/>
        <v>9.231516892800002</v>
      </c>
      <c r="K142" s="360">
        <f t="shared" si="71"/>
        <v>8.1801302928000013</v>
      </c>
      <c r="L142" s="360">
        <f t="shared" si="71"/>
        <v>9.5210942928000009</v>
      </c>
      <c r="M142" s="360">
        <f t="shared" si="71"/>
        <v>9.0831222928000006</v>
      </c>
      <c r="N142" s="361"/>
      <c r="O142" s="362">
        <f t="shared" si="58"/>
        <v>7.326508811287276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72">SUM(C144:C144)</f>
        <v>0</v>
      </c>
      <c r="D143" s="354">
        <f t="shared" si="72"/>
        <v>9.7250739029945604E-2</v>
      </c>
      <c r="E143" s="354">
        <f t="shared" si="72"/>
        <v>0.1448347303739024</v>
      </c>
      <c r="F143" s="354">
        <f t="shared" si="72"/>
        <v>0</v>
      </c>
      <c r="G143" s="354">
        <f t="shared" si="72"/>
        <v>0</v>
      </c>
      <c r="H143" s="354">
        <f t="shared" si="72"/>
        <v>0.15692612024190239</v>
      </c>
      <c r="I143" s="354"/>
      <c r="J143" s="354">
        <f t="shared" si="72"/>
        <v>0.19232019142770246</v>
      </c>
      <c r="K143" s="354">
        <f t="shared" si="72"/>
        <v>0.17041665438990244</v>
      </c>
      <c r="L143" s="354">
        <f t="shared" si="72"/>
        <v>0.19835295740190242</v>
      </c>
      <c r="M143" s="354">
        <f t="shared" si="72"/>
        <v>0.18922868672590243</v>
      </c>
      <c r="N143" s="354"/>
      <c r="O143" s="352">
        <f t="shared" si="58"/>
        <v>0.15263315806554781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73">0.020833*D142</f>
        <v>9.7250739029945604E-2</v>
      </c>
      <c r="E144" s="246">
        <f t="shared" si="73"/>
        <v>0.1448347303739024</v>
      </c>
      <c r="F144" s="246">
        <f t="shared" si="73"/>
        <v>0</v>
      </c>
      <c r="G144" s="246">
        <f t="shared" si="73"/>
        <v>0</v>
      </c>
      <c r="H144" s="246">
        <f t="shared" si="73"/>
        <v>0.15692612024190239</v>
      </c>
      <c r="I144" s="34"/>
      <c r="J144" s="246">
        <f t="shared" si="73"/>
        <v>0.19232019142770246</v>
      </c>
      <c r="K144" s="246">
        <f t="shared" si="73"/>
        <v>0.17041665438990244</v>
      </c>
      <c r="L144" s="246">
        <f t="shared" si="73"/>
        <v>0.19835295740190242</v>
      </c>
      <c r="M144" s="246">
        <f t="shared" si="73"/>
        <v>0.18922868672590243</v>
      </c>
      <c r="N144" s="39"/>
      <c r="O144" s="246">
        <f t="shared" si="58"/>
        <v>0.15263315806554781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0.29985605633315204</v>
      </c>
      <c r="E145" s="354">
        <f t="shared" ref="E145:M145" si="74">SUM(E146,E147)</f>
        <v>0.446573172638008</v>
      </c>
      <c r="F145" s="354">
        <f t="shared" si="74"/>
        <v>0</v>
      </c>
      <c r="G145" s="354">
        <f t="shared" si="74"/>
        <v>0</v>
      </c>
      <c r="H145" s="354">
        <f t="shared" si="74"/>
        <v>0.48385490969800798</v>
      </c>
      <c r="I145" s="354"/>
      <c r="J145" s="354">
        <f t="shared" si="74"/>
        <v>0.59298648760900818</v>
      </c>
      <c r="K145" s="354">
        <f t="shared" si="74"/>
        <v>0.5254506693580081</v>
      </c>
      <c r="L145" s="354">
        <f t="shared" si="74"/>
        <v>0.6115874918980081</v>
      </c>
      <c r="M145" s="354">
        <f t="shared" si="74"/>
        <v>0.58345436047800803</v>
      </c>
      <c r="N145" s="354"/>
      <c r="O145" s="352">
        <f t="shared" si="58"/>
        <v>0.47061829349303813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75">D144</f>
        <v>9.7250739029945604E-2</v>
      </c>
      <c r="E146" s="39">
        <f>E144</f>
        <v>0.1448347303739024</v>
      </c>
      <c r="F146" s="39">
        <f t="shared" si="75"/>
        <v>0</v>
      </c>
      <c r="G146" s="39">
        <f t="shared" si="75"/>
        <v>0</v>
      </c>
      <c r="H146" s="39">
        <f t="shared" si="75"/>
        <v>0.15692612024190239</v>
      </c>
      <c r="I146" s="39"/>
      <c r="J146" s="39">
        <f t="shared" si="75"/>
        <v>0.19232019142770246</v>
      </c>
      <c r="K146" s="39">
        <f t="shared" si="75"/>
        <v>0.17041665438990244</v>
      </c>
      <c r="L146" s="39">
        <f t="shared" si="75"/>
        <v>0.19835295740190242</v>
      </c>
      <c r="M146" s="39">
        <f t="shared" si="75"/>
        <v>0.18922868672590243</v>
      </c>
      <c r="N146" s="39"/>
      <c r="O146" s="39">
        <f t="shared" si="58"/>
        <v>0.15263315806554781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76">0.043402*D142</f>
        <v>0.20260531730320641</v>
      </c>
      <c r="E147" s="246">
        <f t="shared" si="76"/>
        <v>0.30173844226410562</v>
      </c>
      <c r="F147" s="246">
        <f t="shared" si="76"/>
        <v>0</v>
      </c>
      <c r="G147" s="246">
        <f t="shared" si="76"/>
        <v>0</v>
      </c>
      <c r="H147" s="246">
        <f t="shared" si="76"/>
        <v>0.3269287894561056</v>
      </c>
      <c r="I147" s="34"/>
      <c r="J147" s="246">
        <f t="shared" si="76"/>
        <v>0.40066629618130573</v>
      </c>
      <c r="K147" s="246">
        <f t="shared" si="76"/>
        <v>0.35503401496810566</v>
      </c>
      <c r="L147" s="246">
        <f t="shared" si="76"/>
        <v>0.41323453449610564</v>
      </c>
      <c r="M147" s="246">
        <f t="shared" si="76"/>
        <v>0.39422567375210565</v>
      </c>
      <c r="N147" s="39"/>
      <c r="O147" s="246">
        <f t="shared" si="58"/>
        <v>0.3179851354274903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1.6500000000000001E-2</v>
      </c>
      <c r="E148" s="509">
        <v>1.6500000000000001E-2</v>
      </c>
      <c r="F148" s="509">
        <v>0</v>
      </c>
      <c r="G148" s="509">
        <v>0</v>
      </c>
      <c r="H148" s="509">
        <v>1.6500000000000001E-2</v>
      </c>
      <c r="I148" s="509">
        <v>0</v>
      </c>
      <c r="J148" s="509">
        <v>1.6500000000000001E-2</v>
      </c>
      <c r="K148" s="509">
        <v>1.6500000000000001E-2</v>
      </c>
      <c r="L148" s="509">
        <v>1.6500000000000001E-2</v>
      </c>
      <c r="M148" s="509">
        <v>1.6500000000000001E-2</v>
      </c>
      <c r="N148" s="367"/>
      <c r="O148" s="368">
        <f t="shared" si="58"/>
        <v>1.6500000000000001E-2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77">SUM(D140,D142,D148)</f>
        <v>5.0817169585630975</v>
      </c>
      <c r="E149" s="340">
        <f t="shared" si="77"/>
        <v>7.5600861958119099</v>
      </c>
      <c r="F149" s="340">
        <f t="shared" si="77"/>
        <v>0</v>
      </c>
      <c r="G149" s="340">
        <f t="shared" si="77"/>
        <v>0</v>
      </c>
      <c r="H149" s="340">
        <f t="shared" si="77"/>
        <v>8.1898553227399109</v>
      </c>
      <c r="I149" s="340">
        <f t="shared" si="77"/>
        <v>0</v>
      </c>
      <c r="J149" s="340">
        <f t="shared" si="77"/>
        <v>10.033323571836714</v>
      </c>
      <c r="K149" s="340">
        <f t="shared" si="77"/>
        <v>8.8924976165479119</v>
      </c>
      <c r="L149" s="340">
        <f t="shared" si="77"/>
        <v>10.347534742099912</v>
      </c>
      <c r="M149" s="340">
        <f t="shared" si="77"/>
        <v>9.872305340003912</v>
      </c>
      <c r="N149" s="369"/>
      <c r="O149" s="467">
        <f t="shared" si="58"/>
        <v>7.9662602628458608</v>
      </c>
      <c r="P149" t="s">
        <v>303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0.33636598880930946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26</v>
      </c>
      <c r="E155" s="1">
        <v>103</v>
      </c>
      <c r="F155" s="1">
        <v>0</v>
      </c>
      <c r="G155" s="1">
        <v>0</v>
      </c>
      <c r="H155" s="1">
        <v>42</v>
      </c>
      <c r="I155" s="1">
        <v>0</v>
      </c>
      <c r="J155" s="1">
        <v>0</v>
      </c>
      <c r="K155" s="1">
        <v>30</v>
      </c>
      <c r="L155" s="1">
        <v>5</v>
      </c>
      <c r="M155" s="1">
        <v>49</v>
      </c>
      <c r="O155" s="1">
        <f>SUM(C155:M155)</f>
        <v>256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7256.31</v>
      </c>
      <c r="D157" s="505">
        <v>164758.12</v>
      </c>
      <c r="E157" s="505">
        <v>830075.92</v>
      </c>
      <c r="F157" s="504">
        <v>0</v>
      </c>
      <c r="G157" s="504">
        <v>0</v>
      </c>
      <c r="H157" s="505">
        <v>340631.82</v>
      </c>
      <c r="I157" s="504">
        <v>0</v>
      </c>
      <c r="J157" s="502">
        <v>0</v>
      </c>
      <c r="K157" s="505">
        <v>230439.09</v>
      </c>
      <c r="L157" s="505">
        <v>52512.67</v>
      </c>
      <c r="M157" s="505">
        <v>294680.92</v>
      </c>
      <c r="N157" s="342"/>
      <c r="O157" s="344">
        <f>SUM(C157:M157)</f>
        <v>1920354.85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0.90200000000000002</v>
      </c>
      <c r="D159" s="354">
        <f>SUM(D160:D164)</f>
        <v>1.1809240000000001</v>
      </c>
      <c r="E159" s="354">
        <f t="shared" ref="E159:H159" si="78">SUM(E160:E164)</f>
        <v>1.318308</v>
      </c>
      <c r="F159" s="354">
        <f t="shared" si="78"/>
        <v>0</v>
      </c>
      <c r="G159" s="354">
        <f t="shared" si="78"/>
        <v>0</v>
      </c>
      <c r="H159" s="354">
        <f t="shared" si="78"/>
        <v>1.8753080000000002</v>
      </c>
      <c r="I159" s="354"/>
      <c r="J159" s="354"/>
      <c r="K159" s="354">
        <f>SUM(K160:K164)</f>
        <v>2.6525639999999999</v>
      </c>
      <c r="L159" s="354">
        <f>SUM(L160:L164)</f>
        <v>2.8660879999999995</v>
      </c>
      <c r="M159" s="354">
        <f t="shared" ref="M159" si="79">SUM(M160:M164)</f>
        <v>3.6961079999999997</v>
      </c>
      <c r="N159" s="354"/>
      <c r="O159" s="352">
        <f t="shared" ref="O159:O197" si="80">(C159*$C$157+D159*$D$157+E159*$E$157+F159*$F$157+G159*$G$157+H159*$H$157+I159*$I$157+J159*$J$157+K159*$K$157+L159*$L$157+M159*$M$157)/$O$157</f>
        <v>1.9710576856604809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2.0821999999999998</v>
      </c>
      <c r="M160" s="34">
        <v>2.4127000000000001</v>
      </c>
      <c r="N160" s="34"/>
      <c r="O160" s="89">
        <f t="shared" si="80"/>
        <v>1.3565971834564845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81">D160*0.04</f>
        <v>3.1424000000000001E-2</v>
      </c>
      <c r="E161" s="39">
        <f t="shared" si="81"/>
        <v>3.6208000000000004E-2</v>
      </c>
      <c r="F161" s="39">
        <f t="shared" si="81"/>
        <v>0</v>
      </c>
      <c r="G161" s="39">
        <f t="shared" si="81"/>
        <v>0</v>
      </c>
      <c r="H161" s="39">
        <f t="shared" si="81"/>
        <v>5.4408000000000005E-2</v>
      </c>
      <c r="I161" s="39"/>
      <c r="J161" s="39"/>
      <c r="K161" s="39">
        <f t="shared" si="81"/>
        <v>7.5763999999999998E-2</v>
      </c>
      <c r="L161" s="39">
        <f t="shared" si="81"/>
        <v>8.3288000000000001E-2</v>
      </c>
      <c r="M161" s="39">
        <f t="shared" si="81"/>
        <v>9.650800000000001E-2</v>
      </c>
      <c r="N161" s="34"/>
      <c r="O161" s="89">
        <f t="shared" si="80"/>
        <v>5.4263887338259389E-2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1.5100000000000001E-2</v>
      </c>
      <c r="E162" s="34">
        <v>2.5000000000000001E-2</v>
      </c>
      <c r="F162" s="34">
        <v>0</v>
      </c>
      <c r="G162" s="34">
        <v>0</v>
      </c>
      <c r="H162" s="34">
        <v>1.03E-2</v>
      </c>
      <c r="I162" s="34">
        <v>0</v>
      </c>
      <c r="J162" s="34">
        <v>0</v>
      </c>
      <c r="K162" s="34">
        <v>3.39E-2</v>
      </c>
      <c r="L162" s="34">
        <v>0.1249</v>
      </c>
      <c r="M162" s="34">
        <v>5.2200000000000003E-2</v>
      </c>
      <c r="N162" s="34"/>
      <c r="O162" s="89">
        <f t="shared" si="80"/>
        <v>2.9422330469808744E-2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80"/>
        <v>0.19620468571368463</v>
      </c>
    </row>
    <row r="164" spans="1:15" x14ac:dyDescent="0.3">
      <c r="A164" s="2" t="s">
        <v>6</v>
      </c>
      <c r="B164" t="s">
        <v>33</v>
      </c>
      <c r="C164" s="34">
        <v>0.21049999999999999</v>
      </c>
      <c r="D164" s="34">
        <v>0.219</v>
      </c>
      <c r="E164" s="34">
        <v>0.183</v>
      </c>
      <c r="F164" s="34">
        <v>0</v>
      </c>
      <c r="G164" s="34">
        <v>0</v>
      </c>
      <c r="H164" s="34">
        <v>0.2535</v>
      </c>
      <c r="I164" s="34">
        <v>0</v>
      </c>
      <c r="J164" s="34">
        <v>0</v>
      </c>
      <c r="K164" s="34">
        <v>0.41499999999999998</v>
      </c>
      <c r="L164" s="34">
        <v>0.34189999999999998</v>
      </c>
      <c r="M164" s="34">
        <v>0.85870000000000002</v>
      </c>
      <c r="N164" s="34"/>
      <c r="O164" s="89">
        <f t="shared" si="80"/>
        <v>0.33456959868224356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80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82">SUM(C167:C169,C173:C174)</f>
        <v>3.3285391936000002</v>
      </c>
      <c r="D166" s="354">
        <f t="shared" si="82"/>
        <v>3.3285391936000002</v>
      </c>
      <c r="E166" s="354">
        <f t="shared" si="82"/>
        <v>5.3163551952000008</v>
      </c>
      <c r="F166" s="354">
        <f t="shared" si="82"/>
        <v>0</v>
      </c>
      <c r="G166" s="354">
        <f t="shared" si="82"/>
        <v>0</v>
      </c>
      <c r="H166" s="354">
        <f t="shared" si="82"/>
        <v>5.3163551952000008</v>
      </c>
      <c r="I166" s="354"/>
      <c r="J166" s="354"/>
      <c r="K166" s="354">
        <f>SUM(K167:K169,K173:K174)</f>
        <v>5.3163551952000008</v>
      </c>
      <c r="L166" s="354">
        <f>SUM(L167:L169,L173:L174)</f>
        <v>5.3163551952000008</v>
      </c>
      <c r="M166" s="354">
        <f>SUM(M167:M169,M173:M174)</f>
        <v>5.3163551952000008</v>
      </c>
      <c r="N166" s="351"/>
      <c r="O166" s="352">
        <f t="shared" si="80"/>
        <v>5.1382979801701305</v>
      </c>
    </row>
    <row r="167" spans="1:15" x14ac:dyDescent="0.3">
      <c r="A167" s="2" t="s">
        <v>115</v>
      </c>
      <c r="B167" t="s">
        <v>114</v>
      </c>
      <c r="C167" s="34">
        <v>1.7387999999999999</v>
      </c>
      <c r="D167" s="34">
        <v>1.7387999999999999</v>
      </c>
      <c r="E167" s="34">
        <v>2.7040999999999999</v>
      </c>
      <c r="F167" s="34">
        <v>0</v>
      </c>
      <c r="G167" s="34">
        <v>0</v>
      </c>
      <c r="H167" s="34">
        <v>2.7040999999999999</v>
      </c>
      <c r="I167" s="34">
        <v>0</v>
      </c>
      <c r="J167" s="34">
        <v>0</v>
      </c>
      <c r="K167" s="34">
        <v>2.7040999999999999</v>
      </c>
      <c r="L167" s="34">
        <v>2.7040999999999999</v>
      </c>
      <c r="M167" s="34">
        <v>2.7040999999999999</v>
      </c>
      <c r="N167" s="39"/>
      <c r="O167" s="89">
        <f t="shared" si="80"/>
        <v>2.6176339339606947</v>
      </c>
    </row>
    <row r="168" spans="1:15" x14ac:dyDescent="0.3">
      <c r="A168" s="2" t="s">
        <v>116</v>
      </c>
      <c r="B168" t="s">
        <v>117</v>
      </c>
      <c r="C168" s="39">
        <f t="shared" ref="C168:M168" si="83">C167*0.405072</f>
        <v>0.70433919359999997</v>
      </c>
      <c r="D168" s="39">
        <f t="shared" si="83"/>
        <v>0.70433919359999997</v>
      </c>
      <c r="E168" s="39">
        <f t="shared" si="83"/>
        <v>1.0953551952</v>
      </c>
      <c r="F168" s="39">
        <f t="shared" si="83"/>
        <v>0</v>
      </c>
      <c r="G168" s="39">
        <f t="shared" si="83"/>
        <v>0</v>
      </c>
      <c r="H168" s="39">
        <f t="shared" si="83"/>
        <v>1.0953551952</v>
      </c>
      <c r="I168" s="39">
        <f t="shared" si="83"/>
        <v>0</v>
      </c>
      <c r="J168" s="39">
        <f t="shared" si="83"/>
        <v>0</v>
      </c>
      <c r="K168" s="39">
        <f t="shared" si="83"/>
        <v>1.0953551952</v>
      </c>
      <c r="L168" s="39">
        <f t="shared" si="83"/>
        <v>1.0953551952</v>
      </c>
      <c r="M168" s="39">
        <f t="shared" si="83"/>
        <v>1.0953551952</v>
      </c>
      <c r="N168" s="39"/>
      <c r="O168" s="89">
        <f t="shared" si="80"/>
        <v>1.0603302128973267</v>
      </c>
    </row>
    <row r="169" spans="1:15" x14ac:dyDescent="0.3">
      <c r="A169" s="280" t="s">
        <v>8</v>
      </c>
      <c r="B169" s="1" t="s">
        <v>35</v>
      </c>
      <c r="C169" s="43">
        <f t="shared" ref="C169:F169" si="84">SUM(C170:C172)</f>
        <v>0.66570000000000007</v>
      </c>
      <c r="D169" s="43">
        <f t="shared" ref="D169" si="85">SUM(D170:D172)</f>
        <v>0.66570000000000007</v>
      </c>
      <c r="E169" s="43">
        <f t="shared" si="84"/>
        <v>1.1660000000000001</v>
      </c>
      <c r="F169" s="43">
        <f t="shared" si="84"/>
        <v>0</v>
      </c>
      <c r="G169" s="43">
        <f t="shared" ref="G169:H169" si="86">SUM(G170:G172)</f>
        <v>0</v>
      </c>
      <c r="H169" s="43">
        <f t="shared" si="86"/>
        <v>1.1660000000000001</v>
      </c>
      <c r="I169" s="43"/>
      <c r="J169" s="43"/>
      <c r="K169" s="43">
        <f t="shared" ref="K169:M169" si="87">SUM(K170:K172)</f>
        <v>1.1660000000000001</v>
      </c>
      <c r="L169" s="43">
        <f t="shared" si="87"/>
        <v>1.1660000000000001</v>
      </c>
      <c r="M169" s="43">
        <f t="shared" si="87"/>
        <v>1.1660000000000001</v>
      </c>
      <c r="N169" s="43"/>
      <c r="O169" s="75">
        <f t="shared" si="80"/>
        <v>1.121185980690496</v>
      </c>
    </row>
    <row r="170" spans="1:15" x14ac:dyDescent="0.3">
      <c r="A170" s="2" t="s">
        <v>9</v>
      </c>
      <c r="B170" t="s">
        <v>108</v>
      </c>
      <c r="C170" s="34">
        <v>0.59460000000000002</v>
      </c>
      <c r="D170" s="34">
        <v>0.59460000000000002</v>
      </c>
      <c r="E170" s="34">
        <v>1.0415000000000001</v>
      </c>
      <c r="F170" s="34">
        <v>0</v>
      </c>
      <c r="G170" s="34">
        <v>0</v>
      </c>
      <c r="H170" s="34">
        <v>1.0415000000000001</v>
      </c>
      <c r="I170" s="34">
        <v>0</v>
      </c>
      <c r="J170" s="34">
        <v>0</v>
      </c>
      <c r="K170" s="34">
        <v>1.0415000000000001</v>
      </c>
      <c r="L170" s="34">
        <v>1.0415000000000001</v>
      </c>
      <c r="M170" s="34">
        <v>1.0415000000000001</v>
      </c>
      <c r="N170" s="39"/>
      <c r="O170" s="89">
        <f t="shared" si="80"/>
        <v>1.0014692479923697</v>
      </c>
    </row>
    <row r="171" spans="1:15" x14ac:dyDescent="0.3">
      <c r="A171" s="2" t="s">
        <v>10</v>
      </c>
      <c r="B171" t="s">
        <v>109</v>
      </c>
      <c r="C171" s="34">
        <v>6.3100000000000003E-2</v>
      </c>
      <c r="D171" s="34">
        <v>6.3100000000000003E-2</v>
      </c>
      <c r="E171" s="34">
        <v>0.1105</v>
      </c>
      <c r="F171" s="34">
        <v>0</v>
      </c>
      <c r="G171" s="34">
        <v>0</v>
      </c>
      <c r="H171" s="34">
        <v>0.1105</v>
      </c>
      <c r="I171" s="34">
        <v>0</v>
      </c>
      <c r="J171" s="34">
        <v>0</v>
      </c>
      <c r="K171" s="34">
        <v>0.1105</v>
      </c>
      <c r="L171" s="34">
        <v>0.1105</v>
      </c>
      <c r="M171" s="34">
        <v>0.1105</v>
      </c>
      <c r="N171" s="39"/>
      <c r="O171" s="89">
        <f t="shared" si="80"/>
        <v>0.10625417846238157</v>
      </c>
    </row>
    <row r="172" spans="1:15" x14ac:dyDescent="0.3">
      <c r="A172" s="2" t="s">
        <v>11</v>
      </c>
      <c r="B172" t="s">
        <v>110</v>
      </c>
      <c r="C172" s="34">
        <v>8.0000000000000002E-3</v>
      </c>
      <c r="D172" s="34">
        <v>8.0000000000000002E-3</v>
      </c>
      <c r="E172" s="34">
        <v>1.4E-2</v>
      </c>
      <c r="F172" s="34">
        <v>0</v>
      </c>
      <c r="G172" s="34">
        <v>0</v>
      </c>
      <c r="H172" s="34">
        <v>1.4E-2</v>
      </c>
      <c r="I172" s="34">
        <v>0</v>
      </c>
      <c r="J172" s="34">
        <v>0</v>
      </c>
      <c r="K172" s="34">
        <v>1.4E-2</v>
      </c>
      <c r="L172" s="34">
        <v>1.4E-2</v>
      </c>
      <c r="M172" s="34">
        <v>1.4E-2</v>
      </c>
      <c r="N172" s="39"/>
      <c r="O172" s="89">
        <f t="shared" si="80"/>
        <v>1.3462554235744505E-2</v>
      </c>
    </row>
    <row r="173" spans="1:15" x14ac:dyDescent="0.3">
      <c r="A173" s="595" t="s">
        <v>14</v>
      </c>
      <c r="B173" t="s">
        <v>118</v>
      </c>
      <c r="C173" s="34">
        <v>0.1699</v>
      </c>
      <c r="D173" s="34">
        <v>0.1699</v>
      </c>
      <c r="E173" s="34">
        <v>0.27350000000000002</v>
      </c>
      <c r="F173" s="34">
        <v>0</v>
      </c>
      <c r="G173" s="34">
        <v>0</v>
      </c>
      <c r="H173" s="34">
        <v>0.27350000000000002</v>
      </c>
      <c r="I173" s="34">
        <v>0</v>
      </c>
      <c r="J173" s="34">
        <v>0</v>
      </c>
      <c r="K173" s="34">
        <v>0.27350000000000002</v>
      </c>
      <c r="L173" s="34">
        <v>0.27350000000000002</v>
      </c>
      <c r="M173" s="34">
        <v>0.27350000000000002</v>
      </c>
      <c r="N173" s="39"/>
      <c r="O173" s="89">
        <f t="shared" si="80"/>
        <v>0.26422010313718847</v>
      </c>
    </row>
    <row r="174" spans="1:15" x14ac:dyDescent="0.3">
      <c r="A174" s="595"/>
      <c r="B174" t="s">
        <v>117</v>
      </c>
      <c r="C174" s="34">
        <v>4.9799999999999997E-2</v>
      </c>
      <c r="D174" s="34">
        <v>4.9799999999999997E-2</v>
      </c>
      <c r="E174" s="34">
        <v>7.7399999999999997E-2</v>
      </c>
      <c r="F174" s="34">
        <v>0</v>
      </c>
      <c r="G174" s="34">
        <v>0</v>
      </c>
      <c r="H174" s="34">
        <v>7.7399999999999997E-2</v>
      </c>
      <c r="I174" s="34">
        <v>0</v>
      </c>
      <c r="J174" s="34">
        <v>0</v>
      </c>
      <c r="K174" s="34">
        <v>7.7399999999999997E-2</v>
      </c>
      <c r="L174" s="34">
        <v>7.7399999999999997E-2</v>
      </c>
      <c r="M174" s="34">
        <v>7.7399999999999997E-2</v>
      </c>
      <c r="N174" s="39"/>
      <c r="O174" s="89">
        <f t="shared" si="80"/>
        <v>7.4927749484424724E-2</v>
      </c>
    </row>
    <row r="175" spans="1:15" x14ac:dyDescent="0.3">
      <c r="A175" s="349">
        <v>6</v>
      </c>
      <c r="B175" s="350" t="s">
        <v>42</v>
      </c>
      <c r="C175" s="354">
        <f>SUM(C176:C177)</f>
        <v>0.50360000000000005</v>
      </c>
      <c r="D175" s="354">
        <f>SUM(D176:D177)</f>
        <v>0.50360000000000005</v>
      </c>
      <c r="E175" s="354">
        <f t="shared" ref="E175:H175" si="88">SUM(E176:E177)</f>
        <v>0.61650000000000005</v>
      </c>
      <c r="F175" s="354">
        <f t="shared" si="88"/>
        <v>0</v>
      </c>
      <c r="G175" s="354">
        <f t="shared" si="88"/>
        <v>0</v>
      </c>
      <c r="H175" s="354">
        <f t="shared" si="88"/>
        <v>0.61650000000000005</v>
      </c>
      <c r="I175" s="354"/>
      <c r="J175" s="354"/>
      <c r="K175" s="354">
        <f t="shared" ref="K175:M175" si="89">SUM(K176:K177)</f>
        <v>0.61650000000000005</v>
      </c>
      <c r="L175" s="354">
        <f t="shared" si="89"/>
        <v>0.61650000000000005</v>
      </c>
      <c r="M175" s="354">
        <f t="shared" si="89"/>
        <v>0.61650000000000005</v>
      </c>
      <c r="N175" s="354"/>
      <c r="O175" s="352">
        <f t="shared" si="80"/>
        <v>0.60638706220259242</v>
      </c>
    </row>
    <row r="176" spans="1:15" x14ac:dyDescent="0.3">
      <c r="A176" s="2" t="s">
        <v>15</v>
      </c>
      <c r="B176" t="s">
        <v>43</v>
      </c>
      <c r="C176" s="34">
        <v>0.189</v>
      </c>
      <c r="D176" s="34">
        <v>0.189</v>
      </c>
      <c r="E176" s="34">
        <v>0.3019</v>
      </c>
      <c r="F176" s="34">
        <v>0</v>
      </c>
      <c r="G176" s="34">
        <v>0</v>
      </c>
      <c r="H176" s="34">
        <v>0.3019</v>
      </c>
      <c r="I176" s="34">
        <v>0</v>
      </c>
      <c r="J176" s="34">
        <v>0</v>
      </c>
      <c r="K176" s="34">
        <v>0.3019</v>
      </c>
      <c r="L176" s="34">
        <v>0.3019</v>
      </c>
      <c r="M176" s="34">
        <v>0.3019</v>
      </c>
      <c r="N176" s="39"/>
      <c r="O176" s="89">
        <f t="shared" si="80"/>
        <v>0.29178706220259237</v>
      </c>
    </row>
    <row r="177" spans="1:17" x14ac:dyDescent="0.3">
      <c r="A177" s="2" t="s">
        <v>16</v>
      </c>
      <c r="B177" t="s">
        <v>44</v>
      </c>
      <c r="C177" s="34">
        <v>0.31459999999999999</v>
      </c>
      <c r="D177" s="34">
        <v>0.31459999999999999</v>
      </c>
      <c r="E177" s="34">
        <v>0.31459999999999999</v>
      </c>
      <c r="F177" s="34">
        <v>0</v>
      </c>
      <c r="G177" s="34">
        <v>0</v>
      </c>
      <c r="H177" s="34">
        <v>0.31459999999999999</v>
      </c>
      <c r="I177" s="34">
        <v>0</v>
      </c>
      <c r="J177" s="34">
        <v>0</v>
      </c>
      <c r="K177" s="34">
        <v>0.31459999999999999</v>
      </c>
      <c r="L177" s="34">
        <v>0.31459999999999999</v>
      </c>
      <c r="M177" s="34">
        <v>0.31459999999999999</v>
      </c>
      <c r="N177" s="39"/>
      <c r="O177" s="89">
        <f t="shared" si="80"/>
        <v>0.31459999999999999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80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80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90">SUM(E181:E182)</f>
        <v>0</v>
      </c>
      <c r="F180" s="354">
        <f t="shared" si="90"/>
        <v>0</v>
      </c>
      <c r="G180" s="354">
        <f t="shared" si="90"/>
        <v>0</v>
      </c>
      <c r="H180" s="354">
        <f t="shared" si="90"/>
        <v>0</v>
      </c>
      <c r="I180" s="354"/>
      <c r="J180" s="354"/>
      <c r="K180" s="354">
        <f t="shared" si="90"/>
        <v>0</v>
      </c>
      <c r="L180" s="354">
        <f t="shared" si="90"/>
        <v>0</v>
      </c>
      <c r="M180" s="354">
        <f t="shared" si="90"/>
        <v>0</v>
      </c>
      <c r="N180" s="354"/>
      <c r="O180" s="352">
        <f t="shared" si="80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80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80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91">SUM(E184:E187)</f>
        <v>0</v>
      </c>
      <c r="F183" s="354">
        <f t="shared" si="91"/>
        <v>0</v>
      </c>
      <c r="G183" s="354">
        <f t="shared" si="91"/>
        <v>0</v>
      </c>
      <c r="H183" s="354">
        <f t="shared" si="91"/>
        <v>0</v>
      </c>
      <c r="I183" s="354"/>
      <c r="J183" s="354"/>
      <c r="K183" s="354">
        <f t="shared" si="91"/>
        <v>0</v>
      </c>
      <c r="L183" s="354">
        <f t="shared" si="91"/>
        <v>0</v>
      </c>
      <c r="M183" s="354">
        <f t="shared" si="91"/>
        <v>0</v>
      </c>
      <c r="N183" s="354"/>
      <c r="O183" s="352">
        <f t="shared" si="80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80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80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80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80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92">SUM(C191,C193)</f>
        <v>0.4027237529211648</v>
      </c>
      <c r="D188" s="354">
        <f t="shared" si="92"/>
        <v>0.42645125975316489</v>
      </c>
      <c r="E188" s="354">
        <f t="shared" si="92"/>
        <v>0.61684195068927372</v>
      </c>
      <c r="F188" s="354">
        <f t="shared" si="92"/>
        <v>0</v>
      </c>
      <c r="G188" s="354">
        <f t="shared" si="92"/>
        <v>0</v>
      </c>
      <c r="H188" s="354">
        <f t="shared" si="92"/>
        <v>0.66422482668927374</v>
      </c>
      <c r="I188" s="354"/>
      <c r="J188" s="354"/>
      <c r="K188" s="354">
        <f>SUM(K191,K193)</f>
        <v>0.73034444009727362</v>
      </c>
      <c r="L188" s="354">
        <f>SUM(L191,L193)</f>
        <v>0.74850849972927369</v>
      </c>
      <c r="M188" s="354">
        <f>SUM(M191,M193)</f>
        <v>0.81911664108927373</v>
      </c>
      <c r="N188" s="354"/>
      <c r="O188" s="352">
        <f t="shared" si="80"/>
        <v>0.65636280238832856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80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93">SUM(C183,C180,C175,C166,C159)+C189</f>
        <v>4.7341391935999999</v>
      </c>
      <c r="D190" s="360">
        <f t="shared" si="93"/>
        <v>5.0130631936000007</v>
      </c>
      <c r="E190" s="360">
        <f t="shared" si="93"/>
        <v>7.2511631952000011</v>
      </c>
      <c r="F190" s="360">
        <f t="shared" si="93"/>
        <v>0</v>
      </c>
      <c r="G190" s="360">
        <f t="shared" si="93"/>
        <v>0</v>
      </c>
      <c r="H190" s="360">
        <f t="shared" si="93"/>
        <v>7.8081631952000015</v>
      </c>
      <c r="I190" s="360">
        <f t="shared" si="93"/>
        <v>0</v>
      </c>
      <c r="J190" s="360">
        <f t="shared" si="93"/>
        <v>0</v>
      </c>
      <c r="K190" s="360">
        <f t="shared" si="93"/>
        <v>8.5854191952000001</v>
      </c>
      <c r="L190" s="360">
        <f t="shared" si="93"/>
        <v>8.7989431951999997</v>
      </c>
      <c r="M190" s="360">
        <f t="shared" si="93"/>
        <v>9.6289631952000008</v>
      </c>
      <c r="N190" s="361"/>
      <c r="O190" s="362">
        <f t="shared" si="80"/>
        <v>7.715742728033204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94">SUM(C192:C192)</f>
        <v>9.86263218202688E-2</v>
      </c>
      <c r="D191" s="354">
        <f t="shared" si="94"/>
        <v>0.10443714551226882</v>
      </c>
      <c r="E191" s="354">
        <f t="shared" si="94"/>
        <v>0.15106348284560162</v>
      </c>
      <c r="F191" s="354">
        <f t="shared" si="94"/>
        <v>0</v>
      </c>
      <c r="G191" s="354">
        <f t="shared" si="94"/>
        <v>0</v>
      </c>
      <c r="H191" s="354">
        <f t="shared" si="94"/>
        <v>0.16266746384560163</v>
      </c>
      <c r="I191" s="354"/>
      <c r="J191" s="354"/>
      <c r="K191" s="354">
        <f>SUM(K192:K192)</f>
        <v>0.1788600380936016</v>
      </c>
      <c r="L191" s="354">
        <f>SUM(L192:L192)</f>
        <v>0.18330838358560161</v>
      </c>
      <c r="M191" s="354">
        <f>SUM(M192:M192)</f>
        <v>0.20060019024560163</v>
      </c>
      <c r="N191" s="354"/>
      <c r="O191" s="352">
        <f t="shared" si="80"/>
        <v>0.16074206825311574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95">0.020833*C190</f>
        <v>9.86263218202688E-2</v>
      </c>
      <c r="D192" s="246">
        <f t="shared" si="95"/>
        <v>0.10443714551226882</v>
      </c>
      <c r="E192" s="246">
        <f t="shared" si="95"/>
        <v>0.15106348284560162</v>
      </c>
      <c r="F192" s="246">
        <f t="shared" si="95"/>
        <v>0</v>
      </c>
      <c r="G192" s="246">
        <f t="shared" si="95"/>
        <v>0</v>
      </c>
      <c r="H192" s="246">
        <f t="shared" si="95"/>
        <v>0.16266746384560163</v>
      </c>
      <c r="I192" s="34"/>
      <c r="J192" s="39"/>
      <c r="K192" s="246">
        <f>0.020833*K190</f>
        <v>0.1788600380936016</v>
      </c>
      <c r="L192" s="246">
        <f t="shared" ref="L192:M192" si="96">0.020833*L190</f>
        <v>0.18330838358560161</v>
      </c>
      <c r="M192" s="246">
        <f t="shared" si="96"/>
        <v>0.20060019024560163</v>
      </c>
      <c r="N192" s="39"/>
      <c r="O192" s="246">
        <f t="shared" si="80"/>
        <v>0.16074206825311574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0.30409743110089599</v>
      </c>
      <c r="D193" s="354">
        <f>SUM(D194,D195)</f>
        <v>0.3220141142408961</v>
      </c>
      <c r="E193" s="354">
        <f t="shared" ref="E193:M193" si="97">SUM(E194,E195)</f>
        <v>0.46577846784367211</v>
      </c>
      <c r="F193" s="354">
        <f t="shared" si="97"/>
        <v>0</v>
      </c>
      <c r="G193" s="354">
        <f t="shared" si="97"/>
        <v>0</v>
      </c>
      <c r="H193" s="354">
        <f t="shared" si="97"/>
        <v>0.50155736284367214</v>
      </c>
      <c r="I193" s="354"/>
      <c r="J193" s="354"/>
      <c r="K193" s="354">
        <f t="shared" si="97"/>
        <v>0.55148440200367199</v>
      </c>
      <c r="L193" s="354">
        <f t="shared" si="97"/>
        <v>0.56520011614367205</v>
      </c>
      <c r="M193" s="354">
        <f t="shared" si="97"/>
        <v>0.61851645084367213</v>
      </c>
      <c r="N193" s="354"/>
      <c r="O193" s="352">
        <f t="shared" si="80"/>
        <v>0.4956207341352129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9.86263218202688E-2</v>
      </c>
      <c r="D194" s="39">
        <f t="shared" ref="D194:M194" si="98">D192</f>
        <v>0.10443714551226882</v>
      </c>
      <c r="E194" s="39">
        <f t="shared" si="98"/>
        <v>0.15106348284560162</v>
      </c>
      <c r="F194" s="39">
        <f t="shared" si="98"/>
        <v>0</v>
      </c>
      <c r="G194" s="39">
        <f t="shared" si="98"/>
        <v>0</v>
      </c>
      <c r="H194" s="39">
        <f>H192</f>
        <v>0.16266746384560163</v>
      </c>
      <c r="I194" s="39"/>
      <c r="J194" s="39"/>
      <c r="K194" s="39">
        <f t="shared" si="98"/>
        <v>0.1788600380936016</v>
      </c>
      <c r="L194" s="39">
        <f t="shared" si="98"/>
        <v>0.18330838358560161</v>
      </c>
      <c r="M194" s="39">
        <f t="shared" si="98"/>
        <v>0.20060019024560163</v>
      </c>
      <c r="N194" s="39"/>
      <c r="O194" s="246">
        <f t="shared" si="80"/>
        <v>0.16074206825311574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0.2054711092806272</v>
      </c>
      <c r="D195" s="246">
        <f t="shared" ref="D195:H195" si="99">0.043402*D190</f>
        <v>0.21757696872862725</v>
      </c>
      <c r="E195" s="246">
        <f t="shared" si="99"/>
        <v>0.31471498499807049</v>
      </c>
      <c r="F195" s="246">
        <f t="shared" si="99"/>
        <v>0</v>
      </c>
      <c r="G195" s="246">
        <f t="shared" si="99"/>
        <v>0</v>
      </c>
      <c r="H195" s="246">
        <f t="shared" si="99"/>
        <v>0.33888989899807048</v>
      </c>
      <c r="I195" s="34"/>
      <c r="J195" s="34"/>
      <c r="K195" s="246">
        <f t="shared" ref="K195:M195" si="100">0.043402*K190</f>
        <v>0.37262436391007042</v>
      </c>
      <c r="L195" s="246">
        <f t="shared" si="100"/>
        <v>0.38189173255807041</v>
      </c>
      <c r="M195" s="246">
        <f t="shared" si="100"/>
        <v>0.41791626059807047</v>
      </c>
      <c r="N195" s="39"/>
      <c r="O195" s="246">
        <f t="shared" si="80"/>
        <v>0.33487866588209719</v>
      </c>
      <c r="P195" s="246"/>
    </row>
    <row r="196" spans="1:17" ht="28.8" x14ac:dyDescent="0.3">
      <c r="A196" s="370">
        <v>10</v>
      </c>
      <c r="B196" s="371" t="s">
        <v>134</v>
      </c>
      <c r="C196" s="510">
        <v>1.7899999999999999E-2</v>
      </c>
      <c r="D196" s="510">
        <v>1.7899999999999999E-2</v>
      </c>
      <c r="E196" s="510">
        <v>1.7899999999999999E-2</v>
      </c>
      <c r="F196" s="510">
        <v>0</v>
      </c>
      <c r="G196" s="510">
        <v>0</v>
      </c>
      <c r="H196" s="510">
        <v>1.7899999999999999E-2</v>
      </c>
      <c r="I196" s="510">
        <v>0</v>
      </c>
      <c r="J196" s="510">
        <v>0</v>
      </c>
      <c r="K196" s="510">
        <v>1.7899999999999999E-2</v>
      </c>
      <c r="L196" s="510">
        <v>1.7899999999999999E-2</v>
      </c>
      <c r="M196" s="510">
        <v>1.7899999999999999E-2</v>
      </c>
      <c r="N196" s="373"/>
      <c r="O196" s="374">
        <f t="shared" si="80"/>
        <v>1.7899999999999999E-2</v>
      </c>
    </row>
    <row r="197" spans="1:17" ht="18" x14ac:dyDescent="0.3">
      <c r="A197" s="579" t="s">
        <v>60</v>
      </c>
      <c r="B197" s="579"/>
      <c r="C197" s="340">
        <f>SUM(C188,C190,C196)</f>
        <v>5.1547629465211644</v>
      </c>
      <c r="D197" s="340">
        <f t="shared" ref="D197:M197" si="101">SUM(D188,D190,D196)</f>
        <v>5.4574144533531657</v>
      </c>
      <c r="E197" s="340">
        <f t="shared" si="101"/>
        <v>7.885905145889275</v>
      </c>
      <c r="F197" s="340">
        <f t="shared" si="101"/>
        <v>0</v>
      </c>
      <c r="G197" s="340">
        <f t="shared" si="101"/>
        <v>0</v>
      </c>
      <c r="H197" s="340">
        <f t="shared" si="101"/>
        <v>8.490288021889274</v>
      </c>
      <c r="I197" s="340">
        <f t="shared" si="101"/>
        <v>0</v>
      </c>
      <c r="J197" s="340">
        <f t="shared" si="101"/>
        <v>0</v>
      </c>
      <c r="K197" s="340">
        <f t="shared" si="101"/>
        <v>9.3336636352972722</v>
      </c>
      <c r="L197" s="340">
        <f t="shared" si="101"/>
        <v>9.565351694929273</v>
      </c>
      <c r="M197" s="340">
        <f t="shared" si="101"/>
        <v>10.465979836289273</v>
      </c>
      <c r="N197" s="356"/>
      <c r="O197" s="467">
        <f t="shared" si="80"/>
        <v>8.3900055304215329</v>
      </c>
      <c r="P197" t="s">
        <v>304</v>
      </c>
      <c r="Q197"/>
    </row>
    <row r="198" spans="1:17" ht="15.6" x14ac:dyDescent="0.3">
      <c r="M198" s="336" t="s">
        <v>150</v>
      </c>
      <c r="O198" s="337">
        <f>O197/SUM($O$101,$O$149,$O$197)</f>
        <v>0.35425813534086625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C8914-931C-46FE-9464-CA1B05682489}">
  <dimension ref="A1:Q204"/>
  <sheetViews>
    <sheetView zoomScale="80" zoomScaleNormal="80" workbookViewId="0">
      <selection activeCell="A5" sqref="A5:XFD5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274</v>
      </c>
      <c r="B1" s="535"/>
      <c r="C1" s="1" t="s">
        <v>290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104</v>
      </c>
      <c r="E5" s="417">
        <f t="shared" si="0"/>
        <v>244</v>
      </c>
      <c r="F5" s="417">
        <f t="shared" si="0"/>
        <v>0</v>
      </c>
      <c r="G5" s="417">
        <f t="shared" si="0"/>
        <v>0</v>
      </c>
      <c r="H5" s="417">
        <f t="shared" si="0"/>
        <v>140</v>
      </c>
      <c r="I5" s="456">
        <f t="shared" si="0"/>
        <v>0</v>
      </c>
      <c r="J5" s="417">
        <f t="shared" si="0"/>
        <v>17</v>
      </c>
      <c r="K5" s="417">
        <f t="shared" si="0"/>
        <v>123</v>
      </c>
      <c r="L5" s="417">
        <f t="shared" si="0"/>
        <v>10</v>
      </c>
      <c r="M5" s="417">
        <f t="shared" si="0"/>
        <v>104</v>
      </c>
      <c r="N5" s="604">
        <f>SUM(C5:M5)</f>
        <v>743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6084.11</v>
      </c>
      <c r="D7" s="401">
        <f t="shared" si="0"/>
        <v>968469.95</v>
      </c>
      <c r="E7" s="401">
        <f t="shared" si="0"/>
        <v>2010864.16</v>
      </c>
      <c r="F7" s="401">
        <f t="shared" si="0"/>
        <v>0</v>
      </c>
      <c r="G7" s="401">
        <f t="shared" si="0"/>
        <v>13749.95</v>
      </c>
      <c r="H7" s="401">
        <f t="shared" si="0"/>
        <v>983232.13</v>
      </c>
      <c r="I7" s="401">
        <f t="shared" si="0"/>
        <v>0</v>
      </c>
      <c r="J7" s="401">
        <f t="shared" si="0"/>
        <v>129993.09</v>
      </c>
      <c r="K7" s="401">
        <f t="shared" si="0"/>
        <v>860212.38</v>
      </c>
      <c r="L7" s="401">
        <f t="shared" si="0"/>
        <v>63547.009999999995</v>
      </c>
      <c r="M7" s="401">
        <f t="shared" si="0"/>
        <v>591428.58000000007</v>
      </c>
      <c r="N7" s="610">
        <f>SUM(C7:M7)</f>
        <v>5627581.3599999994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0.81699999999999995</v>
      </c>
      <c r="D9" s="405">
        <f t="shared" ref="D9:M9" si="1">SUM(D10:D15)</f>
        <v>1.1252272334230298</v>
      </c>
      <c r="E9" s="405">
        <f t="shared" si="1"/>
        <v>1.3210677852981976</v>
      </c>
      <c r="F9" s="405">
        <f t="shared" ref="F9:F47" si="2">IF(F$7 &gt; 0,(F64*F$62+F113*F$111+F162*F$160)/(SUM(F$160,F$111,F$62)),0)</f>
        <v>0</v>
      </c>
      <c r="G9" s="405">
        <f t="shared" si="1"/>
        <v>1.5489145997039988</v>
      </c>
      <c r="H9" s="405">
        <f t="shared" si="1"/>
        <v>1.9157382552284168</v>
      </c>
      <c r="I9" s="405">
        <f t="shared" ref="I9:I47" si="3">IF(I$7 &gt; 0,(I64*I$62+I113*I$111+I162*I$160)/(SUM(I$160,I$111,I$62)),0)</f>
        <v>0</v>
      </c>
      <c r="J9" s="405">
        <f t="shared" si="1"/>
        <v>2.2293260980179794</v>
      </c>
      <c r="K9" s="405">
        <f t="shared" si="1"/>
        <v>2.7009259357154107</v>
      </c>
      <c r="L9" s="405">
        <f t="shared" si="1"/>
        <v>3.4915843452190747</v>
      </c>
      <c r="M9" s="405">
        <f t="shared" si="1"/>
        <v>3.7597512157017503</v>
      </c>
      <c r="N9" s="603">
        <f>SUM(N10:O15)</f>
        <v>1.903978022572951</v>
      </c>
      <c r="O9" s="603"/>
      <c r="P9" s="406">
        <f t="shared" ref="P9:P47" si="4">N9/$N$47</f>
        <v>0.241157338823795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0.78562678981005041</v>
      </c>
      <c r="E10" s="422">
        <f t="shared" si="6"/>
        <v>0.90523112306750753</v>
      </c>
      <c r="F10" s="422">
        <f t="shared" si="2"/>
        <v>0</v>
      </c>
      <c r="G10" s="422">
        <f t="shared" si="6"/>
        <v>1.2934755766384605</v>
      </c>
      <c r="H10" s="422">
        <f t="shared" si="6"/>
        <v>1.3601642425405687</v>
      </c>
      <c r="I10" s="422">
        <f t="shared" si="3"/>
        <v>0</v>
      </c>
      <c r="J10" s="422">
        <f t="shared" si="6"/>
        <v>0.97838014582159716</v>
      </c>
      <c r="K10" s="422">
        <f t="shared" si="6"/>
        <v>1.8940736212573461</v>
      </c>
      <c r="L10" s="422">
        <f t="shared" si="6"/>
        <v>2.4142225942180442</v>
      </c>
      <c r="M10" s="422">
        <f t="shared" si="6"/>
        <v>2.4018853185857201</v>
      </c>
      <c r="N10" s="600">
        <f t="shared" ref="N10:N15" si="7">(O64*$O$61+O112*$O$109+O160*$O$157)/$N$7</f>
        <v>1.2919000143971262</v>
      </c>
      <c r="O10" s="600"/>
      <c r="P10" s="423">
        <f t="shared" si="4"/>
        <v>0.16363170467557028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2.3199999999999998E-2</v>
      </c>
      <c r="D11" s="440">
        <f t="shared" si="6"/>
        <v>3.1425071592402022E-2</v>
      </c>
      <c r="E11" s="440">
        <f t="shared" si="6"/>
        <v>3.62092449227003E-2</v>
      </c>
      <c r="F11" s="440">
        <f t="shared" si="2"/>
        <v>0</v>
      </c>
      <c r="G11" s="440">
        <f t="shared" si="6"/>
        <v>5.1739023065538424E-2</v>
      </c>
      <c r="H11" s="440">
        <f t="shared" si="6"/>
        <v>5.4406569701622755E-2</v>
      </c>
      <c r="I11" s="440">
        <f t="shared" si="3"/>
        <v>0</v>
      </c>
      <c r="J11" s="440">
        <f t="shared" si="6"/>
        <v>5.8702808749295822E-2</v>
      </c>
      <c r="K11" s="440">
        <f t="shared" si="6"/>
        <v>7.5762944850293834E-2</v>
      </c>
      <c r="L11" s="440">
        <f t="shared" si="6"/>
        <v>9.6568903768721778E-2</v>
      </c>
      <c r="M11" s="440">
        <f t="shared" si="6"/>
        <v>9.6075412743428804E-2</v>
      </c>
      <c r="N11" s="599">
        <f t="shared" si="7"/>
        <v>5.2127998157844496E-2</v>
      </c>
      <c r="O11" s="599"/>
      <c r="P11" s="441">
        <f t="shared" si="4"/>
        <v>6.6025180778975122E-3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2.9305647563974493E-2</v>
      </c>
      <c r="E12" s="440">
        <f t="shared" si="6"/>
        <v>3.2295351630315994E-2</v>
      </c>
      <c r="F12" s="440">
        <f t="shared" si="2"/>
        <v>0</v>
      </c>
      <c r="G12" s="440">
        <f t="shared" si="6"/>
        <v>0</v>
      </c>
      <c r="H12" s="440">
        <f t="shared" si="6"/>
        <v>1.338837120792625E-2</v>
      </c>
      <c r="I12" s="440">
        <f t="shared" si="3"/>
        <v>0</v>
      </c>
      <c r="J12" s="440">
        <f t="shared" si="6"/>
        <v>8.295283763160026E-2</v>
      </c>
      <c r="K12" s="440">
        <f t="shared" si="6"/>
        <v>4.0756189443588345E-2</v>
      </c>
      <c r="L12" s="440">
        <f t="shared" si="6"/>
        <v>0.18187697811431253</v>
      </c>
      <c r="M12" s="440">
        <f t="shared" si="6"/>
        <v>6.7225315540212827E-2</v>
      </c>
      <c r="N12" s="599">
        <f t="shared" si="7"/>
        <v>3.6187138548095556E-2</v>
      </c>
      <c r="O12" s="599"/>
      <c r="P12" s="441">
        <f t="shared" si="4"/>
        <v>4.5834531325701401E-3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>
        <f t="shared" si="6"/>
        <v>0.20369999999999999</v>
      </c>
      <c r="H13" s="422">
        <f t="shared" si="6"/>
        <v>0.19689999999999996</v>
      </c>
      <c r="I13" s="422">
        <f t="shared" si="3"/>
        <v>0</v>
      </c>
      <c r="J13" s="422">
        <f t="shared" si="6"/>
        <v>0.19689999999999996</v>
      </c>
      <c r="K13" s="422">
        <f t="shared" si="6"/>
        <v>0.23384794541785137</v>
      </c>
      <c r="L13" s="422">
        <f t="shared" si="6"/>
        <v>0.23382072855984887</v>
      </c>
      <c r="M13" s="422">
        <f t="shared" si="6"/>
        <v>0.2760300620473905</v>
      </c>
      <c r="N13" s="600">
        <f t="shared" si="7"/>
        <v>0.18962747917979458</v>
      </c>
      <c r="O13" s="600"/>
      <c r="P13" s="423">
        <f t="shared" si="4"/>
        <v>2.4018164970762788E-2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0.1255</v>
      </c>
      <c r="D14" s="440">
        <f t="shared" si="6"/>
        <v>0.14906972445660291</v>
      </c>
      <c r="E14" s="440">
        <f t="shared" si="6"/>
        <v>0.17843206567767364</v>
      </c>
      <c r="F14" s="440">
        <f t="shared" si="2"/>
        <v>0</v>
      </c>
      <c r="G14" s="440">
        <f t="shared" si="6"/>
        <v>0</v>
      </c>
      <c r="H14" s="440">
        <f t="shared" si="6"/>
        <v>0.29087907177829914</v>
      </c>
      <c r="I14" s="440">
        <f t="shared" si="3"/>
        <v>0</v>
      </c>
      <c r="J14" s="440">
        <f t="shared" si="6"/>
        <v>0.542190305815486</v>
      </c>
      <c r="K14" s="440">
        <f t="shared" si="6"/>
        <v>0.4564852347463309</v>
      </c>
      <c r="L14" s="440">
        <f t="shared" si="6"/>
        <v>0.56509514055814736</v>
      </c>
      <c r="M14" s="440">
        <f t="shared" si="6"/>
        <v>0.91853510678499861</v>
      </c>
      <c r="N14" s="599">
        <f t="shared" si="7"/>
        <v>0.32558403801557834</v>
      </c>
      <c r="O14" s="599"/>
      <c r="P14" s="441">
        <f t="shared" si="4"/>
        <v>4.1238385758905885E-2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8.5513542745119901E-3</v>
      </c>
      <c r="O15" s="600"/>
      <c r="P15" s="423">
        <f t="shared" si="4"/>
        <v>1.0831122080884111E-3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3.2833169469000003</v>
      </c>
      <c r="D16" s="405">
        <f t="shared" si="8"/>
        <v>3.1978542563334393</v>
      </c>
      <c r="E16" s="405">
        <f t="shared" si="8"/>
        <v>5.0941758214878829</v>
      </c>
      <c r="F16" s="405">
        <f t="shared" si="2"/>
        <v>0</v>
      </c>
      <c r="G16" s="405">
        <f t="shared" si="8"/>
        <v>4.9499798207327794</v>
      </c>
      <c r="H16" s="405">
        <f t="shared" si="8"/>
        <v>5.0738682993852837</v>
      </c>
      <c r="I16" s="405">
        <f t="shared" si="3"/>
        <v>0</v>
      </c>
      <c r="J16" s="405">
        <f t="shared" si="8"/>
        <v>5.4511023875155376</v>
      </c>
      <c r="K16" s="405">
        <f t="shared" si="8"/>
        <v>5.0359409963373132</v>
      </c>
      <c r="L16" s="405">
        <f t="shared" si="8"/>
        <v>5.1937727417902702</v>
      </c>
      <c r="M16" s="405">
        <f t="shared" si="8"/>
        <v>5.1046343206589651</v>
      </c>
      <c r="N16" s="603">
        <f>SUM(N17:O19,N23:O24)</f>
        <v>4.7635401040318888</v>
      </c>
      <c r="O16" s="603"/>
      <c r="P16" s="406">
        <f t="shared" si="4"/>
        <v>0.60334869481128106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1.7033</v>
      </c>
      <c r="D17" s="422">
        <f t="shared" si="9"/>
        <v>1.6516708148827954</v>
      </c>
      <c r="E17" s="422">
        <f t="shared" si="9"/>
        <v>2.5558146453776369</v>
      </c>
      <c r="F17" s="422">
        <f t="shared" si="2"/>
        <v>0</v>
      </c>
      <c r="G17" s="422">
        <f t="shared" si="9"/>
        <v>2.4709380015927334</v>
      </c>
      <c r="H17" s="422">
        <f t="shared" si="9"/>
        <v>2.5437925017635457</v>
      </c>
      <c r="I17" s="422">
        <f t="shared" si="3"/>
        <v>0</v>
      </c>
      <c r="J17" s="422">
        <f t="shared" si="9"/>
        <v>2.73188177751602</v>
      </c>
      <c r="K17" s="422">
        <f t="shared" si="9"/>
        <v>2.5215271160105841</v>
      </c>
      <c r="L17" s="422">
        <f t="shared" si="9"/>
        <v>2.6146073224530944</v>
      </c>
      <c r="M17" s="422">
        <f t="shared" si="9"/>
        <v>2.5619886141349477</v>
      </c>
      <c r="N17" s="600">
        <f t="shared" ref="N17:N24" si="10">(O71*$O$61+O119*$O$109+O167*$O$157)/$N$7</f>
        <v>2.3971265767708068</v>
      </c>
      <c r="O17" s="600"/>
      <c r="P17" s="423">
        <f t="shared" si="4"/>
        <v>0.30361940065707449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0.72201694690000007</v>
      </c>
      <c r="D18" s="440">
        <f t="shared" si="9"/>
        <v>0.70013169673311293</v>
      </c>
      <c r="E18" s="440">
        <f t="shared" si="9"/>
        <v>1.0833919374730627</v>
      </c>
      <c r="F18" s="440">
        <f t="shared" si="2"/>
        <v>0</v>
      </c>
      <c r="G18" s="440">
        <f t="shared" si="9"/>
        <v>1.0474133223091484</v>
      </c>
      <c r="H18" s="440">
        <f t="shared" si="9"/>
        <v>1.0782958349500547</v>
      </c>
      <c r="I18" s="440">
        <f t="shared" si="3"/>
        <v>0</v>
      </c>
      <c r="J18" s="440">
        <f t="shared" si="9"/>
        <v>1.1580255623165985</v>
      </c>
      <c r="K18" s="440">
        <f t="shared" si="9"/>
        <v>1.0688576937870744</v>
      </c>
      <c r="L18" s="440">
        <f t="shared" si="9"/>
        <v>1.1083137417366096</v>
      </c>
      <c r="M18" s="440">
        <f t="shared" si="9"/>
        <v>1.0860090396115054</v>
      </c>
      <c r="N18" s="599">
        <f t="shared" si="10"/>
        <v>1.0161251760071077</v>
      </c>
      <c r="O18" s="599"/>
      <c r="P18" s="441">
        <f t="shared" si="4"/>
        <v>0.1287021386027293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0.64129999999999998</v>
      </c>
      <c r="D19" s="422">
        <f t="shared" si="9"/>
        <v>0.63501196962280571</v>
      </c>
      <c r="E19" s="422">
        <f t="shared" si="9"/>
        <v>1.1187216442492067</v>
      </c>
      <c r="F19" s="422">
        <f t="shared" si="2"/>
        <v>0</v>
      </c>
      <c r="G19" s="422">
        <f t="shared" si="9"/>
        <v>1.1048805988385413</v>
      </c>
      <c r="H19" s="422">
        <f t="shared" si="9"/>
        <v>1.1168672979482475</v>
      </c>
      <c r="I19" s="422">
        <f t="shared" si="3"/>
        <v>0</v>
      </c>
      <c r="J19" s="422">
        <f t="shared" si="9"/>
        <v>1.2013984132156561</v>
      </c>
      <c r="K19" s="422">
        <f t="shared" si="9"/>
        <v>1.1131447284646148</v>
      </c>
      <c r="L19" s="422">
        <f t="shared" si="9"/>
        <v>1.1280497750877658</v>
      </c>
      <c r="M19" s="422">
        <f t="shared" si="9"/>
        <v>1.1197008268217274</v>
      </c>
      <c r="N19" s="600">
        <f t="shared" si="10"/>
        <v>1.0358699644834635</v>
      </c>
      <c r="O19" s="600"/>
      <c r="P19" s="423">
        <f t="shared" si="4"/>
        <v>0.13120300814436511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0.57279999999999998</v>
      </c>
      <c r="D20" s="440">
        <f t="shared" si="9"/>
        <v>0.56723771579076887</v>
      </c>
      <c r="E20" s="440">
        <f t="shared" si="9"/>
        <v>0.99923727677408114</v>
      </c>
      <c r="F20" s="440">
        <f t="shared" si="2"/>
        <v>0</v>
      </c>
      <c r="G20" s="440">
        <f t="shared" si="9"/>
        <v>0.98688521194622525</v>
      </c>
      <c r="H20" s="440">
        <f t="shared" si="9"/>
        <v>0.99758543098972974</v>
      </c>
      <c r="I20" s="440">
        <f t="shared" si="3"/>
        <v>0</v>
      </c>
      <c r="J20" s="440">
        <f t="shared" si="9"/>
        <v>1.0781949517008942</v>
      </c>
      <c r="K20" s="440">
        <f t="shared" si="9"/>
        <v>0.99426071998057053</v>
      </c>
      <c r="L20" s="440">
        <f t="shared" si="9"/>
        <v>1.0075545461226265</v>
      </c>
      <c r="M20" s="440">
        <f t="shared" si="9"/>
        <v>1.0001103369404301</v>
      </c>
      <c r="N20" s="599">
        <f t="shared" si="10"/>
        <v>0.925362000817879</v>
      </c>
      <c r="O20" s="599"/>
      <c r="P20" s="441">
        <f t="shared" si="4"/>
        <v>0.11720609950336325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6.08E-2</v>
      </c>
      <c r="D21" s="422">
        <f t="shared" si="9"/>
        <v>6.0154623262187956E-2</v>
      </c>
      <c r="E21" s="422">
        <f t="shared" si="9"/>
        <v>0.10598471915626564</v>
      </c>
      <c r="F21" s="422">
        <f t="shared" si="2"/>
        <v>0</v>
      </c>
      <c r="G21" s="422">
        <f t="shared" si="9"/>
        <v>0.10467096353077647</v>
      </c>
      <c r="H21" s="422">
        <f t="shared" si="9"/>
        <v>0.10580542628931378</v>
      </c>
      <c r="I21" s="422">
        <f t="shared" si="3"/>
        <v>0</v>
      </c>
      <c r="J21" s="422">
        <f t="shared" si="9"/>
        <v>0.1093155288254168</v>
      </c>
      <c r="K21" s="422">
        <f t="shared" si="9"/>
        <v>0.10545492638341243</v>
      </c>
      <c r="L21" s="422">
        <f t="shared" si="9"/>
        <v>0.10687814320453473</v>
      </c>
      <c r="M21" s="422">
        <f t="shared" si="9"/>
        <v>0.10607851505248529</v>
      </c>
      <c r="N21" s="600">
        <f t="shared" si="10"/>
        <v>9.8030176829997887E-2</v>
      </c>
      <c r="O21" s="600"/>
      <c r="P21" s="423">
        <f t="shared" si="4"/>
        <v>1.2416475551961128E-2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7.7000000000000011E-3</v>
      </c>
      <c r="D22" s="440">
        <f t="shared" si="9"/>
        <v>7.6196305698488639E-3</v>
      </c>
      <c r="E22" s="440">
        <f t="shared" si="9"/>
        <v>1.3499648318860089E-2</v>
      </c>
      <c r="F22" s="440">
        <f t="shared" si="2"/>
        <v>0</v>
      </c>
      <c r="G22" s="440">
        <f t="shared" si="9"/>
        <v>1.3324423361539495E-2</v>
      </c>
      <c r="H22" s="440">
        <f t="shared" si="9"/>
        <v>1.3476440669203922E-2</v>
      </c>
      <c r="I22" s="440">
        <f t="shared" si="3"/>
        <v>0</v>
      </c>
      <c r="J22" s="440">
        <f t="shared" si="9"/>
        <v>1.3887932689345255E-2</v>
      </c>
      <c r="K22" s="440">
        <f t="shared" si="9"/>
        <v>1.3429082100631942E-2</v>
      </c>
      <c r="L22" s="440">
        <f t="shared" si="9"/>
        <v>1.3617085760604631E-2</v>
      </c>
      <c r="M22" s="440">
        <f t="shared" si="9"/>
        <v>1.3511974828811961E-2</v>
      </c>
      <c r="N22" s="599">
        <f t="shared" si="10"/>
        <v>1.2477786835586506E-2</v>
      </c>
      <c r="O22" s="599"/>
      <c r="P22" s="441">
        <f t="shared" si="4"/>
        <v>1.5804330890407268E-3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0.16569999999999999</v>
      </c>
      <c r="D23" s="422">
        <f t="shared" si="9"/>
        <v>0.16157905629802966</v>
      </c>
      <c r="E23" s="422">
        <f t="shared" si="9"/>
        <v>0.25969062347006078</v>
      </c>
      <c r="F23" s="422">
        <f t="shared" si="2"/>
        <v>0</v>
      </c>
      <c r="G23" s="422">
        <f t="shared" si="9"/>
        <v>0.2527303942923429</v>
      </c>
      <c r="H23" s="422">
        <f t="shared" si="9"/>
        <v>0.25870791120912612</v>
      </c>
      <c r="I23" s="422">
        <f t="shared" si="3"/>
        <v>0</v>
      </c>
      <c r="J23" s="422">
        <f t="shared" si="9"/>
        <v>0.27795350950577447</v>
      </c>
      <c r="K23" s="422">
        <f t="shared" si="9"/>
        <v>0.25687933572985783</v>
      </c>
      <c r="L23" s="422">
        <f t="shared" si="9"/>
        <v>0.26450415898403401</v>
      </c>
      <c r="M23" s="422">
        <f t="shared" si="9"/>
        <v>0.26019609356382478</v>
      </c>
      <c r="N23" s="600">
        <f t="shared" si="10"/>
        <v>0.24261555959237169</v>
      </c>
      <c r="O23" s="600"/>
      <c r="P23" s="423">
        <f t="shared" si="4"/>
        <v>3.072962083326802E-2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5.0999999999999997E-2</v>
      </c>
      <c r="D24" s="440">
        <f t="shared" si="9"/>
        <v>4.9460718796695759E-2</v>
      </c>
      <c r="E24" s="440">
        <f t="shared" si="9"/>
        <v>7.6556970917916217E-2</v>
      </c>
      <c r="F24" s="440">
        <f t="shared" si="2"/>
        <v>0</v>
      </c>
      <c r="G24" s="440">
        <f t="shared" si="9"/>
        <v>7.4017503700013448E-2</v>
      </c>
      <c r="H24" s="440">
        <f t="shared" si="9"/>
        <v>7.6204753514309984E-2</v>
      </c>
      <c r="I24" s="440">
        <f t="shared" si="3"/>
        <v>0</v>
      </c>
      <c r="J24" s="440">
        <f t="shared" si="9"/>
        <v>8.184312496148835E-2</v>
      </c>
      <c r="K24" s="440">
        <f t="shared" si="9"/>
        <v>7.5532122345181793E-2</v>
      </c>
      <c r="L24" s="440">
        <f t="shared" si="9"/>
        <v>7.8297743528767144E-2</v>
      </c>
      <c r="M24" s="440">
        <f t="shared" si="9"/>
        <v>7.6739746526960209E-2</v>
      </c>
      <c r="N24" s="599">
        <f t="shared" si="10"/>
        <v>7.1802827178139642E-2</v>
      </c>
      <c r="O24" s="599"/>
      <c r="P24" s="441">
        <f t="shared" si="4"/>
        <v>9.0945265738441913E-3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0.48959999999999998</v>
      </c>
      <c r="D25" s="405">
        <f t="shared" ref="D25:M25" si="11">SUM(D26:D28)</f>
        <v>0.49791857053489375</v>
      </c>
      <c r="E25" s="405">
        <f t="shared" si="11"/>
        <v>0.59750176720390691</v>
      </c>
      <c r="F25" s="405">
        <f t="shared" si="2"/>
        <v>0</v>
      </c>
      <c r="G25" s="405">
        <f t="shared" si="11"/>
        <v>0.58563569503889101</v>
      </c>
      <c r="H25" s="405">
        <f t="shared" si="11"/>
        <v>0.59962443750897354</v>
      </c>
      <c r="I25" s="405">
        <f t="shared" si="3"/>
        <v>0</v>
      </c>
      <c r="J25" s="405">
        <f>SUM(J26:J28)</f>
        <v>1.1807437968356624</v>
      </c>
      <c r="K25" s="405">
        <f t="shared" si="11"/>
        <v>0.59322559982803325</v>
      </c>
      <c r="L25" s="405">
        <f t="shared" si="11"/>
        <v>0.59642766019990556</v>
      </c>
      <c r="M25" s="405">
        <f t="shared" si="11"/>
        <v>0.59737506089746284</v>
      </c>
      <c r="N25" s="603">
        <f>SUM(N26:O28)</f>
        <v>0.59338275568262955</v>
      </c>
      <c r="O25" s="603"/>
      <c r="P25" s="406">
        <f t="shared" si="4"/>
        <v>7.5157698548944371E-2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0.1865</v>
      </c>
      <c r="D26" s="422">
        <f t="shared" si="12"/>
        <v>0.18163620550642798</v>
      </c>
      <c r="E26" s="422">
        <f t="shared" si="12"/>
        <v>0.28926287523171129</v>
      </c>
      <c r="F26" s="422">
        <f t="shared" si="2"/>
        <v>0</v>
      </c>
      <c r="G26" s="422">
        <f t="shared" si="12"/>
        <v>0.28107693446157983</v>
      </c>
      <c r="H26" s="422">
        <f t="shared" si="12"/>
        <v>0.28810723843412234</v>
      </c>
      <c r="I26" s="422">
        <f t="shared" si="3"/>
        <v>0</v>
      </c>
      <c r="J26" s="422">
        <f t="shared" si="12"/>
        <v>0.30956903833119132</v>
      </c>
      <c r="K26" s="422">
        <f t="shared" si="12"/>
        <v>0.28595653169162716</v>
      </c>
      <c r="L26" s="422">
        <f t="shared" si="12"/>
        <v>0.29492375930826648</v>
      </c>
      <c r="M26" s="422">
        <f t="shared" si="12"/>
        <v>0.28985732503829964</v>
      </c>
      <c r="N26" s="600">
        <f>(O80*$O$61+O128*$O$109+O176*$O$157)/$N$7</f>
        <v>0.27049807829113293</v>
      </c>
      <c r="O26" s="600"/>
      <c r="P26" s="423">
        <f t="shared" si="4"/>
        <v>3.4261213072978511E-2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0.30309999999999998</v>
      </c>
      <c r="D27" s="440">
        <f t="shared" si="12"/>
        <v>0.3162823650284658</v>
      </c>
      <c r="E27" s="440">
        <f t="shared" si="12"/>
        <v>0.30823889197219562</v>
      </c>
      <c r="F27" s="440">
        <f t="shared" si="2"/>
        <v>0</v>
      </c>
      <c r="G27" s="440">
        <f t="shared" si="12"/>
        <v>0.30455876057731113</v>
      </c>
      <c r="H27" s="440">
        <f t="shared" si="12"/>
        <v>0.3115171990748512</v>
      </c>
      <c r="I27" s="440">
        <f t="shared" si="3"/>
        <v>0</v>
      </c>
      <c r="J27" s="440">
        <f t="shared" si="12"/>
        <v>0.32837475850447129</v>
      </c>
      <c r="K27" s="440">
        <f t="shared" si="12"/>
        <v>0.30726906813640609</v>
      </c>
      <c r="L27" s="440">
        <f t="shared" si="12"/>
        <v>0.30150390089163909</v>
      </c>
      <c r="M27" s="440">
        <f t="shared" si="12"/>
        <v>0.30751773585916325</v>
      </c>
      <c r="N27" s="599">
        <f>(O81*$O$61+O129*$O$109+O177*$O$157)/$N$7</f>
        <v>0.31034638700736616</v>
      </c>
      <c r="O27" s="599"/>
      <c r="P27" s="441">
        <f t="shared" si="4"/>
        <v>3.9308389023911865E-2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1.2538290384130494E-2</v>
      </c>
      <c r="O28" s="600"/>
      <c r="P28" s="423">
        <f t="shared" si="4"/>
        <v>1.5880964520539969E-3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1.2538290384130494E-2</v>
      </c>
      <c r="O29" s="599"/>
      <c r="P29" s="441">
        <f t="shared" si="4"/>
        <v>1.5880964520539969E-3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0.3904550548388892</v>
      </c>
      <c r="D38" s="405">
        <f t="shared" si="18"/>
        <v>0.41011283312886571</v>
      </c>
      <c r="E38" s="405">
        <f t="shared" si="18"/>
        <v>0.59656022347458038</v>
      </c>
      <c r="F38" s="405">
        <f t="shared" si="2"/>
        <v>0</v>
      </c>
      <c r="G38" s="405">
        <f t="shared" si="18"/>
        <v>0.60266680786328419</v>
      </c>
      <c r="H38" s="405">
        <f t="shared" si="18"/>
        <v>0.64560070203789177</v>
      </c>
      <c r="I38" s="405">
        <f t="shared" si="3"/>
        <v>0</v>
      </c>
      <c r="J38" s="405">
        <f t="shared" si="18"/>
        <v>0.75380220371658124</v>
      </c>
      <c r="K38" s="405">
        <f t="shared" si="18"/>
        <v>0.70862431150203231</v>
      </c>
      <c r="L38" s="405">
        <f t="shared" si="18"/>
        <v>0.78958286487559659</v>
      </c>
      <c r="M38" s="405">
        <f t="shared" si="18"/>
        <v>0.80489305048755888</v>
      </c>
      <c r="N38" s="603">
        <f t="shared" si="17"/>
        <v>0.61767031625443058</v>
      </c>
      <c r="O38" s="603"/>
      <c r="P38" s="406">
        <f t="shared" si="4"/>
        <v>7.8233954369430272E-2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4.5899169468999999</v>
      </c>
      <c r="D40" s="434">
        <f t="shared" si="20"/>
        <v>4.8210000602913627</v>
      </c>
      <c r="E40" s="434">
        <f t="shared" si="20"/>
        <v>7.0127453739899872</v>
      </c>
      <c r="F40" s="434">
        <f t="shared" si="2"/>
        <v>0</v>
      </c>
      <c r="G40" s="434">
        <f t="shared" si="20"/>
        <v>7.084530115475669</v>
      </c>
      <c r="H40" s="434">
        <f t="shared" si="20"/>
        <v>7.5892309921226744</v>
      </c>
      <c r="I40" s="434">
        <f t="shared" si="3"/>
        <v>0</v>
      </c>
      <c r="J40" s="434">
        <f t="shared" si="20"/>
        <v>8.8611722823691803</v>
      </c>
      <c r="K40" s="434">
        <f t="shared" si="20"/>
        <v>8.3300925318807568</v>
      </c>
      <c r="L40" s="434">
        <f t="shared" si="20"/>
        <v>9.281784747209251</v>
      </c>
      <c r="M40" s="434">
        <f t="shared" si="20"/>
        <v>9.4617605972581771</v>
      </c>
      <c r="N40" s="597">
        <f t="shared" si="17"/>
        <v>7.2609008822874692</v>
      </c>
      <c r="O40" s="597"/>
      <c r="P40" s="435">
        <f t="shared" si="4"/>
        <v>0.91966373218402042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9.5621739754767704E-2</v>
      </c>
      <c r="D41" s="427">
        <f t="shared" si="21"/>
        <v>0.10043589425604997</v>
      </c>
      <c r="E41" s="427">
        <f t="shared" si="21"/>
        <v>0.14609652437633341</v>
      </c>
      <c r="F41" s="427">
        <f t="shared" si="2"/>
        <v>0</v>
      </c>
      <c r="G41" s="427">
        <f t="shared" si="21"/>
        <v>0.14759201589570461</v>
      </c>
      <c r="H41" s="427">
        <f t="shared" si="21"/>
        <v>0.1581064492588917</v>
      </c>
      <c r="I41" s="427">
        <f t="shared" si="3"/>
        <v>0</v>
      </c>
      <c r="J41" s="427">
        <f t="shared" si="21"/>
        <v>0.18460480215859709</v>
      </c>
      <c r="K41" s="427">
        <f t="shared" si="21"/>
        <v>0.17354081771667182</v>
      </c>
      <c r="L41" s="427">
        <f t="shared" si="21"/>
        <v>0.19336742163861034</v>
      </c>
      <c r="M41" s="427">
        <f t="shared" si="21"/>
        <v>0.19711685852267968</v>
      </c>
      <c r="N41" s="598">
        <f t="shared" si="17"/>
        <v>0.15126634808069486</v>
      </c>
      <c r="O41" s="598"/>
      <c r="P41" s="428">
        <f t="shared" si="4"/>
        <v>1.9159354532589698E-2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9.5621739754767704E-2</v>
      </c>
      <c r="D42" s="440">
        <f t="shared" si="22"/>
        <v>0.10043589425604997</v>
      </c>
      <c r="E42" s="440">
        <f t="shared" si="22"/>
        <v>0.14609652437633341</v>
      </c>
      <c r="F42" s="440">
        <f t="shared" si="2"/>
        <v>0</v>
      </c>
      <c r="G42" s="440">
        <f t="shared" si="22"/>
        <v>0.14759201589570461</v>
      </c>
      <c r="H42" s="440">
        <f t="shared" si="22"/>
        <v>0.1581064492588917</v>
      </c>
      <c r="I42" s="440">
        <f t="shared" si="3"/>
        <v>0</v>
      </c>
      <c r="J42" s="440">
        <f t="shared" si="22"/>
        <v>0.18460480215859709</v>
      </c>
      <c r="K42" s="440">
        <f t="shared" si="22"/>
        <v>0.17354081771667182</v>
      </c>
      <c r="L42" s="440">
        <f t="shared" si="22"/>
        <v>0.19336742163861034</v>
      </c>
      <c r="M42" s="440">
        <f t="shared" si="22"/>
        <v>0.19711685852267968</v>
      </c>
      <c r="N42" s="599">
        <f t="shared" si="17"/>
        <v>0.15126634808069486</v>
      </c>
      <c r="O42" s="599"/>
      <c r="P42" s="441">
        <f t="shared" si="4"/>
        <v>1.9159354532589698E-2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0.29483331508412147</v>
      </c>
      <c r="D43" s="427">
        <f t="shared" ref="D43:M43" si="23">SUM(D44,D45)</f>
        <v>0.30967693887281572</v>
      </c>
      <c r="E43" s="427">
        <f t="shared" si="23"/>
        <v>0.45046369909824691</v>
      </c>
      <c r="F43" s="427">
        <f t="shared" si="2"/>
        <v>0</v>
      </c>
      <c r="G43" s="427">
        <f t="shared" si="23"/>
        <v>0.45507479196757961</v>
      </c>
      <c r="H43" s="427">
        <f t="shared" si="23"/>
        <v>0.48749425277900005</v>
      </c>
      <c r="I43" s="427">
        <f t="shared" si="3"/>
        <v>0</v>
      </c>
      <c r="J43" s="427">
        <f t="shared" si="23"/>
        <v>0.56919740155798415</v>
      </c>
      <c r="K43" s="427">
        <f t="shared" si="23"/>
        <v>0.53508349378536046</v>
      </c>
      <c r="L43" s="427">
        <f t="shared" si="23"/>
        <v>0.59621544323698628</v>
      </c>
      <c r="M43" s="427">
        <f t="shared" si="23"/>
        <v>0.6077761919648792</v>
      </c>
      <c r="N43" s="598">
        <f t="shared" si="17"/>
        <v>0.46640396817373564</v>
      </c>
      <c r="O43" s="598"/>
      <c r="P43" s="428">
        <f t="shared" si="4"/>
        <v>5.9074599836840561E-2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9.5621739754767704E-2</v>
      </c>
      <c r="D44" s="440">
        <f t="shared" si="24"/>
        <v>0.10043589425604997</v>
      </c>
      <c r="E44" s="440">
        <f t="shared" si="24"/>
        <v>0.14609652437633341</v>
      </c>
      <c r="F44" s="440">
        <f t="shared" si="2"/>
        <v>0</v>
      </c>
      <c r="G44" s="440">
        <f t="shared" si="24"/>
        <v>0.14759201589570461</v>
      </c>
      <c r="H44" s="440">
        <f t="shared" si="24"/>
        <v>0.1581064492588917</v>
      </c>
      <c r="I44" s="440">
        <f t="shared" si="3"/>
        <v>0</v>
      </c>
      <c r="J44" s="440">
        <f t="shared" si="24"/>
        <v>0.18460480215859709</v>
      </c>
      <c r="K44" s="440">
        <f t="shared" si="24"/>
        <v>0.17354081771667182</v>
      </c>
      <c r="L44" s="440">
        <f t="shared" si="24"/>
        <v>0.19336742163861034</v>
      </c>
      <c r="M44" s="440">
        <f t="shared" si="24"/>
        <v>0.19711685852267968</v>
      </c>
      <c r="N44" s="599">
        <f t="shared" si="17"/>
        <v>0.15126634808069486</v>
      </c>
      <c r="O44" s="599"/>
      <c r="P44" s="441">
        <f t="shared" si="4"/>
        <v>1.9159354532589698E-2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0.1992115753293538</v>
      </c>
      <c r="D45" s="422">
        <f t="shared" si="24"/>
        <v>0.20924104461676574</v>
      </c>
      <c r="E45" s="422">
        <f t="shared" si="24"/>
        <v>0.30436717472191349</v>
      </c>
      <c r="F45" s="422">
        <f t="shared" si="2"/>
        <v>0</v>
      </c>
      <c r="G45" s="422">
        <f t="shared" si="24"/>
        <v>0.30748277607187496</v>
      </c>
      <c r="H45" s="422">
        <f t="shared" si="24"/>
        <v>0.32938780352010832</v>
      </c>
      <c r="I45" s="422">
        <f t="shared" si="3"/>
        <v>0</v>
      </c>
      <c r="J45" s="422">
        <f t="shared" si="24"/>
        <v>0.38459259939938711</v>
      </c>
      <c r="K45" s="422">
        <f t="shared" si="24"/>
        <v>0.36154267606868862</v>
      </c>
      <c r="L45" s="422">
        <f t="shared" si="24"/>
        <v>0.40284802159837596</v>
      </c>
      <c r="M45" s="422">
        <f t="shared" si="24"/>
        <v>0.41065933344219957</v>
      </c>
      <c r="N45" s="600">
        <f t="shared" si="17"/>
        <v>0.31513762009304086</v>
      </c>
      <c r="O45" s="600"/>
      <c r="P45" s="423">
        <f t="shared" si="4"/>
        <v>3.991524530425087E-2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1.7600000000000001E-2</v>
      </c>
      <c r="D46" s="446">
        <f t="shared" si="24"/>
        <v>1.6355251159832065E-2</v>
      </c>
      <c r="E46" s="446">
        <f t="shared" si="24"/>
        <v>1.6734407058605093E-2</v>
      </c>
      <c r="F46" s="446">
        <f t="shared" si="2"/>
        <v>0</v>
      </c>
      <c r="G46" s="446">
        <f t="shared" si="24"/>
        <v>1.612672991538151E-2</v>
      </c>
      <c r="H46" s="446">
        <f t="shared" si="24"/>
        <v>1.6585118855910453E-2</v>
      </c>
      <c r="I46" s="446">
        <f t="shared" si="3"/>
        <v>0</v>
      </c>
      <c r="J46" s="446">
        <f t="shared" si="24"/>
        <v>1.5936201931964232E-2</v>
      </c>
      <c r="K46" s="446">
        <f t="shared" si="24"/>
        <v>1.6480325524959316E-2</v>
      </c>
      <c r="L46" s="446">
        <f t="shared" si="24"/>
        <v>1.7309800162116206E-2</v>
      </c>
      <c r="M46" s="446">
        <f t="shared" si="24"/>
        <v>1.6795061773984616E-2</v>
      </c>
      <c r="N46" s="601">
        <f t="shared" si="17"/>
        <v>1.6598120622462225E-2</v>
      </c>
      <c r="O46" s="601"/>
      <c r="P46" s="448">
        <f t="shared" si="4"/>
        <v>2.102313446549237E-3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4.9979720017388898</v>
      </c>
      <c r="D47" s="410">
        <f t="shared" si="25"/>
        <v>5.2474681445800604</v>
      </c>
      <c r="E47" s="410">
        <f t="shared" si="25"/>
        <v>7.6260400045231727</v>
      </c>
      <c r="F47" s="410">
        <f t="shared" si="2"/>
        <v>0</v>
      </c>
      <c r="G47" s="410">
        <f t="shared" si="25"/>
        <v>7.7033236532543352</v>
      </c>
      <c r="H47" s="410">
        <f t="shared" si="25"/>
        <v>8.2514168130164762</v>
      </c>
      <c r="I47" s="410">
        <f t="shared" si="3"/>
        <v>0</v>
      </c>
      <c r="J47" s="410">
        <f t="shared" si="25"/>
        <v>9.6309106880177247</v>
      </c>
      <c r="K47" s="410">
        <f t="shared" si="25"/>
        <v>9.055197168907748</v>
      </c>
      <c r="L47" s="410">
        <f t="shared" si="25"/>
        <v>10.088677412246964</v>
      </c>
      <c r="M47" s="410">
        <f t="shared" si="25"/>
        <v>10.283448709519721</v>
      </c>
      <c r="N47" s="602">
        <f t="shared" si="17"/>
        <v>7.8951693191643626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70</v>
      </c>
      <c r="F59" s="1">
        <v>0</v>
      </c>
      <c r="G59" s="1">
        <v>0</v>
      </c>
      <c r="H59" s="1">
        <v>48</v>
      </c>
      <c r="I59" s="1">
        <v>0</v>
      </c>
      <c r="J59" s="1">
        <v>13</v>
      </c>
      <c r="K59" s="1">
        <v>37</v>
      </c>
      <c r="L59" s="1">
        <v>0</v>
      </c>
      <c r="M59" s="1">
        <v>21</v>
      </c>
      <c r="O59" s="1">
        <f>SUM(C59:M59)</f>
        <v>241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495452.99</v>
      </c>
      <c r="E61" s="505">
        <v>508476.57</v>
      </c>
      <c r="F61" s="504">
        <v>0</v>
      </c>
      <c r="G61" s="505">
        <v>3358.2</v>
      </c>
      <c r="H61" s="505">
        <v>351578.83</v>
      </c>
      <c r="I61" s="504">
        <v>0</v>
      </c>
      <c r="J61" s="503">
        <v>114306.42</v>
      </c>
      <c r="K61" s="505">
        <v>226913.21</v>
      </c>
      <c r="L61" s="504">
        <v>0</v>
      </c>
      <c r="M61" s="505">
        <v>133617.48000000001</v>
      </c>
      <c r="N61" s="342"/>
      <c r="O61" s="344">
        <f>SUM(C61:M61)</f>
        <v>1833703.7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1.1280239999999999</v>
      </c>
      <c r="E63" s="354">
        <f t="shared" si="26"/>
        <v>1.3296079999999999</v>
      </c>
      <c r="F63" s="354">
        <f>SUM(F64:F69)</f>
        <v>0</v>
      </c>
      <c r="G63" s="354">
        <f t="shared" si="26"/>
        <v>1.5488360000000001</v>
      </c>
      <c r="H63" s="354">
        <f t="shared" si="26"/>
        <v>1.8931040000000001</v>
      </c>
      <c r="I63" s="354">
        <f t="shared" si="26"/>
        <v>0</v>
      </c>
      <c r="J63" s="354">
        <f t="shared" si="26"/>
        <v>2.1473140000000002</v>
      </c>
      <c r="K63" s="354">
        <f t="shared" si="26"/>
        <v>2.7617599999999998</v>
      </c>
      <c r="L63" s="354"/>
      <c r="M63" s="354">
        <f t="shared" si="26"/>
        <v>3.5099000000000005</v>
      </c>
      <c r="N63" s="351"/>
      <c r="O63" s="352">
        <f>(C63*$C$61+D63*$D$61+E63*$E$61+F63*$F$61+G63*$G$61+H63*$H$61+I63*$I$61+J63*$J$61+K63*$K$61+L63*$L$61+M63*$M$61)/$O$61</f>
        <v>1.7706511500071249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1.1836850679360031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4.8559096946971317E-2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3.5499999999999997E-2</v>
      </c>
      <c r="E66" s="34">
        <v>1.55E-2</v>
      </c>
      <c r="F66" s="34">
        <v>0</v>
      </c>
      <c r="G66" s="34">
        <v>0</v>
      </c>
      <c r="H66" s="34">
        <v>4.0000000000000001E-3</v>
      </c>
      <c r="I66" s="34">
        <v>0</v>
      </c>
      <c r="J66" s="34">
        <v>7.85E-2</v>
      </c>
      <c r="K66" s="34">
        <v>3.7999999999999999E-2</v>
      </c>
      <c r="L66" s="34">
        <v>0</v>
      </c>
      <c r="M66" s="34">
        <v>9.5500000000000002E-2</v>
      </c>
      <c r="N66" s="34"/>
      <c r="O66" s="89">
        <f t="shared" si="27"/>
        <v>3.1211426682511464E-2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0.18134832515089544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0.1457</v>
      </c>
      <c r="E68" s="34">
        <v>0.20380000000000001</v>
      </c>
      <c r="F68" s="34">
        <v>0</v>
      </c>
      <c r="G68" s="34">
        <v>0</v>
      </c>
      <c r="H68" s="34">
        <v>0.2777</v>
      </c>
      <c r="I68" s="34">
        <v>0</v>
      </c>
      <c r="J68" s="34">
        <v>0.47149999999999997</v>
      </c>
      <c r="K68" s="34">
        <v>0.5202</v>
      </c>
      <c r="L68" s="34">
        <v>0</v>
      </c>
      <c r="M68" s="34">
        <v>0.82179999999999997</v>
      </c>
      <c r="N68" s="34"/>
      <c r="O68" s="89">
        <f t="shared" si="27"/>
        <v>0.30277031160268697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2.3076921688056799E-2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3.2552662548000004</v>
      </c>
      <c r="E70" s="354">
        <f t="shared" si="29"/>
        <v>5.003580286</v>
      </c>
      <c r="F70" s="354">
        <f t="shared" si="29"/>
        <v>0</v>
      </c>
      <c r="G70" s="354">
        <f t="shared" si="29"/>
        <v>5.003580286</v>
      </c>
      <c r="H70" s="354">
        <f t="shared" si="29"/>
        <v>5.003580286</v>
      </c>
      <c r="I70" s="354">
        <f t="shared" si="29"/>
        <v>0</v>
      </c>
      <c r="J70" s="354">
        <f t="shared" si="29"/>
        <v>5.4604223088999992</v>
      </c>
      <c r="K70" s="354">
        <f t="shared" si="29"/>
        <v>5.003580286</v>
      </c>
      <c r="L70" s="354"/>
      <c r="M70" s="354">
        <f>SUM(M71:M73,M77:M78)</f>
        <v>5.003580286</v>
      </c>
      <c r="N70" s="351"/>
      <c r="O70" s="352">
        <f t="shared" si="27"/>
        <v>4.559676814531989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1.6836</v>
      </c>
      <c r="E71" s="34">
        <v>2.5019999999999998</v>
      </c>
      <c r="F71" s="34">
        <v>0</v>
      </c>
      <c r="G71" s="34">
        <v>2.5019999999999998</v>
      </c>
      <c r="H71" s="34">
        <v>2.5019999999999998</v>
      </c>
      <c r="I71" s="34">
        <v>0</v>
      </c>
      <c r="J71" s="34">
        <v>2.7372999999999998</v>
      </c>
      <c r="K71" s="34">
        <v>2.5019999999999998</v>
      </c>
      <c r="L71" s="34">
        <v>0</v>
      </c>
      <c r="M71" s="34">
        <v>2.5019999999999998</v>
      </c>
      <c r="N71" s="39"/>
      <c r="O71" s="89">
        <f t="shared" si="27"/>
        <v>2.2955422029251511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0.71366625480000001</v>
      </c>
      <c r="E72" s="39">
        <f t="shared" ref="E72:K72" si="30">E71*0.423893</f>
        <v>1.060580286</v>
      </c>
      <c r="F72" s="39">
        <f t="shared" si="30"/>
        <v>0</v>
      </c>
      <c r="G72" s="39">
        <f t="shared" si="30"/>
        <v>1.060580286</v>
      </c>
      <c r="H72" s="39">
        <f t="shared" si="30"/>
        <v>1.060580286</v>
      </c>
      <c r="I72" s="39">
        <f t="shared" si="30"/>
        <v>0</v>
      </c>
      <c r="J72" s="39">
        <f t="shared" si="30"/>
        <v>1.1603223089000001</v>
      </c>
      <c r="K72" s="39">
        <f t="shared" si="30"/>
        <v>1.060580286</v>
      </c>
      <c r="L72" s="39"/>
      <c r="M72" s="39">
        <f t="shared" ref="M72" si="31">M71*0.423893</f>
        <v>1.060580286</v>
      </c>
      <c r="N72" s="39"/>
      <c r="O72" s="89">
        <f t="shared" si="27"/>
        <v>0.97306427102455106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0.64319999999999999</v>
      </c>
      <c r="E73" s="43">
        <f t="shared" si="32"/>
        <v>1.1107</v>
      </c>
      <c r="F73" s="43">
        <f t="shared" si="32"/>
        <v>0</v>
      </c>
      <c r="G73" s="43">
        <f t="shared" ref="G73:I73" si="34">SUM(G74:G76)</f>
        <v>1.1107</v>
      </c>
      <c r="H73" s="43">
        <f t="shared" si="34"/>
        <v>1.1107</v>
      </c>
      <c r="I73" s="43">
        <f t="shared" si="34"/>
        <v>0</v>
      </c>
      <c r="J73" s="43">
        <f t="shared" si="32"/>
        <v>1.2023999999999999</v>
      </c>
      <c r="K73" s="43">
        <f t="shared" si="32"/>
        <v>1.1107</v>
      </c>
      <c r="L73" s="43"/>
      <c r="M73" s="43">
        <f t="shared" ref="M73" si="35">SUM(M74:M76)</f>
        <v>1.1107</v>
      </c>
      <c r="N73" s="43"/>
      <c r="O73" s="75">
        <f t="shared" si="27"/>
        <v>0.99010124998875237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0.5746</v>
      </c>
      <c r="E74" s="34">
        <v>0.99209999999999998</v>
      </c>
      <c r="F74" s="34">
        <v>0</v>
      </c>
      <c r="G74" s="34">
        <v>0.99209999999999998</v>
      </c>
      <c r="H74" s="34">
        <v>0.99209999999999998</v>
      </c>
      <c r="I74" s="34">
        <v>0</v>
      </c>
      <c r="J74" s="34">
        <v>1.0790999999999999</v>
      </c>
      <c r="K74" s="34">
        <v>0.99209999999999998</v>
      </c>
      <c r="L74" s="34">
        <v>0</v>
      </c>
      <c r="M74" s="34">
        <v>0.99209999999999998</v>
      </c>
      <c r="N74" s="39"/>
      <c r="O74" s="89">
        <f t="shared" si="27"/>
        <v>0.88471789416414437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6.0900000000000003E-2</v>
      </c>
      <c r="E75" s="34">
        <v>0.1052</v>
      </c>
      <c r="F75" s="34">
        <v>0</v>
      </c>
      <c r="G75" s="34">
        <v>0.1052</v>
      </c>
      <c r="H75" s="34">
        <v>0.1052</v>
      </c>
      <c r="I75" s="34">
        <v>0</v>
      </c>
      <c r="J75" s="34">
        <v>0.1094</v>
      </c>
      <c r="K75" s="34">
        <v>0.1052</v>
      </c>
      <c r="L75" s="34">
        <v>0</v>
      </c>
      <c r="M75" s="34">
        <v>0.1052</v>
      </c>
      <c r="N75" s="39"/>
      <c r="O75" s="89">
        <f t="shared" si="27"/>
        <v>9.3492284902408185E-2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1.34E-2</v>
      </c>
      <c r="F76" s="34">
        <v>0</v>
      </c>
      <c r="G76" s="34">
        <v>1.34E-2</v>
      </c>
      <c r="H76" s="34">
        <v>1.34E-2</v>
      </c>
      <c r="I76" s="34">
        <v>0</v>
      </c>
      <c r="J76" s="34">
        <v>1.3899999999999999E-2</v>
      </c>
      <c r="K76" s="34">
        <v>1.34E-2</v>
      </c>
      <c r="L76" s="34">
        <v>0</v>
      </c>
      <c r="M76" s="34">
        <v>1.34E-2</v>
      </c>
      <c r="N76" s="39"/>
      <c r="O76" s="89">
        <f t="shared" si="27"/>
        <v>1.1891070922199699E-2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0.16439999999999999</v>
      </c>
      <c r="E77" s="34">
        <v>0.25530000000000003</v>
      </c>
      <c r="F77" s="34">
        <v>0</v>
      </c>
      <c r="G77" s="34">
        <v>0.25530000000000003</v>
      </c>
      <c r="H77" s="34">
        <v>0.25530000000000003</v>
      </c>
      <c r="I77" s="34">
        <v>0</v>
      </c>
      <c r="J77" s="34">
        <v>0.27839999999999998</v>
      </c>
      <c r="K77" s="34">
        <v>0.25530000000000003</v>
      </c>
      <c r="L77" s="34">
        <v>0</v>
      </c>
      <c r="M77" s="34">
        <v>0.25530000000000003</v>
      </c>
      <c r="N77" s="39"/>
      <c r="O77" s="89">
        <f t="shared" si="27"/>
        <v>0.23217947159129368</v>
      </c>
    </row>
    <row r="78" spans="1:15" x14ac:dyDescent="0.3">
      <c r="A78" s="595"/>
      <c r="B78" t="s">
        <v>117</v>
      </c>
      <c r="C78" s="34">
        <v>0</v>
      </c>
      <c r="D78" s="34">
        <v>5.04E-2</v>
      </c>
      <c r="E78" s="34">
        <v>7.4999999999999997E-2</v>
      </c>
      <c r="F78" s="34">
        <v>0</v>
      </c>
      <c r="G78" s="34">
        <v>7.4999999999999997E-2</v>
      </c>
      <c r="H78" s="34">
        <v>7.4999999999999997E-2</v>
      </c>
      <c r="I78" s="34">
        <v>0</v>
      </c>
      <c r="J78" s="34">
        <v>8.2000000000000003E-2</v>
      </c>
      <c r="K78" s="34">
        <v>7.4999999999999997E-2</v>
      </c>
      <c r="L78" s="34">
        <v>0</v>
      </c>
      <c r="M78" s="34">
        <v>7.4999999999999997E-2</v>
      </c>
      <c r="N78" s="39"/>
      <c r="O78" s="89">
        <f t="shared" si="27"/>
        <v>6.8789619002241204E-2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0.51780000000000004</v>
      </c>
      <c r="E79" s="354">
        <f t="shared" ref="E79:K79" si="36">SUM(E80:E82)</f>
        <v>0.61699999999999999</v>
      </c>
      <c r="F79" s="354">
        <f>SUM(F80:F82)</f>
        <v>0</v>
      </c>
      <c r="G79" s="354">
        <f t="shared" ref="G79:I79" si="37">SUM(G80:G82)</f>
        <v>0.61699999999999999</v>
      </c>
      <c r="H79" s="354">
        <f t="shared" si="37"/>
        <v>0.61699999999999999</v>
      </c>
      <c r="I79" s="354">
        <f t="shared" si="37"/>
        <v>0</v>
      </c>
      <c r="J79" s="354">
        <f t="shared" si="36"/>
        <v>1.1858</v>
      </c>
      <c r="K79" s="354">
        <f t="shared" si="36"/>
        <v>0.61699999999999999</v>
      </c>
      <c r="L79" s="354"/>
      <c r="M79" s="354">
        <f t="shared" ref="M79" si="38">SUM(M80:M82)</f>
        <v>0.61699999999999999</v>
      </c>
      <c r="N79" s="354"/>
      <c r="O79" s="352">
        <f t="shared" si="27"/>
        <v>0.62565382727209418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0.18490000000000001</v>
      </c>
      <c r="E80" s="34">
        <v>0.28410000000000002</v>
      </c>
      <c r="F80" s="34">
        <v>0</v>
      </c>
      <c r="G80" s="34">
        <v>0.28410000000000002</v>
      </c>
      <c r="H80" s="34">
        <v>0.28410000000000002</v>
      </c>
      <c r="I80" s="34">
        <v>0</v>
      </c>
      <c r="J80" s="34">
        <v>0.31009999999999999</v>
      </c>
      <c r="K80" s="34">
        <v>0.28410000000000002</v>
      </c>
      <c r="L80" s="34">
        <v>0</v>
      </c>
      <c r="M80" s="34">
        <v>0.28410000000000002</v>
      </c>
      <c r="N80" s="39"/>
      <c r="O80" s="89">
        <f t="shared" si="27"/>
        <v>0.25891764928106981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0.33289999999999997</v>
      </c>
      <c r="E81" s="34">
        <v>0.33289999999999997</v>
      </c>
      <c r="F81" s="34">
        <v>0</v>
      </c>
      <c r="G81" s="34">
        <v>0.33289999999999997</v>
      </c>
      <c r="H81" s="34">
        <v>0.33289999999999997</v>
      </c>
      <c r="I81" s="34">
        <v>0</v>
      </c>
      <c r="J81" s="34">
        <v>0.33289999999999997</v>
      </c>
      <c r="K81" s="34">
        <v>0.33289999999999997</v>
      </c>
      <c r="L81" s="34">
        <v>0</v>
      </c>
      <c r="M81" s="34">
        <v>0.33289999999999997</v>
      </c>
      <c r="N81" s="39"/>
      <c r="O81" s="89">
        <f t="shared" si="27"/>
        <v>0.33289999999999992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3.383617799102439E-2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3.383617799102439E-2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0.41692594579532649</v>
      </c>
      <c r="E92" s="354">
        <f t="shared" si="41"/>
        <v>0.59123861711344805</v>
      </c>
      <c r="F92" s="354">
        <f t="shared" si="41"/>
        <v>0</v>
      </c>
      <c r="G92" s="354">
        <f t="shared" si="41"/>
        <v>0.60988790461744813</v>
      </c>
      <c r="H92" s="354">
        <f t="shared" si="41"/>
        <v>0.63917409484144805</v>
      </c>
      <c r="I92" s="354">
        <f t="shared" si="41"/>
        <v>0</v>
      </c>
      <c r="J92" s="354">
        <f t="shared" si="41"/>
        <v>0.74804854672550514</v>
      </c>
      <c r="K92" s="354">
        <f t="shared" si="41"/>
        <v>0.71306892344944806</v>
      </c>
      <c r="L92" s="354"/>
      <c r="M92" s="354">
        <f>SUM(M95,M97)</f>
        <v>0.7767116969694482</v>
      </c>
      <c r="N92" s="354"/>
      <c r="O92" s="352">
        <f t="shared" si="27"/>
        <v>0.59173145906579605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4.9010902548000006</v>
      </c>
      <c r="E94" s="360">
        <f t="shared" si="42"/>
        <v>6.9501882859999995</v>
      </c>
      <c r="F94" s="360">
        <f t="shared" si="42"/>
        <v>0</v>
      </c>
      <c r="G94" s="360">
        <f t="shared" si="42"/>
        <v>7.1694162860000006</v>
      </c>
      <c r="H94" s="360">
        <f t="shared" si="42"/>
        <v>7.5136842860000002</v>
      </c>
      <c r="I94" s="360">
        <f t="shared" si="42"/>
        <v>0</v>
      </c>
      <c r="J94" s="360">
        <f t="shared" si="42"/>
        <v>8.7935363088999985</v>
      </c>
      <c r="K94" s="360">
        <f t="shared" si="42"/>
        <v>8.3823402859999998</v>
      </c>
      <c r="L94" s="360">
        <f t="shared" si="42"/>
        <v>0</v>
      </c>
      <c r="M94" s="360">
        <f t="shared" si="42"/>
        <v>9.1304802860000009</v>
      </c>
      <c r="N94" s="361"/>
      <c r="O94" s="455">
        <f t="shared" si="27"/>
        <v>6.955981791811209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0.10210441327824842</v>
      </c>
      <c r="E95" s="354">
        <f t="shared" si="43"/>
        <v>0.14479327256223801</v>
      </c>
      <c r="F95" s="354">
        <f t="shared" si="43"/>
        <v>0</v>
      </c>
      <c r="G95" s="354">
        <f t="shared" si="43"/>
        <v>0.14936044948623803</v>
      </c>
      <c r="H95" s="354">
        <f t="shared" si="43"/>
        <v>0.15653258473023801</v>
      </c>
      <c r="I95" s="354">
        <f t="shared" si="43"/>
        <v>0</v>
      </c>
      <c r="J95" s="354">
        <f t="shared" si="43"/>
        <v>0.18319574192331367</v>
      </c>
      <c r="K95" s="354">
        <f t="shared" si="43"/>
        <v>0.174629295178238</v>
      </c>
      <c r="L95" s="354"/>
      <c r="M95" s="354">
        <f>SUM(M96:M96)</f>
        <v>0.19021529579823804</v>
      </c>
      <c r="N95" s="354"/>
      <c r="O95" s="352">
        <f t="shared" si="27"/>
        <v>0.14491396866880293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0.10210441327824842</v>
      </c>
      <c r="E96" s="246">
        <f t="shared" si="44"/>
        <v>0.14479327256223801</v>
      </c>
      <c r="F96" s="246">
        <f t="shared" si="44"/>
        <v>0</v>
      </c>
      <c r="G96" s="246">
        <f t="shared" si="44"/>
        <v>0.14936044948623803</v>
      </c>
      <c r="H96" s="246">
        <f t="shared" si="44"/>
        <v>0.15653258473023801</v>
      </c>
      <c r="I96" s="246">
        <f t="shared" si="44"/>
        <v>0</v>
      </c>
      <c r="J96" s="246">
        <f t="shared" si="44"/>
        <v>0.18319574192331367</v>
      </c>
      <c r="K96" s="246">
        <f t="shared" si="44"/>
        <v>0.174629295178238</v>
      </c>
      <c r="L96" s="34"/>
      <c r="M96" s="246">
        <f t="shared" si="44"/>
        <v>0.19021529579823804</v>
      </c>
      <c r="N96" s="39"/>
      <c r="O96" s="246">
        <f t="shared" si="27"/>
        <v>0.14491396866880293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0.31482153251707806</v>
      </c>
      <c r="E97" s="354">
        <f t="shared" si="45"/>
        <v>0.44644534455120999</v>
      </c>
      <c r="F97" s="354">
        <f t="shared" si="45"/>
        <v>0</v>
      </c>
      <c r="G97" s="354">
        <f t="shared" si="45"/>
        <v>0.46052745513121007</v>
      </c>
      <c r="H97" s="354">
        <f t="shared" si="45"/>
        <v>0.48264151011121004</v>
      </c>
      <c r="I97" s="354">
        <f t="shared" si="45"/>
        <v>0</v>
      </c>
      <c r="J97" s="354">
        <f t="shared" si="45"/>
        <v>0.56485280480219147</v>
      </c>
      <c r="K97" s="354">
        <f t="shared" si="45"/>
        <v>0.53843962827121006</v>
      </c>
      <c r="L97" s="354"/>
      <c r="M97" s="354">
        <f t="shared" si="45"/>
        <v>0.58649640117121016</v>
      </c>
      <c r="N97" s="354"/>
      <c r="O97" s="352">
        <f t="shared" si="27"/>
        <v>0.44681749039699292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0.10210441327824842</v>
      </c>
      <c r="E98" s="39">
        <f t="shared" si="46"/>
        <v>0.14479327256223801</v>
      </c>
      <c r="F98" s="39">
        <f t="shared" si="46"/>
        <v>0</v>
      </c>
      <c r="G98" s="39">
        <f t="shared" si="46"/>
        <v>0.14936044948623803</v>
      </c>
      <c r="H98" s="39">
        <f t="shared" si="46"/>
        <v>0.15653258473023801</v>
      </c>
      <c r="I98" s="39">
        <f t="shared" si="46"/>
        <v>0</v>
      </c>
      <c r="J98" s="39">
        <f t="shared" si="46"/>
        <v>0.18319574192331367</v>
      </c>
      <c r="K98" s="39">
        <f t="shared" si="46"/>
        <v>0.174629295178238</v>
      </c>
      <c r="L98" s="39"/>
      <c r="M98" s="39">
        <f t="shared" si="46"/>
        <v>0.19021529579823804</v>
      </c>
      <c r="N98" s="39"/>
      <c r="O98" s="246">
        <f t="shared" si="27"/>
        <v>0.14491396866880293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0.21271711923882963</v>
      </c>
      <c r="E99" s="246">
        <f t="shared" si="47"/>
        <v>0.30165207198897198</v>
      </c>
      <c r="F99" s="246">
        <f t="shared" si="47"/>
        <v>0</v>
      </c>
      <c r="G99" s="246">
        <f t="shared" si="47"/>
        <v>0.31116700564497207</v>
      </c>
      <c r="H99" s="246">
        <f t="shared" si="47"/>
        <v>0.32610892538097203</v>
      </c>
      <c r="I99" s="246">
        <f t="shared" si="47"/>
        <v>0</v>
      </c>
      <c r="J99" s="246">
        <f t="shared" si="47"/>
        <v>0.38165706287887774</v>
      </c>
      <c r="K99" s="246">
        <f t="shared" si="47"/>
        <v>0.363810333092972</v>
      </c>
      <c r="L99" s="34"/>
      <c r="M99" s="246">
        <f t="shared" si="47"/>
        <v>0.39628110537297206</v>
      </c>
      <c r="N99" s="39"/>
      <c r="O99" s="246">
        <f t="shared" si="27"/>
        <v>0.30190352172819013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1.5900000000000001E-2</v>
      </c>
      <c r="E100" s="509">
        <v>1.5900000000000001E-2</v>
      </c>
      <c r="F100" s="509">
        <v>0</v>
      </c>
      <c r="G100" s="509">
        <v>1.5900000000000001E-2</v>
      </c>
      <c r="H100" s="509">
        <v>1.5900000000000001E-2</v>
      </c>
      <c r="I100" s="509">
        <v>0</v>
      </c>
      <c r="J100" s="509">
        <v>1.5900000000000001E-2</v>
      </c>
      <c r="K100" s="509">
        <v>1.5900000000000001E-2</v>
      </c>
      <c r="L100" s="509">
        <v>0</v>
      </c>
      <c r="M100" s="509">
        <v>1.5900000000000001E-2</v>
      </c>
      <c r="N100" s="367"/>
      <c r="O100" s="368">
        <f t="shared" si="27"/>
        <v>1.5900000000000001E-2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5.3339162005953273</v>
      </c>
      <c r="E101" s="340">
        <f t="shared" si="48"/>
        <v>7.5573269031134478</v>
      </c>
      <c r="F101" s="340">
        <f t="shared" si="48"/>
        <v>0</v>
      </c>
      <c r="G101" s="340">
        <f t="shared" si="48"/>
        <v>7.795204190617449</v>
      </c>
      <c r="H101" s="340">
        <f t="shared" si="48"/>
        <v>8.1687583808414477</v>
      </c>
      <c r="I101" s="340">
        <f t="shared" si="48"/>
        <v>0</v>
      </c>
      <c r="J101" s="340">
        <f t="shared" si="48"/>
        <v>9.5574848556255034</v>
      </c>
      <c r="K101" s="340">
        <f t="shared" si="48"/>
        <v>9.1113092094494483</v>
      </c>
      <c r="L101" s="340">
        <f t="shared" si="48"/>
        <v>0</v>
      </c>
      <c r="M101" s="340">
        <f t="shared" si="48"/>
        <v>9.9230919829694493</v>
      </c>
      <c r="N101" s="356"/>
      <c r="O101" s="467">
        <f t="shared" si="27"/>
        <v>7.5636132508770038</v>
      </c>
      <c r="P101" s="335" t="s">
        <v>275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0.31977529082421702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61</v>
      </c>
      <c r="F107" s="1">
        <v>0</v>
      </c>
      <c r="G107" s="1">
        <v>0</v>
      </c>
      <c r="H107" s="1">
        <v>42</v>
      </c>
      <c r="I107" s="1">
        <v>0</v>
      </c>
      <c r="J107" s="1">
        <v>4</v>
      </c>
      <c r="K107" s="1">
        <v>51</v>
      </c>
      <c r="L107" s="1">
        <v>5</v>
      </c>
      <c r="M107" s="1">
        <v>33</v>
      </c>
      <c r="O107" s="1">
        <f>SUM(C107:M107)</f>
        <v>224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259451.26</v>
      </c>
      <c r="E109" s="505">
        <v>625842.61</v>
      </c>
      <c r="F109" s="504">
        <v>0</v>
      </c>
      <c r="G109" s="505">
        <v>10391.75</v>
      </c>
      <c r="H109" s="505">
        <v>285842.67</v>
      </c>
      <c r="I109" s="504">
        <v>0</v>
      </c>
      <c r="J109" s="503">
        <v>15686.67</v>
      </c>
      <c r="K109" s="505">
        <v>412432.42</v>
      </c>
      <c r="L109" s="505">
        <v>13172.38</v>
      </c>
      <c r="M109" s="505">
        <v>177795.54</v>
      </c>
      <c r="N109" s="342"/>
      <c r="O109" s="344">
        <f>SUM(C109:M109)</f>
        <v>1800615.2999999998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1.1248279999999999</v>
      </c>
      <c r="E111" s="354">
        <f t="shared" si="49"/>
        <v>1.3121120000000002</v>
      </c>
      <c r="F111" s="354">
        <f t="shared" si="49"/>
        <v>0</v>
      </c>
      <c r="G111" s="354">
        <f t="shared" si="49"/>
        <v>1.54894</v>
      </c>
      <c r="H111" s="354">
        <f t="shared" si="49"/>
        <v>1.9107080000000001</v>
      </c>
      <c r="I111" s="354"/>
      <c r="J111" s="354">
        <f t="shared" si="49"/>
        <v>2.8269360000000003</v>
      </c>
      <c r="K111" s="354">
        <f>SUM(K112:K117)</f>
        <v>2.6482639999999997</v>
      </c>
      <c r="L111" s="354">
        <f t="shared" si="49"/>
        <v>4.5824639999999999</v>
      </c>
      <c r="M111" s="354">
        <f t="shared" si="49"/>
        <v>3.8770440000000002</v>
      </c>
      <c r="N111" s="351"/>
      <c r="O111" s="352">
        <f t="shared" ref="O111:O149" si="50">(C111*$C$109+D111*$D$109+E111*$E$109+F111*$F$109+G111*$G$109+H111*$H$109+I111*$I$109+J111*$J$109+K111*$K$109+L111*$L$109+M111*$M$109)/$O$109</f>
        <v>1.9779516176059595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1.0256000000000001</v>
      </c>
      <c r="K112" s="34">
        <v>1.8940999999999999</v>
      </c>
      <c r="L112" s="34">
        <v>2.5516000000000001</v>
      </c>
      <c r="M112" s="34">
        <v>2.4611000000000001</v>
      </c>
      <c r="N112" s="34"/>
      <c r="O112" s="89">
        <f t="shared" si="50"/>
        <v>1.3557203706699594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6.1536E-2</v>
      </c>
      <c r="K113" s="39">
        <f t="shared" si="51"/>
        <v>7.5763999999999998E-2</v>
      </c>
      <c r="L113" s="39">
        <f t="shared" si="51"/>
        <v>0.102064</v>
      </c>
      <c r="M113" s="39">
        <f t="shared" si="51"/>
        <v>9.8444000000000004E-2</v>
      </c>
      <c r="N113" s="34"/>
      <c r="O113" s="89">
        <f t="shared" si="50"/>
        <v>5.4407512061593617E-2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2.81E-2</v>
      </c>
      <c r="E114" s="34">
        <v>5.91E-2</v>
      </c>
      <c r="F114" s="34">
        <v>0</v>
      </c>
      <c r="G114" s="34">
        <v>0</v>
      </c>
      <c r="H114" s="34">
        <v>0</v>
      </c>
      <c r="I114" s="34">
        <v>0</v>
      </c>
      <c r="J114" s="34">
        <v>0.1154</v>
      </c>
      <c r="K114" s="34">
        <v>4.9799999999999997E-2</v>
      </c>
      <c r="L114" s="34">
        <v>0.33169999999999999</v>
      </c>
      <c r="M114" s="34">
        <v>7.0900000000000005E-2</v>
      </c>
      <c r="N114" s="34"/>
      <c r="O114" s="89">
        <f t="shared" si="50"/>
        <v>4.6429816031775359E-2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0.1941046642289444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0.14979999999999999</v>
      </c>
      <c r="E116" s="34">
        <v>0.1426</v>
      </c>
      <c r="F116" s="34">
        <v>0</v>
      </c>
      <c r="G116" s="34">
        <v>0</v>
      </c>
      <c r="H116" s="34">
        <v>0.29920000000000002</v>
      </c>
      <c r="I116" s="34">
        <v>0</v>
      </c>
      <c r="J116" s="34">
        <v>1.0572999999999999</v>
      </c>
      <c r="K116" s="34">
        <v>0.3947</v>
      </c>
      <c r="L116" s="34">
        <v>1.3632</v>
      </c>
      <c r="M116" s="34">
        <v>0.97050000000000003</v>
      </c>
      <c r="N116" s="34"/>
      <c r="O116" s="89">
        <f t="shared" si="50"/>
        <v>0.32406413193812139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3.2251226755654031E-3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3.0178711425999998</v>
      </c>
      <c r="E118" s="354">
        <f t="shared" si="52"/>
        <v>4.9326582836999995</v>
      </c>
      <c r="F118" s="354">
        <f t="shared" si="52"/>
        <v>0</v>
      </c>
      <c r="G118" s="354">
        <f t="shared" si="52"/>
        <v>4.9326582836999995</v>
      </c>
      <c r="H118" s="354">
        <f t="shared" si="52"/>
        <v>4.9326582836999995</v>
      </c>
      <c r="I118" s="354"/>
      <c r="J118" s="354">
        <f>SUM(J119:J121,J125:J126)</f>
        <v>5.3831895132000005</v>
      </c>
      <c r="K118" s="354">
        <f>SUM(K119:K121,K125:K126)</f>
        <v>4.9326582836999995</v>
      </c>
      <c r="L118" s="354">
        <f>SUM(L119:L121,L125:L126)</f>
        <v>4.9326582836999995</v>
      </c>
      <c r="M118" s="354">
        <f>SUM(M119:M121,M125:M126)</f>
        <v>4.9326582836999995</v>
      </c>
      <c r="N118" s="351"/>
      <c r="O118" s="352">
        <f t="shared" si="50"/>
        <v>4.6606809203685149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1.5482</v>
      </c>
      <c r="E119" s="34">
        <v>2.4609000000000001</v>
      </c>
      <c r="F119" s="34">
        <v>0</v>
      </c>
      <c r="G119" s="34">
        <v>2.4609000000000001</v>
      </c>
      <c r="H119" s="34">
        <v>2.4609000000000001</v>
      </c>
      <c r="I119" s="34">
        <v>0</v>
      </c>
      <c r="J119" s="34">
        <v>2.6924000000000001</v>
      </c>
      <c r="K119" s="34">
        <v>2.4609000000000001</v>
      </c>
      <c r="L119" s="34">
        <v>2.4609000000000001</v>
      </c>
      <c r="M119" s="34">
        <v>2.4609000000000001</v>
      </c>
      <c r="N119" s="39"/>
      <c r="O119" s="89">
        <f t="shared" si="50"/>
        <v>2.3314055428013973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0.65627114260000008</v>
      </c>
      <c r="E120" s="39">
        <f t="shared" ref="E120:M120" si="53">E119*0.423893</f>
        <v>1.0431582837000002</v>
      </c>
      <c r="F120" s="39">
        <f t="shared" si="53"/>
        <v>0</v>
      </c>
      <c r="G120" s="39">
        <f t="shared" si="53"/>
        <v>1.0431582837000002</v>
      </c>
      <c r="H120" s="39">
        <f t="shared" si="53"/>
        <v>1.0431582837000002</v>
      </c>
      <c r="I120" s="39"/>
      <c r="J120" s="39">
        <f t="shared" si="53"/>
        <v>1.1412895132</v>
      </c>
      <c r="K120" s="39">
        <f t="shared" si="53"/>
        <v>1.0431582837000002</v>
      </c>
      <c r="L120" s="39">
        <f t="shared" si="53"/>
        <v>1.0431582837000002</v>
      </c>
      <c r="M120" s="39">
        <f t="shared" si="53"/>
        <v>1.0431582837000002</v>
      </c>
      <c r="N120" s="39"/>
      <c r="O120" s="89">
        <f t="shared" si="50"/>
        <v>0.98826648975471276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0.61419999999999997</v>
      </c>
      <c r="E121" s="43">
        <f t="shared" si="54"/>
        <v>1.103</v>
      </c>
      <c r="F121" s="43">
        <f t="shared" si="54"/>
        <v>0</v>
      </c>
      <c r="G121" s="43">
        <f t="shared" ref="G121:H121" si="56">SUM(G122:G124)</f>
        <v>1.103</v>
      </c>
      <c r="H121" s="43">
        <f t="shared" si="56"/>
        <v>1.103</v>
      </c>
      <c r="I121" s="43"/>
      <c r="J121" s="43">
        <f>SUM(J122:J124)</f>
        <v>1.1941000000000002</v>
      </c>
      <c r="K121" s="43">
        <f t="shared" ref="K121:M121" si="57">SUM(K122:K124)</f>
        <v>1.103</v>
      </c>
      <c r="L121" s="43">
        <f t="shared" si="57"/>
        <v>1.103</v>
      </c>
      <c r="M121" s="43">
        <f t="shared" si="57"/>
        <v>1.103</v>
      </c>
      <c r="N121" s="43"/>
      <c r="O121" s="75">
        <f t="shared" si="50"/>
        <v>1.0333622932388724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0.54859999999999998</v>
      </c>
      <c r="E122" s="34">
        <v>0.98519999999999996</v>
      </c>
      <c r="F122" s="34">
        <v>0</v>
      </c>
      <c r="G122" s="34">
        <v>0.98519999999999996</v>
      </c>
      <c r="H122" s="34">
        <v>0.98519999999999996</v>
      </c>
      <c r="I122" s="34">
        <v>0</v>
      </c>
      <c r="J122" s="34">
        <v>1.0716000000000001</v>
      </c>
      <c r="K122" s="34">
        <v>0.98519999999999996</v>
      </c>
      <c r="L122" s="34">
        <v>0.98519999999999996</v>
      </c>
      <c r="M122" s="34">
        <v>0.98519999999999996</v>
      </c>
      <c r="N122" s="39"/>
      <c r="O122" s="89">
        <f t="shared" si="50"/>
        <v>0.92304286303243122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5.8200000000000002E-2</v>
      </c>
      <c r="E123" s="34">
        <v>0.1045</v>
      </c>
      <c r="F123" s="34">
        <v>0</v>
      </c>
      <c r="G123" s="34">
        <v>0.1045</v>
      </c>
      <c r="H123" s="34">
        <v>0.1045</v>
      </c>
      <c r="I123" s="34">
        <v>0</v>
      </c>
      <c r="J123" s="34">
        <v>0.1087</v>
      </c>
      <c r="K123" s="34">
        <v>0.1045</v>
      </c>
      <c r="L123" s="34">
        <v>0.1045</v>
      </c>
      <c r="M123" s="34">
        <v>0.1045</v>
      </c>
      <c r="N123" s="39"/>
      <c r="O123" s="89">
        <f t="shared" si="50"/>
        <v>9.7865207257763501E-2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7.4000000000000003E-3</v>
      </c>
      <c r="E124" s="34">
        <v>1.3299999999999999E-2</v>
      </c>
      <c r="F124" s="34">
        <v>0</v>
      </c>
      <c r="G124" s="34">
        <v>1.3299999999999999E-2</v>
      </c>
      <c r="H124" s="34">
        <v>1.3299999999999999E-2</v>
      </c>
      <c r="I124" s="34">
        <v>0</v>
      </c>
      <c r="J124" s="34">
        <v>1.38E-2</v>
      </c>
      <c r="K124" s="34">
        <v>1.3299999999999999E-2</v>
      </c>
      <c r="L124" s="34">
        <v>1.3299999999999999E-2</v>
      </c>
      <c r="M124" s="34">
        <v>1.3299999999999999E-2</v>
      </c>
      <c r="N124" s="39"/>
      <c r="O124" s="89">
        <f t="shared" si="50"/>
        <v>1.2454222948677599E-2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0.15279999999999999</v>
      </c>
      <c r="E125" s="34">
        <v>0.25190000000000001</v>
      </c>
      <c r="F125" s="34">
        <v>0</v>
      </c>
      <c r="G125" s="34">
        <v>0.25190000000000001</v>
      </c>
      <c r="H125" s="34">
        <v>0.25190000000000001</v>
      </c>
      <c r="I125" s="34">
        <v>0</v>
      </c>
      <c r="J125" s="34">
        <v>0.2747</v>
      </c>
      <c r="K125" s="34">
        <v>0.25190000000000001</v>
      </c>
      <c r="L125" s="34">
        <v>0.25190000000000001</v>
      </c>
      <c r="M125" s="34">
        <v>0.25190000000000001</v>
      </c>
      <c r="N125" s="39"/>
      <c r="O125" s="89">
        <f t="shared" si="50"/>
        <v>0.23781927782130921</v>
      </c>
    </row>
    <row r="126" spans="1:15" x14ac:dyDescent="0.3">
      <c r="A126" s="595"/>
      <c r="B126" t="s">
        <v>117</v>
      </c>
      <c r="C126" s="34">
        <v>0</v>
      </c>
      <c r="D126" s="34">
        <v>4.6399999999999997E-2</v>
      </c>
      <c r="E126" s="34">
        <v>7.3700000000000002E-2</v>
      </c>
      <c r="F126" s="34">
        <v>0</v>
      </c>
      <c r="G126" s="34">
        <v>7.3700000000000002E-2</v>
      </c>
      <c r="H126" s="34">
        <v>7.3700000000000002E-2</v>
      </c>
      <c r="I126" s="34">
        <v>0</v>
      </c>
      <c r="J126" s="34">
        <v>8.0699999999999994E-2</v>
      </c>
      <c r="K126" s="34">
        <v>7.3700000000000002E-2</v>
      </c>
      <c r="L126" s="34">
        <v>7.3700000000000002E-2</v>
      </c>
      <c r="M126" s="34">
        <v>7.3700000000000002E-2</v>
      </c>
      <c r="N126" s="39"/>
      <c r="O126" s="89">
        <f t="shared" si="50"/>
        <v>6.9827316752223548E-2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0.46679999999999999</v>
      </c>
      <c r="E127" s="354">
        <f t="shared" ref="E127:H127" si="58">SUM(E128:E130)</f>
        <v>0.57550000000000001</v>
      </c>
      <c r="F127" s="354">
        <f t="shared" si="58"/>
        <v>0</v>
      </c>
      <c r="G127" s="354">
        <f t="shared" si="58"/>
        <v>0.57550000000000001</v>
      </c>
      <c r="H127" s="354">
        <f t="shared" si="58"/>
        <v>0.57550000000000001</v>
      </c>
      <c r="I127" s="354"/>
      <c r="J127" s="354">
        <f>SUM(J128:J130)</f>
        <v>1.1438999999999999</v>
      </c>
      <c r="K127" s="354">
        <f t="shared" ref="K127:M127" si="59">SUM(K128:K130)</f>
        <v>0.57550000000000001</v>
      </c>
      <c r="L127" s="354">
        <f t="shared" si="59"/>
        <v>0.57550000000000001</v>
      </c>
      <c r="M127" s="354">
        <f t="shared" si="59"/>
        <v>0.57550000000000001</v>
      </c>
      <c r="N127" s="354"/>
      <c r="O127" s="352">
        <f t="shared" si="50"/>
        <v>0.56478918979306691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0.1714</v>
      </c>
      <c r="E128" s="34">
        <v>0.28010000000000002</v>
      </c>
      <c r="F128" s="34">
        <v>0</v>
      </c>
      <c r="G128" s="34">
        <v>0.28010000000000002</v>
      </c>
      <c r="H128" s="34">
        <v>0.28010000000000002</v>
      </c>
      <c r="I128" s="34">
        <v>0</v>
      </c>
      <c r="J128" s="34">
        <v>0.30570000000000003</v>
      </c>
      <c r="K128" s="34">
        <v>0.28010000000000002</v>
      </c>
      <c r="L128" s="34">
        <v>0.28010000000000002</v>
      </c>
      <c r="M128" s="34">
        <v>0.28010000000000002</v>
      </c>
      <c r="N128" s="39"/>
      <c r="O128" s="89">
        <f t="shared" si="50"/>
        <v>0.26466040376309147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0.2954</v>
      </c>
      <c r="E129" s="34">
        <v>0.2954</v>
      </c>
      <c r="F129" s="34">
        <v>0</v>
      </c>
      <c r="G129" s="34">
        <v>0.2954</v>
      </c>
      <c r="H129" s="34">
        <v>0.2954</v>
      </c>
      <c r="I129" s="34">
        <v>0</v>
      </c>
      <c r="J129" s="34">
        <v>0.2954</v>
      </c>
      <c r="K129" s="34">
        <v>0.2954</v>
      </c>
      <c r="L129" s="34">
        <v>0.2954</v>
      </c>
      <c r="M129" s="34">
        <v>0.2954</v>
      </c>
      <c r="N129" s="39"/>
      <c r="O129" s="89">
        <f t="shared" si="50"/>
        <v>0.29540000000000005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4.7287860299754202E-3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4.7287860299754202E-3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0.39212087306269677</v>
      </c>
      <c r="E140" s="354">
        <f t="shared" si="62"/>
        <v>0.58018675249379159</v>
      </c>
      <c r="F140" s="354">
        <f t="shared" si="62"/>
        <v>0</v>
      </c>
      <c r="G140" s="354">
        <f t="shared" si="62"/>
        <v>0.6003332367977916</v>
      </c>
      <c r="H140" s="354">
        <f t="shared" si="62"/>
        <v>0.63110811702179159</v>
      </c>
      <c r="I140" s="354"/>
      <c r="J140" s="354">
        <f t="shared" si="62"/>
        <v>0.79572824235689765</v>
      </c>
      <c r="K140" s="354">
        <f t="shared" si="62"/>
        <v>0.69385053082979165</v>
      </c>
      <c r="L140" s="354">
        <f t="shared" si="62"/>
        <v>0.85838905642979157</v>
      </c>
      <c r="M140" s="354">
        <f t="shared" si="62"/>
        <v>0.7983803878697916</v>
      </c>
      <c r="N140" s="354"/>
      <c r="O140" s="352">
        <f t="shared" si="50"/>
        <v>0.6127806795377293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4.6094991425999998</v>
      </c>
      <c r="E142" s="360">
        <f t="shared" si="63"/>
        <v>6.8202702836999993</v>
      </c>
      <c r="F142" s="360">
        <f t="shared" si="63"/>
        <v>0</v>
      </c>
      <c r="G142" s="360">
        <f t="shared" si="63"/>
        <v>7.0570982836999994</v>
      </c>
      <c r="H142" s="360">
        <f t="shared" si="63"/>
        <v>7.4188662836999999</v>
      </c>
      <c r="I142" s="360">
        <f t="shared" si="63"/>
        <v>0</v>
      </c>
      <c r="J142" s="360">
        <f t="shared" si="63"/>
        <v>9.3540255131999999</v>
      </c>
      <c r="K142" s="360">
        <f t="shared" si="63"/>
        <v>8.1564222836999996</v>
      </c>
      <c r="L142" s="360">
        <f t="shared" si="63"/>
        <v>10.0906222837</v>
      </c>
      <c r="M142" s="360">
        <f t="shared" si="63"/>
        <v>9.3852022837</v>
      </c>
      <c r="N142" s="361"/>
      <c r="O142" s="362">
        <f t="shared" si="50"/>
        <v>7.203421727767541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9.6029695637785795E-2</v>
      </c>
      <c r="E143" s="354">
        <f t="shared" si="64"/>
        <v>0.1420866908203221</v>
      </c>
      <c r="F143" s="354">
        <f t="shared" si="64"/>
        <v>0</v>
      </c>
      <c r="G143" s="354">
        <f t="shared" si="64"/>
        <v>0.1470205285443221</v>
      </c>
      <c r="H143" s="354">
        <f t="shared" si="64"/>
        <v>0.1545572412883221</v>
      </c>
      <c r="I143" s="354"/>
      <c r="J143" s="354">
        <f t="shared" si="64"/>
        <v>0.19487241351649562</v>
      </c>
      <c r="K143" s="354">
        <f t="shared" si="64"/>
        <v>0.1699227454363221</v>
      </c>
      <c r="L143" s="354">
        <f t="shared" si="64"/>
        <v>0.21021793403632211</v>
      </c>
      <c r="M143" s="354">
        <f t="shared" si="64"/>
        <v>0.19552191917632211</v>
      </c>
      <c r="N143" s="354"/>
      <c r="O143" s="352">
        <f t="shared" si="50"/>
        <v>0.15006888485458117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9.6029695637785795E-2</v>
      </c>
      <c r="E144" s="246">
        <f t="shared" si="65"/>
        <v>0.1420866908203221</v>
      </c>
      <c r="F144" s="246">
        <f t="shared" si="65"/>
        <v>0</v>
      </c>
      <c r="G144" s="246">
        <f t="shared" si="65"/>
        <v>0.1470205285443221</v>
      </c>
      <c r="H144" s="246">
        <f t="shared" si="65"/>
        <v>0.1545572412883221</v>
      </c>
      <c r="I144" s="34"/>
      <c r="J144" s="246">
        <f t="shared" si="65"/>
        <v>0.19487241351649562</v>
      </c>
      <c r="K144" s="246">
        <f t="shared" si="65"/>
        <v>0.1699227454363221</v>
      </c>
      <c r="L144" s="246">
        <f t="shared" si="65"/>
        <v>0.21021793403632211</v>
      </c>
      <c r="M144" s="246">
        <f t="shared" si="65"/>
        <v>0.19552191917632211</v>
      </c>
      <c r="N144" s="39"/>
      <c r="O144" s="246">
        <f t="shared" si="50"/>
        <v>0.15006888485458117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0.29609117742491098</v>
      </c>
      <c r="E145" s="354">
        <f t="shared" ref="E145:M145" si="66">SUM(E146,E147)</f>
        <v>0.43810006167346949</v>
      </c>
      <c r="F145" s="354">
        <f t="shared" si="66"/>
        <v>0</v>
      </c>
      <c r="G145" s="354">
        <f t="shared" si="66"/>
        <v>0.45331270825346948</v>
      </c>
      <c r="H145" s="354">
        <f t="shared" si="66"/>
        <v>0.47655087573346949</v>
      </c>
      <c r="I145" s="354"/>
      <c r="J145" s="354">
        <f t="shared" si="66"/>
        <v>0.60085582884040201</v>
      </c>
      <c r="K145" s="354">
        <f t="shared" si="66"/>
        <v>0.52392778539346951</v>
      </c>
      <c r="L145" s="354">
        <f t="shared" si="66"/>
        <v>0.64817112239346952</v>
      </c>
      <c r="M145" s="354">
        <f t="shared" si="66"/>
        <v>0.60285846869346948</v>
      </c>
      <c r="N145" s="354"/>
      <c r="O145" s="352">
        <f t="shared" si="50"/>
        <v>0.46271179468314805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9.6029695637785795E-2</v>
      </c>
      <c r="E146" s="39">
        <f>E144</f>
        <v>0.1420866908203221</v>
      </c>
      <c r="F146" s="39">
        <f t="shared" si="67"/>
        <v>0</v>
      </c>
      <c r="G146" s="39">
        <f t="shared" si="67"/>
        <v>0.1470205285443221</v>
      </c>
      <c r="H146" s="39">
        <f t="shared" si="67"/>
        <v>0.1545572412883221</v>
      </c>
      <c r="I146" s="39"/>
      <c r="J146" s="39">
        <f t="shared" si="67"/>
        <v>0.19487241351649562</v>
      </c>
      <c r="K146" s="39">
        <f t="shared" si="67"/>
        <v>0.1699227454363221</v>
      </c>
      <c r="L146" s="39">
        <f t="shared" si="67"/>
        <v>0.21021793403632211</v>
      </c>
      <c r="M146" s="39">
        <f t="shared" si="67"/>
        <v>0.19552191917632211</v>
      </c>
      <c r="N146" s="39"/>
      <c r="O146" s="39">
        <f t="shared" si="50"/>
        <v>0.15006888485458117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0.20006148178712521</v>
      </c>
      <c r="E147" s="246">
        <f t="shared" si="68"/>
        <v>0.29601337085314738</v>
      </c>
      <c r="F147" s="246">
        <f t="shared" si="68"/>
        <v>0</v>
      </c>
      <c r="G147" s="246">
        <f t="shared" si="68"/>
        <v>0.30629217970914741</v>
      </c>
      <c r="H147" s="246">
        <f t="shared" si="68"/>
        <v>0.32199363444514739</v>
      </c>
      <c r="I147" s="34"/>
      <c r="J147" s="246">
        <f t="shared" si="68"/>
        <v>0.40598341532390642</v>
      </c>
      <c r="K147" s="246">
        <f t="shared" si="68"/>
        <v>0.35400503995714738</v>
      </c>
      <c r="L147" s="246">
        <f t="shared" si="68"/>
        <v>0.43795318835714742</v>
      </c>
      <c r="M147" s="246">
        <f t="shared" si="68"/>
        <v>0.40733654951714743</v>
      </c>
      <c r="N147" s="39"/>
      <c r="O147" s="246">
        <f t="shared" si="50"/>
        <v>0.31264290982856685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1.6199999999999999E-2</v>
      </c>
      <c r="E148" s="509">
        <v>1.6199999999999999E-2</v>
      </c>
      <c r="F148" s="509">
        <v>0</v>
      </c>
      <c r="G148" s="509">
        <v>1.6199999999999999E-2</v>
      </c>
      <c r="H148" s="509">
        <v>1.6199999999999999E-2</v>
      </c>
      <c r="I148" s="509">
        <v>0</v>
      </c>
      <c r="J148" s="509">
        <v>1.6199999999999999E-2</v>
      </c>
      <c r="K148" s="509">
        <v>1.6199999999999999E-2</v>
      </c>
      <c r="L148" s="509">
        <v>1.6199999999999999E-2</v>
      </c>
      <c r="M148" s="509">
        <v>1.6199999999999999E-2</v>
      </c>
      <c r="N148" s="367"/>
      <c r="O148" s="368">
        <f t="shared" si="50"/>
        <v>1.6199999999999999E-2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5.0178200156626973</v>
      </c>
      <c r="E149" s="340">
        <f t="shared" si="69"/>
        <v>7.4166570361937909</v>
      </c>
      <c r="F149" s="340">
        <f t="shared" si="69"/>
        <v>0</v>
      </c>
      <c r="G149" s="340">
        <f t="shared" si="69"/>
        <v>7.6736315204977918</v>
      </c>
      <c r="H149" s="340">
        <f t="shared" si="69"/>
        <v>8.0661744007217901</v>
      </c>
      <c r="I149" s="340">
        <f t="shared" si="69"/>
        <v>0</v>
      </c>
      <c r="J149" s="340">
        <f t="shared" si="69"/>
        <v>10.165953755556897</v>
      </c>
      <c r="K149" s="340">
        <f t="shared" si="69"/>
        <v>8.8664728145297911</v>
      </c>
      <c r="L149" s="340">
        <f t="shared" si="69"/>
        <v>10.965211340129791</v>
      </c>
      <c r="M149" s="340">
        <f t="shared" si="69"/>
        <v>10.199782671569791</v>
      </c>
      <c r="N149" s="369"/>
      <c r="O149" s="467">
        <f t="shared" si="50"/>
        <v>7.8324024073052705</v>
      </c>
      <c r="P149" t="s">
        <v>276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0.33113918897927919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113</v>
      </c>
      <c r="F155" s="1">
        <v>0</v>
      </c>
      <c r="G155" s="1">
        <v>0</v>
      </c>
      <c r="H155" s="1">
        <v>50</v>
      </c>
      <c r="I155" s="1">
        <v>0</v>
      </c>
      <c r="J155" s="1">
        <v>0</v>
      </c>
      <c r="K155" s="1">
        <v>35</v>
      </c>
      <c r="L155" s="1">
        <v>5</v>
      </c>
      <c r="M155" s="1">
        <v>50</v>
      </c>
      <c r="O155" s="1">
        <f>SUM(C155:M155)</f>
        <v>278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6084.11</v>
      </c>
      <c r="D157" s="505">
        <v>213565.7</v>
      </c>
      <c r="E157" s="505">
        <v>876544.98</v>
      </c>
      <c r="F157" s="504">
        <v>0</v>
      </c>
      <c r="G157" s="504">
        <v>0</v>
      </c>
      <c r="H157" s="505">
        <v>345810.63</v>
      </c>
      <c r="I157" s="504">
        <v>0</v>
      </c>
      <c r="J157" s="502">
        <v>0</v>
      </c>
      <c r="K157" s="505">
        <v>220866.75</v>
      </c>
      <c r="L157" s="505">
        <v>50374.63</v>
      </c>
      <c r="M157" s="505">
        <v>280015.56</v>
      </c>
      <c r="N157" s="342"/>
      <c r="O157" s="344">
        <f>SUM(C157:M157)</f>
        <v>1993262.3599999999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0.81699999999999995</v>
      </c>
      <c r="D159" s="354">
        <f>SUM(D160:D164)</f>
        <v>1.119224</v>
      </c>
      <c r="E159" s="354">
        <f t="shared" ref="E159:H159" si="70">SUM(E160:E164)</f>
        <v>1.322508</v>
      </c>
      <c r="F159" s="354">
        <f t="shared" si="70"/>
        <v>0</v>
      </c>
      <c r="G159" s="354">
        <f t="shared" si="70"/>
        <v>0</v>
      </c>
      <c r="H159" s="354">
        <f t="shared" si="70"/>
        <v>1.9429080000000001</v>
      </c>
      <c r="I159" s="354"/>
      <c r="J159" s="354"/>
      <c r="K159" s="354">
        <f>SUM(K160:K164)</f>
        <v>2.736764</v>
      </c>
      <c r="L159" s="354">
        <f>SUM(L160:L164)</f>
        <v>3.2063319999999997</v>
      </c>
      <c r="M159" s="354">
        <f t="shared" ref="M159" si="71">SUM(M160:M164)</f>
        <v>3.8045</v>
      </c>
      <c r="N159" s="354"/>
      <c r="O159" s="352">
        <f t="shared" ref="O159:O197" si="72">(C159*$C$157+D159*$D$157+E159*$E$157+F159*$F$157+G159*$G$157+H159*$H$157+I159*$I$157+J159*$J$157+K159*$K$157+L159*$L$157+M159*$M$157)/$O$157</f>
        <v>1.9598081003159264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2.3782999999999999</v>
      </c>
      <c r="M160" s="34">
        <v>2.4474999999999998</v>
      </c>
      <c r="N160" s="34"/>
      <c r="O160" s="89">
        <f t="shared" si="72"/>
        <v>1.3338002877584063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9.5131999999999994E-2</v>
      </c>
      <c r="M161" s="39">
        <f t="shared" si="73"/>
        <v>9.7899999999999987E-2</v>
      </c>
      <c r="N161" s="34"/>
      <c r="O161" s="89">
        <f t="shared" si="72"/>
        <v>5.3352011510336257E-2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2.29E-2</v>
      </c>
      <c r="F162" s="34">
        <v>0</v>
      </c>
      <c r="G162" s="34">
        <v>0</v>
      </c>
      <c r="H162" s="34">
        <v>3.4000000000000002E-2</v>
      </c>
      <c r="I162" s="34">
        <v>0</v>
      </c>
      <c r="J162" s="34">
        <v>0</v>
      </c>
      <c r="K162" s="34">
        <v>2.6700000000000002E-2</v>
      </c>
      <c r="L162" s="34">
        <v>0.14269999999999999</v>
      </c>
      <c r="M162" s="34">
        <v>5.1400000000000001E-2</v>
      </c>
      <c r="N162" s="34"/>
      <c r="O162" s="89">
        <f t="shared" si="72"/>
        <v>3.1511817968609017E-2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0.19319942616384933</v>
      </c>
    </row>
    <row r="164" spans="1:15" x14ac:dyDescent="0.3">
      <c r="A164" s="2" t="s">
        <v>6</v>
      </c>
      <c r="B164" t="s">
        <v>33</v>
      </c>
      <c r="C164" s="34">
        <v>0.1255</v>
      </c>
      <c r="D164" s="34">
        <v>0.156</v>
      </c>
      <c r="E164" s="34">
        <v>0.1893</v>
      </c>
      <c r="F164" s="34">
        <v>0</v>
      </c>
      <c r="G164" s="34">
        <v>0</v>
      </c>
      <c r="H164" s="34">
        <v>0.2974</v>
      </c>
      <c r="I164" s="34">
        <v>0</v>
      </c>
      <c r="J164" s="34">
        <v>0</v>
      </c>
      <c r="K164" s="34">
        <v>0.50639999999999996</v>
      </c>
      <c r="L164" s="34">
        <v>0.35639999999999999</v>
      </c>
      <c r="M164" s="34">
        <v>0.93169999999999997</v>
      </c>
      <c r="N164" s="34"/>
      <c r="O164" s="89">
        <f t="shared" si="72"/>
        <v>0.34794455691472548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3.2833169469000003</v>
      </c>
      <c r="D166" s="354">
        <f t="shared" si="74"/>
        <v>3.2833169469000003</v>
      </c>
      <c r="E166" s="354">
        <f t="shared" si="74"/>
        <v>5.2620511364000002</v>
      </c>
      <c r="F166" s="354">
        <f t="shared" si="74"/>
        <v>0</v>
      </c>
      <c r="G166" s="354">
        <f t="shared" si="74"/>
        <v>0</v>
      </c>
      <c r="H166" s="354">
        <f t="shared" si="74"/>
        <v>5.2620511364000002</v>
      </c>
      <c r="I166" s="354"/>
      <c r="J166" s="354"/>
      <c r="K166" s="354">
        <f>SUM(K167:K169,K173:K174)</f>
        <v>5.2620511364000002</v>
      </c>
      <c r="L166" s="354">
        <f>SUM(L167:L169,L173:L174)</f>
        <v>5.2620511364000002</v>
      </c>
      <c r="M166" s="354">
        <f>SUM(M167:M169,M173:M174)</f>
        <v>5.2620511364000002</v>
      </c>
      <c r="N166" s="351"/>
      <c r="O166" s="352">
        <f t="shared" si="72"/>
        <v>5.0440022746514748</v>
      </c>
    </row>
    <row r="167" spans="1:15" x14ac:dyDescent="0.3">
      <c r="A167" s="2" t="s">
        <v>115</v>
      </c>
      <c r="B167" t="s">
        <v>114</v>
      </c>
      <c r="C167" s="34">
        <v>1.7033</v>
      </c>
      <c r="D167" s="34">
        <v>1.7033</v>
      </c>
      <c r="E167" s="34">
        <v>2.6547999999999998</v>
      </c>
      <c r="F167" s="34">
        <v>0</v>
      </c>
      <c r="G167" s="34">
        <v>0</v>
      </c>
      <c r="H167" s="34">
        <v>2.6547999999999998</v>
      </c>
      <c r="I167" s="34">
        <v>0</v>
      </c>
      <c r="J167" s="34">
        <v>0</v>
      </c>
      <c r="K167" s="34">
        <v>2.6547999999999998</v>
      </c>
      <c r="L167" s="34">
        <v>2.6547999999999998</v>
      </c>
      <c r="M167" s="34">
        <v>2.6547999999999998</v>
      </c>
      <c r="N167" s="39"/>
      <c r="O167" s="89">
        <f t="shared" si="72"/>
        <v>2.5499483766467148</v>
      </c>
    </row>
    <row r="168" spans="1:15" x14ac:dyDescent="0.3">
      <c r="A168" s="2" t="s">
        <v>116</v>
      </c>
      <c r="B168" t="s">
        <v>117</v>
      </c>
      <c r="C168" s="39">
        <f>C167*0.423893</f>
        <v>0.72201694690000007</v>
      </c>
      <c r="D168" s="39">
        <f>D167*0.423893</f>
        <v>0.72201694690000007</v>
      </c>
      <c r="E168" s="39">
        <f t="shared" ref="E168:H168" si="75">E167*0.423893</f>
        <v>1.1253511364</v>
      </c>
      <c r="F168" s="39">
        <f t="shared" si="75"/>
        <v>0</v>
      </c>
      <c r="G168" s="39">
        <f t="shared" si="75"/>
        <v>0</v>
      </c>
      <c r="H168" s="39">
        <f t="shared" si="75"/>
        <v>1.1253511364</v>
      </c>
      <c r="I168" s="39"/>
      <c r="J168" s="39"/>
      <c r="K168" s="39">
        <f t="shared" ref="K168:M168" si="76">K167*0.423893</f>
        <v>1.1253511364</v>
      </c>
      <c r="L168" s="39">
        <f t="shared" si="76"/>
        <v>1.1253511364</v>
      </c>
      <c r="M168" s="39">
        <f t="shared" si="76"/>
        <v>1.1253511364</v>
      </c>
      <c r="N168" s="39"/>
      <c r="O168" s="89">
        <f t="shared" si="72"/>
        <v>1.0809052672219059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0.64129999999999998</v>
      </c>
      <c r="D169" s="43">
        <f t="shared" ref="D169" si="78">SUM(D170:D172)</f>
        <v>0.64129999999999998</v>
      </c>
      <c r="E169" s="43">
        <f t="shared" si="77"/>
        <v>1.1346000000000001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1.1346000000000001</v>
      </c>
      <c r="I169" s="43"/>
      <c r="J169" s="43"/>
      <c r="K169" s="43">
        <f t="shared" ref="K169:M169" si="80">SUM(K170:K172)</f>
        <v>1.1346000000000001</v>
      </c>
      <c r="L169" s="43">
        <f t="shared" si="80"/>
        <v>1.1346000000000001</v>
      </c>
      <c r="M169" s="43">
        <f t="shared" si="80"/>
        <v>1.1346000000000001</v>
      </c>
      <c r="N169" s="43"/>
      <c r="O169" s="75">
        <f t="shared" si="72"/>
        <v>1.0802402461374931</v>
      </c>
    </row>
    <row r="170" spans="1:15" x14ac:dyDescent="0.3">
      <c r="A170" s="2" t="s">
        <v>9</v>
      </c>
      <c r="B170" t="s">
        <v>108</v>
      </c>
      <c r="C170" s="34">
        <v>0.57279999999999998</v>
      </c>
      <c r="D170" s="34">
        <v>0.57279999999999998</v>
      </c>
      <c r="E170" s="34">
        <v>1.0134000000000001</v>
      </c>
      <c r="F170" s="34">
        <v>0</v>
      </c>
      <c r="G170" s="34">
        <v>0</v>
      </c>
      <c r="H170" s="34">
        <v>1.0134000000000001</v>
      </c>
      <c r="I170" s="34">
        <v>0</v>
      </c>
      <c r="J170" s="34">
        <v>0</v>
      </c>
      <c r="K170" s="34">
        <v>1.0134000000000001</v>
      </c>
      <c r="L170" s="34">
        <v>1.0134000000000001</v>
      </c>
      <c r="M170" s="34">
        <v>1.0134000000000001</v>
      </c>
      <c r="N170" s="39"/>
      <c r="O170" s="89">
        <f t="shared" si="72"/>
        <v>0.96484758250188407</v>
      </c>
    </row>
    <row r="171" spans="1:15" x14ac:dyDescent="0.3">
      <c r="A171" s="2" t="s">
        <v>10</v>
      </c>
      <c r="B171" t="s">
        <v>109</v>
      </c>
      <c r="C171" s="34">
        <v>6.08E-2</v>
      </c>
      <c r="D171" s="34">
        <v>6.08E-2</v>
      </c>
      <c r="E171" s="34">
        <v>0.1075</v>
      </c>
      <c r="F171" s="34">
        <v>0</v>
      </c>
      <c r="G171" s="34">
        <v>0</v>
      </c>
      <c r="H171" s="34">
        <v>0.1075</v>
      </c>
      <c r="I171" s="34">
        <v>0</v>
      </c>
      <c r="J171" s="34">
        <v>0</v>
      </c>
      <c r="K171" s="34">
        <v>0.1075</v>
      </c>
      <c r="L171" s="34">
        <v>0.1075</v>
      </c>
      <c r="M171" s="34">
        <v>0.1075</v>
      </c>
      <c r="N171" s="39"/>
      <c r="O171" s="89">
        <f t="shared" si="72"/>
        <v>0.10235384045128912</v>
      </c>
    </row>
    <row r="172" spans="1:15" x14ac:dyDescent="0.3">
      <c r="A172" s="2" t="s">
        <v>11</v>
      </c>
      <c r="B172" t="s">
        <v>110</v>
      </c>
      <c r="C172" s="34">
        <v>7.7000000000000002E-3</v>
      </c>
      <c r="D172" s="34">
        <v>7.7000000000000002E-3</v>
      </c>
      <c r="E172" s="34">
        <v>1.37E-2</v>
      </c>
      <c r="F172" s="34">
        <v>0</v>
      </c>
      <c r="G172" s="34">
        <v>0</v>
      </c>
      <c r="H172" s="34">
        <v>1.37E-2</v>
      </c>
      <c r="I172" s="34">
        <v>0</v>
      </c>
      <c r="J172" s="34">
        <v>0</v>
      </c>
      <c r="K172" s="34">
        <v>1.37E-2</v>
      </c>
      <c r="L172" s="34">
        <v>1.37E-2</v>
      </c>
      <c r="M172" s="34">
        <v>1.37E-2</v>
      </c>
      <c r="N172" s="39"/>
      <c r="O172" s="89">
        <f t="shared" si="72"/>
        <v>1.3038823184319802E-2</v>
      </c>
    </row>
    <row r="173" spans="1:15" x14ac:dyDescent="0.3">
      <c r="A173" s="595" t="s">
        <v>14</v>
      </c>
      <c r="B173" t="s">
        <v>118</v>
      </c>
      <c r="C173" s="34">
        <v>0.16569999999999999</v>
      </c>
      <c r="D173" s="34">
        <v>0.16569999999999999</v>
      </c>
      <c r="E173" s="34">
        <v>0.26779999999999998</v>
      </c>
      <c r="F173" s="34">
        <v>0</v>
      </c>
      <c r="G173" s="34">
        <v>0</v>
      </c>
      <c r="H173" s="34">
        <v>0.26779999999999998</v>
      </c>
      <c r="I173" s="34">
        <v>0</v>
      </c>
      <c r="J173" s="34">
        <v>0</v>
      </c>
      <c r="K173" s="34">
        <v>0.26779999999999998</v>
      </c>
      <c r="L173" s="34">
        <v>0.26779999999999998</v>
      </c>
      <c r="M173" s="34">
        <v>0.26779999999999998</v>
      </c>
      <c r="N173" s="39"/>
      <c r="O173" s="89">
        <f t="shared" si="72"/>
        <v>0.25654897451984193</v>
      </c>
    </row>
    <row r="174" spans="1:15" x14ac:dyDescent="0.3">
      <c r="A174" s="595"/>
      <c r="B174" t="s">
        <v>117</v>
      </c>
      <c r="C174" s="34">
        <v>5.0999999999999997E-2</v>
      </c>
      <c r="D174" s="34">
        <v>5.0999999999999997E-2</v>
      </c>
      <c r="E174" s="34">
        <v>7.9500000000000001E-2</v>
      </c>
      <c r="F174" s="34">
        <v>0</v>
      </c>
      <c r="G174" s="34">
        <v>0</v>
      </c>
      <c r="H174" s="34">
        <v>7.9500000000000001E-2</v>
      </c>
      <c r="I174" s="34">
        <v>0</v>
      </c>
      <c r="J174" s="34">
        <v>0</v>
      </c>
      <c r="K174" s="34">
        <v>7.9500000000000001E-2</v>
      </c>
      <c r="L174" s="34">
        <v>7.9500000000000001E-2</v>
      </c>
      <c r="M174" s="34">
        <v>7.9500000000000001E-2</v>
      </c>
      <c r="N174" s="39"/>
      <c r="O174" s="89">
        <f t="shared" si="72"/>
        <v>7.635941012551907E-2</v>
      </c>
    </row>
    <row r="175" spans="1:15" x14ac:dyDescent="0.3">
      <c r="A175" s="349">
        <v>6</v>
      </c>
      <c r="B175" s="350" t="s">
        <v>42</v>
      </c>
      <c r="C175" s="354">
        <f>SUM(C176:C177)</f>
        <v>0.48959999999999998</v>
      </c>
      <c r="D175" s="354">
        <f>SUM(D176:D177)</f>
        <v>0.48959999999999998</v>
      </c>
      <c r="E175" s="354">
        <f t="shared" ref="E175:H175" si="81">SUM(E176:E177)</f>
        <v>0.60189999999999999</v>
      </c>
      <c r="F175" s="354">
        <f t="shared" si="81"/>
        <v>0</v>
      </c>
      <c r="G175" s="354">
        <f t="shared" si="81"/>
        <v>0</v>
      </c>
      <c r="H175" s="354">
        <f t="shared" si="81"/>
        <v>0.60189999999999999</v>
      </c>
      <c r="I175" s="354"/>
      <c r="J175" s="354"/>
      <c r="K175" s="354">
        <f t="shared" ref="K175:M175" si="82">SUM(K176:K177)</f>
        <v>0.60189999999999999</v>
      </c>
      <c r="L175" s="354">
        <f t="shared" si="82"/>
        <v>0.60189999999999999</v>
      </c>
      <c r="M175" s="354">
        <f t="shared" si="82"/>
        <v>0.60189999999999999</v>
      </c>
      <c r="N175" s="354"/>
      <c r="O175" s="352">
        <f t="shared" si="72"/>
        <v>0.58952497393318559</v>
      </c>
    </row>
    <row r="176" spans="1:15" x14ac:dyDescent="0.3">
      <c r="A176" s="2" t="s">
        <v>15</v>
      </c>
      <c r="B176" t="s">
        <v>43</v>
      </c>
      <c r="C176" s="34">
        <v>0.1865</v>
      </c>
      <c r="D176" s="34">
        <v>0.1865</v>
      </c>
      <c r="E176" s="34">
        <v>0.29880000000000001</v>
      </c>
      <c r="F176" s="34">
        <v>0</v>
      </c>
      <c r="G176" s="34">
        <v>0</v>
      </c>
      <c r="H176" s="34">
        <v>0.29880000000000001</v>
      </c>
      <c r="I176" s="34">
        <v>0</v>
      </c>
      <c r="J176" s="34">
        <v>0</v>
      </c>
      <c r="K176" s="34">
        <v>0.29880000000000001</v>
      </c>
      <c r="L176" s="34">
        <v>0.29880000000000001</v>
      </c>
      <c r="M176" s="34">
        <v>0.29880000000000001</v>
      </c>
      <c r="N176" s="39"/>
      <c r="O176" s="89">
        <f t="shared" si="72"/>
        <v>0.28642497393318561</v>
      </c>
    </row>
    <row r="177" spans="1:17" x14ac:dyDescent="0.3">
      <c r="A177" s="2" t="s">
        <v>16</v>
      </c>
      <c r="B177" t="s">
        <v>44</v>
      </c>
      <c r="C177" s="34">
        <v>0.30309999999999998</v>
      </c>
      <c r="D177" s="34">
        <v>0.30309999999999998</v>
      </c>
      <c r="E177" s="34">
        <v>0.30309999999999998</v>
      </c>
      <c r="F177" s="34">
        <v>0</v>
      </c>
      <c r="G177" s="34">
        <v>0</v>
      </c>
      <c r="H177" s="34">
        <v>0.30309999999999998</v>
      </c>
      <c r="I177" s="34">
        <v>0</v>
      </c>
      <c r="J177" s="34">
        <v>0</v>
      </c>
      <c r="K177" s="34">
        <v>0.30309999999999998</v>
      </c>
      <c r="L177" s="34">
        <v>0.30309999999999998</v>
      </c>
      <c r="M177" s="34">
        <v>0.30309999999999998</v>
      </c>
      <c r="N177" s="39"/>
      <c r="O177" s="89">
        <f t="shared" si="72"/>
        <v>0.30309999999999998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0.3904550548388892</v>
      </c>
      <c r="D188" s="354">
        <f t="shared" si="85"/>
        <v>0.41616464607088921</v>
      </c>
      <c r="E188" s="354">
        <f t="shared" si="85"/>
        <v>0.61133770581527525</v>
      </c>
      <c r="F188" s="354">
        <f t="shared" si="85"/>
        <v>0</v>
      </c>
      <c r="G188" s="354">
        <f t="shared" si="85"/>
        <v>0</v>
      </c>
      <c r="H188" s="354">
        <f t="shared" si="85"/>
        <v>0.66411389301527524</v>
      </c>
      <c r="I188" s="354"/>
      <c r="J188" s="354"/>
      <c r="K188" s="354">
        <f>SUM(K191,K193)</f>
        <v>0.73164563522327519</v>
      </c>
      <c r="L188" s="354">
        <f>SUM(L191,L193)</f>
        <v>0.77159084584727533</v>
      </c>
      <c r="M188" s="354">
        <f>SUM(M191,M193)</f>
        <v>0.82247580127127518</v>
      </c>
      <c r="N188" s="354"/>
      <c r="O188" s="352">
        <f t="shared" si="72"/>
        <v>0.64594985146027506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4.5899169468999999</v>
      </c>
      <c r="D190" s="360">
        <f t="shared" si="86"/>
        <v>4.8921409468999997</v>
      </c>
      <c r="E190" s="360">
        <f t="shared" si="86"/>
        <v>7.1864591363999999</v>
      </c>
      <c r="F190" s="360">
        <f t="shared" si="86"/>
        <v>0</v>
      </c>
      <c r="G190" s="360">
        <f t="shared" si="86"/>
        <v>0</v>
      </c>
      <c r="H190" s="360">
        <f t="shared" si="86"/>
        <v>7.8068591364</v>
      </c>
      <c r="I190" s="360">
        <f t="shared" si="86"/>
        <v>0</v>
      </c>
      <c r="J190" s="360">
        <f t="shared" si="86"/>
        <v>0</v>
      </c>
      <c r="K190" s="360">
        <f t="shared" si="86"/>
        <v>8.6007151363999998</v>
      </c>
      <c r="L190" s="360">
        <f t="shared" si="86"/>
        <v>9.0702831364000005</v>
      </c>
      <c r="M190" s="360">
        <f t="shared" si="86"/>
        <v>9.6684511363999999</v>
      </c>
      <c r="N190" s="361"/>
      <c r="O190" s="362">
        <f t="shared" si="72"/>
        <v>7.5933353489005864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9.5621739754767704E-2</v>
      </c>
      <c r="D191" s="354">
        <f t="shared" si="87"/>
        <v>0.10191797234676769</v>
      </c>
      <c r="E191" s="354">
        <f t="shared" si="87"/>
        <v>0.1497155031886212</v>
      </c>
      <c r="F191" s="354">
        <f t="shared" si="87"/>
        <v>0</v>
      </c>
      <c r="G191" s="354">
        <f t="shared" si="87"/>
        <v>0</v>
      </c>
      <c r="H191" s="354">
        <f t="shared" si="87"/>
        <v>0.16264029638862121</v>
      </c>
      <c r="I191" s="354"/>
      <c r="J191" s="354"/>
      <c r="K191" s="354">
        <f>SUM(K192:K192)</f>
        <v>0.17917869843662121</v>
      </c>
      <c r="L191" s="354">
        <f>SUM(L192:L192)</f>
        <v>0.18896120858062121</v>
      </c>
      <c r="M191" s="354">
        <f>SUM(M192:M192)</f>
        <v>0.2014228425246212</v>
      </c>
      <c r="N191" s="354"/>
      <c r="O191" s="352">
        <f t="shared" si="72"/>
        <v>0.15819195532364594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9.5621739754767704E-2</v>
      </c>
      <c r="D192" s="246">
        <f t="shared" si="88"/>
        <v>0.10191797234676769</v>
      </c>
      <c r="E192" s="246">
        <f t="shared" si="88"/>
        <v>0.1497155031886212</v>
      </c>
      <c r="F192" s="246">
        <f t="shared" si="88"/>
        <v>0</v>
      </c>
      <c r="G192" s="246">
        <f t="shared" si="88"/>
        <v>0</v>
      </c>
      <c r="H192" s="246">
        <f t="shared" si="88"/>
        <v>0.16264029638862121</v>
      </c>
      <c r="I192" s="34"/>
      <c r="J192" s="39"/>
      <c r="K192" s="246">
        <f>0.020833*K190</f>
        <v>0.17917869843662121</v>
      </c>
      <c r="L192" s="246">
        <f t="shared" ref="L192:M192" si="89">0.020833*L190</f>
        <v>0.18896120858062121</v>
      </c>
      <c r="M192" s="246">
        <f t="shared" si="89"/>
        <v>0.2014228425246212</v>
      </c>
      <c r="N192" s="39"/>
      <c r="O192" s="246">
        <f t="shared" si="72"/>
        <v>0.15819195532364594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0.29483331508412147</v>
      </c>
      <c r="D193" s="354">
        <f>SUM(D194,D195)</f>
        <v>0.31424667372412152</v>
      </c>
      <c r="E193" s="354">
        <f t="shared" ref="E193:M193" si="90">SUM(E194,E195)</f>
        <v>0.46162220262665404</v>
      </c>
      <c r="F193" s="354">
        <f t="shared" si="90"/>
        <v>0</v>
      </c>
      <c r="G193" s="354">
        <f t="shared" si="90"/>
        <v>0</v>
      </c>
      <c r="H193" s="354">
        <f t="shared" si="90"/>
        <v>0.50147359662665403</v>
      </c>
      <c r="I193" s="354"/>
      <c r="J193" s="354"/>
      <c r="K193" s="354">
        <f t="shared" si="90"/>
        <v>0.55246693678665404</v>
      </c>
      <c r="L193" s="354">
        <f t="shared" si="90"/>
        <v>0.58262963726665407</v>
      </c>
      <c r="M193" s="354">
        <f t="shared" si="90"/>
        <v>0.621052958746654</v>
      </c>
      <c r="N193" s="354"/>
      <c r="O193" s="352">
        <f t="shared" si="72"/>
        <v>0.48775789613662923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9.5621739754767704E-2</v>
      </c>
      <c r="D194" s="39">
        <f t="shared" ref="D194:M194" si="91">D192</f>
        <v>0.10191797234676769</v>
      </c>
      <c r="E194" s="39">
        <f t="shared" si="91"/>
        <v>0.1497155031886212</v>
      </c>
      <c r="F194" s="39">
        <f t="shared" si="91"/>
        <v>0</v>
      </c>
      <c r="G194" s="39">
        <f t="shared" si="91"/>
        <v>0</v>
      </c>
      <c r="H194" s="39">
        <f>H192</f>
        <v>0.16264029638862121</v>
      </c>
      <c r="I194" s="39"/>
      <c r="J194" s="39"/>
      <c r="K194" s="39">
        <f t="shared" si="91"/>
        <v>0.17917869843662121</v>
      </c>
      <c r="L194" s="39">
        <f t="shared" si="91"/>
        <v>0.18896120858062121</v>
      </c>
      <c r="M194" s="39">
        <f t="shared" si="91"/>
        <v>0.2014228425246212</v>
      </c>
      <c r="N194" s="39"/>
      <c r="O194" s="246">
        <f t="shared" si="72"/>
        <v>0.15819195532364594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0.1992115753293538</v>
      </c>
      <c r="D195" s="246">
        <f t="shared" ref="D195:H195" si="92">0.043402*D190</f>
        <v>0.2123287013773538</v>
      </c>
      <c r="E195" s="246">
        <f t="shared" si="92"/>
        <v>0.31190669943803284</v>
      </c>
      <c r="F195" s="246">
        <f t="shared" si="92"/>
        <v>0</v>
      </c>
      <c r="G195" s="246">
        <f t="shared" si="92"/>
        <v>0</v>
      </c>
      <c r="H195" s="246">
        <f t="shared" si="92"/>
        <v>0.33883330023803282</v>
      </c>
      <c r="I195" s="34"/>
      <c r="J195" s="34"/>
      <c r="K195" s="246">
        <f t="shared" ref="K195:M195" si="93">0.043402*K190</f>
        <v>0.37328823835003283</v>
      </c>
      <c r="L195" s="246">
        <f t="shared" si="93"/>
        <v>0.39366842868603286</v>
      </c>
      <c r="M195" s="246">
        <f t="shared" si="93"/>
        <v>0.41963011622203283</v>
      </c>
      <c r="N195" s="39"/>
      <c r="O195" s="246">
        <f t="shared" si="72"/>
        <v>0.32956594081298329</v>
      </c>
      <c r="P195" s="246"/>
    </row>
    <row r="196" spans="1:17" ht="28.8" x14ac:dyDescent="0.3">
      <c r="A196" s="370">
        <v>10</v>
      </c>
      <c r="B196" s="371" t="s">
        <v>134</v>
      </c>
      <c r="C196" s="510">
        <v>1.7600000000000001E-2</v>
      </c>
      <c r="D196" s="510">
        <v>1.7600000000000001E-2</v>
      </c>
      <c r="E196" s="510">
        <v>1.7600000000000001E-2</v>
      </c>
      <c r="F196" s="510">
        <v>0</v>
      </c>
      <c r="G196" s="510">
        <v>0</v>
      </c>
      <c r="H196" s="510">
        <v>1.7600000000000001E-2</v>
      </c>
      <c r="I196" s="510">
        <v>0</v>
      </c>
      <c r="J196" s="510">
        <v>0</v>
      </c>
      <c r="K196" s="510">
        <v>1.7600000000000001E-2</v>
      </c>
      <c r="L196" s="510">
        <v>1.7600000000000001E-2</v>
      </c>
      <c r="M196" s="510">
        <v>1.7600000000000001E-2</v>
      </c>
      <c r="N196" s="373"/>
      <c r="O196" s="374">
        <f t="shared" si="72"/>
        <v>1.7600000000000001E-2</v>
      </c>
    </row>
    <row r="197" spans="1:17" ht="18" x14ac:dyDescent="0.3">
      <c r="A197" s="579" t="s">
        <v>60</v>
      </c>
      <c r="B197" s="579"/>
      <c r="C197" s="340">
        <f>SUM(C188,C190,C196)</f>
        <v>4.9979720017388889</v>
      </c>
      <c r="D197" s="340">
        <f t="shared" ref="D197:M197" si="94">SUM(D188,D190,D196)</f>
        <v>5.3259055929708889</v>
      </c>
      <c r="E197" s="340">
        <f t="shared" si="94"/>
        <v>7.8153968422152751</v>
      </c>
      <c r="F197" s="340">
        <f t="shared" si="94"/>
        <v>0</v>
      </c>
      <c r="G197" s="340">
        <f t="shared" si="94"/>
        <v>0</v>
      </c>
      <c r="H197" s="340">
        <f t="shared" si="94"/>
        <v>8.4885730294152744</v>
      </c>
      <c r="I197" s="340">
        <f t="shared" si="94"/>
        <v>0</v>
      </c>
      <c r="J197" s="340">
        <f t="shared" si="94"/>
        <v>0</v>
      </c>
      <c r="K197" s="340">
        <f t="shared" si="94"/>
        <v>9.3499607716232749</v>
      </c>
      <c r="L197" s="340">
        <f t="shared" si="94"/>
        <v>9.859473982247275</v>
      </c>
      <c r="M197" s="340">
        <f t="shared" si="94"/>
        <v>10.508526937671276</v>
      </c>
      <c r="N197" s="356"/>
      <c r="O197" s="467">
        <f t="shared" si="72"/>
        <v>8.2568852003608626</v>
      </c>
      <c r="P197" t="s">
        <v>277</v>
      </c>
      <c r="Q197"/>
    </row>
    <row r="198" spans="1:17" ht="15.6" x14ac:dyDescent="0.3">
      <c r="M198" s="336" t="s">
        <v>150</v>
      </c>
      <c r="O198" s="337">
        <f>O197/SUM($O$101,$O$149,$O$197)</f>
        <v>0.3490855201965038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280B-06FF-46C3-A1D5-F96E4EF84734}">
  <dimension ref="A1:Q204"/>
  <sheetViews>
    <sheetView topLeftCell="A69" zoomScale="80" zoomScaleNormal="80" workbookViewId="0">
      <selection activeCell="A79" sqref="A79:XFD7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305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104</v>
      </c>
      <c r="E5" s="417">
        <f t="shared" si="0"/>
        <v>244</v>
      </c>
      <c r="F5" s="417">
        <f t="shared" si="0"/>
        <v>0</v>
      </c>
      <c r="G5" s="417">
        <f t="shared" si="0"/>
        <v>0</v>
      </c>
      <c r="H5" s="417">
        <f t="shared" si="0"/>
        <v>140</v>
      </c>
      <c r="I5" s="456">
        <f t="shared" si="0"/>
        <v>0</v>
      </c>
      <c r="J5" s="417">
        <f t="shared" si="0"/>
        <v>17</v>
      </c>
      <c r="K5" s="417">
        <f t="shared" si="0"/>
        <v>123</v>
      </c>
      <c r="L5" s="417">
        <f t="shared" si="0"/>
        <v>10</v>
      </c>
      <c r="M5" s="417">
        <f t="shared" si="0"/>
        <v>104</v>
      </c>
      <c r="N5" s="604">
        <f>SUM(C5:M5)</f>
        <v>743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6908.2</v>
      </c>
      <c r="D7" s="401">
        <f t="shared" si="0"/>
        <v>922737.43</v>
      </c>
      <c r="E7" s="401">
        <f t="shared" si="0"/>
        <v>2129489.7400000002</v>
      </c>
      <c r="F7" s="401">
        <f t="shared" si="0"/>
        <v>0</v>
      </c>
      <c r="G7" s="401">
        <f t="shared" si="0"/>
        <v>0</v>
      </c>
      <c r="H7" s="401">
        <f t="shared" si="0"/>
        <v>1086322.49</v>
      </c>
      <c r="I7" s="401">
        <f t="shared" si="0"/>
        <v>0</v>
      </c>
      <c r="J7" s="401">
        <f t="shared" si="0"/>
        <v>118166.62999999999</v>
      </c>
      <c r="K7" s="401">
        <f t="shared" si="0"/>
        <v>940949.01</v>
      </c>
      <c r="L7" s="401">
        <f t="shared" si="0"/>
        <v>74143.44</v>
      </c>
      <c r="M7" s="401">
        <f t="shared" si="0"/>
        <v>661682.03</v>
      </c>
      <c r="N7" s="610">
        <f>SUM(C7:M7)</f>
        <v>5940398.9700000007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0.80210000000000004</v>
      </c>
      <c r="D9" s="405">
        <f t="shared" ref="D9:M9" si="1">SUM(D10:D15)</f>
        <v>1.1333084881788746</v>
      </c>
      <c r="E9" s="405">
        <f t="shared" si="1"/>
        <v>1.3107634107790158</v>
      </c>
      <c r="F9" s="405">
        <f t="shared" ref="F9:F47" si="2">IF(F$7 &gt; 0,(F64*F$62+F113*F$111+F162*F$160)/(SUM(F$160,F$111,F$62)),0)</f>
        <v>0</v>
      </c>
      <c r="G9" s="405" t="e">
        <f t="shared" si="1"/>
        <v>#DIV/0!</v>
      </c>
      <c r="H9" s="405">
        <f t="shared" si="1"/>
        <v>1.8815124554025942</v>
      </c>
      <c r="I9" s="405">
        <f t="shared" ref="I9:I47" si="3">IF(I$7 &gt; 0,(I64*I$62+I113*I$111+I162*I$160)/(SUM(I$160,I$111,I$62)),0)</f>
        <v>0</v>
      </c>
      <c r="J9" s="405">
        <f t="shared" si="1"/>
        <v>2.3164818675125121</v>
      </c>
      <c r="K9" s="405">
        <f t="shared" si="1"/>
        <v>2.6613737970168221</v>
      </c>
      <c r="L9" s="405">
        <f t="shared" si="1"/>
        <v>3.0496056150305408</v>
      </c>
      <c r="M9" s="405">
        <f t="shared" si="1"/>
        <v>3.6140267583362364</v>
      </c>
      <c r="N9" s="603">
        <f>SUM(N10:O15)</f>
        <v>1.8991765577480291</v>
      </c>
      <c r="O9" s="603"/>
      <c r="P9" s="406">
        <f t="shared" ref="P9:P47" si="4">N9/$N$47</f>
        <v>0.2505232178413021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0.78562705718353709</v>
      </c>
      <c r="E10" s="422">
        <f t="shared" si="6"/>
        <v>0.90523038955003365</v>
      </c>
      <c r="F10" s="422">
        <f t="shared" si="2"/>
        <v>0</v>
      </c>
      <c r="G10" s="422" t="e">
        <f t="shared" si="6"/>
        <v>#DIV/0!</v>
      </c>
      <c r="H10" s="422">
        <f t="shared" si="6"/>
        <v>1.3601637470002117</v>
      </c>
      <c r="I10" s="422">
        <f t="shared" si="3"/>
        <v>0</v>
      </c>
      <c r="J10" s="422">
        <f t="shared" si="6"/>
        <v>1.0037053083514356</v>
      </c>
      <c r="K10" s="422">
        <f t="shared" si="6"/>
        <v>1.8940697011817886</v>
      </c>
      <c r="L10" s="422">
        <f t="shared" si="6"/>
        <v>2.0875828629208462</v>
      </c>
      <c r="M10" s="422">
        <f t="shared" si="6"/>
        <v>2.3572395716731194</v>
      </c>
      <c r="N10" s="600">
        <f t="shared" ref="N10:N15" si="7">(O64*$O$61+O112*$O$109+O160*$O$157)/$N$7</f>
        <v>1.3045488536838121</v>
      </c>
      <c r="O10" s="600"/>
      <c r="P10" s="423">
        <f t="shared" si="4"/>
        <v>0.17208498879302775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3.1425082287341484E-2</v>
      </c>
      <c r="E11" s="440">
        <f t="shared" si="6"/>
        <v>3.6209215582001346E-2</v>
      </c>
      <c r="F11" s="440">
        <f t="shared" si="2"/>
        <v>0</v>
      </c>
      <c r="G11" s="440" t="e">
        <f t="shared" si="6"/>
        <v>#DIV/0!</v>
      </c>
      <c r="H11" s="440">
        <f t="shared" si="6"/>
        <v>5.4406549880008474E-2</v>
      </c>
      <c r="I11" s="440">
        <f t="shared" si="3"/>
        <v>0</v>
      </c>
      <c r="J11" s="440">
        <f t="shared" si="6"/>
        <v>6.0222318501086128E-2</v>
      </c>
      <c r="K11" s="440">
        <f t="shared" si="6"/>
        <v>7.5762788047271545E-2</v>
      </c>
      <c r="L11" s="440">
        <f t="shared" si="6"/>
        <v>8.3503314516833849E-2</v>
      </c>
      <c r="M11" s="440">
        <f t="shared" si="6"/>
        <v>9.4289582866924765E-2</v>
      </c>
      <c r="N11" s="599">
        <f t="shared" si="7"/>
        <v>5.2581268989335232E-2</v>
      </c>
      <c r="O11" s="599"/>
      <c r="P11" s="441">
        <f t="shared" si="4"/>
        <v>6.9360737692588043E-3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3.0045214287015537E-2</v>
      </c>
      <c r="E12" s="440">
        <f t="shared" si="6"/>
        <v>3.1944261390054872E-2</v>
      </c>
      <c r="F12" s="440">
        <f t="shared" si="2"/>
        <v>0</v>
      </c>
      <c r="G12" s="440" t="e">
        <f t="shared" si="6"/>
        <v>#DIV/0!</v>
      </c>
      <c r="H12" s="440">
        <f t="shared" si="6"/>
        <v>6.7500541169869359E-3</v>
      </c>
      <c r="I12" s="440">
        <f t="shared" si="3"/>
        <v>0</v>
      </c>
      <c r="J12" s="440">
        <f t="shared" si="6"/>
        <v>8.9004505510565893E-2</v>
      </c>
      <c r="K12" s="440">
        <f t="shared" si="6"/>
        <v>4.0356908687326221E-2</v>
      </c>
      <c r="L12" s="440">
        <f t="shared" si="6"/>
        <v>0.16033490900880779</v>
      </c>
      <c r="M12" s="440">
        <f t="shared" si="6"/>
        <v>6.5479897237046017E-2</v>
      </c>
      <c r="N12" s="599">
        <f t="shared" si="7"/>
        <v>3.4810349627745617E-2</v>
      </c>
      <c r="O12" s="599"/>
      <c r="P12" s="441">
        <f t="shared" si="4"/>
        <v>4.5918852396032083E-3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0.16889999999999997</v>
      </c>
      <c r="F13" s="422">
        <f t="shared" si="2"/>
        <v>0</v>
      </c>
      <c r="G13" s="422" t="e">
        <f t="shared" si="6"/>
        <v>#DIV/0!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0.23384485254944895</v>
      </c>
      <c r="L13" s="422">
        <f t="shared" si="6"/>
        <v>0.23382379778979773</v>
      </c>
      <c r="M13" s="422">
        <f t="shared" si="6"/>
        <v>0.27603064073086592</v>
      </c>
      <c r="N13" s="600">
        <f t="shared" si="7"/>
        <v>0.19144053134380634</v>
      </c>
      <c r="O13" s="600"/>
      <c r="P13" s="423">
        <f t="shared" si="4"/>
        <v>2.5253206576206114E-2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0.1106</v>
      </c>
      <c r="D14" s="440">
        <f t="shared" si="6"/>
        <v>0.15641113442098042</v>
      </c>
      <c r="E14" s="440">
        <f t="shared" si="6"/>
        <v>0.16847954425692607</v>
      </c>
      <c r="F14" s="440">
        <f t="shared" si="2"/>
        <v>0</v>
      </c>
      <c r="G14" s="440" t="e">
        <f t="shared" si="6"/>
        <v>#DIV/0!</v>
      </c>
      <c r="H14" s="440">
        <f t="shared" si="6"/>
        <v>0.26329210440538703</v>
      </c>
      <c r="I14" s="440">
        <f t="shared" si="3"/>
        <v>0</v>
      </c>
      <c r="J14" s="440">
        <f t="shared" si="6"/>
        <v>0.59644973514942412</v>
      </c>
      <c r="K14" s="440">
        <f t="shared" si="6"/>
        <v>0.41733954655098682</v>
      </c>
      <c r="L14" s="440">
        <f t="shared" si="6"/>
        <v>0.48436073079425501</v>
      </c>
      <c r="M14" s="440">
        <f t="shared" si="6"/>
        <v>0.82098706582828007</v>
      </c>
      <c r="N14" s="599">
        <f t="shared" si="7"/>
        <v>0.30843152238645005</v>
      </c>
      <c r="O14" s="599"/>
      <c r="P14" s="441">
        <f t="shared" si="4"/>
        <v>4.0685663034703841E-2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7.3640317168797813E-3</v>
      </c>
      <c r="O15" s="600"/>
      <c r="P15" s="423">
        <f t="shared" si="4"/>
        <v>9.714004285023911E-4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3.1540737265999996</v>
      </c>
      <c r="D16" s="405">
        <f t="shared" si="8"/>
        <v>3.0045206179773016</v>
      </c>
      <c r="E16" s="405">
        <f t="shared" si="8"/>
        <v>4.8002971339756151</v>
      </c>
      <c r="F16" s="405">
        <f t="shared" si="2"/>
        <v>0</v>
      </c>
      <c r="G16" s="405" t="e">
        <f t="shared" si="8"/>
        <v>#DIV/0!</v>
      </c>
      <c r="H16" s="405">
        <f t="shared" si="8"/>
        <v>4.7645174389140843</v>
      </c>
      <c r="I16" s="405">
        <f t="shared" si="3"/>
        <v>0</v>
      </c>
      <c r="J16" s="405">
        <f t="shared" si="8"/>
        <v>5.0417080564003065</v>
      </c>
      <c r="K16" s="405">
        <f t="shared" si="8"/>
        <v>4.7402625848549373</v>
      </c>
      <c r="L16" s="405">
        <f t="shared" si="8"/>
        <v>4.9267519590045818</v>
      </c>
      <c r="M16" s="405">
        <f t="shared" si="8"/>
        <v>4.8193436891787282</v>
      </c>
      <c r="N16" s="603">
        <f>SUM(N17:O19,N23:O24)</f>
        <v>4.511889719049174</v>
      </c>
      <c r="O16" s="603"/>
      <c r="P16" s="406">
        <f t="shared" si="4"/>
        <v>0.5951701153586233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1.6362000000000001</v>
      </c>
      <c r="D17" s="422">
        <f t="shared" si="9"/>
        <v>1.5516608226784516</v>
      </c>
      <c r="E17" s="422">
        <f t="shared" si="9"/>
        <v>2.4094719730751084</v>
      </c>
      <c r="F17" s="422">
        <f t="shared" si="2"/>
        <v>0</v>
      </c>
      <c r="G17" s="422" t="e">
        <f t="shared" si="9"/>
        <v>#DIV/0!</v>
      </c>
      <c r="H17" s="422">
        <f t="shared" si="9"/>
        <v>2.3897286639449029</v>
      </c>
      <c r="I17" s="422">
        <f t="shared" si="3"/>
        <v>0</v>
      </c>
      <c r="J17" s="422">
        <f t="shared" si="9"/>
        <v>2.5273433673956851</v>
      </c>
      <c r="K17" s="422">
        <f t="shared" si="9"/>
        <v>2.3744777326446203</v>
      </c>
      <c r="L17" s="422">
        <f t="shared" si="9"/>
        <v>2.4804690336191579</v>
      </c>
      <c r="M17" s="422">
        <f t="shared" si="9"/>
        <v>2.4200240984510342</v>
      </c>
      <c r="N17" s="600">
        <f t="shared" ref="N17:N24" si="10">(O71*$O$61+O119*$O$109+O167*$O$157)/$N$7</f>
        <v>2.2705794187030834</v>
      </c>
      <c r="O17" s="600"/>
      <c r="P17" s="423">
        <f t="shared" si="4"/>
        <v>0.29951552425027295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0.69357372660000005</v>
      </c>
      <c r="D18" s="440">
        <f t="shared" si="9"/>
        <v>0.65773816110763694</v>
      </c>
      <c r="E18" s="440">
        <f t="shared" si="9"/>
        <v>1.0213583030827269</v>
      </c>
      <c r="F18" s="440">
        <f t="shared" si="2"/>
        <v>0</v>
      </c>
      <c r="G18" s="440" t="e">
        <f t="shared" si="9"/>
        <v>#DIV/0!</v>
      </c>
      <c r="H18" s="440">
        <f t="shared" si="9"/>
        <v>1.0129892525455968</v>
      </c>
      <c r="I18" s="440">
        <f t="shared" si="3"/>
        <v>0</v>
      </c>
      <c r="J18" s="440">
        <f t="shared" si="9"/>
        <v>1.0713231620354593</v>
      </c>
      <c r="K18" s="440">
        <f t="shared" si="9"/>
        <v>1.006524489523926</v>
      </c>
      <c r="L18" s="440">
        <f t="shared" si="9"/>
        <v>1.0514534600679257</v>
      </c>
      <c r="M18" s="440">
        <f t="shared" si="9"/>
        <v>1.0258312751647043</v>
      </c>
      <c r="N18" s="599">
        <f t="shared" si="10"/>
        <v>0.96248272153230641</v>
      </c>
      <c r="O18" s="599"/>
      <c r="P18" s="441">
        <f t="shared" si="4"/>
        <v>0.12696253412102099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0.61609999999999987</v>
      </c>
      <c r="D19" s="422">
        <f t="shared" si="9"/>
        <v>0.59684040822533868</v>
      </c>
      <c r="E19" s="422">
        <f t="shared" si="9"/>
        <v>1.0526432373715029</v>
      </c>
      <c r="F19" s="422">
        <f t="shared" si="2"/>
        <v>0</v>
      </c>
      <c r="G19" s="422" t="e">
        <f t="shared" si="9"/>
        <v>#DIV/0!</v>
      </c>
      <c r="H19" s="422">
        <f t="shared" si="9"/>
        <v>1.0473382992825637</v>
      </c>
      <c r="I19" s="422">
        <f t="shared" si="3"/>
        <v>0</v>
      </c>
      <c r="J19" s="422">
        <f t="shared" si="9"/>
        <v>1.1102601223458772</v>
      </c>
      <c r="K19" s="422">
        <f t="shared" si="9"/>
        <v>1.046394617050503</v>
      </c>
      <c r="L19" s="422">
        <f t="shared" si="9"/>
        <v>1.0696604166464356</v>
      </c>
      <c r="M19" s="422">
        <f t="shared" si="9"/>
        <v>1.0554072585679861</v>
      </c>
      <c r="N19" s="600">
        <f t="shared" si="10"/>
        <v>0.98104105047173262</v>
      </c>
      <c r="O19" s="600"/>
      <c r="P19" s="423">
        <f t="shared" si="4"/>
        <v>0.1294105910247853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0.55030000000000001</v>
      </c>
      <c r="D20" s="440">
        <f t="shared" si="9"/>
        <v>0.53308624648509173</v>
      </c>
      <c r="E20" s="440">
        <f t="shared" si="9"/>
        <v>0.94022475740596889</v>
      </c>
      <c r="F20" s="440">
        <f t="shared" si="2"/>
        <v>0</v>
      </c>
      <c r="G20" s="440" t="e">
        <f t="shared" si="9"/>
        <v>#DIV/0!</v>
      </c>
      <c r="H20" s="440">
        <f t="shared" si="9"/>
        <v>0.93549181625154421</v>
      </c>
      <c r="I20" s="440">
        <f t="shared" si="3"/>
        <v>0</v>
      </c>
      <c r="J20" s="440">
        <f t="shared" si="9"/>
        <v>0.99634186555882986</v>
      </c>
      <c r="K20" s="440">
        <f t="shared" si="9"/>
        <v>0.93466357281251611</v>
      </c>
      <c r="L20" s="440">
        <f t="shared" si="9"/>
        <v>0.9553981481301651</v>
      </c>
      <c r="M20" s="440">
        <f t="shared" si="9"/>
        <v>0.94269044283853398</v>
      </c>
      <c r="N20" s="599">
        <f t="shared" si="10"/>
        <v>0.87636335041617575</v>
      </c>
      <c r="O20" s="599"/>
      <c r="P20" s="441">
        <f t="shared" si="4"/>
        <v>0.11560239918124211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5.8400000000000001E-2</v>
      </c>
      <c r="D21" s="422">
        <f t="shared" si="9"/>
        <v>5.6545066524504167E-2</v>
      </c>
      <c r="E21" s="422">
        <f t="shared" si="9"/>
        <v>9.9725136679925955E-2</v>
      </c>
      <c r="F21" s="422">
        <f t="shared" si="2"/>
        <v>0</v>
      </c>
      <c r="G21" s="422" t="e">
        <f t="shared" si="9"/>
        <v>#DIV/0!</v>
      </c>
      <c r="H21" s="422">
        <f t="shared" si="9"/>
        <v>9.9217135446583629E-2</v>
      </c>
      <c r="I21" s="422">
        <f t="shared" si="3"/>
        <v>0</v>
      </c>
      <c r="J21" s="422">
        <f t="shared" si="9"/>
        <v>0.10105092021326156</v>
      </c>
      <c r="K21" s="422">
        <f t="shared" si="9"/>
        <v>9.9122546163261285E-2</v>
      </c>
      <c r="L21" s="422">
        <f t="shared" si="9"/>
        <v>0.10135745967546152</v>
      </c>
      <c r="M21" s="422">
        <f t="shared" si="9"/>
        <v>9.9989914964140711E-2</v>
      </c>
      <c r="N21" s="600">
        <f t="shared" si="10"/>
        <v>9.2857698794766283E-2</v>
      </c>
      <c r="O21" s="600"/>
      <c r="P21" s="423">
        <f t="shared" si="4"/>
        <v>1.2248997813551172E-2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7.4000000000000003E-3</v>
      </c>
      <c r="D22" s="440">
        <f t="shared" si="9"/>
        <v>7.2090952157430107E-3</v>
      </c>
      <c r="E22" s="440">
        <f t="shared" si="9"/>
        <v>1.2693343285607939E-2</v>
      </c>
      <c r="F22" s="440">
        <f t="shared" si="2"/>
        <v>0</v>
      </c>
      <c r="G22" s="440" t="e">
        <f t="shared" si="9"/>
        <v>#DIV/0!</v>
      </c>
      <c r="H22" s="440">
        <f t="shared" si="9"/>
        <v>1.2629347584435999E-2</v>
      </c>
      <c r="I22" s="440">
        <f t="shared" si="3"/>
        <v>0</v>
      </c>
      <c r="J22" s="440">
        <f t="shared" si="9"/>
        <v>1.286733657378568E-2</v>
      </c>
      <c r="K22" s="440">
        <f t="shared" si="9"/>
        <v>1.2608498074725642E-2</v>
      </c>
      <c r="L22" s="440">
        <f t="shared" si="9"/>
        <v>1.2904808840809112E-2</v>
      </c>
      <c r="M22" s="440">
        <f t="shared" si="9"/>
        <v>1.27269007653117E-2</v>
      </c>
      <c r="N22" s="599">
        <f t="shared" si="10"/>
        <v>1.1820001260790736E-2</v>
      </c>
      <c r="O22" s="599"/>
      <c r="P22" s="441">
        <f t="shared" si="4"/>
        <v>1.5591940299920313E-3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0.15920000000000001</v>
      </c>
      <c r="D23" s="422">
        <f t="shared" si="9"/>
        <v>0.1518148457790425</v>
      </c>
      <c r="E23" s="422">
        <f t="shared" si="9"/>
        <v>0.24466670290602102</v>
      </c>
      <c r="F23" s="422">
        <f t="shared" si="2"/>
        <v>0</v>
      </c>
      <c r="G23" s="422" t="e">
        <f t="shared" si="9"/>
        <v>#DIV/0!</v>
      </c>
      <c r="H23" s="422">
        <f t="shared" si="9"/>
        <v>0.24289729361121853</v>
      </c>
      <c r="I23" s="422">
        <f t="shared" si="3"/>
        <v>0</v>
      </c>
      <c r="J23" s="422">
        <f t="shared" si="9"/>
        <v>0.25708961280354697</v>
      </c>
      <c r="K23" s="422">
        <f t="shared" si="9"/>
        <v>0.2417626566757321</v>
      </c>
      <c r="L23" s="422">
        <f t="shared" si="9"/>
        <v>0.25087792710993717</v>
      </c>
      <c r="M23" s="422">
        <f t="shared" si="9"/>
        <v>0.24560714474292131</v>
      </c>
      <c r="N23" s="600">
        <f t="shared" si="10"/>
        <v>0.22979021974630096</v>
      </c>
      <c r="O23" s="600"/>
      <c r="P23" s="423">
        <f t="shared" si="4"/>
        <v>3.0311971282735772E-2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4.9000000000000002E-2</v>
      </c>
      <c r="D24" s="440">
        <f t="shared" si="9"/>
        <v>4.6466380186831704E-2</v>
      </c>
      <c r="E24" s="440">
        <f t="shared" si="9"/>
        <v>7.2156917540255439E-2</v>
      </c>
      <c r="F24" s="440">
        <f t="shared" si="2"/>
        <v>0</v>
      </c>
      <c r="G24" s="440" t="e">
        <f t="shared" si="9"/>
        <v>#DIV/0!</v>
      </c>
      <c r="H24" s="440">
        <f t="shared" si="9"/>
        <v>7.156392952980288E-2</v>
      </c>
      <c r="I24" s="440">
        <f t="shared" si="3"/>
        <v>0</v>
      </c>
      <c r="J24" s="440">
        <f t="shared" si="9"/>
        <v>7.5691791819737939E-2</v>
      </c>
      <c r="K24" s="440">
        <f t="shared" si="9"/>
        <v>7.1103088960155242E-2</v>
      </c>
      <c r="L24" s="440">
        <f t="shared" si="9"/>
        <v>7.4291121561125287E-2</v>
      </c>
      <c r="M24" s="440">
        <f t="shared" si="9"/>
        <v>7.2473912252082773E-2</v>
      </c>
      <c r="N24" s="599">
        <f t="shared" si="10"/>
        <v>6.799630859575076E-2</v>
      </c>
      <c r="O24" s="599"/>
      <c r="P24" s="441">
        <f t="shared" si="4"/>
        <v>8.9694946798083448E-3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0.47020000000000006</v>
      </c>
      <c r="D25" s="405">
        <f t="shared" ref="D25:M25" si="11">SUM(D26:D28)</f>
        <v>0.46858865259860549</v>
      </c>
      <c r="E25" s="405">
        <f t="shared" si="11"/>
        <v>0.56548176874756861</v>
      </c>
      <c r="F25" s="405">
        <f t="shared" si="2"/>
        <v>0</v>
      </c>
      <c r="G25" s="405" t="e">
        <f t="shared" si="11"/>
        <v>#DIV/0!</v>
      </c>
      <c r="H25" s="405">
        <f t="shared" si="11"/>
        <v>0.56519830755045863</v>
      </c>
      <c r="I25" s="405">
        <f t="shared" si="3"/>
        <v>0</v>
      </c>
      <c r="J25" s="405">
        <f>SUM(J26:J28)</f>
        <v>1.1313006771793357</v>
      </c>
      <c r="K25" s="405">
        <f t="shared" si="11"/>
        <v>0.56147555550114236</v>
      </c>
      <c r="L25" s="405">
        <f t="shared" si="11"/>
        <v>0.56878877686279461</v>
      </c>
      <c r="M25" s="405">
        <f t="shared" si="11"/>
        <v>0.56571245800494241</v>
      </c>
      <c r="N25" s="603">
        <f>SUM(N26:O28)</f>
        <v>0.56095615459292958</v>
      </c>
      <c r="O25" s="603"/>
      <c r="P25" s="406">
        <f t="shared" si="4"/>
        <v>7.3996564639120105E-2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0.17910000000000001</v>
      </c>
      <c r="D26" s="422">
        <f t="shared" si="12"/>
        <v>0.17059797875653535</v>
      </c>
      <c r="E26" s="422">
        <f t="shared" si="12"/>
        <v>0.27255290570829421</v>
      </c>
      <c r="F26" s="422">
        <f t="shared" si="2"/>
        <v>0</v>
      </c>
      <c r="G26" s="422" t="e">
        <f t="shared" si="12"/>
        <v>#DIV/0!</v>
      </c>
      <c r="H26" s="422">
        <f t="shared" si="12"/>
        <v>0.27052075405250975</v>
      </c>
      <c r="I26" s="422">
        <f t="shared" si="3"/>
        <v>0</v>
      </c>
      <c r="J26" s="422">
        <f t="shared" si="12"/>
        <v>0.28630184042652312</v>
      </c>
      <c r="K26" s="422">
        <f t="shared" si="12"/>
        <v>0.26914267329427344</v>
      </c>
      <c r="L26" s="422">
        <f t="shared" si="12"/>
        <v>0.27973538678539867</v>
      </c>
      <c r="M26" s="422">
        <f t="shared" si="12"/>
        <v>0.27363468939000812</v>
      </c>
      <c r="N26" s="600">
        <f>(O80*$O$61+O128*$O$109+O176*$O$157)/$N$7</f>
        <v>0.25617914865472402</v>
      </c>
      <c r="O26" s="600"/>
      <c r="P26" s="423">
        <f t="shared" si="4"/>
        <v>3.379297433037376E-2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0.29110000000000003</v>
      </c>
      <c r="D27" s="440">
        <f t="shared" si="12"/>
        <v>0.29799067384207012</v>
      </c>
      <c r="E27" s="440">
        <f t="shared" si="12"/>
        <v>0.2929288630392744</v>
      </c>
      <c r="F27" s="440">
        <f t="shared" si="2"/>
        <v>0</v>
      </c>
      <c r="G27" s="440" t="e">
        <f t="shared" si="12"/>
        <v>#DIV/0!</v>
      </c>
      <c r="H27" s="440">
        <f t="shared" si="12"/>
        <v>0.29467755349794889</v>
      </c>
      <c r="I27" s="440">
        <f t="shared" si="3"/>
        <v>0</v>
      </c>
      <c r="J27" s="440">
        <f t="shared" si="12"/>
        <v>0.30219883675281256</v>
      </c>
      <c r="K27" s="440">
        <f t="shared" si="12"/>
        <v>0.29233288220686898</v>
      </c>
      <c r="L27" s="440">
        <f t="shared" si="12"/>
        <v>0.28905339007739594</v>
      </c>
      <c r="M27" s="440">
        <f t="shared" si="12"/>
        <v>0.29207776861493429</v>
      </c>
      <c r="N27" s="599">
        <f>(O81*$O$61+O129*$O$109+O177*$O$157)/$N$7</f>
        <v>0.29397960881253737</v>
      </c>
      <c r="O27" s="599"/>
      <c r="P27" s="441">
        <f t="shared" si="4"/>
        <v>3.8779289518386807E-2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1.0797397125668139E-2</v>
      </c>
      <c r="O28" s="600"/>
      <c r="P28" s="423">
        <f t="shared" si="4"/>
        <v>1.4243007903595296E-3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1.0797397125668139E-2</v>
      </c>
      <c r="O29" s="599"/>
      <c r="P29" s="441">
        <f t="shared" si="4"/>
        <v>1.4243007903595296E-3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 t="e">
        <f t="shared" si="13"/>
        <v>#DIV/0!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 t="e">
        <f t="shared" si="14"/>
        <v>#DIV/0!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 t="e">
        <f t="shared" si="14"/>
        <v>#DIV/0!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 t="e">
        <f t="shared" si="15"/>
        <v>#DIV/0!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 t="e">
        <f t="shared" si="16"/>
        <v>#DIV/0!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 t="e">
        <f t="shared" si="16"/>
        <v>#DIV/0!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 t="e">
        <f t="shared" si="16"/>
        <v>#DIV/0!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 t="e">
        <f t="shared" si="16"/>
        <v>#DIV/0!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0.3765427601744088</v>
      </c>
      <c r="D38" s="405">
        <f t="shared" si="18"/>
        <v>0.39185874590175174</v>
      </c>
      <c r="E38" s="405">
        <f t="shared" si="18"/>
        <v>0.56796010152500509</v>
      </c>
      <c r="F38" s="405">
        <f t="shared" si="2"/>
        <v>0</v>
      </c>
      <c r="G38" s="405" t="e">
        <f t="shared" si="18"/>
        <v>#DIV/0!</v>
      </c>
      <c r="H38" s="405">
        <f t="shared" si="18"/>
        <v>0.61344476067643372</v>
      </c>
      <c r="I38" s="405">
        <f t="shared" si="3"/>
        <v>0</v>
      </c>
      <c r="J38" s="405">
        <f t="shared" si="18"/>
        <v>0.7221839864537074</v>
      </c>
      <c r="K38" s="405">
        <f t="shared" si="18"/>
        <v>0.67740600628843795</v>
      </c>
      <c r="L38" s="405">
        <f t="shared" si="18"/>
        <v>0.72691850977818395</v>
      </c>
      <c r="M38" s="405">
        <f t="shared" si="18"/>
        <v>0.76553398460676758</v>
      </c>
      <c r="N38" s="603">
        <f t="shared" si="17"/>
        <v>0.59309600419349595</v>
      </c>
      <c r="O38" s="603"/>
      <c r="P38" s="406">
        <f t="shared" si="4"/>
        <v>7.823618022937194E-2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 t="e">
        <f t="shared" si="19"/>
        <v>#DIV/0!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4.4263737265999996</v>
      </c>
      <c r="D40" s="434">
        <f t="shared" si="20"/>
        <v>4.6064177587547821</v>
      </c>
      <c r="E40" s="434">
        <f t="shared" si="20"/>
        <v>6.6765423135021997</v>
      </c>
      <c r="F40" s="434">
        <f t="shared" si="2"/>
        <v>0</v>
      </c>
      <c r="G40" s="434" t="e">
        <f t="shared" si="20"/>
        <v>#DIV/0!</v>
      </c>
      <c r="H40" s="434">
        <f t="shared" si="20"/>
        <v>7.2112282018671365</v>
      </c>
      <c r="I40" s="434">
        <f t="shared" si="3"/>
        <v>0</v>
      </c>
      <c r="J40" s="434">
        <f t="shared" si="20"/>
        <v>8.4894906010921538</v>
      </c>
      <c r="K40" s="434">
        <f t="shared" si="20"/>
        <v>7.9631119373729025</v>
      </c>
      <c r="L40" s="434">
        <f t="shared" si="20"/>
        <v>8.545146350897916</v>
      </c>
      <c r="M40" s="434">
        <f t="shared" si="20"/>
        <v>8.9990829055199058</v>
      </c>
      <c r="N40" s="597">
        <f t="shared" si="17"/>
        <v>6.9720224313901333</v>
      </c>
      <c r="O40" s="597"/>
      <c r="P40" s="435">
        <f t="shared" si="4"/>
        <v>0.91968989783904564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9.2214643846257799E-2</v>
      </c>
      <c r="D41" s="427">
        <f t="shared" si="21"/>
        <v>9.5965501168138373E-2</v>
      </c>
      <c r="E41" s="427">
        <f t="shared" si="21"/>
        <v>0.13909240601719133</v>
      </c>
      <c r="F41" s="427">
        <f t="shared" si="2"/>
        <v>0</v>
      </c>
      <c r="G41" s="427" t="e">
        <f t="shared" si="21"/>
        <v>#DIV/0!</v>
      </c>
      <c r="H41" s="427">
        <f t="shared" si="21"/>
        <v>0.15023151712949812</v>
      </c>
      <c r="I41" s="427">
        <f t="shared" si="3"/>
        <v>0</v>
      </c>
      <c r="J41" s="427">
        <f t="shared" si="21"/>
        <v>0.17686155769255288</v>
      </c>
      <c r="K41" s="427">
        <f t="shared" si="21"/>
        <v>0.16589551099128966</v>
      </c>
      <c r="L41" s="427">
        <f t="shared" si="21"/>
        <v>0.1780210339282563</v>
      </c>
      <c r="M41" s="427">
        <f t="shared" si="21"/>
        <v>0.18747789417069624</v>
      </c>
      <c r="N41" s="598">
        <f t="shared" si="17"/>
        <v>0.14524814331315067</v>
      </c>
      <c r="O41" s="598"/>
      <c r="P41" s="428">
        <f t="shared" si="4"/>
        <v>1.9159899641680841E-2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9.2214643846257799E-2</v>
      </c>
      <c r="D42" s="440">
        <f t="shared" si="22"/>
        <v>9.5965501168138373E-2</v>
      </c>
      <c r="E42" s="440">
        <f t="shared" si="22"/>
        <v>0.13909240601719133</v>
      </c>
      <c r="F42" s="440">
        <f t="shared" si="2"/>
        <v>0</v>
      </c>
      <c r="G42" s="440" t="e">
        <f t="shared" si="22"/>
        <v>#DIV/0!</v>
      </c>
      <c r="H42" s="440">
        <f t="shared" si="22"/>
        <v>0.15023151712949812</v>
      </c>
      <c r="I42" s="440">
        <f t="shared" si="3"/>
        <v>0</v>
      </c>
      <c r="J42" s="440">
        <f t="shared" si="22"/>
        <v>0.17686155769255288</v>
      </c>
      <c r="K42" s="440">
        <f t="shared" si="22"/>
        <v>0.16589551099128966</v>
      </c>
      <c r="L42" s="440">
        <f t="shared" si="22"/>
        <v>0.1780210339282563</v>
      </c>
      <c r="M42" s="440">
        <f t="shared" si="22"/>
        <v>0.18747789417069624</v>
      </c>
      <c r="N42" s="599">
        <f t="shared" si="17"/>
        <v>0.14524814331315067</v>
      </c>
      <c r="O42" s="599"/>
      <c r="P42" s="441">
        <f t="shared" si="4"/>
        <v>1.9159899641680841E-2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0.28432811632815103</v>
      </c>
      <c r="D43" s="427">
        <f t="shared" ref="D43:M43" si="23">SUM(D44,D45)</f>
        <v>0.29589324473361339</v>
      </c>
      <c r="E43" s="427">
        <f t="shared" si="23"/>
        <v>0.42886769550781378</v>
      </c>
      <c r="F43" s="427">
        <f t="shared" si="2"/>
        <v>0</v>
      </c>
      <c r="G43" s="427" t="e">
        <f t="shared" si="23"/>
        <v>#DIV/0!</v>
      </c>
      <c r="H43" s="427">
        <f t="shared" si="23"/>
        <v>0.46321324354693566</v>
      </c>
      <c r="I43" s="427">
        <f t="shared" si="3"/>
        <v>0</v>
      </c>
      <c r="J43" s="427">
        <f t="shared" si="23"/>
        <v>0.54532242876115455</v>
      </c>
      <c r="K43" s="427">
        <f t="shared" si="23"/>
        <v>0.51151049529714832</v>
      </c>
      <c r="L43" s="427">
        <f t="shared" si="23"/>
        <v>0.54889747584992765</v>
      </c>
      <c r="M43" s="427">
        <f t="shared" si="23"/>
        <v>0.57805609043607131</v>
      </c>
      <c r="N43" s="598">
        <f t="shared" si="17"/>
        <v>0.44784786088034528</v>
      </c>
      <c r="O43" s="598"/>
      <c r="P43" s="428">
        <f t="shared" si="4"/>
        <v>5.9076280587691106E-2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9.2214643846257799E-2</v>
      </c>
      <c r="D44" s="440">
        <f t="shared" si="24"/>
        <v>9.5965501168138373E-2</v>
      </c>
      <c r="E44" s="440">
        <f t="shared" si="24"/>
        <v>0.13909240601719133</v>
      </c>
      <c r="F44" s="440">
        <f t="shared" si="2"/>
        <v>0</v>
      </c>
      <c r="G44" s="440" t="e">
        <f t="shared" si="24"/>
        <v>#DIV/0!</v>
      </c>
      <c r="H44" s="440">
        <f t="shared" si="24"/>
        <v>0.15023151712949812</v>
      </c>
      <c r="I44" s="440">
        <f t="shared" si="3"/>
        <v>0</v>
      </c>
      <c r="J44" s="440">
        <f t="shared" si="24"/>
        <v>0.17686155769255288</v>
      </c>
      <c r="K44" s="440">
        <f t="shared" si="24"/>
        <v>0.16589551099128966</v>
      </c>
      <c r="L44" s="440">
        <f t="shared" si="24"/>
        <v>0.1780210339282563</v>
      </c>
      <c r="M44" s="440">
        <f t="shared" si="24"/>
        <v>0.18747789417069624</v>
      </c>
      <c r="N44" s="599">
        <f t="shared" si="17"/>
        <v>0.14524814331315067</v>
      </c>
      <c r="O44" s="599"/>
      <c r="P44" s="441">
        <f t="shared" si="4"/>
        <v>1.9159899641680841E-2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0.1921134724818932</v>
      </c>
      <c r="D45" s="422">
        <f t="shared" si="24"/>
        <v>0.19992774356547502</v>
      </c>
      <c r="E45" s="422">
        <f t="shared" si="24"/>
        <v>0.28977528949062248</v>
      </c>
      <c r="F45" s="422">
        <f t="shared" si="2"/>
        <v>0</v>
      </c>
      <c r="G45" s="422" t="e">
        <f t="shared" si="24"/>
        <v>#DIV/0!</v>
      </c>
      <c r="H45" s="422">
        <f t="shared" si="24"/>
        <v>0.31298172641743754</v>
      </c>
      <c r="I45" s="422">
        <f t="shared" si="3"/>
        <v>0</v>
      </c>
      <c r="J45" s="422">
        <f t="shared" si="24"/>
        <v>0.3684608710686017</v>
      </c>
      <c r="K45" s="422">
        <f t="shared" si="24"/>
        <v>0.34561498430585869</v>
      </c>
      <c r="L45" s="422">
        <f t="shared" si="24"/>
        <v>0.37087644192167141</v>
      </c>
      <c r="M45" s="422">
        <f t="shared" si="24"/>
        <v>0.39057819626537504</v>
      </c>
      <c r="N45" s="600">
        <f t="shared" si="17"/>
        <v>0.30259971756719461</v>
      </c>
      <c r="O45" s="600"/>
      <c r="P45" s="423">
        <f t="shared" si="4"/>
        <v>3.9916380946010264E-2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1.6899999999999998E-2</v>
      </c>
      <c r="D46" s="446">
        <f t="shared" si="24"/>
        <v>1.5314133860376727E-2</v>
      </c>
      <c r="E46" s="446">
        <f t="shared" si="24"/>
        <v>1.5892808111862514E-2</v>
      </c>
      <c r="F46" s="446">
        <f t="shared" si="2"/>
        <v>0</v>
      </c>
      <c r="G46" s="446" t="e">
        <f t="shared" si="24"/>
        <v>#DIV/0!</v>
      </c>
      <c r="H46" s="446">
        <f t="shared" si="24"/>
        <v>1.5693349044996755E-2</v>
      </c>
      <c r="I46" s="446">
        <f t="shared" si="3"/>
        <v>0</v>
      </c>
      <c r="J46" s="446">
        <f t="shared" si="24"/>
        <v>1.487956419676181E-2</v>
      </c>
      <c r="K46" s="446">
        <f t="shared" si="24"/>
        <v>1.5605490307067753E-2</v>
      </c>
      <c r="L46" s="446">
        <f t="shared" si="24"/>
        <v>1.6566830942831894E-2</v>
      </c>
      <c r="M46" s="446">
        <f t="shared" si="24"/>
        <v>1.599791564688556E-2</v>
      </c>
      <c r="N46" s="601">
        <f t="shared" si="17"/>
        <v>1.5722071387235456E-2</v>
      </c>
      <c r="O46" s="601"/>
      <c r="P46" s="448">
        <f t="shared" si="4"/>
        <v>2.0739219315824447E-3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4.8198164867744078</v>
      </c>
      <c r="D47" s="410">
        <f t="shared" si="25"/>
        <v>5.0135906385169111</v>
      </c>
      <c r="E47" s="410">
        <f t="shared" si="25"/>
        <v>7.2603952231390672</v>
      </c>
      <c r="F47" s="410">
        <f t="shared" si="2"/>
        <v>0</v>
      </c>
      <c r="G47" s="410" t="e">
        <f t="shared" si="25"/>
        <v>#DIV/0!</v>
      </c>
      <c r="H47" s="410">
        <f t="shared" si="25"/>
        <v>7.8403663115885669</v>
      </c>
      <c r="I47" s="410">
        <f t="shared" si="3"/>
        <v>0</v>
      </c>
      <c r="J47" s="410">
        <f t="shared" si="25"/>
        <v>9.2265541517426222</v>
      </c>
      <c r="K47" s="410">
        <f t="shared" si="25"/>
        <v>8.6561234339684088</v>
      </c>
      <c r="L47" s="410">
        <f t="shared" si="25"/>
        <v>9.2886316916189333</v>
      </c>
      <c r="M47" s="410">
        <f t="shared" si="25"/>
        <v>9.780614805773558</v>
      </c>
      <c r="N47" s="602">
        <f t="shared" si="17"/>
        <v>7.5808405069708646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70</v>
      </c>
      <c r="F59" s="1">
        <v>0</v>
      </c>
      <c r="G59" s="1">
        <v>0</v>
      </c>
      <c r="H59" s="1">
        <v>48</v>
      </c>
      <c r="I59" s="1">
        <v>0</v>
      </c>
      <c r="J59" s="1">
        <v>13</v>
      </c>
      <c r="K59" s="1">
        <v>37</v>
      </c>
      <c r="L59" s="1">
        <v>0</v>
      </c>
      <c r="M59" s="1">
        <v>21</v>
      </c>
      <c r="O59" s="1">
        <f>SUM(C59:M59)</f>
        <v>241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506274.81</v>
      </c>
      <c r="E61" s="505">
        <v>563093.41</v>
      </c>
      <c r="F61" s="504">
        <v>0</v>
      </c>
      <c r="G61" s="504">
        <v>0</v>
      </c>
      <c r="H61" s="505">
        <v>393824.49</v>
      </c>
      <c r="I61" s="504">
        <v>0</v>
      </c>
      <c r="J61" s="503">
        <v>91643.51</v>
      </c>
      <c r="K61" s="505">
        <v>285096.43</v>
      </c>
      <c r="L61" s="504">
        <v>0</v>
      </c>
      <c r="M61" s="505">
        <v>142295.96</v>
      </c>
      <c r="N61" s="342"/>
      <c r="O61" s="344">
        <f>SUM(C61:M61)</f>
        <v>1982228.6099999999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1.124824</v>
      </c>
      <c r="E63" s="354">
        <f t="shared" si="26"/>
        <v>1.3098079999999999</v>
      </c>
      <c r="F63" s="354">
        <f>SUM(F64:F69)</f>
        <v>0</v>
      </c>
      <c r="G63" s="354">
        <f t="shared" si="26"/>
        <v>0</v>
      </c>
      <c r="H63" s="354">
        <f t="shared" si="26"/>
        <v>1.862104</v>
      </c>
      <c r="I63" s="354">
        <f t="shared" si="26"/>
        <v>0</v>
      </c>
      <c r="J63" s="354">
        <f t="shared" si="26"/>
        <v>2.2639140000000002</v>
      </c>
      <c r="K63" s="354">
        <f t="shared" si="26"/>
        <v>2.6538599999999999</v>
      </c>
      <c r="L63" s="354"/>
      <c r="M63" s="354">
        <f t="shared" si="26"/>
        <v>3.4597000000000002</v>
      </c>
      <c r="N63" s="351"/>
      <c r="O63" s="352">
        <f>(C63*$C$61+D63*$D$61+E63*$E$61+F63*$F$61+G63*$G$61+H63*$H$61+I63*$I$61+J63*$J$61+K63*$K$61+L63*$L$61+M63*$M$61)/$O$61</f>
        <v>1.7640431685655169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0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1.205253288623455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0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4.9108800113433951E-2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3.5499999999999997E-2</v>
      </c>
      <c r="E66" s="34">
        <v>1.55E-2</v>
      </c>
      <c r="F66" s="34">
        <v>0</v>
      </c>
      <c r="G66" s="34">
        <v>0</v>
      </c>
      <c r="H66" s="34">
        <v>2.8E-3</v>
      </c>
      <c r="I66" s="34">
        <v>0</v>
      </c>
      <c r="J66" s="34">
        <v>7.85E-2</v>
      </c>
      <c r="K66" s="34">
        <v>3.6200000000000003E-2</v>
      </c>
      <c r="L66" s="34">
        <v>0</v>
      </c>
      <c r="M66" s="34">
        <v>9.5500000000000002E-2</v>
      </c>
      <c r="N66" s="34"/>
      <c r="O66" s="89">
        <f t="shared" si="27"/>
        <v>2.9717653335151896E-2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0.18279366212003167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0.14249999999999999</v>
      </c>
      <c r="E68" s="34">
        <v>0.184</v>
      </c>
      <c r="F68" s="34">
        <v>0</v>
      </c>
      <c r="G68" s="34">
        <v>0</v>
      </c>
      <c r="H68" s="34">
        <v>0.24790000000000001</v>
      </c>
      <c r="I68" s="34">
        <v>0</v>
      </c>
      <c r="J68" s="34">
        <v>0.58809999999999996</v>
      </c>
      <c r="K68" s="34">
        <v>0.41410000000000002</v>
      </c>
      <c r="L68" s="34">
        <v>0</v>
      </c>
      <c r="M68" s="34">
        <v>0.77159999999999995</v>
      </c>
      <c r="N68" s="34"/>
      <c r="O68" s="89">
        <f t="shared" si="27"/>
        <v>0.28005446938130918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1.7115294992135138E-2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3.0139491869999997</v>
      </c>
      <c r="E70" s="354">
        <f t="shared" si="29"/>
        <v>4.5986354037000003</v>
      </c>
      <c r="F70" s="354">
        <f t="shared" si="29"/>
        <v>0</v>
      </c>
      <c r="G70" s="354">
        <f t="shared" si="29"/>
        <v>0</v>
      </c>
      <c r="H70" s="354">
        <f t="shared" si="29"/>
        <v>4.5986354037000003</v>
      </c>
      <c r="I70" s="354">
        <f t="shared" si="29"/>
        <v>0</v>
      </c>
      <c r="J70" s="354">
        <f t="shared" si="29"/>
        <v>5.0189082381999999</v>
      </c>
      <c r="K70" s="354">
        <f t="shared" si="29"/>
        <v>4.5986354037000003</v>
      </c>
      <c r="L70" s="354"/>
      <c r="M70" s="354">
        <f>SUM(M71:M73,M77:M78)</f>
        <v>4.5986354037000003</v>
      </c>
      <c r="N70" s="351"/>
      <c r="O70" s="352">
        <f t="shared" si="27"/>
        <v>4.2133259435776473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1.5589999999999999</v>
      </c>
      <c r="E71" s="34">
        <v>2.3008999999999999</v>
      </c>
      <c r="F71" s="34">
        <v>0</v>
      </c>
      <c r="G71" s="34">
        <v>0</v>
      </c>
      <c r="H71" s="34">
        <v>2.3008999999999999</v>
      </c>
      <c r="I71" s="34">
        <v>0</v>
      </c>
      <c r="J71" s="34">
        <v>2.5173999999999999</v>
      </c>
      <c r="K71" s="34">
        <v>2.3008999999999999</v>
      </c>
      <c r="L71" s="34">
        <v>0</v>
      </c>
      <c r="M71" s="34">
        <v>2.3008999999999999</v>
      </c>
      <c r="N71" s="39"/>
      <c r="O71" s="89">
        <f t="shared" si="27"/>
        <v>2.1214229912285449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0.66084918700000006</v>
      </c>
      <c r="E72" s="39">
        <f t="shared" ref="E72:K72" si="30">E71*0.423893</f>
        <v>0.97533540370000005</v>
      </c>
      <c r="F72" s="39">
        <f t="shared" si="30"/>
        <v>0</v>
      </c>
      <c r="G72" s="39">
        <f t="shared" si="30"/>
        <v>0</v>
      </c>
      <c r="H72" s="39">
        <f t="shared" si="30"/>
        <v>0.97533540370000005</v>
      </c>
      <c r="I72" s="39">
        <f t="shared" si="30"/>
        <v>0</v>
      </c>
      <c r="J72" s="39">
        <f t="shared" si="30"/>
        <v>1.0671082381999999</v>
      </c>
      <c r="K72" s="39">
        <f t="shared" si="30"/>
        <v>0.97533540370000005</v>
      </c>
      <c r="L72" s="39"/>
      <c r="M72" s="39">
        <f t="shared" ref="M72" si="31">M71*0.423893</f>
        <v>0.97533540370000005</v>
      </c>
      <c r="N72" s="39"/>
      <c r="O72" s="89">
        <f t="shared" si="27"/>
        <v>0.89925635602084153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0.59519999999999995</v>
      </c>
      <c r="E73" s="43">
        <f t="shared" si="32"/>
        <v>1.0188999999999999</v>
      </c>
      <c r="F73" s="43">
        <f t="shared" si="32"/>
        <v>0</v>
      </c>
      <c r="G73" s="43">
        <f t="shared" ref="G73:I73" si="34">SUM(G74:G76)</f>
        <v>0</v>
      </c>
      <c r="H73" s="43">
        <f t="shared" si="34"/>
        <v>1.0188999999999999</v>
      </c>
      <c r="I73" s="43">
        <f t="shared" si="34"/>
        <v>0</v>
      </c>
      <c r="J73" s="43">
        <f t="shared" si="32"/>
        <v>1.1031</v>
      </c>
      <c r="K73" s="43">
        <f t="shared" si="32"/>
        <v>1.0188999999999999</v>
      </c>
      <c r="L73" s="43"/>
      <c r="M73" s="43">
        <f t="shared" ref="M73" si="35">SUM(M74:M76)</f>
        <v>1.0188999999999999</v>
      </c>
      <c r="N73" s="43"/>
      <c r="O73" s="75">
        <f t="shared" si="27"/>
        <v>0.91457688993501096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0.53159999999999996</v>
      </c>
      <c r="E74" s="34">
        <v>0.91010000000000002</v>
      </c>
      <c r="F74" s="34">
        <v>0</v>
      </c>
      <c r="G74" s="34">
        <v>0</v>
      </c>
      <c r="H74" s="34">
        <v>0.91010000000000002</v>
      </c>
      <c r="I74" s="34">
        <v>0</v>
      </c>
      <c r="J74" s="34">
        <v>0.9899</v>
      </c>
      <c r="K74" s="34">
        <v>0.91010000000000002</v>
      </c>
      <c r="L74" s="34">
        <v>0</v>
      </c>
      <c r="M74" s="34">
        <v>0.91010000000000002</v>
      </c>
      <c r="N74" s="39"/>
      <c r="O74" s="89">
        <f t="shared" si="27"/>
        <v>0.81711785729598563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5.6399999999999999E-2</v>
      </c>
      <c r="E75" s="34">
        <v>9.6500000000000002E-2</v>
      </c>
      <c r="F75" s="34">
        <v>0</v>
      </c>
      <c r="G75" s="34">
        <v>0</v>
      </c>
      <c r="H75" s="34">
        <v>9.6500000000000002E-2</v>
      </c>
      <c r="I75" s="34">
        <v>0</v>
      </c>
      <c r="J75" s="34">
        <v>0.1004</v>
      </c>
      <c r="K75" s="34">
        <v>9.6500000000000002E-2</v>
      </c>
      <c r="L75" s="34">
        <v>0</v>
      </c>
      <c r="M75" s="34">
        <v>9.6500000000000002E-2</v>
      </c>
      <c r="N75" s="39"/>
      <c r="O75" s="89">
        <f t="shared" si="27"/>
        <v>8.6438491407406337E-2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7.1999999999999998E-3</v>
      </c>
      <c r="E76" s="34">
        <v>1.23E-2</v>
      </c>
      <c r="F76" s="34">
        <v>0</v>
      </c>
      <c r="G76" s="34">
        <v>0</v>
      </c>
      <c r="H76" s="34">
        <v>1.23E-2</v>
      </c>
      <c r="I76" s="34">
        <v>0</v>
      </c>
      <c r="J76" s="34">
        <v>1.2800000000000001E-2</v>
      </c>
      <c r="K76" s="34">
        <v>1.23E-2</v>
      </c>
      <c r="L76" s="34">
        <v>0</v>
      </c>
      <c r="M76" s="34">
        <v>1.23E-2</v>
      </c>
      <c r="N76" s="39"/>
      <c r="O76" s="89">
        <f t="shared" si="27"/>
        <v>1.1020541231619092E-2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0.1522</v>
      </c>
      <c r="E77" s="34">
        <v>0.2346</v>
      </c>
      <c r="F77" s="34">
        <v>0</v>
      </c>
      <c r="G77" s="34">
        <v>0</v>
      </c>
      <c r="H77" s="34">
        <v>0.2346</v>
      </c>
      <c r="I77" s="34">
        <v>0</v>
      </c>
      <c r="J77" s="34">
        <v>0.25590000000000002</v>
      </c>
      <c r="K77" s="34">
        <v>0.2346</v>
      </c>
      <c r="L77" s="34">
        <v>0</v>
      </c>
      <c r="M77" s="34">
        <v>0.2346</v>
      </c>
      <c r="N77" s="39"/>
      <c r="O77" s="89">
        <f t="shared" si="27"/>
        <v>0.21453922730183986</v>
      </c>
    </row>
    <row r="78" spans="1:15" x14ac:dyDescent="0.3">
      <c r="A78" s="595"/>
      <c r="B78" t="s">
        <v>117</v>
      </c>
      <c r="C78" s="34">
        <v>0</v>
      </c>
      <c r="D78" s="34">
        <v>4.6699999999999998E-2</v>
      </c>
      <c r="E78" s="34">
        <v>6.8900000000000003E-2</v>
      </c>
      <c r="F78" s="34">
        <v>0</v>
      </c>
      <c r="G78" s="34">
        <v>0</v>
      </c>
      <c r="H78" s="34">
        <v>6.8900000000000003E-2</v>
      </c>
      <c r="I78" s="34">
        <v>0</v>
      </c>
      <c r="J78" s="34">
        <v>7.5399999999999995E-2</v>
      </c>
      <c r="K78" s="34">
        <v>6.8900000000000003E-2</v>
      </c>
      <c r="L78" s="34">
        <v>0</v>
      </c>
      <c r="M78" s="34">
        <v>6.8900000000000003E-2</v>
      </c>
      <c r="N78" s="39"/>
      <c r="O78" s="89">
        <f t="shared" si="27"/>
        <v>6.3530479091410158E-2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0.47899999999999998</v>
      </c>
      <c r="E79" s="354">
        <f t="shared" ref="E79:K79" si="36">SUM(E80:E82)</f>
        <v>0.56899999999999995</v>
      </c>
      <c r="F79" s="354">
        <f>SUM(F80:F82)</f>
        <v>0</v>
      </c>
      <c r="G79" s="354">
        <f t="shared" ref="G79:I79" si="37">SUM(G80:G82)</f>
        <v>0</v>
      </c>
      <c r="H79" s="354">
        <f t="shared" si="37"/>
        <v>0.56899999999999995</v>
      </c>
      <c r="I79" s="354">
        <f t="shared" si="37"/>
        <v>0</v>
      </c>
      <c r="J79" s="354">
        <f t="shared" si="36"/>
        <v>1.1356999999999999</v>
      </c>
      <c r="K79" s="354">
        <f t="shared" si="36"/>
        <v>0.56899999999999995</v>
      </c>
      <c r="L79" s="354"/>
      <c r="M79" s="354">
        <f t="shared" ref="M79" si="38">SUM(M80:M82)</f>
        <v>0.56899999999999995</v>
      </c>
      <c r="N79" s="354"/>
      <c r="O79" s="352">
        <f t="shared" si="27"/>
        <v>0.57221337518027249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0.1711</v>
      </c>
      <c r="E80" s="34">
        <v>0.2611</v>
      </c>
      <c r="F80" s="34">
        <v>0</v>
      </c>
      <c r="G80" s="34">
        <v>0</v>
      </c>
      <c r="H80" s="34">
        <v>0.2611</v>
      </c>
      <c r="I80" s="34">
        <v>0</v>
      </c>
      <c r="J80" s="34">
        <v>0.28499999999999998</v>
      </c>
      <c r="K80" s="34">
        <v>0.2611</v>
      </c>
      <c r="L80" s="34">
        <v>0</v>
      </c>
      <c r="M80" s="34">
        <v>0.2611</v>
      </c>
      <c r="N80" s="39"/>
      <c r="O80" s="89">
        <f t="shared" si="27"/>
        <v>0.23921833973529422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0.30790000000000001</v>
      </c>
      <c r="E81" s="34">
        <v>0.30790000000000001</v>
      </c>
      <c r="F81" s="34">
        <v>0</v>
      </c>
      <c r="G81" s="34">
        <v>0</v>
      </c>
      <c r="H81" s="34">
        <v>0.30790000000000001</v>
      </c>
      <c r="I81" s="34">
        <v>0</v>
      </c>
      <c r="J81" s="34">
        <v>0.30790000000000001</v>
      </c>
      <c r="K81" s="34">
        <v>0.30790000000000001</v>
      </c>
      <c r="L81" s="34">
        <v>0</v>
      </c>
      <c r="M81" s="34">
        <v>0.30790000000000001</v>
      </c>
      <c r="N81" s="39"/>
      <c r="O81" s="89">
        <f t="shared" si="27"/>
        <v>0.30790000000000006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2.5095035444978264E-2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2.5095035444978264E-2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0.39282472947171598</v>
      </c>
      <c r="E92" s="354">
        <f t="shared" si="41"/>
        <v>0.55102315546595171</v>
      </c>
      <c r="F92" s="354">
        <f t="shared" si="41"/>
        <v>0</v>
      </c>
      <c r="G92" s="354">
        <f t="shared" si="41"/>
        <v>0</v>
      </c>
      <c r="H92" s="354">
        <f t="shared" si="41"/>
        <v>0.59800587159395169</v>
      </c>
      <c r="I92" s="354">
        <f t="shared" si="41"/>
        <v>0</v>
      </c>
      <c r="J92" s="354">
        <f t="shared" si="41"/>
        <v>0.71614684975919762</v>
      </c>
      <c r="K92" s="354">
        <f t="shared" si="41"/>
        <v>0.66535897100195174</v>
      </c>
      <c r="L92" s="354"/>
      <c r="M92" s="354">
        <f>SUM(M95,M97)</f>
        <v>0.73391016812195164</v>
      </c>
      <c r="N92" s="354"/>
      <c r="O92" s="352">
        <f t="shared" si="27"/>
        <v>0.55715988303163022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4.6177731870000001</v>
      </c>
      <c r="E94" s="360">
        <f t="shared" si="42"/>
        <v>6.4774434037000006</v>
      </c>
      <c r="F94" s="360">
        <f t="shared" si="42"/>
        <v>0</v>
      </c>
      <c r="G94" s="360">
        <f t="shared" si="42"/>
        <v>0</v>
      </c>
      <c r="H94" s="360">
        <f t="shared" si="42"/>
        <v>7.0297394037000007</v>
      </c>
      <c r="I94" s="360">
        <f t="shared" si="42"/>
        <v>0</v>
      </c>
      <c r="J94" s="360">
        <f t="shared" si="42"/>
        <v>8.4185222381999996</v>
      </c>
      <c r="K94" s="360">
        <f t="shared" si="42"/>
        <v>7.8214954037000002</v>
      </c>
      <c r="L94" s="360">
        <f t="shared" si="42"/>
        <v>0</v>
      </c>
      <c r="M94" s="360">
        <f t="shared" si="42"/>
        <v>8.6273354037000001</v>
      </c>
      <c r="N94" s="361"/>
      <c r="O94" s="455">
        <f t="shared" si="27"/>
        <v>6.5495824873234376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9.6202068804771002E-2</v>
      </c>
      <c r="E95" s="354">
        <f t="shared" si="43"/>
        <v>0.13494457842928212</v>
      </c>
      <c r="F95" s="354">
        <f t="shared" si="43"/>
        <v>0</v>
      </c>
      <c r="G95" s="354">
        <f t="shared" si="43"/>
        <v>0</v>
      </c>
      <c r="H95" s="354">
        <f t="shared" si="43"/>
        <v>0.14645056099728213</v>
      </c>
      <c r="I95" s="354">
        <f t="shared" si="43"/>
        <v>0</v>
      </c>
      <c r="J95" s="354">
        <f t="shared" si="43"/>
        <v>0.17538307378842061</v>
      </c>
      <c r="K95" s="354">
        <f t="shared" si="43"/>
        <v>0.16294521374528212</v>
      </c>
      <c r="L95" s="354"/>
      <c r="M95" s="354">
        <f>SUM(M96:M96)</f>
        <v>0.17973327846528211</v>
      </c>
      <c r="N95" s="354"/>
      <c r="O95" s="352">
        <f t="shared" si="27"/>
        <v>0.13644745195840915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9.6202068804771002E-2</v>
      </c>
      <c r="E96" s="246">
        <f t="shared" si="44"/>
        <v>0.13494457842928212</v>
      </c>
      <c r="F96" s="246">
        <f t="shared" si="44"/>
        <v>0</v>
      </c>
      <c r="G96" s="246">
        <f t="shared" si="44"/>
        <v>0</v>
      </c>
      <c r="H96" s="246">
        <f t="shared" si="44"/>
        <v>0.14645056099728213</v>
      </c>
      <c r="I96" s="246">
        <f t="shared" si="44"/>
        <v>0</v>
      </c>
      <c r="J96" s="246">
        <f t="shared" si="44"/>
        <v>0.17538307378842061</v>
      </c>
      <c r="K96" s="246">
        <f t="shared" si="44"/>
        <v>0.16294521374528212</v>
      </c>
      <c r="L96" s="34"/>
      <c r="M96" s="246">
        <f t="shared" si="44"/>
        <v>0.17973327846528211</v>
      </c>
      <c r="N96" s="39"/>
      <c r="O96" s="246">
        <f t="shared" si="27"/>
        <v>0.13644745195840915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0.29662266066694498</v>
      </c>
      <c r="E97" s="354">
        <f t="shared" si="45"/>
        <v>0.41607857703666962</v>
      </c>
      <c r="F97" s="354">
        <f t="shared" si="45"/>
        <v>0</v>
      </c>
      <c r="G97" s="354">
        <f t="shared" si="45"/>
        <v>0</v>
      </c>
      <c r="H97" s="354">
        <f t="shared" si="45"/>
        <v>0.45155531059666953</v>
      </c>
      <c r="I97" s="354">
        <f t="shared" si="45"/>
        <v>0</v>
      </c>
      <c r="J97" s="354">
        <f t="shared" si="45"/>
        <v>0.54076377597077707</v>
      </c>
      <c r="K97" s="354">
        <f t="shared" si="45"/>
        <v>0.50241375725666959</v>
      </c>
      <c r="L97" s="354"/>
      <c r="M97" s="354">
        <f t="shared" si="45"/>
        <v>0.55417688965666956</v>
      </c>
      <c r="N97" s="354"/>
      <c r="O97" s="352">
        <f t="shared" si="27"/>
        <v>0.42071243107322098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9.6202068804771002E-2</v>
      </c>
      <c r="E98" s="39">
        <f t="shared" si="46"/>
        <v>0.13494457842928212</v>
      </c>
      <c r="F98" s="39">
        <f t="shared" si="46"/>
        <v>0</v>
      </c>
      <c r="G98" s="39">
        <f t="shared" si="46"/>
        <v>0</v>
      </c>
      <c r="H98" s="39">
        <f t="shared" si="46"/>
        <v>0.14645056099728213</v>
      </c>
      <c r="I98" s="39">
        <f t="shared" si="46"/>
        <v>0</v>
      </c>
      <c r="J98" s="39">
        <f t="shared" si="46"/>
        <v>0.17538307378842061</v>
      </c>
      <c r="K98" s="39">
        <f t="shared" si="46"/>
        <v>0.16294521374528212</v>
      </c>
      <c r="L98" s="39"/>
      <c r="M98" s="39">
        <f t="shared" si="46"/>
        <v>0.17973327846528211</v>
      </c>
      <c r="N98" s="39"/>
      <c r="O98" s="246">
        <f t="shared" si="27"/>
        <v>0.13644745195840915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0.20042059186217401</v>
      </c>
      <c r="E99" s="246">
        <f t="shared" si="47"/>
        <v>0.28113399860738747</v>
      </c>
      <c r="F99" s="246">
        <f t="shared" si="47"/>
        <v>0</v>
      </c>
      <c r="G99" s="246">
        <f t="shared" si="47"/>
        <v>0</v>
      </c>
      <c r="H99" s="246">
        <f t="shared" si="47"/>
        <v>0.30510474959938744</v>
      </c>
      <c r="I99" s="246">
        <f t="shared" si="47"/>
        <v>0</v>
      </c>
      <c r="J99" s="246">
        <f t="shared" si="47"/>
        <v>0.36538070218235641</v>
      </c>
      <c r="K99" s="246">
        <f t="shared" si="47"/>
        <v>0.33946854351138744</v>
      </c>
      <c r="L99" s="34"/>
      <c r="M99" s="246">
        <f t="shared" si="47"/>
        <v>0.37444361119138742</v>
      </c>
      <c r="N99" s="39"/>
      <c r="O99" s="246">
        <f t="shared" si="27"/>
        <v>0.2842649791148118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1.47E-2</v>
      </c>
      <c r="E100" s="509">
        <v>1.47E-2</v>
      </c>
      <c r="F100" s="509">
        <v>0</v>
      </c>
      <c r="G100" s="509">
        <v>0</v>
      </c>
      <c r="H100" s="509">
        <v>1.47E-2</v>
      </c>
      <c r="I100" s="509">
        <v>0</v>
      </c>
      <c r="J100" s="509">
        <v>1.47E-2</v>
      </c>
      <c r="K100" s="509">
        <v>1.47E-2</v>
      </c>
      <c r="L100" s="509">
        <v>0</v>
      </c>
      <c r="M100" s="509">
        <v>1.47E-2</v>
      </c>
      <c r="N100" s="367"/>
      <c r="O100" s="368">
        <f t="shared" si="27"/>
        <v>1.47E-2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5.0252979164717164</v>
      </c>
      <c r="E101" s="340">
        <f t="shared" si="48"/>
        <v>7.0431665591659529</v>
      </c>
      <c r="F101" s="340">
        <f t="shared" si="48"/>
        <v>0</v>
      </c>
      <c r="G101" s="340">
        <f t="shared" si="48"/>
        <v>0</v>
      </c>
      <c r="H101" s="340">
        <f t="shared" si="48"/>
        <v>7.6424452752939525</v>
      </c>
      <c r="I101" s="340">
        <f t="shared" si="48"/>
        <v>0</v>
      </c>
      <c r="J101" s="340">
        <f t="shared" si="48"/>
        <v>9.1493690879591973</v>
      </c>
      <c r="K101" s="340">
        <f t="shared" si="48"/>
        <v>8.5015543747019517</v>
      </c>
      <c r="L101" s="340">
        <f t="shared" si="48"/>
        <v>0</v>
      </c>
      <c r="M101" s="340">
        <f t="shared" si="48"/>
        <v>9.3759455718219513</v>
      </c>
      <c r="N101" s="356"/>
      <c r="O101" s="467">
        <f t="shared" si="27"/>
        <v>7.1214423703550658</v>
      </c>
      <c r="P101" s="335" t="s">
        <v>306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0.31342091891345097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61</v>
      </c>
      <c r="F107" s="1">
        <v>0</v>
      </c>
      <c r="G107" s="1">
        <v>0</v>
      </c>
      <c r="H107" s="1">
        <v>42</v>
      </c>
      <c r="I107" s="1">
        <v>0</v>
      </c>
      <c r="J107" s="1">
        <v>4</v>
      </c>
      <c r="K107" s="1">
        <v>51</v>
      </c>
      <c r="L107" s="1">
        <v>5</v>
      </c>
      <c r="M107" s="1">
        <v>33</v>
      </c>
      <c r="O107" s="1">
        <f>SUM(C107:M107)</f>
        <v>224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249666.76</v>
      </c>
      <c r="E109" s="505">
        <v>647142.35</v>
      </c>
      <c r="F109" s="504">
        <v>0</v>
      </c>
      <c r="G109" s="504">
        <v>0</v>
      </c>
      <c r="H109" s="505">
        <v>317427.28000000003</v>
      </c>
      <c r="I109" s="504">
        <v>0</v>
      </c>
      <c r="J109" s="503">
        <v>26523.119999999999</v>
      </c>
      <c r="K109" s="505">
        <v>422039.62</v>
      </c>
      <c r="L109" s="505">
        <v>17644.5</v>
      </c>
      <c r="M109" s="505">
        <v>202744.21</v>
      </c>
      <c r="N109" s="342"/>
      <c r="O109" s="344">
        <f>SUM(C109:M109)</f>
        <v>1883187.8400000003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1.130728</v>
      </c>
      <c r="E111" s="354">
        <f t="shared" si="49"/>
        <v>1.307412</v>
      </c>
      <c r="F111" s="354">
        <f t="shared" si="49"/>
        <v>0</v>
      </c>
      <c r="G111" s="354">
        <f t="shared" si="49"/>
        <v>0</v>
      </c>
      <c r="H111" s="354">
        <f t="shared" si="49"/>
        <v>1.8972080000000002</v>
      </c>
      <c r="I111" s="354"/>
      <c r="J111" s="354">
        <f t="shared" si="49"/>
        <v>2.498116</v>
      </c>
      <c r="K111" s="354">
        <f>SUM(K112:K117)</f>
        <v>2.6393639999999996</v>
      </c>
      <c r="L111" s="354">
        <f t="shared" si="49"/>
        <v>3.7157440000000004</v>
      </c>
      <c r="M111" s="354">
        <f t="shared" si="49"/>
        <v>3.5911119999999999</v>
      </c>
      <c r="N111" s="351"/>
      <c r="O111" s="352">
        <f t="shared" ref="O111:O149" si="50">(C111*$C$109+D111*$D$109+E111*$E$109+F111*$F$109+G111*$G$109+H111*$H$109+I111*$I$109+J111*$J$109+K111*$K$109+L111*$L$109+M111*$M$109)/$O$109</f>
        <v>1.9671038582358515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0</v>
      </c>
      <c r="H112" s="34">
        <v>1.3602000000000001</v>
      </c>
      <c r="I112" s="34">
        <v>0</v>
      </c>
      <c r="J112" s="34">
        <v>1.1135999999999999</v>
      </c>
      <c r="K112" s="34">
        <v>1.8940999999999999</v>
      </c>
      <c r="L112" s="34">
        <v>2.1061000000000001</v>
      </c>
      <c r="M112" s="34">
        <v>2.3052999999999999</v>
      </c>
      <c r="N112" s="34"/>
      <c r="O112" s="89">
        <f t="shared" si="50"/>
        <v>1.3526289700766119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0</v>
      </c>
      <c r="H113" s="39">
        <f t="shared" si="51"/>
        <v>5.4408000000000005E-2</v>
      </c>
      <c r="I113" s="39"/>
      <c r="J113" s="39">
        <f>J112*0.06</f>
        <v>6.6815999999999987E-2</v>
      </c>
      <c r="K113" s="39">
        <f t="shared" si="51"/>
        <v>7.5763999999999998E-2</v>
      </c>
      <c r="L113" s="39">
        <f t="shared" si="51"/>
        <v>8.4243999999999999E-2</v>
      </c>
      <c r="M113" s="39">
        <f t="shared" si="51"/>
        <v>9.2212000000000002E-2</v>
      </c>
      <c r="N113" s="34"/>
      <c r="O113" s="89">
        <f t="shared" si="50"/>
        <v>5.4418841228201634E-2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2.81E-2</v>
      </c>
      <c r="E114" s="34">
        <v>5.91E-2</v>
      </c>
      <c r="F114" s="34">
        <v>0</v>
      </c>
      <c r="G114" s="34">
        <v>0</v>
      </c>
      <c r="H114" s="34">
        <v>1.6199999999999999E-2</v>
      </c>
      <c r="I114" s="34">
        <v>0</v>
      </c>
      <c r="J114" s="34">
        <v>0.12529999999999999</v>
      </c>
      <c r="K114" s="34">
        <v>4.99E-2</v>
      </c>
      <c r="L114" s="34">
        <v>0.27379999999999999</v>
      </c>
      <c r="M114" s="34">
        <v>6.6400000000000001E-2</v>
      </c>
      <c r="N114" s="34"/>
      <c r="O114" s="89">
        <f t="shared" si="50"/>
        <v>4.9427079135663909E-2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0.19554752125629693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0.15570000000000001</v>
      </c>
      <c r="E116" s="34">
        <v>0.13789999999999999</v>
      </c>
      <c r="F116" s="34">
        <v>0</v>
      </c>
      <c r="G116" s="34">
        <v>0</v>
      </c>
      <c r="H116" s="34">
        <v>0.26950000000000002</v>
      </c>
      <c r="I116" s="34">
        <v>0</v>
      </c>
      <c r="J116" s="34">
        <v>0.62529999999999997</v>
      </c>
      <c r="K116" s="34">
        <v>0.38569999999999999</v>
      </c>
      <c r="L116" s="34">
        <v>1.0177</v>
      </c>
      <c r="M116" s="34">
        <v>0.85109999999999997</v>
      </c>
      <c r="N116" s="34"/>
      <c r="O116" s="89">
        <f t="shared" si="50"/>
        <v>0.30986749028073585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5.2139562583411745E-3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2.8854888078999998</v>
      </c>
      <c r="E118" s="354">
        <f t="shared" si="52"/>
        <v>4.6920030702000011</v>
      </c>
      <c r="F118" s="354">
        <f t="shared" si="52"/>
        <v>0</v>
      </c>
      <c r="G118" s="354">
        <f t="shared" si="52"/>
        <v>0</v>
      </c>
      <c r="H118" s="354">
        <f t="shared" si="52"/>
        <v>4.6920030702000011</v>
      </c>
      <c r="I118" s="354"/>
      <c r="J118" s="354">
        <f>SUM(J119:J121,J125:J126)</f>
        <v>5.1204866980999997</v>
      </c>
      <c r="K118" s="354">
        <f>SUM(K119:K121,K125:K126)</f>
        <v>4.6920030702000011</v>
      </c>
      <c r="L118" s="354">
        <f>SUM(L119:L121,L125:L126)</f>
        <v>4.6920030702000011</v>
      </c>
      <c r="M118" s="354">
        <f>SUM(M119:M121,M125:M126)</f>
        <v>4.6920030702000011</v>
      </c>
      <c r="N118" s="351"/>
      <c r="O118" s="352">
        <f t="shared" si="50"/>
        <v>4.4585362695215274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1.4802999999999999</v>
      </c>
      <c r="E119" s="34">
        <v>2.3414000000000001</v>
      </c>
      <c r="F119" s="34">
        <v>0</v>
      </c>
      <c r="G119" s="34">
        <v>0</v>
      </c>
      <c r="H119" s="34">
        <v>2.3414000000000001</v>
      </c>
      <c r="I119" s="34">
        <v>0</v>
      </c>
      <c r="J119" s="34">
        <v>2.5617000000000001</v>
      </c>
      <c r="K119" s="34">
        <v>2.3414000000000001</v>
      </c>
      <c r="L119" s="34">
        <v>2.3414000000000001</v>
      </c>
      <c r="M119" s="34">
        <v>2.3414000000000001</v>
      </c>
      <c r="N119" s="39"/>
      <c r="O119" s="89">
        <f t="shared" si="50"/>
        <v>2.2303409759039226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0.62748880790000006</v>
      </c>
      <c r="E120" s="39">
        <f t="shared" ref="E120:M120" si="53">E119*0.423893</f>
        <v>0.99250307020000006</v>
      </c>
      <c r="F120" s="39">
        <f t="shared" si="53"/>
        <v>0</v>
      </c>
      <c r="G120" s="39">
        <f t="shared" si="53"/>
        <v>0</v>
      </c>
      <c r="H120" s="39">
        <f t="shared" si="53"/>
        <v>0.99250307020000006</v>
      </c>
      <c r="I120" s="39"/>
      <c r="J120" s="39">
        <f t="shared" si="53"/>
        <v>1.0858866981000002</v>
      </c>
      <c r="K120" s="39">
        <f t="shared" si="53"/>
        <v>0.99250307020000006</v>
      </c>
      <c r="L120" s="39">
        <f t="shared" si="53"/>
        <v>0.99250307020000006</v>
      </c>
      <c r="M120" s="39">
        <f t="shared" si="53"/>
        <v>0.99250307020000006</v>
      </c>
      <c r="N120" s="39"/>
      <c r="O120" s="89">
        <f t="shared" si="50"/>
        <v>0.94542592729884134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0.58729999999999993</v>
      </c>
      <c r="E121" s="43">
        <f t="shared" si="54"/>
        <v>1.0484</v>
      </c>
      <c r="F121" s="43">
        <f t="shared" si="54"/>
        <v>0</v>
      </c>
      <c r="G121" s="43">
        <f t="shared" ref="G121:H121" si="56">SUM(G122:G124)</f>
        <v>0</v>
      </c>
      <c r="H121" s="43">
        <f t="shared" si="56"/>
        <v>1.0484</v>
      </c>
      <c r="I121" s="43"/>
      <c r="J121" s="43">
        <f>SUM(J122:J124)</f>
        <v>1.1349999999999998</v>
      </c>
      <c r="K121" s="43">
        <f t="shared" ref="K121:M121" si="57">SUM(K122:K124)</f>
        <v>1.0484</v>
      </c>
      <c r="L121" s="43">
        <f t="shared" si="57"/>
        <v>1.0484</v>
      </c>
      <c r="M121" s="43">
        <f t="shared" si="57"/>
        <v>1.0484</v>
      </c>
      <c r="N121" s="43"/>
      <c r="O121" s="75">
        <f t="shared" si="50"/>
        <v>0.98848858890890012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0.52459999999999996</v>
      </c>
      <c r="E122" s="34">
        <v>0.9365</v>
      </c>
      <c r="F122" s="34">
        <v>0</v>
      </c>
      <c r="G122" s="34">
        <v>0</v>
      </c>
      <c r="H122" s="34">
        <v>0.9365</v>
      </c>
      <c r="I122" s="34">
        <v>0</v>
      </c>
      <c r="J122" s="34">
        <v>1.0185999999999999</v>
      </c>
      <c r="K122" s="34">
        <v>0.9365</v>
      </c>
      <c r="L122" s="34">
        <v>0.9365</v>
      </c>
      <c r="M122" s="34">
        <v>0.9365</v>
      </c>
      <c r="N122" s="39"/>
      <c r="O122" s="89">
        <f t="shared" si="50"/>
        <v>0.88304798201543189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5.5599999999999997E-2</v>
      </c>
      <c r="E123" s="34">
        <v>9.9299999999999999E-2</v>
      </c>
      <c r="F123" s="34">
        <v>0</v>
      </c>
      <c r="G123" s="34">
        <v>0</v>
      </c>
      <c r="H123" s="34">
        <v>9.9299999999999999E-2</v>
      </c>
      <c r="I123" s="34">
        <v>0</v>
      </c>
      <c r="J123" s="34">
        <v>0.1033</v>
      </c>
      <c r="K123" s="34">
        <v>9.9299999999999999E-2</v>
      </c>
      <c r="L123" s="34">
        <v>9.9299999999999999E-2</v>
      </c>
      <c r="M123" s="34">
        <v>9.9299999999999999E-2</v>
      </c>
      <c r="N123" s="39"/>
      <c r="O123" s="89">
        <f t="shared" si="50"/>
        <v>9.3562736460745199E-2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1.26E-2</v>
      </c>
      <c r="F124" s="34">
        <v>0</v>
      </c>
      <c r="G124" s="34">
        <v>0</v>
      </c>
      <c r="H124" s="34">
        <v>1.26E-2</v>
      </c>
      <c r="I124" s="34">
        <v>0</v>
      </c>
      <c r="J124" s="34">
        <v>1.3100000000000001E-2</v>
      </c>
      <c r="K124" s="34">
        <v>1.26E-2</v>
      </c>
      <c r="L124" s="34">
        <v>1.26E-2</v>
      </c>
      <c r="M124" s="34">
        <v>1.26E-2</v>
      </c>
      <c r="N124" s="39"/>
      <c r="O124" s="89">
        <f t="shared" si="50"/>
        <v>1.1877870432723267E-2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0.14610000000000001</v>
      </c>
      <c r="E125" s="34">
        <v>0.23960000000000001</v>
      </c>
      <c r="F125" s="34">
        <v>0</v>
      </c>
      <c r="G125" s="34">
        <v>0</v>
      </c>
      <c r="H125" s="34">
        <v>0.23960000000000001</v>
      </c>
      <c r="I125" s="34">
        <v>0</v>
      </c>
      <c r="J125" s="34">
        <v>0.26119999999999999</v>
      </c>
      <c r="K125" s="34">
        <v>0.23960000000000001</v>
      </c>
      <c r="L125" s="34">
        <v>0.23960000000000001</v>
      </c>
      <c r="M125" s="34">
        <v>0.23960000000000001</v>
      </c>
      <c r="N125" s="39"/>
      <c r="O125" s="89">
        <f t="shared" si="50"/>
        <v>0.22750829986030494</v>
      </c>
    </row>
    <row r="126" spans="1:15" x14ac:dyDescent="0.3">
      <c r="A126" s="595"/>
      <c r="B126" t="s">
        <v>117</v>
      </c>
      <c r="C126" s="34">
        <v>0</v>
      </c>
      <c r="D126" s="34">
        <v>4.4299999999999999E-2</v>
      </c>
      <c r="E126" s="34">
        <v>7.0099999999999996E-2</v>
      </c>
      <c r="F126" s="34">
        <v>0</v>
      </c>
      <c r="G126" s="34">
        <v>0</v>
      </c>
      <c r="H126" s="34">
        <v>7.0099999999999996E-2</v>
      </c>
      <c r="I126" s="34">
        <v>0</v>
      </c>
      <c r="J126" s="34">
        <v>7.6700000000000004E-2</v>
      </c>
      <c r="K126" s="34">
        <v>7.0099999999999996E-2</v>
      </c>
      <c r="L126" s="34">
        <v>7.0099999999999996E-2</v>
      </c>
      <c r="M126" s="34">
        <v>7.0099999999999996E-2</v>
      </c>
      <c r="N126" s="39"/>
      <c r="O126" s="89">
        <f t="shared" si="50"/>
        <v>6.6772477549557646E-2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0.44639999999999996</v>
      </c>
      <c r="E127" s="354">
        <f t="shared" ref="E127:H127" si="58">SUM(E128:E130)</f>
        <v>0.54889999999999994</v>
      </c>
      <c r="F127" s="354">
        <f t="shared" si="58"/>
        <v>0</v>
      </c>
      <c r="G127" s="354">
        <f t="shared" si="58"/>
        <v>0</v>
      </c>
      <c r="H127" s="354">
        <f t="shared" si="58"/>
        <v>0.54889999999999994</v>
      </c>
      <c r="I127" s="354"/>
      <c r="J127" s="354">
        <f>SUM(J128:J130)</f>
        <v>1.1160999999999999</v>
      </c>
      <c r="K127" s="354">
        <f t="shared" ref="K127:M127" si="59">SUM(K128:K130)</f>
        <v>0.54889999999999994</v>
      </c>
      <c r="L127" s="354">
        <f t="shared" si="59"/>
        <v>0.54889999999999994</v>
      </c>
      <c r="M127" s="354">
        <f t="shared" si="59"/>
        <v>0.54889999999999994</v>
      </c>
      <c r="N127" s="354"/>
      <c r="O127" s="352">
        <f t="shared" si="50"/>
        <v>0.54329942792111474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0.16389999999999999</v>
      </c>
      <c r="E128" s="34">
        <v>0.26640000000000003</v>
      </c>
      <c r="F128" s="34">
        <v>0</v>
      </c>
      <c r="G128" s="34">
        <v>0</v>
      </c>
      <c r="H128" s="34">
        <v>0.26640000000000003</v>
      </c>
      <c r="I128" s="34">
        <v>0</v>
      </c>
      <c r="J128" s="34">
        <v>0.2908</v>
      </c>
      <c r="K128" s="34">
        <v>0.26640000000000003</v>
      </c>
      <c r="L128" s="34">
        <v>0.26640000000000003</v>
      </c>
      <c r="M128" s="34">
        <v>0.26640000000000003</v>
      </c>
      <c r="N128" s="39"/>
      <c r="O128" s="89">
        <f t="shared" si="50"/>
        <v>0.25315454554124561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0.28249999999999997</v>
      </c>
      <c r="E129" s="34">
        <v>0.28249999999999997</v>
      </c>
      <c r="F129" s="34">
        <v>0</v>
      </c>
      <c r="G129" s="34">
        <v>0</v>
      </c>
      <c r="H129" s="34">
        <v>0.28249999999999997</v>
      </c>
      <c r="I129" s="34">
        <v>0</v>
      </c>
      <c r="J129" s="34">
        <v>0.28249999999999997</v>
      </c>
      <c r="K129" s="34">
        <v>0.28249999999999997</v>
      </c>
      <c r="L129" s="34">
        <v>0.28249999999999997</v>
      </c>
      <c r="M129" s="34">
        <v>0.28249999999999997</v>
      </c>
      <c r="N129" s="39"/>
      <c r="O129" s="89">
        <f t="shared" si="50"/>
        <v>0.28249999999999992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7.6448823798692302E-3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7.6448823798692302E-3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0.37962588661443719</v>
      </c>
      <c r="E140" s="354">
        <f t="shared" si="62"/>
        <v>0.55705206639177374</v>
      </c>
      <c r="F140" s="354">
        <f t="shared" si="62"/>
        <v>0</v>
      </c>
      <c r="G140" s="354">
        <f t="shared" si="62"/>
        <v>0</v>
      </c>
      <c r="H140" s="354">
        <f t="shared" si="62"/>
        <v>0.60722483251977377</v>
      </c>
      <c r="I140" s="354"/>
      <c r="J140" s="354">
        <f t="shared" si="62"/>
        <v>0.74304368912197083</v>
      </c>
      <c r="K140" s="354">
        <f t="shared" si="62"/>
        <v>0.67035855912777365</v>
      </c>
      <c r="L140" s="354">
        <f t="shared" si="62"/>
        <v>0.76192405296777366</v>
      </c>
      <c r="M140" s="354">
        <f t="shared" si="62"/>
        <v>0.75132185799177376</v>
      </c>
      <c r="N140" s="354"/>
      <c r="O140" s="352">
        <f t="shared" si="50"/>
        <v>0.59283375012245809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4.4626168078999999</v>
      </c>
      <c r="E142" s="360">
        <f t="shared" si="63"/>
        <v>6.548315070200001</v>
      </c>
      <c r="F142" s="360">
        <f t="shared" si="63"/>
        <v>0</v>
      </c>
      <c r="G142" s="360">
        <f t="shared" si="63"/>
        <v>0</v>
      </c>
      <c r="H142" s="360">
        <f t="shared" si="63"/>
        <v>7.1381110702000008</v>
      </c>
      <c r="I142" s="360">
        <f t="shared" si="63"/>
        <v>0</v>
      </c>
      <c r="J142" s="360">
        <f t="shared" si="63"/>
        <v>8.7347026980999996</v>
      </c>
      <c r="K142" s="360">
        <f t="shared" si="63"/>
        <v>7.8802670702000004</v>
      </c>
      <c r="L142" s="360">
        <f t="shared" si="63"/>
        <v>8.9566470702000007</v>
      </c>
      <c r="M142" s="360">
        <f t="shared" si="63"/>
        <v>8.8320150702000007</v>
      </c>
      <c r="N142" s="361"/>
      <c r="O142" s="362">
        <f t="shared" si="50"/>
        <v>6.9689395556784923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9.2969695958980705E-2</v>
      </c>
      <c r="E143" s="354">
        <f t="shared" si="64"/>
        <v>0.13642104785747663</v>
      </c>
      <c r="F143" s="354">
        <f t="shared" si="64"/>
        <v>0</v>
      </c>
      <c r="G143" s="354">
        <f t="shared" si="64"/>
        <v>0</v>
      </c>
      <c r="H143" s="354">
        <f t="shared" si="64"/>
        <v>0.14870826792547662</v>
      </c>
      <c r="I143" s="354"/>
      <c r="J143" s="354">
        <f t="shared" si="64"/>
        <v>0.18197006130951729</v>
      </c>
      <c r="K143" s="354">
        <f t="shared" si="64"/>
        <v>0.16416960387347662</v>
      </c>
      <c r="L143" s="354">
        <f t="shared" si="64"/>
        <v>0.18659382841347663</v>
      </c>
      <c r="M143" s="354">
        <f t="shared" si="64"/>
        <v>0.18399736995747662</v>
      </c>
      <c r="N143" s="354"/>
      <c r="O143" s="352">
        <f t="shared" si="50"/>
        <v>0.14518391776345008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9.2969695958980705E-2</v>
      </c>
      <c r="E144" s="246">
        <f t="shared" si="65"/>
        <v>0.13642104785747663</v>
      </c>
      <c r="F144" s="246">
        <f t="shared" si="65"/>
        <v>0</v>
      </c>
      <c r="G144" s="246">
        <f t="shared" si="65"/>
        <v>0</v>
      </c>
      <c r="H144" s="246">
        <f t="shared" si="65"/>
        <v>0.14870826792547662</v>
      </c>
      <c r="I144" s="34"/>
      <c r="J144" s="246">
        <f t="shared" si="65"/>
        <v>0.18197006130951729</v>
      </c>
      <c r="K144" s="246">
        <f t="shared" si="65"/>
        <v>0.16416960387347662</v>
      </c>
      <c r="L144" s="246">
        <f t="shared" si="65"/>
        <v>0.18659382841347663</v>
      </c>
      <c r="M144" s="246">
        <f t="shared" si="65"/>
        <v>0.18399736995747662</v>
      </c>
      <c r="N144" s="39"/>
      <c r="O144" s="246">
        <f t="shared" si="50"/>
        <v>0.14518391776345008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0.2866561906554565</v>
      </c>
      <c r="E145" s="354">
        <f t="shared" ref="E145:M145" si="66">SUM(E146,E147)</f>
        <v>0.42063101853429707</v>
      </c>
      <c r="F145" s="354">
        <f t="shared" si="66"/>
        <v>0</v>
      </c>
      <c r="G145" s="354">
        <f t="shared" si="66"/>
        <v>0</v>
      </c>
      <c r="H145" s="354">
        <f t="shared" si="66"/>
        <v>0.45851656459429713</v>
      </c>
      <c r="I145" s="354"/>
      <c r="J145" s="354">
        <f t="shared" si="66"/>
        <v>0.56107362781245351</v>
      </c>
      <c r="K145" s="354">
        <f t="shared" si="66"/>
        <v>0.50618895525429708</v>
      </c>
      <c r="L145" s="354">
        <f t="shared" si="66"/>
        <v>0.57533022455429705</v>
      </c>
      <c r="M145" s="354">
        <f t="shared" si="66"/>
        <v>0.56732448803429714</v>
      </c>
      <c r="N145" s="354"/>
      <c r="O145" s="352">
        <f t="shared" si="50"/>
        <v>0.44764983235900802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9.2969695958980705E-2</v>
      </c>
      <c r="E146" s="39">
        <f>E144</f>
        <v>0.13642104785747663</v>
      </c>
      <c r="F146" s="39">
        <f t="shared" si="67"/>
        <v>0</v>
      </c>
      <c r="G146" s="39">
        <f t="shared" si="67"/>
        <v>0</v>
      </c>
      <c r="H146" s="39">
        <f t="shared" si="67"/>
        <v>0.14870826792547662</v>
      </c>
      <c r="I146" s="39"/>
      <c r="J146" s="39">
        <f t="shared" si="67"/>
        <v>0.18197006130951729</v>
      </c>
      <c r="K146" s="39">
        <f t="shared" si="67"/>
        <v>0.16416960387347662</v>
      </c>
      <c r="L146" s="39">
        <f t="shared" si="67"/>
        <v>0.18659382841347663</v>
      </c>
      <c r="M146" s="39">
        <f t="shared" si="67"/>
        <v>0.18399736995747662</v>
      </c>
      <c r="N146" s="39"/>
      <c r="O146" s="39">
        <f t="shared" si="50"/>
        <v>0.14518391776345008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0.19368649469647581</v>
      </c>
      <c r="E147" s="246">
        <f t="shared" si="68"/>
        <v>0.28420997067682047</v>
      </c>
      <c r="F147" s="246">
        <f t="shared" si="68"/>
        <v>0</v>
      </c>
      <c r="G147" s="246">
        <f t="shared" si="68"/>
        <v>0</v>
      </c>
      <c r="H147" s="246">
        <f t="shared" si="68"/>
        <v>0.30980829666882048</v>
      </c>
      <c r="I147" s="34"/>
      <c r="J147" s="246">
        <f t="shared" si="68"/>
        <v>0.3791035665029362</v>
      </c>
      <c r="K147" s="246">
        <f t="shared" si="68"/>
        <v>0.34201935138082046</v>
      </c>
      <c r="L147" s="246">
        <f t="shared" si="68"/>
        <v>0.38873639614082045</v>
      </c>
      <c r="M147" s="246">
        <f t="shared" si="68"/>
        <v>0.38332711807682046</v>
      </c>
      <c r="N147" s="39"/>
      <c r="O147" s="246">
        <f t="shared" si="50"/>
        <v>0.30246591459555799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1.55E-2</v>
      </c>
      <c r="E148" s="509">
        <v>1.55E-2</v>
      </c>
      <c r="F148" s="509">
        <v>0</v>
      </c>
      <c r="G148" s="509">
        <v>0</v>
      </c>
      <c r="H148" s="509">
        <v>1.55E-2</v>
      </c>
      <c r="I148" s="509">
        <v>0</v>
      </c>
      <c r="J148" s="509">
        <v>1.55E-2</v>
      </c>
      <c r="K148" s="509">
        <v>1.55E-2</v>
      </c>
      <c r="L148" s="509">
        <v>1.55E-2</v>
      </c>
      <c r="M148" s="509">
        <v>1.55E-2</v>
      </c>
      <c r="N148" s="367"/>
      <c r="O148" s="368">
        <f t="shared" si="50"/>
        <v>1.5499999999999996E-2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4.8577426945144371</v>
      </c>
      <c r="E149" s="340">
        <f t="shared" si="69"/>
        <v>7.1208671365917748</v>
      </c>
      <c r="F149" s="340">
        <f t="shared" si="69"/>
        <v>0</v>
      </c>
      <c r="G149" s="340">
        <f t="shared" si="69"/>
        <v>0</v>
      </c>
      <c r="H149" s="340">
        <f t="shared" si="69"/>
        <v>7.7608359027197746</v>
      </c>
      <c r="I149" s="340">
        <f t="shared" si="69"/>
        <v>0</v>
      </c>
      <c r="J149" s="340">
        <f t="shared" si="69"/>
        <v>9.4932463872219692</v>
      </c>
      <c r="K149" s="340">
        <f t="shared" si="69"/>
        <v>8.5661256293277734</v>
      </c>
      <c r="L149" s="340">
        <f t="shared" si="69"/>
        <v>9.734071123167773</v>
      </c>
      <c r="M149" s="340">
        <f t="shared" si="69"/>
        <v>9.5988369281917745</v>
      </c>
      <c r="N149" s="369"/>
      <c r="O149" s="467">
        <f t="shared" si="50"/>
        <v>7.5772733058009516</v>
      </c>
      <c r="P149" t="s">
        <v>307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0.33348243780621767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113</v>
      </c>
      <c r="F155" s="1">
        <v>0</v>
      </c>
      <c r="G155" s="1">
        <v>0</v>
      </c>
      <c r="H155" s="1">
        <v>50</v>
      </c>
      <c r="I155" s="1">
        <v>0</v>
      </c>
      <c r="J155" s="1">
        <v>0</v>
      </c>
      <c r="K155" s="1">
        <v>35</v>
      </c>
      <c r="L155" s="1">
        <v>5</v>
      </c>
      <c r="M155" s="1">
        <v>50</v>
      </c>
      <c r="O155" s="1">
        <f>SUM(C155:M155)</f>
        <v>278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6908.2</v>
      </c>
      <c r="D157" s="505">
        <v>166795.85999999999</v>
      </c>
      <c r="E157" s="505">
        <v>919253.98</v>
      </c>
      <c r="F157" s="504">
        <v>0</v>
      </c>
      <c r="G157" s="504">
        <v>0</v>
      </c>
      <c r="H157" s="505">
        <v>375070.71999999997</v>
      </c>
      <c r="I157" s="504">
        <v>0</v>
      </c>
      <c r="J157" s="502">
        <v>0</v>
      </c>
      <c r="K157" s="505">
        <v>233812.96</v>
      </c>
      <c r="L157" s="505">
        <v>56498.94</v>
      </c>
      <c r="M157" s="505">
        <v>316641.86</v>
      </c>
      <c r="N157" s="342"/>
      <c r="O157" s="344">
        <f>SUM(C157:M157)</f>
        <v>2074982.52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0.80210000000000004</v>
      </c>
      <c r="D159" s="354">
        <f>SUM(D160:D164)</f>
        <v>1.1629239999999998</v>
      </c>
      <c r="E159" s="354">
        <f t="shared" ref="E159:H159" si="70">SUM(E160:E164)</f>
        <v>1.3137080000000001</v>
      </c>
      <c r="F159" s="354">
        <f t="shared" si="70"/>
        <v>0</v>
      </c>
      <c r="G159" s="354">
        <f t="shared" si="70"/>
        <v>0</v>
      </c>
      <c r="H159" s="354">
        <f t="shared" si="70"/>
        <v>1.8886080000000001</v>
      </c>
      <c r="I159" s="354"/>
      <c r="J159" s="354"/>
      <c r="K159" s="354">
        <f>SUM(K160:K164)</f>
        <v>2.710264</v>
      </c>
      <c r="L159" s="354">
        <f>SUM(L160:L164)</f>
        <v>2.8415719999999998</v>
      </c>
      <c r="M159" s="354">
        <f t="shared" ref="M159" si="71">SUM(M160:M164)</f>
        <v>3.6980519999999997</v>
      </c>
      <c r="N159" s="354"/>
      <c r="O159" s="352">
        <f t="shared" ref="O159:O197" si="72">(C159*$C$157+D159*$D$157+E159*$E$157+F159*$F$157+G159*$G$157+H159*$H$157+I159*$I$157+J159*$J$157+K159*$K$157+L159*$L$157+M159*$M$157)/$O$157</f>
        <v>1.9666206940587043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2.0817999999999999</v>
      </c>
      <c r="M160" s="34">
        <v>2.4487999999999999</v>
      </c>
      <c r="N160" s="34"/>
      <c r="O160" s="89">
        <f t="shared" si="72"/>
        <v>1.3557698246306191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8.3271999999999999E-2</v>
      </c>
      <c r="M161" s="39">
        <f t="shared" si="73"/>
        <v>9.7951999999999997E-2</v>
      </c>
      <c r="N161" s="34"/>
      <c r="O161" s="89">
        <f t="shared" si="72"/>
        <v>5.4230792985224763E-2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2.29E-2</v>
      </c>
      <c r="F162" s="34">
        <v>0</v>
      </c>
      <c r="G162" s="34">
        <v>0</v>
      </c>
      <c r="H162" s="34">
        <v>2.8999999999999998E-3</v>
      </c>
      <c r="I162" s="34">
        <v>0</v>
      </c>
      <c r="J162" s="34">
        <v>0</v>
      </c>
      <c r="K162" s="34">
        <v>2.8199999999999999E-2</v>
      </c>
      <c r="L162" s="34">
        <v>0.1249</v>
      </c>
      <c r="M162" s="34">
        <v>5.1400000000000001E-2</v>
      </c>
      <c r="N162" s="34"/>
      <c r="O162" s="89">
        <f t="shared" si="72"/>
        <v>2.6409720317065604E-2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0.19597350355414078</v>
      </c>
    </row>
    <row r="164" spans="1:15" x14ac:dyDescent="0.3">
      <c r="A164" s="2" t="s">
        <v>6</v>
      </c>
      <c r="B164" t="s">
        <v>33</v>
      </c>
      <c r="C164" s="34">
        <v>0.1106</v>
      </c>
      <c r="D164" s="34">
        <v>0.19969999999999999</v>
      </c>
      <c r="E164" s="34">
        <v>0.18049999999999999</v>
      </c>
      <c r="F164" s="34">
        <v>0</v>
      </c>
      <c r="G164" s="34">
        <v>0</v>
      </c>
      <c r="H164" s="34">
        <v>0.2742</v>
      </c>
      <c r="I164" s="34">
        <v>0</v>
      </c>
      <c r="J164" s="34">
        <v>0</v>
      </c>
      <c r="K164" s="34">
        <v>0.47839999999999999</v>
      </c>
      <c r="L164" s="34">
        <v>0.31780000000000003</v>
      </c>
      <c r="M164" s="34">
        <v>0.82389999999999997</v>
      </c>
      <c r="N164" s="34"/>
      <c r="O164" s="89">
        <f t="shared" si="72"/>
        <v>0.33423685257165447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3.1540737265999996</v>
      </c>
      <c r="D166" s="354">
        <f t="shared" si="74"/>
        <v>3.1540737265999996</v>
      </c>
      <c r="E166" s="354">
        <f t="shared" si="74"/>
        <v>5.0000635426999995</v>
      </c>
      <c r="F166" s="354">
        <f t="shared" si="74"/>
        <v>0</v>
      </c>
      <c r="G166" s="354">
        <f t="shared" si="74"/>
        <v>0</v>
      </c>
      <c r="H166" s="354">
        <f t="shared" si="74"/>
        <v>5.0000635426999995</v>
      </c>
      <c r="I166" s="354"/>
      <c r="J166" s="354"/>
      <c r="K166" s="354">
        <f>SUM(K167:K169,K173:K174)</f>
        <v>5.0000635426999995</v>
      </c>
      <c r="L166" s="354">
        <f>SUM(L167:L169,L173:L174)</f>
        <v>5.0000635426999995</v>
      </c>
      <c r="M166" s="354">
        <f>SUM(M167:M169,M173:M174)</f>
        <v>5.0000635426999995</v>
      </c>
      <c r="N166" s="351"/>
      <c r="O166" s="352">
        <f t="shared" si="72"/>
        <v>4.8455292646111294</v>
      </c>
    </row>
    <row r="167" spans="1:15" x14ac:dyDescent="0.3">
      <c r="A167" s="2" t="s">
        <v>115</v>
      </c>
      <c r="B167" t="s">
        <v>114</v>
      </c>
      <c r="C167" s="34">
        <v>1.6362000000000001</v>
      </c>
      <c r="D167" s="34">
        <v>1.6362000000000001</v>
      </c>
      <c r="E167" s="34">
        <v>2.5238999999999998</v>
      </c>
      <c r="F167" s="34">
        <v>0</v>
      </c>
      <c r="G167" s="34">
        <v>0</v>
      </c>
      <c r="H167" s="34">
        <v>2.5238999999999998</v>
      </c>
      <c r="I167" s="34">
        <v>0</v>
      </c>
      <c r="J167" s="34">
        <v>0</v>
      </c>
      <c r="K167" s="34">
        <v>2.5238999999999998</v>
      </c>
      <c r="L167" s="34">
        <v>2.5238999999999998</v>
      </c>
      <c r="M167" s="34">
        <v>2.5238999999999998</v>
      </c>
      <c r="N167" s="39"/>
      <c r="O167" s="89">
        <f t="shared" si="72"/>
        <v>2.4495875214245171</v>
      </c>
    </row>
    <row r="168" spans="1:15" x14ac:dyDescent="0.3">
      <c r="A168" s="2" t="s">
        <v>116</v>
      </c>
      <c r="B168" t="s">
        <v>117</v>
      </c>
      <c r="C168" s="39">
        <f>C167*0.423893</f>
        <v>0.69357372660000005</v>
      </c>
      <c r="D168" s="39">
        <f>D167*0.423893</f>
        <v>0.69357372660000005</v>
      </c>
      <c r="E168" s="39">
        <f t="shared" ref="E168:H168" si="75">E167*0.423893</f>
        <v>1.0698635427000001</v>
      </c>
      <c r="F168" s="39">
        <f t="shared" si="75"/>
        <v>0</v>
      </c>
      <c r="G168" s="39">
        <f t="shared" si="75"/>
        <v>0</v>
      </c>
      <c r="H168" s="39">
        <f t="shared" si="75"/>
        <v>1.0698635427000001</v>
      </c>
      <c r="I168" s="39"/>
      <c r="J168" s="39"/>
      <c r="K168" s="39">
        <f t="shared" ref="K168:M168" si="76">K167*0.423893</f>
        <v>1.0698635427000001</v>
      </c>
      <c r="L168" s="39">
        <f t="shared" si="76"/>
        <v>1.0698635427000001</v>
      </c>
      <c r="M168" s="39">
        <f t="shared" si="76"/>
        <v>1.0698635427000001</v>
      </c>
      <c r="N168" s="39"/>
      <c r="O168" s="89">
        <f t="shared" si="72"/>
        <v>1.0383630032192031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0.61609999999999998</v>
      </c>
      <c r="D169" s="43">
        <f t="shared" ref="D169" si="78">SUM(D170:D172)</f>
        <v>0.61609999999999998</v>
      </c>
      <c r="E169" s="43">
        <f t="shared" si="77"/>
        <v>1.0763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1.0763</v>
      </c>
      <c r="I169" s="43"/>
      <c r="J169" s="43"/>
      <c r="K169" s="43">
        <f t="shared" ref="K169:M169" si="80">SUM(K170:K172)</f>
        <v>1.0763</v>
      </c>
      <c r="L169" s="43">
        <f t="shared" si="80"/>
        <v>1.0763</v>
      </c>
      <c r="M169" s="43">
        <f t="shared" si="80"/>
        <v>1.0763</v>
      </c>
      <c r="N169" s="43"/>
      <c r="O169" s="75">
        <f t="shared" si="72"/>
        <v>1.0377750449020648</v>
      </c>
    </row>
    <row r="170" spans="1:15" x14ac:dyDescent="0.3">
      <c r="A170" s="2" t="s">
        <v>9</v>
      </c>
      <c r="B170" t="s">
        <v>108</v>
      </c>
      <c r="C170" s="34">
        <v>0.55030000000000001</v>
      </c>
      <c r="D170" s="34">
        <v>0.55030000000000001</v>
      </c>
      <c r="E170" s="34">
        <v>0.96130000000000004</v>
      </c>
      <c r="F170" s="34">
        <v>0</v>
      </c>
      <c r="G170" s="34">
        <v>0</v>
      </c>
      <c r="H170" s="34">
        <v>0.96130000000000004</v>
      </c>
      <c r="I170" s="34">
        <v>0</v>
      </c>
      <c r="J170" s="34">
        <v>0</v>
      </c>
      <c r="K170" s="34">
        <v>0.96130000000000004</v>
      </c>
      <c r="L170" s="34">
        <v>0.96130000000000004</v>
      </c>
      <c r="M170" s="34">
        <v>0.96130000000000004</v>
      </c>
      <c r="N170" s="39"/>
      <c r="O170" s="89">
        <f t="shared" si="72"/>
        <v>0.92689374935842828</v>
      </c>
    </row>
    <row r="171" spans="1:15" x14ac:dyDescent="0.3">
      <c r="A171" s="2" t="s">
        <v>10</v>
      </c>
      <c r="B171" t="s">
        <v>109</v>
      </c>
      <c r="C171" s="34">
        <v>5.8400000000000001E-2</v>
      </c>
      <c r="D171" s="34">
        <v>5.8400000000000001E-2</v>
      </c>
      <c r="E171" s="34">
        <v>0.10199999999999999</v>
      </c>
      <c r="F171" s="34">
        <v>0</v>
      </c>
      <c r="G171" s="34">
        <v>0</v>
      </c>
      <c r="H171" s="34">
        <v>0.10199999999999999</v>
      </c>
      <c r="I171" s="34">
        <v>0</v>
      </c>
      <c r="J171" s="34">
        <v>0</v>
      </c>
      <c r="K171" s="34">
        <v>0.10199999999999999</v>
      </c>
      <c r="L171" s="34">
        <v>0.10199999999999999</v>
      </c>
      <c r="M171" s="34">
        <v>0.10199999999999999</v>
      </c>
      <c r="N171" s="39"/>
      <c r="O171" s="89">
        <f t="shared" si="72"/>
        <v>9.8350091172816234E-2</v>
      </c>
    </row>
    <row r="172" spans="1:15" x14ac:dyDescent="0.3">
      <c r="A172" s="2" t="s">
        <v>11</v>
      </c>
      <c r="B172" t="s">
        <v>110</v>
      </c>
      <c r="C172" s="34">
        <v>7.4000000000000003E-3</v>
      </c>
      <c r="D172" s="34">
        <v>7.4000000000000003E-3</v>
      </c>
      <c r="E172" s="34">
        <v>1.2999999999999999E-2</v>
      </c>
      <c r="F172" s="34">
        <v>0</v>
      </c>
      <c r="G172" s="34">
        <v>0</v>
      </c>
      <c r="H172" s="34">
        <v>1.2999999999999999E-2</v>
      </c>
      <c r="I172" s="34">
        <v>0</v>
      </c>
      <c r="J172" s="34">
        <v>0</v>
      </c>
      <c r="K172" s="34">
        <v>1.2999999999999999E-2</v>
      </c>
      <c r="L172" s="34">
        <v>1.2999999999999999E-2</v>
      </c>
      <c r="M172" s="34">
        <v>1.2999999999999999E-2</v>
      </c>
      <c r="N172" s="39"/>
      <c r="O172" s="89">
        <f t="shared" si="72"/>
        <v>1.2531204370820434E-2</v>
      </c>
    </row>
    <row r="173" spans="1:15" x14ac:dyDescent="0.3">
      <c r="A173" s="595" t="s">
        <v>14</v>
      </c>
      <c r="B173" t="s">
        <v>118</v>
      </c>
      <c r="C173" s="34">
        <v>0.15920000000000001</v>
      </c>
      <c r="D173" s="34">
        <v>0.15920000000000001</v>
      </c>
      <c r="E173" s="34">
        <v>0.25440000000000002</v>
      </c>
      <c r="F173" s="34">
        <v>0</v>
      </c>
      <c r="G173" s="34">
        <v>0</v>
      </c>
      <c r="H173" s="34">
        <v>0.25440000000000002</v>
      </c>
      <c r="I173" s="34">
        <v>0</v>
      </c>
      <c r="J173" s="34">
        <v>0</v>
      </c>
      <c r="K173" s="34">
        <v>0.25440000000000002</v>
      </c>
      <c r="L173" s="34">
        <v>0.25440000000000002</v>
      </c>
      <c r="M173" s="34">
        <v>0.25440000000000002</v>
      </c>
      <c r="N173" s="39"/>
      <c r="O173" s="89">
        <f t="shared" si="72"/>
        <v>0.24643047430394738</v>
      </c>
    </row>
    <row r="174" spans="1:15" x14ac:dyDescent="0.3">
      <c r="A174" s="595"/>
      <c r="B174" t="s">
        <v>117</v>
      </c>
      <c r="C174" s="34">
        <v>4.9000000000000002E-2</v>
      </c>
      <c r="D174" s="34">
        <v>4.9000000000000002E-2</v>
      </c>
      <c r="E174" s="34">
        <v>7.5600000000000001E-2</v>
      </c>
      <c r="F174" s="34">
        <v>0</v>
      </c>
      <c r="G174" s="34">
        <v>0</v>
      </c>
      <c r="H174" s="34">
        <v>7.5600000000000001E-2</v>
      </c>
      <c r="I174" s="34">
        <v>0</v>
      </c>
      <c r="J174" s="34">
        <v>0</v>
      </c>
      <c r="K174" s="34">
        <v>7.5600000000000001E-2</v>
      </c>
      <c r="L174" s="34">
        <v>7.5600000000000001E-2</v>
      </c>
      <c r="M174" s="34">
        <v>7.5600000000000001E-2</v>
      </c>
      <c r="N174" s="39"/>
      <c r="O174" s="89">
        <f t="shared" si="72"/>
        <v>7.3373220761397059E-2</v>
      </c>
    </row>
    <row r="175" spans="1:15" x14ac:dyDescent="0.3">
      <c r="A175" s="349">
        <v>6</v>
      </c>
      <c r="B175" s="350" t="s">
        <v>42</v>
      </c>
      <c r="C175" s="354">
        <f>SUM(C176:C177)</f>
        <v>0.47020000000000006</v>
      </c>
      <c r="D175" s="354">
        <f>SUM(D176:D177)</f>
        <v>0.47020000000000006</v>
      </c>
      <c r="E175" s="354">
        <f t="shared" ref="E175:H175" si="81">SUM(E176:E177)</f>
        <v>0.57499999999999996</v>
      </c>
      <c r="F175" s="354">
        <f t="shared" si="81"/>
        <v>0</v>
      </c>
      <c r="G175" s="354">
        <f t="shared" si="81"/>
        <v>0</v>
      </c>
      <c r="H175" s="354">
        <f t="shared" si="81"/>
        <v>0.57499999999999996</v>
      </c>
      <c r="I175" s="354"/>
      <c r="J175" s="354"/>
      <c r="K175" s="354">
        <f t="shared" ref="K175:M175" si="82">SUM(K176:K177)</f>
        <v>0.57499999999999996</v>
      </c>
      <c r="L175" s="354">
        <f t="shared" si="82"/>
        <v>0.57499999999999996</v>
      </c>
      <c r="M175" s="354">
        <f t="shared" si="82"/>
        <v>0.57499999999999996</v>
      </c>
      <c r="N175" s="354"/>
      <c r="O175" s="352">
        <f t="shared" si="72"/>
        <v>0.56622682465392515</v>
      </c>
    </row>
    <row r="176" spans="1:15" x14ac:dyDescent="0.3">
      <c r="A176" s="2" t="s">
        <v>15</v>
      </c>
      <c r="B176" t="s">
        <v>43</v>
      </c>
      <c r="C176" s="34">
        <v>0.17910000000000001</v>
      </c>
      <c r="D176" s="34">
        <v>0.17910000000000001</v>
      </c>
      <c r="E176" s="34">
        <v>0.28389999999999999</v>
      </c>
      <c r="F176" s="34">
        <v>0</v>
      </c>
      <c r="G176" s="34">
        <v>0</v>
      </c>
      <c r="H176" s="34">
        <v>0.28389999999999999</v>
      </c>
      <c r="I176" s="34">
        <v>0</v>
      </c>
      <c r="J176" s="34">
        <v>0</v>
      </c>
      <c r="K176" s="34">
        <v>0.28389999999999999</v>
      </c>
      <c r="L176" s="34">
        <v>0.28389999999999999</v>
      </c>
      <c r="M176" s="34">
        <v>0.28389999999999999</v>
      </c>
      <c r="N176" s="39"/>
      <c r="O176" s="89">
        <f t="shared" si="72"/>
        <v>0.27512682465392518</v>
      </c>
    </row>
    <row r="177" spans="1:17" x14ac:dyDescent="0.3">
      <c r="A177" s="2" t="s">
        <v>16</v>
      </c>
      <c r="B177" t="s">
        <v>44</v>
      </c>
      <c r="C177" s="34">
        <v>0.29110000000000003</v>
      </c>
      <c r="D177" s="34">
        <v>0.29110000000000003</v>
      </c>
      <c r="E177" s="34">
        <v>0.29110000000000003</v>
      </c>
      <c r="F177" s="34">
        <v>0</v>
      </c>
      <c r="G177" s="34">
        <v>0</v>
      </c>
      <c r="H177" s="34">
        <v>0.29110000000000003</v>
      </c>
      <c r="I177" s="34">
        <v>0</v>
      </c>
      <c r="J177" s="34">
        <v>0</v>
      </c>
      <c r="K177" s="34">
        <v>0.29110000000000003</v>
      </c>
      <c r="L177" s="34">
        <v>0.29110000000000003</v>
      </c>
      <c r="M177" s="34">
        <v>0.29110000000000003</v>
      </c>
      <c r="N177" s="39"/>
      <c r="O177" s="89">
        <f t="shared" si="72"/>
        <v>0.29110000000000008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0.3765427601744088</v>
      </c>
      <c r="D188" s="354">
        <f t="shared" si="85"/>
        <v>0.40723733620640878</v>
      </c>
      <c r="E188" s="354">
        <f t="shared" si="85"/>
        <v>0.58601401759440364</v>
      </c>
      <c r="F188" s="354">
        <f t="shared" si="85"/>
        <v>0</v>
      </c>
      <c r="G188" s="354">
        <f t="shared" si="85"/>
        <v>0</v>
      </c>
      <c r="H188" s="354">
        <f t="shared" si="85"/>
        <v>0.63491961079440373</v>
      </c>
      <c r="I188" s="354"/>
      <c r="J188" s="354"/>
      <c r="K188" s="354">
        <f>SUM(K191,K193)</f>
        <v>0.70481624340240367</v>
      </c>
      <c r="L188" s="354">
        <f>SUM(L191,L193)</f>
        <v>0.71598635234640362</v>
      </c>
      <c r="M188" s="354">
        <f>SUM(M191,M193)</f>
        <v>0.78884539298640344</v>
      </c>
      <c r="N188" s="354"/>
      <c r="O188" s="352">
        <f t="shared" si="72"/>
        <v>0.62766375620378556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4.4263737265999996</v>
      </c>
      <c r="D190" s="360">
        <f t="shared" si="86"/>
        <v>4.7871977265999996</v>
      </c>
      <c r="E190" s="360">
        <f t="shared" si="86"/>
        <v>6.8887715426999998</v>
      </c>
      <c r="F190" s="360">
        <f t="shared" si="86"/>
        <v>0</v>
      </c>
      <c r="G190" s="360">
        <f t="shared" si="86"/>
        <v>0</v>
      </c>
      <c r="H190" s="360">
        <f t="shared" si="86"/>
        <v>7.4636715427000002</v>
      </c>
      <c r="I190" s="360">
        <f t="shared" si="86"/>
        <v>0</v>
      </c>
      <c r="J190" s="360">
        <f t="shared" si="86"/>
        <v>0</v>
      </c>
      <c r="K190" s="360">
        <f t="shared" si="86"/>
        <v>8.2853275426999993</v>
      </c>
      <c r="L190" s="360">
        <f t="shared" si="86"/>
        <v>8.4166355426999999</v>
      </c>
      <c r="M190" s="360">
        <f t="shared" si="86"/>
        <v>9.2731155426999994</v>
      </c>
      <c r="N190" s="361"/>
      <c r="O190" s="362">
        <f t="shared" si="72"/>
        <v>7.3783767833237608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9.2214643846257799E-2</v>
      </c>
      <c r="D191" s="354">
        <f t="shared" si="87"/>
        <v>9.97316902382578E-2</v>
      </c>
      <c r="E191" s="354">
        <f t="shared" si="87"/>
        <v>0.1435137775490691</v>
      </c>
      <c r="F191" s="354">
        <f t="shared" si="87"/>
        <v>0</v>
      </c>
      <c r="G191" s="354">
        <f t="shared" si="87"/>
        <v>0</v>
      </c>
      <c r="H191" s="354">
        <f t="shared" si="87"/>
        <v>0.15549066924906912</v>
      </c>
      <c r="I191" s="354"/>
      <c r="J191" s="354"/>
      <c r="K191" s="354">
        <f>SUM(K192:K192)</f>
        <v>0.1726082286970691</v>
      </c>
      <c r="L191" s="354">
        <f>SUM(L192:L192)</f>
        <v>0.17534376826106909</v>
      </c>
      <c r="M191" s="354">
        <f>SUM(M192:M192)</f>
        <v>0.19318681610106908</v>
      </c>
      <c r="N191" s="354"/>
      <c r="O191" s="352">
        <f t="shared" si="72"/>
        <v>0.1537137235269839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9.2214643846257799E-2</v>
      </c>
      <c r="D192" s="246">
        <f t="shared" si="88"/>
        <v>9.97316902382578E-2</v>
      </c>
      <c r="E192" s="246">
        <f t="shared" si="88"/>
        <v>0.1435137775490691</v>
      </c>
      <c r="F192" s="246">
        <f t="shared" si="88"/>
        <v>0</v>
      </c>
      <c r="G192" s="246">
        <f t="shared" si="88"/>
        <v>0</v>
      </c>
      <c r="H192" s="246">
        <f t="shared" si="88"/>
        <v>0.15549066924906912</v>
      </c>
      <c r="I192" s="34"/>
      <c r="J192" s="39"/>
      <c r="K192" s="246">
        <f>0.020833*K190</f>
        <v>0.1726082286970691</v>
      </c>
      <c r="L192" s="246">
        <f t="shared" ref="L192:M192" si="89">0.020833*L190</f>
        <v>0.17534376826106909</v>
      </c>
      <c r="M192" s="246">
        <f t="shared" si="89"/>
        <v>0.19318681610106908</v>
      </c>
      <c r="N192" s="39"/>
      <c r="O192" s="246">
        <f t="shared" si="72"/>
        <v>0.1537137235269839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0.28432811632815103</v>
      </c>
      <c r="D193" s="354">
        <f>SUM(D194,D195)</f>
        <v>0.307505645968151</v>
      </c>
      <c r="E193" s="354">
        <f t="shared" ref="E193:M193" si="90">SUM(E194,E195)</f>
        <v>0.4425002400453345</v>
      </c>
      <c r="F193" s="354">
        <f t="shared" si="90"/>
        <v>0</v>
      </c>
      <c r="G193" s="354">
        <f t="shared" si="90"/>
        <v>0</v>
      </c>
      <c r="H193" s="354">
        <f t="shared" si="90"/>
        <v>0.47942894154533455</v>
      </c>
      <c r="I193" s="354"/>
      <c r="J193" s="354"/>
      <c r="K193" s="354">
        <f t="shared" si="90"/>
        <v>0.53220801470533452</v>
      </c>
      <c r="L193" s="354">
        <f t="shared" si="90"/>
        <v>0.5406425840853345</v>
      </c>
      <c r="M193" s="354">
        <f t="shared" si="90"/>
        <v>0.59565857688533441</v>
      </c>
      <c r="N193" s="354"/>
      <c r="O193" s="352">
        <f t="shared" si="72"/>
        <v>0.47395003267680175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9.2214643846257799E-2</v>
      </c>
      <c r="D194" s="39">
        <f t="shared" ref="D194:M194" si="91">D192</f>
        <v>9.97316902382578E-2</v>
      </c>
      <c r="E194" s="39">
        <f t="shared" si="91"/>
        <v>0.1435137775490691</v>
      </c>
      <c r="F194" s="39">
        <f t="shared" si="91"/>
        <v>0</v>
      </c>
      <c r="G194" s="39">
        <f t="shared" si="91"/>
        <v>0</v>
      </c>
      <c r="H194" s="39">
        <f>H192</f>
        <v>0.15549066924906912</v>
      </c>
      <c r="I194" s="39"/>
      <c r="J194" s="39"/>
      <c r="K194" s="39">
        <f t="shared" si="91"/>
        <v>0.1726082286970691</v>
      </c>
      <c r="L194" s="39">
        <f t="shared" si="91"/>
        <v>0.17534376826106909</v>
      </c>
      <c r="M194" s="39">
        <f t="shared" si="91"/>
        <v>0.19318681610106908</v>
      </c>
      <c r="N194" s="39"/>
      <c r="O194" s="246">
        <f t="shared" si="72"/>
        <v>0.1537137235269839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0.1921134724818932</v>
      </c>
      <c r="D195" s="246">
        <f t="shared" ref="D195:H195" si="92">0.043402*D190</f>
        <v>0.20777395572989321</v>
      </c>
      <c r="E195" s="246">
        <f t="shared" si="92"/>
        <v>0.29898646249626543</v>
      </c>
      <c r="F195" s="246">
        <f t="shared" si="92"/>
        <v>0</v>
      </c>
      <c r="G195" s="246">
        <f t="shared" si="92"/>
        <v>0</v>
      </c>
      <c r="H195" s="246">
        <f t="shared" si="92"/>
        <v>0.32393827229626543</v>
      </c>
      <c r="I195" s="34"/>
      <c r="J195" s="34"/>
      <c r="K195" s="246">
        <f t="shared" ref="K195:M195" si="93">0.043402*K190</f>
        <v>0.35959978600826542</v>
      </c>
      <c r="L195" s="246">
        <f t="shared" si="93"/>
        <v>0.36529881582426543</v>
      </c>
      <c r="M195" s="246">
        <f t="shared" si="93"/>
        <v>0.40247176078426539</v>
      </c>
      <c r="N195" s="39"/>
      <c r="O195" s="246">
        <f t="shared" si="72"/>
        <v>0.32023630914981782</v>
      </c>
      <c r="P195" s="246"/>
    </row>
    <row r="196" spans="1:17" ht="28.8" x14ac:dyDescent="0.3">
      <c r="A196" s="370">
        <v>10</v>
      </c>
      <c r="B196" s="371" t="s">
        <v>134</v>
      </c>
      <c r="C196" s="510">
        <v>1.6899999999999998E-2</v>
      </c>
      <c r="D196" s="510">
        <v>1.6899999999999998E-2</v>
      </c>
      <c r="E196" s="510">
        <v>1.6899999999999998E-2</v>
      </c>
      <c r="F196" s="510">
        <v>0</v>
      </c>
      <c r="G196" s="510">
        <v>0</v>
      </c>
      <c r="H196" s="510">
        <v>1.6899999999999998E-2</v>
      </c>
      <c r="I196" s="510">
        <v>0</v>
      </c>
      <c r="J196" s="510">
        <v>0</v>
      </c>
      <c r="K196" s="510">
        <v>1.6899999999999998E-2</v>
      </c>
      <c r="L196" s="510">
        <v>1.6899999999999998E-2</v>
      </c>
      <c r="M196" s="510">
        <v>1.6899999999999998E-2</v>
      </c>
      <c r="N196" s="373"/>
      <c r="O196" s="374">
        <f t="shared" si="72"/>
        <v>1.6899999999999995E-2</v>
      </c>
    </row>
    <row r="197" spans="1:17" ht="18" x14ac:dyDescent="0.3">
      <c r="A197" s="579" t="s">
        <v>60</v>
      </c>
      <c r="B197" s="579"/>
      <c r="C197" s="340">
        <f>SUM(C188,C190,C196)</f>
        <v>4.8198164867744078</v>
      </c>
      <c r="D197" s="340">
        <f t="shared" ref="D197:M197" si="94">SUM(D188,D190,D196)</f>
        <v>5.2113350628064081</v>
      </c>
      <c r="E197" s="340">
        <f t="shared" si="94"/>
        <v>7.4916855602944032</v>
      </c>
      <c r="F197" s="340">
        <f t="shared" si="94"/>
        <v>0</v>
      </c>
      <c r="G197" s="340">
        <f t="shared" si="94"/>
        <v>0</v>
      </c>
      <c r="H197" s="340">
        <f t="shared" si="94"/>
        <v>8.1154911534944034</v>
      </c>
      <c r="I197" s="340">
        <f t="shared" si="94"/>
        <v>0</v>
      </c>
      <c r="J197" s="340">
        <f t="shared" si="94"/>
        <v>0</v>
      </c>
      <c r="K197" s="340">
        <f t="shared" si="94"/>
        <v>9.0070437861024022</v>
      </c>
      <c r="L197" s="340">
        <f t="shared" si="94"/>
        <v>9.1495218950464032</v>
      </c>
      <c r="M197" s="340">
        <f t="shared" si="94"/>
        <v>10.078860935686402</v>
      </c>
      <c r="N197" s="356"/>
      <c r="O197" s="467">
        <f t="shared" si="72"/>
        <v>8.0229405395275446</v>
      </c>
      <c r="P197" t="s">
        <v>308</v>
      </c>
      <c r="Q197"/>
    </row>
    <row r="198" spans="1:17" ht="15.6" x14ac:dyDescent="0.3">
      <c r="M198" s="336" t="s">
        <v>150</v>
      </c>
      <c r="O198" s="337">
        <f>O197/SUM($O$101,$O$149,$O$197)</f>
        <v>0.35309664328033147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C2E61-67D9-4AA9-866E-E63A73F6ADB9}">
  <dimension ref="A1:Q204"/>
  <sheetViews>
    <sheetView topLeftCell="A25" zoomScale="80" zoomScaleNormal="80" workbookViewId="0">
      <selection activeCell="A47" sqref="A47:XFD47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278</v>
      </c>
      <c r="B1" s="535"/>
      <c r="C1" s="1" t="s">
        <v>290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105</v>
      </c>
      <c r="E5" s="417">
        <f t="shared" si="0"/>
        <v>289</v>
      </c>
      <c r="F5" s="417">
        <f t="shared" si="0"/>
        <v>0</v>
      </c>
      <c r="G5" s="417">
        <f t="shared" si="0"/>
        <v>2</v>
      </c>
      <c r="H5" s="417">
        <f t="shared" si="0"/>
        <v>182</v>
      </c>
      <c r="I5" s="456">
        <f t="shared" si="0"/>
        <v>0</v>
      </c>
      <c r="J5" s="417">
        <f t="shared" si="0"/>
        <v>17</v>
      </c>
      <c r="K5" s="417">
        <f t="shared" si="0"/>
        <v>154</v>
      </c>
      <c r="L5" s="417">
        <f t="shared" si="0"/>
        <v>17</v>
      </c>
      <c r="M5" s="417">
        <f t="shared" si="0"/>
        <v>139</v>
      </c>
      <c r="N5" s="604">
        <f>SUM(C5:M5)</f>
        <v>906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1041891.23</v>
      </c>
      <c r="E7" s="401">
        <f t="shared" si="0"/>
        <v>2041821.4</v>
      </c>
      <c r="F7" s="401">
        <f t="shared" si="0"/>
        <v>0</v>
      </c>
      <c r="G7" s="401">
        <f t="shared" si="0"/>
        <v>12825.130000000001</v>
      </c>
      <c r="H7" s="401">
        <f t="shared" si="0"/>
        <v>1010566.09</v>
      </c>
      <c r="I7" s="401">
        <f t="shared" si="0"/>
        <v>0</v>
      </c>
      <c r="J7" s="401">
        <f t="shared" si="0"/>
        <v>121148.69</v>
      </c>
      <c r="K7" s="401">
        <f t="shared" si="0"/>
        <v>934287.43</v>
      </c>
      <c r="L7" s="401">
        <f t="shared" si="0"/>
        <v>65738.569999999992</v>
      </c>
      <c r="M7" s="401">
        <f t="shared" si="0"/>
        <v>655794.44999999995</v>
      </c>
      <c r="N7" s="610">
        <f>SUM(C7:M7)</f>
        <v>5889963.54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0.82079999999999997</v>
      </c>
      <c r="D9" s="405">
        <f t="shared" ref="D9:M9" si="1">SUM(D10:D15)</f>
        <v>1.1249297016310618</v>
      </c>
      <c r="E9" s="405">
        <f t="shared" si="1"/>
        <v>1.3519571602708051</v>
      </c>
      <c r="F9" s="405">
        <f t="shared" ref="F9:F47" si="2">IF(F$7 &gt; 0,(F64*F$62+F113*F$111+F162*F$160)/(SUM(F$160,F$111,F$62)),0)</f>
        <v>0</v>
      </c>
      <c r="G9" s="405">
        <f t="shared" si="1"/>
        <v>1.8442795696417893</v>
      </c>
      <c r="H9" s="405">
        <f t="shared" si="1"/>
        <v>2.0024248694162301</v>
      </c>
      <c r="I9" s="405">
        <f t="shared" ref="I9:I47" si="3">IF(I$7 &gt; 0,(I64*I$62+I113*I$111+I162*I$160)/(SUM(I$160,I$111,I$62)),0)</f>
        <v>0</v>
      </c>
      <c r="J9" s="405">
        <f t="shared" si="1"/>
        <v>2.2764291588419159</v>
      </c>
      <c r="K9" s="405">
        <f t="shared" si="1"/>
        <v>2.7800343537725216</v>
      </c>
      <c r="L9" s="405">
        <f t="shared" si="1"/>
        <v>3.6583536686630094</v>
      </c>
      <c r="M9" s="405">
        <f t="shared" si="1"/>
        <v>3.9383985802961892</v>
      </c>
      <c r="N9" s="603">
        <f>SUM(N10:O15)</f>
        <v>1.9832028779331663</v>
      </c>
      <c r="O9" s="603"/>
      <c r="P9" s="406">
        <f t="shared" ref="P9:P47" si="4">N9/$N$47</f>
        <v>0.24952631270949052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0.78562620967929619</v>
      </c>
      <c r="E10" s="422">
        <f t="shared" si="6"/>
        <v>0.90523099963787224</v>
      </c>
      <c r="F10" s="422">
        <f t="shared" si="2"/>
        <v>0</v>
      </c>
      <c r="G10" s="422">
        <f t="shared" si="6"/>
        <v>1.2934756704220542</v>
      </c>
      <c r="H10" s="422">
        <f t="shared" si="6"/>
        <v>1.3601620230182077</v>
      </c>
      <c r="I10" s="422">
        <f t="shared" si="3"/>
        <v>0</v>
      </c>
      <c r="J10" s="422">
        <f t="shared" si="6"/>
        <v>0.98564287343924228</v>
      </c>
      <c r="K10" s="422">
        <f t="shared" si="6"/>
        <v>1.8940720321967723</v>
      </c>
      <c r="L10" s="422">
        <f t="shared" si="6"/>
        <v>2.1941353870186107</v>
      </c>
      <c r="M10" s="422">
        <f t="shared" si="6"/>
        <v>2.3881526045668733</v>
      </c>
      <c r="N10" s="600">
        <f t="shared" ref="N10:N15" si="7">(O64*$O$61+O112*$O$109+O160*$O$157)/$N$7</f>
        <v>1.3006514800256301</v>
      </c>
      <c r="O10" s="600"/>
      <c r="P10" s="423">
        <f t="shared" si="4"/>
        <v>0.16364778991707082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3.1425048387171861E-2</v>
      </c>
      <c r="E11" s="440">
        <f t="shared" si="6"/>
        <v>3.6209239985514903E-2</v>
      </c>
      <c r="F11" s="440">
        <f t="shared" si="2"/>
        <v>0</v>
      </c>
      <c r="G11" s="440">
        <f t="shared" si="6"/>
        <v>5.1739026816882173E-2</v>
      </c>
      <c r="H11" s="440">
        <f t="shared" si="6"/>
        <v>5.4406480920728306E-2</v>
      </c>
      <c r="I11" s="440">
        <f t="shared" si="3"/>
        <v>0</v>
      </c>
      <c r="J11" s="440">
        <f t="shared" si="6"/>
        <v>5.9138572406354534E-2</v>
      </c>
      <c r="K11" s="440">
        <f t="shared" si="6"/>
        <v>7.5762881287870912E-2</v>
      </c>
      <c r="L11" s="440">
        <f t="shared" si="6"/>
        <v>8.7765415480744416E-2</v>
      </c>
      <c r="M11" s="440">
        <f t="shared" si="6"/>
        <v>9.5526104182674931E-2</v>
      </c>
      <c r="N11" s="599">
        <f t="shared" si="7"/>
        <v>5.2431526372813508E-2</v>
      </c>
      <c r="O11" s="599"/>
      <c r="P11" s="441">
        <f t="shared" si="4"/>
        <v>6.5969274203420449E-3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3.8404928102715674E-2</v>
      </c>
      <c r="E12" s="440">
        <f t="shared" si="6"/>
        <v>3.4357971397498327E-2</v>
      </c>
      <c r="F12" s="440">
        <f t="shared" si="2"/>
        <v>0</v>
      </c>
      <c r="G12" s="440">
        <f t="shared" si="6"/>
        <v>0</v>
      </c>
      <c r="H12" s="440">
        <f t="shared" si="6"/>
        <v>1.5187994541752336E-2</v>
      </c>
      <c r="I12" s="440">
        <f t="shared" si="3"/>
        <v>0</v>
      </c>
      <c r="J12" s="440">
        <f t="shared" si="6"/>
        <v>8.4306847932074214E-2</v>
      </c>
      <c r="K12" s="440">
        <f t="shared" si="6"/>
        <v>4.8948424393336853E-2</v>
      </c>
      <c r="L12" s="440">
        <f t="shared" si="6"/>
        <v>0.19581963930763935</v>
      </c>
      <c r="M12" s="440">
        <f t="shared" si="6"/>
        <v>5.3776851031599925E-2</v>
      </c>
      <c r="N12" s="599">
        <f t="shared" si="7"/>
        <v>3.8981581984970995E-2</v>
      </c>
      <c r="O12" s="599"/>
      <c r="P12" s="441">
        <f t="shared" si="4"/>
        <v>4.9046572715896949E-3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0.16889999999999997</v>
      </c>
      <c r="F13" s="422">
        <f t="shared" si="2"/>
        <v>0</v>
      </c>
      <c r="G13" s="422">
        <f t="shared" si="6"/>
        <v>0.20369999999999999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0.23384559533782875</v>
      </c>
      <c r="L13" s="422">
        <f t="shared" si="6"/>
        <v>0.23382483149542196</v>
      </c>
      <c r="M13" s="422">
        <f t="shared" si="6"/>
        <v>0.27603163464710628</v>
      </c>
      <c r="N13" s="600">
        <f t="shared" si="7"/>
        <v>0.19031335042967007</v>
      </c>
      <c r="O13" s="600"/>
      <c r="P13" s="423">
        <f t="shared" si="4"/>
        <v>2.3945199515641814E-2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0.1293</v>
      </c>
      <c r="D14" s="440">
        <f t="shared" si="6"/>
        <v>0.13967351546187792</v>
      </c>
      <c r="E14" s="440">
        <f t="shared" si="6"/>
        <v>0.20725894924991969</v>
      </c>
      <c r="F14" s="440">
        <f t="shared" si="2"/>
        <v>0</v>
      </c>
      <c r="G14" s="440">
        <f t="shared" si="6"/>
        <v>0.29536487240285286</v>
      </c>
      <c r="H14" s="440">
        <f t="shared" si="6"/>
        <v>0.37576837093554172</v>
      </c>
      <c r="I14" s="440">
        <f t="shared" si="3"/>
        <v>0</v>
      </c>
      <c r="J14" s="440">
        <f t="shared" si="6"/>
        <v>0.58024086506424466</v>
      </c>
      <c r="K14" s="440">
        <f t="shared" si="6"/>
        <v>0.52740542055671236</v>
      </c>
      <c r="L14" s="440">
        <f t="shared" si="6"/>
        <v>0.9468083953605928</v>
      </c>
      <c r="M14" s="440">
        <f t="shared" si="6"/>
        <v>1.1249113858679347</v>
      </c>
      <c r="N14" s="599">
        <f t="shared" si="7"/>
        <v>0.3932104191432737</v>
      </c>
      <c r="O14" s="599"/>
      <c r="P14" s="441">
        <f t="shared" si="4"/>
        <v>4.9473680731054716E-2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7.61451997680787E-3</v>
      </c>
      <c r="O15" s="600"/>
      <c r="P15" s="423">
        <f t="shared" si="4"/>
        <v>9.580578537914232E-4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3.3504655639000003</v>
      </c>
      <c r="D16" s="405">
        <f t="shared" si="8"/>
        <v>3.2788832774424144</v>
      </c>
      <c r="E16" s="405">
        <f t="shared" si="8"/>
        <v>5.1809295444962942</v>
      </c>
      <c r="F16" s="405">
        <f t="shared" si="2"/>
        <v>0</v>
      </c>
      <c r="G16" s="405">
        <f t="shared" si="8"/>
        <v>5.1083438149718372</v>
      </c>
      <c r="H16" s="405">
        <f t="shared" si="8"/>
        <v>5.1450689278117254</v>
      </c>
      <c r="I16" s="405">
        <f t="shared" si="3"/>
        <v>0</v>
      </c>
      <c r="J16" s="405">
        <f t="shared" si="8"/>
        <v>5.4904563373216027</v>
      </c>
      <c r="K16" s="405">
        <f t="shared" si="8"/>
        <v>5.1459110817512368</v>
      </c>
      <c r="L16" s="405">
        <f t="shared" si="8"/>
        <v>5.2588700483624589</v>
      </c>
      <c r="M16" s="405">
        <f t="shared" si="8"/>
        <v>5.189761012173296</v>
      </c>
      <c r="N16" s="603">
        <f>SUM(N17:O19,N23:O24)</f>
        <v>4.8389950970996036</v>
      </c>
      <c r="O16" s="603"/>
      <c r="P16" s="406">
        <f t="shared" si="4"/>
        <v>0.60884169604319138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1.7723</v>
      </c>
      <c r="D17" s="422">
        <f t="shared" si="9"/>
        <v>1.7238254922166876</v>
      </c>
      <c r="E17" s="422">
        <f t="shared" si="9"/>
        <v>2.6469176935396992</v>
      </c>
      <c r="F17" s="422">
        <f t="shared" si="2"/>
        <v>0</v>
      </c>
      <c r="G17" s="422">
        <f t="shared" si="9"/>
        <v>2.6017143009856429</v>
      </c>
      <c r="H17" s="422">
        <f t="shared" si="9"/>
        <v>2.6232695418634129</v>
      </c>
      <c r="I17" s="422">
        <f t="shared" si="3"/>
        <v>0</v>
      </c>
      <c r="J17" s="422">
        <f t="shared" si="9"/>
        <v>2.7870004469301315</v>
      </c>
      <c r="K17" s="422">
        <f t="shared" si="9"/>
        <v>2.6247416650355659</v>
      </c>
      <c r="L17" s="422">
        <f t="shared" si="9"/>
        <v>2.6976671565414345</v>
      </c>
      <c r="M17" s="422">
        <f t="shared" si="9"/>
        <v>2.6527387057743477</v>
      </c>
      <c r="N17" s="600">
        <f t="shared" ref="N17:N24" si="10">(O71*$O$61+O119*$O$109+O167*$O$157)/$N$7</f>
        <v>2.4791771363839379</v>
      </c>
      <c r="O17" s="600"/>
      <c r="P17" s="423">
        <f t="shared" si="4"/>
        <v>0.31192972553582848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0.75126556389999999</v>
      </c>
      <c r="D18" s="440">
        <f t="shared" si="9"/>
        <v>0.73071755937220828</v>
      </c>
      <c r="E18" s="440">
        <f t="shared" si="9"/>
        <v>1.1220098818676236</v>
      </c>
      <c r="F18" s="440">
        <f t="shared" si="2"/>
        <v>0</v>
      </c>
      <c r="G18" s="440">
        <f t="shared" si="9"/>
        <v>1.102848480187707</v>
      </c>
      <c r="H18" s="440">
        <f t="shared" si="9"/>
        <v>1.1119855959091076</v>
      </c>
      <c r="I18" s="440">
        <f t="shared" si="3"/>
        <v>0</v>
      </c>
      <c r="J18" s="440">
        <f t="shared" si="9"/>
        <v>1.1813899804505545</v>
      </c>
      <c r="K18" s="440">
        <f t="shared" si="9"/>
        <v>1.1126096186169212</v>
      </c>
      <c r="L18" s="440">
        <f t="shared" si="9"/>
        <v>1.1435222239878182</v>
      </c>
      <c r="M18" s="440">
        <f t="shared" si="9"/>
        <v>1.1244773682068057</v>
      </c>
      <c r="N18" s="599">
        <f t="shared" si="10"/>
        <v>1.0509058338731965</v>
      </c>
      <c r="O18" s="599"/>
      <c r="P18" s="441">
        <f t="shared" si="4"/>
        <v>0.13222482714655892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0.60570000000000002</v>
      </c>
      <c r="D19" s="422">
        <f t="shared" si="9"/>
        <v>0.60790334388168321</v>
      </c>
      <c r="E19" s="422">
        <f t="shared" si="9"/>
        <v>1.0700201736116586</v>
      </c>
      <c r="F19" s="422">
        <f t="shared" si="2"/>
        <v>0</v>
      </c>
      <c r="G19" s="422">
        <f t="shared" si="9"/>
        <v>1.0666247183459348</v>
      </c>
      <c r="H19" s="422">
        <f t="shared" si="9"/>
        <v>1.0702187368131457</v>
      </c>
      <c r="I19" s="422">
        <f t="shared" si="3"/>
        <v>0</v>
      </c>
      <c r="J19" s="422">
        <f t="shared" si="9"/>
        <v>1.1596077595556338</v>
      </c>
      <c r="K19" s="422">
        <f t="shared" si="9"/>
        <v>1.0689067865217878</v>
      </c>
      <c r="L19" s="422">
        <f t="shared" si="9"/>
        <v>1.0705128063479323</v>
      </c>
      <c r="M19" s="422">
        <f t="shared" si="9"/>
        <v>1.0699753607673865</v>
      </c>
      <c r="N19" s="600">
        <f t="shared" si="10"/>
        <v>0.98950401014910161</v>
      </c>
      <c r="O19" s="600"/>
      <c r="P19" s="423">
        <f t="shared" si="4"/>
        <v>0.12449925815006828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0.54100000000000004</v>
      </c>
      <c r="D20" s="440">
        <f t="shared" si="9"/>
        <v>0.54302749667064576</v>
      </c>
      <c r="E20" s="440">
        <f t="shared" si="9"/>
        <v>0.95576817071463738</v>
      </c>
      <c r="F20" s="440">
        <f t="shared" si="2"/>
        <v>0</v>
      </c>
      <c r="G20" s="440">
        <f t="shared" si="9"/>
        <v>0.95273008172236839</v>
      </c>
      <c r="H20" s="440">
        <f t="shared" si="9"/>
        <v>0.95594434588736299</v>
      </c>
      <c r="I20" s="440">
        <f t="shared" si="3"/>
        <v>0</v>
      </c>
      <c r="J20" s="440">
        <f t="shared" si="9"/>
        <v>1.0407045403545017</v>
      </c>
      <c r="K20" s="440">
        <f t="shared" si="9"/>
        <v>0.95477154922441798</v>
      </c>
      <c r="L20" s="440">
        <f t="shared" si="9"/>
        <v>0.95621145831130794</v>
      </c>
      <c r="M20" s="440">
        <f t="shared" si="9"/>
        <v>0.95572843794423712</v>
      </c>
      <c r="N20" s="599">
        <f t="shared" si="10"/>
        <v>0.88395564725668918</v>
      </c>
      <c r="O20" s="599"/>
      <c r="P20" s="441">
        <f t="shared" si="4"/>
        <v>0.11121917768118825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5.74E-2</v>
      </c>
      <c r="D21" s="422">
        <f t="shared" si="9"/>
        <v>5.7576539987768204E-2</v>
      </c>
      <c r="E21" s="422">
        <f t="shared" si="9"/>
        <v>0.1013830025348936</v>
      </c>
      <c r="F21" s="422">
        <f t="shared" si="2"/>
        <v>0</v>
      </c>
      <c r="G21" s="422">
        <f t="shared" si="9"/>
        <v>0.10107030704562059</v>
      </c>
      <c r="H21" s="422">
        <f t="shared" si="9"/>
        <v>0.10140259206006011</v>
      </c>
      <c r="I21" s="422">
        <f t="shared" si="3"/>
        <v>0</v>
      </c>
      <c r="J21" s="422">
        <f t="shared" si="9"/>
        <v>0.10550321920113209</v>
      </c>
      <c r="K21" s="422">
        <f t="shared" si="9"/>
        <v>0.10128083263519878</v>
      </c>
      <c r="L21" s="422">
        <f t="shared" si="9"/>
        <v>0.10142617953204643</v>
      </c>
      <c r="M21" s="422">
        <f t="shared" si="9"/>
        <v>0.10137855747025613</v>
      </c>
      <c r="N21" s="600">
        <f t="shared" si="10"/>
        <v>9.3661182082461589E-2</v>
      </c>
      <c r="O21" s="600"/>
      <c r="P21" s="423">
        <f t="shared" si="4"/>
        <v>1.1784437018065096E-2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7.3000000000000001E-3</v>
      </c>
      <c r="D22" s="440">
        <f t="shared" si="9"/>
        <v>7.2993072232693619E-3</v>
      </c>
      <c r="E22" s="440">
        <f t="shared" si="9"/>
        <v>1.2869000362127658E-2</v>
      </c>
      <c r="F22" s="440">
        <f t="shared" si="2"/>
        <v>0</v>
      </c>
      <c r="G22" s="440">
        <f t="shared" si="9"/>
        <v>1.2824329577945798E-2</v>
      </c>
      <c r="H22" s="440">
        <f t="shared" si="9"/>
        <v>1.2871798865722874E-2</v>
      </c>
      <c r="I22" s="440">
        <f t="shared" si="3"/>
        <v>0</v>
      </c>
      <c r="J22" s="440">
        <f t="shared" si="9"/>
        <v>1.3400000000000002E-2</v>
      </c>
      <c r="K22" s="440">
        <f t="shared" si="9"/>
        <v>1.2854404662171255E-2</v>
      </c>
      <c r="L22" s="440">
        <f t="shared" si="9"/>
        <v>1.2875168504578059E-2</v>
      </c>
      <c r="M22" s="440">
        <f t="shared" si="9"/>
        <v>1.2868365352893731E-2</v>
      </c>
      <c r="N22" s="599">
        <f t="shared" si="10"/>
        <v>1.1887180809951161E-2</v>
      </c>
      <c r="O22" s="599"/>
      <c r="P22" s="441">
        <f t="shared" si="4"/>
        <v>1.4956434508149638E-3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0.1681</v>
      </c>
      <c r="D23" s="422">
        <f t="shared" si="9"/>
        <v>0.16481905648730721</v>
      </c>
      <c r="E23" s="422">
        <f t="shared" si="9"/>
        <v>0.26267145748594856</v>
      </c>
      <c r="F23" s="422">
        <f t="shared" si="2"/>
        <v>0</v>
      </c>
      <c r="G23" s="422">
        <f t="shared" si="9"/>
        <v>0.25921321405708947</v>
      </c>
      <c r="H23" s="422">
        <f t="shared" si="9"/>
        <v>0.26100577521654228</v>
      </c>
      <c r="I23" s="422">
        <f t="shared" si="3"/>
        <v>0</v>
      </c>
      <c r="J23" s="422">
        <f t="shared" si="9"/>
        <v>0.27895720136140145</v>
      </c>
      <c r="K23" s="422">
        <f t="shared" si="9"/>
        <v>0.26101503649578162</v>
      </c>
      <c r="L23" s="422">
        <f t="shared" si="9"/>
        <v>0.26631280634793247</v>
      </c>
      <c r="M23" s="422">
        <f t="shared" si="9"/>
        <v>0.26308176183253767</v>
      </c>
      <c r="N23" s="600">
        <f t="shared" si="10"/>
        <v>0.24513274192933288</v>
      </c>
      <c r="O23" s="600"/>
      <c r="P23" s="423">
        <f t="shared" si="4"/>
        <v>3.0842567797067746E-2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5.3100000000000001E-2</v>
      </c>
      <c r="D24" s="440">
        <f t="shared" si="9"/>
        <v>5.1617825484527785E-2</v>
      </c>
      <c r="E24" s="440">
        <f t="shared" si="9"/>
        <v>7.9310337991363972E-2</v>
      </c>
      <c r="F24" s="440">
        <f t="shared" si="2"/>
        <v>0</v>
      </c>
      <c r="G24" s="440">
        <f t="shared" si="9"/>
        <v>7.7943101395463441E-2</v>
      </c>
      <c r="H24" s="440">
        <f t="shared" si="9"/>
        <v>7.8589278009516428E-2</v>
      </c>
      <c r="I24" s="440">
        <f t="shared" si="3"/>
        <v>0</v>
      </c>
      <c r="J24" s="440">
        <f t="shared" si="9"/>
        <v>8.3500949023881305E-2</v>
      </c>
      <c r="K24" s="440">
        <f t="shared" si="9"/>
        <v>7.8637975081180311E-2</v>
      </c>
      <c r="L24" s="440">
        <f t="shared" si="9"/>
        <v>8.0855055137341758E-2</v>
      </c>
      <c r="M24" s="440">
        <f t="shared" si="9"/>
        <v>7.9487815592217972E-2</v>
      </c>
      <c r="N24" s="599">
        <f t="shared" si="10"/>
        <v>7.4275374764034618E-2</v>
      </c>
      <c r="O24" s="599"/>
      <c r="P24" s="441">
        <f t="shared" si="4"/>
        <v>9.3453174136678939E-3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0.37879999999999997</v>
      </c>
      <c r="D25" s="405">
        <f t="shared" ref="D25:M25" si="11">SUM(D26:D28)</f>
        <v>0.39274412408385467</v>
      </c>
      <c r="E25" s="405">
        <f t="shared" si="11"/>
        <v>0.49265611094682427</v>
      </c>
      <c r="F25" s="405">
        <f t="shared" si="2"/>
        <v>0</v>
      </c>
      <c r="G25" s="405">
        <f t="shared" si="11"/>
        <v>0.49250077753597821</v>
      </c>
      <c r="H25" s="405">
        <f t="shared" si="11"/>
        <v>0.49468970272493507</v>
      </c>
      <c r="I25" s="405">
        <f t="shared" si="3"/>
        <v>0</v>
      </c>
      <c r="J25" s="405">
        <f>SUM(J26:J28)</f>
        <v>1.0705505581942321</v>
      </c>
      <c r="K25" s="405">
        <f t="shared" si="11"/>
        <v>0.49317141917236329</v>
      </c>
      <c r="L25" s="405">
        <f t="shared" si="11"/>
        <v>0.48927584252289036</v>
      </c>
      <c r="M25" s="405">
        <f t="shared" si="11"/>
        <v>0.49215989227722196</v>
      </c>
      <c r="N25" s="603">
        <f>SUM(N26:O28)</f>
        <v>0.4870924022281809</v>
      </c>
      <c r="O25" s="603"/>
      <c r="P25" s="406">
        <f t="shared" si="4"/>
        <v>6.1285898900809266E-2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0.1903</v>
      </c>
      <c r="D26" s="422">
        <f t="shared" si="12"/>
        <v>0.18621348419642614</v>
      </c>
      <c r="E26" s="422">
        <f t="shared" si="12"/>
        <v>0.29421469952660895</v>
      </c>
      <c r="F26" s="422">
        <f t="shared" si="2"/>
        <v>0</v>
      </c>
      <c r="G26" s="422">
        <f t="shared" si="12"/>
        <v>0.29007259996584828</v>
      </c>
      <c r="H26" s="422">
        <f t="shared" si="12"/>
        <v>0.29218142573040423</v>
      </c>
      <c r="I26" s="422">
        <f t="shared" si="3"/>
        <v>0</v>
      </c>
      <c r="J26" s="422">
        <f t="shared" si="12"/>
        <v>0.31177841461595662</v>
      </c>
      <c r="K26" s="422">
        <f t="shared" si="12"/>
        <v>0.29222004013475811</v>
      </c>
      <c r="L26" s="422">
        <f t="shared" si="12"/>
        <v>0.29864033391660333</v>
      </c>
      <c r="M26" s="422">
        <f t="shared" si="12"/>
        <v>0.29471546660237824</v>
      </c>
      <c r="N26" s="600">
        <f>(O80*$O$61+O128*$O$109+O176*$O$157)/$N$7</f>
        <v>0.27479829014968743</v>
      </c>
      <c r="O26" s="600"/>
      <c r="P26" s="423">
        <f t="shared" si="4"/>
        <v>3.4575082984644095E-2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0.18849999999999997</v>
      </c>
      <c r="D27" s="440">
        <f t="shared" si="12"/>
        <v>0.20653063988742854</v>
      </c>
      <c r="E27" s="440">
        <f t="shared" si="12"/>
        <v>0.19844141142021529</v>
      </c>
      <c r="F27" s="440">
        <f t="shared" si="2"/>
        <v>0</v>
      </c>
      <c r="G27" s="440">
        <f t="shared" si="12"/>
        <v>0.2024281775701299</v>
      </c>
      <c r="H27" s="440">
        <f t="shared" si="12"/>
        <v>0.20250827699453086</v>
      </c>
      <c r="I27" s="440">
        <f t="shared" si="3"/>
        <v>0</v>
      </c>
      <c r="J27" s="440">
        <f t="shared" si="12"/>
        <v>0.21597214357827557</v>
      </c>
      <c r="K27" s="440">
        <f t="shared" si="12"/>
        <v>0.20095137903760515</v>
      </c>
      <c r="L27" s="440">
        <f t="shared" si="12"/>
        <v>0.19063550860628703</v>
      </c>
      <c r="M27" s="440">
        <f t="shared" si="12"/>
        <v>0.19744442567484372</v>
      </c>
      <c r="N27" s="599">
        <f>(O81*$O$61+O129*$O$109+O177*$O$157)/$N$7</f>
        <v>0.20112944043232567</v>
      </c>
      <c r="O27" s="599"/>
      <c r="P27" s="441">
        <f t="shared" si="4"/>
        <v>2.5306078468736792E-2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1.1164671646167778E-2</v>
      </c>
      <c r="O28" s="600"/>
      <c r="P28" s="423">
        <f t="shared" si="4"/>
        <v>1.404737447428375E-3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1.1164671646167778E-2</v>
      </c>
      <c r="O29" s="599"/>
      <c r="P29" s="441">
        <f t="shared" si="4"/>
        <v>1.404737447428375E-3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0.3870649773898453</v>
      </c>
      <c r="D38" s="405">
        <f t="shared" si="18"/>
        <v>0.40803351965138784</v>
      </c>
      <c r="E38" s="405">
        <f t="shared" si="18"/>
        <v>0.59764887624715213</v>
      </c>
      <c r="F38" s="405">
        <f t="shared" si="2"/>
        <v>0</v>
      </c>
      <c r="G38" s="405">
        <f t="shared" si="18"/>
        <v>0.63334182222574265</v>
      </c>
      <c r="H38" s="405">
        <f t="shared" si="18"/>
        <v>0.65010526597399243</v>
      </c>
      <c r="I38" s="405">
        <f t="shared" si="3"/>
        <v>0</v>
      </c>
      <c r="J38" s="405">
        <f t="shared" si="18"/>
        <v>0.75178301027210515</v>
      </c>
      <c r="K38" s="405">
        <f t="shared" si="18"/>
        <v>0.71619743259528978</v>
      </c>
      <c r="L38" s="405">
        <f t="shared" si="18"/>
        <v>0.80019210453165968</v>
      </c>
      <c r="M38" s="405">
        <f t="shared" si="18"/>
        <v>0.81838133792843304</v>
      </c>
      <c r="N38" s="603">
        <f t="shared" si="17"/>
        <v>0.62178671381283468</v>
      </c>
      <c r="O38" s="603"/>
      <c r="P38" s="406">
        <f t="shared" si="4"/>
        <v>7.8233118616267194E-2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4.5500655639000005</v>
      </c>
      <c r="D40" s="434">
        <f t="shared" si="20"/>
        <v>4.7965571031573306</v>
      </c>
      <c r="E40" s="434">
        <f t="shared" si="20"/>
        <v>7.0255428157139237</v>
      </c>
      <c r="F40" s="434">
        <f t="shared" si="2"/>
        <v>0</v>
      </c>
      <c r="G40" s="434">
        <f t="shared" si="20"/>
        <v>7.4451241621496047</v>
      </c>
      <c r="H40" s="434">
        <f t="shared" si="20"/>
        <v>7.6421834999528908</v>
      </c>
      <c r="I40" s="434">
        <f t="shared" si="3"/>
        <v>0</v>
      </c>
      <c r="J40" s="434">
        <f t="shared" si="20"/>
        <v>8.8374360543577506</v>
      </c>
      <c r="K40" s="434">
        <f t="shared" si="20"/>
        <v>8.4191168546961208</v>
      </c>
      <c r="L40" s="434">
        <f t="shared" si="20"/>
        <v>9.406499559548358</v>
      </c>
      <c r="M40" s="434">
        <f t="shared" si="20"/>
        <v>9.6203194847467071</v>
      </c>
      <c r="N40" s="597">
        <f t="shared" si="17"/>
        <v>7.3092903772609512</v>
      </c>
      <c r="O40" s="597"/>
      <c r="P40" s="435">
        <f t="shared" si="4"/>
        <v>0.9196539076534912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9.4791515892728717E-2</v>
      </c>
      <c r="D41" s="427">
        <f t="shared" si="21"/>
        <v>9.9926674130076679E-2</v>
      </c>
      <c r="E41" s="427">
        <f t="shared" si="21"/>
        <v>0.14636313347976815</v>
      </c>
      <c r="F41" s="427">
        <f t="shared" si="2"/>
        <v>0</v>
      </c>
      <c r="G41" s="427">
        <f t="shared" si="21"/>
        <v>0.15510427167006272</v>
      </c>
      <c r="H41" s="427">
        <f t="shared" si="21"/>
        <v>0.15920960885451854</v>
      </c>
      <c r="I41" s="427">
        <f t="shared" si="3"/>
        <v>0</v>
      </c>
      <c r="J41" s="427">
        <f t="shared" si="21"/>
        <v>0.18411030532043504</v>
      </c>
      <c r="K41" s="427">
        <f t="shared" si="21"/>
        <v>0.17539546143388435</v>
      </c>
      <c r="L41" s="427">
        <f t="shared" si="21"/>
        <v>0.19596560532407092</v>
      </c>
      <c r="M41" s="427">
        <f t="shared" si="21"/>
        <v>0.20042011582572819</v>
      </c>
      <c r="N41" s="598">
        <f t="shared" si="17"/>
        <v>0.15227444642947741</v>
      </c>
      <c r="O41" s="598"/>
      <c r="P41" s="428">
        <f t="shared" si="4"/>
        <v>1.9159149858145184E-2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9.4791515892728717E-2</v>
      </c>
      <c r="D42" s="440">
        <f t="shared" si="22"/>
        <v>9.9926674130076679E-2</v>
      </c>
      <c r="E42" s="440">
        <f t="shared" si="22"/>
        <v>0.14636313347976815</v>
      </c>
      <c r="F42" s="440">
        <f t="shared" si="2"/>
        <v>0</v>
      </c>
      <c r="G42" s="440">
        <f t="shared" si="22"/>
        <v>0.15510427167006272</v>
      </c>
      <c r="H42" s="440">
        <f t="shared" si="22"/>
        <v>0.15920960885451854</v>
      </c>
      <c r="I42" s="440">
        <f t="shared" si="3"/>
        <v>0</v>
      </c>
      <c r="J42" s="440">
        <f t="shared" si="22"/>
        <v>0.18411030532043504</v>
      </c>
      <c r="K42" s="440">
        <f t="shared" si="22"/>
        <v>0.17539546143388435</v>
      </c>
      <c r="L42" s="440">
        <f t="shared" si="22"/>
        <v>0.19596560532407092</v>
      </c>
      <c r="M42" s="440">
        <f t="shared" si="22"/>
        <v>0.20042011582572819</v>
      </c>
      <c r="N42" s="599">
        <f t="shared" si="17"/>
        <v>0.15227444642947741</v>
      </c>
      <c r="O42" s="599"/>
      <c r="P42" s="441">
        <f t="shared" si="4"/>
        <v>1.9159149858145184E-2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0.29227346149711658</v>
      </c>
      <c r="D43" s="427">
        <f t="shared" ref="D43:M43" si="23">SUM(D44,D45)</f>
        <v>0.30810684552131118</v>
      </c>
      <c r="E43" s="427">
        <f t="shared" si="23"/>
        <v>0.45128574276738392</v>
      </c>
      <c r="F43" s="427">
        <f t="shared" si="2"/>
        <v>0</v>
      </c>
      <c r="G43" s="427">
        <f t="shared" si="23"/>
        <v>0.47823755055567996</v>
      </c>
      <c r="H43" s="427">
        <f t="shared" si="23"/>
        <v>0.49089565711947392</v>
      </c>
      <c r="I43" s="427">
        <f t="shared" si="3"/>
        <v>0</v>
      </c>
      <c r="J43" s="427">
        <f t="shared" si="23"/>
        <v>0.5676727049516701</v>
      </c>
      <c r="K43" s="427">
        <f t="shared" si="23"/>
        <v>0.54080197116140549</v>
      </c>
      <c r="L43" s="427">
        <f t="shared" si="23"/>
        <v>0.60422649920758875</v>
      </c>
      <c r="M43" s="427">
        <f t="shared" si="23"/>
        <v>0.61796122210270488</v>
      </c>
      <c r="N43" s="598">
        <f t="shared" si="17"/>
        <v>0.46951226738335722</v>
      </c>
      <c r="O43" s="598"/>
      <c r="P43" s="428">
        <f t="shared" si="4"/>
        <v>5.9073968758122007E-2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9.4791515892728717E-2</v>
      </c>
      <c r="D44" s="440">
        <f t="shared" si="24"/>
        <v>9.9926674130076679E-2</v>
      </c>
      <c r="E44" s="440">
        <f t="shared" si="24"/>
        <v>0.14636313347976815</v>
      </c>
      <c r="F44" s="440">
        <f t="shared" si="2"/>
        <v>0</v>
      </c>
      <c r="G44" s="440">
        <f t="shared" si="24"/>
        <v>0.15510427167006272</v>
      </c>
      <c r="H44" s="440">
        <f t="shared" si="24"/>
        <v>0.15920960885451854</v>
      </c>
      <c r="I44" s="440">
        <f t="shared" si="3"/>
        <v>0</v>
      </c>
      <c r="J44" s="440">
        <f t="shared" si="24"/>
        <v>0.18411030532043504</v>
      </c>
      <c r="K44" s="440">
        <f t="shared" si="24"/>
        <v>0.17539546143388435</v>
      </c>
      <c r="L44" s="440">
        <f t="shared" si="24"/>
        <v>0.19596560532407092</v>
      </c>
      <c r="M44" s="440">
        <f t="shared" si="24"/>
        <v>0.20042011582572819</v>
      </c>
      <c r="N44" s="599">
        <f t="shared" si="17"/>
        <v>0.15227444642947741</v>
      </c>
      <c r="O44" s="599"/>
      <c r="P44" s="441">
        <f t="shared" si="4"/>
        <v>1.9159149858145184E-2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0.19748194560438787</v>
      </c>
      <c r="D45" s="422">
        <f t="shared" si="24"/>
        <v>0.20818017139123449</v>
      </c>
      <c r="E45" s="422">
        <f t="shared" si="24"/>
        <v>0.30492260928761578</v>
      </c>
      <c r="F45" s="422">
        <f t="shared" si="2"/>
        <v>0</v>
      </c>
      <c r="G45" s="422">
        <f t="shared" si="24"/>
        <v>0.32313327888561727</v>
      </c>
      <c r="H45" s="422">
        <f t="shared" si="24"/>
        <v>0.33168604826495535</v>
      </c>
      <c r="I45" s="422">
        <f t="shared" si="3"/>
        <v>0</v>
      </c>
      <c r="J45" s="422">
        <f t="shared" si="24"/>
        <v>0.38356239963123512</v>
      </c>
      <c r="K45" s="422">
        <f t="shared" si="24"/>
        <v>0.36540650972752114</v>
      </c>
      <c r="L45" s="422">
        <f t="shared" si="24"/>
        <v>0.40826089388351783</v>
      </c>
      <c r="M45" s="422">
        <f t="shared" si="24"/>
        <v>0.41754110627697666</v>
      </c>
      <c r="N45" s="600">
        <f t="shared" si="17"/>
        <v>0.31723782095387987</v>
      </c>
      <c r="O45" s="600"/>
      <c r="P45" s="423">
        <f t="shared" si="4"/>
        <v>3.9914818899976834E-2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1.7600000000000001E-2</v>
      </c>
      <c r="D46" s="446">
        <f t="shared" si="24"/>
        <v>1.6485453771407595E-2</v>
      </c>
      <c r="E46" s="446">
        <f t="shared" si="24"/>
        <v>1.6953632154114946E-2</v>
      </c>
      <c r="F46" s="446">
        <f t="shared" si="2"/>
        <v>0</v>
      </c>
      <c r="G46" s="446">
        <f t="shared" si="24"/>
        <v>1.6632374642596214E-2</v>
      </c>
      <c r="H46" s="446">
        <f t="shared" si="24"/>
        <v>1.6719006387795974E-2</v>
      </c>
      <c r="I46" s="446">
        <f t="shared" si="3"/>
        <v>0</v>
      </c>
      <c r="J46" s="446">
        <f t="shared" si="24"/>
        <v>1.5952084112506707E-2</v>
      </c>
      <c r="K46" s="446">
        <f t="shared" si="24"/>
        <v>1.6777412177106994E-2</v>
      </c>
      <c r="L46" s="446">
        <f t="shared" si="24"/>
        <v>1.7426179532046407E-2</v>
      </c>
      <c r="M46" s="446">
        <f t="shared" si="24"/>
        <v>1.7011248524594864E-2</v>
      </c>
      <c r="N46" s="601">
        <f t="shared" si="17"/>
        <v>1.6793642070490642E-2</v>
      </c>
      <c r="O46" s="601"/>
      <c r="P46" s="448">
        <f t="shared" si="4"/>
        <v>2.1129737302416933E-3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4.9547305412898455</v>
      </c>
      <c r="D47" s="410">
        <f t="shared" si="25"/>
        <v>5.2210760765801263</v>
      </c>
      <c r="E47" s="410">
        <f t="shared" si="25"/>
        <v>7.6401453241151902</v>
      </c>
      <c r="F47" s="410">
        <f t="shared" si="2"/>
        <v>0</v>
      </c>
      <c r="G47" s="410">
        <f t="shared" si="25"/>
        <v>8.0950983590179426</v>
      </c>
      <c r="H47" s="410">
        <f t="shared" si="25"/>
        <v>8.3090077723146791</v>
      </c>
      <c r="I47" s="410">
        <f t="shared" si="3"/>
        <v>0</v>
      </c>
      <c r="J47" s="410">
        <f t="shared" si="25"/>
        <v>9.6051711487423628</v>
      </c>
      <c r="K47" s="410">
        <f t="shared" si="25"/>
        <v>9.1520916994685191</v>
      </c>
      <c r="L47" s="410">
        <f t="shared" si="25"/>
        <v>10.224117843612063</v>
      </c>
      <c r="M47" s="410">
        <f t="shared" si="25"/>
        <v>10.455712071199734</v>
      </c>
      <c r="N47" s="602">
        <f t="shared" si="17"/>
        <v>7.9478707331442759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53</v>
      </c>
      <c r="E59" s="1">
        <v>75</v>
      </c>
      <c r="F59" s="1">
        <v>0</v>
      </c>
      <c r="G59" s="1">
        <v>1</v>
      </c>
      <c r="H59" s="1">
        <v>63</v>
      </c>
      <c r="I59" s="1">
        <v>0</v>
      </c>
      <c r="J59" s="1">
        <v>13</v>
      </c>
      <c r="K59" s="1">
        <v>40</v>
      </c>
      <c r="L59" s="1">
        <v>0</v>
      </c>
      <c r="M59" s="1">
        <v>30</v>
      </c>
      <c r="O59" s="1">
        <f>SUM(C59:M59)</f>
        <v>275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538934.72</v>
      </c>
      <c r="E61" s="505">
        <v>487054.24</v>
      </c>
      <c r="F61" s="504">
        <v>0</v>
      </c>
      <c r="G61" s="505">
        <v>3120.3</v>
      </c>
      <c r="H61" s="505">
        <v>383782.5</v>
      </c>
      <c r="I61" s="504">
        <v>0</v>
      </c>
      <c r="J61" s="503">
        <v>104398.88</v>
      </c>
      <c r="K61" s="505">
        <v>261299.67</v>
      </c>
      <c r="L61" s="504">
        <v>0</v>
      </c>
      <c r="M61" s="505">
        <v>133821.76000000001</v>
      </c>
      <c r="N61" s="342"/>
      <c r="O61" s="344">
        <f>SUM(C61:M61)</f>
        <v>1912412.07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1.127624</v>
      </c>
      <c r="E63" s="354">
        <f t="shared" si="26"/>
        <v>1.3635079999999999</v>
      </c>
      <c r="F63" s="354">
        <f>SUM(F64:F69)</f>
        <v>0</v>
      </c>
      <c r="G63" s="354">
        <f t="shared" si="26"/>
        <v>2.1557360000000001</v>
      </c>
      <c r="H63" s="354">
        <f t="shared" si="26"/>
        <v>1.954504</v>
      </c>
      <c r="I63" s="354">
        <f t="shared" si="26"/>
        <v>0</v>
      </c>
      <c r="J63" s="354">
        <f t="shared" si="26"/>
        <v>2.1907140000000003</v>
      </c>
      <c r="K63" s="354">
        <f t="shared" si="26"/>
        <v>2.7325600000000003</v>
      </c>
      <c r="L63" s="354"/>
      <c r="M63" s="354">
        <f t="shared" si="26"/>
        <v>3.8685999999999998</v>
      </c>
      <c r="N63" s="351"/>
      <c r="O63" s="352">
        <f>(C63*$C$61+D63*$D$61+E63*$E$61+F63*$F$61+G63*$G$61+H63*$H$61+I63*$I$61+J63*$J$61+K63*$K$61+L63*$L$61+M63*$M$61)/$O$61</f>
        <v>1.8244378821513711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1.1946911656973596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4.8848770148956444E-2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4.4499999999999998E-2</v>
      </c>
      <c r="E66" s="34">
        <v>2.7199999999999998E-2</v>
      </c>
      <c r="F66" s="34">
        <v>0</v>
      </c>
      <c r="G66" s="34">
        <v>0</v>
      </c>
      <c r="H66" s="34">
        <v>3.8999999999999998E-3</v>
      </c>
      <c r="I66" s="34">
        <v>0</v>
      </c>
      <c r="J66" s="34">
        <v>7.85E-2</v>
      </c>
      <c r="K66" s="34">
        <v>3.6499999999999998E-2</v>
      </c>
      <c r="L66" s="34">
        <v>0</v>
      </c>
      <c r="M66" s="34">
        <v>8.5400000000000004E-2</v>
      </c>
      <c r="N66" s="34"/>
      <c r="O66" s="89">
        <f t="shared" si="27"/>
        <v>3.5498808819482086E-2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0.18144749276237315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0.1363</v>
      </c>
      <c r="E68" s="34">
        <v>0.22600000000000001</v>
      </c>
      <c r="F68" s="34">
        <v>0</v>
      </c>
      <c r="G68" s="34">
        <v>0.6069</v>
      </c>
      <c r="H68" s="34">
        <v>0.3392</v>
      </c>
      <c r="I68" s="34">
        <v>0</v>
      </c>
      <c r="J68" s="34">
        <v>0.51490000000000002</v>
      </c>
      <c r="K68" s="34">
        <v>0.49249999999999999</v>
      </c>
      <c r="L68" s="34">
        <v>0</v>
      </c>
      <c r="M68" s="34">
        <v>1.1906000000000001</v>
      </c>
      <c r="N68" s="34"/>
      <c r="O68" s="89">
        <f t="shared" si="27"/>
        <v>0.3437423676629483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2.0209277060251978E-2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3.2785938382000004</v>
      </c>
      <c r="E70" s="354">
        <f t="shared" si="29"/>
        <v>5.0129535335999993</v>
      </c>
      <c r="F70" s="354">
        <f t="shared" si="29"/>
        <v>0</v>
      </c>
      <c r="G70" s="354">
        <f t="shared" si="29"/>
        <v>5.0129535335999993</v>
      </c>
      <c r="H70" s="354">
        <f t="shared" si="29"/>
        <v>5.0129535335999993</v>
      </c>
      <c r="I70" s="354">
        <f t="shared" si="29"/>
        <v>0</v>
      </c>
      <c r="J70" s="354">
        <f t="shared" si="29"/>
        <v>5.4713520140999998</v>
      </c>
      <c r="K70" s="354">
        <f t="shared" si="29"/>
        <v>5.0129535335999993</v>
      </c>
      <c r="L70" s="354"/>
      <c r="M70" s="354">
        <f>SUM(M71:M73,M77:M78)</f>
        <v>5.0129535335999993</v>
      </c>
      <c r="N70" s="351"/>
      <c r="O70" s="352">
        <f t="shared" si="27"/>
        <v>4.5492196015809538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1.7174</v>
      </c>
      <c r="E71" s="34">
        <v>2.5352000000000001</v>
      </c>
      <c r="F71" s="34">
        <v>0</v>
      </c>
      <c r="G71" s="34">
        <v>2.5352000000000001</v>
      </c>
      <c r="H71" s="34">
        <v>2.5352000000000001</v>
      </c>
      <c r="I71" s="34">
        <v>0</v>
      </c>
      <c r="J71" s="34">
        <v>2.7736999999999998</v>
      </c>
      <c r="K71" s="34">
        <v>2.5352000000000001</v>
      </c>
      <c r="L71" s="34">
        <v>0</v>
      </c>
      <c r="M71" s="34">
        <v>2.5352000000000001</v>
      </c>
      <c r="N71" s="39"/>
      <c r="O71" s="89">
        <f t="shared" si="27"/>
        <v>2.3177564439488187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0.72799383820000008</v>
      </c>
      <c r="E72" s="39">
        <f t="shared" ref="E72:K72" si="30">E71*0.423893</f>
        <v>1.0746535336</v>
      </c>
      <c r="F72" s="39">
        <f t="shared" si="30"/>
        <v>0</v>
      </c>
      <c r="G72" s="39">
        <f t="shared" si="30"/>
        <v>1.0746535336</v>
      </c>
      <c r="H72" s="39">
        <f t="shared" si="30"/>
        <v>1.0746535336</v>
      </c>
      <c r="I72" s="39">
        <f t="shared" si="30"/>
        <v>0</v>
      </c>
      <c r="J72" s="39">
        <f t="shared" si="30"/>
        <v>1.1757520141</v>
      </c>
      <c r="K72" s="39">
        <f t="shared" si="30"/>
        <v>1.0746535336</v>
      </c>
      <c r="L72" s="39"/>
      <c r="M72" s="39">
        <f t="shared" ref="M72" si="31">M71*0.423893</f>
        <v>1.0746535336</v>
      </c>
      <c r="N72" s="39"/>
      <c r="O72" s="89">
        <f t="shared" si="27"/>
        <v>0.9824807322947966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0.61680000000000001</v>
      </c>
      <c r="E73" s="43">
        <f t="shared" si="32"/>
        <v>1.0722999999999998</v>
      </c>
      <c r="F73" s="43">
        <f t="shared" si="32"/>
        <v>0</v>
      </c>
      <c r="G73" s="43">
        <f t="shared" ref="G73:I73" si="34">SUM(G74:G76)</f>
        <v>1.0722999999999998</v>
      </c>
      <c r="H73" s="43">
        <f t="shared" si="34"/>
        <v>1.0722999999999998</v>
      </c>
      <c r="I73" s="43">
        <f t="shared" si="34"/>
        <v>0</v>
      </c>
      <c r="J73" s="43">
        <f t="shared" si="32"/>
        <v>1.1607000000000001</v>
      </c>
      <c r="K73" s="43">
        <f t="shared" si="32"/>
        <v>1.0722999999999998</v>
      </c>
      <c r="L73" s="43"/>
      <c r="M73" s="43">
        <f t="shared" ref="M73" si="35">SUM(M74:M76)</f>
        <v>1.0722999999999998</v>
      </c>
      <c r="N73" s="43"/>
      <c r="O73" s="75">
        <f t="shared" si="27"/>
        <v>0.94876182134376486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0.55100000000000005</v>
      </c>
      <c r="E74" s="34">
        <v>0.95779999999999998</v>
      </c>
      <c r="F74" s="34">
        <v>0</v>
      </c>
      <c r="G74" s="34">
        <v>0.95779999999999998</v>
      </c>
      <c r="H74" s="34">
        <v>0.95779999999999998</v>
      </c>
      <c r="I74" s="34">
        <v>0</v>
      </c>
      <c r="J74" s="34">
        <v>1.0417000000000001</v>
      </c>
      <c r="K74" s="34">
        <v>0.95779999999999998</v>
      </c>
      <c r="L74" s="34">
        <v>0</v>
      </c>
      <c r="M74" s="34">
        <v>0.95779999999999998</v>
      </c>
      <c r="N74" s="39"/>
      <c r="O74" s="89">
        <f t="shared" si="27"/>
        <v>0.84774025850087842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5.8400000000000001E-2</v>
      </c>
      <c r="E75" s="34">
        <v>0.1016</v>
      </c>
      <c r="F75" s="34">
        <v>0</v>
      </c>
      <c r="G75" s="34">
        <v>0.1016</v>
      </c>
      <c r="H75" s="34">
        <v>0.1016</v>
      </c>
      <c r="I75" s="34">
        <v>0</v>
      </c>
      <c r="J75" s="34">
        <v>0.1056</v>
      </c>
      <c r="K75" s="34">
        <v>0.1016</v>
      </c>
      <c r="L75" s="34">
        <v>0</v>
      </c>
      <c r="M75" s="34">
        <v>0.1016</v>
      </c>
      <c r="N75" s="39"/>
      <c r="O75" s="89">
        <f t="shared" si="27"/>
        <v>8.9644216650441852E-2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7.4000000000000003E-3</v>
      </c>
      <c r="E76" s="34">
        <v>1.29E-2</v>
      </c>
      <c r="F76" s="34">
        <v>0</v>
      </c>
      <c r="G76" s="34">
        <v>1.29E-2</v>
      </c>
      <c r="H76" s="34">
        <v>1.29E-2</v>
      </c>
      <c r="I76" s="34">
        <v>0</v>
      </c>
      <c r="J76" s="34">
        <v>1.34E-2</v>
      </c>
      <c r="K76" s="34">
        <v>1.29E-2</v>
      </c>
      <c r="L76" s="34">
        <v>0</v>
      </c>
      <c r="M76" s="34">
        <v>1.29E-2</v>
      </c>
      <c r="N76" s="39"/>
      <c r="O76" s="89">
        <f t="shared" si="27"/>
        <v>1.1377346192444812E-2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0.16500000000000001</v>
      </c>
      <c r="E77" s="34">
        <v>0.25490000000000002</v>
      </c>
      <c r="F77" s="34">
        <v>0</v>
      </c>
      <c r="G77" s="34">
        <v>0.25490000000000002</v>
      </c>
      <c r="H77" s="34">
        <v>0.25490000000000002</v>
      </c>
      <c r="I77" s="34">
        <v>0</v>
      </c>
      <c r="J77" s="34">
        <v>0.27810000000000001</v>
      </c>
      <c r="K77" s="34">
        <v>0.25490000000000002</v>
      </c>
      <c r="L77" s="34">
        <v>0</v>
      </c>
      <c r="M77" s="34">
        <v>0.25490000000000002</v>
      </c>
      <c r="N77" s="39"/>
      <c r="O77" s="89">
        <f t="shared" si="27"/>
        <v>0.23083187261571717</v>
      </c>
    </row>
    <row r="78" spans="1:15" x14ac:dyDescent="0.3">
      <c r="A78" s="595"/>
      <c r="B78" t="s">
        <v>117</v>
      </c>
      <c r="C78" s="34">
        <v>0</v>
      </c>
      <c r="D78" s="34">
        <v>5.1400000000000001E-2</v>
      </c>
      <c r="E78" s="34">
        <v>7.5899999999999995E-2</v>
      </c>
      <c r="F78" s="34">
        <v>0</v>
      </c>
      <c r="G78" s="34">
        <v>7.5899999999999995E-2</v>
      </c>
      <c r="H78" s="34">
        <v>7.5899999999999995E-2</v>
      </c>
      <c r="I78" s="34">
        <v>0</v>
      </c>
      <c r="J78" s="34">
        <v>8.3099999999999993E-2</v>
      </c>
      <c r="K78" s="34">
        <v>7.5899999999999995E-2</v>
      </c>
      <c r="L78" s="34">
        <v>0</v>
      </c>
      <c r="M78" s="34">
        <v>7.5899999999999995E-2</v>
      </c>
      <c r="N78" s="39"/>
      <c r="O78" s="89">
        <f t="shared" si="27"/>
        <v>6.9388731377856228E-2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0.4052</v>
      </c>
      <c r="E79" s="354">
        <f t="shared" ref="E79:K79" si="36">SUM(E80:E82)</f>
        <v>0.50370000000000004</v>
      </c>
      <c r="F79" s="354">
        <f>SUM(F80:F82)</f>
        <v>0</v>
      </c>
      <c r="G79" s="354">
        <f t="shared" ref="G79:I79" si="37">SUM(G80:G82)</f>
        <v>0.50370000000000004</v>
      </c>
      <c r="H79" s="354">
        <f t="shared" si="37"/>
        <v>0.50370000000000004</v>
      </c>
      <c r="I79" s="354">
        <f t="shared" si="37"/>
        <v>0</v>
      </c>
      <c r="J79" s="354">
        <f t="shared" si="36"/>
        <v>1.0724999999999998</v>
      </c>
      <c r="K79" s="354">
        <f t="shared" si="36"/>
        <v>0.50370000000000004</v>
      </c>
      <c r="L79" s="354"/>
      <c r="M79" s="354">
        <f t="shared" ref="M79" si="38">SUM(M80:M82)</f>
        <v>0.50370000000000004</v>
      </c>
      <c r="N79" s="354"/>
      <c r="O79" s="352">
        <f t="shared" si="27"/>
        <v>0.50699270721659895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0.1862</v>
      </c>
      <c r="E80" s="34">
        <v>0.28470000000000001</v>
      </c>
      <c r="F80" s="34">
        <v>0</v>
      </c>
      <c r="G80" s="34">
        <v>0.28470000000000001</v>
      </c>
      <c r="H80" s="34">
        <v>0.28470000000000001</v>
      </c>
      <c r="I80" s="34">
        <v>0</v>
      </c>
      <c r="J80" s="34">
        <v>0.31069999999999998</v>
      </c>
      <c r="K80" s="34">
        <v>0.28470000000000001</v>
      </c>
      <c r="L80" s="34">
        <v>0</v>
      </c>
      <c r="M80" s="34">
        <v>0.28470000000000001</v>
      </c>
      <c r="N80" s="39"/>
      <c r="O80" s="89">
        <f t="shared" si="27"/>
        <v>0.25836116862042185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0.219</v>
      </c>
      <c r="E81" s="34">
        <v>0.219</v>
      </c>
      <c r="F81" s="34">
        <v>0</v>
      </c>
      <c r="G81" s="34">
        <v>0.219</v>
      </c>
      <c r="H81" s="34">
        <v>0.219</v>
      </c>
      <c r="I81" s="34">
        <v>0</v>
      </c>
      <c r="J81" s="34">
        <v>0.219</v>
      </c>
      <c r="K81" s="34">
        <v>0.219</v>
      </c>
      <c r="L81" s="34">
        <v>0</v>
      </c>
      <c r="M81" s="34">
        <v>0.219</v>
      </c>
      <c r="N81" s="39"/>
      <c r="O81" s="89">
        <f t="shared" si="27"/>
        <v>0.219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2.9631538596177127E-2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2.9631538596177127E-2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0.40929769265999771</v>
      </c>
      <c r="E92" s="354">
        <f t="shared" si="41"/>
        <v>0.58528158134028474</v>
      </c>
      <c r="F92" s="354">
        <f t="shared" si="41"/>
        <v>0</v>
      </c>
      <c r="G92" s="354">
        <f t="shared" si="41"/>
        <v>0.65267483284428485</v>
      </c>
      <c r="H92" s="354">
        <f t="shared" si="41"/>
        <v>0.6355564290682848</v>
      </c>
      <c r="I92" s="354">
        <f t="shared" si="41"/>
        <v>0</v>
      </c>
      <c r="J92" s="354">
        <f t="shared" si="41"/>
        <v>0.74303206168745883</v>
      </c>
      <c r="K92" s="354">
        <f t="shared" si="41"/>
        <v>0.70174409687628481</v>
      </c>
      <c r="L92" s="354"/>
      <c r="M92" s="354">
        <f>SUM(M95,M97)</f>
        <v>0.79838474759628486</v>
      </c>
      <c r="N92" s="354"/>
      <c r="O92" s="352">
        <f t="shared" si="27"/>
        <v>0.58532315044364314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4.8114178382000006</v>
      </c>
      <c r="E94" s="360">
        <f t="shared" si="42"/>
        <v>6.880161533599999</v>
      </c>
      <c r="F94" s="360">
        <f t="shared" si="42"/>
        <v>0</v>
      </c>
      <c r="G94" s="360">
        <f t="shared" si="42"/>
        <v>7.6723895335999996</v>
      </c>
      <c r="H94" s="360">
        <f t="shared" si="42"/>
        <v>7.4711575335999996</v>
      </c>
      <c r="I94" s="360">
        <f t="shared" si="42"/>
        <v>0</v>
      </c>
      <c r="J94" s="360">
        <f t="shared" si="42"/>
        <v>8.7345660141000003</v>
      </c>
      <c r="K94" s="360">
        <f t="shared" si="42"/>
        <v>8.249213533599999</v>
      </c>
      <c r="L94" s="360">
        <f t="shared" si="42"/>
        <v>0</v>
      </c>
      <c r="M94" s="360">
        <f t="shared" si="42"/>
        <v>9.3852535336000003</v>
      </c>
      <c r="N94" s="361"/>
      <c r="O94" s="455">
        <f t="shared" si="27"/>
        <v>6.8806501909489244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0.10023626782322062</v>
      </c>
      <c r="E95" s="354">
        <f t="shared" si="43"/>
        <v>0.14333440522948879</v>
      </c>
      <c r="F95" s="354">
        <f t="shared" si="43"/>
        <v>0</v>
      </c>
      <c r="G95" s="354">
        <f t="shared" si="43"/>
        <v>0.15983889115348879</v>
      </c>
      <c r="H95" s="354">
        <f t="shared" si="43"/>
        <v>0.15564662489748879</v>
      </c>
      <c r="I95" s="354">
        <f t="shared" si="43"/>
        <v>0</v>
      </c>
      <c r="J95" s="354">
        <f t="shared" si="43"/>
        <v>0.18196721377174532</v>
      </c>
      <c r="K95" s="354">
        <f t="shared" si="43"/>
        <v>0.17185586554548879</v>
      </c>
      <c r="L95" s="354"/>
      <c r="M95" s="354">
        <f>SUM(M96:M96)</f>
        <v>0.1955229868654888</v>
      </c>
      <c r="N95" s="354"/>
      <c r="O95" s="352">
        <f t="shared" si="27"/>
        <v>0.14334458542803896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0.10023626782322062</v>
      </c>
      <c r="E96" s="246">
        <f t="shared" si="44"/>
        <v>0.14333440522948879</v>
      </c>
      <c r="F96" s="246">
        <f t="shared" si="44"/>
        <v>0</v>
      </c>
      <c r="G96" s="246">
        <f t="shared" si="44"/>
        <v>0.15983889115348879</v>
      </c>
      <c r="H96" s="246">
        <f t="shared" si="44"/>
        <v>0.15564662489748879</v>
      </c>
      <c r="I96" s="246">
        <f t="shared" si="44"/>
        <v>0</v>
      </c>
      <c r="J96" s="246">
        <f t="shared" si="44"/>
        <v>0.18196721377174532</v>
      </c>
      <c r="K96" s="246">
        <f t="shared" si="44"/>
        <v>0.17185586554548879</v>
      </c>
      <c r="L96" s="34"/>
      <c r="M96" s="246">
        <f t="shared" si="44"/>
        <v>0.1955229868654888</v>
      </c>
      <c r="N96" s="39"/>
      <c r="O96" s="246">
        <f t="shared" si="27"/>
        <v>0.14334458542803896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0.30906142483677707</v>
      </c>
      <c r="E97" s="354">
        <f t="shared" si="45"/>
        <v>0.44194717611079593</v>
      </c>
      <c r="F97" s="354">
        <f t="shared" si="45"/>
        <v>0</v>
      </c>
      <c r="G97" s="354">
        <f t="shared" si="45"/>
        <v>0.49283594169079603</v>
      </c>
      <c r="H97" s="354">
        <f t="shared" si="45"/>
        <v>0.47990980417079598</v>
      </c>
      <c r="I97" s="354">
        <f t="shared" si="45"/>
        <v>0</v>
      </c>
      <c r="J97" s="354">
        <f t="shared" si="45"/>
        <v>0.56106484791571354</v>
      </c>
      <c r="K97" s="354">
        <f t="shared" si="45"/>
        <v>0.52988823133079599</v>
      </c>
      <c r="L97" s="354"/>
      <c r="M97" s="354">
        <f t="shared" si="45"/>
        <v>0.602861760730796</v>
      </c>
      <c r="N97" s="354"/>
      <c r="O97" s="352">
        <f t="shared" si="27"/>
        <v>0.44197856501560417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0.10023626782322062</v>
      </c>
      <c r="E98" s="39">
        <f t="shared" si="46"/>
        <v>0.14333440522948879</v>
      </c>
      <c r="F98" s="39">
        <f t="shared" si="46"/>
        <v>0</v>
      </c>
      <c r="G98" s="39">
        <f t="shared" si="46"/>
        <v>0.15983889115348879</v>
      </c>
      <c r="H98" s="39">
        <f t="shared" si="46"/>
        <v>0.15564662489748879</v>
      </c>
      <c r="I98" s="39">
        <f t="shared" si="46"/>
        <v>0</v>
      </c>
      <c r="J98" s="39">
        <f t="shared" si="46"/>
        <v>0.18196721377174532</v>
      </c>
      <c r="K98" s="39">
        <f t="shared" si="46"/>
        <v>0.17185586554548879</v>
      </c>
      <c r="L98" s="39"/>
      <c r="M98" s="39">
        <f t="shared" si="46"/>
        <v>0.1955229868654888</v>
      </c>
      <c r="N98" s="39"/>
      <c r="O98" s="246">
        <f t="shared" si="27"/>
        <v>0.14334458542803896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0.20882515701355644</v>
      </c>
      <c r="E99" s="246">
        <f t="shared" si="47"/>
        <v>0.29861277088130717</v>
      </c>
      <c r="F99" s="246">
        <f t="shared" si="47"/>
        <v>0</v>
      </c>
      <c r="G99" s="246">
        <f t="shared" si="47"/>
        <v>0.33299705053730722</v>
      </c>
      <c r="H99" s="246">
        <f t="shared" si="47"/>
        <v>0.32426317927330722</v>
      </c>
      <c r="I99" s="246">
        <f t="shared" si="47"/>
        <v>0</v>
      </c>
      <c r="J99" s="246">
        <f t="shared" si="47"/>
        <v>0.37909763414396824</v>
      </c>
      <c r="K99" s="246">
        <f t="shared" si="47"/>
        <v>0.35803236578530717</v>
      </c>
      <c r="L99" s="34"/>
      <c r="M99" s="246">
        <f t="shared" si="47"/>
        <v>0.40733877386530726</v>
      </c>
      <c r="N99" s="39"/>
      <c r="O99" s="246">
        <f t="shared" si="27"/>
        <v>0.29863397958756527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1.5800000000000002E-2</v>
      </c>
      <c r="E100" s="509">
        <v>1.5800000000000002E-2</v>
      </c>
      <c r="F100" s="509">
        <v>0</v>
      </c>
      <c r="G100" s="509">
        <v>1.5800000000000002E-2</v>
      </c>
      <c r="H100" s="509">
        <v>1.5800000000000002E-2</v>
      </c>
      <c r="I100" s="509">
        <v>0</v>
      </c>
      <c r="J100" s="509">
        <v>1.5800000000000002E-2</v>
      </c>
      <c r="K100" s="509">
        <v>1.5800000000000002E-2</v>
      </c>
      <c r="L100" s="509">
        <v>0</v>
      </c>
      <c r="M100" s="509">
        <v>1.5800000000000002E-2</v>
      </c>
      <c r="N100" s="367"/>
      <c r="O100" s="368">
        <f t="shared" si="27"/>
        <v>1.5800000000000002E-2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5.2365155308599975</v>
      </c>
      <c r="E101" s="340">
        <f t="shared" si="48"/>
        <v>7.4812431149402832</v>
      </c>
      <c r="F101" s="340">
        <f t="shared" si="48"/>
        <v>0</v>
      </c>
      <c r="G101" s="340">
        <f t="shared" si="48"/>
        <v>8.3408643664442845</v>
      </c>
      <c r="H101" s="340">
        <f t="shared" si="48"/>
        <v>8.1225139626682843</v>
      </c>
      <c r="I101" s="340">
        <f t="shared" si="48"/>
        <v>0</v>
      </c>
      <c r="J101" s="340">
        <f t="shared" si="48"/>
        <v>9.493398075787459</v>
      </c>
      <c r="K101" s="340">
        <f t="shared" si="48"/>
        <v>8.9667576304762839</v>
      </c>
      <c r="L101" s="340">
        <f t="shared" si="48"/>
        <v>0</v>
      </c>
      <c r="M101" s="340">
        <f t="shared" si="48"/>
        <v>10.199438281196285</v>
      </c>
      <c r="N101" s="356"/>
      <c r="O101" s="467">
        <f t="shared" si="27"/>
        <v>7.4817733413925671</v>
      </c>
      <c r="P101" s="335" t="s">
        <v>279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0.31417674333969414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91</v>
      </c>
      <c r="F107" s="1">
        <v>0</v>
      </c>
      <c r="G107" s="1">
        <v>1</v>
      </c>
      <c r="H107" s="1">
        <v>52</v>
      </c>
      <c r="I107" s="1">
        <v>0</v>
      </c>
      <c r="J107" s="1">
        <v>4</v>
      </c>
      <c r="K107" s="1">
        <v>73</v>
      </c>
      <c r="L107" s="1">
        <v>5</v>
      </c>
      <c r="M107" s="1">
        <v>43</v>
      </c>
      <c r="O107" s="1">
        <f>SUM(C107:M107)</f>
        <v>297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273076.34999999998</v>
      </c>
      <c r="E109" s="505">
        <v>632957.24</v>
      </c>
      <c r="F109" s="504">
        <v>0</v>
      </c>
      <c r="G109" s="505">
        <v>9704.83</v>
      </c>
      <c r="H109" s="505">
        <v>284991.09999999998</v>
      </c>
      <c r="I109" s="504">
        <v>0</v>
      </c>
      <c r="J109" s="503">
        <v>16749.810000000001</v>
      </c>
      <c r="K109" s="505">
        <v>425991.51</v>
      </c>
      <c r="L109" s="505">
        <v>16323.87</v>
      </c>
      <c r="M109" s="505">
        <v>207458.26</v>
      </c>
      <c r="N109" s="342"/>
      <c r="O109" s="344">
        <f>SUM(C109:M109)</f>
        <v>1867252.9700000002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1.133928</v>
      </c>
      <c r="E111" s="354">
        <f t="shared" si="49"/>
        <v>1.364112</v>
      </c>
      <c r="F111" s="354">
        <f t="shared" si="49"/>
        <v>0</v>
      </c>
      <c r="G111" s="354">
        <f t="shared" si="49"/>
        <v>1.74414</v>
      </c>
      <c r="H111" s="354">
        <f t="shared" si="49"/>
        <v>2.014208</v>
      </c>
      <c r="I111" s="354"/>
      <c r="J111" s="354">
        <f t="shared" si="49"/>
        <v>2.8106780000000002</v>
      </c>
      <c r="K111" s="354">
        <f>SUM(K112:K117)</f>
        <v>2.7951639999999998</v>
      </c>
      <c r="L111" s="354">
        <f t="shared" si="49"/>
        <v>4.2638480000000003</v>
      </c>
      <c r="M111" s="354">
        <f t="shared" si="49"/>
        <v>3.9219480000000004</v>
      </c>
      <c r="N111" s="351"/>
      <c r="O111" s="352">
        <f t="shared" ref="O111:O149" si="50">(C111*$C$109+D111*$D$109+E111*$E$109+F111*$F$109+G111*$G$109+H111*$H$109+I111*$I$109+J111*$J$109+K111*$K$109+L111*$L$109+M111*$M$109)/$O$109</f>
        <v>2.0806333946223363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1.0712999999999999</v>
      </c>
      <c r="K112" s="34">
        <v>1.8940999999999999</v>
      </c>
      <c r="L112" s="34">
        <v>2.4237000000000002</v>
      </c>
      <c r="M112" s="34">
        <v>2.3961999999999999</v>
      </c>
      <c r="N112" s="34"/>
      <c r="O112" s="89">
        <f t="shared" si="50"/>
        <v>1.365246513045846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6.4277999999999988E-2</v>
      </c>
      <c r="K113" s="39">
        <f t="shared" si="51"/>
        <v>7.5763999999999998E-2</v>
      </c>
      <c r="L113" s="39">
        <f t="shared" si="51"/>
        <v>9.6948000000000006E-2</v>
      </c>
      <c r="M113" s="39">
        <f t="shared" si="51"/>
        <v>9.5848000000000003E-2</v>
      </c>
      <c r="N113" s="34"/>
      <c r="O113" s="89">
        <f t="shared" si="50"/>
        <v>5.4802058062727296E-2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4.4900000000000002E-2</v>
      </c>
      <c r="E114" s="34">
        <v>4.3299999999999998E-2</v>
      </c>
      <c r="F114" s="34">
        <v>0</v>
      </c>
      <c r="G114" s="34">
        <v>0</v>
      </c>
      <c r="H114" s="34">
        <v>2.0899999999999998E-2</v>
      </c>
      <c r="I114" s="34">
        <v>0</v>
      </c>
      <c r="J114" s="34">
        <v>0.1205</v>
      </c>
      <c r="K114" s="34">
        <v>4.4900000000000002E-2</v>
      </c>
      <c r="L114" s="34">
        <v>0.38779999999999998</v>
      </c>
      <c r="M114" s="34">
        <v>5.2900000000000003E-2</v>
      </c>
      <c r="N114" s="34"/>
      <c r="O114" s="89">
        <f t="shared" si="50"/>
        <v>4.502592931529785E-2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0.19519489107252563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0.1421</v>
      </c>
      <c r="E116" s="34">
        <v>0.2104</v>
      </c>
      <c r="F116" s="34">
        <v>0</v>
      </c>
      <c r="G116" s="34">
        <v>0.19520000000000001</v>
      </c>
      <c r="H116" s="34">
        <v>0.38179999999999997</v>
      </c>
      <c r="I116" s="34">
        <v>0</v>
      </c>
      <c r="J116" s="34">
        <v>0.98750000000000004</v>
      </c>
      <c r="K116" s="34">
        <v>0.54649999999999999</v>
      </c>
      <c r="L116" s="34">
        <v>1.1214999999999999</v>
      </c>
      <c r="M116" s="34">
        <v>1.1009</v>
      </c>
      <c r="N116" s="34"/>
      <c r="O116" s="89">
        <f t="shared" si="50"/>
        <v>0.41704319991307864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3.3208032128608685E-3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3.2191953601000005</v>
      </c>
      <c r="E118" s="354">
        <f t="shared" si="52"/>
        <v>5.1390137283000001</v>
      </c>
      <c r="F118" s="354">
        <f t="shared" si="52"/>
        <v>0</v>
      </c>
      <c r="G118" s="354">
        <f t="shared" si="52"/>
        <v>5.1390137283000001</v>
      </c>
      <c r="H118" s="354">
        <f t="shared" si="52"/>
        <v>5.1390137283000001</v>
      </c>
      <c r="I118" s="354"/>
      <c r="J118" s="354">
        <f>SUM(J119:J121,J125:J126)</f>
        <v>5.6095305207000008</v>
      </c>
      <c r="K118" s="354">
        <f>SUM(K119:K121,K125:K126)</f>
        <v>5.1390137283000001</v>
      </c>
      <c r="L118" s="354">
        <f>SUM(L119:L121,L125:L126)</f>
        <v>5.1390137283000001</v>
      </c>
      <c r="M118" s="354">
        <f>SUM(M119:M121,M125:M126)</f>
        <v>5.1390137283000001</v>
      </c>
      <c r="N118" s="351"/>
      <c r="O118" s="352">
        <f t="shared" si="50"/>
        <v>4.8624706277813257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1.6957</v>
      </c>
      <c r="E119" s="34">
        <v>2.6231</v>
      </c>
      <c r="F119" s="34">
        <v>0</v>
      </c>
      <c r="G119" s="34">
        <v>2.6231</v>
      </c>
      <c r="H119" s="34">
        <v>2.6231</v>
      </c>
      <c r="I119" s="34">
        <v>0</v>
      </c>
      <c r="J119" s="34">
        <v>2.8698999999999999</v>
      </c>
      <c r="K119" s="34">
        <v>2.6231</v>
      </c>
      <c r="L119" s="34">
        <v>2.6231</v>
      </c>
      <c r="M119" s="34">
        <v>2.6231</v>
      </c>
      <c r="N119" s="39"/>
      <c r="O119" s="89">
        <f t="shared" si="50"/>
        <v>2.4896862859053317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0.7187953601</v>
      </c>
      <c r="E120" s="39">
        <f t="shared" ref="E120:M120" si="53">E119*0.423893</f>
        <v>1.1119137283</v>
      </c>
      <c r="F120" s="39">
        <f t="shared" si="53"/>
        <v>0</v>
      </c>
      <c r="G120" s="39">
        <f t="shared" si="53"/>
        <v>1.1119137283</v>
      </c>
      <c r="H120" s="39">
        <f t="shared" si="53"/>
        <v>1.1119137283</v>
      </c>
      <c r="I120" s="39"/>
      <c r="J120" s="39">
        <f t="shared" si="53"/>
        <v>1.2165305207000001</v>
      </c>
      <c r="K120" s="39">
        <f t="shared" si="53"/>
        <v>1.1119137283</v>
      </c>
      <c r="L120" s="39">
        <f t="shared" si="53"/>
        <v>1.1119137283</v>
      </c>
      <c r="M120" s="39">
        <f t="shared" si="53"/>
        <v>1.1119137283</v>
      </c>
      <c r="N120" s="39"/>
      <c r="O120" s="89">
        <f t="shared" si="50"/>
        <v>1.0553605887912689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0.59220000000000006</v>
      </c>
      <c r="E121" s="43">
        <f t="shared" si="54"/>
        <v>1.0648</v>
      </c>
      <c r="F121" s="43">
        <f t="shared" si="54"/>
        <v>0</v>
      </c>
      <c r="G121" s="43">
        <f t="shared" ref="G121:H121" si="56">SUM(G122:G124)</f>
        <v>1.0648</v>
      </c>
      <c r="H121" s="43">
        <f t="shared" si="56"/>
        <v>1.0648</v>
      </c>
      <c r="I121" s="43"/>
      <c r="J121" s="43">
        <f>SUM(J122:J124)</f>
        <v>1.1528</v>
      </c>
      <c r="K121" s="43">
        <f t="shared" ref="K121:M121" si="57">SUM(K122:K124)</f>
        <v>1.0648</v>
      </c>
      <c r="L121" s="43">
        <f t="shared" si="57"/>
        <v>1.0648</v>
      </c>
      <c r="M121" s="43">
        <f t="shared" si="57"/>
        <v>1.0648</v>
      </c>
      <c r="N121" s="43"/>
      <c r="O121" s="75">
        <f t="shared" si="50"/>
        <v>0.99647401429812676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0.52900000000000003</v>
      </c>
      <c r="E122" s="34">
        <v>0.95109999999999995</v>
      </c>
      <c r="F122" s="34">
        <v>0</v>
      </c>
      <c r="G122" s="34">
        <v>0.95109999999999995</v>
      </c>
      <c r="H122" s="34">
        <v>0.95109999999999995</v>
      </c>
      <c r="I122" s="34">
        <v>0</v>
      </c>
      <c r="J122" s="34">
        <v>1.0345</v>
      </c>
      <c r="K122" s="34">
        <v>0.95109999999999995</v>
      </c>
      <c r="L122" s="34">
        <v>0.95109999999999995</v>
      </c>
      <c r="M122" s="34">
        <v>0.95109999999999995</v>
      </c>
      <c r="N122" s="39"/>
      <c r="O122" s="89">
        <f t="shared" si="50"/>
        <v>0.89011812180221073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5.6099999999999997E-2</v>
      </c>
      <c r="E123" s="34">
        <v>0.1009</v>
      </c>
      <c r="F123" s="34">
        <v>0</v>
      </c>
      <c r="G123" s="34">
        <v>0.1009</v>
      </c>
      <c r="H123" s="34">
        <v>0.1009</v>
      </c>
      <c r="I123" s="34">
        <v>0</v>
      </c>
      <c r="J123" s="34">
        <v>0.10489999999999999</v>
      </c>
      <c r="K123" s="34">
        <v>0.1009</v>
      </c>
      <c r="L123" s="34">
        <v>0.1009</v>
      </c>
      <c r="M123" s="34">
        <v>0.1009</v>
      </c>
      <c r="N123" s="39"/>
      <c r="O123" s="89">
        <f t="shared" si="50"/>
        <v>9.4384106633928655E-2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1.2800000000000001E-2</v>
      </c>
      <c r="F124" s="34">
        <v>0</v>
      </c>
      <c r="G124" s="34">
        <v>1.2800000000000001E-2</v>
      </c>
      <c r="H124" s="34">
        <v>1.2800000000000001E-2</v>
      </c>
      <c r="I124" s="34">
        <v>0</v>
      </c>
      <c r="J124" s="34">
        <v>1.34E-2</v>
      </c>
      <c r="K124" s="34">
        <v>1.2800000000000001E-2</v>
      </c>
      <c r="L124" s="34">
        <v>1.2800000000000001E-2</v>
      </c>
      <c r="M124" s="34">
        <v>1.2800000000000001E-2</v>
      </c>
      <c r="N124" s="39"/>
      <c r="O124" s="89">
        <f t="shared" si="50"/>
        <v>1.1971785861987407E-2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0.16170000000000001</v>
      </c>
      <c r="E125" s="34">
        <v>0.2606</v>
      </c>
      <c r="F125" s="34">
        <v>0</v>
      </c>
      <c r="G125" s="34">
        <v>0.2606</v>
      </c>
      <c r="H125" s="34">
        <v>0.2606</v>
      </c>
      <c r="I125" s="34">
        <v>0</v>
      </c>
      <c r="J125" s="34">
        <v>0.2843</v>
      </c>
      <c r="K125" s="34">
        <v>0.2606</v>
      </c>
      <c r="L125" s="34">
        <v>0.2606</v>
      </c>
      <c r="M125" s="34">
        <v>0.2606</v>
      </c>
      <c r="N125" s="39"/>
      <c r="O125" s="89">
        <f t="shared" si="50"/>
        <v>0.24634896870133241</v>
      </c>
    </row>
    <row r="126" spans="1:15" x14ac:dyDescent="0.3">
      <c r="A126" s="595"/>
      <c r="B126" t="s">
        <v>117</v>
      </c>
      <c r="C126" s="34">
        <v>0</v>
      </c>
      <c r="D126" s="34">
        <v>5.0799999999999998E-2</v>
      </c>
      <c r="E126" s="34">
        <v>7.8600000000000003E-2</v>
      </c>
      <c r="F126" s="34">
        <v>0</v>
      </c>
      <c r="G126" s="34">
        <v>7.8600000000000003E-2</v>
      </c>
      <c r="H126" s="34">
        <v>7.8600000000000003E-2</v>
      </c>
      <c r="I126" s="34">
        <v>0</v>
      </c>
      <c r="J126" s="34">
        <v>8.5999999999999993E-2</v>
      </c>
      <c r="K126" s="34">
        <v>7.8600000000000003E-2</v>
      </c>
      <c r="L126" s="34">
        <v>7.8600000000000003E-2</v>
      </c>
      <c r="M126" s="34">
        <v>7.8600000000000003E-2</v>
      </c>
      <c r="N126" s="39"/>
      <c r="O126" s="89">
        <f t="shared" si="50"/>
        <v>7.460077008526593E-2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0.37990000000000002</v>
      </c>
      <c r="E127" s="354">
        <f t="shared" ref="E127:H127" si="58">SUM(E128:E130)</f>
        <v>0.4889</v>
      </c>
      <c r="F127" s="354">
        <f t="shared" si="58"/>
        <v>0</v>
      </c>
      <c r="G127" s="354">
        <f t="shared" si="58"/>
        <v>0.4889</v>
      </c>
      <c r="H127" s="354">
        <f t="shared" si="58"/>
        <v>0.4889</v>
      </c>
      <c r="I127" s="354"/>
      <c r="J127" s="354">
        <f>SUM(J128:J130)</f>
        <v>1.0584</v>
      </c>
      <c r="K127" s="354">
        <f t="shared" ref="K127:M127" si="59">SUM(K128:K130)</f>
        <v>0.4889</v>
      </c>
      <c r="L127" s="354">
        <f t="shared" si="59"/>
        <v>0.4889</v>
      </c>
      <c r="M127" s="354">
        <f t="shared" si="59"/>
        <v>0.4889</v>
      </c>
      <c r="N127" s="354"/>
      <c r="O127" s="352">
        <f t="shared" si="50"/>
        <v>0.47806788154579827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0.18279999999999999</v>
      </c>
      <c r="E128" s="34">
        <v>0.2918</v>
      </c>
      <c r="F128" s="34">
        <v>0</v>
      </c>
      <c r="G128" s="34">
        <v>0.2918</v>
      </c>
      <c r="H128" s="34">
        <v>0.2918</v>
      </c>
      <c r="I128" s="34">
        <v>0</v>
      </c>
      <c r="J128" s="34">
        <v>0.31850000000000001</v>
      </c>
      <c r="K128" s="34">
        <v>0.2918</v>
      </c>
      <c r="L128" s="34">
        <v>0.2918</v>
      </c>
      <c r="M128" s="34">
        <v>0.2918</v>
      </c>
      <c r="N128" s="39"/>
      <c r="O128" s="89">
        <f t="shared" si="50"/>
        <v>0.27609880541413728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0.1971</v>
      </c>
      <c r="E129" s="34">
        <v>0.1971</v>
      </c>
      <c r="F129" s="34">
        <v>0</v>
      </c>
      <c r="G129" s="34">
        <v>0.1971</v>
      </c>
      <c r="H129" s="34">
        <v>0.1971</v>
      </c>
      <c r="I129" s="34">
        <v>0</v>
      </c>
      <c r="J129" s="34">
        <v>0.1971</v>
      </c>
      <c r="K129" s="34">
        <v>0.1971</v>
      </c>
      <c r="L129" s="34">
        <v>0.1971</v>
      </c>
      <c r="M129" s="34">
        <v>0.1971</v>
      </c>
      <c r="N129" s="39"/>
      <c r="O129" s="89">
        <f t="shared" si="50"/>
        <v>0.19709999999999994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4.8690761316609382E-3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4.8690761316609382E-3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0.40262883119698689</v>
      </c>
      <c r="E140" s="354">
        <f t="shared" si="62"/>
        <v>0.59479764465502438</v>
      </c>
      <c r="F140" s="354">
        <f t="shared" si="62"/>
        <v>0</v>
      </c>
      <c r="G140" s="354">
        <f t="shared" si="62"/>
        <v>0.62712586655902447</v>
      </c>
      <c r="H140" s="354">
        <f t="shared" si="62"/>
        <v>0.65010001118302441</v>
      </c>
      <c r="I140" s="354"/>
      <c r="J140" s="354">
        <f t="shared" si="62"/>
        <v>0.80632626963890774</v>
      </c>
      <c r="K140" s="354">
        <f t="shared" si="62"/>
        <v>0.71653437619102456</v>
      </c>
      <c r="L140" s="354">
        <f t="shared" si="62"/>
        <v>0.84147238670302449</v>
      </c>
      <c r="M140" s="354">
        <f t="shared" si="62"/>
        <v>0.81238763750302456</v>
      </c>
      <c r="N140" s="354"/>
      <c r="O140" s="352">
        <f t="shared" si="50"/>
        <v>0.63130425152517267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4.7330233601000007</v>
      </c>
      <c r="E142" s="360">
        <f t="shared" si="63"/>
        <v>6.9920257282999998</v>
      </c>
      <c r="F142" s="360">
        <f t="shared" si="63"/>
        <v>0</v>
      </c>
      <c r="G142" s="360">
        <f t="shared" si="63"/>
        <v>7.3720537283000001</v>
      </c>
      <c r="H142" s="360">
        <f t="shared" si="63"/>
        <v>7.6421217283000002</v>
      </c>
      <c r="I142" s="360">
        <f t="shared" si="63"/>
        <v>0</v>
      </c>
      <c r="J142" s="360">
        <f t="shared" si="63"/>
        <v>9.4786085206999999</v>
      </c>
      <c r="K142" s="360">
        <f t="shared" si="63"/>
        <v>8.4230777283000009</v>
      </c>
      <c r="L142" s="360">
        <f t="shared" si="63"/>
        <v>9.8917617283000006</v>
      </c>
      <c r="M142" s="360">
        <f t="shared" si="63"/>
        <v>9.5498617283000016</v>
      </c>
      <c r="N142" s="361"/>
      <c r="O142" s="362">
        <f t="shared" si="50"/>
        <v>7.4211719039494612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9.8603075660963324E-2</v>
      </c>
      <c r="E143" s="354">
        <f t="shared" si="64"/>
        <v>0.14566487199767389</v>
      </c>
      <c r="F143" s="354">
        <f t="shared" si="64"/>
        <v>0</v>
      </c>
      <c r="G143" s="354">
        <f t="shared" si="64"/>
        <v>0.15358199532167391</v>
      </c>
      <c r="H143" s="354">
        <f t="shared" si="64"/>
        <v>0.15920832196567392</v>
      </c>
      <c r="I143" s="354"/>
      <c r="J143" s="354">
        <f t="shared" si="64"/>
        <v>0.1974678513117431</v>
      </c>
      <c r="K143" s="354">
        <f t="shared" si="64"/>
        <v>0.17547797831367393</v>
      </c>
      <c r="L143" s="354">
        <f t="shared" si="64"/>
        <v>0.20607507208567391</v>
      </c>
      <c r="M143" s="354">
        <f t="shared" si="64"/>
        <v>0.19895226938567395</v>
      </c>
      <c r="N143" s="354"/>
      <c r="O143" s="352">
        <f t="shared" si="50"/>
        <v>0.15460527427497914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9.8603075660963324E-2</v>
      </c>
      <c r="E144" s="246">
        <f t="shared" si="65"/>
        <v>0.14566487199767389</v>
      </c>
      <c r="F144" s="246">
        <f t="shared" si="65"/>
        <v>0</v>
      </c>
      <c r="G144" s="246">
        <f t="shared" si="65"/>
        <v>0.15358199532167391</v>
      </c>
      <c r="H144" s="246">
        <f t="shared" si="65"/>
        <v>0.15920832196567392</v>
      </c>
      <c r="I144" s="34"/>
      <c r="J144" s="246">
        <f t="shared" si="65"/>
        <v>0.1974678513117431</v>
      </c>
      <c r="K144" s="246">
        <f t="shared" si="65"/>
        <v>0.17547797831367393</v>
      </c>
      <c r="L144" s="246">
        <f t="shared" si="65"/>
        <v>0.20607507208567391</v>
      </c>
      <c r="M144" s="246">
        <f t="shared" si="65"/>
        <v>0.19895226938567395</v>
      </c>
      <c r="N144" s="39"/>
      <c r="O144" s="246">
        <f t="shared" si="50"/>
        <v>0.15460527427497914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0.30402575553602357</v>
      </c>
      <c r="E145" s="354">
        <f t="shared" ref="E145:M145" si="66">SUM(E146,E147)</f>
        <v>0.44913277265735052</v>
      </c>
      <c r="F145" s="354">
        <f t="shared" si="66"/>
        <v>0</v>
      </c>
      <c r="G145" s="354">
        <f t="shared" si="66"/>
        <v>0.47354387123735053</v>
      </c>
      <c r="H145" s="354">
        <f t="shared" si="66"/>
        <v>0.49089168921735055</v>
      </c>
      <c r="I145" s="354"/>
      <c r="J145" s="354">
        <f t="shared" si="66"/>
        <v>0.60885841832716459</v>
      </c>
      <c r="K145" s="354">
        <f t="shared" si="66"/>
        <v>0.5410563978773506</v>
      </c>
      <c r="L145" s="354">
        <f t="shared" si="66"/>
        <v>0.63539731461735061</v>
      </c>
      <c r="M145" s="354">
        <f t="shared" si="66"/>
        <v>0.61343536811735067</v>
      </c>
      <c r="N145" s="354"/>
      <c r="O145" s="352">
        <f t="shared" si="50"/>
        <v>0.47669897725019361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9.8603075660963324E-2</v>
      </c>
      <c r="E146" s="39">
        <f>E144</f>
        <v>0.14566487199767389</v>
      </c>
      <c r="F146" s="39">
        <f t="shared" si="67"/>
        <v>0</v>
      </c>
      <c r="G146" s="39">
        <f t="shared" si="67"/>
        <v>0.15358199532167391</v>
      </c>
      <c r="H146" s="39">
        <f t="shared" si="67"/>
        <v>0.15920832196567392</v>
      </c>
      <c r="I146" s="39"/>
      <c r="J146" s="39">
        <f t="shared" si="67"/>
        <v>0.1974678513117431</v>
      </c>
      <c r="K146" s="39">
        <f t="shared" si="67"/>
        <v>0.17547797831367393</v>
      </c>
      <c r="L146" s="39">
        <f t="shared" si="67"/>
        <v>0.20607507208567391</v>
      </c>
      <c r="M146" s="39">
        <f t="shared" si="67"/>
        <v>0.19895226938567395</v>
      </c>
      <c r="N146" s="39"/>
      <c r="O146" s="39">
        <f t="shared" si="50"/>
        <v>0.15460527427497914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0.20542267987506024</v>
      </c>
      <c r="E147" s="246">
        <f t="shared" si="68"/>
        <v>0.3034679006596766</v>
      </c>
      <c r="F147" s="246">
        <f t="shared" si="68"/>
        <v>0</v>
      </c>
      <c r="G147" s="246">
        <f t="shared" si="68"/>
        <v>0.31996187591567665</v>
      </c>
      <c r="H147" s="246">
        <f t="shared" si="68"/>
        <v>0.33168336725167663</v>
      </c>
      <c r="I147" s="34"/>
      <c r="J147" s="246">
        <f t="shared" si="68"/>
        <v>0.41139056701542143</v>
      </c>
      <c r="K147" s="246">
        <f t="shared" si="68"/>
        <v>0.36557841956367665</v>
      </c>
      <c r="L147" s="246">
        <f t="shared" si="68"/>
        <v>0.42932224253167667</v>
      </c>
      <c r="M147" s="246">
        <f t="shared" si="68"/>
        <v>0.41448309873167671</v>
      </c>
      <c r="N147" s="39"/>
      <c r="O147" s="246">
        <f t="shared" si="50"/>
        <v>0.3220937029752145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1.6899999999999998E-2</v>
      </c>
      <c r="E148" s="509">
        <v>1.6899999999999998E-2</v>
      </c>
      <c r="F148" s="509">
        <v>0</v>
      </c>
      <c r="G148" s="509">
        <v>1.6899999999999998E-2</v>
      </c>
      <c r="H148" s="509">
        <v>1.6899999999999998E-2</v>
      </c>
      <c r="I148" s="509">
        <v>0</v>
      </c>
      <c r="J148" s="509">
        <v>1.6899999999999998E-2</v>
      </c>
      <c r="K148" s="509">
        <v>1.6899999999999998E-2</v>
      </c>
      <c r="L148" s="509">
        <v>1.6899999999999998E-2</v>
      </c>
      <c r="M148" s="509">
        <v>1.6899999999999998E-2</v>
      </c>
      <c r="N148" s="367"/>
      <c r="O148" s="368">
        <f t="shared" si="50"/>
        <v>1.6899999999999995E-2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5.1525521912969872</v>
      </c>
      <c r="E149" s="340">
        <f t="shared" si="69"/>
        <v>7.6037233729550238</v>
      </c>
      <c r="F149" s="340">
        <f t="shared" si="69"/>
        <v>0</v>
      </c>
      <c r="G149" s="340">
        <f t="shared" si="69"/>
        <v>8.0160795948590238</v>
      </c>
      <c r="H149" s="340">
        <f t="shared" si="69"/>
        <v>8.3091217394830252</v>
      </c>
      <c r="I149" s="340">
        <f t="shared" si="69"/>
        <v>0</v>
      </c>
      <c r="J149" s="340">
        <f t="shared" si="69"/>
        <v>10.301834790338907</v>
      </c>
      <c r="K149" s="340">
        <f t="shared" si="69"/>
        <v>9.1565121044910249</v>
      </c>
      <c r="L149" s="340">
        <f t="shared" si="69"/>
        <v>10.750134115003025</v>
      </c>
      <c r="M149" s="340">
        <f t="shared" si="69"/>
        <v>10.379149365803025</v>
      </c>
      <c r="N149" s="369"/>
      <c r="O149" s="467">
        <f t="shared" si="50"/>
        <v>8.0693761554746342</v>
      </c>
      <c r="P149" t="s">
        <v>280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0.33885152698813631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123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41</v>
      </c>
      <c r="L155" s="1">
        <v>12</v>
      </c>
      <c r="M155" s="1">
        <v>66</v>
      </c>
      <c r="O155" s="1">
        <f>SUM(C155:M155)</f>
        <v>334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229880.16</v>
      </c>
      <c r="E157" s="505">
        <v>921809.92000000004</v>
      </c>
      <c r="F157" s="504">
        <v>0</v>
      </c>
      <c r="G157" s="504">
        <v>0</v>
      </c>
      <c r="H157" s="505">
        <v>341792.49</v>
      </c>
      <c r="I157" s="504">
        <v>0</v>
      </c>
      <c r="J157" s="502">
        <v>0</v>
      </c>
      <c r="K157" s="505">
        <v>246996.25</v>
      </c>
      <c r="L157" s="505">
        <v>49414.7</v>
      </c>
      <c r="M157" s="505">
        <v>314514.43</v>
      </c>
      <c r="N157" s="342"/>
      <c r="O157" s="344">
        <f>SUM(C157:M157)</f>
        <v>2110298.5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0.82079999999999997</v>
      </c>
      <c r="D159" s="354">
        <f>SUM(D160:D164)</f>
        <v>1.1079239999999999</v>
      </c>
      <c r="E159" s="354">
        <f t="shared" ref="E159:H159" si="70">SUM(E160:E164)</f>
        <v>1.3375080000000001</v>
      </c>
      <c r="F159" s="354">
        <f t="shared" si="70"/>
        <v>0</v>
      </c>
      <c r="G159" s="354">
        <f t="shared" si="70"/>
        <v>0</v>
      </c>
      <c r="H159" s="354">
        <f t="shared" si="70"/>
        <v>2.046408</v>
      </c>
      <c r="I159" s="354"/>
      <c r="J159" s="354"/>
      <c r="K159" s="354">
        <f>SUM(K160:K164)</f>
        <v>2.8041640000000001</v>
      </c>
      <c r="L159" s="354">
        <f>SUM(L160:L164)</f>
        <v>3.458332</v>
      </c>
      <c r="M159" s="354">
        <f t="shared" ref="M159" si="71">SUM(M160:M164)</f>
        <v>3.9789479999999999</v>
      </c>
      <c r="N159" s="354"/>
      <c r="O159" s="352">
        <f t="shared" ref="O159:O197" si="72">(C159*$C$157+D159*$D$157+E159*$E$157+F159*$F$157+G159*$G$157+H159*$H$157+I159*$I$157+J159*$J$157+K159*$K$157+L159*$L$157+M159*$M$157)/$O$157</f>
        <v>2.0408708678265941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2.1183000000000001</v>
      </c>
      <c r="M160" s="34">
        <v>2.4512</v>
      </c>
      <c r="N160" s="34"/>
      <c r="O160" s="89">
        <f t="shared" si="72"/>
        <v>1.3395201598868596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8.4732000000000002E-2</v>
      </c>
      <c r="M161" s="39">
        <f t="shared" si="73"/>
        <v>9.804800000000001E-2</v>
      </c>
      <c r="N161" s="34"/>
      <c r="O161" s="89">
        <f t="shared" si="72"/>
        <v>5.3580806395474391E-2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3.2000000000000001E-2</v>
      </c>
      <c r="F162" s="34">
        <v>0</v>
      </c>
      <c r="G162" s="34">
        <v>0</v>
      </c>
      <c r="H162" s="34">
        <v>2.3099999999999999E-2</v>
      </c>
      <c r="I162" s="34">
        <v>0</v>
      </c>
      <c r="J162" s="34">
        <v>0</v>
      </c>
      <c r="K162" s="34">
        <v>6.9099999999999995E-2</v>
      </c>
      <c r="L162" s="34">
        <v>0.13239999999999999</v>
      </c>
      <c r="M162" s="34">
        <v>4.0899999999999999E-2</v>
      </c>
      <c r="N162" s="34"/>
      <c r="O162" s="89">
        <f t="shared" si="72"/>
        <v>3.6789556512976725E-2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0.19402851297671866</v>
      </c>
    </row>
    <row r="164" spans="1:15" x14ac:dyDescent="0.3">
      <c r="A164" s="2" t="s">
        <v>6</v>
      </c>
      <c r="B164" t="s">
        <v>33</v>
      </c>
      <c r="C164" s="34">
        <v>0.1293</v>
      </c>
      <c r="D164" s="34">
        <v>0.1447</v>
      </c>
      <c r="E164" s="34">
        <v>0.19520000000000001</v>
      </c>
      <c r="F164" s="34">
        <v>0</v>
      </c>
      <c r="G164" s="34">
        <v>0</v>
      </c>
      <c r="H164" s="34">
        <v>0.4118</v>
      </c>
      <c r="I164" s="34">
        <v>0</v>
      </c>
      <c r="J164" s="34">
        <v>0</v>
      </c>
      <c r="K164" s="34">
        <v>0.53139999999999998</v>
      </c>
      <c r="L164" s="34">
        <v>0.8891</v>
      </c>
      <c r="M164" s="34">
        <v>1.1128</v>
      </c>
      <c r="N164" s="34"/>
      <c r="O164" s="89">
        <f t="shared" si="72"/>
        <v>0.41695183205456482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3.3504655639000003</v>
      </c>
      <c r="D166" s="354">
        <f t="shared" si="74"/>
        <v>3.3504655639000003</v>
      </c>
      <c r="E166" s="354">
        <f t="shared" si="74"/>
        <v>5.2984639139</v>
      </c>
      <c r="F166" s="354">
        <f t="shared" si="74"/>
        <v>0</v>
      </c>
      <c r="G166" s="354">
        <f t="shared" si="74"/>
        <v>0</v>
      </c>
      <c r="H166" s="354">
        <f t="shared" si="74"/>
        <v>5.2984639139</v>
      </c>
      <c r="I166" s="354"/>
      <c r="J166" s="354"/>
      <c r="K166" s="354">
        <f>SUM(K167:K169,K173:K174)</f>
        <v>5.2984639139</v>
      </c>
      <c r="L166" s="354">
        <f>SUM(L167:L169,L173:L174)</f>
        <v>5.2984639139</v>
      </c>
      <c r="M166" s="354">
        <f>SUM(M167:M169,M173:M174)</f>
        <v>5.2984639139</v>
      </c>
      <c r="N166" s="351"/>
      <c r="O166" s="352">
        <f t="shared" si="72"/>
        <v>5.0808260043538729</v>
      </c>
    </row>
    <row r="167" spans="1:15" x14ac:dyDescent="0.3">
      <c r="A167" s="2" t="s">
        <v>115</v>
      </c>
      <c r="B167" t="s">
        <v>114</v>
      </c>
      <c r="C167" s="34">
        <v>1.7723</v>
      </c>
      <c r="D167" s="34">
        <v>1.7723</v>
      </c>
      <c r="E167" s="34">
        <v>2.7223000000000002</v>
      </c>
      <c r="F167" s="34">
        <v>0</v>
      </c>
      <c r="G167" s="34">
        <v>0</v>
      </c>
      <c r="H167" s="34">
        <v>2.7223000000000002</v>
      </c>
      <c r="I167" s="34">
        <v>0</v>
      </c>
      <c r="J167" s="34">
        <v>0</v>
      </c>
      <c r="K167" s="34">
        <v>2.7223000000000002</v>
      </c>
      <c r="L167" s="34">
        <v>2.7223000000000002</v>
      </c>
      <c r="M167" s="34">
        <v>2.7223000000000002</v>
      </c>
      <c r="N167" s="39"/>
      <c r="O167" s="89">
        <f t="shared" si="72"/>
        <v>2.6161623258747517</v>
      </c>
    </row>
    <row r="168" spans="1:15" x14ac:dyDescent="0.3">
      <c r="A168" s="2" t="s">
        <v>116</v>
      </c>
      <c r="B168" t="s">
        <v>117</v>
      </c>
      <c r="C168" s="39">
        <f>C167*0.423893</f>
        <v>0.75126556389999999</v>
      </c>
      <c r="D168" s="39">
        <f>D167*0.423893</f>
        <v>0.75126556389999999</v>
      </c>
      <c r="E168" s="39">
        <f t="shared" ref="E168:H168" si="75">E167*0.423893</f>
        <v>1.1539639139000002</v>
      </c>
      <c r="F168" s="39">
        <f t="shared" si="75"/>
        <v>0</v>
      </c>
      <c r="G168" s="39">
        <f t="shared" si="75"/>
        <v>0</v>
      </c>
      <c r="H168" s="39">
        <f t="shared" si="75"/>
        <v>1.1539639139000002</v>
      </c>
      <c r="I168" s="39"/>
      <c r="J168" s="39"/>
      <c r="K168" s="39">
        <f t="shared" ref="K168:M168" si="76">K167*0.423893</f>
        <v>1.1539639139000002</v>
      </c>
      <c r="L168" s="39">
        <f t="shared" si="76"/>
        <v>1.1539639139000002</v>
      </c>
      <c r="M168" s="39">
        <f t="shared" si="76"/>
        <v>1.1539639139000002</v>
      </c>
      <c r="N168" s="39"/>
      <c r="O168" s="89">
        <f t="shared" si="72"/>
        <v>1.1089728968020263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0.60570000000000002</v>
      </c>
      <c r="D169" s="43">
        <f t="shared" ref="D169" si="78">SUM(D170:D172)</f>
        <v>0.60570000000000002</v>
      </c>
      <c r="E169" s="43">
        <f t="shared" si="77"/>
        <v>1.0723999999999998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1.0723999999999998</v>
      </c>
      <c r="I169" s="43"/>
      <c r="J169" s="43"/>
      <c r="K169" s="43">
        <f t="shared" ref="K169:M169" si="80">SUM(K170:K172)</f>
        <v>1.0723999999999998</v>
      </c>
      <c r="L169" s="43">
        <f t="shared" si="80"/>
        <v>1.0723999999999998</v>
      </c>
      <c r="M169" s="43">
        <f t="shared" si="80"/>
        <v>1.0723999999999998</v>
      </c>
      <c r="N169" s="43"/>
      <c r="O169" s="75">
        <f t="shared" si="72"/>
        <v>1.0202584710376279</v>
      </c>
    </row>
    <row r="170" spans="1:15" x14ac:dyDescent="0.3">
      <c r="A170" s="2" t="s">
        <v>9</v>
      </c>
      <c r="B170" t="s">
        <v>108</v>
      </c>
      <c r="C170" s="34">
        <v>0.54100000000000004</v>
      </c>
      <c r="D170" s="34">
        <v>0.54100000000000004</v>
      </c>
      <c r="E170" s="34">
        <v>0.95789999999999997</v>
      </c>
      <c r="F170" s="34">
        <v>0</v>
      </c>
      <c r="G170" s="34">
        <v>0</v>
      </c>
      <c r="H170" s="34">
        <v>0.95789999999999997</v>
      </c>
      <c r="I170" s="34">
        <v>0</v>
      </c>
      <c r="J170" s="34">
        <v>0</v>
      </c>
      <c r="K170" s="34">
        <v>0.95789999999999997</v>
      </c>
      <c r="L170" s="34">
        <v>0.95789999999999997</v>
      </c>
      <c r="M170" s="34">
        <v>0.95789999999999997</v>
      </c>
      <c r="N170" s="39"/>
      <c r="O170" s="89">
        <f t="shared" si="72"/>
        <v>0.91132231963914123</v>
      </c>
    </row>
    <row r="171" spans="1:15" x14ac:dyDescent="0.3">
      <c r="A171" s="2" t="s">
        <v>10</v>
      </c>
      <c r="B171" t="s">
        <v>109</v>
      </c>
      <c r="C171" s="34">
        <v>5.74E-2</v>
      </c>
      <c r="D171" s="34">
        <v>5.74E-2</v>
      </c>
      <c r="E171" s="34">
        <v>0.1016</v>
      </c>
      <c r="F171" s="34">
        <v>0</v>
      </c>
      <c r="G171" s="34">
        <v>0</v>
      </c>
      <c r="H171" s="34">
        <v>0.1016</v>
      </c>
      <c r="I171" s="34">
        <v>0</v>
      </c>
      <c r="J171" s="34">
        <v>0</v>
      </c>
      <c r="K171" s="34">
        <v>0.1016</v>
      </c>
      <c r="L171" s="34">
        <v>0.1016</v>
      </c>
      <c r="M171" s="34">
        <v>0.1016</v>
      </c>
      <c r="N171" s="39"/>
      <c r="O171" s="89">
        <f t="shared" si="72"/>
        <v>9.6661805056488442E-2</v>
      </c>
    </row>
    <row r="172" spans="1:15" x14ac:dyDescent="0.3">
      <c r="A172" s="2" t="s">
        <v>11</v>
      </c>
      <c r="B172" t="s">
        <v>110</v>
      </c>
      <c r="C172" s="34">
        <v>7.3000000000000001E-3</v>
      </c>
      <c r="D172" s="34">
        <v>7.3000000000000001E-3</v>
      </c>
      <c r="E172" s="34">
        <v>1.29E-2</v>
      </c>
      <c r="F172" s="34">
        <v>0</v>
      </c>
      <c r="G172" s="34">
        <v>0</v>
      </c>
      <c r="H172" s="34">
        <v>1.29E-2</v>
      </c>
      <c r="I172" s="34">
        <v>0</v>
      </c>
      <c r="J172" s="34">
        <v>0</v>
      </c>
      <c r="K172" s="34">
        <v>1.29E-2</v>
      </c>
      <c r="L172" s="34">
        <v>1.29E-2</v>
      </c>
      <c r="M172" s="34">
        <v>1.29E-2</v>
      </c>
      <c r="N172" s="39"/>
      <c r="O172" s="89">
        <f t="shared" si="72"/>
        <v>1.2274346341998537E-2</v>
      </c>
    </row>
    <row r="173" spans="1:15" x14ac:dyDescent="0.3">
      <c r="A173" s="595" t="s">
        <v>14</v>
      </c>
      <c r="B173" t="s">
        <v>118</v>
      </c>
      <c r="C173" s="34">
        <v>0.1681</v>
      </c>
      <c r="D173" s="34">
        <v>0.1681</v>
      </c>
      <c r="E173" s="34">
        <v>0.26819999999999999</v>
      </c>
      <c r="F173" s="34">
        <v>0</v>
      </c>
      <c r="G173" s="34">
        <v>0</v>
      </c>
      <c r="H173" s="34">
        <v>0.26819999999999999</v>
      </c>
      <c r="I173" s="34">
        <v>0</v>
      </c>
      <c r="J173" s="34">
        <v>0</v>
      </c>
      <c r="K173" s="34">
        <v>0.26819999999999999</v>
      </c>
      <c r="L173" s="34">
        <v>0.26819999999999999</v>
      </c>
      <c r="M173" s="34">
        <v>0.26819999999999999</v>
      </c>
      <c r="N173" s="39"/>
      <c r="O173" s="89">
        <f t="shared" si="72"/>
        <v>0.25701644086322384</v>
      </c>
    </row>
    <row r="174" spans="1:15" x14ac:dyDescent="0.3">
      <c r="A174" s="595"/>
      <c r="B174" t="s">
        <v>117</v>
      </c>
      <c r="C174" s="34">
        <v>5.3100000000000001E-2</v>
      </c>
      <c r="D174" s="34">
        <v>5.3100000000000001E-2</v>
      </c>
      <c r="E174" s="34">
        <v>8.1600000000000006E-2</v>
      </c>
      <c r="F174" s="34">
        <v>0</v>
      </c>
      <c r="G174" s="34">
        <v>0</v>
      </c>
      <c r="H174" s="34">
        <v>8.1600000000000006E-2</v>
      </c>
      <c r="I174" s="34">
        <v>0</v>
      </c>
      <c r="J174" s="34">
        <v>0</v>
      </c>
      <c r="K174" s="34">
        <v>8.1600000000000006E-2</v>
      </c>
      <c r="L174" s="34">
        <v>8.1600000000000006E-2</v>
      </c>
      <c r="M174" s="34">
        <v>8.1600000000000006E-2</v>
      </c>
      <c r="N174" s="39"/>
      <c r="O174" s="89">
        <f t="shared" si="72"/>
        <v>7.8415869776242556E-2</v>
      </c>
    </row>
    <row r="175" spans="1:15" x14ac:dyDescent="0.3">
      <c r="A175" s="349">
        <v>6</v>
      </c>
      <c r="B175" s="350" t="s">
        <v>42</v>
      </c>
      <c r="C175" s="354">
        <f>SUM(C176:C177)</f>
        <v>0.37880000000000003</v>
      </c>
      <c r="D175" s="354">
        <f>SUM(D176:D177)</f>
        <v>0.37880000000000003</v>
      </c>
      <c r="E175" s="354">
        <f t="shared" ref="E175:H175" si="81">SUM(E176:E177)</f>
        <v>0.4894</v>
      </c>
      <c r="F175" s="354">
        <f t="shared" si="81"/>
        <v>0</v>
      </c>
      <c r="G175" s="354">
        <f t="shared" si="81"/>
        <v>0</v>
      </c>
      <c r="H175" s="354">
        <f t="shared" si="81"/>
        <v>0.4894</v>
      </c>
      <c r="I175" s="354"/>
      <c r="J175" s="354"/>
      <c r="K175" s="354">
        <f t="shared" ref="K175:M175" si="82">SUM(K176:K177)</f>
        <v>0.4894</v>
      </c>
      <c r="L175" s="354">
        <f t="shared" si="82"/>
        <v>0.4894</v>
      </c>
      <c r="M175" s="354">
        <f t="shared" si="82"/>
        <v>0.4894</v>
      </c>
      <c r="N175" s="354"/>
      <c r="O175" s="352">
        <f t="shared" si="72"/>
        <v>0.47704334025447115</v>
      </c>
    </row>
    <row r="176" spans="1:15" x14ac:dyDescent="0.3">
      <c r="A176" s="2" t="s">
        <v>15</v>
      </c>
      <c r="B176" t="s">
        <v>43</v>
      </c>
      <c r="C176" s="34">
        <v>0.1903</v>
      </c>
      <c r="D176" s="34">
        <v>0.1903</v>
      </c>
      <c r="E176" s="34">
        <v>0.3009</v>
      </c>
      <c r="F176" s="34">
        <v>0</v>
      </c>
      <c r="G176" s="34">
        <v>0</v>
      </c>
      <c r="H176" s="34">
        <v>0.3009</v>
      </c>
      <c r="I176" s="34">
        <v>0</v>
      </c>
      <c r="J176" s="34">
        <v>0</v>
      </c>
      <c r="K176" s="34">
        <v>0.3009</v>
      </c>
      <c r="L176" s="34">
        <v>0.3009</v>
      </c>
      <c r="M176" s="34">
        <v>0.3009</v>
      </c>
      <c r="N176" s="39"/>
      <c r="O176" s="89">
        <f t="shared" si="72"/>
        <v>0.28854334025447109</v>
      </c>
    </row>
    <row r="177" spans="1:17" x14ac:dyDescent="0.3">
      <c r="A177" s="2" t="s">
        <v>16</v>
      </c>
      <c r="B177" t="s">
        <v>44</v>
      </c>
      <c r="C177" s="34">
        <v>0.1885</v>
      </c>
      <c r="D177" s="34">
        <v>0.1885</v>
      </c>
      <c r="E177" s="34">
        <v>0.1885</v>
      </c>
      <c r="F177" s="34">
        <v>0</v>
      </c>
      <c r="G177" s="34">
        <v>0</v>
      </c>
      <c r="H177" s="34">
        <v>0.1885</v>
      </c>
      <c r="I177" s="34">
        <v>0</v>
      </c>
      <c r="J177" s="34">
        <v>0</v>
      </c>
      <c r="K177" s="34">
        <v>0.1885</v>
      </c>
      <c r="L177" s="34">
        <v>0.1885</v>
      </c>
      <c r="M177" s="34">
        <v>0.1885</v>
      </c>
      <c r="N177" s="39"/>
      <c r="O177" s="89">
        <f t="shared" si="72"/>
        <v>0.18850000000000003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0.38706497738984524</v>
      </c>
      <c r="D188" s="354">
        <f t="shared" si="85"/>
        <v>0.41149004182184518</v>
      </c>
      <c r="E188" s="354">
        <f t="shared" si="85"/>
        <v>0.60614113797164526</v>
      </c>
      <c r="F188" s="354">
        <f t="shared" si="85"/>
        <v>0</v>
      </c>
      <c r="G188" s="354">
        <f t="shared" si="85"/>
        <v>0</v>
      </c>
      <c r="H188" s="354">
        <f t="shared" si="85"/>
        <v>0.66644584317164512</v>
      </c>
      <c r="I188" s="354"/>
      <c r="J188" s="354"/>
      <c r="K188" s="354">
        <f>SUM(K191,K193)</f>
        <v>0.73090663057964533</v>
      </c>
      <c r="L188" s="354">
        <f>SUM(L191,L193)</f>
        <v>0.78655539400364516</v>
      </c>
      <c r="M188" s="354">
        <f>SUM(M191,M193)</f>
        <v>0.83084315589164537</v>
      </c>
      <c r="N188" s="354"/>
      <c r="O188" s="352">
        <f t="shared" si="72"/>
        <v>0.64640963239141536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4.5500655639000005</v>
      </c>
      <c r="D190" s="360">
        <f t="shared" si="86"/>
        <v>4.8371895639</v>
      </c>
      <c r="E190" s="360">
        <f t="shared" si="86"/>
        <v>7.1253719139000005</v>
      </c>
      <c r="F190" s="360">
        <f t="shared" si="86"/>
        <v>0</v>
      </c>
      <c r="G190" s="360">
        <f t="shared" si="86"/>
        <v>0</v>
      </c>
      <c r="H190" s="360">
        <f t="shared" si="86"/>
        <v>7.8342719139000003</v>
      </c>
      <c r="I190" s="360">
        <f t="shared" si="86"/>
        <v>0</v>
      </c>
      <c r="J190" s="360">
        <f t="shared" si="86"/>
        <v>0</v>
      </c>
      <c r="K190" s="360">
        <f t="shared" si="86"/>
        <v>8.5920279139000009</v>
      </c>
      <c r="L190" s="360">
        <f t="shared" si="86"/>
        <v>9.2461959138999994</v>
      </c>
      <c r="M190" s="360">
        <f t="shared" si="86"/>
        <v>9.7668119138999998</v>
      </c>
      <c r="N190" s="361"/>
      <c r="O190" s="362">
        <f t="shared" si="72"/>
        <v>7.5987402124349375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9.4791515892728717E-2</v>
      </c>
      <c r="D191" s="354">
        <f t="shared" si="87"/>
        <v>0.1007731701847287</v>
      </c>
      <c r="E191" s="354">
        <f t="shared" si="87"/>
        <v>0.14844287308227871</v>
      </c>
      <c r="F191" s="354">
        <f t="shared" si="87"/>
        <v>0</v>
      </c>
      <c r="G191" s="354">
        <f t="shared" si="87"/>
        <v>0</v>
      </c>
      <c r="H191" s="354">
        <f t="shared" si="87"/>
        <v>0.1632113867822787</v>
      </c>
      <c r="I191" s="354"/>
      <c r="J191" s="354"/>
      <c r="K191" s="354">
        <f>SUM(K192:K192)</f>
        <v>0.17899771753027874</v>
      </c>
      <c r="L191" s="354">
        <f>SUM(L192:L192)</f>
        <v>0.19262599947427869</v>
      </c>
      <c r="M191" s="354">
        <f>SUM(M192:M192)</f>
        <v>0.20347199260227872</v>
      </c>
      <c r="N191" s="354"/>
      <c r="O191" s="352">
        <f t="shared" si="72"/>
        <v>0.15830455484565709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9.4791515892728717E-2</v>
      </c>
      <c r="D192" s="246">
        <f t="shared" si="88"/>
        <v>0.1007731701847287</v>
      </c>
      <c r="E192" s="246">
        <f t="shared" si="88"/>
        <v>0.14844287308227871</v>
      </c>
      <c r="F192" s="246">
        <f t="shared" si="88"/>
        <v>0</v>
      </c>
      <c r="G192" s="246">
        <f t="shared" si="88"/>
        <v>0</v>
      </c>
      <c r="H192" s="246">
        <f t="shared" si="88"/>
        <v>0.1632113867822787</v>
      </c>
      <c r="I192" s="34"/>
      <c r="J192" s="39"/>
      <c r="K192" s="246">
        <f>0.020833*K190</f>
        <v>0.17899771753027874</v>
      </c>
      <c r="L192" s="246">
        <f t="shared" ref="L192:M192" si="89">0.020833*L190</f>
        <v>0.19262599947427869</v>
      </c>
      <c r="M192" s="246">
        <f t="shared" si="89"/>
        <v>0.20347199260227872</v>
      </c>
      <c r="N192" s="39"/>
      <c r="O192" s="246">
        <f t="shared" si="72"/>
        <v>0.15830455484565709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0.29227346149711653</v>
      </c>
      <c r="D193" s="354">
        <f>SUM(D194,D195)</f>
        <v>0.31071687163711648</v>
      </c>
      <c r="E193" s="354">
        <f t="shared" ref="E193:M193" si="90">SUM(E194,E195)</f>
        <v>0.45769826488936655</v>
      </c>
      <c r="F193" s="354">
        <f t="shared" si="90"/>
        <v>0</v>
      </c>
      <c r="G193" s="354">
        <f t="shared" si="90"/>
        <v>0</v>
      </c>
      <c r="H193" s="354">
        <f t="shared" si="90"/>
        <v>0.50323445638936648</v>
      </c>
      <c r="I193" s="354"/>
      <c r="J193" s="354"/>
      <c r="K193" s="354">
        <f t="shared" si="90"/>
        <v>0.55190891304936662</v>
      </c>
      <c r="L193" s="354">
        <f t="shared" si="90"/>
        <v>0.59392939452936644</v>
      </c>
      <c r="M193" s="354">
        <f t="shared" si="90"/>
        <v>0.6273711632893666</v>
      </c>
      <c r="N193" s="354"/>
      <c r="O193" s="352">
        <f t="shared" si="72"/>
        <v>0.48810507754575833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9.4791515892728717E-2</v>
      </c>
      <c r="D194" s="39">
        <f t="shared" ref="D194:M194" si="91">D192</f>
        <v>0.1007731701847287</v>
      </c>
      <c r="E194" s="39">
        <f t="shared" si="91"/>
        <v>0.14844287308227871</v>
      </c>
      <c r="F194" s="39">
        <f t="shared" si="91"/>
        <v>0</v>
      </c>
      <c r="G194" s="39">
        <f t="shared" si="91"/>
        <v>0</v>
      </c>
      <c r="H194" s="39">
        <f>H192</f>
        <v>0.1632113867822787</v>
      </c>
      <c r="I194" s="39"/>
      <c r="J194" s="39"/>
      <c r="K194" s="39">
        <f t="shared" si="91"/>
        <v>0.17899771753027874</v>
      </c>
      <c r="L194" s="39">
        <f t="shared" si="91"/>
        <v>0.19262599947427869</v>
      </c>
      <c r="M194" s="39">
        <f t="shared" si="91"/>
        <v>0.20347199260227872</v>
      </c>
      <c r="N194" s="39"/>
      <c r="O194" s="246">
        <f t="shared" si="72"/>
        <v>0.15830455484565709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0.19748194560438784</v>
      </c>
      <c r="D195" s="246">
        <f t="shared" ref="D195:H195" si="92">0.043402*D190</f>
        <v>0.2099437014523878</v>
      </c>
      <c r="E195" s="246">
        <f t="shared" si="92"/>
        <v>0.30925539180708783</v>
      </c>
      <c r="F195" s="246">
        <f t="shared" si="92"/>
        <v>0</v>
      </c>
      <c r="G195" s="246">
        <f t="shared" si="92"/>
        <v>0</v>
      </c>
      <c r="H195" s="246">
        <f t="shared" si="92"/>
        <v>0.34002306960708784</v>
      </c>
      <c r="I195" s="34"/>
      <c r="J195" s="34"/>
      <c r="K195" s="246">
        <f t="shared" ref="K195:M195" si="93">0.043402*K190</f>
        <v>0.37291119551908786</v>
      </c>
      <c r="L195" s="246">
        <f t="shared" si="93"/>
        <v>0.40130339505508777</v>
      </c>
      <c r="M195" s="246">
        <f t="shared" si="93"/>
        <v>0.42389917068708782</v>
      </c>
      <c r="N195" s="39"/>
      <c r="O195" s="246">
        <f t="shared" si="72"/>
        <v>0.3298005227001013</v>
      </c>
      <c r="P195" s="246"/>
    </row>
    <row r="196" spans="1:17" ht="28.8" x14ac:dyDescent="0.3">
      <c r="A196" s="370">
        <v>10</v>
      </c>
      <c r="B196" s="371" t="s">
        <v>134</v>
      </c>
      <c r="C196" s="510">
        <v>1.7600000000000001E-2</v>
      </c>
      <c r="D196" s="510">
        <v>1.7600000000000001E-2</v>
      </c>
      <c r="E196" s="510">
        <v>1.7600000000000001E-2</v>
      </c>
      <c r="F196" s="510">
        <v>0</v>
      </c>
      <c r="G196" s="510">
        <v>0</v>
      </c>
      <c r="H196" s="510">
        <v>1.7600000000000001E-2</v>
      </c>
      <c r="I196" s="510">
        <v>0</v>
      </c>
      <c r="J196" s="510">
        <v>0</v>
      </c>
      <c r="K196" s="510">
        <v>1.7600000000000001E-2</v>
      </c>
      <c r="L196" s="510">
        <v>1.7600000000000001E-2</v>
      </c>
      <c r="M196" s="510">
        <v>1.7600000000000001E-2</v>
      </c>
      <c r="N196" s="373"/>
      <c r="O196" s="374">
        <f t="shared" si="72"/>
        <v>1.7600000000000001E-2</v>
      </c>
    </row>
    <row r="197" spans="1:17" ht="18" x14ac:dyDescent="0.3">
      <c r="A197" s="579" t="s">
        <v>60</v>
      </c>
      <c r="B197" s="579"/>
      <c r="C197" s="340">
        <f>SUM(C188,C190,C196)</f>
        <v>4.9547305412898455</v>
      </c>
      <c r="D197" s="340">
        <f t="shared" ref="D197:M197" si="94">SUM(D188,D190,D196)</f>
        <v>5.2662796057218451</v>
      </c>
      <c r="E197" s="340">
        <f t="shared" si="94"/>
        <v>7.749113051871646</v>
      </c>
      <c r="F197" s="340">
        <f t="shared" si="94"/>
        <v>0</v>
      </c>
      <c r="G197" s="340">
        <f t="shared" si="94"/>
        <v>0</v>
      </c>
      <c r="H197" s="340">
        <f t="shared" si="94"/>
        <v>8.518317757071646</v>
      </c>
      <c r="I197" s="340">
        <f t="shared" si="94"/>
        <v>0</v>
      </c>
      <c r="J197" s="340">
        <f t="shared" si="94"/>
        <v>0</v>
      </c>
      <c r="K197" s="340">
        <f t="shared" si="94"/>
        <v>9.3405345444796453</v>
      </c>
      <c r="L197" s="340">
        <f t="shared" si="94"/>
        <v>10.050351307903645</v>
      </c>
      <c r="M197" s="340">
        <f t="shared" si="94"/>
        <v>10.615255069791646</v>
      </c>
      <c r="N197" s="356"/>
      <c r="O197" s="467">
        <f t="shared" si="72"/>
        <v>8.2627498448263523</v>
      </c>
      <c r="P197" t="s">
        <v>281</v>
      </c>
      <c r="Q197"/>
    </row>
    <row r="198" spans="1:17" ht="15.6" x14ac:dyDescent="0.3">
      <c r="M198" s="336" t="s">
        <v>150</v>
      </c>
      <c r="O198" s="337">
        <f>O197/SUM($O$101,$O$149,$O$197)</f>
        <v>0.34697172967216955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95FB-C679-4B34-A846-75A9D0D308F8}">
  <dimension ref="A1:Q204"/>
  <sheetViews>
    <sheetView topLeftCell="A100" zoomScale="80" zoomScaleNormal="80" workbookViewId="0">
      <selection activeCell="A109" sqref="A109:XFD10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309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105</v>
      </c>
      <c r="E5" s="417">
        <f t="shared" si="0"/>
        <v>289</v>
      </c>
      <c r="F5" s="417">
        <f t="shared" si="0"/>
        <v>0</v>
      </c>
      <c r="G5" s="417">
        <f t="shared" si="0"/>
        <v>2</v>
      </c>
      <c r="H5" s="417">
        <f t="shared" si="0"/>
        <v>182</v>
      </c>
      <c r="I5" s="456">
        <f t="shared" si="0"/>
        <v>0</v>
      </c>
      <c r="J5" s="417">
        <f t="shared" si="0"/>
        <v>17</v>
      </c>
      <c r="K5" s="417">
        <f t="shared" si="0"/>
        <v>154</v>
      </c>
      <c r="L5" s="417">
        <f t="shared" si="0"/>
        <v>17</v>
      </c>
      <c r="M5" s="417">
        <f t="shared" si="0"/>
        <v>139</v>
      </c>
      <c r="N5" s="604">
        <f>SUM(C5:M5)</f>
        <v>906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6124.33</v>
      </c>
      <c r="D7" s="401">
        <f t="shared" si="0"/>
        <v>938432.74</v>
      </c>
      <c r="E7" s="401">
        <f t="shared" si="0"/>
        <v>2069819.31</v>
      </c>
      <c r="F7" s="401">
        <f t="shared" si="0"/>
        <v>0</v>
      </c>
      <c r="G7" s="401">
        <f t="shared" si="0"/>
        <v>11175.75</v>
      </c>
      <c r="H7" s="401">
        <f t="shared" si="0"/>
        <v>1034522.54</v>
      </c>
      <c r="I7" s="401">
        <f t="shared" si="0"/>
        <v>0</v>
      </c>
      <c r="J7" s="401">
        <f t="shared" si="0"/>
        <v>95187.66</v>
      </c>
      <c r="K7" s="401">
        <f t="shared" si="0"/>
        <v>880209.32000000007</v>
      </c>
      <c r="L7" s="401">
        <f t="shared" si="0"/>
        <v>76657.98</v>
      </c>
      <c r="M7" s="401">
        <f t="shared" si="0"/>
        <v>652615.71</v>
      </c>
      <c r="N7" s="610">
        <f>SUM(C7:M7)</f>
        <v>5764745.3400000008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0.81589999999999996</v>
      </c>
      <c r="D9" s="405">
        <f t="shared" ref="D9:M9" si="1">SUM(D10:D15)</f>
        <v>1.1411629844166775</v>
      </c>
      <c r="E9" s="405">
        <f t="shared" si="1"/>
        <v>1.3490410006738414</v>
      </c>
      <c r="F9" s="405">
        <f t="shared" ref="F9:F47" si="2">IF(F$7 &gt; 0,(F64*F$62+F113*F$111+F162*F$160)/(SUM(F$160,F$111,F$62)),0)</f>
        <v>0</v>
      </c>
      <c r="G9" s="405">
        <f t="shared" si="1"/>
        <v>1.8878961776918777</v>
      </c>
      <c r="H9" s="405">
        <f t="shared" si="1"/>
        <v>1.9944470520041067</v>
      </c>
      <c r="I9" s="405">
        <f t="shared" ref="I9:I47" si="3">IF(I$7 &gt; 0,(I64*I$62+I113*I$111+I162*I$160)/(SUM(I$160,I$111,I$62)),0)</f>
        <v>0</v>
      </c>
      <c r="J9" s="405">
        <f t="shared" si="1"/>
        <v>2.4370219178183388</v>
      </c>
      <c r="K9" s="405">
        <f t="shared" si="1"/>
        <v>2.8118173789910332</v>
      </c>
      <c r="L9" s="405">
        <f t="shared" si="1"/>
        <v>3.3944586199004982</v>
      </c>
      <c r="M9" s="405">
        <f t="shared" si="1"/>
        <v>3.9111741519320766</v>
      </c>
      <c r="N9" s="603">
        <f>SUM(N10:O15)</f>
        <v>1.9900688379866018</v>
      </c>
      <c r="O9" s="603"/>
      <c r="P9" s="406">
        <f t="shared" ref="P9:P47" si="4">N9/$N$47</f>
        <v>0.24640133220955879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0.78562620414117268</v>
      </c>
      <c r="E10" s="422">
        <f t="shared" si="6"/>
        <v>0.90523035842244615</v>
      </c>
      <c r="F10" s="422">
        <f t="shared" si="2"/>
        <v>0</v>
      </c>
      <c r="G10" s="422">
        <f t="shared" si="6"/>
        <v>1.2934970244502606</v>
      </c>
      <c r="H10" s="422">
        <f t="shared" si="6"/>
        <v>1.3601655557644983</v>
      </c>
      <c r="I10" s="422">
        <f t="shared" si="3"/>
        <v>0</v>
      </c>
      <c r="J10" s="422">
        <f t="shared" si="6"/>
        <v>0.98429441341451196</v>
      </c>
      <c r="K10" s="422">
        <f t="shared" si="6"/>
        <v>1.894071262869609</v>
      </c>
      <c r="L10" s="422">
        <f t="shared" si="6"/>
        <v>2.0861888015963892</v>
      </c>
      <c r="M10" s="422">
        <f t="shared" si="6"/>
        <v>2.3570393090062147</v>
      </c>
      <c r="N10" s="600">
        <f t="shared" ref="N10:N15" si="7">(O64*$O$61+O112*$O$109+O160*$O$157)/$N$7</f>
        <v>1.3001591195058755</v>
      </c>
      <c r="O10" s="600"/>
      <c r="P10" s="423">
        <f t="shared" si="4"/>
        <v>0.16097982794141491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2.3199999999999998E-2</v>
      </c>
      <c r="D11" s="440">
        <f t="shared" si="6"/>
        <v>3.1425048165646903E-2</v>
      </c>
      <c r="E11" s="440">
        <f t="shared" si="6"/>
        <v>3.6209214336897846E-2</v>
      </c>
      <c r="F11" s="440">
        <f t="shared" si="2"/>
        <v>0</v>
      </c>
      <c r="G11" s="440">
        <f t="shared" si="6"/>
        <v>5.1739880978010425E-2</v>
      </c>
      <c r="H11" s="440">
        <f t="shared" si="6"/>
        <v>5.4406622230579925E-2</v>
      </c>
      <c r="I11" s="440">
        <f t="shared" si="3"/>
        <v>0</v>
      </c>
      <c r="J11" s="440">
        <f t="shared" si="6"/>
        <v>5.9057664804870715E-2</v>
      </c>
      <c r="K11" s="440">
        <f t="shared" si="6"/>
        <v>7.5762850514784361E-2</v>
      </c>
      <c r="L11" s="440">
        <f t="shared" si="6"/>
        <v>8.3447552063855582E-2</v>
      </c>
      <c r="M11" s="440">
        <f t="shared" si="6"/>
        <v>9.4281572360248589E-2</v>
      </c>
      <c r="N11" s="599">
        <f t="shared" si="7"/>
        <v>5.2331418798888342E-2</v>
      </c>
      <c r="O11" s="599"/>
      <c r="P11" s="441">
        <f t="shared" si="4"/>
        <v>6.4794398376229684E-3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3.9284743895444223E-2</v>
      </c>
      <c r="E12" s="440">
        <f t="shared" si="6"/>
        <v>3.4223087726918539E-2</v>
      </c>
      <c r="F12" s="440">
        <f t="shared" si="2"/>
        <v>0</v>
      </c>
      <c r="G12" s="440">
        <f t="shared" si="6"/>
        <v>0</v>
      </c>
      <c r="H12" s="440">
        <f t="shared" si="6"/>
        <v>1.5869599295535889E-2</v>
      </c>
      <c r="I12" s="440">
        <f t="shared" si="3"/>
        <v>0</v>
      </c>
      <c r="J12" s="440">
        <f t="shared" si="6"/>
        <v>8.8122329554061934E-2</v>
      </c>
      <c r="K12" s="440">
        <f t="shared" si="6"/>
        <v>4.8330595742839891E-2</v>
      </c>
      <c r="L12" s="440">
        <f t="shared" si="6"/>
        <v>0.17902626080154996</v>
      </c>
      <c r="M12" s="440">
        <f t="shared" si="6"/>
        <v>5.3414646870820814E-2</v>
      </c>
      <c r="N12" s="599">
        <f t="shared" si="7"/>
        <v>3.8792933777886535E-2</v>
      </c>
      <c r="O12" s="599"/>
      <c r="P12" s="441">
        <f t="shared" si="4"/>
        <v>4.803165790415129E-3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8.829999999999999E-2</v>
      </c>
      <c r="D13" s="422">
        <f t="shared" si="6"/>
        <v>0.1298</v>
      </c>
      <c r="E13" s="422">
        <f t="shared" si="6"/>
        <v>0.16890000000000002</v>
      </c>
      <c r="F13" s="422">
        <f t="shared" si="2"/>
        <v>0</v>
      </c>
      <c r="G13" s="422">
        <f t="shared" si="6"/>
        <v>0.20369999999999999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0.23384538819811632</v>
      </c>
      <c r="L13" s="422">
        <f t="shared" si="6"/>
        <v>0.23382364112646853</v>
      </c>
      <c r="M13" s="422">
        <f t="shared" si="6"/>
        <v>0.27603172631562917</v>
      </c>
      <c r="N13" s="600">
        <f t="shared" si="7"/>
        <v>0.19091185861351503</v>
      </c>
      <c r="O13" s="600"/>
      <c r="P13" s="423">
        <f t="shared" si="4"/>
        <v>2.3637843776582838E-2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0.1244</v>
      </c>
      <c r="D14" s="440">
        <f t="shared" si="6"/>
        <v>0.15502698821441374</v>
      </c>
      <c r="E14" s="440">
        <f t="shared" si="6"/>
        <v>0.20447834018757899</v>
      </c>
      <c r="F14" s="440">
        <f t="shared" si="2"/>
        <v>0</v>
      </c>
      <c r="G14" s="440">
        <f t="shared" si="6"/>
        <v>0.3389592722636065</v>
      </c>
      <c r="H14" s="440">
        <f t="shared" si="6"/>
        <v>0.36710527471349247</v>
      </c>
      <c r="I14" s="440">
        <f t="shared" si="3"/>
        <v>0</v>
      </c>
      <c r="J14" s="440">
        <f t="shared" si="6"/>
        <v>0.7384475100448944</v>
      </c>
      <c r="K14" s="440">
        <f t="shared" si="6"/>
        <v>0.55980728166568383</v>
      </c>
      <c r="L14" s="440">
        <f t="shared" si="6"/>
        <v>0.81197236431223474</v>
      </c>
      <c r="M14" s="440">
        <f t="shared" si="6"/>
        <v>1.1304068973791634</v>
      </c>
      <c r="N14" s="599">
        <f t="shared" si="7"/>
        <v>0.40176075301359271</v>
      </c>
      <c r="O14" s="599"/>
      <c r="P14" s="441">
        <f t="shared" si="4"/>
        <v>4.9744201246937583E-2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6.1127542768437352E-3</v>
      </c>
      <c r="O15" s="600"/>
      <c r="P15" s="423">
        <f t="shared" si="4"/>
        <v>7.5685361658535497E-4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3.4226582764999995</v>
      </c>
      <c r="D16" s="405">
        <f t="shared" si="8"/>
        <v>3.3580627576673505</v>
      </c>
      <c r="E16" s="405">
        <f t="shared" si="8"/>
        <v>5.2540122428381579</v>
      </c>
      <c r="F16" s="405">
        <f t="shared" si="2"/>
        <v>0</v>
      </c>
      <c r="G16" s="405">
        <f t="shared" si="8"/>
        <v>5.1675882976469252</v>
      </c>
      <c r="H16" s="405">
        <f t="shared" si="8"/>
        <v>5.2362356347235686</v>
      </c>
      <c r="I16" s="405">
        <f t="shared" si="3"/>
        <v>0</v>
      </c>
      <c r="J16" s="405">
        <f t="shared" si="8"/>
        <v>5.6387832783046274</v>
      </c>
      <c r="K16" s="405">
        <f t="shared" si="8"/>
        <v>5.2176235871171368</v>
      </c>
      <c r="L16" s="405">
        <f t="shared" si="8"/>
        <v>5.3166650045200861</v>
      </c>
      <c r="M16" s="405">
        <f t="shared" si="8"/>
        <v>5.2593978763146669</v>
      </c>
      <c r="N16" s="603">
        <f>SUM(N17:O19,N23:O24)</f>
        <v>4.9423107658860275</v>
      </c>
      <c r="O16" s="603"/>
      <c r="P16" s="406">
        <f t="shared" si="4"/>
        <v>0.6119345892275917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1.8105</v>
      </c>
      <c r="D17" s="422">
        <f t="shared" si="9"/>
        <v>1.7648489309441613</v>
      </c>
      <c r="E17" s="422">
        <f t="shared" si="9"/>
        <v>2.6845745917236612</v>
      </c>
      <c r="F17" s="422">
        <f t="shared" si="2"/>
        <v>0</v>
      </c>
      <c r="G17" s="422">
        <f t="shared" si="9"/>
        <v>2.6377352837169763</v>
      </c>
      <c r="H17" s="422">
        <f t="shared" si="9"/>
        <v>2.6715306541025199</v>
      </c>
      <c r="I17" s="422">
        <f t="shared" si="3"/>
        <v>0</v>
      </c>
      <c r="J17" s="422">
        <f t="shared" si="9"/>
        <v>2.866089957353716</v>
      </c>
      <c r="K17" s="422">
        <f t="shared" si="9"/>
        <v>2.661672544522705</v>
      </c>
      <c r="L17" s="422">
        <f t="shared" si="9"/>
        <v>2.7286798296406976</v>
      </c>
      <c r="M17" s="422">
        <f t="shared" si="9"/>
        <v>2.6888403438158122</v>
      </c>
      <c r="N17" s="600">
        <f t="shared" ref="N17:N24" si="10">(O71*$O$61+O119*$O$109+O167*$O$157)/$N$7</f>
        <v>2.5320635768620092</v>
      </c>
      <c r="O17" s="600"/>
      <c r="P17" s="423">
        <f t="shared" si="4"/>
        <v>0.31350867199614935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0.76745827650000009</v>
      </c>
      <c r="D18" s="440">
        <f t="shared" si="9"/>
        <v>0.74810710788471335</v>
      </c>
      <c r="E18" s="440">
        <f t="shared" si="9"/>
        <v>1.1379723774095181</v>
      </c>
      <c r="F18" s="440">
        <f t="shared" si="2"/>
        <v>0</v>
      </c>
      <c r="G18" s="440">
        <f t="shared" si="9"/>
        <v>1.1181175226206403</v>
      </c>
      <c r="H18" s="440">
        <f t="shared" si="9"/>
        <v>1.1324431435594795</v>
      </c>
      <c r="I18" s="440">
        <f t="shared" si="3"/>
        <v>0</v>
      </c>
      <c r="J18" s="440">
        <f t="shared" si="9"/>
        <v>1.2149154702925387</v>
      </c>
      <c r="K18" s="440">
        <f t="shared" si="9"/>
        <v>1.128264359915363</v>
      </c>
      <c r="L18" s="440">
        <f t="shared" si="9"/>
        <v>1.1566682790258844</v>
      </c>
      <c r="M18" s="440">
        <f t="shared" si="9"/>
        <v>1.1397805998611159</v>
      </c>
      <c r="N18" s="599">
        <f t="shared" si="10"/>
        <v>1.0733240257867676</v>
      </c>
      <c r="O18" s="599"/>
      <c r="P18" s="441">
        <f t="shared" si="4"/>
        <v>0.13289413149846371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0.61879999999999991</v>
      </c>
      <c r="D19" s="422">
        <f t="shared" si="9"/>
        <v>0.62346075476437446</v>
      </c>
      <c r="E19" s="422">
        <f t="shared" si="9"/>
        <v>1.084651589809547</v>
      </c>
      <c r="F19" s="422">
        <f t="shared" si="2"/>
        <v>0</v>
      </c>
      <c r="G19" s="422">
        <f t="shared" si="9"/>
        <v>1.0706384668590472</v>
      </c>
      <c r="H19" s="422">
        <f t="shared" si="9"/>
        <v>1.086621442923805</v>
      </c>
      <c r="I19" s="422">
        <f t="shared" si="3"/>
        <v>0</v>
      </c>
      <c r="J19" s="422">
        <f t="shared" si="9"/>
        <v>1.1856245413533644</v>
      </c>
      <c r="K19" s="422">
        <f t="shared" si="9"/>
        <v>1.0832775871868747</v>
      </c>
      <c r="L19" s="422">
        <f t="shared" si="9"/>
        <v>1.0803666011679409</v>
      </c>
      <c r="M19" s="422">
        <f t="shared" si="9"/>
        <v>1.0836080237832462</v>
      </c>
      <c r="N19" s="600">
        <f t="shared" si="10"/>
        <v>1.0106889271911876</v>
      </c>
      <c r="O19" s="600"/>
      <c r="P19" s="423">
        <f t="shared" si="4"/>
        <v>0.12513893658136616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0.55269999999999997</v>
      </c>
      <c r="D20" s="440">
        <f t="shared" si="9"/>
        <v>0.55689484476852325</v>
      </c>
      <c r="E20" s="440">
        <f t="shared" si="9"/>
        <v>0.96880908093953377</v>
      </c>
      <c r="F20" s="440">
        <f t="shared" si="2"/>
        <v>0</v>
      </c>
      <c r="G20" s="440">
        <f t="shared" si="9"/>
        <v>0.95632837151868988</v>
      </c>
      <c r="H20" s="440">
        <f t="shared" si="9"/>
        <v>0.97057958439648895</v>
      </c>
      <c r="I20" s="440">
        <f t="shared" si="3"/>
        <v>0</v>
      </c>
      <c r="J20" s="440">
        <f t="shared" si="9"/>
        <v>1.0639640728010331</v>
      </c>
      <c r="K20" s="440">
        <f t="shared" si="9"/>
        <v>0.96760031861853057</v>
      </c>
      <c r="L20" s="440">
        <f t="shared" si="9"/>
        <v>0.96494485919143713</v>
      </c>
      <c r="M20" s="440">
        <f t="shared" si="9"/>
        <v>0.96787328848703325</v>
      </c>
      <c r="N20" s="599">
        <f t="shared" si="10"/>
        <v>0.90283507048743272</v>
      </c>
      <c r="O20" s="599"/>
      <c r="P20" s="441">
        <f t="shared" si="4"/>
        <v>0.11178495933772922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5.8599999999999999E-2</v>
      </c>
      <c r="D21" s="422">
        <f t="shared" si="9"/>
        <v>5.9034795987616545E-2</v>
      </c>
      <c r="E21" s="422">
        <f t="shared" si="9"/>
        <v>0.10275291679784357</v>
      </c>
      <c r="F21" s="422">
        <f t="shared" si="2"/>
        <v>0</v>
      </c>
      <c r="G21" s="422">
        <f t="shared" si="9"/>
        <v>0.10139819314139989</v>
      </c>
      <c r="H21" s="422">
        <f t="shared" si="9"/>
        <v>0.10293315385859064</v>
      </c>
      <c r="I21" s="422">
        <f t="shared" si="3"/>
        <v>0</v>
      </c>
      <c r="J21" s="422">
        <f t="shared" si="9"/>
        <v>0.10789374181485289</v>
      </c>
      <c r="K21" s="422">
        <f t="shared" si="9"/>
        <v>0.10261057070379576</v>
      </c>
      <c r="L21" s="422">
        <f t="shared" si="9"/>
        <v>0.10236902422944096</v>
      </c>
      <c r="M21" s="422">
        <f t="shared" si="9"/>
        <v>0.10265605875163503</v>
      </c>
      <c r="N21" s="600">
        <f t="shared" si="10"/>
        <v>9.5666013207098569E-2</v>
      </c>
      <c r="O21" s="600"/>
      <c r="P21" s="423">
        <f t="shared" si="4"/>
        <v>1.1844933527653697E-2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7.4999999999999997E-3</v>
      </c>
      <c r="D22" s="440">
        <f t="shared" si="9"/>
        <v>7.5311140082346224E-3</v>
      </c>
      <c r="E22" s="440">
        <f t="shared" si="9"/>
        <v>1.3089592072169814E-2</v>
      </c>
      <c r="F22" s="440">
        <f t="shared" si="2"/>
        <v>0</v>
      </c>
      <c r="G22" s="440">
        <f t="shared" si="9"/>
        <v>1.2911902198957565E-2</v>
      </c>
      <c r="H22" s="440">
        <f t="shared" si="9"/>
        <v>1.310870466872573E-2</v>
      </c>
      <c r="I22" s="440">
        <f t="shared" si="3"/>
        <v>0</v>
      </c>
      <c r="J22" s="440">
        <f t="shared" si="9"/>
        <v>1.3766726737478365E-2</v>
      </c>
      <c r="K22" s="440">
        <f t="shared" si="9"/>
        <v>1.3066697864548855E-2</v>
      </c>
      <c r="L22" s="440">
        <f t="shared" si="9"/>
        <v>1.3052717747062995E-2</v>
      </c>
      <c r="M22" s="440">
        <f t="shared" si="9"/>
        <v>1.3078676544577819E-2</v>
      </c>
      <c r="N22" s="599">
        <f t="shared" si="10"/>
        <v>1.2187843496656522E-2</v>
      </c>
      <c r="O22" s="599"/>
      <c r="P22" s="441">
        <f t="shared" si="4"/>
        <v>1.5090437159832521E-3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0.17169999999999999</v>
      </c>
      <c r="D23" s="422">
        <f t="shared" si="9"/>
        <v>0.16878317540157431</v>
      </c>
      <c r="E23" s="422">
        <f t="shared" si="9"/>
        <v>0.26638822882032154</v>
      </c>
      <c r="F23" s="422">
        <f t="shared" si="2"/>
        <v>0</v>
      </c>
      <c r="G23" s="422">
        <f t="shared" si="9"/>
        <v>0.26211785329843634</v>
      </c>
      <c r="H23" s="422">
        <f t="shared" si="9"/>
        <v>0.26560480470536685</v>
      </c>
      <c r="I23" s="422">
        <f t="shared" si="3"/>
        <v>0</v>
      </c>
      <c r="J23" s="422">
        <f t="shared" si="9"/>
        <v>0.28631341743246969</v>
      </c>
      <c r="K23" s="422">
        <f t="shared" si="9"/>
        <v>0.26467876723118539</v>
      </c>
      <c r="L23" s="422">
        <f t="shared" si="9"/>
        <v>0.26920137523842919</v>
      </c>
      <c r="M23" s="422">
        <f t="shared" si="9"/>
        <v>0.26661683349761833</v>
      </c>
      <c r="N23" s="600">
        <f t="shared" si="10"/>
        <v>0.25038108893670569</v>
      </c>
      <c r="O23" s="600"/>
      <c r="P23" s="423">
        <f t="shared" si="4"/>
        <v>3.100105518787067E-2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5.4199999999999991E-2</v>
      </c>
      <c r="D24" s="440">
        <f t="shared" si="9"/>
        <v>5.2862788672526494E-2</v>
      </c>
      <c r="E24" s="440">
        <f t="shared" si="9"/>
        <v>8.0425455075109925E-2</v>
      </c>
      <c r="F24" s="440">
        <f t="shared" si="2"/>
        <v>0</v>
      </c>
      <c r="G24" s="440">
        <f t="shared" si="9"/>
        <v>7.8979171151824248E-2</v>
      </c>
      <c r="H24" s="440">
        <f t="shared" si="9"/>
        <v>8.0035589432396526E-2</v>
      </c>
      <c r="I24" s="440">
        <f t="shared" si="3"/>
        <v>0</v>
      </c>
      <c r="J24" s="440">
        <f t="shared" si="9"/>
        <v>8.5839891872538931E-2</v>
      </c>
      <c r="K24" s="440">
        <f t="shared" si="9"/>
        <v>7.973032826100955E-2</v>
      </c>
      <c r="L24" s="440">
        <f t="shared" si="9"/>
        <v>8.1748919447133889E-2</v>
      </c>
      <c r="M24" s="440">
        <f t="shared" si="9"/>
        <v>8.0552075356874267E-2</v>
      </c>
      <c r="N24" s="599">
        <f t="shared" si="10"/>
        <v>7.5853147109356964E-2</v>
      </c>
      <c r="O24" s="599"/>
      <c r="P24" s="441">
        <f t="shared" si="4"/>
        <v>9.3917939637417867E-3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0.38700000000000001</v>
      </c>
      <c r="D25" s="405">
        <f t="shared" ref="D25:M25" si="11">SUM(D26:D28)</f>
        <v>0.403438470616445</v>
      </c>
      <c r="E25" s="405">
        <f t="shared" si="11"/>
        <v>0.50142918654575697</v>
      </c>
      <c r="F25" s="405">
        <f t="shared" si="2"/>
        <v>0</v>
      </c>
      <c r="G25" s="405">
        <f t="shared" si="11"/>
        <v>0.49359447178041732</v>
      </c>
      <c r="H25" s="405">
        <f t="shared" si="11"/>
        <v>0.50352155700348489</v>
      </c>
      <c r="I25" s="405">
        <f t="shared" si="3"/>
        <v>0</v>
      </c>
      <c r="J25" s="405">
        <f>SUM(J26:J28)</f>
        <v>1.0819832077813447</v>
      </c>
      <c r="K25" s="405">
        <f t="shared" si="11"/>
        <v>0.5015854246885274</v>
      </c>
      <c r="L25" s="405">
        <f t="shared" si="11"/>
        <v>0.49608343156185436</v>
      </c>
      <c r="M25" s="405">
        <f t="shared" si="11"/>
        <v>0.50045423612159134</v>
      </c>
      <c r="N25" s="603">
        <f>SUM(N26:O28)</f>
        <v>0.49514470872272726</v>
      </c>
      <c r="O25" s="603"/>
      <c r="P25" s="406">
        <f t="shared" si="4"/>
        <v>6.130658072573434E-2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0.19439999999999999</v>
      </c>
      <c r="D26" s="422">
        <f t="shared" si="12"/>
        <v>0.1907036158393195</v>
      </c>
      <c r="E26" s="422">
        <f t="shared" si="12"/>
        <v>0.2983684286339951</v>
      </c>
      <c r="F26" s="422">
        <f t="shared" si="2"/>
        <v>0</v>
      </c>
      <c r="G26" s="422">
        <f t="shared" si="12"/>
        <v>0.29349702445026055</v>
      </c>
      <c r="H26" s="422">
        <f t="shared" si="12"/>
        <v>0.297366580733949</v>
      </c>
      <c r="I26" s="422">
        <f t="shared" si="3"/>
        <v>0</v>
      </c>
      <c r="J26" s="422">
        <f t="shared" si="12"/>
        <v>0.32022665465250433</v>
      </c>
      <c r="K26" s="422">
        <f t="shared" si="12"/>
        <v>0.29631747673382958</v>
      </c>
      <c r="L26" s="422">
        <f t="shared" si="12"/>
        <v>0.30189947608846462</v>
      </c>
      <c r="M26" s="422">
        <f t="shared" si="12"/>
        <v>0.29867193602188952</v>
      </c>
      <c r="N26" s="600">
        <f>(O80*$O$61+O128*$O$109+O176*$O$157)/$N$7</f>
        <v>0.28067125920361985</v>
      </c>
      <c r="O26" s="600"/>
      <c r="P26" s="423">
        <f t="shared" si="4"/>
        <v>3.4751447216607251E-2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0.19259999999999999</v>
      </c>
      <c r="D27" s="440">
        <f t="shared" si="12"/>
        <v>0.21273485477712553</v>
      </c>
      <c r="E27" s="440">
        <f t="shared" si="12"/>
        <v>0.20306075791176187</v>
      </c>
      <c r="F27" s="440">
        <f t="shared" si="2"/>
        <v>0</v>
      </c>
      <c r="G27" s="440">
        <f t="shared" si="12"/>
        <v>0.20009744733015677</v>
      </c>
      <c r="H27" s="440">
        <f t="shared" si="12"/>
        <v>0.20615497626953588</v>
      </c>
      <c r="I27" s="440">
        <f t="shared" si="3"/>
        <v>0</v>
      </c>
      <c r="J27" s="440">
        <f t="shared" si="12"/>
        <v>0.21895655312884041</v>
      </c>
      <c r="K27" s="440">
        <f t="shared" si="12"/>
        <v>0.20526794795469783</v>
      </c>
      <c r="L27" s="440">
        <f t="shared" si="12"/>
        <v>0.19418395547338974</v>
      </c>
      <c r="M27" s="440">
        <f t="shared" si="12"/>
        <v>0.20178230009970186</v>
      </c>
      <c r="N27" s="599">
        <f>(O81*$O$61+O129*$O$109+O177*$O$157)/$N$7</f>
        <v>0.20551071850486977</v>
      </c>
      <c r="O27" s="599"/>
      <c r="P27" s="441">
        <f t="shared" si="4"/>
        <v>2.544540864936877E-2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8.9627310142376543E-3</v>
      </c>
      <c r="O28" s="600"/>
      <c r="P28" s="423">
        <f t="shared" si="4"/>
        <v>1.1097248597583217E-3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8.9627310142376543E-3</v>
      </c>
      <c r="O29" s="599"/>
      <c r="P29" s="441">
        <f t="shared" si="4"/>
        <v>1.1097248597583217E-3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0.39348699146530197</v>
      </c>
      <c r="D38" s="405">
        <f t="shared" si="18"/>
        <v>0.41705983924600382</v>
      </c>
      <c r="E38" s="405">
        <f t="shared" si="18"/>
        <v>0.604364111360153</v>
      </c>
      <c r="F38" s="405">
        <f t="shared" si="2"/>
        <v>0</v>
      </c>
      <c r="G38" s="405">
        <f t="shared" si="18"/>
        <v>0.6421850478735377</v>
      </c>
      <c r="H38" s="405">
        <f t="shared" si="18"/>
        <v>0.65793328660572226</v>
      </c>
      <c r="I38" s="405">
        <f t="shared" si="3"/>
        <v>0</v>
      </c>
      <c r="J38" s="405">
        <f t="shared" si="18"/>
        <v>0.77903474394333194</v>
      </c>
      <c r="K38" s="405">
        <f t="shared" si="18"/>
        <v>0.72571735301229356</v>
      </c>
      <c r="L38" s="405">
        <f t="shared" si="18"/>
        <v>0.78323868983831413</v>
      </c>
      <c r="M38" s="405">
        <f t="shared" si="18"/>
        <v>0.82269486225728539</v>
      </c>
      <c r="N38" s="603">
        <f t="shared" si="17"/>
        <v>0.63184463822386183</v>
      </c>
      <c r="O38" s="603"/>
      <c r="P38" s="406">
        <f t="shared" si="4"/>
        <v>7.8232148373992297E-2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4.6255582764999996</v>
      </c>
      <c r="D40" s="434">
        <f t="shared" si="20"/>
        <v>4.9026642127004729</v>
      </c>
      <c r="E40" s="434">
        <f t="shared" si="20"/>
        <v>7.1044824300577556</v>
      </c>
      <c r="F40" s="434">
        <f t="shared" si="2"/>
        <v>0</v>
      </c>
      <c r="G40" s="434">
        <f t="shared" si="20"/>
        <v>7.5490789471192201</v>
      </c>
      <c r="H40" s="434">
        <f t="shared" si="20"/>
        <v>7.7342042437311607</v>
      </c>
      <c r="I40" s="434">
        <f t="shared" si="3"/>
        <v>0</v>
      </c>
      <c r="J40" s="434">
        <f t="shared" si="20"/>
        <v>9.1577884039043109</v>
      </c>
      <c r="K40" s="434">
        <f t="shared" si="20"/>
        <v>8.531026390796697</v>
      </c>
      <c r="L40" s="434">
        <f t="shared" si="20"/>
        <v>9.2072070559824386</v>
      </c>
      <c r="M40" s="434">
        <f t="shared" si="20"/>
        <v>9.6710262643683347</v>
      </c>
      <c r="N40" s="597">
        <f t="shared" si="17"/>
        <v>7.4275243125953567</v>
      </c>
      <c r="O40" s="597"/>
      <c r="P40" s="435">
        <f t="shared" si="4"/>
        <v>0.9196425021628849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9.6364255574324501E-2</v>
      </c>
      <c r="D41" s="427">
        <f t="shared" si="21"/>
        <v>0.10213720354318896</v>
      </c>
      <c r="E41" s="427">
        <f t="shared" si="21"/>
        <v>0.1480076824653932</v>
      </c>
      <c r="F41" s="427">
        <f t="shared" si="2"/>
        <v>0</v>
      </c>
      <c r="G41" s="427">
        <f t="shared" si="21"/>
        <v>0.15726996170533469</v>
      </c>
      <c r="H41" s="427">
        <f t="shared" si="21"/>
        <v>0.16112667700965125</v>
      </c>
      <c r="I41" s="427">
        <f t="shared" si="3"/>
        <v>0</v>
      </c>
      <c r="J41" s="427">
        <f t="shared" si="21"/>
        <v>0.19078420581853853</v>
      </c>
      <c r="K41" s="427">
        <f t="shared" si="21"/>
        <v>0.17772687279946764</v>
      </c>
      <c r="L41" s="427">
        <f t="shared" si="21"/>
        <v>0.19181374459728215</v>
      </c>
      <c r="M41" s="427">
        <f t="shared" si="21"/>
        <v>0.2014764901655855</v>
      </c>
      <c r="N41" s="598">
        <f t="shared" si="17"/>
        <v>0.15473761400429908</v>
      </c>
      <c r="O41" s="598"/>
      <c r="P41" s="428">
        <f t="shared" si="4"/>
        <v>1.9158912247559383E-2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9.6364255574324501E-2</v>
      </c>
      <c r="D42" s="440">
        <f t="shared" si="22"/>
        <v>0.10213720354318896</v>
      </c>
      <c r="E42" s="440">
        <f t="shared" si="22"/>
        <v>0.1480076824653932</v>
      </c>
      <c r="F42" s="440">
        <f t="shared" si="2"/>
        <v>0</v>
      </c>
      <c r="G42" s="440">
        <f t="shared" si="22"/>
        <v>0.15726996170533469</v>
      </c>
      <c r="H42" s="440">
        <f t="shared" si="22"/>
        <v>0.16112667700965125</v>
      </c>
      <c r="I42" s="440">
        <f t="shared" si="3"/>
        <v>0</v>
      </c>
      <c r="J42" s="440">
        <f t="shared" si="22"/>
        <v>0.19078420581853853</v>
      </c>
      <c r="K42" s="440">
        <f t="shared" si="22"/>
        <v>0.17772687279946764</v>
      </c>
      <c r="L42" s="440">
        <f t="shared" si="22"/>
        <v>0.19181374459728215</v>
      </c>
      <c r="M42" s="440">
        <f t="shared" si="22"/>
        <v>0.2014764901655855</v>
      </c>
      <c r="N42" s="599">
        <f t="shared" si="17"/>
        <v>0.15473761400429908</v>
      </c>
      <c r="O42" s="599"/>
      <c r="P42" s="441">
        <f t="shared" si="4"/>
        <v>1.9158912247559383E-2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0.29712273589097749</v>
      </c>
      <c r="D43" s="427">
        <f t="shared" ref="D43:M43" si="23">SUM(D44,D45)</f>
        <v>0.31492263570281487</v>
      </c>
      <c r="E43" s="427">
        <f t="shared" si="23"/>
        <v>0.45635642889475986</v>
      </c>
      <c r="F43" s="427">
        <f t="shared" si="2"/>
        <v>0</v>
      </c>
      <c r="G43" s="427">
        <f t="shared" si="23"/>
        <v>0.484915086168203</v>
      </c>
      <c r="H43" s="427">
        <f t="shared" si="23"/>
        <v>0.49680660959607104</v>
      </c>
      <c r="I43" s="427">
        <f t="shared" si="3"/>
        <v>0</v>
      </c>
      <c r="J43" s="427">
        <f t="shared" si="23"/>
        <v>0.58825053812479344</v>
      </c>
      <c r="K43" s="427">
        <f t="shared" si="23"/>
        <v>0.54799048021282593</v>
      </c>
      <c r="L43" s="427">
        <f t="shared" si="23"/>
        <v>0.59142494524103195</v>
      </c>
      <c r="M43" s="427">
        <f t="shared" si="23"/>
        <v>0.62121837209169994</v>
      </c>
      <c r="N43" s="598">
        <f t="shared" si="17"/>
        <v>0.47710702421956275</v>
      </c>
      <c r="O43" s="598"/>
      <c r="P43" s="428">
        <f t="shared" si="4"/>
        <v>5.9073236126432907E-2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9.6364255574324501E-2</v>
      </c>
      <c r="D44" s="440">
        <f t="shared" si="24"/>
        <v>0.10213720354318896</v>
      </c>
      <c r="E44" s="440">
        <f t="shared" si="24"/>
        <v>0.1480076824653932</v>
      </c>
      <c r="F44" s="440">
        <f t="shared" si="2"/>
        <v>0</v>
      </c>
      <c r="G44" s="440">
        <f t="shared" si="24"/>
        <v>0.15726996170533469</v>
      </c>
      <c r="H44" s="440">
        <f t="shared" si="24"/>
        <v>0.16112667700965125</v>
      </c>
      <c r="I44" s="440">
        <f t="shared" si="3"/>
        <v>0</v>
      </c>
      <c r="J44" s="440">
        <f t="shared" si="24"/>
        <v>0.19078420581853853</v>
      </c>
      <c r="K44" s="440">
        <f t="shared" si="24"/>
        <v>0.17772687279946764</v>
      </c>
      <c r="L44" s="440">
        <f t="shared" si="24"/>
        <v>0.19181374459728215</v>
      </c>
      <c r="M44" s="440">
        <f t="shared" si="24"/>
        <v>0.2014764901655855</v>
      </c>
      <c r="N44" s="599">
        <f t="shared" si="17"/>
        <v>0.15473761400429908</v>
      </c>
      <c r="O44" s="599"/>
      <c r="P44" s="441">
        <f t="shared" si="4"/>
        <v>1.9158912247559383E-2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0.200758480316653</v>
      </c>
      <c r="D45" s="422">
        <f t="shared" si="24"/>
        <v>0.21278543215962592</v>
      </c>
      <c r="E45" s="422">
        <f t="shared" si="24"/>
        <v>0.30834874642936666</v>
      </c>
      <c r="F45" s="422">
        <f t="shared" si="2"/>
        <v>0</v>
      </c>
      <c r="G45" s="422">
        <f t="shared" si="24"/>
        <v>0.32764512446286831</v>
      </c>
      <c r="H45" s="422">
        <f t="shared" si="24"/>
        <v>0.33567993258641982</v>
      </c>
      <c r="I45" s="422">
        <f t="shared" si="3"/>
        <v>0</v>
      </c>
      <c r="J45" s="422">
        <f t="shared" si="24"/>
        <v>0.39746633230625494</v>
      </c>
      <c r="K45" s="422">
        <f t="shared" si="24"/>
        <v>0.37026360741335829</v>
      </c>
      <c r="L45" s="422">
        <f t="shared" si="24"/>
        <v>0.39961120064374978</v>
      </c>
      <c r="M45" s="422">
        <f t="shared" si="24"/>
        <v>0.41974188192611445</v>
      </c>
      <c r="N45" s="600">
        <f t="shared" si="17"/>
        <v>0.32236941021526372</v>
      </c>
      <c r="O45" s="600"/>
      <c r="P45" s="423">
        <f t="shared" si="4"/>
        <v>3.9914323878873538E-2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1.7999999999999999E-2</v>
      </c>
      <c r="D46" s="446">
        <f t="shared" si="24"/>
        <v>1.6831488059549156E-2</v>
      </c>
      <c r="E46" s="446">
        <f t="shared" si="24"/>
        <v>1.7299148402958903E-2</v>
      </c>
      <c r="F46" s="446">
        <f t="shared" si="2"/>
        <v>0</v>
      </c>
      <c r="G46" s="446">
        <f t="shared" si="24"/>
        <v>1.707619560208487E-2</v>
      </c>
      <c r="H46" s="446">
        <f t="shared" si="24"/>
        <v>1.7143620886210947E-2</v>
      </c>
      <c r="I46" s="446">
        <f t="shared" si="3"/>
        <v>0</v>
      </c>
      <c r="J46" s="446">
        <f t="shared" si="24"/>
        <v>1.6513237220034612E-2</v>
      </c>
      <c r="K46" s="446">
        <f t="shared" si="24"/>
        <v>1.7102975000310154E-2</v>
      </c>
      <c r="L46" s="446">
        <f t="shared" si="24"/>
        <v>1.7787229861783469E-2</v>
      </c>
      <c r="M46" s="446">
        <f t="shared" si="24"/>
        <v>1.735636516473071E-2</v>
      </c>
      <c r="N46" s="601">
        <f t="shared" si="17"/>
        <v>1.7165458069826892E-2</v>
      </c>
      <c r="O46" s="601"/>
      <c r="P46" s="448">
        <f t="shared" si="4"/>
        <v>2.1253494631230155E-3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5.0370452679653015</v>
      </c>
      <c r="D47" s="410">
        <f t="shared" si="25"/>
        <v>5.3365555400060254</v>
      </c>
      <c r="E47" s="410">
        <f t="shared" si="25"/>
        <v>7.7261456898208678</v>
      </c>
      <c r="F47" s="410">
        <f t="shared" si="2"/>
        <v>0</v>
      </c>
      <c r="G47" s="410">
        <f t="shared" si="25"/>
        <v>8.2083401905948428</v>
      </c>
      <c r="H47" s="410">
        <f t="shared" si="25"/>
        <v>8.4092811512230945</v>
      </c>
      <c r="I47" s="410">
        <f t="shared" si="3"/>
        <v>0</v>
      </c>
      <c r="J47" s="410">
        <f t="shared" si="25"/>
        <v>9.9533363850676775</v>
      </c>
      <c r="K47" s="410">
        <f t="shared" si="25"/>
        <v>9.273846718809299</v>
      </c>
      <c r="L47" s="410">
        <f t="shared" si="25"/>
        <v>10.008232975682535</v>
      </c>
      <c r="M47" s="410">
        <f t="shared" si="25"/>
        <v>10.511077491790349</v>
      </c>
      <c r="N47" s="602">
        <f t="shared" si="17"/>
        <v>8.0765344088890441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53</v>
      </c>
      <c r="E59" s="1">
        <v>75</v>
      </c>
      <c r="F59" s="1">
        <v>0</v>
      </c>
      <c r="G59" s="1">
        <v>1</v>
      </c>
      <c r="H59" s="1">
        <v>63</v>
      </c>
      <c r="I59" s="1">
        <v>0</v>
      </c>
      <c r="J59" s="1">
        <v>13</v>
      </c>
      <c r="K59" s="1">
        <v>40</v>
      </c>
      <c r="L59" s="1">
        <v>0</v>
      </c>
      <c r="M59" s="1">
        <v>30</v>
      </c>
      <c r="O59" s="1">
        <f>SUM(C59:M59)</f>
        <v>275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514854.38</v>
      </c>
      <c r="E61" s="505">
        <v>520651.84</v>
      </c>
      <c r="F61" s="504">
        <v>0</v>
      </c>
      <c r="G61" s="504">
        <v>332.54</v>
      </c>
      <c r="H61" s="505">
        <v>356333.38</v>
      </c>
      <c r="I61" s="504">
        <v>0</v>
      </c>
      <c r="J61" s="503">
        <v>69815.72</v>
      </c>
      <c r="K61" s="505">
        <v>252946.9</v>
      </c>
      <c r="L61" s="504">
        <v>0</v>
      </c>
      <c r="M61" s="505">
        <v>137470.81</v>
      </c>
      <c r="N61" s="342"/>
      <c r="O61" s="344">
        <f>SUM(C61:M61)</f>
        <v>1852405.57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1.1339239999999999</v>
      </c>
      <c r="E63" s="354">
        <f t="shared" si="26"/>
        <v>1.348908</v>
      </c>
      <c r="F63" s="354">
        <f>SUM(F64:F69)</f>
        <v>0</v>
      </c>
      <c r="G63" s="354">
        <f t="shared" si="26"/>
        <v>7.2438359999999999</v>
      </c>
      <c r="H63" s="354">
        <f t="shared" si="26"/>
        <v>1.9803040000000001</v>
      </c>
      <c r="I63" s="354">
        <f t="shared" si="26"/>
        <v>0</v>
      </c>
      <c r="J63" s="354">
        <f t="shared" si="26"/>
        <v>2.4457140000000002</v>
      </c>
      <c r="K63" s="354">
        <f t="shared" si="26"/>
        <v>2.7462599999999999</v>
      </c>
      <c r="L63" s="354"/>
      <c r="M63" s="354">
        <f t="shared" si="26"/>
        <v>3.8369999999999997</v>
      </c>
      <c r="N63" s="351"/>
      <c r="O63" s="352">
        <f>(C63*$C$61+D63*$D$61+E63*$E$61+F63*$F$61+G63*$G$61+H63*$H$61+I63*$I$61+J63*$J$61+K63*$K$61+L63*$L$61+M63*$M$61)/$O$61</f>
        <v>1.8284641567650219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1.1951995696131488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4.8540585831794922E-2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4.4499999999999998E-2</v>
      </c>
      <c r="E66" s="34">
        <v>2.7199999999999998E-2</v>
      </c>
      <c r="F66" s="34">
        <v>0</v>
      </c>
      <c r="G66" s="34">
        <v>0</v>
      </c>
      <c r="H66" s="34">
        <v>3.5000000000000001E-3</v>
      </c>
      <c r="I66" s="34">
        <v>0</v>
      </c>
      <c r="J66" s="34">
        <v>7.85E-2</v>
      </c>
      <c r="K66" s="34">
        <v>3.39E-2</v>
      </c>
      <c r="L66" s="34">
        <v>0</v>
      </c>
      <c r="M66" s="34">
        <v>8.5400000000000004E-2</v>
      </c>
      <c r="N66" s="34"/>
      <c r="O66" s="89">
        <f t="shared" si="27"/>
        <v>3.4611944020444721E-2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0.18129054711706569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0.1426</v>
      </c>
      <c r="E68" s="34">
        <v>0.2114</v>
      </c>
      <c r="F68" s="34">
        <v>0</v>
      </c>
      <c r="G68" s="34">
        <v>5.6950000000000003</v>
      </c>
      <c r="H68" s="34">
        <v>0.3654</v>
      </c>
      <c r="I68" s="34">
        <v>0</v>
      </c>
      <c r="J68" s="34">
        <v>0.76990000000000003</v>
      </c>
      <c r="K68" s="34">
        <v>0.50880000000000003</v>
      </c>
      <c r="L68" s="34">
        <v>0</v>
      </c>
      <c r="M68" s="34">
        <v>1.159</v>
      </c>
      <c r="N68" s="34"/>
      <c r="O68" s="89">
        <f t="shared" si="27"/>
        <v>0.35486896114979827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1.3952549032769318E-2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3.3847622890000002</v>
      </c>
      <c r="E70" s="354">
        <f t="shared" si="29"/>
        <v>5.1658476303999992</v>
      </c>
      <c r="F70" s="354">
        <f t="shared" si="29"/>
        <v>0</v>
      </c>
      <c r="G70" s="354">
        <f t="shared" si="29"/>
        <v>5.1658476303999992</v>
      </c>
      <c r="H70" s="354">
        <f t="shared" si="29"/>
        <v>5.1658476303999992</v>
      </c>
      <c r="I70" s="354">
        <f t="shared" si="29"/>
        <v>0</v>
      </c>
      <c r="J70" s="354">
        <f t="shared" si="29"/>
        <v>5.6381405298000002</v>
      </c>
      <c r="K70" s="354">
        <f t="shared" si="29"/>
        <v>5.1658476303999992</v>
      </c>
      <c r="L70" s="354"/>
      <c r="M70" s="354">
        <f>SUM(M71:M73,M77:M78)</f>
        <v>5.1658476303999992</v>
      </c>
      <c r="N70" s="351"/>
      <c r="O70" s="352">
        <f t="shared" si="27"/>
        <v>4.6886162213241311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1.7729999999999999</v>
      </c>
      <c r="E71" s="34">
        <v>2.6128</v>
      </c>
      <c r="F71" s="34">
        <v>0</v>
      </c>
      <c r="G71" s="34">
        <v>2.6128</v>
      </c>
      <c r="H71" s="34">
        <v>2.6128</v>
      </c>
      <c r="I71" s="34">
        <v>0</v>
      </c>
      <c r="J71" s="34">
        <v>2.8586</v>
      </c>
      <c r="K71" s="34">
        <v>2.6128</v>
      </c>
      <c r="L71" s="34">
        <v>0</v>
      </c>
      <c r="M71" s="34">
        <v>2.6128</v>
      </c>
      <c r="N71" s="39"/>
      <c r="O71" s="89">
        <f t="shared" si="27"/>
        <v>2.3886514598139543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0.75156228899999999</v>
      </c>
      <c r="E72" s="39">
        <f t="shared" ref="E72:K72" si="30">E71*0.423893</f>
        <v>1.1075476304</v>
      </c>
      <c r="F72" s="39">
        <f t="shared" si="30"/>
        <v>0</v>
      </c>
      <c r="G72" s="39">
        <f t="shared" si="30"/>
        <v>1.1075476304</v>
      </c>
      <c r="H72" s="39">
        <f t="shared" si="30"/>
        <v>1.1075476304</v>
      </c>
      <c r="I72" s="39">
        <f t="shared" si="30"/>
        <v>0</v>
      </c>
      <c r="J72" s="39">
        <f t="shared" si="30"/>
        <v>1.2117405298000001</v>
      </c>
      <c r="K72" s="39">
        <f t="shared" si="30"/>
        <v>1.1075476304</v>
      </c>
      <c r="L72" s="39"/>
      <c r="M72" s="39">
        <f t="shared" ref="M72" si="31">M71*0.423893</f>
        <v>1.1075476304</v>
      </c>
      <c r="N72" s="39"/>
      <c r="O72" s="89">
        <f t="shared" si="27"/>
        <v>1.0125326332549165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0.63680000000000003</v>
      </c>
      <c r="E73" s="43">
        <f t="shared" si="32"/>
        <v>1.1045</v>
      </c>
      <c r="F73" s="43">
        <f t="shared" si="32"/>
        <v>0</v>
      </c>
      <c r="G73" s="43">
        <f t="shared" ref="G73:I73" si="34">SUM(G74:G76)</f>
        <v>1.1045</v>
      </c>
      <c r="H73" s="43">
        <f t="shared" si="34"/>
        <v>1.1045</v>
      </c>
      <c r="I73" s="43">
        <f t="shared" si="34"/>
        <v>0</v>
      </c>
      <c r="J73" s="43">
        <f t="shared" si="32"/>
        <v>1.1957</v>
      </c>
      <c r="K73" s="43">
        <f t="shared" si="32"/>
        <v>1.1045</v>
      </c>
      <c r="L73" s="43"/>
      <c r="M73" s="43">
        <f t="shared" ref="M73" si="35">SUM(M74:M76)</f>
        <v>1.1045</v>
      </c>
      <c r="N73" s="43"/>
      <c r="O73" s="75">
        <f t="shared" si="27"/>
        <v>0.97794553284732355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0.56879999999999997</v>
      </c>
      <c r="E74" s="34">
        <v>0.98660000000000003</v>
      </c>
      <c r="F74" s="34">
        <v>0</v>
      </c>
      <c r="G74" s="34">
        <v>0.98660000000000003</v>
      </c>
      <c r="H74" s="34">
        <v>0.98660000000000003</v>
      </c>
      <c r="I74" s="34">
        <v>0</v>
      </c>
      <c r="J74" s="34">
        <v>1.073</v>
      </c>
      <c r="K74" s="34">
        <v>0.98660000000000003</v>
      </c>
      <c r="L74" s="34">
        <v>0</v>
      </c>
      <c r="M74" s="34">
        <v>0.98660000000000003</v>
      </c>
      <c r="N74" s="39"/>
      <c r="O74" s="89">
        <f t="shared" si="27"/>
        <v>0.87373374374273782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6.0299999999999999E-2</v>
      </c>
      <c r="E75" s="34">
        <v>0.1046</v>
      </c>
      <c r="F75" s="34">
        <v>0</v>
      </c>
      <c r="G75" s="34">
        <v>0.1046</v>
      </c>
      <c r="H75" s="34">
        <v>0.1046</v>
      </c>
      <c r="I75" s="34">
        <v>0</v>
      </c>
      <c r="J75" s="34">
        <v>0.10879999999999999</v>
      </c>
      <c r="K75" s="34">
        <v>0.1046</v>
      </c>
      <c r="L75" s="34">
        <v>0</v>
      </c>
      <c r="M75" s="34">
        <v>0.1046</v>
      </c>
      <c r="N75" s="39"/>
      <c r="O75" s="89">
        <f t="shared" si="27"/>
        <v>9.244562982608609E-2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1.3299999999999999E-2</v>
      </c>
      <c r="F76" s="34">
        <v>0</v>
      </c>
      <c r="G76" s="34">
        <v>1.3299999999999999E-2</v>
      </c>
      <c r="H76" s="34">
        <v>1.3299999999999999E-2</v>
      </c>
      <c r="I76" s="34">
        <v>0</v>
      </c>
      <c r="J76" s="34">
        <v>1.3899999999999999E-2</v>
      </c>
      <c r="K76" s="34">
        <v>1.3299999999999999E-2</v>
      </c>
      <c r="L76" s="34">
        <v>0</v>
      </c>
      <c r="M76" s="34">
        <v>1.3299999999999999E-2</v>
      </c>
      <c r="N76" s="39"/>
      <c r="O76" s="89">
        <f t="shared" si="27"/>
        <v>1.1766159278499685E-2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0.17030000000000001</v>
      </c>
      <c r="E77" s="34">
        <v>0.26269999999999999</v>
      </c>
      <c r="F77" s="34">
        <v>0</v>
      </c>
      <c r="G77" s="34">
        <v>0.26269999999999999</v>
      </c>
      <c r="H77" s="34">
        <v>0.26269999999999999</v>
      </c>
      <c r="I77" s="34">
        <v>0</v>
      </c>
      <c r="J77" s="34">
        <v>0.28649999999999998</v>
      </c>
      <c r="K77" s="34">
        <v>0.26269999999999999</v>
      </c>
      <c r="L77" s="34">
        <v>0</v>
      </c>
      <c r="M77" s="34">
        <v>0.26269999999999999</v>
      </c>
      <c r="N77" s="39"/>
      <c r="O77" s="89">
        <f t="shared" si="27"/>
        <v>0.23791550824531366</v>
      </c>
    </row>
    <row r="78" spans="1:15" x14ac:dyDescent="0.3">
      <c r="A78" s="595"/>
      <c r="B78" t="s">
        <v>117</v>
      </c>
      <c r="C78" s="34">
        <v>0</v>
      </c>
      <c r="D78" s="34">
        <v>5.3100000000000001E-2</v>
      </c>
      <c r="E78" s="34">
        <v>7.8299999999999995E-2</v>
      </c>
      <c r="F78" s="34">
        <v>0</v>
      </c>
      <c r="G78" s="34">
        <v>7.8299999999999995E-2</v>
      </c>
      <c r="H78" s="34">
        <v>7.8299999999999995E-2</v>
      </c>
      <c r="I78" s="34">
        <v>0</v>
      </c>
      <c r="J78" s="34">
        <v>8.5599999999999996E-2</v>
      </c>
      <c r="K78" s="34">
        <v>7.8299999999999995E-2</v>
      </c>
      <c r="L78" s="34">
        <v>0</v>
      </c>
      <c r="M78" s="34">
        <v>7.8299999999999995E-2</v>
      </c>
      <c r="N78" s="39"/>
      <c r="O78" s="89">
        <f t="shared" si="27"/>
        <v>7.1571087162623906E-2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0.41830000000000001</v>
      </c>
      <c r="E79" s="354">
        <f t="shared" ref="E79:K79" si="36">SUM(E80:E82)</f>
        <v>0.51949999999999996</v>
      </c>
      <c r="F79" s="354">
        <f>SUM(F80:F82)</f>
        <v>0</v>
      </c>
      <c r="G79" s="354">
        <f t="shared" ref="G79:I79" si="37">SUM(G80:G82)</f>
        <v>0.51949999999999996</v>
      </c>
      <c r="H79" s="354">
        <f t="shared" si="37"/>
        <v>0.51949999999999996</v>
      </c>
      <c r="I79" s="354">
        <f t="shared" si="37"/>
        <v>0</v>
      </c>
      <c r="J79" s="354">
        <f t="shared" si="36"/>
        <v>1.0891</v>
      </c>
      <c r="K79" s="354">
        <f t="shared" si="36"/>
        <v>0.51949999999999996</v>
      </c>
      <c r="L79" s="354"/>
      <c r="M79" s="354">
        <f t="shared" ref="M79" si="38">SUM(M80:M82)</f>
        <v>0.51949999999999996</v>
      </c>
      <c r="N79" s="354"/>
      <c r="O79" s="352">
        <f t="shared" si="27"/>
        <v>0.51284042752635417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0.19220000000000001</v>
      </c>
      <c r="E80" s="34">
        <v>0.29339999999999999</v>
      </c>
      <c r="F80" s="34">
        <v>0</v>
      </c>
      <c r="G80" s="34">
        <v>0.29339999999999999</v>
      </c>
      <c r="H80" s="34">
        <v>0.29339999999999999</v>
      </c>
      <c r="I80" s="34">
        <v>0</v>
      </c>
      <c r="J80" s="34">
        <v>0.32019999999999998</v>
      </c>
      <c r="K80" s="34">
        <v>0.29339999999999999</v>
      </c>
      <c r="L80" s="34">
        <v>0</v>
      </c>
      <c r="M80" s="34">
        <v>0.29339999999999999</v>
      </c>
      <c r="N80" s="39"/>
      <c r="O80" s="89">
        <f t="shared" si="27"/>
        <v>0.26628271922006802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0.2261</v>
      </c>
      <c r="E81" s="34">
        <v>0.2261</v>
      </c>
      <c r="F81" s="34">
        <v>0</v>
      </c>
      <c r="G81" s="34">
        <v>0.2261</v>
      </c>
      <c r="H81" s="34">
        <v>0.2261</v>
      </c>
      <c r="I81" s="34">
        <v>0</v>
      </c>
      <c r="J81" s="34">
        <v>0.2261</v>
      </c>
      <c r="K81" s="34">
        <v>0.2261</v>
      </c>
      <c r="L81" s="34">
        <v>0</v>
      </c>
      <c r="M81" s="34">
        <v>0.2261</v>
      </c>
      <c r="N81" s="39"/>
      <c r="O81" s="89">
        <f t="shared" si="27"/>
        <v>0.22609999999999997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2.0457708306286293E-2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2.0457708306286293E-2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0.41997954963265205</v>
      </c>
      <c r="E92" s="354">
        <f t="shared" si="41"/>
        <v>0.59839005796686706</v>
      </c>
      <c r="F92" s="354">
        <f t="shared" si="41"/>
        <v>0</v>
      </c>
      <c r="G92" s="354">
        <f t="shared" si="41"/>
        <v>1.0998597930708671</v>
      </c>
      <c r="H92" s="354">
        <f t="shared" si="41"/>
        <v>0.65210165289486721</v>
      </c>
      <c r="I92" s="354">
        <f t="shared" si="41"/>
        <v>0</v>
      </c>
      <c r="J92" s="354">
        <f t="shared" si="41"/>
        <v>0.7803248959410265</v>
      </c>
      <c r="K92" s="354">
        <f t="shared" si="41"/>
        <v>0.7172599979028671</v>
      </c>
      <c r="L92" s="354"/>
      <c r="M92" s="354">
        <f>SUM(M95,M97)</f>
        <v>0.81004706822286721</v>
      </c>
      <c r="N92" s="354"/>
      <c r="O92" s="352">
        <f t="shared" si="27"/>
        <v>0.5980213030921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4.936986289</v>
      </c>
      <c r="E94" s="360">
        <f t="shared" si="42"/>
        <v>7.0342556303999988</v>
      </c>
      <c r="F94" s="360">
        <f t="shared" si="42"/>
        <v>0</v>
      </c>
      <c r="G94" s="360">
        <f t="shared" si="42"/>
        <v>12.929183630399999</v>
      </c>
      <c r="H94" s="360">
        <f t="shared" si="42"/>
        <v>7.6656516303999993</v>
      </c>
      <c r="I94" s="360">
        <f t="shared" si="42"/>
        <v>0</v>
      </c>
      <c r="J94" s="360">
        <f t="shared" si="42"/>
        <v>9.1729545298000001</v>
      </c>
      <c r="K94" s="360">
        <f t="shared" si="42"/>
        <v>8.4316076303999985</v>
      </c>
      <c r="L94" s="360">
        <f t="shared" si="42"/>
        <v>0</v>
      </c>
      <c r="M94" s="360">
        <f t="shared" si="42"/>
        <v>9.5223476303999988</v>
      </c>
      <c r="N94" s="361"/>
      <c r="O94" s="455">
        <f t="shared" si="27"/>
        <v>7.0299208056155074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0.102852235358737</v>
      </c>
      <c r="E95" s="354">
        <f t="shared" si="43"/>
        <v>0.14654464754812319</v>
      </c>
      <c r="F95" s="354">
        <f t="shared" si="43"/>
        <v>0</v>
      </c>
      <c r="G95" s="354">
        <f t="shared" si="43"/>
        <v>0.26935368257212317</v>
      </c>
      <c r="H95" s="354">
        <f t="shared" si="43"/>
        <v>0.1596985204161232</v>
      </c>
      <c r="I95" s="354">
        <f t="shared" si="43"/>
        <v>0</v>
      </c>
      <c r="J95" s="354">
        <f t="shared" si="43"/>
        <v>0.1911001617193234</v>
      </c>
      <c r="K95" s="354">
        <f t="shared" si="43"/>
        <v>0.17565568176412319</v>
      </c>
      <c r="L95" s="354"/>
      <c r="M95" s="354">
        <f>SUM(M96:M96)</f>
        <v>0.19837906818412318</v>
      </c>
      <c r="N95" s="354"/>
      <c r="O95" s="352">
        <f t="shared" si="27"/>
        <v>0.14645434014338787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0.102852235358737</v>
      </c>
      <c r="E96" s="246">
        <f t="shared" si="44"/>
        <v>0.14654464754812319</v>
      </c>
      <c r="F96" s="246">
        <f t="shared" si="44"/>
        <v>0</v>
      </c>
      <c r="G96" s="246">
        <f t="shared" si="44"/>
        <v>0.26935368257212317</v>
      </c>
      <c r="H96" s="246">
        <f t="shared" si="44"/>
        <v>0.1596985204161232</v>
      </c>
      <c r="I96" s="246">
        <f t="shared" si="44"/>
        <v>0</v>
      </c>
      <c r="J96" s="246">
        <f t="shared" si="44"/>
        <v>0.1911001617193234</v>
      </c>
      <c r="K96" s="246">
        <f t="shared" si="44"/>
        <v>0.17565568176412319</v>
      </c>
      <c r="L96" s="34"/>
      <c r="M96" s="246">
        <f t="shared" si="44"/>
        <v>0.19837906818412318</v>
      </c>
      <c r="N96" s="39"/>
      <c r="O96" s="246">
        <f t="shared" si="27"/>
        <v>0.14645434014338787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0.31712731427391505</v>
      </c>
      <c r="E97" s="354">
        <f t="shared" si="45"/>
        <v>0.45184541041874393</v>
      </c>
      <c r="F97" s="354">
        <f t="shared" si="45"/>
        <v>0</v>
      </c>
      <c r="G97" s="354">
        <f t="shared" si="45"/>
        <v>0.8305061104987439</v>
      </c>
      <c r="H97" s="354">
        <f t="shared" si="45"/>
        <v>0.49240313247874401</v>
      </c>
      <c r="I97" s="354">
        <f t="shared" si="45"/>
        <v>0</v>
      </c>
      <c r="J97" s="354">
        <f t="shared" si="45"/>
        <v>0.58922473422170307</v>
      </c>
      <c r="K97" s="354">
        <f t="shared" si="45"/>
        <v>0.54160431613874394</v>
      </c>
      <c r="L97" s="354"/>
      <c r="M97" s="354">
        <f t="shared" si="45"/>
        <v>0.611668000038744</v>
      </c>
      <c r="N97" s="354"/>
      <c r="O97" s="352">
        <f t="shared" si="27"/>
        <v>0.45156696294871213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0.102852235358737</v>
      </c>
      <c r="E98" s="39">
        <f t="shared" si="46"/>
        <v>0.14654464754812319</v>
      </c>
      <c r="F98" s="39">
        <f t="shared" si="46"/>
        <v>0</v>
      </c>
      <c r="G98" s="39">
        <f t="shared" si="46"/>
        <v>0.26935368257212317</v>
      </c>
      <c r="H98" s="39">
        <f t="shared" si="46"/>
        <v>0.1596985204161232</v>
      </c>
      <c r="I98" s="39">
        <f t="shared" si="46"/>
        <v>0</v>
      </c>
      <c r="J98" s="39">
        <f t="shared" si="46"/>
        <v>0.1911001617193234</v>
      </c>
      <c r="K98" s="39">
        <f t="shared" si="46"/>
        <v>0.17565568176412319</v>
      </c>
      <c r="L98" s="39"/>
      <c r="M98" s="39">
        <f t="shared" si="46"/>
        <v>0.19837906818412318</v>
      </c>
      <c r="N98" s="39"/>
      <c r="O98" s="246">
        <f t="shared" si="27"/>
        <v>0.14645434014338787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0.21427507891517802</v>
      </c>
      <c r="E99" s="246">
        <f t="shared" si="47"/>
        <v>0.30530076287062075</v>
      </c>
      <c r="F99" s="246">
        <f t="shared" si="47"/>
        <v>0</v>
      </c>
      <c r="G99" s="246">
        <f t="shared" si="47"/>
        <v>0.56115242792662079</v>
      </c>
      <c r="H99" s="246">
        <f t="shared" si="47"/>
        <v>0.33270461206262081</v>
      </c>
      <c r="I99" s="246">
        <f t="shared" si="47"/>
        <v>0</v>
      </c>
      <c r="J99" s="246">
        <f t="shared" si="47"/>
        <v>0.39812457250237965</v>
      </c>
      <c r="K99" s="246">
        <f t="shared" si="47"/>
        <v>0.36594863437462077</v>
      </c>
      <c r="L99" s="34"/>
      <c r="M99" s="246">
        <f t="shared" si="47"/>
        <v>0.41328893185462079</v>
      </c>
      <c r="N99" s="39"/>
      <c r="O99" s="246">
        <f t="shared" si="27"/>
        <v>0.30511262280532425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1.6299999999999999E-2</v>
      </c>
      <c r="E100" s="509">
        <v>1.6299999999999999E-2</v>
      </c>
      <c r="F100" s="509">
        <v>0</v>
      </c>
      <c r="G100" s="509">
        <v>1.6299999999999999E-2</v>
      </c>
      <c r="H100" s="509">
        <v>1.6299999999999999E-2</v>
      </c>
      <c r="I100" s="509">
        <v>0</v>
      </c>
      <c r="J100" s="509">
        <v>1.6299999999999999E-2</v>
      </c>
      <c r="K100" s="509">
        <v>1.6299999999999999E-2</v>
      </c>
      <c r="L100" s="509">
        <v>0</v>
      </c>
      <c r="M100" s="509">
        <v>1.6299999999999999E-2</v>
      </c>
      <c r="N100" s="367"/>
      <c r="O100" s="368">
        <f t="shared" si="27"/>
        <v>1.6299999999999995E-2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5.3732658386326522</v>
      </c>
      <c r="E101" s="340">
        <f t="shared" si="48"/>
        <v>7.6489456883668661</v>
      </c>
      <c r="F101" s="340">
        <f t="shared" si="48"/>
        <v>0</v>
      </c>
      <c r="G101" s="340">
        <f t="shared" si="48"/>
        <v>14.045343423470866</v>
      </c>
      <c r="H101" s="340">
        <f t="shared" si="48"/>
        <v>8.3340532832948657</v>
      </c>
      <c r="I101" s="340">
        <f t="shared" si="48"/>
        <v>0</v>
      </c>
      <c r="J101" s="340">
        <f t="shared" si="48"/>
        <v>9.969579425741026</v>
      </c>
      <c r="K101" s="340">
        <f t="shared" si="48"/>
        <v>9.1651676283028642</v>
      </c>
      <c r="L101" s="340">
        <f t="shared" si="48"/>
        <v>0</v>
      </c>
      <c r="M101" s="340">
        <f t="shared" si="48"/>
        <v>10.348694698622865</v>
      </c>
      <c r="N101" s="356"/>
      <c r="O101" s="467">
        <f t="shared" si="27"/>
        <v>7.6442421087076067</v>
      </c>
      <c r="P101" s="335" t="s">
        <v>310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0.31599670923525841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91</v>
      </c>
      <c r="F107" s="1">
        <v>0</v>
      </c>
      <c r="G107" s="1">
        <v>1</v>
      </c>
      <c r="H107" s="1">
        <v>52</v>
      </c>
      <c r="I107" s="1">
        <v>0</v>
      </c>
      <c r="J107" s="1">
        <v>4</v>
      </c>
      <c r="K107" s="1">
        <v>73</v>
      </c>
      <c r="L107" s="1">
        <v>5</v>
      </c>
      <c r="M107" s="1">
        <v>43</v>
      </c>
      <c r="O107" s="1">
        <f>SUM(C107:M107)</f>
        <v>297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245908.24</v>
      </c>
      <c r="E109" s="505">
        <v>628364.49</v>
      </c>
      <c r="F109" s="504">
        <v>0</v>
      </c>
      <c r="G109" s="505">
        <v>10843.21</v>
      </c>
      <c r="H109" s="505">
        <v>311307.5</v>
      </c>
      <c r="I109" s="504">
        <v>0</v>
      </c>
      <c r="J109" s="503">
        <v>25371.94</v>
      </c>
      <c r="K109" s="505">
        <v>399511.15</v>
      </c>
      <c r="L109" s="505">
        <v>18122.810000000001</v>
      </c>
      <c r="M109" s="505">
        <v>207050.92</v>
      </c>
      <c r="N109" s="342"/>
      <c r="O109" s="344">
        <f>SUM(C109:M109)</f>
        <v>1846480.2599999998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1.1496280000000001</v>
      </c>
      <c r="E111" s="354">
        <f t="shared" si="49"/>
        <v>1.365612</v>
      </c>
      <c r="F111" s="354">
        <f t="shared" si="49"/>
        <v>0</v>
      </c>
      <c r="G111" s="354">
        <f t="shared" si="49"/>
        <v>1.7236400000000001</v>
      </c>
      <c r="H111" s="354">
        <f t="shared" si="49"/>
        <v>1.981808</v>
      </c>
      <c r="I111" s="354"/>
      <c r="J111" s="354">
        <f t="shared" si="49"/>
        <v>2.4131040000000001</v>
      </c>
      <c r="K111" s="354">
        <f>SUM(K112:K117)</f>
        <v>2.8314639999999995</v>
      </c>
      <c r="L111" s="354">
        <f t="shared" si="49"/>
        <v>3.7769279999999998</v>
      </c>
      <c r="M111" s="354">
        <f t="shared" si="49"/>
        <v>3.8230400000000002</v>
      </c>
      <c r="N111" s="351"/>
      <c r="O111" s="352">
        <f t="shared" ref="O111:O149" si="50">(C111*$C$109+D111*$D$109+E111*$E$109+F111*$F$109+G111*$G$109+H111*$H$109+I111*$I$109+J111*$J$109+K111*$K$109+L111*$L$109+M111*$M$109)/$O$109</f>
        <v>2.0736130896665208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1.0184</v>
      </c>
      <c r="K112" s="34">
        <v>1.8940999999999999</v>
      </c>
      <c r="L112" s="34">
        <v>2.1107</v>
      </c>
      <c r="M112" s="34">
        <v>2.3010000000000002</v>
      </c>
      <c r="N112" s="34"/>
      <c r="O112" s="89">
        <f t="shared" si="50"/>
        <v>1.3521744692239495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6.1103999999999999E-2</v>
      </c>
      <c r="K113" s="39">
        <f t="shared" si="51"/>
        <v>7.5763999999999998E-2</v>
      </c>
      <c r="L113" s="39">
        <f t="shared" si="51"/>
        <v>8.4428000000000003E-2</v>
      </c>
      <c r="M113" s="39">
        <f t="shared" si="51"/>
        <v>9.2040000000000011E-2</v>
      </c>
      <c r="N113" s="34"/>
      <c r="O113" s="89">
        <f t="shared" si="50"/>
        <v>5.4366849442430545E-2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4.4900000000000002E-2</v>
      </c>
      <c r="E114" s="34">
        <v>4.3299999999999998E-2</v>
      </c>
      <c r="F114" s="34">
        <v>0</v>
      </c>
      <c r="G114" s="34">
        <v>0</v>
      </c>
      <c r="H114" s="34">
        <v>2.0799999999999999E-2</v>
      </c>
      <c r="I114" s="34">
        <v>0</v>
      </c>
      <c r="J114" s="34">
        <v>0.11459999999999999</v>
      </c>
      <c r="K114" s="34">
        <v>4.4999999999999998E-2</v>
      </c>
      <c r="L114" s="34">
        <v>0.3377</v>
      </c>
      <c r="M114" s="34">
        <v>5.0799999999999998E-2</v>
      </c>
      <c r="N114" s="34"/>
      <c r="O114" s="89">
        <f t="shared" si="50"/>
        <v>4.4543419131921842E-2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0.19572477735667754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0.1578</v>
      </c>
      <c r="E116" s="34">
        <v>0.21190000000000001</v>
      </c>
      <c r="F116" s="34">
        <v>0</v>
      </c>
      <c r="G116" s="34">
        <v>0.17469999999999999</v>
      </c>
      <c r="H116" s="34">
        <v>0.34949999999999998</v>
      </c>
      <c r="I116" s="34">
        <v>0</v>
      </c>
      <c r="J116" s="34">
        <v>0.65190000000000003</v>
      </c>
      <c r="K116" s="34">
        <v>0.5827</v>
      </c>
      <c r="L116" s="34">
        <v>1.0102</v>
      </c>
      <c r="M116" s="34">
        <v>1.1031</v>
      </c>
      <c r="N116" s="34"/>
      <c r="O116" s="89">
        <f t="shared" si="50"/>
        <v>0.42171676562900279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5.0868088825385006E-3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3.2554917164000003</v>
      </c>
      <c r="E118" s="354">
        <f t="shared" si="52"/>
        <v>5.1676416805000001</v>
      </c>
      <c r="F118" s="354">
        <f t="shared" si="52"/>
        <v>0</v>
      </c>
      <c r="G118" s="354">
        <f t="shared" si="52"/>
        <v>5.1676416805000001</v>
      </c>
      <c r="H118" s="354">
        <f t="shared" si="52"/>
        <v>5.1676416805000001</v>
      </c>
      <c r="I118" s="354"/>
      <c r="J118" s="354">
        <f>SUM(J119:J121,J125:J126)</f>
        <v>5.6405519230999994</v>
      </c>
      <c r="K118" s="354">
        <f>SUM(K119:K121,K125:K126)</f>
        <v>5.1676416805000001</v>
      </c>
      <c r="L118" s="354">
        <f>SUM(L119:L121,L125:L126)</f>
        <v>5.1676416805000001</v>
      </c>
      <c r="M118" s="354">
        <f>SUM(M119:M121,M125:M126)</f>
        <v>5.1676416805000001</v>
      </c>
      <c r="N118" s="351"/>
      <c r="O118" s="352">
        <f t="shared" si="50"/>
        <v>4.9194858827297816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1.7148000000000001</v>
      </c>
      <c r="E119" s="34">
        <v>2.6385000000000001</v>
      </c>
      <c r="F119" s="34">
        <v>0</v>
      </c>
      <c r="G119" s="34">
        <v>2.6385000000000001</v>
      </c>
      <c r="H119" s="34">
        <v>2.6385000000000001</v>
      </c>
      <c r="I119" s="34">
        <v>0</v>
      </c>
      <c r="J119" s="34">
        <v>2.8866999999999998</v>
      </c>
      <c r="K119" s="34">
        <v>2.6385000000000001</v>
      </c>
      <c r="L119" s="34">
        <v>2.6385000000000001</v>
      </c>
      <c r="M119" s="34">
        <v>2.6385000000000001</v>
      </c>
      <c r="N119" s="39"/>
      <c r="O119" s="89">
        <f t="shared" si="50"/>
        <v>2.5188950789162519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0.72689171640000005</v>
      </c>
      <c r="E120" s="39">
        <f t="shared" ref="E120:M120" si="53">E119*0.423893</f>
        <v>1.1184416805000001</v>
      </c>
      <c r="F120" s="39">
        <f t="shared" si="53"/>
        <v>0</v>
      </c>
      <c r="G120" s="39">
        <f t="shared" si="53"/>
        <v>1.1184416805000001</v>
      </c>
      <c r="H120" s="39">
        <f t="shared" si="53"/>
        <v>1.1184416805000001</v>
      </c>
      <c r="I120" s="39"/>
      <c r="J120" s="39">
        <f t="shared" si="53"/>
        <v>1.2236519231</v>
      </c>
      <c r="K120" s="39">
        <f t="shared" si="53"/>
        <v>1.1184416805000001</v>
      </c>
      <c r="L120" s="39">
        <f t="shared" si="53"/>
        <v>1.1184416805000001</v>
      </c>
      <c r="M120" s="39">
        <f t="shared" si="53"/>
        <v>1.1184416805000001</v>
      </c>
      <c r="N120" s="39"/>
      <c r="O120" s="89">
        <f t="shared" si="50"/>
        <v>1.0677419916870468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0.59889999999999999</v>
      </c>
      <c r="E121" s="43">
        <f t="shared" si="54"/>
        <v>1.0695999999999999</v>
      </c>
      <c r="F121" s="43">
        <f t="shared" si="54"/>
        <v>0</v>
      </c>
      <c r="G121" s="43">
        <f t="shared" ref="G121:H121" si="56">SUM(G122:G124)</f>
        <v>1.0695999999999999</v>
      </c>
      <c r="H121" s="43">
        <f t="shared" si="56"/>
        <v>1.0695999999999999</v>
      </c>
      <c r="I121" s="43"/>
      <c r="J121" s="43">
        <f>SUM(J122:J124)</f>
        <v>1.1578999999999999</v>
      </c>
      <c r="K121" s="43">
        <f t="shared" ref="K121:M121" si="57">SUM(K122:K124)</f>
        <v>1.0695999999999999</v>
      </c>
      <c r="L121" s="43">
        <f t="shared" si="57"/>
        <v>1.0695999999999999</v>
      </c>
      <c r="M121" s="43">
        <f t="shared" si="57"/>
        <v>1.0695999999999999</v>
      </c>
      <c r="N121" s="43"/>
      <c r="O121" s="75">
        <f t="shared" si="50"/>
        <v>1.0081270079919511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0.53500000000000003</v>
      </c>
      <c r="E122" s="34">
        <v>0.95540000000000003</v>
      </c>
      <c r="F122" s="34">
        <v>0</v>
      </c>
      <c r="G122" s="34">
        <v>0.95540000000000003</v>
      </c>
      <c r="H122" s="34">
        <v>0.95540000000000003</v>
      </c>
      <c r="I122" s="34">
        <v>0</v>
      </c>
      <c r="J122" s="34">
        <v>1.0390999999999999</v>
      </c>
      <c r="K122" s="34">
        <v>0.95540000000000003</v>
      </c>
      <c r="L122" s="34">
        <v>0.95540000000000003</v>
      </c>
      <c r="M122" s="34">
        <v>0.95540000000000003</v>
      </c>
      <c r="N122" s="39"/>
      <c r="O122" s="89">
        <f t="shared" si="50"/>
        <v>0.9005625912762264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5.67E-2</v>
      </c>
      <c r="E123" s="34">
        <v>0.1013</v>
      </c>
      <c r="F123" s="34">
        <v>0</v>
      </c>
      <c r="G123" s="34">
        <v>0.1013</v>
      </c>
      <c r="H123" s="34">
        <v>0.1013</v>
      </c>
      <c r="I123" s="34">
        <v>0</v>
      </c>
      <c r="J123" s="34">
        <v>0.10539999999999999</v>
      </c>
      <c r="K123" s="34">
        <v>0.1013</v>
      </c>
      <c r="L123" s="34">
        <v>0.1013</v>
      </c>
      <c r="M123" s="34">
        <v>0.1013</v>
      </c>
      <c r="N123" s="39"/>
      <c r="O123" s="89">
        <f t="shared" si="50"/>
        <v>9.5416653838476473E-2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7.1999999999999998E-3</v>
      </c>
      <c r="E124" s="34">
        <v>1.29E-2</v>
      </c>
      <c r="F124" s="34">
        <v>0</v>
      </c>
      <c r="G124" s="34">
        <v>1.29E-2</v>
      </c>
      <c r="H124" s="34">
        <v>1.29E-2</v>
      </c>
      <c r="I124" s="34">
        <v>0</v>
      </c>
      <c r="J124" s="34">
        <v>1.34E-2</v>
      </c>
      <c r="K124" s="34">
        <v>1.29E-2</v>
      </c>
      <c r="L124" s="34">
        <v>1.29E-2</v>
      </c>
      <c r="M124" s="34">
        <v>1.29E-2</v>
      </c>
      <c r="N124" s="39"/>
      <c r="O124" s="89">
        <f t="shared" si="50"/>
        <v>1.2147762877248417E-2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0.16350000000000001</v>
      </c>
      <c r="E125" s="34">
        <v>0.2621</v>
      </c>
      <c r="F125" s="34">
        <v>0</v>
      </c>
      <c r="G125" s="34">
        <v>0.2621</v>
      </c>
      <c r="H125" s="34">
        <v>0.2621</v>
      </c>
      <c r="I125" s="34">
        <v>0</v>
      </c>
      <c r="J125" s="34">
        <v>0.2858</v>
      </c>
      <c r="K125" s="34">
        <v>0.2621</v>
      </c>
      <c r="L125" s="34">
        <v>0.2621</v>
      </c>
      <c r="M125" s="34">
        <v>0.2621</v>
      </c>
      <c r="N125" s="39"/>
      <c r="O125" s="89">
        <f t="shared" si="50"/>
        <v>0.2492944271497384</v>
      </c>
    </row>
    <row r="126" spans="1:15" x14ac:dyDescent="0.3">
      <c r="A126" s="595"/>
      <c r="B126" t="s">
        <v>117</v>
      </c>
      <c r="C126" s="34">
        <v>0</v>
      </c>
      <c r="D126" s="34">
        <v>5.1400000000000001E-2</v>
      </c>
      <c r="E126" s="34">
        <v>7.9000000000000001E-2</v>
      </c>
      <c r="F126" s="34">
        <v>0</v>
      </c>
      <c r="G126" s="34">
        <v>7.9000000000000001E-2</v>
      </c>
      <c r="H126" s="34">
        <v>7.9000000000000001E-2</v>
      </c>
      <c r="I126" s="34">
        <v>0</v>
      </c>
      <c r="J126" s="34">
        <v>8.6499999999999994E-2</v>
      </c>
      <c r="K126" s="34">
        <v>7.9000000000000001E-2</v>
      </c>
      <c r="L126" s="34">
        <v>7.9000000000000001E-2</v>
      </c>
      <c r="M126" s="34">
        <v>7.9000000000000001E-2</v>
      </c>
      <c r="N126" s="39"/>
      <c r="O126" s="89">
        <f t="shared" si="50"/>
        <v>7.5427376984793779E-2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0.38419999999999999</v>
      </c>
      <c r="E127" s="354">
        <f t="shared" ref="E127:H127" si="58">SUM(E128:E130)</f>
        <v>0.49280000000000002</v>
      </c>
      <c r="F127" s="354">
        <f t="shared" si="58"/>
        <v>0</v>
      </c>
      <c r="G127" s="354">
        <f t="shared" si="58"/>
        <v>0.49280000000000002</v>
      </c>
      <c r="H127" s="354">
        <f t="shared" si="58"/>
        <v>0.49280000000000002</v>
      </c>
      <c r="I127" s="354"/>
      <c r="J127" s="354">
        <f>SUM(J128:J130)</f>
        <v>1.0623999999999998</v>
      </c>
      <c r="K127" s="354">
        <f t="shared" ref="K127:M127" si="59">SUM(K128:K130)</f>
        <v>0.49280000000000002</v>
      </c>
      <c r="L127" s="354">
        <f t="shared" si="59"/>
        <v>0.49280000000000002</v>
      </c>
      <c r="M127" s="354">
        <f t="shared" si="59"/>
        <v>0.49280000000000002</v>
      </c>
      <c r="N127" s="354"/>
      <c r="O127" s="352">
        <f t="shared" si="50"/>
        <v>0.48616371034911593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0.18490000000000001</v>
      </c>
      <c r="E128" s="34">
        <v>0.29349999999999998</v>
      </c>
      <c r="F128" s="34">
        <v>0</v>
      </c>
      <c r="G128" s="34">
        <v>0.29349999999999998</v>
      </c>
      <c r="H128" s="34">
        <v>0.29349999999999998</v>
      </c>
      <c r="I128" s="34">
        <v>0</v>
      </c>
      <c r="J128" s="34">
        <v>0.32029999999999997</v>
      </c>
      <c r="K128" s="34">
        <v>0.29349999999999998</v>
      </c>
      <c r="L128" s="34">
        <v>0.29349999999999998</v>
      </c>
      <c r="M128" s="34">
        <v>0.29349999999999998</v>
      </c>
      <c r="N128" s="39"/>
      <c r="O128" s="89">
        <f t="shared" si="50"/>
        <v>0.27940525583414577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0.1993</v>
      </c>
      <c r="E129" s="34">
        <v>0.1993</v>
      </c>
      <c r="F129" s="34">
        <v>0</v>
      </c>
      <c r="G129" s="34">
        <v>0.1993</v>
      </c>
      <c r="H129" s="34">
        <v>0.1993</v>
      </c>
      <c r="I129" s="34">
        <v>0</v>
      </c>
      <c r="J129" s="34">
        <v>0.1993</v>
      </c>
      <c r="K129" s="34">
        <v>0.1993</v>
      </c>
      <c r="L129" s="34">
        <v>0.1993</v>
      </c>
      <c r="M129" s="34">
        <v>0.1993</v>
      </c>
      <c r="N129" s="39"/>
      <c r="O129" s="89">
        <f t="shared" si="50"/>
        <v>0.19930000000000003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7.4584545149700109E-3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7.4584545149700109E-3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0.40741784963471528</v>
      </c>
      <c r="E140" s="354">
        <f t="shared" si="62"/>
        <v>0.59769233449277404</v>
      </c>
      <c r="F140" s="354">
        <f t="shared" si="62"/>
        <v>0</v>
      </c>
      <c r="G140" s="354">
        <f t="shared" si="62"/>
        <v>0.62814906039677398</v>
      </c>
      <c r="H140" s="354">
        <f t="shared" si="62"/>
        <v>0.65011089582077408</v>
      </c>
      <c r="I140" s="354"/>
      <c r="J140" s="354">
        <f t="shared" si="62"/>
        <v>0.77548464526627081</v>
      </c>
      <c r="K140" s="354">
        <f t="shared" si="62"/>
        <v>0.72238943242877407</v>
      </c>
      <c r="L140" s="354">
        <f t="shared" si="62"/>
        <v>0.8028181639807741</v>
      </c>
      <c r="M140" s="354">
        <f t="shared" si="62"/>
        <v>0.80674081959677402</v>
      </c>
      <c r="N140" s="354"/>
      <c r="O140" s="352">
        <f t="shared" si="50"/>
        <v>0.63624591789578733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4.7893197164000005</v>
      </c>
      <c r="E142" s="360">
        <f t="shared" si="63"/>
        <v>7.0260536805000005</v>
      </c>
      <c r="F142" s="360">
        <f t="shared" si="63"/>
        <v>0</v>
      </c>
      <c r="G142" s="360">
        <f t="shared" si="63"/>
        <v>7.3840816804999996</v>
      </c>
      <c r="H142" s="360">
        <f t="shared" si="63"/>
        <v>7.6422496805</v>
      </c>
      <c r="I142" s="360">
        <f t="shared" si="63"/>
        <v>0</v>
      </c>
      <c r="J142" s="360">
        <f t="shared" si="63"/>
        <v>9.1160559230999993</v>
      </c>
      <c r="K142" s="360">
        <f t="shared" si="63"/>
        <v>8.4919056805000004</v>
      </c>
      <c r="L142" s="360">
        <f t="shared" si="63"/>
        <v>9.4373696804999998</v>
      </c>
      <c r="M142" s="360">
        <f t="shared" si="63"/>
        <v>9.4834816805000006</v>
      </c>
      <c r="N142" s="361"/>
      <c r="O142" s="362">
        <f t="shared" si="50"/>
        <v>7.4792626827454187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9.9775897651761217E-2</v>
      </c>
      <c r="E143" s="354">
        <f t="shared" si="64"/>
        <v>0.14637377632585652</v>
      </c>
      <c r="F143" s="354">
        <f t="shared" si="64"/>
        <v>0</v>
      </c>
      <c r="G143" s="354">
        <f t="shared" si="64"/>
        <v>0.1538325736498565</v>
      </c>
      <c r="H143" s="354">
        <f t="shared" si="64"/>
        <v>0.15921098759385652</v>
      </c>
      <c r="I143" s="354"/>
      <c r="J143" s="354">
        <f t="shared" si="64"/>
        <v>0.1899147930459423</v>
      </c>
      <c r="K143" s="354">
        <f t="shared" si="64"/>
        <v>0.17691187104185652</v>
      </c>
      <c r="L143" s="354">
        <f t="shared" si="64"/>
        <v>0.1966087225538565</v>
      </c>
      <c r="M143" s="354">
        <f t="shared" si="64"/>
        <v>0.19756937384985651</v>
      </c>
      <c r="N143" s="354"/>
      <c r="O143" s="352">
        <f t="shared" si="50"/>
        <v>0.15581547946963531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9.9775897651761217E-2</v>
      </c>
      <c r="E144" s="246">
        <f t="shared" si="65"/>
        <v>0.14637377632585652</v>
      </c>
      <c r="F144" s="246">
        <f t="shared" si="65"/>
        <v>0</v>
      </c>
      <c r="G144" s="246">
        <f t="shared" si="65"/>
        <v>0.1538325736498565</v>
      </c>
      <c r="H144" s="246">
        <f t="shared" si="65"/>
        <v>0.15921098759385652</v>
      </c>
      <c r="I144" s="34"/>
      <c r="J144" s="246">
        <f t="shared" si="65"/>
        <v>0.1899147930459423</v>
      </c>
      <c r="K144" s="246">
        <f t="shared" si="65"/>
        <v>0.17691187104185652</v>
      </c>
      <c r="L144" s="246">
        <f t="shared" si="65"/>
        <v>0.1966087225538565</v>
      </c>
      <c r="M144" s="246">
        <f t="shared" si="65"/>
        <v>0.19756937384985651</v>
      </c>
      <c r="N144" s="39"/>
      <c r="O144" s="246">
        <f t="shared" si="50"/>
        <v>0.15581547946963531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0.30764195198295408</v>
      </c>
      <c r="E145" s="354">
        <f t="shared" ref="E145:M145" si="66">SUM(E146,E147)</f>
        <v>0.45131855816691757</v>
      </c>
      <c r="F145" s="354">
        <f t="shared" si="66"/>
        <v>0</v>
      </c>
      <c r="G145" s="354">
        <f t="shared" si="66"/>
        <v>0.47431648674691751</v>
      </c>
      <c r="H145" s="354">
        <f t="shared" si="66"/>
        <v>0.49089990822691754</v>
      </c>
      <c r="I145" s="354"/>
      <c r="J145" s="354">
        <f t="shared" si="66"/>
        <v>0.58556985222032853</v>
      </c>
      <c r="K145" s="354">
        <f t="shared" si="66"/>
        <v>0.54547756138691761</v>
      </c>
      <c r="L145" s="354">
        <f t="shared" si="66"/>
        <v>0.60620944142691757</v>
      </c>
      <c r="M145" s="354">
        <f t="shared" si="66"/>
        <v>0.60917144574691751</v>
      </c>
      <c r="N145" s="354"/>
      <c r="O145" s="352">
        <f t="shared" si="50"/>
        <v>0.48043043842615207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9.9775897651761217E-2</v>
      </c>
      <c r="E146" s="39">
        <f>E144</f>
        <v>0.14637377632585652</v>
      </c>
      <c r="F146" s="39">
        <f t="shared" si="67"/>
        <v>0</v>
      </c>
      <c r="G146" s="39">
        <f t="shared" si="67"/>
        <v>0.1538325736498565</v>
      </c>
      <c r="H146" s="39">
        <f t="shared" si="67"/>
        <v>0.15921098759385652</v>
      </c>
      <c r="I146" s="39"/>
      <c r="J146" s="39">
        <f t="shared" si="67"/>
        <v>0.1899147930459423</v>
      </c>
      <c r="K146" s="39">
        <f t="shared" si="67"/>
        <v>0.17691187104185652</v>
      </c>
      <c r="L146" s="39">
        <f t="shared" si="67"/>
        <v>0.1966087225538565</v>
      </c>
      <c r="M146" s="39">
        <f t="shared" si="67"/>
        <v>0.19756937384985651</v>
      </c>
      <c r="N146" s="39"/>
      <c r="O146" s="39">
        <f t="shared" si="50"/>
        <v>0.15581547946963531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0.20786605433119285</v>
      </c>
      <c r="E147" s="246">
        <f t="shared" si="68"/>
        <v>0.30494478184106105</v>
      </c>
      <c r="F147" s="246">
        <f t="shared" si="68"/>
        <v>0</v>
      </c>
      <c r="G147" s="246">
        <f t="shared" si="68"/>
        <v>0.32048391309706098</v>
      </c>
      <c r="H147" s="246">
        <f t="shared" si="68"/>
        <v>0.33168892063306105</v>
      </c>
      <c r="I147" s="34"/>
      <c r="J147" s="246">
        <f t="shared" si="68"/>
        <v>0.3956550591743862</v>
      </c>
      <c r="K147" s="246">
        <f t="shared" si="68"/>
        <v>0.36856569034506104</v>
      </c>
      <c r="L147" s="246">
        <f t="shared" si="68"/>
        <v>0.40960071887306104</v>
      </c>
      <c r="M147" s="246">
        <f t="shared" si="68"/>
        <v>0.41160207189706105</v>
      </c>
      <c r="N147" s="39"/>
      <c r="O147" s="246">
        <f t="shared" si="50"/>
        <v>0.32461495895651671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1.7100000000000001E-2</v>
      </c>
      <c r="E148" s="509">
        <v>1.7100000000000001E-2</v>
      </c>
      <c r="F148" s="509">
        <v>0</v>
      </c>
      <c r="G148" s="509">
        <v>1.7100000000000001E-2</v>
      </c>
      <c r="H148" s="509">
        <v>1.7100000000000001E-2</v>
      </c>
      <c r="I148" s="509">
        <v>0</v>
      </c>
      <c r="J148" s="509">
        <v>1.7100000000000001E-2</v>
      </c>
      <c r="K148" s="509">
        <v>1.7100000000000001E-2</v>
      </c>
      <c r="L148" s="509">
        <v>1.7100000000000001E-2</v>
      </c>
      <c r="M148" s="509">
        <v>1.7100000000000001E-2</v>
      </c>
      <c r="N148" s="367"/>
      <c r="O148" s="368">
        <f t="shared" si="50"/>
        <v>1.7100000000000001E-2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5.2138375660347158</v>
      </c>
      <c r="E149" s="340">
        <f t="shared" si="69"/>
        <v>7.6408460149927748</v>
      </c>
      <c r="F149" s="340">
        <f t="shared" si="69"/>
        <v>0</v>
      </c>
      <c r="G149" s="340">
        <f t="shared" si="69"/>
        <v>8.0293307408967731</v>
      </c>
      <c r="H149" s="340">
        <f t="shared" si="69"/>
        <v>8.3094605763207738</v>
      </c>
      <c r="I149" s="340">
        <f t="shared" si="69"/>
        <v>0</v>
      </c>
      <c r="J149" s="340">
        <f t="shared" si="69"/>
        <v>9.9086405683662697</v>
      </c>
      <c r="K149" s="340">
        <f t="shared" si="69"/>
        <v>9.231395112928773</v>
      </c>
      <c r="L149" s="340">
        <f t="shared" si="69"/>
        <v>10.257287844480773</v>
      </c>
      <c r="M149" s="340">
        <f t="shared" si="69"/>
        <v>10.307322500096774</v>
      </c>
      <c r="N149" s="369"/>
      <c r="O149" s="467">
        <f t="shared" si="50"/>
        <v>8.1326086006412055</v>
      </c>
      <c r="P149" t="s">
        <v>311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0.33618474124120379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123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41</v>
      </c>
      <c r="L155" s="1">
        <v>12</v>
      </c>
      <c r="M155" s="1">
        <v>66</v>
      </c>
      <c r="O155" s="1">
        <f>SUM(C155:M155)</f>
        <v>334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6124.33</v>
      </c>
      <c r="D157" s="505">
        <v>177670.12</v>
      </c>
      <c r="E157" s="505">
        <v>920802.98</v>
      </c>
      <c r="F157" s="504">
        <v>0</v>
      </c>
      <c r="G157" s="504">
        <v>0</v>
      </c>
      <c r="H157" s="505">
        <v>366881.66</v>
      </c>
      <c r="I157" s="504">
        <v>0</v>
      </c>
      <c r="J157" s="502">
        <v>0</v>
      </c>
      <c r="K157" s="505">
        <v>227751.27</v>
      </c>
      <c r="L157" s="505">
        <v>58535.17</v>
      </c>
      <c r="M157" s="505">
        <v>308093.98</v>
      </c>
      <c r="N157" s="342"/>
      <c r="O157" s="344">
        <f>SUM(C157:M157)</f>
        <v>2065859.5099999998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0.81589999999999996</v>
      </c>
      <c r="D159" s="354">
        <f>SUM(D160:D164)</f>
        <v>1.1504239999999999</v>
      </c>
      <c r="E159" s="354">
        <f t="shared" ref="E159:H159" si="70">SUM(E160:E164)</f>
        <v>1.3378080000000001</v>
      </c>
      <c r="F159" s="354">
        <f t="shared" si="70"/>
        <v>0</v>
      </c>
      <c r="G159" s="354">
        <f t="shared" si="70"/>
        <v>0</v>
      </c>
      <c r="H159" s="354">
        <f t="shared" si="70"/>
        <v>2.0189080000000001</v>
      </c>
      <c r="I159" s="354"/>
      <c r="J159" s="354"/>
      <c r="K159" s="354">
        <f>SUM(K160:K164)</f>
        <v>2.8501639999999995</v>
      </c>
      <c r="L159" s="354">
        <f>SUM(L160:L164)</f>
        <v>3.2760439999999997</v>
      </c>
      <c r="M159" s="354">
        <f t="shared" ref="M159" si="71">SUM(M160:M164)</f>
        <v>4.0035000000000007</v>
      </c>
      <c r="N159" s="354"/>
      <c r="O159" s="352">
        <f t="shared" ref="O159:O197" si="72">(C159*$C$157+D159*$D$157+E159*$E$157+F159*$F$157+G159*$G$157+H159*$H$157+I159*$I$157+J159*$J$157+K159*$K$157+L159*$L$157+M159*$M$157)/$O$157</f>
        <v>2.0603033332981879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2.0785999999999998</v>
      </c>
      <c r="M160" s="34">
        <v>2.4525000000000001</v>
      </c>
      <c r="N160" s="34"/>
      <c r="O160" s="89">
        <f t="shared" si="72"/>
        <v>1.3477820763905675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8.3143999999999996E-2</v>
      </c>
      <c r="M161" s="39">
        <f t="shared" si="73"/>
        <v>9.8100000000000007E-2</v>
      </c>
      <c r="N161" s="34"/>
      <c r="O161" s="89">
        <f t="shared" si="72"/>
        <v>5.3911283055622705E-2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3.2000000000000001E-2</v>
      </c>
      <c r="F162" s="34">
        <v>0</v>
      </c>
      <c r="G162" s="34">
        <v>0</v>
      </c>
      <c r="H162" s="34">
        <v>2.3699999999999999E-2</v>
      </c>
      <c r="I162" s="34">
        <v>0</v>
      </c>
      <c r="J162" s="34">
        <v>0</v>
      </c>
      <c r="K162" s="34">
        <v>7.0199999999999999E-2</v>
      </c>
      <c r="L162" s="34">
        <v>0.12989999999999999</v>
      </c>
      <c r="M162" s="34">
        <v>4.0899999999999999E-2</v>
      </c>
      <c r="N162" s="34"/>
      <c r="O162" s="89">
        <f t="shared" si="72"/>
        <v>3.7402099133546605E-2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0.19523723093977483</v>
      </c>
    </row>
    <row r="164" spans="1:15" x14ac:dyDescent="0.3">
      <c r="A164" s="2" t="s">
        <v>6</v>
      </c>
      <c r="B164" t="s">
        <v>33</v>
      </c>
      <c r="C164" s="34">
        <v>0.1244</v>
      </c>
      <c r="D164" s="34">
        <v>0.18720000000000001</v>
      </c>
      <c r="E164" s="34">
        <v>0.19550000000000001</v>
      </c>
      <c r="F164" s="34">
        <v>0</v>
      </c>
      <c r="G164" s="34">
        <v>0</v>
      </c>
      <c r="H164" s="34">
        <v>0.38369999999999999</v>
      </c>
      <c r="I164" s="34">
        <v>0</v>
      </c>
      <c r="J164" s="34">
        <v>0</v>
      </c>
      <c r="K164" s="34">
        <v>0.57630000000000003</v>
      </c>
      <c r="L164" s="34">
        <v>0.75060000000000004</v>
      </c>
      <c r="M164" s="34">
        <v>1.1359999999999999</v>
      </c>
      <c r="N164" s="34"/>
      <c r="O164" s="89">
        <f t="shared" si="72"/>
        <v>0.42597064377867594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3.4226582764999995</v>
      </c>
      <c r="D166" s="354">
        <f t="shared" si="74"/>
        <v>3.4226582764999995</v>
      </c>
      <c r="E166" s="354">
        <f t="shared" si="74"/>
        <v>5.3628034437999998</v>
      </c>
      <c r="F166" s="354">
        <f t="shared" si="74"/>
        <v>0</v>
      </c>
      <c r="G166" s="354">
        <f t="shared" si="74"/>
        <v>0</v>
      </c>
      <c r="H166" s="354">
        <f t="shared" si="74"/>
        <v>5.3628034437999998</v>
      </c>
      <c r="I166" s="354"/>
      <c r="J166" s="354"/>
      <c r="K166" s="354">
        <f>SUM(K167:K169,K173:K174)</f>
        <v>5.3628034437999998</v>
      </c>
      <c r="L166" s="354">
        <f>SUM(L167:L169,L173:L174)</f>
        <v>5.3628034437999998</v>
      </c>
      <c r="M166" s="354">
        <f>SUM(M167:M169,M173:M174)</f>
        <v>5.3628034437999998</v>
      </c>
      <c r="N166" s="351"/>
      <c r="O166" s="352">
        <f t="shared" si="72"/>
        <v>5.1901934903070535</v>
      </c>
    </row>
    <row r="167" spans="1:15" x14ac:dyDescent="0.3">
      <c r="A167" s="2" t="s">
        <v>115</v>
      </c>
      <c r="B167" t="s">
        <v>114</v>
      </c>
      <c r="C167" s="34">
        <v>1.8105</v>
      </c>
      <c r="D167" s="34">
        <v>1.8105</v>
      </c>
      <c r="E167" s="34">
        <v>2.7566000000000002</v>
      </c>
      <c r="F167" s="34">
        <v>0</v>
      </c>
      <c r="G167" s="34">
        <v>0</v>
      </c>
      <c r="H167" s="34">
        <v>2.7566000000000002</v>
      </c>
      <c r="I167" s="34">
        <v>0</v>
      </c>
      <c r="J167" s="34">
        <v>0</v>
      </c>
      <c r="K167" s="34">
        <v>2.7566000000000002</v>
      </c>
      <c r="L167" s="34">
        <v>2.7566000000000002</v>
      </c>
      <c r="M167" s="34">
        <v>2.7566000000000002</v>
      </c>
      <c r="N167" s="39"/>
      <c r="O167" s="89">
        <f t="shared" si="72"/>
        <v>2.6724278051807118</v>
      </c>
    </row>
    <row r="168" spans="1:15" x14ac:dyDescent="0.3">
      <c r="A168" s="2" t="s">
        <v>116</v>
      </c>
      <c r="B168" t="s">
        <v>117</v>
      </c>
      <c r="C168" s="39">
        <f>C167*0.423893</f>
        <v>0.76745827649999998</v>
      </c>
      <c r="D168" s="39">
        <f>D167*0.423893</f>
        <v>0.76745827649999998</v>
      </c>
      <c r="E168" s="39">
        <f t="shared" ref="E168:H168" si="75">E167*0.423893</f>
        <v>1.1685034438000002</v>
      </c>
      <c r="F168" s="39">
        <f t="shared" si="75"/>
        <v>0</v>
      </c>
      <c r="G168" s="39">
        <f t="shared" si="75"/>
        <v>0</v>
      </c>
      <c r="H168" s="39">
        <f t="shared" si="75"/>
        <v>1.1685034438000002</v>
      </c>
      <c r="I168" s="39"/>
      <c r="J168" s="39"/>
      <c r="K168" s="39">
        <f t="shared" ref="K168:M168" si="76">K167*0.423893</f>
        <v>1.1685034438000002</v>
      </c>
      <c r="L168" s="39">
        <f t="shared" si="76"/>
        <v>1.1685034438000002</v>
      </c>
      <c r="M168" s="39">
        <f t="shared" si="76"/>
        <v>1.1685034438000002</v>
      </c>
      <c r="N168" s="39"/>
      <c r="O168" s="89">
        <f t="shared" si="72"/>
        <v>1.1328234396214676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0.61879999999999991</v>
      </c>
      <c r="D169" s="43">
        <f t="shared" ref="D169" si="78">SUM(D170:D172)</f>
        <v>0.61879999999999991</v>
      </c>
      <c r="E169" s="43">
        <f t="shared" si="77"/>
        <v>1.0836999999999999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1.0836999999999999</v>
      </c>
      <c r="I169" s="43"/>
      <c r="J169" s="43"/>
      <c r="K169" s="43">
        <f t="shared" ref="K169:M169" si="80">SUM(K170:K172)</f>
        <v>1.0836999999999999</v>
      </c>
      <c r="L169" s="43">
        <f t="shared" si="80"/>
        <v>1.0836999999999999</v>
      </c>
      <c r="M169" s="43">
        <f t="shared" si="80"/>
        <v>1.0836999999999999</v>
      </c>
      <c r="N169" s="43"/>
      <c r="O169" s="75">
        <f t="shared" si="72"/>
        <v>1.042338988086368</v>
      </c>
    </row>
    <row r="170" spans="1:15" x14ac:dyDescent="0.3">
      <c r="A170" s="2" t="s">
        <v>9</v>
      </c>
      <c r="B170" t="s">
        <v>108</v>
      </c>
      <c r="C170" s="34">
        <v>0.55269999999999997</v>
      </c>
      <c r="D170" s="34">
        <v>0.55269999999999997</v>
      </c>
      <c r="E170" s="34">
        <v>0.96789999999999998</v>
      </c>
      <c r="F170" s="34">
        <v>0</v>
      </c>
      <c r="G170" s="34">
        <v>0</v>
      </c>
      <c r="H170" s="34">
        <v>0.96789999999999998</v>
      </c>
      <c r="I170" s="34">
        <v>0</v>
      </c>
      <c r="J170" s="34">
        <v>0</v>
      </c>
      <c r="K170" s="34">
        <v>0.96789999999999998</v>
      </c>
      <c r="L170" s="34">
        <v>0.96789999999999998</v>
      </c>
      <c r="M170" s="34">
        <v>0.96789999999999998</v>
      </c>
      <c r="N170" s="39"/>
      <c r="O170" s="89">
        <f t="shared" si="72"/>
        <v>0.93096067509886005</v>
      </c>
    </row>
    <row r="171" spans="1:15" x14ac:dyDescent="0.3">
      <c r="A171" s="2" t="s">
        <v>10</v>
      </c>
      <c r="B171" t="s">
        <v>109</v>
      </c>
      <c r="C171" s="34">
        <v>5.8599999999999999E-2</v>
      </c>
      <c r="D171" s="34">
        <v>5.8599999999999999E-2</v>
      </c>
      <c r="E171" s="34">
        <v>0.1027</v>
      </c>
      <c r="F171" s="34">
        <v>0</v>
      </c>
      <c r="G171" s="34">
        <v>0</v>
      </c>
      <c r="H171" s="34">
        <v>0.1027</v>
      </c>
      <c r="I171" s="34">
        <v>0</v>
      </c>
      <c r="J171" s="34">
        <v>0</v>
      </c>
      <c r="K171" s="34">
        <v>0.1027</v>
      </c>
      <c r="L171" s="34">
        <v>0.1027</v>
      </c>
      <c r="M171" s="34">
        <v>0.1027</v>
      </c>
      <c r="N171" s="39"/>
      <c r="O171" s="89">
        <f t="shared" si="72"/>
        <v>9.8776531242436738E-2</v>
      </c>
    </row>
    <row r="172" spans="1:15" x14ac:dyDescent="0.3">
      <c r="A172" s="2" t="s">
        <v>11</v>
      </c>
      <c r="B172" t="s">
        <v>110</v>
      </c>
      <c r="C172" s="34">
        <v>7.4999999999999997E-3</v>
      </c>
      <c r="D172" s="34">
        <v>7.4999999999999997E-3</v>
      </c>
      <c r="E172" s="34">
        <v>1.3100000000000001E-2</v>
      </c>
      <c r="F172" s="34">
        <v>0</v>
      </c>
      <c r="G172" s="34">
        <v>0</v>
      </c>
      <c r="H172" s="34">
        <v>1.3100000000000001E-2</v>
      </c>
      <c r="I172" s="34">
        <v>0</v>
      </c>
      <c r="J172" s="34">
        <v>0</v>
      </c>
      <c r="K172" s="34">
        <v>1.3100000000000001E-2</v>
      </c>
      <c r="L172" s="34">
        <v>1.3100000000000001E-2</v>
      </c>
      <c r="M172" s="34">
        <v>1.3100000000000001E-2</v>
      </c>
      <c r="N172" s="39"/>
      <c r="O172" s="89">
        <f t="shared" si="72"/>
        <v>1.2601781745071329E-2</v>
      </c>
    </row>
    <row r="173" spans="1:15" x14ac:dyDescent="0.3">
      <c r="A173" s="595" t="s">
        <v>14</v>
      </c>
      <c r="B173" t="s">
        <v>118</v>
      </c>
      <c r="C173" s="34">
        <v>0.17169999999999999</v>
      </c>
      <c r="D173" s="34">
        <v>0.17169999999999999</v>
      </c>
      <c r="E173" s="34">
        <v>0.27139999999999997</v>
      </c>
      <c r="F173" s="34">
        <v>0</v>
      </c>
      <c r="G173" s="34">
        <v>0</v>
      </c>
      <c r="H173" s="34">
        <v>0.27139999999999997</v>
      </c>
      <c r="I173" s="34">
        <v>0</v>
      </c>
      <c r="J173" s="34">
        <v>0</v>
      </c>
      <c r="K173" s="34">
        <v>0.27139999999999997</v>
      </c>
      <c r="L173" s="34">
        <v>0.27139999999999997</v>
      </c>
      <c r="M173" s="34">
        <v>0.27139999999999997</v>
      </c>
      <c r="N173" s="39"/>
      <c r="O173" s="89">
        <f t="shared" si="72"/>
        <v>0.26252993571135924</v>
      </c>
    </row>
    <row r="174" spans="1:15" x14ac:dyDescent="0.3">
      <c r="A174" s="595"/>
      <c r="B174" t="s">
        <v>117</v>
      </c>
      <c r="C174" s="34">
        <v>5.4199999999999998E-2</v>
      </c>
      <c r="D174" s="34">
        <v>5.4199999999999998E-2</v>
      </c>
      <c r="E174" s="34">
        <v>8.2600000000000007E-2</v>
      </c>
      <c r="F174" s="34">
        <v>0</v>
      </c>
      <c r="G174" s="34">
        <v>0</v>
      </c>
      <c r="H174" s="34">
        <v>8.2600000000000007E-2</v>
      </c>
      <c r="I174" s="34">
        <v>0</v>
      </c>
      <c r="J174" s="34">
        <v>0</v>
      </c>
      <c r="K174" s="34">
        <v>8.2600000000000007E-2</v>
      </c>
      <c r="L174" s="34">
        <v>8.2600000000000007E-2</v>
      </c>
      <c r="M174" s="34">
        <v>8.2600000000000007E-2</v>
      </c>
      <c r="N174" s="39"/>
      <c r="O174" s="89">
        <f t="shared" si="72"/>
        <v>8.0073321707147468E-2</v>
      </c>
    </row>
    <row r="175" spans="1:15" x14ac:dyDescent="0.3">
      <c r="A175" s="349">
        <v>6</v>
      </c>
      <c r="B175" s="350" t="s">
        <v>42</v>
      </c>
      <c r="C175" s="354">
        <f>SUM(C176:C177)</f>
        <v>0.38700000000000001</v>
      </c>
      <c r="D175" s="354">
        <f>SUM(D176:D177)</f>
        <v>0.38700000000000001</v>
      </c>
      <c r="E175" s="354">
        <f t="shared" ref="E175:H175" si="81">SUM(E176:E177)</f>
        <v>0.49709999999999999</v>
      </c>
      <c r="F175" s="354">
        <f t="shared" si="81"/>
        <v>0</v>
      </c>
      <c r="G175" s="354">
        <f t="shared" si="81"/>
        <v>0</v>
      </c>
      <c r="H175" s="354">
        <f t="shared" si="81"/>
        <v>0.49709999999999999</v>
      </c>
      <c r="I175" s="354"/>
      <c r="J175" s="354"/>
      <c r="K175" s="354">
        <f t="shared" ref="K175:M175" si="82">SUM(K176:K177)</f>
        <v>0.49709999999999999</v>
      </c>
      <c r="L175" s="354">
        <f t="shared" si="82"/>
        <v>0.49709999999999999</v>
      </c>
      <c r="M175" s="354">
        <f t="shared" si="82"/>
        <v>0.49709999999999999</v>
      </c>
      <c r="N175" s="354"/>
      <c r="O175" s="352">
        <f t="shared" si="72"/>
        <v>0.48730467323792032</v>
      </c>
    </row>
    <row r="176" spans="1:15" x14ac:dyDescent="0.3">
      <c r="A176" s="2" t="s">
        <v>15</v>
      </c>
      <c r="B176" t="s">
        <v>43</v>
      </c>
      <c r="C176" s="34">
        <v>0.19439999999999999</v>
      </c>
      <c r="D176" s="34">
        <v>0.19439999999999999</v>
      </c>
      <c r="E176" s="34">
        <v>0.30449999999999999</v>
      </c>
      <c r="F176" s="34">
        <v>0</v>
      </c>
      <c r="G176" s="34">
        <v>0</v>
      </c>
      <c r="H176" s="34">
        <v>0.30449999999999999</v>
      </c>
      <c r="I176" s="34">
        <v>0</v>
      </c>
      <c r="J176" s="34">
        <v>0</v>
      </c>
      <c r="K176" s="34">
        <v>0.30449999999999999</v>
      </c>
      <c r="L176" s="34">
        <v>0.30449999999999999</v>
      </c>
      <c r="M176" s="34">
        <v>0.30449999999999999</v>
      </c>
      <c r="N176" s="39"/>
      <c r="O176" s="89">
        <f t="shared" si="72"/>
        <v>0.29470467323792027</v>
      </c>
    </row>
    <row r="177" spans="1:17" x14ac:dyDescent="0.3">
      <c r="A177" s="2" t="s">
        <v>16</v>
      </c>
      <c r="B177" t="s">
        <v>44</v>
      </c>
      <c r="C177" s="34">
        <v>0.19259999999999999</v>
      </c>
      <c r="D177" s="34">
        <v>0.19259999999999999</v>
      </c>
      <c r="E177" s="34">
        <v>0.19259999999999999</v>
      </c>
      <c r="F177" s="34">
        <v>0</v>
      </c>
      <c r="G177" s="34">
        <v>0</v>
      </c>
      <c r="H177" s="34">
        <v>0.19259999999999999</v>
      </c>
      <c r="I177" s="34">
        <v>0</v>
      </c>
      <c r="J177" s="34">
        <v>0</v>
      </c>
      <c r="K177" s="34">
        <v>0.19259999999999999</v>
      </c>
      <c r="L177" s="34">
        <v>0.19259999999999999</v>
      </c>
      <c r="M177" s="34">
        <v>0.19259999999999999</v>
      </c>
      <c r="N177" s="39"/>
      <c r="O177" s="89">
        <f t="shared" si="72"/>
        <v>0.19260000000000002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0.39348699146530197</v>
      </c>
      <c r="D188" s="354">
        <f t="shared" si="85"/>
        <v>0.42194427909730203</v>
      </c>
      <c r="E188" s="354">
        <f t="shared" si="85"/>
        <v>0.61229491710117834</v>
      </c>
      <c r="F188" s="354">
        <f t="shared" si="85"/>
        <v>0</v>
      </c>
      <c r="G188" s="354">
        <f t="shared" si="85"/>
        <v>0</v>
      </c>
      <c r="H188" s="354">
        <f t="shared" si="85"/>
        <v>0.67023473190117844</v>
      </c>
      <c r="I188" s="354"/>
      <c r="J188" s="354"/>
      <c r="K188" s="354">
        <f>SUM(K191,K193)</f>
        <v>0.74094801730917847</v>
      </c>
      <c r="L188" s="354">
        <f>SUM(L191,L193)</f>
        <v>0.77717677714917832</v>
      </c>
      <c r="M188" s="354">
        <f>SUM(M191,M193)</f>
        <v>0.83906000415717841</v>
      </c>
      <c r="N188" s="354"/>
      <c r="O188" s="352">
        <f t="shared" si="72"/>
        <v>0.65823929773345413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4.6255582764999996</v>
      </c>
      <c r="D190" s="360">
        <f t="shared" si="86"/>
        <v>4.9600822764999997</v>
      </c>
      <c r="E190" s="360">
        <f t="shared" si="86"/>
        <v>7.1977114437999994</v>
      </c>
      <c r="F190" s="360">
        <f t="shared" si="86"/>
        <v>0</v>
      </c>
      <c r="G190" s="360">
        <f t="shared" si="86"/>
        <v>0</v>
      </c>
      <c r="H190" s="360">
        <f t="shared" si="86"/>
        <v>7.8788114438000001</v>
      </c>
      <c r="I190" s="360">
        <f t="shared" si="86"/>
        <v>0</v>
      </c>
      <c r="J190" s="360">
        <f t="shared" si="86"/>
        <v>0</v>
      </c>
      <c r="K190" s="360">
        <f t="shared" si="86"/>
        <v>8.7100674437999999</v>
      </c>
      <c r="L190" s="360">
        <f t="shared" si="86"/>
        <v>9.1359474437999992</v>
      </c>
      <c r="M190" s="360">
        <f t="shared" si="86"/>
        <v>9.8634034437999993</v>
      </c>
      <c r="N190" s="361"/>
      <c r="O190" s="362">
        <f t="shared" si="72"/>
        <v>7.7378014968431614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9.6364255574324501E-2</v>
      </c>
      <c r="D191" s="354">
        <f t="shared" si="87"/>
        <v>0.1033333940663245</v>
      </c>
      <c r="E191" s="354">
        <f t="shared" si="87"/>
        <v>0.14994992250868538</v>
      </c>
      <c r="F191" s="354">
        <f t="shared" si="87"/>
        <v>0</v>
      </c>
      <c r="G191" s="354">
        <f t="shared" si="87"/>
        <v>0</v>
      </c>
      <c r="H191" s="354">
        <f t="shared" si="87"/>
        <v>0.1641392788086854</v>
      </c>
      <c r="I191" s="354"/>
      <c r="J191" s="354"/>
      <c r="K191" s="354">
        <f>SUM(K192:K192)</f>
        <v>0.18145683505668542</v>
      </c>
      <c r="L191" s="354">
        <f>SUM(L192:L192)</f>
        <v>0.19032919309668539</v>
      </c>
      <c r="M191" s="354">
        <f>SUM(M192:M192)</f>
        <v>0.2054842839446854</v>
      </c>
      <c r="N191" s="354"/>
      <c r="O191" s="352">
        <f t="shared" si="72"/>
        <v>0.16120161858373358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9.6364255574324501E-2</v>
      </c>
      <c r="D192" s="246">
        <f t="shared" si="88"/>
        <v>0.1033333940663245</v>
      </c>
      <c r="E192" s="246">
        <f t="shared" si="88"/>
        <v>0.14994992250868538</v>
      </c>
      <c r="F192" s="246">
        <f t="shared" si="88"/>
        <v>0</v>
      </c>
      <c r="G192" s="246">
        <f t="shared" si="88"/>
        <v>0</v>
      </c>
      <c r="H192" s="246">
        <f t="shared" si="88"/>
        <v>0.1641392788086854</v>
      </c>
      <c r="I192" s="34"/>
      <c r="J192" s="39"/>
      <c r="K192" s="246">
        <f>0.020833*K190</f>
        <v>0.18145683505668542</v>
      </c>
      <c r="L192" s="246">
        <f t="shared" ref="L192:M192" si="89">0.020833*L190</f>
        <v>0.19032919309668539</v>
      </c>
      <c r="M192" s="246">
        <f t="shared" si="89"/>
        <v>0.2054842839446854</v>
      </c>
      <c r="N192" s="39"/>
      <c r="O192" s="246">
        <f t="shared" si="72"/>
        <v>0.16120161858373358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0.29712273589097749</v>
      </c>
      <c r="D193" s="354">
        <f>SUM(D194,D195)</f>
        <v>0.31861088503097751</v>
      </c>
      <c r="E193" s="354">
        <f t="shared" ref="E193:M193" si="90">SUM(E194,E195)</f>
        <v>0.46234499459249295</v>
      </c>
      <c r="F193" s="354">
        <f t="shared" si="90"/>
        <v>0</v>
      </c>
      <c r="G193" s="354">
        <f t="shared" si="90"/>
        <v>0</v>
      </c>
      <c r="H193" s="354">
        <f t="shared" si="90"/>
        <v>0.50609545309249304</v>
      </c>
      <c r="I193" s="354"/>
      <c r="J193" s="354"/>
      <c r="K193" s="354">
        <f t="shared" si="90"/>
        <v>0.55949118225249306</v>
      </c>
      <c r="L193" s="354">
        <f t="shared" si="90"/>
        <v>0.58684758405249293</v>
      </c>
      <c r="M193" s="354">
        <f t="shared" si="90"/>
        <v>0.63357572021249298</v>
      </c>
      <c r="N193" s="354"/>
      <c r="O193" s="352">
        <f t="shared" si="72"/>
        <v>0.49703767914972047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9.6364255574324501E-2</v>
      </c>
      <c r="D194" s="39">
        <f t="shared" ref="D194:M194" si="91">D192</f>
        <v>0.1033333940663245</v>
      </c>
      <c r="E194" s="39">
        <f t="shared" si="91"/>
        <v>0.14994992250868538</v>
      </c>
      <c r="F194" s="39">
        <f t="shared" si="91"/>
        <v>0</v>
      </c>
      <c r="G194" s="39">
        <f t="shared" si="91"/>
        <v>0</v>
      </c>
      <c r="H194" s="39">
        <f>H192</f>
        <v>0.1641392788086854</v>
      </c>
      <c r="I194" s="39"/>
      <c r="J194" s="39"/>
      <c r="K194" s="39">
        <f t="shared" si="91"/>
        <v>0.18145683505668542</v>
      </c>
      <c r="L194" s="39">
        <f t="shared" si="91"/>
        <v>0.19032919309668539</v>
      </c>
      <c r="M194" s="39">
        <f t="shared" si="91"/>
        <v>0.2054842839446854</v>
      </c>
      <c r="N194" s="39"/>
      <c r="O194" s="246">
        <f t="shared" si="72"/>
        <v>0.16120161858373358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0.200758480316653</v>
      </c>
      <c r="D195" s="246">
        <f t="shared" ref="D195:H195" si="92">0.043402*D190</f>
        <v>0.21527749096465301</v>
      </c>
      <c r="E195" s="246">
        <f t="shared" si="92"/>
        <v>0.31239507208380757</v>
      </c>
      <c r="F195" s="246">
        <f t="shared" si="92"/>
        <v>0</v>
      </c>
      <c r="G195" s="246">
        <f t="shared" si="92"/>
        <v>0</v>
      </c>
      <c r="H195" s="246">
        <f t="shared" si="92"/>
        <v>0.34195617428380765</v>
      </c>
      <c r="I195" s="34"/>
      <c r="J195" s="34"/>
      <c r="K195" s="246">
        <f t="shared" ref="K195:M195" si="93">0.043402*K190</f>
        <v>0.37803434719580764</v>
      </c>
      <c r="L195" s="246">
        <f t="shared" si="93"/>
        <v>0.3965183909558076</v>
      </c>
      <c r="M195" s="246">
        <f t="shared" si="93"/>
        <v>0.4280914362678076</v>
      </c>
      <c r="N195" s="39"/>
      <c r="O195" s="246">
        <f t="shared" si="72"/>
        <v>0.33583606056598697</v>
      </c>
      <c r="P195" s="246"/>
    </row>
    <row r="196" spans="1:17" ht="28.8" x14ac:dyDescent="0.3">
      <c r="A196" s="370">
        <v>10</v>
      </c>
      <c r="B196" s="371" t="s">
        <v>134</v>
      </c>
      <c r="C196" s="510">
        <v>1.7999999999999999E-2</v>
      </c>
      <c r="D196" s="510">
        <v>1.7999999999999999E-2</v>
      </c>
      <c r="E196" s="510">
        <v>1.7999999999999999E-2</v>
      </c>
      <c r="F196" s="510">
        <v>0</v>
      </c>
      <c r="G196" s="510">
        <v>0</v>
      </c>
      <c r="H196" s="510">
        <v>1.7999999999999999E-2</v>
      </c>
      <c r="I196" s="510">
        <v>0</v>
      </c>
      <c r="J196" s="510">
        <v>0</v>
      </c>
      <c r="K196" s="510">
        <v>1.7999999999999999E-2</v>
      </c>
      <c r="L196" s="510">
        <v>1.7999999999999999E-2</v>
      </c>
      <c r="M196" s="510">
        <v>1.7999999999999999E-2</v>
      </c>
      <c r="N196" s="373"/>
      <c r="O196" s="374">
        <f t="shared" si="72"/>
        <v>1.7999999999999999E-2</v>
      </c>
    </row>
    <row r="197" spans="1:17" ht="18" x14ac:dyDescent="0.3">
      <c r="A197" s="579" t="s">
        <v>60</v>
      </c>
      <c r="B197" s="579"/>
      <c r="C197" s="340">
        <f>SUM(C188,C190,C196)</f>
        <v>5.0370452679653015</v>
      </c>
      <c r="D197" s="340">
        <f t="shared" ref="D197:M197" si="94">SUM(D188,D190,D196)</f>
        <v>5.400026555597301</v>
      </c>
      <c r="E197" s="340">
        <f t="shared" si="94"/>
        <v>7.8280063609011776</v>
      </c>
      <c r="F197" s="340">
        <f t="shared" si="94"/>
        <v>0</v>
      </c>
      <c r="G197" s="340">
        <f t="shared" si="94"/>
        <v>0</v>
      </c>
      <c r="H197" s="340">
        <f t="shared" si="94"/>
        <v>8.5670461757011793</v>
      </c>
      <c r="I197" s="340">
        <f t="shared" si="94"/>
        <v>0</v>
      </c>
      <c r="J197" s="340">
        <f t="shared" si="94"/>
        <v>0</v>
      </c>
      <c r="K197" s="340">
        <f t="shared" si="94"/>
        <v>9.4690154611091799</v>
      </c>
      <c r="L197" s="340">
        <f t="shared" si="94"/>
        <v>9.9311242209491777</v>
      </c>
      <c r="M197" s="340">
        <f t="shared" si="94"/>
        <v>10.720463447957178</v>
      </c>
      <c r="N197" s="356"/>
      <c r="O197" s="467">
        <f t="shared" si="72"/>
        <v>8.4140407945766142</v>
      </c>
      <c r="P197" t="s">
        <v>312</v>
      </c>
      <c r="Q197"/>
    </row>
    <row r="198" spans="1:17" ht="15.6" x14ac:dyDescent="0.3">
      <c r="M198" s="336" t="s">
        <v>150</v>
      </c>
      <c r="O198" s="337">
        <f>O197/SUM($O$101,$O$149,$O$197)</f>
        <v>0.34781854952353769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8777-074B-4080-B037-F59AEA950BDA}">
  <dimension ref="A1:Q204"/>
  <sheetViews>
    <sheetView topLeftCell="M1" workbookViewId="0">
      <selection activeCell="A2" sqref="A1:U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282</v>
      </c>
      <c r="B1" s="535"/>
      <c r="C1" s="1" t="s">
        <v>290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105</v>
      </c>
      <c r="E5" s="417">
        <f t="shared" si="0"/>
        <v>289</v>
      </c>
      <c r="F5" s="417">
        <f t="shared" si="0"/>
        <v>0</v>
      </c>
      <c r="G5" s="417">
        <f t="shared" si="0"/>
        <v>2</v>
      </c>
      <c r="H5" s="417">
        <f t="shared" si="0"/>
        <v>182</v>
      </c>
      <c r="I5" s="456">
        <f t="shared" si="0"/>
        <v>0</v>
      </c>
      <c r="J5" s="417">
        <f t="shared" si="0"/>
        <v>17</v>
      </c>
      <c r="K5" s="417">
        <f t="shared" si="0"/>
        <v>154</v>
      </c>
      <c r="L5" s="417">
        <f t="shared" si="0"/>
        <v>17</v>
      </c>
      <c r="M5" s="417">
        <f t="shared" si="0"/>
        <v>139</v>
      </c>
      <c r="N5" s="604">
        <f>SUM(C5:M5)</f>
        <v>906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1012654.41</v>
      </c>
      <c r="E7" s="401">
        <f t="shared" si="0"/>
        <v>1971027.36</v>
      </c>
      <c r="F7" s="401">
        <f t="shared" si="0"/>
        <v>0</v>
      </c>
      <c r="G7" s="401">
        <f t="shared" si="0"/>
        <v>11882.740000000002</v>
      </c>
      <c r="H7" s="401">
        <f t="shared" si="0"/>
        <v>974332.11</v>
      </c>
      <c r="I7" s="401">
        <f t="shared" si="0"/>
        <v>0</v>
      </c>
      <c r="J7" s="401">
        <f t="shared" si="0"/>
        <v>118875.48000000001</v>
      </c>
      <c r="K7" s="401">
        <f t="shared" si="0"/>
        <v>883549.60999999987</v>
      </c>
      <c r="L7" s="401">
        <f t="shared" si="0"/>
        <v>67129.959999999992</v>
      </c>
      <c r="M7" s="401">
        <f t="shared" si="0"/>
        <v>626718.52</v>
      </c>
      <c r="N7" s="610">
        <f>SUM(C7:M7)</f>
        <v>5671870.7200000007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0.82550000000000001</v>
      </c>
      <c r="D9" s="405">
        <f t="shared" ref="D9:M9" si="1">SUM(D10:D15)</f>
        <v>1.1435149529735422</v>
      </c>
      <c r="E9" s="405">
        <f t="shared" si="1"/>
        <v>1.3767281540667404</v>
      </c>
      <c r="F9" s="405">
        <f t="shared" ref="F9:F47" si="2">IF(F$7 &gt; 0,(F64*F$62+F113*F$111+F162*F$160)/(SUM(F$160,F$111,F$62)),0)</f>
        <v>0</v>
      </c>
      <c r="G9" s="405">
        <f t="shared" si="1"/>
        <v>1.8685257289783332</v>
      </c>
      <c r="H9" s="405">
        <f t="shared" si="1"/>
        <v>2.0097896451586714</v>
      </c>
      <c r="I9" s="405">
        <f t="shared" ref="I9:I47" si="3">IF(I$7 &gt; 0,(I64*I$62+I113*I$111+I162*I$160)/(SUM(I$160,I$111,I$62)),0)</f>
        <v>0</v>
      </c>
      <c r="J9" s="405">
        <f t="shared" si="1"/>
        <v>2.2894127990525885</v>
      </c>
      <c r="K9" s="405">
        <f t="shared" si="1"/>
        <v>2.8059882077343463</v>
      </c>
      <c r="L9" s="405">
        <f t="shared" si="1"/>
        <v>3.7070747007386871</v>
      </c>
      <c r="M9" s="405">
        <f t="shared" si="1"/>
        <v>3.9728600287815334</v>
      </c>
      <c r="N9" s="603">
        <f>SUM(N10:O15)</f>
        <v>2.0005342193930189</v>
      </c>
      <c r="O9" s="603"/>
      <c r="P9" s="406">
        <f t="shared" ref="P9:P47" si="4">N9/$N$47</f>
        <v>0.23903916267560055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0.78562625060804314</v>
      </c>
      <c r="E10" s="422">
        <f t="shared" si="6"/>
        <v>0.90523115537625021</v>
      </c>
      <c r="F10" s="422">
        <f t="shared" si="2"/>
        <v>0</v>
      </c>
      <c r="G10" s="422">
        <f t="shared" si="6"/>
        <v>1.2934749913740433</v>
      </c>
      <c r="H10" s="422">
        <f t="shared" si="6"/>
        <v>1.3601618620215645</v>
      </c>
      <c r="I10" s="422">
        <f t="shared" si="3"/>
        <v>0</v>
      </c>
      <c r="J10" s="422">
        <f t="shared" si="6"/>
        <v>0.98590686230667579</v>
      </c>
      <c r="K10" s="422">
        <f t="shared" si="6"/>
        <v>1.8940721835155359</v>
      </c>
      <c r="L10" s="422">
        <f t="shared" si="6"/>
        <v>2.2143561636264941</v>
      </c>
      <c r="M10" s="422">
        <f t="shared" si="6"/>
        <v>2.3885932054919965</v>
      </c>
      <c r="N10" s="600">
        <f t="shared" ref="N10:N15" si="7">(O64*$O$61+O112*$O$109+O160*$O$157)/$N$7</f>
        <v>1.2976426061615172</v>
      </c>
      <c r="O10" s="600"/>
      <c r="P10" s="423">
        <f t="shared" si="4"/>
        <v>0.15505228504571492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3.1425050024321728E-2</v>
      </c>
      <c r="E11" s="440">
        <f t="shared" si="6"/>
        <v>3.6209246215050013E-2</v>
      </c>
      <c r="F11" s="440">
        <f t="shared" si="2"/>
        <v>0</v>
      </c>
      <c r="G11" s="440">
        <f t="shared" si="6"/>
        <v>5.1738999654961738E-2</v>
      </c>
      <c r="H11" s="440">
        <f t="shared" si="6"/>
        <v>5.4406474480862589E-2</v>
      </c>
      <c r="I11" s="440">
        <f t="shared" si="3"/>
        <v>0</v>
      </c>
      <c r="J11" s="440">
        <f t="shared" si="6"/>
        <v>5.9154411738400546E-2</v>
      </c>
      <c r="K11" s="440">
        <f t="shared" si="6"/>
        <v>7.5762887340621435E-2</v>
      </c>
      <c r="L11" s="440">
        <f t="shared" si="6"/>
        <v>8.8574246545059784E-2</v>
      </c>
      <c r="M11" s="440">
        <f t="shared" si="6"/>
        <v>9.5543728219679866E-2</v>
      </c>
      <c r="N11" s="599">
        <f t="shared" si="7"/>
        <v>5.231897231013051E-2</v>
      </c>
      <c r="O11" s="599"/>
      <c r="P11" s="441">
        <f t="shared" si="4"/>
        <v>6.2514718377854354E-3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5.2769649937138979E-2</v>
      </c>
      <c r="E12" s="440">
        <f t="shared" si="6"/>
        <v>4.9936545249174021E-2</v>
      </c>
      <c r="F12" s="440">
        <f t="shared" si="2"/>
        <v>0</v>
      </c>
      <c r="G12" s="440">
        <f t="shared" si="6"/>
        <v>0</v>
      </c>
      <c r="H12" s="440">
        <f t="shared" si="6"/>
        <v>1.5731217869849323E-2</v>
      </c>
      <c r="I12" s="440">
        <f t="shared" si="3"/>
        <v>0</v>
      </c>
      <c r="J12" s="440">
        <f t="shared" si="6"/>
        <v>8.4308728191886159E-2</v>
      </c>
      <c r="K12" s="440">
        <f t="shared" si="6"/>
        <v>4.9732587520467594E-2</v>
      </c>
      <c r="L12" s="440">
        <f t="shared" si="6"/>
        <v>0.26088469657958985</v>
      </c>
      <c r="M12" s="440">
        <f t="shared" si="6"/>
        <v>5.3840012527474057E-2</v>
      </c>
      <c r="N12" s="599">
        <f t="shared" si="7"/>
        <v>4.8028299810578191E-2</v>
      </c>
      <c r="O12" s="599"/>
      <c r="P12" s="441">
        <f t="shared" si="4"/>
        <v>5.7387893994318437E-3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>
        <f t="shared" si="6"/>
        <v>0.20369999999999996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0.2338455938439043</v>
      </c>
      <c r="L13" s="422">
        <f t="shared" si="6"/>
        <v>0.23382680993702368</v>
      </c>
      <c r="M13" s="422">
        <f t="shared" si="6"/>
        <v>0.27603158023796714</v>
      </c>
      <c r="N13" s="600">
        <f t="shared" si="7"/>
        <v>0.19003087926676152</v>
      </c>
      <c r="O13" s="600"/>
      <c r="P13" s="423">
        <f t="shared" si="4"/>
        <v>2.2706346046016217E-2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0.13400000000000001</v>
      </c>
      <c r="D14" s="440">
        <f t="shared" si="6"/>
        <v>0.14389400240403832</v>
      </c>
      <c r="E14" s="440">
        <f t="shared" si="6"/>
        <v>0.21645120722626604</v>
      </c>
      <c r="F14" s="440">
        <f t="shared" si="2"/>
        <v>0</v>
      </c>
      <c r="G14" s="440">
        <f t="shared" si="6"/>
        <v>0.31961173794932818</v>
      </c>
      <c r="H14" s="440">
        <f t="shared" si="6"/>
        <v>0.38259009078639516</v>
      </c>
      <c r="I14" s="440">
        <f t="shared" si="3"/>
        <v>0</v>
      </c>
      <c r="J14" s="440">
        <f t="shared" si="6"/>
        <v>0.59294279681562589</v>
      </c>
      <c r="K14" s="440">
        <f t="shared" si="6"/>
        <v>0.55257495551381675</v>
      </c>
      <c r="L14" s="440">
        <f t="shared" si="6"/>
        <v>0.90943278405051942</v>
      </c>
      <c r="M14" s="440">
        <f t="shared" si="6"/>
        <v>1.1588515023044157</v>
      </c>
      <c r="N14" s="599">
        <f t="shared" si="7"/>
        <v>0.4047545221804702</v>
      </c>
      <c r="O14" s="599"/>
      <c r="P14" s="441">
        <f t="shared" si="4"/>
        <v>4.8363172763192186E-2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7.7589396635613008E-3</v>
      </c>
      <c r="O15" s="600"/>
      <c r="P15" s="423">
        <f t="shared" si="4"/>
        <v>9.2709758345994701E-4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3.4814413487999998</v>
      </c>
      <c r="D16" s="405">
        <f t="shared" si="8"/>
        <v>3.4027360237450539</v>
      </c>
      <c r="E16" s="405">
        <f t="shared" si="8"/>
        <v>5.4599508423762799</v>
      </c>
      <c r="F16" s="405">
        <f t="shared" si="2"/>
        <v>0</v>
      </c>
      <c r="G16" s="405">
        <f t="shared" si="8"/>
        <v>5.365632825498702</v>
      </c>
      <c r="H16" s="405">
        <f t="shared" si="8"/>
        <v>5.4282010751317111</v>
      </c>
      <c r="I16" s="405">
        <f t="shared" si="3"/>
        <v>0</v>
      </c>
      <c r="J16" s="405">
        <f t="shared" si="8"/>
        <v>5.8185103122988089</v>
      </c>
      <c r="K16" s="405">
        <f t="shared" si="8"/>
        <v>5.4192005739674567</v>
      </c>
      <c r="L16" s="405">
        <f t="shared" si="8"/>
        <v>5.5316820057940292</v>
      </c>
      <c r="M16" s="405">
        <f t="shared" si="8"/>
        <v>5.467630915421088</v>
      </c>
      <c r="N16" s="603">
        <f>SUM(N17:O19,N23:O24)</f>
        <v>5.0878806225119817</v>
      </c>
      <c r="O16" s="603"/>
      <c r="P16" s="406">
        <f t="shared" si="4"/>
        <v>0.60793897550409548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1.8415999999999999</v>
      </c>
      <c r="D17" s="422">
        <f t="shared" si="9"/>
        <v>1.7887669696979844</v>
      </c>
      <c r="E17" s="422">
        <f t="shared" si="9"/>
        <v>2.8003322014687813</v>
      </c>
      <c r="F17" s="422">
        <f t="shared" si="2"/>
        <v>0</v>
      </c>
      <c r="G17" s="422">
        <f t="shared" si="9"/>
        <v>2.7408713339684279</v>
      </c>
      <c r="H17" s="422">
        <f t="shared" si="9"/>
        <v>2.7793750642868575</v>
      </c>
      <c r="I17" s="422">
        <f t="shared" si="3"/>
        <v>0</v>
      </c>
      <c r="J17" s="422">
        <f t="shared" si="9"/>
        <v>2.9701992135636384</v>
      </c>
      <c r="K17" s="422">
        <f t="shared" si="9"/>
        <v>2.7744041052533541</v>
      </c>
      <c r="L17" s="422">
        <f t="shared" si="9"/>
        <v>2.8470862222471163</v>
      </c>
      <c r="M17" s="422">
        <f t="shared" si="9"/>
        <v>2.8053850872765014</v>
      </c>
      <c r="N17" s="600">
        <f t="shared" ref="N17:N24" si="10">(O71*$O$61+O119*$O$109+O167*$O$157)/$N$7</f>
        <v>2.6156722365126468</v>
      </c>
      <c r="O17" s="600"/>
      <c r="P17" s="423">
        <f t="shared" si="4"/>
        <v>0.31254056800863156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0.78064134880000002</v>
      </c>
      <c r="D18" s="440">
        <f t="shared" si="9"/>
        <v>0.75824579708618767</v>
      </c>
      <c r="E18" s="440">
        <f t="shared" si="9"/>
        <v>1.1870412178772063</v>
      </c>
      <c r="F18" s="440">
        <f t="shared" si="2"/>
        <v>0</v>
      </c>
      <c r="G18" s="440">
        <f t="shared" si="9"/>
        <v>1.1618361723698789</v>
      </c>
      <c r="H18" s="440">
        <f t="shared" si="9"/>
        <v>1.1781576341257491</v>
      </c>
      <c r="I18" s="440">
        <f t="shared" si="3"/>
        <v>0</v>
      </c>
      <c r="J18" s="440">
        <f t="shared" si="9"/>
        <v>1.2590466552351314</v>
      </c>
      <c r="K18" s="440">
        <f t="shared" si="9"/>
        <v>1.1760504793881603</v>
      </c>
      <c r="L18" s="440">
        <f t="shared" si="9"/>
        <v>1.2068599200069967</v>
      </c>
      <c r="M18" s="440">
        <f t="shared" si="9"/>
        <v>1.1891831008008984</v>
      </c>
      <c r="N18" s="599">
        <f t="shared" si="10"/>
        <v>1.1087651513520556</v>
      </c>
      <c r="O18" s="599"/>
      <c r="P18" s="441">
        <f t="shared" si="4"/>
        <v>0.13248375899488288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0.62940000000000007</v>
      </c>
      <c r="D19" s="422">
        <f t="shared" si="9"/>
        <v>0.63115874219320312</v>
      </c>
      <c r="E19" s="422">
        <f t="shared" si="9"/>
        <v>1.1121749554597762</v>
      </c>
      <c r="F19" s="422">
        <f t="shared" si="2"/>
        <v>0</v>
      </c>
      <c r="G19" s="422">
        <f t="shared" si="9"/>
        <v>1.1087506383207912</v>
      </c>
      <c r="H19" s="422">
        <f t="shared" si="9"/>
        <v>1.1123550810010765</v>
      </c>
      <c r="I19" s="422">
        <f t="shared" si="3"/>
        <v>0</v>
      </c>
      <c r="J19" s="422">
        <f t="shared" si="9"/>
        <v>1.2052014225641821</v>
      </c>
      <c r="K19" s="422">
        <f t="shared" si="9"/>
        <v>1.1110324142376118</v>
      </c>
      <c r="L19" s="422">
        <f t="shared" si="9"/>
        <v>1.1126088249121555</v>
      </c>
      <c r="M19" s="422">
        <f t="shared" si="9"/>
        <v>1.1121547746634326</v>
      </c>
      <c r="N19" s="600">
        <f t="shared" si="10"/>
        <v>1.0276076367435256</v>
      </c>
      <c r="O19" s="600"/>
      <c r="P19" s="423">
        <f t="shared" si="4"/>
        <v>0.12278643707516991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0.56220000000000003</v>
      </c>
      <c r="D20" s="440">
        <f t="shared" si="9"/>
        <v>0.56378316533376882</v>
      </c>
      <c r="E20" s="440">
        <f t="shared" si="9"/>
        <v>0.99342419846977681</v>
      </c>
      <c r="F20" s="440">
        <f t="shared" si="2"/>
        <v>0</v>
      </c>
      <c r="G20" s="440">
        <f t="shared" si="9"/>
        <v>0.99035056931313825</v>
      </c>
      <c r="H20" s="440">
        <f t="shared" si="9"/>
        <v>0.99357993916365939</v>
      </c>
      <c r="I20" s="440">
        <f t="shared" si="3"/>
        <v>0</v>
      </c>
      <c r="J20" s="440">
        <f t="shared" si="9"/>
        <v>1.0815250125257116</v>
      </c>
      <c r="K20" s="440">
        <f t="shared" si="9"/>
        <v>0.99239716498884556</v>
      </c>
      <c r="L20" s="440">
        <f t="shared" si="9"/>
        <v>0.99382330440834465</v>
      </c>
      <c r="M20" s="440">
        <f t="shared" si="9"/>
        <v>0.99340741656716958</v>
      </c>
      <c r="N20" s="599">
        <f t="shared" si="10"/>
        <v>0.91799247082010349</v>
      </c>
      <c r="O20" s="599"/>
      <c r="P20" s="441">
        <f t="shared" si="4"/>
        <v>0.10968877684777731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5.96E-2</v>
      </c>
      <c r="D21" s="422">
        <f t="shared" si="9"/>
        <v>5.9776320259149418E-2</v>
      </c>
      <c r="E21" s="422">
        <f t="shared" si="9"/>
        <v>0.10538191236624946</v>
      </c>
      <c r="F21" s="422">
        <f t="shared" si="2"/>
        <v>0</v>
      </c>
      <c r="G21" s="422">
        <f t="shared" si="9"/>
        <v>0.10507506038169646</v>
      </c>
      <c r="H21" s="422">
        <f t="shared" si="9"/>
        <v>0.10540324910774006</v>
      </c>
      <c r="I21" s="422">
        <f t="shared" si="3"/>
        <v>0</v>
      </c>
      <c r="J21" s="422">
        <f t="shared" si="9"/>
        <v>0.10969014225641822</v>
      </c>
      <c r="K21" s="422">
        <f t="shared" si="9"/>
        <v>0.10528084309267027</v>
      </c>
      <c r="L21" s="422">
        <f t="shared" si="9"/>
        <v>0.10541233044083448</v>
      </c>
      <c r="M21" s="422">
        <f t="shared" si="9"/>
        <v>0.10537893833423018</v>
      </c>
      <c r="N21" s="600">
        <f t="shared" si="10"/>
        <v>9.727109261880354E-2</v>
      </c>
      <c r="O21" s="600"/>
      <c r="P21" s="423">
        <f t="shared" si="4"/>
        <v>1.1622695731340374E-2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7.6E-3</v>
      </c>
      <c r="D22" s="440">
        <f t="shared" si="9"/>
        <v>7.599256600284791E-3</v>
      </c>
      <c r="E22" s="440">
        <f t="shared" si="9"/>
        <v>1.3368844623749921E-2</v>
      </c>
      <c r="F22" s="440">
        <f t="shared" si="2"/>
        <v>0</v>
      </c>
      <c r="G22" s="440">
        <f t="shared" si="9"/>
        <v>1.3325008625956638E-2</v>
      </c>
      <c r="H22" s="440">
        <f t="shared" si="9"/>
        <v>1.337189272967715E-2</v>
      </c>
      <c r="I22" s="440">
        <f t="shared" si="3"/>
        <v>0</v>
      </c>
      <c r="J22" s="440">
        <f t="shared" si="9"/>
        <v>1.3986267782052277E-2</v>
      </c>
      <c r="K22" s="440">
        <f t="shared" si="9"/>
        <v>1.3354406156095752E-2</v>
      </c>
      <c r="L22" s="440">
        <f t="shared" si="9"/>
        <v>1.3373190062976353E-2</v>
      </c>
      <c r="M22" s="440">
        <f t="shared" si="9"/>
        <v>1.3368419762032884E-2</v>
      </c>
      <c r="N22" s="599">
        <f t="shared" si="10"/>
        <v>1.2344073304618619E-2</v>
      </c>
      <c r="O22" s="599"/>
      <c r="P22" s="441">
        <f t="shared" si="4"/>
        <v>1.4749644960522312E-3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0.17460000000000001</v>
      </c>
      <c r="D23" s="422">
        <f t="shared" si="9"/>
        <v>0.17097792787176033</v>
      </c>
      <c r="E23" s="422">
        <f t="shared" si="9"/>
        <v>0.2765278234514208</v>
      </c>
      <c r="F23" s="422">
        <f t="shared" si="2"/>
        <v>0</v>
      </c>
      <c r="G23" s="422">
        <f t="shared" si="9"/>
        <v>0.27207478435108395</v>
      </c>
      <c r="H23" s="422">
        <f t="shared" si="9"/>
        <v>0.27505451616081905</v>
      </c>
      <c r="I23" s="422">
        <f t="shared" si="3"/>
        <v>0</v>
      </c>
      <c r="J23" s="422">
        <f t="shared" si="9"/>
        <v>0.29507076988458847</v>
      </c>
      <c r="K23" s="422">
        <f t="shared" si="9"/>
        <v>0.27461037570827518</v>
      </c>
      <c r="L23" s="422">
        <f t="shared" si="9"/>
        <v>0.27987262617168251</v>
      </c>
      <c r="M23" s="422">
        <f t="shared" si="9"/>
        <v>0.27688465834390852</v>
      </c>
      <c r="N23" s="600">
        <f t="shared" si="10"/>
        <v>0.25748706827083673</v>
      </c>
      <c r="O23" s="600"/>
      <c r="P23" s="423">
        <f t="shared" si="4"/>
        <v>3.0766528561521286E-2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5.5199999999999999E-2</v>
      </c>
      <c r="D24" s="440">
        <f t="shared" si="9"/>
        <v>5.3586586895918421E-2</v>
      </c>
      <c r="E24" s="440">
        <f t="shared" si="9"/>
        <v>8.3874644119095343E-2</v>
      </c>
      <c r="F24" s="440">
        <f t="shared" si="2"/>
        <v>0</v>
      </c>
      <c r="G24" s="440">
        <f t="shared" si="9"/>
        <v>8.2099896488520327E-2</v>
      </c>
      <c r="H24" s="440">
        <f t="shared" si="9"/>
        <v>8.3258779557208673E-2</v>
      </c>
      <c r="I24" s="440">
        <f t="shared" si="3"/>
        <v>0</v>
      </c>
      <c r="J24" s="440">
        <f t="shared" si="9"/>
        <v>8.8992251051268109E-2</v>
      </c>
      <c r="K24" s="440">
        <f t="shared" si="9"/>
        <v>8.3103199380055184E-2</v>
      </c>
      <c r="L24" s="440">
        <f t="shared" si="9"/>
        <v>8.5254412456077747E-2</v>
      </c>
      <c r="M24" s="440">
        <f t="shared" si="9"/>
        <v>8.4023294336347365E-2</v>
      </c>
      <c r="N24" s="599">
        <f t="shared" si="10"/>
        <v>7.8348529632917996E-2</v>
      </c>
      <c r="O24" s="599"/>
      <c r="P24" s="441">
        <f t="shared" si="4"/>
        <v>9.361682863890006E-3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0.49509999999999998</v>
      </c>
      <c r="D25" s="405">
        <f t="shared" ref="D25:M25" si="11">SUM(D26:D28)</f>
        <v>0.50772021801593692</v>
      </c>
      <c r="E25" s="405">
        <f t="shared" si="11"/>
        <v>0.61501781901647479</v>
      </c>
      <c r="F25" s="405">
        <f t="shared" si="2"/>
        <v>0</v>
      </c>
      <c r="G25" s="405">
        <f t="shared" si="11"/>
        <v>0.60942776893208128</v>
      </c>
      <c r="H25" s="405">
        <f t="shared" si="11"/>
        <v>0.61813167299289762</v>
      </c>
      <c r="I25" s="405">
        <f t="shared" si="3"/>
        <v>0</v>
      </c>
      <c r="J25" s="405">
        <f>SUM(J26:J28)</f>
        <v>1.1995468869105723</v>
      </c>
      <c r="K25" s="405">
        <f t="shared" si="11"/>
        <v>0.61386551784002275</v>
      </c>
      <c r="L25" s="405">
        <f t="shared" si="11"/>
        <v>0.61113427837585488</v>
      </c>
      <c r="M25" s="405">
        <f t="shared" si="11"/>
        <v>0.61435226678158483</v>
      </c>
      <c r="N25" s="603">
        <f>SUM(N26:O28)</f>
        <v>0.60821561201345564</v>
      </c>
      <c r="O25" s="603"/>
      <c r="P25" s="406">
        <f t="shared" si="4"/>
        <v>7.2674263310545259E-2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0.19769999999999999</v>
      </c>
      <c r="D26" s="422">
        <f t="shared" si="12"/>
        <v>0.19321983520320621</v>
      </c>
      <c r="E26" s="422">
        <f t="shared" si="12"/>
        <v>0.31006397087557436</v>
      </c>
      <c r="F26" s="422">
        <f t="shared" si="2"/>
        <v>0</v>
      </c>
      <c r="G26" s="422">
        <f t="shared" si="12"/>
        <v>0.30469972396938749</v>
      </c>
      <c r="H26" s="422">
        <f t="shared" si="12"/>
        <v>0.30826264533660908</v>
      </c>
      <c r="I26" s="422">
        <f t="shared" si="3"/>
        <v>0</v>
      </c>
      <c r="J26" s="422">
        <f t="shared" si="12"/>
        <v>0.33039435984611798</v>
      </c>
      <c r="K26" s="422">
        <f t="shared" si="12"/>
        <v>0.30774745374965429</v>
      </c>
      <c r="L26" s="422">
        <f t="shared" si="12"/>
        <v>0.31413642743120962</v>
      </c>
      <c r="M26" s="422">
        <f t="shared" si="12"/>
        <v>0.31049977785242405</v>
      </c>
      <c r="N26" s="600">
        <f>(O80*$O$61+O128*$O$109+O176*$O$157)/$N$7</f>
        <v>0.28893063382569478</v>
      </c>
      <c r="O26" s="600"/>
      <c r="P26" s="423">
        <f t="shared" si="4"/>
        <v>3.4523646789695918E-2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0.2974</v>
      </c>
      <c r="D27" s="440">
        <f t="shared" si="12"/>
        <v>0.31450038281273074</v>
      </c>
      <c r="E27" s="440">
        <f t="shared" si="12"/>
        <v>0.30495384814090049</v>
      </c>
      <c r="F27" s="440">
        <f t="shared" si="2"/>
        <v>0</v>
      </c>
      <c r="G27" s="440">
        <f t="shared" si="12"/>
        <v>0.30472804496269379</v>
      </c>
      <c r="H27" s="440">
        <f t="shared" si="12"/>
        <v>0.3098690276562886</v>
      </c>
      <c r="I27" s="440">
        <f t="shared" si="3"/>
        <v>0</v>
      </c>
      <c r="J27" s="440">
        <f t="shared" si="12"/>
        <v>0.32635252706445433</v>
      </c>
      <c r="K27" s="440">
        <f t="shared" si="12"/>
        <v>0.30611806409036846</v>
      </c>
      <c r="L27" s="440">
        <f t="shared" si="12"/>
        <v>0.29699785094464531</v>
      </c>
      <c r="M27" s="440">
        <f t="shared" si="12"/>
        <v>0.30385248892916072</v>
      </c>
      <c r="N27" s="599">
        <f>(O81*$O$61+O129*$O$109+O177*$O$157)/$N$7</f>
        <v>0.30790855341903839</v>
      </c>
      <c r="O27" s="599"/>
      <c r="P27" s="441">
        <f t="shared" si="4"/>
        <v>3.6791274088915096E-2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1.1376424768722512E-2</v>
      </c>
      <c r="O28" s="600"/>
      <c r="P28" s="423">
        <f t="shared" si="4"/>
        <v>1.3593424319342496E-3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1.1376424768722512E-2</v>
      </c>
      <c r="O29" s="599"/>
      <c r="P29" s="441">
        <f t="shared" si="4"/>
        <v>1.3593424319342496E-3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0.4085000534597184</v>
      </c>
      <c r="D38" s="405">
        <f t="shared" si="18"/>
        <v>0.42993122159367725</v>
      </c>
      <c r="E38" s="405">
        <f t="shared" si="18"/>
        <v>0.63390094469750835</v>
      </c>
      <c r="F38" s="405">
        <f t="shared" si="2"/>
        <v>0</v>
      </c>
      <c r="G38" s="405">
        <f t="shared" si="18"/>
        <v>0.66723820135976675</v>
      </c>
      <c r="H38" s="405">
        <f t="shared" si="18"/>
        <v>0.68531821975182217</v>
      </c>
      <c r="I38" s="405">
        <f t="shared" si="3"/>
        <v>0</v>
      </c>
      <c r="J38" s="405">
        <f t="shared" si="18"/>
        <v>0.7917678578121492</v>
      </c>
      <c r="K38" s="405">
        <f t="shared" si="18"/>
        <v>0.75192067115342398</v>
      </c>
      <c r="L38" s="405">
        <f t="shared" si="18"/>
        <v>0.83791052630420237</v>
      </c>
      <c r="M38" s="405">
        <f t="shared" si="18"/>
        <v>0.8553454022720044</v>
      </c>
      <c r="N38" s="603">
        <f t="shared" si="17"/>
        <v>0.65473695945393529</v>
      </c>
      <c r="O38" s="603"/>
      <c r="P38" s="406">
        <f t="shared" si="4"/>
        <v>7.8232990489971857E-2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4.8020413487999996</v>
      </c>
      <c r="D40" s="434">
        <f t="shared" si="20"/>
        <v>5.0539711947345332</v>
      </c>
      <c r="E40" s="434">
        <f t="shared" si="20"/>
        <v>7.4516968154594956</v>
      </c>
      <c r="F40" s="434">
        <f t="shared" si="2"/>
        <v>0</v>
      </c>
      <c r="G40" s="434">
        <f t="shared" si="20"/>
        <v>7.8435863234091165</v>
      </c>
      <c r="H40" s="434">
        <f t="shared" si="20"/>
        <v>8.0561223932832799</v>
      </c>
      <c r="I40" s="434">
        <f t="shared" si="3"/>
        <v>0</v>
      </c>
      <c r="J40" s="434">
        <f t="shared" si="20"/>
        <v>9.3074699982619702</v>
      </c>
      <c r="K40" s="434">
        <f t="shared" si="20"/>
        <v>8.8390542995418251</v>
      </c>
      <c r="L40" s="434">
        <f t="shared" si="20"/>
        <v>9.849890984908571</v>
      </c>
      <c r="M40" s="434">
        <f t="shared" si="20"/>
        <v>10.054843210984206</v>
      </c>
      <c r="N40" s="597">
        <f t="shared" si="17"/>
        <v>7.6966304539184556</v>
      </c>
      <c r="O40" s="597"/>
      <c r="P40" s="435">
        <f t="shared" si="4"/>
        <v>0.9196524014902413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0.1000409274195504</v>
      </c>
      <c r="D41" s="427">
        <f t="shared" si="21"/>
        <v>0.10528938189990453</v>
      </c>
      <c r="E41" s="427">
        <f t="shared" si="21"/>
        <v>0.15524119975646763</v>
      </c>
      <c r="F41" s="427">
        <f t="shared" si="2"/>
        <v>0</v>
      </c>
      <c r="G41" s="427">
        <f t="shared" si="21"/>
        <v>0.16340543387558212</v>
      </c>
      <c r="H41" s="427">
        <f t="shared" si="21"/>
        <v>0.16783319781927059</v>
      </c>
      <c r="I41" s="427">
        <f t="shared" si="3"/>
        <v>0</v>
      </c>
      <c r="J41" s="427">
        <f t="shared" si="21"/>
        <v>0.19390252247379161</v>
      </c>
      <c r="K41" s="427">
        <f t="shared" si="21"/>
        <v>0.18414401822235485</v>
      </c>
      <c r="L41" s="427">
        <f t="shared" si="21"/>
        <v>0.20520277888860028</v>
      </c>
      <c r="M41" s="427">
        <f t="shared" si="21"/>
        <v>0.20947254861443393</v>
      </c>
      <c r="N41" s="598">
        <f t="shared" si="17"/>
        <v>0.16034390224648321</v>
      </c>
      <c r="O41" s="598"/>
      <c r="P41" s="428">
        <f t="shared" si="4"/>
        <v>1.91591184802462E-2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0.1000409274195504</v>
      </c>
      <c r="D42" s="440">
        <f t="shared" si="22"/>
        <v>0.10528938189990453</v>
      </c>
      <c r="E42" s="440">
        <f t="shared" si="22"/>
        <v>0.15524119975646763</v>
      </c>
      <c r="F42" s="440">
        <f t="shared" si="2"/>
        <v>0</v>
      </c>
      <c r="G42" s="440">
        <f t="shared" si="22"/>
        <v>0.16340543387558212</v>
      </c>
      <c r="H42" s="440">
        <f t="shared" si="22"/>
        <v>0.16783319781927059</v>
      </c>
      <c r="I42" s="440">
        <f t="shared" si="3"/>
        <v>0</v>
      </c>
      <c r="J42" s="440">
        <f t="shared" si="22"/>
        <v>0.19390252247379161</v>
      </c>
      <c r="K42" s="440">
        <f t="shared" si="22"/>
        <v>0.18414401822235485</v>
      </c>
      <c r="L42" s="440">
        <f t="shared" si="22"/>
        <v>0.20520277888860028</v>
      </c>
      <c r="M42" s="440">
        <f t="shared" si="22"/>
        <v>0.20947254861443393</v>
      </c>
      <c r="N42" s="599">
        <f t="shared" si="17"/>
        <v>0.16034390224648321</v>
      </c>
      <c r="O42" s="599"/>
      <c r="P42" s="441">
        <f t="shared" si="4"/>
        <v>1.91591184802462E-2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0.30845912604016801</v>
      </c>
      <c r="D43" s="427">
        <f t="shared" ref="D43:M43" si="23">SUM(D44,D45)</f>
        <v>0.32464183969377275</v>
      </c>
      <c r="E43" s="427">
        <f t="shared" si="23"/>
        <v>0.47865974494104069</v>
      </c>
      <c r="F43" s="427">
        <f t="shared" si="2"/>
        <v>0</v>
      </c>
      <c r="G43" s="427">
        <f t="shared" si="23"/>
        <v>0.5038327674841846</v>
      </c>
      <c r="H43" s="427">
        <f t="shared" si="23"/>
        <v>0.51748502193255153</v>
      </c>
      <c r="I43" s="427">
        <f t="shared" si="3"/>
        <v>0</v>
      </c>
      <c r="J43" s="427">
        <f t="shared" si="23"/>
        <v>0.59786533533835762</v>
      </c>
      <c r="K43" s="427">
        <f t="shared" si="23"/>
        <v>0.56777665293106916</v>
      </c>
      <c r="L43" s="427">
        <f t="shared" si="23"/>
        <v>0.6327077474156021</v>
      </c>
      <c r="M43" s="427">
        <f t="shared" si="23"/>
        <v>0.64587285365757041</v>
      </c>
      <c r="N43" s="598">
        <f t="shared" si="17"/>
        <v>0.49439305720745214</v>
      </c>
      <c r="O43" s="598"/>
      <c r="P43" s="428">
        <f t="shared" si="4"/>
        <v>5.9073872009725664E-2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0.1000409274195504</v>
      </c>
      <c r="D44" s="440">
        <f t="shared" si="24"/>
        <v>0.10528938189990453</v>
      </c>
      <c r="E44" s="440">
        <f t="shared" si="24"/>
        <v>0.15524119975646763</v>
      </c>
      <c r="F44" s="440">
        <f t="shared" si="2"/>
        <v>0</v>
      </c>
      <c r="G44" s="440">
        <f t="shared" si="24"/>
        <v>0.16340543387558212</v>
      </c>
      <c r="H44" s="440">
        <f t="shared" si="24"/>
        <v>0.16783319781927059</v>
      </c>
      <c r="I44" s="440">
        <f t="shared" si="3"/>
        <v>0</v>
      </c>
      <c r="J44" s="440">
        <f t="shared" si="24"/>
        <v>0.19390252247379161</v>
      </c>
      <c r="K44" s="440">
        <f t="shared" si="24"/>
        <v>0.18414401822235485</v>
      </c>
      <c r="L44" s="440">
        <f t="shared" si="24"/>
        <v>0.20520277888860028</v>
      </c>
      <c r="M44" s="440">
        <f t="shared" si="24"/>
        <v>0.20947254861443393</v>
      </c>
      <c r="N44" s="599">
        <f t="shared" si="17"/>
        <v>0.16034390224648321</v>
      </c>
      <c r="O44" s="599"/>
      <c r="P44" s="441">
        <f t="shared" si="4"/>
        <v>1.91591184802462E-2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0.20841819862061758</v>
      </c>
      <c r="D45" s="422">
        <f t="shared" si="24"/>
        <v>0.21935245779386822</v>
      </c>
      <c r="E45" s="422">
        <f t="shared" si="24"/>
        <v>0.32341854518457303</v>
      </c>
      <c r="F45" s="422">
        <f t="shared" si="2"/>
        <v>0</v>
      </c>
      <c r="G45" s="422">
        <f t="shared" si="24"/>
        <v>0.3404273336086025</v>
      </c>
      <c r="H45" s="422">
        <f t="shared" si="24"/>
        <v>0.34965182411328088</v>
      </c>
      <c r="I45" s="422">
        <f t="shared" si="3"/>
        <v>0</v>
      </c>
      <c r="J45" s="422">
        <f t="shared" si="24"/>
        <v>0.40396281286456598</v>
      </c>
      <c r="K45" s="422">
        <f t="shared" si="24"/>
        <v>0.38363263470871428</v>
      </c>
      <c r="L45" s="422">
        <f t="shared" si="24"/>
        <v>0.42750496852700182</v>
      </c>
      <c r="M45" s="422">
        <f t="shared" si="24"/>
        <v>0.43640030504313648</v>
      </c>
      <c r="N45" s="600">
        <f t="shared" si="17"/>
        <v>0.33404915496096887</v>
      </c>
      <c r="O45" s="600"/>
      <c r="P45" s="423">
        <f t="shared" si="4"/>
        <v>3.9914753529479458E-2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1.8599999999999998E-2</v>
      </c>
      <c r="D46" s="446">
        <f t="shared" si="24"/>
        <v>1.7380346016564525E-2</v>
      </c>
      <c r="E46" s="446">
        <f t="shared" si="24"/>
        <v>1.7868706948339877E-2</v>
      </c>
      <c r="F46" s="446">
        <f t="shared" si="2"/>
        <v>0</v>
      </c>
      <c r="G46" s="446">
        <f t="shared" si="24"/>
        <v>1.7449913740433601E-2</v>
      </c>
      <c r="H46" s="446">
        <f t="shared" si="24"/>
        <v>1.7622412976823681E-2</v>
      </c>
      <c r="I46" s="446">
        <f t="shared" si="3"/>
        <v>0</v>
      </c>
      <c r="J46" s="446">
        <f t="shared" si="24"/>
        <v>1.6837322179477213E-2</v>
      </c>
      <c r="K46" s="446">
        <f t="shared" si="24"/>
        <v>1.7661142200040135E-2</v>
      </c>
      <c r="L46" s="446">
        <f t="shared" si="24"/>
        <v>1.8358710566787166E-2</v>
      </c>
      <c r="M46" s="446">
        <f t="shared" si="24"/>
        <v>1.7926435676418179E-2</v>
      </c>
      <c r="N46" s="601">
        <f t="shared" si="17"/>
        <v>1.7697291342705354E-2</v>
      </c>
      <c r="O46" s="601"/>
      <c r="P46" s="448">
        <f t="shared" si="4"/>
        <v>2.1146080197868193E-3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5.2291414022597182</v>
      </c>
      <c r="D47" s="410">
        <f t="shared" si="25"/>
        <v>5.5012827623447755</v>
      </c>
      <c r="E47" s="410">
        <f t="shared" si="25"/>
        <v>8.1034664671053438</v>
      </c>
      <c r="F47" s="410">
        <f t="shared" si="2"/>
        <v>0</v>
      </c>
      <c r="G47" s="410">
        <f t="shared" si="25"/>
        <v>8.5282744385093174</v>
      </c>
      <c r="H47" s="410">
        <f t="shared" si="25"/>
        <v>8.7590630260119262</v>
      </c>
      <c r="I47" s="410">
        <f t="shared" si="3"/>
        <v>0</v>
      </c>
      <c r="J47" s="410">
        <f t="shared" si="25"/>
        <v>10.116075178253594</v>
      </c>
      <c r="K47" s="410">
        <f t="shared" si="25"/>
        <v>9.6086361128952902</v>
      </c>
      <c r="L47" s="410">
        <f t="shared" si="25"/>
        <v>10.706160221779561</v>
      </c>
      <c r="M47" s="410">
        <f t="shared" si="25"/>
        <v>10.92811504893263</v>
      </c>
      <c r="N47" s="602">
        <f t="shared" si="17"/>
        <v>8.3690647047150968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53</v>
      </c>
      <c r="E59" s="1">
        <v>75</v>
      </c>
      <c r="F59" s="1">
        <v>0</v>
      </c>
      <c r="G59" s="1">
        <v>1</v>
      </c>
      <c r="H59" s="1">
        <v>63</v>
      </c>
      <c r="I59" s="1">
        <v>0</v>
      </c>
      <c r="J59" s="1">
        <v>13</v>
      </c>
      <c r="K59" s="1">
        <v>40</v>
      </c>
      <c r="L59" s="1">
        <v>0</v>
      </c>
      <c r="M59" s="1">
        <v>30</v>
      </c>
      <c r="O59" s="1">
        <f>SUM(C59:M59)</f>
        <v>275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524127.81</v>
      </c>
      <c r="E61" s="505">
        <v>467750.38</v>
      </c>
      <c r="F61" s="504">
        <v>0</v>
      </c>
      <c r="G61" s="505">
        <v>2971.71</v>
      </c>
      <c r="H61" s="505">
        <v>371590.57</v>
      </c>
      <c r="I61" s="504">
        <v>0</v>
      </c>
      <c r="J61" s="503">
        <v>102551.24</v>
      </c>
      <c r="K61" s="505">
        <v>245772.44</v>
      </c>
      <c r="L61" s="504">
        <v>0</v>
      </c>
      <c r="M61" s="505">
        <v>128425.24</v>
      </c>
      <c r="N61" s="342"/>
      <c r="O61" s="344">
        <f>SUM(C61:M61)</f>
        <v>1843189.39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1.151624</v>
      </c>
      <c r="E63" s="354">
        <f t="shared" si="26"/>
        <v>1.3880080000000001</v>
      </c>
      <c r="F63" s="354">
        <f>SUM(F64:F69)</f>
        <v>0</v>
      </c>
      <c r="G63" s="354">
        <f t="shared" si="26"/>
        <v>2.1878359999999999</v>
      </c>
      <c r="H63" s="354">
        <f t="shared" si="26"/>
        <v>1.962504</v>
      </c>
      <c r="I63" s="354">
        <f t="shared" si="26"/>
        <v>0</v>
      </c>
      <c r="J63" s="354">
        <f t="shared" si="26"/>
        <v>2.2014140000000002</v>
      </c>
      <c r="K63" s="354">
        <f t="shared" si="26"/>
        <v>2.7589599999999996</v>
      </c>
      <c r="L63" s="354"/>
      <c r="M63" s="354">
        <f t="shared" si="26"/>
        <v>3.8994</v>
      </c>
      <c r="N63" s="351"/>
      <c r="O63" s="352">
        <f>(C63*$C$61+D63*$D$61+E63*$E$61+F63*$F$61+G63*$G$61+H63*$H$61+I63*$I$61+J63*$J$61+K63*$K$61+L63*$L$61+M63*$M$61)/$O$61</f>
        <v>1.8409418448231629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1.191215716090358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4.8730118703146405E-2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6.4500000000000002E-2</v>
      </c>
      <c r="E66" s="34">
        <v>4.0399999999999998E-2</v>
      </c>
      <c r="F66" s="34">
        <v>0</v>
      </c>
      <c r="G66" s="34">
        <v>0</v>
      </c>
      <c r="H66" s="34">
        <v>5.4000000000000003E-3</v>
      </c>
      <c r="I66" s="34">
        <v>0</v>
      </c>
      <c r="J66" s="34">
        <v>7.85E-2</v>
      </c>
      <c r="K66" s="34">
        <v>3.6299999999999999E-2</v>
      </c>
      <c r="L66" s="34">
        <v>0</v>
      </c>
      <c r="M66" s="34">
        <v>8.5400000000000004E-2</v>
      </c>
      <c r="N66" s="34"/>
      <c r="O66" s="89">
        <f t="shared" si="27"/>
        <v>4.4840359884558589E-2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0.18115645259221028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0.14030000000000001</v>
      </c>
      <c r="E68" s="34">
        <v>0.23730000000000001</v>
      </c>
      <c r="F68" s="34">
        <v>0</v>
      </c>
      <c r="G68" s="34">
        <v>0.63900000000000001</v>
      </c>
      <c r="H68" s="34">
        <v>0.34570000000000001</v>
      </c>
      <c r="I68" s="34">
        <v>0</v>
      </c>
      <c r="J68" s="34">
        <v>0.52559999999999996</v>
      </c>
      <c r="K68" s="34">
        <v>0.51910000000000001</v>
      </c>
      <c r="L68" s="34">
        <v>0</v>
      </c>
      <c r="M68" s="34">
        <v>1.2214</v>
      </c>
      <c r="N68" s="34"/>
      <c r="O68" s="89">
        <f t="shared" si="27"/>
        <v>0.35440203632031542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2.0597161232574154E-2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3.3992567079000002</v>
      </c>
      <c r="E70" s="354">
        <f t="shared" si="29"/>
        <v>5.3230261370000003</v>
      </c>
      <c r="F70" s="354">
        <f t="shared" si="29"/>
        <v>0</v>
      </c>
      <c r="G70" s="354">
        <f t="shared" si="29"/>
        <v>5.3230261370000003</v>
      </c>
      <c r="H70" s="354">
        <f t="shared" si="29"/>
        <v>5.3230261370000003</v>
      </c>
      <c r="I70" s="354">
        <f t="shared" si="29"/>
        <v>0</v>
      </c>
      <c r="J70" s="354">
        <f t="shared" si="29"/>
        <v>5.8099340734</v>
      </c>
      <c r="K70" s="354">
        <f t="shared" si="29"/>
        <v>5.3230261370000003</v>
      </c>
      <c r="L70" s="354"/>
      <c r="M70" s="354">
        <f>SUM(M71:M73,M77:M78)</f>
        <v>5.3230261370000003</v>
      </c>
      <c r="N70" s="351"/>
      <c r="O70" s="352">
        <f t="shared" si="27"/>
        <v>4.8030752028339387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1.7803</v>
      </c>
      <c r="E71" s="34">
        <v>2.7090000000000001</v>
      </c>
      <c r="F71" s="34">
        <v>0</v>
      </c>
      <c r="G71" s="34">
        <v>2.7090000000000001</v>
      </c>
      <c r="H71" s="34">
        <v>2.7090000000000001</v>
      </c>
      <c r="I71" s="34">
        <v>0</v>
      </c>
      <c r="J71" s="34">
        <v>2.9638</v>
      </c>
      <c r="K71" s="34">
        <v>2.7090000000000001</v>
      </c>
      <c r="L71" s="34">
        <v>0</v>
      </c>
      <c r="M71" s="34">
        <v>2.7090000000000001</v>
      </c>
      <c r="N71" s="39"/>
      <c r="O71" s="89">
        <f t="shared" si="27"/>
        <v>2.4590921806006061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0.75465670790000006</v>
      </c>
      <c r="E72" s="39">
        <f t="shared" ref="E72:K72" si="30">E71*0.423893</f>
        <v>1.1483261370000002</v>
      </c>
      <c r="F72" s="39">
        <f t="shared" si="30"/>
        <v>0</v>
      </c>
      <c r="G72" s="39">
        <f t="shared" si="30"/>
        <v>1.1483261370000002</v>
      </c>
      <c r="H72" s="39">
        <f t="shared" si="30"/>
        <v>1.1483261370000002</v>
      </c>
      <c r="I72" s="39">
        <f t="shared" si="30"/>
        <v>0</v>
      </c>
      <c r="J72" s="39">
        <f t="shared" si="30"/>
        <v>1.2563340734000001</v>
      </c>
      <c r="K72" s="39">
        <f t="shared" si="30"/>
        <v>1.1483261370000002</v>
      </c>
      <c r="L72" s="39"/>
      <c r="M72" s="39">
        <f t="shared" ref="M72" si="31">M71*0.423893</f>
        <v>1.1483261370000002</v>
      </c>
      <c r="N72" s="39"/>
      <c r="O72" s="89">
        <f t="shared" si="27"/>
        <v>1.0423919617113326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0.64</v>
      </c>
      <c r="E73" s="43">
        <f t="shared" si="32"/>
        <v>1.1143000000000001</v>
      </c>
      <c r="F73" s="43">
        <f t="shared" si="32"/>
        <v>0</v>
      </c>
      <c r="G73" s="43">
        <f t="shared" ref="G73:I73" si="34">SUM(G74:G76)</f>
        <v>1.1143000000000001</v>
      </c>
      <c r="H73" s="43">
        <f t="shared" si="34"/>
        <v>1.1143000000000001</v>
      </c>
      <c r="I73" s="43">
        <f t="shared" si="34"/>
        <v>0</v>
      </c>
      <c r="J73" s="43">
        <f t="shared" si="32"/>
        <v>1.2062999999999999</v>
      </c>
      <c r="K73" s="43">
        <f t="shared" si="32"/>
        <v>1.1143000000000001</v>
      </c>
      <c r="L73" s="43"/>
      <c r="M73" s="43">
        <f t="shared" ref="M73" si="35">SUM(M74:M76)</f>
        <v>1.1143000000000001</v>
      </c>
      <c r="N73" s="43"/>
      <c r="O73" s="75">
        <f t="shared" si="27"/>
        <v>0.98454713385367321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0.57169999999999999</v>
      </c>
      <c r="E74" s="34">
        <v>0.99529999999999996</v>
      </c>
      <c r="F74" s="34">
        <v>0</v>
      </c>
      <c r="G74" s="34">
        <v>0.99529999999999996</v>
      </c>
      <c r="H74" s="34">
        <v>0.99529999999999996</v>
      </c>
      <c r="I74" s="34">
        <v>0</v>
      </c>
      <c r="J74" s="34">
        <v>1.0825</v>
      </c>
      <c r="K74" s="34">
        <v>0.99529999999999996</v>
      </c>
      <c r="L74" s="34">
        <v>0</v>
      </c>
      <c r="M74" s="34">
        <v>0.99529999999999996</v>
      </c>
      <c r="N74" s="39"/>
      <c r="O74" s="89">
        <f t="shared" si="27"/>
        <v>0.87969708184952167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6.0600000000000001E-2</v>
      </c>
      <c r="E75" s="34">
        <v>0.1056</v>
      </c>
      <c r="F75" s="34">
        <v>0</v>
      </c>
      <c r="G75" s="34">
        <v>0.1056</v>
      </c>
      <c r="H75" s="34">
        <v>0.1056</v>
      </c>
      <c r="I75" s="34">
        <v>0</v>
      </c>
      <c r="J75" s="34">
        <v>0.10979999999999999</v>
      </c>
      <c r="K75" s="34">
        <v>0.1056</v>
      </c>
      <c r="L75" s="34">
        <v>0</v>
      </c>
      <c r="M75" s="34">
        <v>0.1056</v>
      </c>
      <c r="N75" s="39"/>
      <c r="O75" s="89">
        <f t="shared" si="27"/>
        <v>9.3037516531060321E-2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1.34E-2</v>
      </c>
      <c r="F76" s="34">
        <v>0</v>
      </c>
      <c r="G76" s="34">
        <v>1.34E-2</v>
      </c>
      <c r="H76" s="34">
        <v>1.34E-2</v>
      </c>
      <c r="I76" s="34">
        <v>0</v>
      </c>
      <c r="J76" s="34">
        <v>1.4E-2</v>
      </c>
      <c r="K76" s="34">
        <v>1.34E-2</v>
      </c>
      <c r="L76" s="34">
        <v>0</v>
      </c>
      <c r="M76" s="34">
        <v>1.34E-2</v>
      </c>
      <c r="N76" s="39"/>
      <c r="O76" s="89">
        <f t="shared" si="27"/>
        <v>1.1812535473091022E-2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0.17100000000000001</v>
      </c>
      <c r="E77" s="34">
        <v>0.2702</v>
      </c>
      <c r="F77" s="34">
        <v>0</v>
      </c>
      <c r="G77" s="34">
        <v>0.2702</v>
      </c>
      <c r="H77" s="34">
        <v>0.2702</v>
      </c>
      <c r="I77" s="34">
        <v>0</v>
      </c>
      <c r="J77" s="34">
        <v>0.29470000000000002</v>
      </c>
      <c r="K77" s="34">
        <v>0.2702</v>
      </c>
      <c r="L77" s="34">
        <v>0</v>
      </c>
      <c r="M77" s="34">
        <v>0.2702</v>
      </c>
      <c r="N77" s="39"/>
      <c r="O77" s="89">
        <f t="shared" si="27"/>
        <v>0.24335469932690965</v>
      </c>
    </row>
    <row r="78" spans="1:15" x14ac:dyDescent="0.3">
      <c r="A78" s="595"/>
      <c r="B78" t="s">
        <v>117</v>
      </c>
      <c r="C78" s="34">
        <v>0</v>
      </c>
      <c r="D78" s="34">
        <v>5.33E-2</v>
      </c>
      <c r="E78" s="34">
        <v>8.1199999999999994E-2</v>
      </c>
      <c r="F78" s="34">
        <v>0</v>
      </c>
      <c r="G78" s="34">
        <v>8.1199999999999994E-2</v>
      </c>
      <c r="H78" s="34">
        <v>8.1199999999999994E-2</v>
      </c>
      <c r="I78" s="34">
        <v>0</v>
      </c>
      <c r="J78" s="34">
        <v>8.8800000000000004E-2</v>
      </c>
      <c r="K78" s="34">
        <v>8.1199999999999994E-2</v>
      </c>
      <c r="L78" s="34">
        <v>0</v>
      </c>
      <c r="M78" s="34">
        <v>8.1199999999999994E-2</v>
      </c>
      <c r="N78" s="39"/>
      <c r="O78" s="89">
        <f t="shared" si="27"/>
        <v>7.3689227341418237E-2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0.5242</v>
      </c>
      <c r="E79" s="354">
        <f t="shared" ref="E79:K79" si="36">SUM(E80:E82)</f>
        <v>0.63349999999999995</v>
      </c>
      <c r="F79" s="354">
        <f>SUM(F80:F82)</f>
        <v>0</v>
      </c>
      <c r="G79" s="354">
        <f t="shared" ref="G79:I79" si="37">SUM(G80:G82)</f>
        <v>0.63349999999999995</v>
      </c>
      <c r="H79" s="354">
        <f t="shared" si="37"/>
        <v>0.63349999999999995</v>
      </c>
      <c r="I79" s="354">
        <f t="shared" si="37"/>
        <v>0</v>
      </c>
      <c r="J79" s="354">
        <f t="shared" si="36"/>
        <v>1.2039</v>
      </c>
      <c r="K79" s="354">
        <f t="shared" si="36"/>
        <v>0.63349999999999995</v>
      </c>
      <c r="L79" s="354"/>
      <c r="M79" s="354">
        <f t="shared" ref="M79" si="38">SUM(M80:M82)</f>
        <v>0.63349999999999995</v>
      </c>
      <c r="N79" s="354"/>
      <c r="O79" s="352">
        <f t="shared" si="27"/>
        <v>0.63415541700139655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0.193</v>
      </c>
      <c r="E80" s="34">
        <v>0.30230000000000001</v>
      </c>
      <c r="F80" s="34">
        <v>0</v>
      </c>
      <c r="G80" s="34">
        <v>0.30230000000000001</v>
      </c>
      <c r="H80" s="34">
        <v>0.30230000000000001</v>
      </c>
      <c r="I80" s="34">
        <v>0</v>
      </c>
      <c r="J80" s="34">
        <v>0.32990000000000003</v>
      </c>
      <c r="K80" s="34">
        <v>0.30230000000000001</v>
      </c>
      <c r="L80" s="34">
        <v>0</v>
      </c>
      <c r="M80" s="34">
        <v>0.30230000000000001</v>
      </c>
      <c r="N80" s="39"/>
      <c r="O80" s="89">
        <f t="shared" si="27"/>
        <v>0.27275514926222533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0.33119999999999999</v>
      </c>
      <c r="E81" s="34">
        <v>0.33119999999999999</v>
      </c>
      <c r="F81" s="34">
        <v>0</v>
      </c>
      <c r="G81" s="34">
        <v>0.33119999999999999</v>
      </c>
      <c r="H81" s="34">
        <v>0.33119999999999999</v>
      </c>
      <c r="I81" s="34">
        <v>0</v>
      </c>
      <c r="J81" s="34">
        <v>0.33119999999999999</v>
      </c>
      <c r="K81" s="34">
        <v>0.33119999999999999</v>
      </c>
      <c r="L81" s="34">
        <v>0</v>
      </c>
      <c r="M81" s="34">
        <v>0.33119999999999999</v>
      </c>
      <c r="N81" s="39"/>
      <c r="O81" s="89">
        <f t="shared" si="27"/>
        <v>0.33119999999999999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3.0200267739171394E-2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3.0200267739171394E-2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0.4317269656596372</v>
      </c>
      <c r="E92" s="354">
        <f t="shared" si="41"/>
        <v>0.62478482996631601</v>
      </c>
      <c r="F92" s="354">
        <f t="shared" si="41"/>
        <v>0</v>
      </c>
      <c r="G92" s="354">
        <f t="shared" si="41"/>
        <v>0.69282459827031606</v>
      </c>
      <c r="H92" s="354">
        <f t="shared" si="41"/>
        <v>0.67365605569431608</v>
      </c>
      <c r="I92" s="354">
        <f t="shared" si="41"/>
        <v>0</v>
      </c>
      <c r="J92" s="354">
        <f t="shared" si="41"/>
        <v>0.78392272310799127</v>
      </c>
      <c r="K92" s="354">
        <f t="shared" si="41"/>
        <v>0.74140897470231604</v>
      </c>
      <c r="L92" s="354"/>
      <c r="M92" s="354">
        <f>SUM(M95,M97)</f>
        <v>0.83842392462231619</v>
      </c>
      <c r="N92" s="354"/>
      <c r="O92" s="352">
        <f t="shared" si="27"/>
        <v>0.61913957522356911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5.0750807078999998</v>
      </c>
      <c r="E94" s="360">
        <f t="shared" si="42"/>
        <v>7.3445341370000001</v>
      </c>
      <c r="F94" s="360">
        <f t="shared" si="42"/>
        <v>0</v>
      </c>
      <c r="G94" s="360">
        <f t="shared" si="42"/>
        <v>8.1443621369999999</v>
      </c>
      <c r="H94" s="360">
        <f t="shared" si="42"/>
        <v>7.919030137</v>
      </c>
      <c r="I94" s="360">
        <f t="shared" si="42"/>
        <v>0</v>
      </c>
      <c r="J94" s="360">
        <f t="shared" si="42"/>
        <v>9.2152480733999997</v>
      </c>
      <c r="K94" s="360">
        <f t="shared" si="42"/>
        <v>8.7154861369999992</v>
      </c>
      <c r="L94" s="360">
        <f t="shared" si="42"/>
        <v>0</v>
      </c>
      <c r="M94" s="360">
        <f t="shared" si="42"/>
        <v>9.8559261370000009</v>
      </c>
      <c r="N94" s="361"/>
      <c r="O94" s="455">
        <f t="shared" si="27"/>
        <v>7.2781724646585007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0.1057291563876807</v>
      </c>
      <c r="E95" s="354">
        <f t="shared" si="43"/>
        <v>0.153008679676121</v>
      </c>
      <c r="F95" s="354">
        <f t="shared" si="43"/>
        <v>0</v>
      </c>
      <c r="G95" s="354">
        <f t="shared" si="43"/>
        <v>0.169671496400121</v>
      </c>
      <c r="H95" s="354">
        <f t="shared" si="43"/>
        <v>0.16497715484412101</v>
      </c>
      <c r="I95" s="354">
        <f t="shared" si="43"/>
        <v>0</v>
      </c>
      <c r="J95" s="354">
        <f t="shared" si="43"/>
        <v>0.1919812631131422</v>
      </c>
      <c r="K95" s="354">
        <f t="shared" si="43"/>
        <v>0.18156972269212099</v>
      </c>
      <c r="L95" s="354"/>
      <c r="M95" s="354">
        <f>SUM(M96:M96)</f>
        <v>0.20532850921212104</v>
      </c>
      <c r="N95" s="354"/>
      <c r="O95" s="352">
        <f t="shared" si="27"/>
        <v>0.15162616695623052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0.1057291563876807</v>
      </c>
      <c r="E96" s="246">
        <f t="shared" si="44"/>
        <v>0.153008679676121</v>
      </c>
      <c r="F96" s="246">
        <f t="shared" si="44"/>
        <v>0</v>
      </c>
      <c r="G96" s="246">
        <f t="shared" si="44"/>
        <v>0.169671496400121</v>
      </c>
      <c r="H96" s="246">
        <f t="shared" si="44"/>
        <v>0.16497715484412101</v>
      </c>
      <c r="I96" s="246">
        <f t="shared" si="44"/>
        <v>0</v>
      </c>
      <c r="J96" s="246">
        <f t="shared" si="44"/>
        <v>0.1919812631131422</v>
      </c>
      <c r="K96" s="246">
        <f t="shared" si="44"/>
        <v>0.18156972269212099</v>
      </c>
      <c r="L96" s="34"/>
      <c r="M96" s="246">
        <f t="shared" si="44"/>
        <v>0.20532850921212104</v>
      </c>
      <c r="N96" s="39"/>
      <c r="O96" s="246">
        <f t="shared" si="27"/>
        <v>0.15162616695623052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0.32599780927195648</v>
      </c>
      <c r="E97" s="354">
        <f t="shared" si="45"/>
        <v>0.47177615029019504</v>
      </c>
      <c r="F97" s="354">
        <f t="shared" si="45"/>
        <v>0</v>
      </c>
      <c r="G97" s="354">
        <f t="shared" si="45"/>
        <v>0.52315310187019504</v>
      </c>
      <c r="H97" s="354">
        <f t="shared" si="45"/>
        <v>0.50867890085019507</v>
      </c>
      <c r="I97" s="354">
        <f t="shared" si="45"/>
        <v>0</v>
      </c>
      <c r="J97" s="354">
        <f t="shared" si="45"/>
        <v>0.59194145999484904</v>
      </c>
      <c r="K97" s="354">
        <f t="shared" si="45"/>
        <v>0.55983925201019502</v>
      </c>
      <c r="L97" s="354"/>
      <c r="M97" s="354">
        <f t="shared" si="45"/>
        <v>0.63309541541019509</v>
      </c>
      <c r="N97" s="354"/>
      <c r="O97" s="352">
        <f t="shared" si="27"/>
        <v>0.46751340826733873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0.1057291563876807</v>
      </c>
      <c r="E98" s="39">
        <f t="shared" si="46"/>
        <v>0.153008679676121</v>
      </c>
      <c r="F98" s="39">
        <f t="shared" si="46"/>
        <v>0</v>
      </c>
      <c r="G98" s="39">
        <f t="shared" si="46"/>
        <v>0.169671496400121</v>
      </c>
      <c r="H98" s="39">
        <f t="shared" si="46"/>
        <v>0.16497715484412101</v>
      </c>
      <c r="I98" s="39">
        <f t="shared" si="46"/>
        <v>0</v>
      </c>
      <c r="J98" s="39">
        <f t="shared" si="46"/>
        <v>0.1919812631131422</v>
      </c>
      <c r="K98" s="39">
        <f t="shared" si="46"/>
        <v>0.18156972269212099</v>
      </c>
      <c r="L98" s="39"/>
      <c r="M98" s="39">
        <f t="shared" si="46"/>
        <v>0.20532850921212104</v>
      </c>
      <c r="N98" s="39"/>
      <c r="O98" s="246">
        <f t="shared" si="27"/>
        <v>0.15162616695623052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0.2202686528842758</v>
      </c>
      <c r="E99" s="246">
        <f t="shared" si="47"/>
        <v>0.31876747061407401</v>
      </c>
      <c r="F99" s="246">
        <f t="shared" si="47"/>
        <v>0</v>
      </c>
      <c r="G99" s="246">
        <f t="shared" si="47"/>
        <v>0.35348160547007401</v>
      </c>
      <c r="H99" s="246">
        <f t="shared" si="47"/>
        <v>0.343701746006074</v>
      </c>
      <c r="I99" s="246">
        <f t="shared" si="47"/>
        <v>0</v>
      </c>
      <c r="J99" s="246">
        <f t="shared" si="47"/>
        <v>0.39996019688170681</v>
      </c>
      <c r="K99" s="246">
        <f t="shared" si="47"/>
        <v>0.378269529318074</v>
      </c>
      <c r="L99" s="34"/>
      <c r="M99" s="246">
        <f t="shared" si="47"/>
        <v>0.42776690619807406</v>
      </c>
      <c r="N99" s="39"/>
      <c r="O99" s="246">
        <f t="shared" si="27"/>
        <v>0.31588724131110824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1.67E-2</v>
      </c>
      <c r="E100" s="509">
        <v>1.67E-2</v>
      </c>
      <c r="F100" s="509">
        <v>0</v>
      </c>
      <c r="G100" s="509">
        <v>1.67E-2</v>
      </c>
      <c r="H100" s="509">
        <v>1.67E-2</v>
      </c>
      <c r="I100" s="509">
        <v>0</v>
      </c>
      <c r="J100" s="509">
        <v>1.67E-2</v>
      </c>
      <c r="K100" s="509">
        <v>1.67E-2</v>
      </c>
      <c r="L100" s="509">
        <v>0</v>
      </c>
      <c r="M100" s="509">
        <v>1.67E-2</v>
      </c>
      <c r="N100" s="367"/>
      <c r="O100" s="368">
        <f t="shared" si="27"/>
        <v>1.6700000000000003E-2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5.5235076735596369</v>
      </c>
      <c r="E101" s="340">
        <f t="shared" si="48"/>
        <v>7.9860189669663164</v>
      </c>
      <c r="F101" s="340">
        <f t="shared" si="48"/>
        <v>0</v>
      </c>
      <c r="G101" s="340">
        <f t="shared" si="48"/>
        <v>8.8538867352703168</v>
      </c>
      <c r="H101" s="340">
        <f t="shared" si="48"/>
        <v>8.6093861926943163</v>
      </c>
      <c r="I101" s="340">
        <f t="shared" si="48"/>
        <v>0</v>
      </c>
      <c r="J101" s="340">
        <f t="shared" si="48"/>
        <v>10.015870796507992</v>
      </c>
      <c r="K101" s="340">
        <f t="shared" si="48"/>
        <v>9.4735951117023163</v>
      </c>
      <c r="L101" s="340">
        <f t="shared" si="48"/>
        <v>0</v>
      </c>
      <c r="M101" s="340">
        <f t="shared" si="48"/>
        <v>10.711050061622316</v>
      </c>
      <c r="N101" s="356"/>
      <c r="O101" s="467">
        <f t="shared" si="27"/>
        <v>7.9140120398820688</v>
      </c>
      <c r="P101" s="335" t="s">
        <v>283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0.31562087460752491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91</v>
      </c>
      <c r="F107" s="1">
        <v>0</v>
      </c>
      <c r="G107" s="1">
        <v>1</v>
      </c>
      <c r="H107" s="1">
        <v>52</v>
      </c>
      <c r="I107" s="1">
        <v>0</v>
      </c>
      <c r="J107" s="1">
        <v>4</v>
      </c>
      <c r="K107" s="1">
        <v>73</v>
      </c>
      <c r="L107" s="1">
        <v>5</v>
      </c>
      <c r="M107" s="1">
        <v>43</v>
      </c>
      <c r="O107" s="1">
        <f>SUM(C107:M107)</f>
        <v>297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265827.94</v>
      </c>
      <c r="E109" s="505">
        <v>614080.99</v>
      </c>
      <c r="F109" s="504">
        <v>0</v>
      </c>
      <c r="G109" s="505">
        <v>8911.0300000000007</v>
      </c>
      <c r="H109" s="505">
        <v>273858.15999999997</v>
      </c>
      <c r="I109" s="504">
        <v>0</v>
      </c>
      <c r="J109" s="503">
        <v>16324.24</v>
      </c>
      <c r="K109" s="505">
        <v>402844.23</v>
      </c>
      <c r="L109" s="505">
        <v>17997.5</v>
      </c>
      <c r="M109" s="505">
        <v>197919.2</v>
      </c>
      <c r="N109" s="342"/>
      <c r="O109" s="344">
        <f>SUM(C109:M109)</f>
        <v>1797763.2899999998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1.1450279999999999</v>
      </c>
      <c r="E111" s="354">
        <f t="shared" si="49"/>
        <v>1.396112</v>
      </c>
      <c r="F111" s="354">
        <f t="shared" si="49"/>
        <v>0</v>
      </c>
      <c r="G111" s="354">
        <f t="shared" si="49"/>
        <v>1.7620400000000001</v>
      </c>
      <c r="H111" s="354">
        <f t="shared" si="49"/>
        <v>2.021808</v>
      </c>
      <c r="I111" s="354"/>
      <c r="J111" s="354">
        <f t="shared" si="49"/>
        <v>2.8422340000000004</v>
      </c>
      <c r="K111" s="354">
        <f>SUM(K112:K117)</f>
        <v>2.8211639999999996</v>
      </c>
      <c r="L111" s="354">
        <f t="shared" si="49"/>
        <v>4.1766680000000003</v>
      </c>
      <c r="M111" s="354">
        <f t="shared" si="49"/>
        <v>3.9585999999999997</v>
      </c>
      <c r="N111" s="351"/>
      <c r="O111" s="352">
        <f t="shared" ref="O111:O149" si="50">(C111*$C$109+D111*$D$109+E111*$E$109+F111*$F$109+G111*$G$109+H111*$H$109+I111*$I$109+J111*$J$109+K111*$K$109+L111*$L$109+M111*$M$109)/$O$109</f>
        <v>2.0985165184530827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1.0739000000000001</v>
      </c>
      <c r="K112" s="34">
        <v>1.8940999999999999</v>
      </c>
      <c r="L112" s="34">
        <v>2.4542000000000002</v>
      </c>
      <c r="M112" s="34">
        <v>2.3975</v>
      </c>
      <c r="N112" s="34"/>
      <c r="O112" s="89">
        <f t="shared" si="50"/>
        <v>1.3617228901814991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6.4434000000000005E-2</v>
      </c>
      <c r="K113" s="39">
        <f t="shared" si="51"/>
        <v>7.5763999999999998E-2</v>
      </c>
      <c r="L113" s="39">
        <f t="shared" si="51"/>
        <v>9.8168000000000005E-2</v>
      </c>
      <c r="M113" s="39">
        <f t="shared" si="51"/>
        <v>9.5899999999999999E-2</v>
      </c>
      <c r="N113" s="34"/>
      <c r="O113" s="89">
        <f t="shared" si="50"/>
        <v>5.4663942410104506E-2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5.1900000000000002E-2</v>
      </c>
      <c r="E114" s="34">
        <v>6.7100000000000007E-2</v>
      </c>
      <c r="F114" s="34">
        <v>0</v>
      </c>
      <c r="G114" s="34">
        <v>0</v>
      </c>
      <c r="H114" s="34">
        <v>2.0899999999999998E-2</v>
      </c>
      <c r="I114" s="34">
        <v>0</v>
      </c>
      <c r="J114" s="34">
        <v>0.1208</v>
      </c>
      <c r="K114" s="34">
        <v>4.4999999999999998E-2</v>
      </c>
      <c r="L114" s="34">
        <v>0.39269999999999999</v>
      </c>
      <c r="M114" s="34">
        <v>5.2999999999999999E-2</v>
      </c>
      <c r="N114" s="34"/>
      <c r="O114" s="89">
        <f t="shared" si="50"/>
        <v>5.4724798864371073E-2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0.19482832412324985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0.1462</v>
      </c>
      <c r="E116" s="34">
        <v>0.21859999999999999</v>
      </c>
      <c r="F116" s="34">
        <v>0</v>
      </c>
      <c r="G116" s="34">
        <v>0.21310000000000001</v>
      </c>
      <c r="H116" s="34">
        <v>0.38940000000000002</v>
      </c>
      <c r="I116" s="34">
        <v>0</v>
      </c>
      <c r="J116" s="34">
        <v>1.016</v>
      </c>
      <c r="K116" s="34">
        <v>0.57240000000000002</v>
      </c>
      <c r="L116" s="34">
        <v>0.99770000000000003</v>
      </c>
      <c r="M116" s="34">
        <v>1.1361000000000001</v>
      </c>
      <c r="N116" s="34"/>
      <c r="O116" s="89">
        <f t="shared" si="50"/>
        <v>0.42921503375508357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3.3615291187751419E-3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3.3436603515999996</v>
      </c>
      <c r="E118" s="354">
        <f t="shared" si="52"/>
        <v>5.3798415894999998</v>
      </c>
      <c r="F118" s="354">
        <f t="shared" si="52"/>
        <v>0</v>
      </c>
      <c r="G118" s="354">
        <f t="shared" si="52"/>
        <v>5.3798415894999998</v>
      </c>
      <c r="H118" s="354">
        <f t="shared" si="52"/>
        <v>5.3798415894999998</v>
      </c>
      <c r="I118" s="354"/>
      <c r="J118" s="354">
        <f>SUM(J119:J121,J125:J126)</f>
        <v>5.8723874872000001</v>
      </c>
      <c r="K118" s="354">
        <f>SUM(K119:K121,K125:K126)</f>
        <v>5.3798415894999998</v>
      </c>
      <c r="L118" s="354">
        <f>SUM(L119:L121,L125:L126)</f>
        <v>5.3798415894999998</v>
      </c>
      <c r="M118" s="354">
        <f>SUM(M119:M121,M125:M126)</f>
        <v>5.3798415894999998</v>
      </c>
      <c r="N118" s="351"/>
      <c r="O118" s="352">
        <f t="shared" si="50"/>
        <v>5.0832322252646573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1.7612000000000001</v>
      </c>
      <c r="E119" s="34">
        <v>2.7515000000000001</v>
      </c>
      <c r="F119" s="34">
        <v>0</v>
      </c>
      <c r="G119" s="34">
        <v>2.7515000000000001</v>
      </c>
      <c r="H119" s="34">
        <v>2.7515000000000001</v>
      </c>
      <c r="I119" s="34">
        <v>0</v>
      </c>
      <c r="J119" s="34">
        <v>3.0104000000000002</v>
      </c>
      <c r="K119" s="34">
        <v>2.7515000000000001</v>
      </c>
      <c r="L119" s="34">
        <v>2.7515000000000001</v>
      </c>
      <c r="M119" s="34">
        <v>2.7515000000000001</v>
      </c>
      <c r="N119" s="39"/>
      <c r="O119" s="89">
        <f t="shared" si="50"/>
        <v>2.6074192610691256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0.74656035160000012</v>
      </c>
      <c r="E120" s="39">
        <f t="shared" ref="E120:M120" si="53">E119*0.423893</f>
        <v>1.1663415895</v>
      </c>
      <c r="F120" s="39">
        <f t="shared" si="53"/>
        <v>0</v>
      </c>
      <c r="G120" s="39">
        <f t="shared" si="53"/>
        <v>1.1663415895</v>
      </c>
      <c r="H120" s="39">
        <f t="shared" si="53"/>
        <v>1.1663415895</v>
      </c>
      <c r="I120" s="39"/>
      <c r="J120" s="39">
        <f t="shared" si="53"/>
        <v>1.2760874872000001</v>
      </c>
      <c r="K120" s="39">
        <f t="shared" si="53"/>
        <v>1.1663415895</v>
      </c>
      <c r="L120" s="39">
        <f t="shared" si="53"/>
        <v>1.1663415895</v>
      </c>
      <c r="M120" s="39">
        <f t="shared" si="53"/>
        <v>1.1663415895</v>
      </c>
      <c r="N120" s="39"/>
      <c r="O120" s="89">
        <f t="shared" si="50"/>
        <v>1.1052667728323748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0.61519999999999997</v>
      </c>
      <c r="E121" s="43">
        <f t="shared" si="54"/>
        <v>1.1069</v>
      </c>
      <c r="F121" s="43">
        <f t="shared" si="54"/>
        <v>0</v>
      </c>
      <c r="G121" s="43">
        <f t="shared" ref="G121:H121" si="56">SUM(G122:G124)</f>
        <v>1.1069</v>
      </c>
      <c r="H121" s="43">
        <f t="shared" si="56"/>
        <v>1.1069</v>
      </c>
      <c r="I121" s="43"/>
      <c r="J121" s="43">
        <f>SUM(J122:J124)</f>
        <v>1.1982999999999999</v>
      </c>
      <c r="K121" s="43">
        <f t="shared" ref="K121:M121" si="57">SUM(K122:K124)</f>
        <v>1.1069</v>
      </c>
      <c r="L121" s="43">
        <f t="shared" si="57"/>
        <v>1.1069</v>
      </c>
      <c r="M121" s="43">
        <f t="shared" si="57"/>
        <v>1.1069</v>
      </c>
      <c r="N121" s="43"/>
      <c r="O121" s="75">
        <f t="shared" si="50"/>
        <v>1.0350242623649302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0.54949999999999999</v>
      </c>
      <c r="E122" s="34">
        <v>0.98870000000000002</v>
      </c>
      <c r="F122" s="34">
        <v>0</v>
      </c>
      <c r="G122" s="34">
        <v>0.98870000000000002</v>
      </c>
      <c r="H122" s="34">
        <v>0.98870000000000002</v>
      </c>
      <c r="I122" s="34">
        <v>0</v>
      </c>
      <c r="J122" s="34">
        <v>1.0753999999999999</v>
      </c>
      <c r="K122" s="34">
        <v>0.98870000000000002</v>
      </c>
      <c r="L122" s="34">
        <v>0.98870000000000002</v>
      </c>
      <c r="M122" s="34">
        <v>0.98870000000000002</v>
      </c>
      <c r="N122" s="39"/>
      <c r="O122" s="89">
        <f t="shared" si="50"/>
        <v>0.92454454623055538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5.8299999999999998E-2</v>
      </c>
      <c r="E123" s="34">
        <v>0.10489999999999999</v>
      </c>
      <c r="F123" s="34">
        <v>0</v>
      </c>
      <c r="G123" s="34">
        <v>0.10489999999999999</v>
      </c>
      <c r="H123" s="34">
        <v>0.10489999999999999</v>
      </c>
      <c r="I123" s="34">
        <v>0</v>
      </c>
      <c r="J123" s="34">
        <v>0.109</v>
      </c>
      <c r="K123" s="34">
        <v>0.10489999999999999</v>
      </c>
      <c r="L123" s="34">
        <v>0.10489999999999999</v>
      </c>
      <c r="M123" s="34">
        <v>0.10489999999999999</v>
      </c>
      <c r="N123" s="39"/>
      <c r="O123" s="89">
        <f t="shared" si="50"/>
        <v>9.8046676935426805E-2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7.4000000000000003E-3</v>
      </c>
      <c r="E124" s="34">
        <v>1.3299999999999999E-2</v>
      </c>
      <c r="F124" s="34">
        <v>0</v>
      </c>
      <c r="G124" s="34">
        <v>1.3299999999999999E-2</v>
      </c>
      <c r="H124" s="34">
        <v>1.3299999999999999E-2</v>
      </c>
      <c r="I124" s="34">
        <v>0</v>
      </c>
      <c r="J124" s="34">
        <v>1.3899999999999999E-2</v>
      </c>
      <c r="K124" s="34">
        <v>1.3299999999999999E-2</v>
      </c>
      <c r="L124" s="34">
        <v>1.3299999999999999E-2</v>
      </c>
      <c r="M124" s="34">
        <v>1.3299999999999999E-2</v>
      </c>
      <c r="N124" s="39"/>
      <c r="O124" s="89">
        <f t="shared" si="50"/>
        <v>1.2433039198948155E-2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0.16789999999999999</v>
      </c>
      <c r="E125" s="34">
        <v>0.2727</v>
      </c>
      <c r="F125" s="34">
        <v>0</v>
      </c>
      <c r="G125" s="34">
        <v>0.2727</v>
      </c>
      <c r="H125" s="34">
        <v>0.2727</v>
      </c>
      <c r="I125" s="34">
        <v>0</v>
      </c>
      <c r="J125" s="34">
        <v>0.2974</v>
      </c>
      <c r="K125" s="34">
        <v>0.2727</v>
      </c>
      <c r="L125" s="34">
        <v>0.2727</v>
      </c>
      <c r="M125" s="34">
        <v>0.2727</v>
      </c>
      <c r="N125" s="39"/>
      <c r="O125" s="89">
        <f t="shared" si="50"/>
        <v>0.25742793412974851</v>
      </c>
    </row>
    <row r="126" spans="1:15" x14ac:dyDescent="0.3">
      <c r="A126" s="595"/>
      <c r="B126" t="s">
        <v>117</v>
      </c>
      <c r="C126" s="34">
        <v>0</v>
      </c>
      <c r="D126" s="34">
        <v>5.28E-2</v>
      </c>
      <c r="E126" s="34">
        <v>8.2400000000000001E-2</v>
      </c>
      <c r="F126" s="34">
        <v>0</v>
      </c>
      <c r="G126" s="34">
        <v>8.2400000000000001E-2</v>
      </c>
      <c r="H126" s="34">
        <v>8.2400000000000001E-2</v>
      </c>
      <c r="I126" s="34">
        <v>0</v>
      </c>
      <c r="J126" s="34">
        <v>9.0200000000000002E-2</v>
      </c>
      <c r="K126" s="34">
        <v>8.2400000000000001E-2</v>
      </c>
      <c r="L126" s="34">
        <v>8.2400000000000001E-2</v>
      </c>
      <c r="M126" s="34">
        <v>8.2400000000000001E-2</v>
      </c>
      <c r="N126" s="39"/>
      <c r="O126" s="89">
        <f t="shared" si="50"/>
        <v>7.8093994868479052E-2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0.48580000000000001</v>
      </c>
      <c r="E127" s="354">
        <f t="shared" ref="E127:H127" si="58">SUM(E128:E130)</f>
        <v>0.60139999999999993</v>
      </c>
      <c r="F127" s="354">
        <f t="shared" si="58"/>
        <v>0</v>
      </c>
      <c r="G127" s="354">
        <f t="shared" si="58"/>
        <v>0.60139999999999993</v>
      </c>
      <c r="H127" s="354">
        <f t="shared" si="58"/>
        <v>0.60139999999999993</v>
      </c>
      <c r="I127" s="354"/>
      <c r="J127" s="354">
        <f>SUM(J128:J130)</f>
        <v>1.1721999999999999</v>
      </c>
      <c r="K127" s="354">
        <f t="shared" ref="K127:M127" si="59">SUM(K128:K130)</f>
        <v>0.60139999999999993</v>
      </c>
      <c r="L127" s="354">
        <f t="shared" si="59"/>
        <v>0.60139999999999993</v>
      </c>
      <c r="M127" s="354">
        <f t="shared" si="59"/>
        <v>0.60139999999999993</v>
      </c>
      <c r="N127" s="354"/>
      <c r="O127" s="352">
        <f t="shared" si="50"/>
        <v>0.58948973695752793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0.18990000000000001</v>
      </c>
      <c r="E128" s="34">
        <v>0.30549999999999999</v>
      </c>
      <c r="F128" s="34">
        <v>0</v>
      </c>
      <c r="G128" s="34">
        <v>0.30549999999999999</v>
      </c>
      <c r="H128" s="34">
        <v>0.30549999999999999</v>
      </c>
      <c r="I128" s="34">
        <v>0</v>
      </c>
      <c r="J128" s="34">
        <v>0.33350000000000002</v>
      </c>
      <c r="K128" s="34">
        <v>0.30549999999999999</v>
      </c>
      <c r="L128" s="34">
        <v>0.30549999999999999</v>
      </c>
      <c r="M128" s="34">
        <v>0.30549999999999999</v>
      </c>
      <c r="N128" s="39"/>
      <c r="O128" s="89">
        <f t="shared" si="50"/>
        <v>0.28866094709888085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0.2959</v>
      </c>
      <c r="E129" s="34">
        <v>0.2959</v>
      </c>
      <c r="F129" s="34">
        <v>0</v>
      </c>
      <c r="G129" s="34">
        <v>0.2959</v>
      </c>
      <c r="H129" s="34">
        <v>0.2959</v>
      </c>
      <c r="I129" s="34">
        <v>0</v>
      </c>
      <c r="J129" s="34">
        <v>0.2959</v>
      </c>
      <c r="K129" s="34">
        <v>0.2959</v>
      </c>
      <c r="L129" s="34">
        <v>0.2959</v>
      </c>
      <c r="M129" s="34">
        <v>0.2959</v>
      </c>
      <c r="N129" s="39"/>
      <c r="O129" s="89">
        <f t="shared" si="50"/>
        <v>0.2959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4.9287898586470747E-3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4.9287898586470747E-3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0.42316977509390885</v>
      </c>
      <c r="E140" s="354">
        <f t="shared" si="62"/>
        <v>0.62757671515158608</v>
      </c>
      <c r="F140" s="354">
        <f t="shared" si="62"/>
        <v>0</v>
      </c>
      <c r="G140" s="354">
        <f t="shared" si="62"/>
        <v>0.65870547825558601</v>
      </c>
      <c r="H140" s="354">
        <f t="shared" si="62"/>
        <v>0.68080342247958603</v>
      </c>
      <c r="I140" s="354"/>
      <c r="J140" s="354">
        <f t="shared" si="62"/>
        <v>0.84105213027312964</v>
      </c>
      <c r="K140" s="354">
        <f t="shared" si="62"/>
        <v>0.74880303868758602</v>
      </c>
      <c r="L140" s="354">
        <f t="shared" si="62"/>
        <v>0.86411305295958607</v>
      </c>
      <c r="M140" s="354">
        <f t="shared" si="62"/>
        <v>0.84556244433558592</v>
      </c>
      <c r="N140" s="354"/>
      <c r="O140" s="352">
        <f t="shared" si="50"/>
        <v>0.66108371507408381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4.9744883515999998</v>
      </c>
      <c r="E142" s="360">
        <f t="shared" si="63"/>
        <v>7.3773535895000002</v>
      </c>
      <c r="F142" s="360">
        <f t="shared" si="63"/>
        <v>0</v>
      </c>
      <c r="G142" s="360">
        <f t="shared" si="63"/>
        <v>7.7432815894999996</v>
      </c>
      <c r="H142" s="360">
        <f t="shared" si="63"/>
        <v>8.0030495894999998</v>
      </c>
      <c r="I142" s="360">
        <f t="shared" si="63"/>
        <v>0</v>
      </c>
      <c r="J142" s="360">
        <f t="shared" si="63"/>
        <v>9.8868214872000006</v>
      </c>
      <c r="K142" s="360">
        <f t="shared" si="63"/>
        <v>8.8024055894999993</v>
      </c>
      <c r="L142" s="360">
        <f t="shared" si="63"/>
        <v>10.157909589500001</v>
      </c>
      <c r="M142" s="360">
        <f t="shared" si="63"/>
        <v>9.9398415894999985</v>
      </c>
      <c r="N142" s="361"/>
      <c r="O142" s="362">
        <f t="shared" si="50"/>
        <v>7.7712384806752688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0.10363351582888281</v>
      </c>
      <c r="E143" s="354">
        <f t="shared" si="64"/>
        <v>0.15369240733005352</v>
      </c>
      <c r="F143" s="354">
        <f t="shared" si="64"/>
        <v>0</v>
      </c>
      <c r="G143" s="354">
        <f t="shared" si="64"/>
        <v>0.1613157853540535</v>
      </c>
      <c r="H143" s="354">
        <f t="shared" si="64"/>
        <v>0.16672753209805349</v>
      </c>
      <c r="I143" s="354"/>
      <c r="J143" s="354">
        <f t="shared" si="64"/>
        <v>0.20597215204283761</v>
      </c>
      <c r="K143" s="354">
        <f t="shared" si="64"/>
        <v>0.18338051564605348</v>
      </c>
      <c r="L143" s="354">
        <f t="shared" si="64"/>
        <v>0.21161973047805352</v>
      </c>
      <c r="M143" s="354">
        <f t="shared" si="64"/>
        <v>0.20707671983405349</v>
      </c>
      <c r="N143" s="354"/>
      <c r="O143" s="352">
        <f t="shared" si="50"/>
        <v>0.16189821126790788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0.10363351582888281</v>
      </c>
      <c r="E144" s="246">
        <f t="shared" si="65"/>
        <v>0.15369240733005352</v>
      </c>
      <c r="F144" s="246">
        <f t="shared" si="65"/>
        <v>0</v>
      </c>
      <c r="G144" s="246">
        <f t="shared" si="65"/>
        <v>0.1613157853540535</v>
      </c>
      <c r="H144" s="246">
        <f t="shared" si="65"/>
        <v>0.16672753209805349</v>
      </c>
      <c r="I144" s="34"/>
      <c r="J144" s="246">
        <f t="shared" si="65"/>
        <v>0.20597215204283761</v>
      </c>
      <c r="K144" s="246">
        <f t="shared" si="65"/>
        <v>0.18338051564605348</v>
      </c>
      <c r="L144" s="246">
        <f t="shared" si="65"/>
        <v>0.21161973047805352</v>
      </c>
      <c r="M144" s="246">
        <f t="shared" si="65"/>
        <v>0.20707671983405349</v>
      </c>
      <c r="N144" s="39"/>
      <c r="O144" s="246">
        <f t="shared" si="50"/>
        <v>0.16189821126790788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0.31953625926502605</v>
      </c>
      <c r="E145" s="354">
        <f t="shared" ref="E145:M145" si="66">SUM(E146,E147)</f>
        <v>0.47388430782153257</v>
      </c>
      <c r="F145" s="354">
        <f t="shared" si="66"/>
        <v>0</v>
      </c>
      <c r="G145" s="354">
        <f t="shared" si="66"/>
        <v>0.49738969290153251</v>
      </c>
      <c r="H145" s="354">
        <f t="shared" si="66"/>
        <v>0.51407589038153256</v>
      </c>
      <c r="I145" s="354"/>
      <c r="J145" s="354">
        <f t="shared" si="66"/>
        <v>0.63507997823029205</v>
      </c>
      <c r="K145" s="354">
        <f t="shared" si="66"/>
        <v>0.56542252304153251</v>
      </c>
      <c r="L145" s="354">
        <f t="shared" si="66"/>
        <v>0.65249332248153258</v>
      </c>
      <c r="M145" s="354">
        <f t="shared" si="66"/>
        <v>0.6384857245015324</v>
      </c>
      <c r="N145" s="354"/>
      <c r="O145" s="352">
        <f t="shared" si="50"/>
        <v>0.49918550380617593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0.10363351582888281</v>
      </c>
      <c r="E146" s="39">
        <f>E144</f>
        <v>0.15369240733005352</v>
      </c>
      <c r="F146" s="39">
        <f t="shared" si="67"/>
        <v>0</v>
      </c>
      <c r="G146" s="39">
        <f t="shared" si="67"/>
        <v>0.1613157853540535</v>
      </c>
      <c r="H146" s="39">
        <f t="shared" si="67"/>
        <v>0.16672753209805349</v>
      </c>
      <c r="I146" s="39"/>
      <c r="J146" s="39">
        <f t="shared" si="67"/>
        <v>0.20597215204283761</v>
      </c>
      <c r="K146" s="39">
        <f t="shared" si="67"/>
        <v>0.18338051564605348</v>
      </c>
      <c r="L146" s="39">
        <f t="shared" si="67"/>
        <v>0.21161973047805352</v>
      </c>
      <c r="M146" s="39">
        <f t="shared" si="67"/>
        <v>0.20707671983405349</v>
      </c>
      <c r="N146" s="39"/>
      <c r="O146" s="39">
        <f t="shared" si="50"/>
        <v>0.16189821126790788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0.21590274343614321</v>
      </c>
      <c r="E147" s="246">
        <f t="shared" si="68"/>
        <v>0.32019190049147905</v>
      </c>
      <c r="F147" s="246">
        <f t="shared" si="68"/>
        <v>0</v>
      </c>
      <c r="G147" s="246">
        <f t="shared" si="68"/>
        <v>0.33607390754747901</v>
      </c>
      <c r="H147" s="246">
        <f t="shared" si="68"/>
        <v>0.34734835828347904</v>
      </c>
      <c r="I147" s="34"/>
      <c r="J147" s="246">
        <f t="shared" si="68"/>
        <v>0.42910782618745447</v>
      </c>
      <c r="K147" s="246">
        <f t="shared" si="68"/>
        <v>0.382042007395479</v>
      </c>
      <c r="L147" s="246">
        <f t="shared" si="68"/>
        <v>0.44087359200347909</v>
      </c>
      <c r="M147" s="246">
        <f t="shared" si="68"/>
        <v>0.43140900466747895</v>
      </c>
      <c r="N147" s="39"/>
      <c r="O147" s="246">
        <f t="shared" si="50"/>
        <v>0.33728729253826806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1.77E-2</v>
      </c>
      <c r="E148" s="509">
        <v>1.77E-2</v>
      </c>
      <c r="F148" s="509">
        <v>0</v>
      </c>
      <c r="G148" s="509">
        <v>1.77E-2</v>
      </c>
      <c r="H148" s="509">
        <v>1.77E-2</v>
      </c>
      <c r="I148" s="509">
        <v>0</v>
      </c>
      <c r="J148" s="509">
        <v>1.77E-2</v>
      </c>
      <c r="K148" s="509">
        <v>1.77E-2</v>
      </c>
      <c r="L148" s="509">
        <v>1.77E-2</v>
      </c>
      <c r="M148" s="509">
        <v>1.77E-2</v>
      </c>
      <c r="N148" s="367"/>
      <c r="O148" s="368">
        <f t="shared" si="50"/>
        <v>1.7700000000000004E-2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5.4153581266939081</v>
      </c>
      <c r="E149" s="340">
        <f t="shared" si="69"/>
        <v>8.0226303046515852</v>
      </c>
      <c r="F149" s="340">
        <f t="shared" si="69"/>
        <v>0</v>
      </c>
      <c r="G149" s="340">
        <f t="shared" si="69"/>
        <v>8.4196870677555857</v>
      </c>
      <c r="H149" s="340">
        <f t="shared" si="69"/>
        <v>8.7015530119795859</v>
      </c>
      <c r="I149" s="340">
        <f t="shared" si="69"/>
        <v>0</v>
      </c>
      <c r="J149" s="340">
        <f t="shared" si="69"/>
        <v>10.745573617473131</v>
      </c>
      <c r="K149" s="340">
        <f t="shared" si="69"/>
        <v>9.5689086281875841</v>
      </c>
      <c r="L149" s="340">
        <f t="shared" si="69"/>
        <v>11.039722642459587</v>
      </c>
      <c r="M149" s="340">
        <f t="shared" si="69"/>
        <v>10.803104033835584</v>
      </c>
      <c r="N149" s="369"/>
      <c r="O149" s="467">
        <f t="shared" si="50"/>
        <v>8.4500221957493515</v>
      </c>
      <c r="P149" t="s">
        <v>284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0.336997641959002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123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41</v>
      </c>
      <c r="L155" s="1">
        <v>12</v>
      </c>
      <c r="M155" s="1">
        <v>66</v>
      </c>
      <c r="O155" s="1">
        <f>SUM(C155:M155)</f>
        <v>334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5700.53</v>
      </c>
      <c r="D157" s="505">
        <v>222698.66</v>
      </c>
      <c r="E157" s="505">
        <v>889195.99</v>
      </c>
      <c r="F157" s="504">
        <v>0</v>
      </c>
      <c r="G157" s="504">
        <v>0</v>
      </c>
      <c r="H157" s="505">
        <v>328883.38</v>
      </c>
      <c r="I157" s="504">
        <v>0</v>
      </c>
      <c r="J157" s="502">
        <v>0</v>
      </c>
      <c r="K157" s="505">
        <v>234932.94</v>
      </c>
      <c r="L157" s="505">
        <v>49132.46</v>
      </c>
      <c r="M157" s="505">
        <v>300374.08</v>
      </c>
      <c r="N157" s="342"/>
      <c r="O157" s="344">
        <f>SUM(C157:M157)</f>
        <v>2030918.04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0.82550000000000001</v>
      </c>
      <c r="D159" s="354">
        <f>SUM(D160:D164)</f>
        <v>1.1226240000000001</v>
      </c>
      <c r="E159" s="354">
        <f t="shared" ref="E159:H159" si="70">SUM(E160:E164)</f>
        <v>1.3574079999999999</v>
      </c>
      <c r="F159" s="354">
        <f t="shared" si="70"/>
        <v>0</v>
      </c>
      <c r="G159" s="354">
        <f t="shared" si="70"/>
        <v>0</v>
      </c>
      <c r="H159" s="354">
        <f t="shared" si="70"/>
        <v>2.0532080000000001</v>
      </c>
      <c r="I159" s="354"/>
      <c r="J159" s="354"/>
      <c r="K159" s="354">
        <f>SUM(K160:K164)</f>
        <v>2.8291639999999996</v>
      </c>
      <c r="L159" s="354">
        <f>SUM(L160:L164)</f>
        <v>3.5350600000000001</v>
      </c>
      <c r="M159" s="354">
        <f t="shared" ref="M159" si="71">SUM(M160:M164)</f>
        <v>4.0136640000000003</v>
      </c>
      <c r="N159" s="354"/>
      <c r="O159" s="352">
        <f t="shared" ref="O159:O197" si="72">(C159*$C$157+D159*$D$157+E159*$E$157+F159*$F$157+G159*$G$157+H159*$H$157+I159*$I$157+J159*$J$157+K159*$K$157+L159*$L$157+M159*$M$157)/$O$157</f>
        <v>2.0586409420119582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2.1265000000000001</v>
      </c>
      <c r="M160" s="34">
        <v>2.4516</v>
      </c>
      <c r="N160" s="34"/>
      <c r="O160" s="89">
        <f t="shared" si="72"/>
        <v>1.3375081894944416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8.5060000000000011E-2</v>
      </c>
      <c r="M161" s="39">
        <f t="shared" si="73"/>
        <v>9.8063999999999998E-2</v>
      </c>
      <c r="N161" s="34"/>
      <c r="O161" s="89">
        <f t="shared" si="72"/>
        <v>5.3500327579777664E-2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2.6200000000000001E-2</v>
      </c>
      <c r="E162" s="34">
        <v>4.3099999999999999E-2</v>
      </c>
      <c r="F162" s="34">
        <v>0</v>
      </c>
      <c r="G162" s="34">
        <v>0</v>
      </c>
      <c r="H162" s="34">
        <v>2.3099999999999999E-2</v>
      </c>
      <c r="I162" s="34">
        <v>0</v>
      </c>
      <c r="J162" s="34">
        <v>0</v>
      </c>
      <c r="K162" s="34">
        <v>7.1900000000000006E-2</v>
      </c>
      <c r="L162" s="34">
        <v>0.21260000000000001</v>
      </c>
      <c r="M162" s="34">
        <v>4.0899999999999999E-2</v>
      </c>
      <c r="N162" s="34"/>
      <c r="O162" s="89">
        <f t="shared" si="72"/>
        <v>4.4993838054144232E-2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0.19383830954596276</v>
      </c>
    </row>
    <row r="164" spans="1:15" x14ac:dyDescent="0.3">
      <c r="A164" s="2" t="s">
        <v>6</v>
      </c>
      <c r="B164" t="s">
        <v>33</v>
      </c>
      <c r="C164" s="34">
        <v>0.13400000000000001</v>
      </c>
      <c r="D164" s="34">
        <v>0.14960000000000001</v>
      </c>
      <c r="E164" s="34">
        <v>0.20399999999999999</v>
      </c>
      <c r="F164" s="34">
        <v>0</v>
      </c>
      <c r="G164" s="34">
        <v>0</v>
      </c>
      <c r="H164" s="34">
        <v>0.41860000000000003</v>
      </c>
      <c r="I164" s="34">
        <v>0</v>
      </c>
      <c r="J164" s="34">
        <v>0</v>
      </c>
      <c r="K164" s="34">
        <v>0.55359999999999998</v>
      </c>
      <c r="L164" s="34">
        <v>0.87709999999999999</v>
      </c>
      <c r="M164" s="34">
        <v>1.1471</v>
      </c>
      <c r="N164" s="34"/>
      <c r="O164" s="89">
        <f t="shared" si="72"/>
        <v>0.42880027733763199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3.4814413487999998</v>
      </c>
      <c r="D166" s="354">
        <f t="shared" si="74"/>
        <v>3.4814413487999998</v>
      </c>
      <c r="E166" s="354">
        <f t="shared" si="74"/>
        <v>5.5873020152999988</v>
      </c>
      <c r="F166" s="354">
        <f t="shared" si="74"/>
        <v>0</v>
      </c>
      <c r="G166" s="354">
        <f t="shared" si="74"/>
        <v>0</v>
      </c>
      <c r="H166" s="354">
        <f t="shared" si="74"/>
        <v>5.5873020152999988</v>
      </c>
      <c r="I166" s="354"/>
      <c r="J166" s="354"/>
      <c r="K166" s="354">
        <f>SUM(K167:K169,K173:K174)</f>
        <v>5.5873020152999988</v>
      </c>
      <c r="L166" s="354">
        <f>SUM(L167:L169,L173:L174)</f>
        <v>5.5873020152999988</v>
      </c>
      <c r="M166" s="354">
        <f>SUM(M167:M169,M173:M174)</f>
        <v>5.5873020152999988</v>
      </c>
      <c r="N166" s="351"/>
      <c r="O166" s="352">
        <f t="shared" si="72"/>
        <v>5.3504746982894806</v>
      </c>
    </row>
    <row r="167" spans="1:15" x14ac:dyDescent="0.3">
      <c r="A167" s="2" t="s">
        <v>115</v>
      </c>
      <c r="B167" t="s">
        <v>114</v>
      </c>
      <c r="C167" s="34">
        <v>1.8415999999999999</v>
      </c>
      <c r="D167" s="34">
        <v>1.8415999999999999</v>
      </c>
      <c r="E167" s="34">
        <v>2.8820999999999999</v>
      </c>
      <c r="F167" s="34">
        <v>0</v>
      </c>
      <c r="G167" s="34">
        <v>0</v>
      </c>
      <c r="H167" s="34">
        <v>2.8820999999999999</v>
      </c>
      <c r="I167" s="34">
        <v>0</v>
      </c>
      <c r="J167" s="34">
        <v>0</v>
      </c>
      <c r="K167" s="34">
        <v>2.8820999999999999</v>
      </c>
      <c r="L167" s="34">
        <v>2.8820999999999999</v>
      </c>
      <c r="M167" s="34">
        <v>2.8820999999999999</v>
      </c>
      <c r="N167" s="39"/>
      <c r="O167" s="89">
        <f t="shared" si="72"/>
        <v>2.7650842699142104</v>
      </c>
    </row>
    <row r="168" spans="1:15" x14ac:dyDescent="0.3">
      <c r="A168" s="2" t="s">
        <v>116</v>
      </c>
      <c r="B168" t="s">
        <v>117</v>
      </c>
      <c r="C168" s="39">
        <f>C167*0.423893</f>
        <v>0.78064134880000002</v>
      </c>
      <c r="D168" s="39">
        <f>D167*0.423893</f>
        <v>0.78064134880000002</v>
      </c>
      <c r="E168" s="39">
        <f t="shared" ref="E168:H168" si="75">E167*0.423893</f>
        <v>1.2217020153</v>
      </c>
      <c r="F168" s="39">
        <f t="shared" si="75"/>
        <v>0</v>
      </c>
      <c r="G168" s="39">
        <f t="shared" si="75"/>
        <v>0</v>
      </c>
      <c r="H168" s="39">
        <f t="shared" si="75"/>
        <v>1.2217020153</v>
      </c>
      <c r="I168" s="39"/>
      <c r="J168" s="39"/>
      <c r="K168" s="39">
        <f t="shared" ref="K168:M168" si="76">K167*0.423893</f>
        <v>1.2217020153</v>
      </c>
      <c r="L168" s="39">
        <f t="shared" si="76"/>
        <v>1.2217020153</v>
      </c>
      <c r="M168" s="39">
        <f t="shared" si="76"/>
        <v>1.2217020153</v>
      </c>
      <c r="N168" s="39"/>
      <c r="O168" s="89">
        <f t="shared" si="72"/>
        <v>1.1720998664267448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0.62940000000000007</v>
      </c>
      <c r="D169" s="43">
        <f t="shared" ref="D169" si="78">SUM(D170:D172)</f>
        <v>0.62940000000000007</v>
      </c>
      <c r="E169" s="43">
        <f t="shared" si="77"/>
        <v>1.1147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1.1147</v>
      </c>
      <c r="I169" s="43"/>
      <c r="J169" s="43"/>
      <c r="K169" s="43">
        <f t="shared" ref="K169:M169" si="80">SUM(K170:K172)</f>
        <v>1.1147</v>
      </c>
      <c r="L169" s="43">
        <f t="shared" si="80"/>
        <v>1.1147</v>
      </c>
      <c r="M169" s="43">
        <f t="shared" si="80"/>
        <v>1.1147</v>
      </c>
      <c r="N169" s="43"/>
      <c r="O169" s="75">
        <f t="shared" si="72"/>
        <v>1.0601226489085693</v>
      </c>
    </row>
    <row r="170" spans="1:15" x14ac:dyDescent="0.3">
      <c r="A170" s="2" t="s">
        <v>9</v>
      </c>
      <c r="B170" t="s">
        <v>108</v>
      </c>
      <c r="C170" s="34">
        <v>0.56220000000000003</v>
      </c>
      <c r="D170" s="34">
        <v>0.56220000000000003</v>
      </c>
      <c r="E170" s="34">
        <v>0.99570000000000003</v>
      </c>
      <c r="F170" s="34">
        <v>0</v>
      </c>
      <c r="G170" s="34">
        <v>0</v>
      </c>
      <c r="H170" s="34">
        <v>0.99570000000000003</v>
      </c>
      <c r="I170" s="34">
        <v>0</v>
      </c>
      <c r="J170" s="34">
        <v>0</v>
      </c>
      <c r="K170" s="34">
        <v>0.99570000000000003</v>
      </c>
      <c r="L170" s="34">
        <v>0.99570000000000003</v>
      </c>
      <c r="M170" s="34">
        <v>0.99570000000000003</v>
      </c>
      <c r="N170" s="39"/>
      <c r="O170" s="89">
        <f t="shared" si="72"/>
        <v>0.94694813167497394</v>
      </c>
    </row>
    <row r="171" spans="1:15" x14ac:dyDescent="0.3">
      <c r="A171" s="2" t="s">
        <v>10</v>
      </c>
      <c r="B171" t="s">
        <v>109</v>
      </c>
      <c r="C171" s="34">
        <v>5.96E-2</v>
      </c>
      <c r="D171" s="34">
        <v>5.96E-2</v>
      </c>
      <c r="E171" s="34">
        <v>0.1056</v>
      </c>
      <c r="F171" s="34">
        <v>0</v>
      </c>
      <c r="G171" s="34">
        <v>0</v>
      </c>
      <c r="H171" s="34">
        <v>0.1056</v>
      </c>
      <c r="I171" s="34">
        <v>0</v>
      </c>
      <c r="J171" s="34">
        <v>0</v>
      </c>
      <c r="K171" s="34">
        <v>0.1056</v>
      </c>
      <c r="L171" s="34">
        <v>0.1056</v>
      </c>
      <c r="M171" s="34">
        <v>0.1056</v>
      </c>
      <c r="N171" s="39"/>
      <c r="O171" s="89">
        <f t="shared" si="72"/>
        <v>0.10042679136574116</v>
      </c>
    </row>
    <row r="172" spans="1:15" x14ac:dyDescent="0.3">
      <c r="A172" s="2" t="s">
        <v>11</v>
      </c>
      <c r="B172" t="s">
        <v>110</v>
      </c>
      <c r="C172" s="34">
        <v>7.6E-3</v>
      </c>
      <c r="D172" s="34">
        <v>7.6E-3</v>
      </c>
      <c r="E172" s="34">
        <v>1.34E-2</v>
      </c>
      <c r="F172" s="34">
        <v>0</v>
      </c>
      <c r="G172" s="34">
        <v>0</v>
      </c>
      <c r="H172" s="34">
        <v>1.34E-2</v>
      </c>
      <c r="I172" s="34">
        <v>0</v>
      </c>
      <c r="J172" s="34">
        <v>0</v>
      </c>
      <c r="K172" s="34">
        <v>1.34E-2</v>
      </c>
      <c r="L172" s="34">
        <v>1.34E-2</v>
      </c>
      <c r="M172" s="34">
        <v>1.34E-2</v>
      </c>
      <c r="N172" s="39"/>
      <c r="O172" s="89">
        <f t="shared" si="72"/>
        <v>1.2747725867854321E-2</v>
      </c>
    </row>
    <row r="173" spans="1:15" x14ac:dyDescent="0.3">
      <c r="A173" s="595" t="s">
        <v>14</v>
      </c>
      <c r="B173" t="s">
        <v>118</v>
      </c>
      <c r="C173" s="34">
        <v>0.17460000000000001</v>
      </c>
      <c r="D173" s="34">
        <v>0.17460000000000001</v>
      </c>
      <c r="E173" s="34">
        <v>0.28249999999999997</v>
      </c>
      <c r="F173" s="34">
        <v>0</v>
      </c>
      <c r="G173" s="34">
        <v>0</v>
      </c>
      <c r="H173" s="34">
        <v>0.28249999999999997</v>
      </c>
      <c r="I173" s="34">
        <v>0</v>
      </c>
      <c r="J173" s="34">
        <v>0</v>
      </c>
      <c r="K173" s="34">
        <v>0.28249999999999997</v>
      </c>
      <c r="L173" s="34">
        <v>0.28249999999999997</v>
      </c>
      <c r="M173" s="34">
        <v>0.28249999999999997</v>
      </c>
      <c r="N173" s="39"/>
      <c r="O173" s="89">
        <f t="shared" si="72"/>
        <v>0.27036545192094502</v>
      </c>
    </row>
    <row r="174" spans="1:15" x14ac:dyDescent="0.3">
      <c r="A174" s="595"/>
      <c r="B174" t="s">
        <v>117</v>
      </c>
      <c r="C174" s="34">
        <v>5.5199999999999999E-2</v>
      </c>
      <c r="D174" s="34">
        <v>5.5199999999999999E-2</v>
      </c>
      <c r="E174" s="34">
        <v>8.6300000000000002E-2</v>
      </c>
      <c r="F174" s="34">
        <v>0</v>
      </c>
      <c r="G174" s="34">
        <v>0</v>
      </c>
      <c r="H174" s="34">
        <v>8.6300000000000002E-2</v>
      </c>
      <c r="I174" s="34">
        <v>0</v>
      </c>
      <c r="J174" s="34">
        <v>0</v>
      </c>
      <c r="K174" s="34">
        <v>8.6300000000000002E-2</v>
      </c>
      <c r="L174" s="34">
        <v>8.6300000000000002E-2</v>
      </c>
      <c r="M174" s="34">
        <v>8.6300000000000002E-2</v>
      </c>
      <c r="N174" s="39"/>
      <c r="O174" s="89">
        <f t="shared" si="72"/>
        <v>8.2802461119011961E-2</v>
      </c>
    </row>
    <row r="175" spans="1:15" x14ac:dyDescent="0.3">
      <c r="A175" s="349">
        <v>6</v>
      </c>
      <c r="B175" s="350" t="s">
        <v>42</v>
      </c>
      <c r="C175" s="354">
        <f>SUM(C176:C177)</f>
        <v>0.49509999999999998</v>
      </c>
      <c r="D175" s="354">
        <f>SUM(D176:D177)</f>
        <v>0.49509999999999998</v>
      </c>
      <c r="E175" s="354">
        <f t="shared" ref="E175:H175" si="81">SUM(E176:E177)</f>
        <v>0.61470000000000002</v>
      </c>
      <c r="F175" s="354">
        <f t="shared" si="81"/>
        <v>0</v>
      </c>
      <c r="G175" s="354">
        <f t="shared" si="81"/>
        <v>0</v>
      </c>
      <c r="H175" s="354">
        <f t="shared" si="81"/>
        <v>0.61470000000000002</v>
      </c>
      <c r="I175" s="354"/>
      <c r="J175" s="354"/>
      <c r="K175" s="354">
        <f t="shared" ref="K175:M175" si="82">SUM(K176:K177)</f>
        <v>0.61470000000000002</v>
      </c>
      <c r="L175" s="354">
        <f t="shared" si="82"/>
        <v>0.61470000000000002</v>
      </c>
      <c r="M175" s="354">
        <f t="shared" si="82"/>
        <v>0.61470000000000002</v>
      </c>
      <c r="N175" s="354"/>
      <c r="O175" s="352">
        <f t="shared" si="72"/>
        <v>0.60124965755092707</v>
      </c>
    </row>
    <row r="176" spans="1:15" x14ac:dyDescent="0.3">
      <c r="A176" s="2" t="s">
        <v>15</v>
      </c>
      <c r="B176" t="s">
        <v>43</v>
      </c>
      <c r="C176" s="34">
        <v>0.19769999999999999</v>
      </c>
      <c r="D176" s="34">
        <v>0.19769999999999999</v>
      </c>
      <c r="E176" s="34">
        <v>0.31730000000000003</v>
      </c>
      <c r="F176" s="34">
        <v>0</v>
      </c>
      <c r="G176" s="34">
        <v>0</v>
      </c>
      <c r="H176" s="34">
        <v>0.31730000000000003</v>
      </c>
      <c r="I176" s="34">
        <v>0</v>
      </c>
      <c r="J176" s="34">
        <v>0</v>
      </c>
      <c r="K176" s="34">
        <v>0.31730000000000003</v>
      </c>
      <c r="L176" s="34">
        <v>0.31730000000000003</v>
      </c>
      <c r="M176" s="34">
        <v>0.31730000000000003</v>
      </c>
      <c r="N176" s="39"/>
      <c r="O176" s="89">
        <f t="shared" si="72"/>
        <v>0.30384965755092708</v>
      </c>
    </row>
    <row r="177" spans="1:17" x14ac:dyDescent="0.3">
      <c r="A177" s="2" t="s">
        <v>16</v>
      </c>
      <c r="B177" t="s">
        <v>44</v>
      </c>
      <c r="C177" s="34">
        <v>0.2974</v>
      </c>
      <c r="D177" s="34">
        <v>0.2974</v>
      </c>
      <c r="E177" s="34">
        <v>0.2974</v>
      </c>
      <c r="F177" s="34">
        <v>0</v>
      </c>
      <c r="G177" s="34">
        <v>0</v>
      </c>
      <c r="H177" s="34">
        <v>0.2974</v>
      </c>
      <c r="I177" s="34">
        <v>0</v>
      </c>
      <c r="J177" s="34">
        <v>0</v>
      </c>
      <c r="K177" s="34">
        <v>0.2974</v>
      </c>
      <c r="L177" s="34">
        <v>0.2974</v>
      </c>
      <c r="M177" s="34">
        <v>0.2974</v>
      </c>
      <c r="N177" s="39"/>
      <c r="O177" s="89">
        <f t="shared" si="72"/>
        <v>0.29739999999999994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0.4085000534597184</v>
      </c>
      <c r="D188" s="354">
        <f t="shared" si="85"/>
        <v>0.43377579789171844</v>
      </c>
      <c r="E188" s="354">
        <f t="shared" si="85"/>
        <v>0.64306389118154028</v>
      </c>
      <c r="F188" s="354">
        <f t="shared" si="85"/>
        <v>0</v>
      </c>
      <c r="G188" s="354">
        <f t="shared" si="85"/>
        <v>0</v>
      </c>
      <c r="H188" s="354">
        <f t="shared" si="85"/>
        <v>0.70225420558154039</v>
      </c>
      <c r="I188" s="354"/>
      <c r="J188" s="354"/>
      <c r="K188" s="354">
        <f>SUM(K191,K193)</f>
        <v>0.76826323058954027</v>
      </c>
      <c r="L188" s="354">
        <f>SUM(L191,L193)</f>
        <v>0.82831239151754033</v>
      </c>
      <c r="M188" s="354">
        <f>SUM(M191,M193)</f>
        <v>0.86902627658954035</v>
      </c>
      <c r="N188" s="354"/>
      <c r="O188" s="352">
        <f t="shared" si="72"/>
        <v>0.68142575515770509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4.8020413487999996</v>
      </c>
      <c r="D190" s="360">
        <f t="shared" si="86"/>
        <v>5.0991653487999997</v>
      </c>
      <c r="E190" s="360">
        <f t="shared" si="86"/>
        <v>7.5594100152999992</v>
      </c>
      <c r="F190" s="360">
        <f t="shared" si="86"/>
        <v>0</v>
      </c>
      <c r="G190" s="360">
        <f t="shared" si="86"/>
        <v>0</v>
      </c>
      <c r="H190" s="360">
        <f t="shared" si="86"/>
        <v>8.2552100152999994</v>
      </c>
      <c r="I190" s="360">
        <f t="shared" si="86"/>
        <v>0</v>
      </c>
      <c r="J190" s="360">
        <f t="shared" si="86"/>
        <v>0</v>
      </c>
      <c r="K190" s="360">
        <f t="shared" si="86"/>
        <v>9.0311660152999984</v>
      </c>
      <c r="L190" s="360">
        <f t="shared" si="86"/>
        <v>9.7370620152999994</v>
      </c>
      <c r="M190" s="360">
        <f t="shared" si="86"/>
        <v>10.215666015299998</v>
      </c>
      <c r="N190" s="361"/>
      <c r="O190" s="362">
        <f t="shared" si="72"/>
        <v>8.0103652978523652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0.1000409274195504</v>
      </c>
      <c r="D191" s="354">
        <f t="shared" si="87"/>
        <v>0.1062309117115504</v>
      </c>
      <c r="E191" s="354">
        <f t="shared" si="87"/>
        <v>0.15748518884874488</v>
      </c>
      <c r="F191" s="354">
        <f t="shared" si="87"/>
        <v>0</v>
      </c>
      <c r="G191" s="354">
        <f t="shared" si="87"/>
        <v>0</v>
      </c>
      <c r="H191" s="354">
        <f t="shared" si="87"/>
        <v>0.17198079024874491</v>
      </c>
      <c r="I191" s="354"/>
      <c r="J191" s="354"/>
      <c r="K191" s="354">
        <f>SUM(K192:K192)</f>
        <v>0.18814628159674487</v>
      </c>
      <c r="L191" s="354">
        <f>SUM(L192:L192)</f>
        <v>0.2028522129647449</v>
      </c>
      <c r="M191" s="354">
        <f>SUM(M192:M192)</f>
        <v>0.21282297009674486</v>
      </c>
      <c r="N191" s="354"/>
      <c r="O191" s="352">
        <f t="shared" si="72"/>
        <v>0.16687994025015834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0.1000409274195504</v>
      </c>
      <c r="D192" s="246">
        <f t="shared" si="88"/>
        <v>0.1062309117115504</v>
      </c>
      <c r="E192" s="246">
        <f t="shared" si="88"/>
        <v>0.15748518884874488</v>
      </c>
      <c r="F192" s="246">
        <f t="shared" si="88"/>
        <v>0</v>
      </c>
      <c r="G192" s="246">
        <f t="shared" si="88"/>
        <v>0</v>
      </c>
      <c r="H192" s="246">
        <f t="shared" si="88"/>
        <v>0.17198079024874491</v>
      </c>
      <c r="I192" s="34"/>
      <c r="J192" s="39"/>
      <c r="K192" s="246">
        <f>0.020833*K190</f>
        <v>0.18814628159674487</v>
      </c>
      <c r="L192" s="246">
        <f t="shared" ref="L192:M192" si="89">0.020833*L190</f>
        <v>0.2028522129647449</v>
      </c>
      <c r="M192" s="246">
        <f t="shared" si="89"/>
        <v>0.21282297009674486</v>
      </c>
      <c r="N192" s="39"/>
      <c r="O192" s="246">
        <f t="shared" si="72"/>
        <v>0.16687994025015834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0.30845912604016801</v>
      </c>
      <c r="D193" s="354">
        <f>SUM(D194,D195)</f>
        <v>0.32754488618016803</v>
      </c>
      <c r="E193" s="354">
        <f t="shared" ref="E193:M193" si="90">SUM(E194,E195)</f>
        <v>0.48557870233279543</v>
      </c>
      <c r="F193" s="354">
        <f t="shared" si="90"/>
        <v>0</v>
      </c>
      <c r="G193" s="354">
        <f t="shared" si="90"/>
        <v>0</v>
      </c>
      <c r="H193" s="354">
        <f t="shared" si="90"/>
        <v>0.53027341533279548</v>
      </c>
      <c r="I193" s="354"/>
      <c r="J193" s="354"/>
      <c r="K193" s="354">
        <f t="shared" si="90"/>
        <v>0.58011694899279542</v>
      </c>
      <c r="L193" s="354">
        <f t="shared" si="90"/>
        <v>0.62546017855279545</v>
      </c>
      <c r="M193" s="354">
        <f t="shared" si="90"/>
        <v>0.65620330649279546</v>
      </c>
      <c r="N193" s="354"/>
      <c r="O193" s="352">
        <f t="shared" si="72"/>
        <v>0.51454581490754681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0.1000409274195504</v>
      </c>
      <c r="D194" s="39">
        <f t="shared" ref="D194:M194" si="91">D192</f>
        <v>0.1062309117115504</v>
      </c>
      <c r="E194" s="39">
        <f t="shared" si="91"/>
        <v>0.15748518884874488</v>
      </c>
      <c r="F194" s="39">
        <f t="shared" si="91"/>
        <v>0</v>
      </c>
      <c r="G194" s="39">
        <f t="shared" si="91"/>
        <v>0</v>
      </c>
      <c r="H194" s="39">
        <f>H192</f>
        <v>0.17198079024874491</v>
      </c>
      <c r="I194" s="39"/>
      <c r="J194" s="39"/>
      <c r="K194" s="39">
        <f t="shared" si="91"/>
        <v>0.18814628159674487</v>
      </c>
      <c r="L194" s="39">
        <f t="shared" si="91"/>
        <v>0.2028522129647449</v>
      </c>
      <c r="M194" s="39">
        <f t="shared" si="91"/>
        <v>0.21282297009674486</v>
      </c>
      <c r="N194" s="39"/>
      <c r="O194" s="246">
        <f t="shared" si="72"/>
        <v>0.16687994025015834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0.20841819862061758</v>
      </c>
      <c r="D195" s="246">
        <f t="shared" ref="D195:H195" si="92">0.043402*D190</f>
        <v>0.22131397446861761</v>
      </c>
      <c r="E195" s="246">
        <f t="shared" si="92"/>
        <v>0.32809351348405058</v>
      </c>
      <c r="F195" s="246">
        <f t="shared" si="92"/>
        <v>0</v>
      </c>
      <c r="G195" s="246">
        <f t="shared" si="92"/>
        <v>0</v>
      </c>
      <c r="H195" s="246">
        <f t="shared" si="92"/>
        <v>0.35829262508405058</v>
      </c>
      <c r="I195" s="34"/>
      <c r="J195" s="34"/>
      <c r="K195" s="246">
        <f t="shared" ref="K195:M195" si="93">0.043402*K190</f>
        <v>0.39197066739605058</v>
      </c>
      <c r="L195" s="246">
        <f t="shared" si="93"/>
        <v>0.42260796558805058</v>
      </c>
      <c r="M195" s="246">
        <f t="shared" si="93"/>
        <v>0.44338033639605057</v>
      </c>
      <c r="N195" s="39"/>
      <c r="O195" s="246">
        <f t="shared" si="72"/>
        <v>0.34766587465738835</v>
      </c>
      <c r="P195" s="246"/>
    </row>
    <row r="196" spans="1:17" ht="28.8" x14ac:dyDescent="0.3">
      <c r="A196" s="370">
        <v>10</v>
      </c>
      <c r="B196" s="371" t="s">
        <v>134</v>
      </c>
      <c r="C196" s="510">
        <v>1.8599999999999998E-2</v>
      </c>
      <c r="D196" s="510">
        <v>1.8599999999999998E-2</v>
      </c>
      <c r="E196" s="510">
        <v>1.8599999999999998E-2</v>
      </c>
      <c r="F196" s="510">
        <v>0</v>
      </c>
      <c r="G196" s="510">
        <v>0</v>
      </c>
      <c r="H196" s="510">
        <v>1.8599999999999998E-2</v>
      </c>
      <c r="I196" s="510">
        <v>0</v>
      </c>
      <c r="J196" s="510">
        <v>0</v>
      </c>
      <c r="K196" s="510">
        <v>1.8599999999999998E-2</v>
      </c>
      <c r="L196" s="510">
        <v>1.8599999999999998E-2</v>
      </c>
      <c r="M196" s="510">
        <v>1.8599999999999998E-2</v>
      </c>
      <c r="N196" s="373"/>
      <c r="O196" s="374">
        <f t="shared" si="72"/>
        <v>1.8599999999999995E-2</v>
      </c>
    </row>
    <row r="197" spans="1:17" ht="18" x14ac:dyDescent="0.3">
      <c r="A197" s="579" t="s">
        <v>60</v>
      </c>
      <c r="B197" s="579"/>
      <c r="C197" s="340">
        <f>SUM(C188,C190,C196)</f>
        <v>5.2291414022597182</v>
      </c>
      <c r="D197" s="340">
        <f t="shared" ref="D197:M197" si="94">SUM(D188,D190,D196)</f>
        <v>5.5515411466917186</v>
      </c>
      <c r="E197" s="340">
        <f t="shared" si="94"/>
        <v>8.2210739064815392</v>
      </c>
      <c r="F197" s="340">
        <f t="shared" si="94"/>
        <v>0</v>
      </c>
      <c r="G197" s="340">
        <f t="shared" si="94"/>
        <v>0</v>
      </c>
      <c r="H197" s="340">
        <f t="shared" si="94"/>
        <v>8.9760642208815398</v>
      </c>
      <c r="I197" s="340">
        <f t="shared" si="94"/>
        <v>0</v>
      </c>
      <c r="J197" s="340">
        <f t="shared" si="94"/>
        <v>0</v>
      </c>
      <c r="K197" s="340">
        <f t="shared" si="94"/>
        <v>9.8180292458895373</v>
      </c>
      <c r="L197" s="340">
        <f t="shared" si="94"/>
        <v>10.583974406817539</v>
      </c>
      <c r="M197" s="340">
        <f t="shared" si="94"/>
        <v>11.103292291889538</v>
      </c>
      <c r="N197" s="356"/>
      <c r="O197" s="467">
        <f t="shared" si="72"/>
        <v>8.7103910530100706</v>
      </c>
      <c r="P197" t="s">
        <v>285</v>
      </c>
      <c r="Q197"/>
    </row>
    <row r="198" spans="1:17" ht="15.6" x14ac:dyDescent="0.3">
      <c r="M198" s="336" t="s">
        <v>150</v>
      </c>
      <c r="O198" s="337">
        <f>O197/SUM($O$101,$O$149,$O$197)</f>
        <v>0.34738148343347297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E1F7-DF00-4972-A440-23B843054652}">
  <dimension ref="A1:Q204"/>
  <sheetViews>
    <sheetView topLeftCell="K34" workbookViewId="0">
      <selection activeCell="P198" sqref="P19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313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104</v>
      </c>
      <c r="E5" s="417">
        <f t="shared" si="0"/>
        <v>310</v>
      </c>
      <c r="F5" s="417">
        <f t="shared" si="0"/>
        <v>0</v>
      </c>
      <c r="G5" s="417">
        <f t="shared" si="0"/>
        <v>4</v>
      </c>
      <c r="H5" s="417">
        <f t="shared" si="0"/>
        <v>188</v>
      </c>
      <c r="I5" s="456">
        <f t="shared" si="0"/>
        <v>0</v>
      </c>
      <c r="J5" s="417">
        <f t="shared" si="0"/>
        <v>17</v>
      </c>
      <c r="K5" s="417">
        <f t="shared" si="0"/>
        <v>159</v>
      </c>
      <c r="L5" s="417">
        <f t="shared" si="0"/>
        <v>17</v>
      </c>
      <c r="M5" s="417">
        <f t="shared" si="0"/>
        <v>142</v>
      </c>
      <c r="N5" s="604">
        <f>SUM(C5:M5)</f>
        <v>942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5826.72</v>
      </c>
      <c r="D7" s="401">
        <f t="shared" si="0"/>
        <v>962858.34</v>
      </c>
      <c r="E7" s="401">
        <f t="shared" si="0"/>
        <v>2028589.31</v>
      </c>
      <c r="F7" s="401">
        <f t="shared" si="0"/>
        <v>0</v>
      </c>
      <c r="G7" s="401">
        <f t="shared" si="0"/>
        <v>11762.9</v>
      </c>
      <c r="H7" s="401">
        <f t="shared" si="0"/>
        <v>1028472.51</v>
      </c>
      <c r="I7" s="401">
        <f t="shared" si="0"/>
        <v>0</v>
      </c>
      <c r="J7" s="401">
        <f t="shared" si="0"/>
        <v>96448.7</v>
      </c>
      <c r="K7" s="401">
        <f t="shared" si="0"/>
        <v>908981.49</v>
      </c>
      <c r="L7" s="401">
        <f t="shared" si="0"/>
        <v>81136.81</v>
      </c>
      <c r="M7" s="401">
        <f t="shared" si="0"/>
        <v>653339.64</v>
      </c>
      <c r="N7" s="610">
        <f>SUM(C7:M7)</f>
        <v>5777416.4199999999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0.82220000000000004</v>
      </c>
      <c r="D9" s="405">
        <f t="shared" ref="D9:M9" si="1">SUM(D10:D15)</f>
        <v>1.1358614203368691</v>
      </c>
      <c r="E9" s="405">
        <f t="shared" si="1"/>
        <v>1.3661580927884118</v>
      </c>
      <c r="F9" s="405">
        <f t="shared" ref="F9:F47" si="2">IF(F$7 &gt; 0,(F64*F$62+F113*F$111+F162*F$160)/(SUM(F$160,F$111,F$62)),0)</f>
        <v>0</v>
      </c>
      <c r="G9" s="405">
        <f t="shared" si="1"/>
        <v>2.1929110393117344</v>
      </c>
      <c r="H9" s="405">
        <f t="shared" si="1"/>
        <v>2.0077960233552963</v>
      </c>
      <c r="I9" s="405">
        <f t="shared" ref="I9:I47" si="3">IF(I$7 &gt; 0,(I64*I$62+I113*I$111+I162*I$160)/(SUM(I$160,I$111,I$62)),0)</f>
        <v>0</v>
      </c>
      <c r="J9" s="405">
        <f t="shared" si="1"/>
        <v>2.4491788992716339</v>
      </c>
      <c r="K9" s="405">
        <f t="shared" si="1"/>
        <v>2.8059122818999973</v>
      </c>
      <c r="L9" s="405">
        <f t="shared" si="1"/>
        <v>3.4026519628602605</v>
      </c>
      <c r="M9" s="405">
        <f t="shared" si="1"/>
        <v>3.9446203482347402</v>
      </c>
      <c r="N9" s="603">
        <f>SUM(N10:O15)</f>
        <v>2.0079209894281327</v>
      </c>
      <c r="O9" s="603"/>
      <c r="P9" s="406">
        <f t="shared" ref="P9:P47" si="4">N9/$N$47</f>
        <v>0.24609033695167687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0.78562580840292662</v>
      </c>
      <c r="E10" s="422">
        <f t="shared" si="6"/>
        <v>0.90523040648824082</v>
      </c>
      <c r="F10" s="422">
        <f t="shared" si="2"/>
        <v>0</v>
      </c>
      <c r="G10" s="422">
        <f t="shared" si="6"/>
        <v>1.2934885557983151</v>
      </c>
      <c r="H10" s="422">
        <f t="shared" si="6"/>
        <v>1.3601646511251917</v>
      </c>
      <c r="I10" s="422">
        <f t="shared" si="3"/>
        <v>0</v>
      </c>
      <c r="J10" s="422">
        <f t="shared" si="6"/>
        <v>1.0021936242064435</v>
      </c>
      <c r="K10" s="422">
        <f t="shared" si="6"/>
        <v>1.8940702777611012</v>
      </c>
      <c r="L10" s="422">
        <f t="shared" si="6"/>
        <v>2.0880484365604217</v>
      </c>
      <c r="M10" s="422">
        <f t="shared" si="6"/>
        <v>2.3677573077212948</v>
      </c>
      <c r="N10" s="600">
        <f t="shared" ref="N10:N15" si="7">(O64*$O$61+O112*$O$109+O160*$O$157)/$N$7</f>
        <v>1.3059429263135927</v>
      </c>
      <c r="O10" s="600"/>
      <c r="P10" s="423">
        <f t="shared" si="4"/>
        <v>0.16005606618400944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2.3199999999999998E-2</v>
      </c>
      <c r="D11" s="440">
        <f t="shared" si="6"/>
        <v>3.1425032336117063E-2</v>
      </c>
      <c r="E11" s="440">
        <f t="shared" si="6"/>
        <v>3.6209216259529636E-2</v>
      </c>
      <c r="F11" s="440">
        <f t="shared" si="2"/>
        <v>0</v>
      </c>
      <c r="G11" s="440">
        <f t="shared" si="6"/>
        <v>5.1739542231932611E-2</v>
      </c>
      <c r="H11" s="440">
        <f t="shared" si="6"/>
        <v>5.4406586045007671E-2</v>
      </c>
      <c r="I11" s="440">
        <f t="shared" si="3"/>
        <v>0</v>
      </c>
      <c r="J11" s="440">
        <f t="shared" si="6"/>
        <v>6.0131617452386606E-2</v>
      </c>
      <c r="K11" s="440">
        <f t="shared" si="6"/>
        <v>7.5762811110444056E-2</v>
      </c>
      <c r="L11" s="440">
        <f t="shared" si="6"/>
        <v>8.3521937462416873E-2</v>
      </c>
      <c r="M11" s="440">
        <f t="shared" si="6"/>
        <v>9.4710292308851793E-2</v>
      </c>
      <c r="N11" s="599">
        <f t="shared" si="7"/>
        <v>5.2572331230148719E-2</v>
      </c>
      <c r="O11" s="599"/>
      <c r="P11" s="441">
        <f t="shared" si="4"/>
        <v>6.443252884391207E-3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3.9377366801434159E-2</v>
      </c>
      <c r="E12" s="440">
        <f t="shared" si="6"/>
        <v>3.203302543431031E-2</v>
      </c>
      <c r="F12" s="440">
        <f t="shared" si="2"/>
        <v>0</v>
      </c>
      <c r="G12" s="440">
        <f t="shared" si="6"/>
        <v>0</v>
      </c>
      <c r="H12" s="440">
        <f t="shared" si="6"/>
        <v>1.4969551166710327E-2</v>
      </c>
      <c r="I12" s="440">
        <f t="shared" si="3"/>
        <v>0</v>
      </c>
      <c r="J12" s="440">
        <f t="shared" si="6"/>
        <v>9.0982504046192444E-2</v>
      </c>
      <c r="K12" s="440">
        <f t="shared" si="6"/>
        <v>4.6156076957078629E-2</v>
      </c>
      <c r="L12" s="440">
        <f t="shared" si="6"/>
        <v>0.18493385250171901</v>
      </c>
      <c r="M12" s="440">
        <f t="shared" si="6"/>
        <v>5.2595262523792374E-2</v>
      </c>
      <c r="N12" s="599">
        <f t="shared" si="7"/>
        <v>3.7800655441762324E-2</v>
      </c>
      <c r="O12" s="599"/>
      <c r="P12" s="441">
        <f t="shared" si="4"/>
        <v>4.6328396802639621E-3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8.8300000000000017E-2</v>
      </c>
      <c r="D13" s="422">
        <f t="shared" si="6"/>
        <v>0.12980000000000003</v>
      </c>
      <c r="E13" s="422">
        <f t="shared" si="6"/>
        <v>0.16889999999999999</v>
      </c>
      <c r="F13" s="422">
        <f t="shared" si="2"/>
        <v>0</v>
      </c>
      <c r="G13" s="422">
        <f t="shared" si="6"/>
        <v>0.20370000000000002</v>
      </c>
      <c r="H13" s="422">
        <f t="shared" si="6"/>
        <v>0.19689999999999996</v>
      </c>
      <c r="I13" s="422">
        <f t="shared" si="3"/>
        <v>0</v>
      </c>
      <c r="J13" s="422">
        <f t="shared" si="6"/>
        <v>0.19689999999999999</v>
      </c>
      <c r="K13" s="422">
        <f t="shared" si="6"/>
        <v>0.23384353029564989</v>
      </c>
      <c r="L13" s="422">
        <f t="shared" si="6"/>
        <v>0.23382652823052816</v>
      </c>
      <c r="M13" s="422">
        <f t="shared" si="6"/>
        <v>0.276031976855101</v>
      </c>
      <c r="N13" s="600">
        <f t="shared" si="7"/>
        <v>0.19106972159746102</v>
      </c>
      <c r="O13" s="600"/>
      <c r="P13" s="423">
        <f t="shared" si="4"/>
        <v>2.3417461352686967E-2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0.13070000000000001</v>
      </c>
      <c r="D14" s="440">
        <f t="shared" si="6"/>
        <v>0.14963321279639122</v>
      </c>
      <c r="E14" s="440">
        <f t="shared" si="6"/>
        <v>0.2237854446063309</v>
      </c>
      <c r="F14" s="440">
        <f t="shared" si="2"/>
        <v>0</v>
      </c>
      <c r="G14" s="440">
        <f t="shared" si="6"/>
        <v>0.6439829412814867</v>
      </c>
      <c r="H14" s="440">
        <f t="shared" si="6"/>
        <v>0.38135523501838658</v>
      </c>
      <c r="I14" s="440">
        <f t="shared" si="3"/>
        <v>0</v>
      </c>
      <c r="J14" s="440">
        <f t="shared" si="6"/>
        <v>0.72877115356661104</v>
      </c>
      <c r="K14" s="440">
        <f t="shared" si="6"/>
        <v>0.55607958577572358</v>
      </c>
      <c r="L14" s="440">
        <f t="shared" si="6"/>
        <v>0.81232120810517461</v>
      </c>
      <c r="M14" s="440">
        <f t="shared" si="6"/>
        <v>1.1535255088257006</v>
      </c>
      <c r="N14" s="599">
        <f t="shared" si="7"/>
        <v>0.41435520334762366</v>
      </c>
      <c r="O14" s="599"/>
      <c r="P14" s="441">
        <f t="shared" si="4"/>
        <v>5.0783278897113669E-2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0.37020000000000003</v>
      </c>
      <c r="K15" s="422"/>
      <c r="L15" s="422"/>
      <c r="M15" s="422"/>
      <c r="N15" s="600">
        <f t="shared" si="7"/>
        <v>6.1801514975442949E-3</v>
      </c>
      <c r="O15" s="600"/>
      <c r="P15" s="423">
        <f t="shared" si="4"/>
        <v>7.5743795321161513E-4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3.4886617824999999</v>
      </c>
      <c r="D16" s="405">
        <f t="shared" si="8"/>
        <v>3.3930658052266529</v>
      </c>
      <c r="E16" s="405">
        <f t="shared" si="8"/>
        <v>5.3241670572217235</v>
      </c>
      <c r="F16" s="405">
        <f t="shared" si="2"/>
        <v>0</v>
      </c>
      <c r="G16" s="405">
        <f t="shared" si="8"/>
        <v>5.2515373671637606</v>
      </c>
      <c r="H16" s="405">
        <f t="shared" si="8"/>
        <v>5.2965889916757556</v>
      </c>
      <c r="I16" s="405">
        <f t="shared" si="3"/>
        <v>0</v>
      </c>
      <c r="J16" s="405">
        <f t="shared" si="8"/>
        <v>5.6707549941261988</v>
      </c>
      <c r="K16" s="405">
        <f t="shared" si="8"/>
        <v>5.2865295609206688</v>
      </c>
      <c r="L16" s="405">
        <f t="shared" si="8"/>
        <v>5.4063872579429191</v>
      </c>
      <c r="M16" s="405">
        <f t="shared" si="8"/>
        <v>5.335567593621616</v>
      </c>
      <c r="N16" s="603">
        <f>SUM(N17:O19,N23:O24)</f>
        <v>4.9977315492888357</v>
      </c>
      <c r="O16" s="603"/>
      <c r="P16" s="406">
        <f t="shared" si="4"/>
        <v>0.61252083495018206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1.8525</v>
      </c>
      <c r="D17" s="422">
        <f t="shared" si="9"/>
        <v>1.7904735539747205</v>
      </c>
      <c r="E17" s="422">
        <f t="shared" si="9"/>
        <v>2.7300958139802085</v>
      </c>
      <c r="F17" s="422">
        <f t="shared" si="2"/>
        <v>0</v>
      </c>
      <c r="G17" s="422">
        <f t="shared" si="9"/>
        <v>2.6887487305851452</v>
      </c>
      <c r="H17" s="422">
        <f t="shared" si="9"/>
        <v>2.712119989364616</v>
      </c>
      <c r="I17" s="422">
        <f t="shared" si="3"/>
        <v>0</v>
      </c>
      <c r="J17" s="422">
        <f t="shared" si="9"/>
        <v>2.8950280558784098</v>
      </c>
      <c r="K17" s="422">
        <f t="shared" si="9"/>
        <v>2.7069450427290875</v>
      </c>
      <c r="L17" s="422">
        <f t="shared" si="9"/>
        <v>2.7831823855904614</v>
      </c>
      <c r="M17" s="422">
        <f t="shared" si="9"/>
        <v>2.7376704202901263</v>
      </c>
      <c r="N17" s="600">
        <f t="shared" ref="N17:N24" si="10">(O71*$O$61+O119*$O$109+O167*$O$157)/$N$7</f>
        <v>2.5700431837009594</v>
      </c>
      <c r="O17" s="600"/>
      <c r="P17" s="423">
        <f t="shared" si="4"/>
        <v>0.3149839044401137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0.78526178249999989</v>
      </c>
      <c r="D18" s="440">
        <f t="shared" si="9"/>
        <v>0.7589692062150063</v>
      </c>
      <c r="E18" s="440">
        <f t="shared" si="9"/>
        <v>1.1572685048755127</v>
      </c>
      <c r="F18" s="440">
        <f t="shared" si="2"/>
        <v>0</v>
      </c>
      <c r="G18" s="440">
        <f t="shared" si="9"/>
        <v>1.1397417656539288</v>
      </c>
      <c r="H18" s="440">
        <f t="shared" si="9"/>
        <v>1.1496486786517353</v>
      </c>
      <c r="I18" s="440">
        <f t="shared" si="3"/>
        <v>0</v>
      </c>
      <c r="J18" s="440">
        <f t="shared" si="9"/>
        <v>1.2271821276904669</v>
      </c>
      <c r="K18" s="440">
        <f t="shared" si="9"/>
        <v>1.1474550549975611</v>
      </c>
      <c r="L18" s="440">
        <f t="shared" si="9"/>
        <v>1.1797715309750973</v>
      </c>
      <c r="M18" s="440">
        <f t="shared" si="9"/>
        <v>1.1604793274680425</v>
      </c>
      <c r="N18" s="599">
        <f t="shared" si="10"/>
        <v>1.0894233152685509</v>
      </c>
      <c r="O18" s="599"/>
      <c r="P18" s="441">
        <f t="shared" si="4"/>
        <v>0.13351947220483312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0.62059999999999993</v>
      </c>
      <c r="D19" s="422">
        <f t="shared" si="9"/>
        <v>0.61961906794305799</v>
      </c>
      <c r="E19" s="422">
        <f t="shared" si="9"/>
        <v>1.0853711697711745</v>
      </c>
      <c r="F19" s="422">
        <f t="shared" si="2"/>
        <v>0</v>
      </c>
      <c r="G19" s="422">
        <f t="shared" si="9"/>
        <v>1.0763792998325243</v>
      </c>
      <c r="H19" s="422">
        <f t="shared" si="9"/>
        <v>1.0852169720861087</v>
      </c>
      <c r="I19" s="422">
        <f t="shared" si="3"/>
        <v>0</v>
      </c>
      <c r="J19" s="422">
        <f t="shared" si="9"/>
        <v>1.1742840197949791</v>
      </c>
      <c r="K19" s="422">
        <f t="shared" si="9"/>
        <v>1.0831812634402491</v>
      </c>
      <c r="L19" s="422">
        <f t="shared" si="9"/>
        <v>1.0865554831154938</v>
      </c>
      <c r="M19" s="422">
        <f t="shared" si="9"/>
        <v>1.0852292913407182</v>
      </c>
      <c r="N19" s="600">
        <f t="shared" si="10"/>
        <v>1.008375264990506</v>
      </c>
      <c r="O19" s="600"/>
      <c r="P19" s="423">
        <f t="shared" si="4"/>
        <v>0.12358624171059888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0.55430000000000001</v>
      </c>
      <c r="D20" s="440">
        <f t="shared" si="9"/>
        <v>0.55342860227393365</v>
      </c>
      <c r="E20" s="440">
        <f t="shared" si="9"/>
        <v>0.96953933389947722</v>
      </c>
      <c r="F20" s="440">
        <f t="shared" si="2"/>
        <v>0</v>
      </c>
      <c r="G20" s="440">
        <f t="shared" si="9"/>
        <v>0.96150763680724993</v>
      </c>
      <c r="H20" s="440">
        <f t="shared" si="9"/>
        <v>0.96939823855671159</v>
      </c>
      <c r="I20" s="440">
        <f t="shared" si="3"/>
        <v>0</v>
      </c>
      <c r="J20" s="440">
        <f t="shared" si="9"/>
        <v>1.0537550576835149</v>
      </c>
      <c r="K20" s="440">
        <f t="shared" si="9"/>
        <v>0.96758072294409425</v>
      </c>
      <c r="L20" s="440">
        <f t="shared" si="9"/>
        <v>0.97060646303447229</v>
      </c>
      <c r="M20" s="440">
        <f t="shared" si="9"/>
        <v>0.96941420804499168</v>
      </c>
      <c r="N20" s="599">
        <f t="shared" si="10"/>
        <v>0.900829076274547</v>
      </c>
      <c r="O20" s="599"/>
      <c r="P20" s="441">
        <f t="shared" si="4"/>
        <v>0.11040540543351177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5.8799999999999998E-2</v>
      </c>
      <c r="D21" s="422">
        <f t="shared" si="9"/>
        <v>5.8713835611581243E-2</v>
      </c>
      <c r="E21" s="422">
        <f t="shared" si="9"/>
        <v>0.10279264884817912</v>
      </c>
      <c r="F21" s="422">
        <f t="shared" si="2"/>
        <v>0</v>
      </c>
      <c r="G21" s="422">
        <f t="shared" si="9"/>
        <v>0.10194877462190446</v>
      </c>
      <c r="H21" s="422">
        <f t="shared" si="9"/>
        <v>0.10277880043774822</v>
      </c>
      <c r="I21" s="422">
        <f t="shared" si="3"/>
        <v>0</v>
      </c>
      <c r="J21" s="422">
        <f t="shared" si="9"/>
        <v>0.10688784184753139</v>
      </c>
      <c r="K21" s="422">
        <f t="shared" si="9"/>
        <v>0.10258760108745447</v>
      </c>
      <c r="L21" s="422">
        <f t="shared" si="9"/>
        <v>0.1029020765420775</v>
      </c>
      <c r="M21" s="422">
        <f t="shared" si="9"/>
        <v>0.10277903700592848</v>
      </c>
      <c r="N21" s="600">
        <f t="shared" si="10"/>
        <v>9.5434069348942663E-2</v>
      </c>
      <c r="O21" s="600"/>
      <c r="P21" s="423">
        <f t="shared" si="4"/>
        <v>1.1696377699323603E-2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7.4999999999999997E-3</v>
      </c>
      <c r="D22" s="440">
        <f t="shared" si="9"/>
        <v>7.4766300575430438E-3</v>
      </c>
      <c r="E22" s="440">
        <f t="shared" si="9"/>
        <v>1.3039187023518329E-2</v>
      </c>
      <c r="F22" s="440">
        <f t="shared" si="2"/>
        <v>0</v>
      </c>
      <c r="G22" s="440">
        <f t="shared" si="9"/>
        <v>1.2922888403369916E-2</v>
      </c>
      <c r="H22" s="440">
        <f t="shared" si="9"/>
        <v>1.3039933091648701E-2</v>
      </c>
      <c r="I22" s="440">
        <f t="shared" si="3"/>
        <v>0</v>
      </c>
      <c r="J22" s="440">
        <f t="shared" si="9"/>
        <v>1.3641120263933056E-2</v>
      </c>
      <c r="K22" s="440">
        <f t="shared" si="9"/>
        <v>1.3012939408700169E-2</v>
      </c>
      <c r="L22" s="440">
        <f t="shared" si="9"/>
        <v>1.3046943538943669E-2</v>
      </c>
      <c r="M22" s="440">
        <f t="shared" si="9"/>
        <v>1.303604628979806E-2</v>
      </c>
      <c r="N22" s="599">
        <f t="shared" si="10"/>
        <v>1.2112119367016304E-2</v>
      </c>
      <c r="O22" s="599"/>
      <c r="P22" s="441">
        <f t="shared" si="4"/>
        <v>1.4844585777635038E-3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0.17480000000000001</v>
      </c>
      <c r="D23" s="422">
        <f t="shared" si="9"/>
        <v>0.1703335261052005</v>
      </c>
      <c r="E23" s="422">
        <f t="shared" si="9"/>
        <v>0.26965652978719484</v>
      </c>
      <c r="F23" s="422">
        <f t="shared" si="2"/>
        <v>0</v>
      </c>
      <c r="G23" s="422">
        <f t="shared" si="9"/>
        <v>0.26611934352923178</v>
      </c>
      <c r="H23" s="422">
        <f t="shared" si="9"/>
        <v>0.26836940833352951</v>
      </c>
      <c r="I23" s="422">
        <f t="shared" si="3"/>
        <v>0</v>
      </c>
      <c r="J23" s="422">
        <f t="shared" si="9"/>
        <v>0.28755423392953977</v>
      </c>
      <c r="K23" s="422">
        <f t="shared" si="9"/>
        <v>0.26786592771872614</v>
      </c>
      <c r="L23" s="422">
        <f t="shared" si="9"/>
        <v>0.27350634633035242</v>
      </c>
      <c r="M23" s="422">
        <f t="shared" si="9"/>
        <v>0.27018508422663595</v>
      </c>
      <c r="N23" s="600">
        <f t="shared" si="10"/>
        <v>0.25290236479543915</v>
      </c>
      <c r="O23" s="600"/>
      <c r="P23" s="423">
        <f t="shared" si="4"/>
        <v>3.0995655952633337E-2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5.5500000000000001E-2</v>
      </c>
      <c r="D24" s="440">
        <f t="shared" si="9"/>
        <v>5.367045098866776E-2</v>
      </c>
      <c r="E24" s="440">
        <f t="shared" si="9"/>
        <v>8.1775038807633274E-2</v>
      </c>
      <c r="F24" s="440">
        <f t="shared" si="2"/>
        <v>0</v>
      </c>
      <c r="G24" s="440">
        <f t="shared" si="9"/>
        <v>8.054822756293091E-2</v>
      </c>
      <c r="H24" s="440">
        <f t="shared" si="9"/>
        <v>8.1233943239766335E-2</v>
      </c>
      <c r="I24" s="440">
        <f t="shared" si="3"/>
        <v>0</v>
      </c>
      <c r="J24" s="440">
        <f t="shared" si="9"/>
        <v>8.6706556832803358E-2</v>
      </c>
      <c r="K24" s="440">
        <f t="shared" si="9"/>
        <v>8.1082272035044395E-2</v>
      </c>
      <c r="L24" s="440">
        <f t="shared" si="9"/>
        <v>8.3371511931514194E-2</v>
      </c>
      <c r="M24" s="440">
        <f t="shared" si="9"/>
        <v>8.2003470296092854E-2</v>
      </c>
      <c r="N24" s="599">
        <f t="shared" si="10"/>
        <v>7.698742053338091E-2</v>
      </c>
      <c r="O24" s="599"/>
      <c r="P24" s="441">
        <f t="shared" si="4"/>
        <v>9.4355606420031702E-3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0.39129999999999998</v>
      </c>
      <c r="D25" s="405">
        <f t="shared" ref="D25:M25" si="11">SUM(D26:D28)</f>
        <v>0.40379265810378717</v>
      </c>
      <c r="E25" s="405">
        <f t="shared" si="11"/>
        <v>0.505275273667394</v>
      </c>
      <c r="F25" s="405">
        <f t="shared" si="2"/>
        <v>0</v>
      </c>
      <c r="G25" s="405">
        <f t="shared" si="11"/>
        <v>0.50090273529486773</v>
      </c>
      <c r="H25" s="405">
        <f t="shared" si="11"/>
        <v>0.50657461294517236</v>
      </c>
      <c r="I25" s="405">
        <f t="shared" si="3"/>
        <v>0</v>
      </c>
      <c r="J25" s="405">
        <f>SUM(J26:J28)</f>
        <v>1.0810952224343096</v>
      </c>
      <c r="K25" s="405">
        <f t="shared" si="11"/>
        <v>0.50525153282164192</v>
      </c>
      <c r="L25" s="405">
        <f t="shared" si="11"/>
        <v>0.50205928608728889</v>
      </c>
      <c r="M25" s="405">
        <f t="shared" si="11"/>
        <v>0.50455146628941716</v>
      </c>
      <c r="N25" s="603">
        <f>SUM(N26:O28)</f>
        <v>0.49795177433549098</v>
      </c>
      <c r="O25" s="603"/>
      <c r="P25" s="406">
        <f t="shared" si="4"/>
        <v>6.1028855506314886E-2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0.1981</v>
      </c>
      <c r="D26" s="422">
        <f t="shared" si="12"/>
        <v>0.19270340893760135</v>
      </c>
      <c r="E26" s="422">
        <f t="shared" si="12"/>
        <v>0.30234040557573477</v>
      </c>
      <c r="F26" s="422">
        <f t="shared" si="2"/>
        <v>0</v>
      </c>
      <c r="G26" s="422">
        <f t="shared" si="12"/>
        <v>0.29818201310901221</v>
      </c>
      <c r="H26" s="422">
        <f t="shared" si="12"/>
        <v>0.300768339914112</v>
      </c>
      <c r="I26" s="422">
        <f t="shared" si="3"/>
        <v>0</v>
      </c>
      <c r="J26" s="422">
        <f t="shared" si="12"/>
        <v>0.32203695221397488</v>
      </c>
      <c r="K26" s="422">
        <f t="shared" si="12"/>
        <v>0.30019071523007579</v>
      </c>
      <c r="L26" s="422">
        <f t="shared" si="12"/>
        <v>0.30702883818084542</v>
      </c>
      <c r="M26" s="422">
        <f t="shared" si="12"/>
        <v>0.30298984832146414</v>
      </c>
      <c r="N26" s="600">
        <f>(O80*$O$61+O128*$O$109+O176*$O$157)/$N$7</f>
        <v>0.28380484905898479</v>
      </c>
      <c r="O26" s="600"/>
      <c r="P26" s="423">
        <f t="shared" si="4"/>
        <v>3.4783057351941246E-2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0.19320000000000001</v>
      </c>
      <c r="D27" s="440">
        <f t="shared" si="12"/>
        <v>0.21108924916618579</v>
      </c>
      <c r="E27" s="440">
        <f t="shared" si="12"/>
        <v>0.20293486809165923</v>
      </c>
      <c r="F27" s="440">
        <f t="shared" si="2"/>
        <v>0</v>
      </c>
      <c r="G27" s="440">
        <f t="shared" si="12"/>
        <v>0.20272072218585552</v>
      </c>
      <c r="H27" s="440">
        <f t="shared" si="12"/>
        <v>0.20580627303106039</v>
      </c>
      <c r="I27" s="440">
        <f t="shared" si="3"/>
        <v>0</v>
      </c>
      <c r="J27" s="440">
        <f t="shared" si="12"/>
        <v>0.21625827022033475</v>
      </c>
      <c r="K27" s="440">
        <f t="shared" si="12"/>
        <v>0.20506081759156614</v>
      </c>
      <c r="L27" s="440">
        <f t="shared" si="12"/>
        <v>0.19503044790644347</v>
      </c>
      <c r="M27" s="440">
        <f t="shared" si="12"/>
        <v>0.20156161796795305</v>
      </c>
      <c r="N27" s="599">
        <f>(O81*$O$61+O129*$O$109+O177*$O$157)/$N$7</f>
        <v>0.20508537413423975</v>
      </c>
      <c r="O27" s="599"/>
      <c r="P27" s="441">
        <f t="shared" si="4"/>
        <v>2.5135216520113066E-2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9.0615511422664601E-3</v>
      </c>
      <c r="O28" s="600"/>
      <c r="P28" s="423">
        <f t="shared" si="4"/>
        <v>1.1105816342605746E-3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9.0615511422664601E-3</v>
      </c>
      <c r="O29" s="599"/>
      <c r="P29" s="441">
        <f t="shared" si="4"/>
        <v>1.1105816342605746E-3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0.40000349851370998</v>
      </c>
      <c r="D38" s="405">
        <f t="shared" si="18"/>
        <v>0.41961661506381071</v>
      </c>
      <c r="E38" s="405">
        <f t="shared" si="18"/>
        <v>0.61211533684140007</v>
      </c>
      <c r="F38" s="405">
        <f t="shared" si="2"/>
        <v>0</v>
      </c>
      <c r="G38" s="405">
        <f t="shared" si="18"/>
        <v>0.67589513092812115</v>
      </c>
      <c r="H38" s="405">
        <f t="shared" si="18"/>
        <v>0.66446271363268139</v>
      </c>
      <c r="I38" s="405">
        <f t="shared" si="3"/>
        <v>0</v>
      </c>
      <c r="J38" s="405">
        <f t="shared" si="18"/>
        <v>0.78271314482560883</v>
      </c>
      <c r="K38" s="405">
        <f t="shared" si="18"/>
        <v>0.73138858007913987</v>
      </c>
      <c r="L38" s="405">
        <f t="shared" si="18"/>
        <v>0.79207652778415838</v>
      </c>
      <c r="M38" s="405">
        <f t="shared" si="18"/>
        <v>0.83236821197214472</v>
      </c>
      <c r="N38" s="603">
        <f t="shared" si="17"/>
        <v>0.63831661170274667</v>
      </c>
      <c r="O38" s="603"/>
      <c r="P38" s="406">
        <f t="shared" si="4"/>
        <v>7.8231937851558547E-2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4.7021617824999993</v>
      </c>
      <c r="D40" s="434">
        <f t="shared" si="20"/>
        <v>4.9327198836673087</v>
      </c>
      <c r="E40" s="434">
        <f t="shared" si="20"/>
        <v>7.1956004236775293</v>
      </c>
      <c r="F40" s="434">
        <f t="shared" si="2"/>
        <v>0</v>
      </c>
      <c r="G40" s="434">
        <f t="shared" si="20"/>
        <v>7.9453511417703631</v>
      </c>
      <c r="H40" s="434">
        <f t="shared" si="20"/>
        <v>7.8109596279762243</v>
      </c>
      <c r="I40" s="434">
        <f t="shared" si="3"/>
        <v>0</v>
      </c>
      <c r="J40" s="434">
        <f t="shared" si="20"/>
        <v>9.2010291158321422</v>
      </c>
      <c r="K40" s="434">
        <f t="shared" si="20"/>
        <v>8.597693375642308</v>
      </c>
      <c r="L40" s="434">
        <f t="shared" si="20"/>
        <v>9.3110985068904686</v>
      </c>
      <c r="M40" s="434">
        <f t="shared" si="20"/>
        <v>9.7847394081457733</v>
      </c>
      <c r="N40" s="597">
        <f t="shared" si="17"/>
        <v>7.5036043130524588</v>
      </c>
      <c r="O40" s="597"/>
      <c r="P40" s="435">
        <f t="shared" si="4"/>
        <v>0.91964002740817374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9.7960136414822485E-2</v>
      </c>
      <c r="D41" s="427">
        <f t="shared" si="21"/>
        <v>0.10276335333644106</v>
      </c>
      <c r="E41" s="427">
        <f t="shared" si="21"/>
        <v>0.14990594362647397</v>
      </c>
      <c r="F41" s="427">
        <f t="shared" si="2"/>
        <v>0</v>
      </c>
      <c r="G41" s="427">
        <f t="shared" si="21"/>
        <v>0.16552550033650199</v>
      </c>
      <c r="H41" s="427">
        <f t="shared" si="21"/>
        <v>0.16272572192962867</v>
      </c>
      <c r="I41" s="427">
        <f t="shared" si="3"/>
        <v>0</v>
      </c>
      <c r="J41" s="427">
        <f t="shared" si="21"/>
        <v>0.19168503957013105</v>
      </c>
      <c r="K41" s="427">
        <f t="shared" si="21"/>
        <v>0.1791157460947562</v>
      </c>
      <c r="L41" s="427">
        <f t="shared" si="21"/>
        <v>0.19397811519404912</v>
      </c>
      <c r="M41" s="427">
        <f t="shared" si="21"/>
        <v>0.20384547608990089</v>
      </c>
      <c r="N41" s="598">
        <f t="shared" si="17"/>
        <v>0.15632258865382193</v>
      </c>
      <c r="O41" s="598"/>
      <c r="P41" s="428">
        <f t="shared" si="4"/>
        <v>1.9158860690994491E-2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9.7960136414822485E-2</v>
      </c>
      <c r="D42" s="440">
        <f t="shared" si="22"/>
        <v>0.10276335333644106</v>
      </c>
      <c r="E42" s="440">
        <f t="shared" si="22"/>
        <v>0.14990594362647397</v>
      </c>
      <c r="F42" s="440">
        <f t="shared" si="2"/>
        <v>0</v>
      </c>
      <c r="G42" s="440">
        <f t="shared" si="22"/>
        <v>0.16552550033650199</v>
      </c>
      <c r="H42" s="440">
        <f t="shared" si="22"/>
        <v>0.16272572192962867</v>
      </c>
      <c r="I42" s="440">
        <f t="shared" si="3"/>
        <v>0</v>
      </c>
      <c r="J42" s="440">
        <f t="shared" si="22"/>
        <v>0.19168503957013105</v>
      </c>
      <c r="K42" s="440">
        <f t="shared" si="22"/>
        <v>0.1791157460947562</v>
      </c>
      <c r="L42" s="440">
        <f t="shared" si="22"/>
        <v>0.19397811519404912</v>
      </c>
      <c r="M42" s="440">
        <f t="shared" si="22"/>
        <v>0.20384547608990089</v>
      </c>
      <c r="N42" s="599">
        <f t="shared" si="17"/>
        <v>0.15632258865382193</v>
      </c>
      <c r="O42" s="599"/>
      <c r="P42" s="441">
        <f t="shared" si="4"/>
        <v>1.9158860690994491E-2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0.30204336209888749</v>
      </c>
      <c r="D43" s="427">
        <f t="shared" ref="D43:M43" si="23">SUM(D44,D45)</f>
        <v>0.31685326172736966</v>
      </c>
      <c r="E43" s="427">
        <f t="shared" si="23"/>
        <v>0.4622093932149261</v>
      </c>
      <c r="F43" s="427">
        <f t="shared" si="2"/>
        <v>0</v>
      </c>
      <c r="G43" s="427">
        <f t="shared" si="23"/>
        <v>0.51036963059161922</v>
      </c>
      <c r="H43" s="427">
        <f t="shared" si="23"/>
        <v>0.50173699170305275</v>
      </c>
      <c r="I43" s="427">
        <f t="shared" si="3"/>
        <v>0</v>
      </c>
      <c r="J43" s="427">
        <f t="shared" si="23"/>
        <v>0.59102810525547778</v>
      </c>
      <c r="K43" s="427">
        <f t="shared" si="23"/>
        <v>0.55227283398438365</v>
      </c>
      <c r="L43" s="427">
        <f t="shared" si="23"/>
        <v>0.59809841259010921</v>
      </c>
      <c r="M43" s="427">
        <f t="shared" si="23"/>
        <v>0.62852273588224383</v>
      </c>
      <c r="N43" s="598">
        <f t="shared" si="17"/>
        <v>0.48199402304892475</v>
      </c>
      <c r="O43" s="598"/>
      <c r="P43" s="428">
        <f t="shared" si="4"/>
        <v>5.907307716056405E-2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9.7960136414822485E-2</v>
      </c>
      <c r="D44" s="440">
        <f t="shared" si="24"/>
        <v>0.10276335333644106</v>
      </c>
      <c r="E44" s="440">
        <f t="shared" si="24"/>
        <v>0.14990594362647397</v>
      </c>
      <c r="F44" s="440">
        <f t="shared" si="2"/>
        <v>0</v>
      </c>
      <c r="G44" s="440">
        <f t="shared" si="24"/>
        <v>0.16552550033650199</v>
      </c>
      <c r="H44" s="440">
        <f t="shared" si="24"/>
        <v>0.16272572192962867</v>
      </c>
      <c r="I44" s="440">
        <f t="shared" si="3"/>
        <v>0</v>
      </c>
      <c r="J44" s="440">
        <f t="shared" si="24"/>
        <v>0.19168503957013105</v>
      </c>
      <c r="K44" s="440">
        <f t="shared" si="24"/>
        <v>0.1791157460947562</v>
      </c>
      <c r="L44" s="440">
        <f t="shared" si="24"/>
        <v>0.19397811519404912</v>
      </c>
      <c r="M44" s="440">
        <f t="shared" si="24"/>
        <v>0.20384547608990089</v>
      </c>
      <c r="N44" s="599">
        <f t="shared" si="17"/>
        <v>0.15632258865382193</v>
      </c>
      <c r="O44" s="599"/>
      <c r="P44" s="441">
        <f t="shared" si="4"/>
        <v>1.9158860690994491E-2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0.20408322568406498</v>
      </c>
      <c r="D45" s="422">
        <f t="shared" si="24"/>
        <v>0.21408990839092859</v>
      </c>
      <c r="E45" s="422">
        <f t="shared" si="24"/>
        <v>0.31230344958845213</v>
      </c>
      <c r="F45" s="422">
        <f t="shared" si="2"/>
        <v>0</v>
      </c>
      <c r="G45" s="422">
        <f t="shared" si="24"/>
        <v>0.34484413025511729</v>
      </c>
      <c r="H45" s="422">
        <f t="shared" si="24"/>
        <v>0.33901126977342411</v>
      </c>
      <c r="I45" s="422">
        <f t="shared" si="3"/>
        <v>0</v>
      </c>
      <c r="J45" s="422">
        <f t="shared" si="24"/>
        <v>0.39934306568534672</v>
      </c>
      <c r="K45" s="422">
        <f t="shared" si="24"/>
        <v>0.37315708788962743</v>
      </c>
      <c r="L45" s="422">
        <f t="shared" si="24"/>
        <v>0.40412029739606009</v>
      </c>
      <c r="M45" s="422">
        <f t="shared" si="24"/>
        <v>0.42467725979234289</v>
      </c>
      <c r="N45" s="600">
        <f t="shared" si="17"/>
        <v>0.32567143439510288</v>
      </c>
      <c r="O45" s="600"/>
      <c r="P45" s="423">
        <f t="shared" si="4"/>
        <v>3.9914216469569566E-2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1.83E-2</v>
      </c>
      <c r="D46" s="446">
        <f t="shared" si="24"/>
        <v>1.6986619047200651E-2</v>
      </c>
      <c r="E46" s="446">
        <f t="shared" si="24"/>
        <v>1.7513803323749154E-2</v>
      </c>
      <c r="F46" s="446">
        <f t="shared" si="2"/>
        <v>0</v>
      </c>
      <c r="G46" s="446">
        <f t="shared" si="24"/>
        <v>1.7274113781465456E-2</v>
      </c>
      <c r="H46" s="446">
        <f t="shared" si="24"/>
        <v>1.7322721416248646E-2</v>
      </c>
      <c r="I46" s="446">
        <f t="shared" si="3"/>
        <v>0</v>
      </c>
      <c r="J46" s="446">
        <f t="shared" si="24"/>
        <v>1.66238385483682E-2</v>
      </c>
      <c r="K46" s="446">
        <f t="shared" si="24"/>
        <v>1.7313782561182847E-2</v>
      </c>
      <c r="L46" s="446">
        <f t="shared" si="24"/>
        <v>1.8061245925246508E-2</v>
      </c>
      <c r="M46" s="446">
        <f t="shared" si="24"/>
        <v>1.7599106628521727E-2</v>
      </c>
      <c r="N46" s="601">
        <f t="shared" si="17"/>
        <v>1.7363240158652097E-2</v>
      </c>
      <c r="O46" s="601"/>
      <c r="P46" s="448">
        <f t="shared" si="4"/>
        <v>2.1280347402676115E-3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5.1204652810137103</v>
      </c>
      <c r="D47" s="410">
        <f t="shared" si="25"/>
        <v>5.3693231177783201</v>
      </c>
      <c r="E47" s="410">
        <f t="shared" si="25"/>
        <v>7.8252295638426785</v>
      </c>
      <c r="F47" s="410">
        <f t="shared" si="2"/>
        <v>0</v>
      </c>
      <c r="G47" s="410">
        <f t="shared" si="25"/>
        <v>8.6385203864799482</v>
      </c>
      <c r="H47" s="410">
        <f t="shared" si="25"/>
        <v>8.492745063025156</v>
      </c>
      <c r="I47" s="410">
        <f t="shared" si="3"/>
        <v>0</v>
      </c>
      <c r="J47" s="410">
        <f t="shared" si="25"/>
        <v>10.000366099206119</v>
      </c>
      <c r="K47" s="410">
        <f t="shared" si="25"/>
        <v>9.3463957382826308</v>
      </c>
      <c r="L47" s="410">
        <f t="shared" si="25"/>
        <v>10.12123628059987</v>
      </c>
      <c r="M47" s="410">
        <f t="shared" si="25"/>
        <v>10.63470672674644</v>
      </c>
      <c r="N47" s="602">
        <f t="shared" si="17"/>
        <v>8.1592841649138581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83</v>
      </c>
      <c r="F59" s="1">
        <v>0</v>
      </c>
      <c r="G59" s="1">
        <v>2</v>
      </c>
      <c r="H59" s="1">
        <v>65</v>
      </c>
      <c r="I59" s="1">
        <v>0</v>
      </c>
      <c r="J59" s="1">
        <v>13</v>
      </c>
      <c r="K59" s="1">
        <v>41</v>
      </c>
      <c r="L59" s="1">
        <v>0</v>
      </c>
      <c r="M59" s="1">
        <v>30</v>
      </c>
      <c r="O59" s="1">
        <f>SUM(C59:M59)</f>
        <v>286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520475.64</v>
      </c>
      <c r="E61" s="505">
        <v>519864.84</v>
      </c>
      <c r="F61" s="504">
        <v>0</v>
      </c>
      <c r="G61" s="505">
        <v>1346.17</v>
      </c>
      <c r="H61" s="505">
        <v>363553.46</v>
      </c>
      <c r="I61" s="504">
        <v>0</v>
      </c>
      <c r="J61" s="503">
        <v>68054.33</v>
      </c>
      <c r="K61" s="505">
        <v>270169.65000000002</v>
      </c>
      <c r="L61" s="504">
        <v>0</v>
      </c>
      <c r="M61" s="505">
        <v>134947.85</v>
      </c>
      <c r="N61" s="342"/>
      <c r="O61" s="344">
        <f>SUM(C61:M61)</f>
        <v>1878411.9400000004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1.1305240000000001</v>
      </c>
      <c r="E63" s="354">
        <f t="shared" si="26"/>
        <v>1.369108</v>
      </c>
      <c r="F63" s="354">
        <f>SUM(F64:F69)</f>
        <v>0</v>
      </c>
      <c r="G63" s="354">
        <f t="shared" si="26"/>
        <v>4.3624360000000006</v>
      </c>
      <c r="H63" s="354">
        <f t="shared" si="26"/>
        <v>1.984504</v>
      </c>
      <c r="I63" s="354">
        <f t="shared" si="26"/>
        <v>0</v>
      </c>
      <c r="J63" s="354">
        <f t="shared" si="26"/>
        <v>2.465614</v>
      </c>
      <c r="K63" s="354">
        <f t="shared" si="26"/>
        <v>2.7240599999999997</v>
      </c>
      <c r="L63" s="354"/>
      <c r="M63" s="354">
        <f t="shared" si="26"/>
        <v>3.8586999999999998</v>
      </c>
      <c r="N63" s="351"/>
      <c r="O63" s="352">
        <f>(C63*$C$61+D63*$D$61+E63*$E$61+F63*$F$61+G63*$G$61+H63*$H$61+I63*$I$61+J63*$J$61+K63*$K$61+L63*$L$61+M63*$M$61)/$O$61</f>
        <v>1.8377143110763337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1.2000121599940425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4.87047196078087E-2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2.4500000000000001E-2</v>
      </c>
      <c r="F66" s="34">
        <v>0</v>
      </c>
      <c r="G66" s="34">
        <v>0</v>
      </c>
      <c r="H66" s="34">
        <v>3.3999999999999998E-3</v>
      </c>
      <c r="I66" s="34">
        <v>0</v>
      </c>
      <c r="J66" s="34">
        <v>7.85E-2</v>
      </c>
      <c r="K66" s="34">
        <v>3.2399999999999998E-2</v>
      </c>
      <c r="L66" s="34">
        <v>0</v>
      </c>
      <c r="M66" s="34">
        <v>8.5400000000000004E-2</v>
      </c>
      <c r="N66" s="34"/>
      <c r="O66" s="89">
        <f t="shared" si="27"/>
        <v>3.3629803689919045E-2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0.1815533439369002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0.1384</v>
      </c>
      <c r="E68" s="34">
        <v>0.23430000000000001</v>
      </c>
      <c r="F68" s="34">
        <v>0</v>
      </c>
      <c r="G68" s="34">
        <v>2.8136000000000001</v>
      </c>
      <c r="H68" s="34">
        <v>0.36969999999999997</v>
      </c>
      <c r="I68" s="34">
        <v>0</v>
      </c>
      <c r="J68" s="34">
        <v>0.78979999999999995</v>
      </c>
      <c r="K68" s="34">
        <v>0.48809999999999998</v>
      </c>
      <c r="L68" s="34">
        <v>0</v>
      </c>
      <c r="M68" s="34">
        <v>1.1807000000000001</v>
      </c>
      <c r="N68" s="34"/>
      <c r="O68" s="89">
        <f t="shared" si="27"/>
        <v>0.36040204320464442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1.3412240643018908E-2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3.3927946692000002</v>
      </c>
      <c r="E70" s="354">
        <f t="shared" si="29"/>
        <v>5.1671767357</v>
      </c>
      <c r="F70" s="354">
        <f t="shared" si="29"/>
        <v>0</v>
      </c>
      <c r="G70" s="354">
        <f t="shared" si="29"/>
        <v>5.1671767357</v>
      </c>
      <c r="H70" s="354">
        <f t="shared" si="29"/>
        <v>5.1671767357</v>
      </c>
      <c r="I70" s="354">
        <f t="shared" si="29"/>
        <v>0</v>
      </c>
      <c r="J70" s="354">
        <f t="shared" si="29"/>
        <v>5.6400359174000005</v>
      </c>
      <c r="K70" s="354">
        <f t="shared" si="29"/>
        <v>5.1671767357</v>
      </c>
      <c r="L70" s="354"/>
      <c r="M70" s="354">
        <f>SUM(M71:M73,M77:M78)</f>
        <v>5.1671767357</v>
      </c>
      <c r="N70" s="351"/>
      <c r="O70" s="352">
        <f t="shared" si="27"/>
        <v>4.6926575379189366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1.7844</v>
      </c>
      <c r="E71" s="34">
        <v>2.6248999999999998</v>
      </c>
      <c r="F71" s="34">
        <v>0</v>
      </c>
      <c r="G71" s="34">
        <v>2.6248999999999998</v>
      </c>
      <c r="H71" s="34">
        <v>2.6248999999999998</v>
      </c>
      <c r="I71" s="34">
        <v>0</v>
      </c>
      <c r="J71" s="34">
        <v>2.8717999999999999</v>
      </c>
      <c r="K71" s="34">
        <v>2.6248999999999998</v>
      </c>
      <c r="L71" s="34">
        <v>0</v>
      </c>
      <c r="M71" s="34">
        <v>2.6248999999999998</v>
      </c>
      <c r="N71" s="39"/>
      <c r="O71" s="89">
        <f t="shared" si="27"/>
        <v>2.4009570232837203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0.75639466919999998</v>
      </c>
      <c r="E72" s="39">
        <f t="shared" ref="E72:K72" si="30">E71*0.423893</f>
        <v>1.1126767357</v>
      </c>
      <c r="F72" s="39">
        <f t="shared" si="30"/>
        <v>0</v>
      </c>
      <c r="G72" s="39">
        <f t="shared" si="30"/>
        <v>1.1126767357</v>
      </c>
      <c r="H72" s="39">
        <f t="shared" si="30"/>
        <v>1.1126767357</v>
      </c>
      <c r="I72" s="39">
        <f t="shared" si="30"/>
        <v>0</v>
      </c>
      <c r="J72" s="39">
        <f t="shared" si="30"/>
        <v>1.2173359174</v>
      </c>
      <c r="K72" s="39">
        <f t="shared" si="30"/>
        <v>1.1126767357</v>
      </c>
      <c r="L72" s="39"/>
      <c r="M72" s="39">
        <f t="shared" ref="M72" si="31">M71*0.423893</f>
        <v>1.1126767357</v>
      </c>
      <c r="N72" s="39"/>
      <c r="O72" s="89">
        <f t="shared" si="27"/>
        <v>1.0177488754708064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0.628</v>
      </c>
      <c r="E73" s="43">
        <f t="shared" si="32"/>
        <v>1.0886</v>
      </c>
      <c r="F73" s="43">
        <f t="shared" si="32"/>
        <v>0</v>
      </c>
      <c r="G73" s="43">
        <f t="shared" ref="G73:I73" si="34">SUM(G74:G76)</f>
        <v>1.0886</v>
      </c>
      <c r="H73" s="43">
        <f t="shared" si="34"/>
        <v>1.0886</v>
      </c>
      <c r="I73" s="43">
        <f t="shared" si="34"/>
        <v>0</v>
      </c>
      <c r="J73" s="43">
        <f t="shared" si="32"/>
        <v>1.1787000000000001</v>
      </c>
      <c r="K73" s="43">
        <f t="shared" si="32"/>
        <v>1.0886</v>
      </c>
      <c r="L73" s="43"/>
      <c r="M73" s="43">
        <f t="shared" ref="M73" si="35">SUM(M74:M76)</f>
        <v>1.0886</v>
      </c>
      <c r="N73" s="43"/>
      <c r="O73" s="75">
        <f t="shared" si="27"/>
        <v>0.96423995965070364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0.56089999999999995</v>
      </c>
      <c r="E74" s="34">
        <v>0.97240000000000004</v>
      </c>
      <c r="F74" s="34">
        <v>0</v>
      </c>
      <c r="G74" s="34">
        <v>0.97240000000000004</v>
      </c>
      <c r="H74" s="34">
        <v>0.97240000000000004</v>
      </c>
      <c r="I74" s="34">
        <v>0</v>
      </c>
      <c r="J74" s="34">
        <v>1.0577000000000001</v>
      </c>
      <c r="K74" s="34">
        <v>0.97240000000000004</v>
      </c>
      <c r="L74" s="34">
        <v>0</v>
      </c>
      <c r="M74" s="34">
        <v>0.97240000000000004</v>
      </c>
      <c r="N74" s="39"/>
      <c r="O74" s="89">
        <f t="shared" si="27"/>
        <v>0.86147082249966955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5.9499999999999997E-2</v>
      </c>
      <c r="E75" s="34">
        <v>0.1031</v>
      </c>
      <c r="F75" s="34">
        <v>0</v>
      </c>
      <c r="G75" s="34">
        <v>0.1031</v>
      </c>
      <c r="H75" s="34">
        <v>0.1031</v>
      </c>
      <c r="I75" s="34">
        <v>0</v>
      </c>
      <c r="J75" s="34">
        <v>0.10730000000000001</v>
      </c>
      <c r="K75" s="34">
        <v>0.1031</v>
      </c>
      <c r="L75" s="34">
        <v>0</v>
      </c>
      <c r="M75" s="34">
        <v>0.1031</v>
      </c>
      <c r="N75" s="39"/>
      <c r="O75" s="89">
        <f t="shared" si="27"/>
        <v>9.1171354722117015E-2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7.6E-3</v>
      </c>
      <c r="E76" s="34">
        <v>1.3100000000000001E-2</v>
      </c>
      <c r="F76" s="34">
        <v>0</v>
      </c>
      <c r="G76" s="34">
        <v>1.3100000000000001E-2</v>
      </c>
      <c r="H76" s="34">
        <v>1.3100000000000001E-2</v>
      </c>
      <c r="I76" s="34">
        <v>0</v>
      </c>
      <c r="J76" s="34">
        <v>1.37E-2</v>
      </c>
      <c r="K76" s="34">
        <v>1.3100000000000001E-2</v>
      </c>
      <c r="L76" s="34">
        <v>0</v>
      </c>
      <c r="M76" s="34">
        <v>1.3100000000000001E-2</v>
      </c>
      <c r="N76" s="39"/>
      <c r="O76" s="89">
        <f t="shared" si="27"/>
        <v>1.1597782428917054E-2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0.17050000000000001</v>
      </c>
      <c r="E77" s="34">
        <v>0.26240000000000002</v>
      </c>
      <c r="F77" s="34">
        <v>0</v>
      </c>
      <c r="G77" s="34">
        <v>0.26240000000000002</v>
      </c>
      <c r="H77" s="34">
        <v>0.26240000000000002</v>
      </c>
      <c r="I77" s="34">
        <v>0</v>
      </c>
      <c r="J77" s="34">
        <v>0.28620000000000001</v>
      </c>
      <c r="K77" s="34">
        <v>0.26240000000000002</v>
      </c>
      <c r="L77" s="34">
        <v>0</v>
      </c>
      <c r="M77" s="34">
        <v>0.26240000000000002</v>
      </c>
      <c r="N77" s="39"/>
      <c r="O77" s="89">
        <f t="shared" si="27"/>
        <v>0.23779835790119602</v>
      </c>
    </row>
    <row r="78" spans="1:15" x14ac:dyDescent="0.3">
      <c r="A78" s="595"/>
      <c r="B78" t="s">
        <v>117</v>
      </c>
      <c r="C78" s="34">
        <v>0</v>
      </c>
      <c r="D78" s="34">
        <v>5.3499999999999999E-2</v>
      </c>
      <c r="E78" s="34">
        <v>7.8600000000000003E-2</v>
      </c>
      <c r="F78" s="34">
        <v>0</v>
      </c>
      <c r="G78" s="34">
        <v>7.8600000000000003E-2</v>
      </c>
      <c r="H78" s="34">
        <v>7.8600000000000003E-2</v>
      </c>
      <c r="I78" s="34">
        <v>0</v>
      </c>
      <c r="J78" s="34">
        <v>8.5999999999999993E-2</v>
      </c>
      <c r="K78" s="34">
        <v>7.8600000000000003E-2</v>
      </c>
      <c r="L78" s="34">
        <v>0</v>
      </c>
      <c r="M78" s="34">
        <v>7.8600000000000003E-2</v>
      </c>
      <c r="N78" s="39"/>
      <c r="O78" s="89">
        <f t="shared" si="27"/>
        <v>7.19133216125106E-2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0.41570000000000001</v>
      </c>
      <c r="E79" s="354">
        <f t="shared" ref="E79:K79" si="36">SUM(E80:E82)</f>
        <v>0.51639999999999997</v>
      </c>
      <c r="F79" s="354">
        <f>SUM(F80:F82)</f>
        <v>0</v>
      </c>
      <c r="G79" s="354">
        <f t="shared" ref="G79:I79" si="37">SUM(G80:G82)</f>
        <v>0.51639999999999997</v>
      </c>
      <c r="H79" s="354">
        <f t="shared" si="37"/>
        <v>0.51639999999999997</v>
      </c>
      <c r="I79" s="354">
        <f t="shared" si="37"/>
        <v>0</v>
      </c>
      <c r="J79" s="354">
        <f t="shared" si="36"/>
        <v>1.0861000000000001</v>
      </c>
      <c r="K79" s="354">
        <f t="shared" si="36"/>
        <v>0.51639999999999997</v>
      </c>
      <c r="L79" s="354"/>
      <c r="M79" s="354">
        <f t="shared" ref="M79" si="38">SUM(M80:M82)</f>
        <v>0.51639999999999997</v>
      </c>
      <c r="N79" s="354"/>
      <c r="O79" s="352">
        <f t="shared" si="27"/>
        <v>0.50913783090039333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0.19270000000000001</v>
      </c>
      <c r="E80" s="34">
        <v>0.29339999999999999</v>
      </c>
      <c r="F80" s="34">
        <v>0</v>
      </c>
      <c r="G80" s="34">
        <v>0.29339999999999999</v>
      </c>
      <c r="H80" s="34">
        <v>0.29339999999999999</v>
      </c>
      <c r="I80" s="34">
        <v>0</v>
      </c>
      <c r="J80" s="34">
        <v>0.32029999999999997</v>
      </c>
      <c r="K80" s="34">
        <v>0.29339999999999999</v>
      </c>
      <c r="L80" s="34">
        <v>0</v>
      </c>
      <c r="M80" s="34">
        <v>0.29339999999999999</v>
      </c>
      <c r="N80" s="39"/>
      <c r="O80" s="89">
        <f t="shared" si="27"/>
        <v>0.26647234137843051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0.223</v>
      </c>
      <c r="E81" s="34">
        <v>0.223</v>
      </c>
      <c r="F81" s="34">
        <v>0</v>
      </c>
      <c r="G81" s="34">
        <v>0.223</v>
      </c>
      <c r="H81" s="34">
        <v>0.223</v>
      </c>
      <c r="I81" s="34">
        <v>0</v>
      </c>
      <c r="J81" s="34">
        <v>0.223</v>
      </c>
      <c r="K81" s="34">
        <v>0.223</v>
      </c>
      <c r="L81" s="34">
        <v>0</v>
      </c>
      <c r="M81" s="34">
        <v>0.223</v>
      </c>
      <c r="N81" s="39"/>
      <c r="O81" s="89">
        <f t="shared" si="27"/>
        <v>0.22299999999999998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1.9665489521962894E-2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1.9665489521962894E-2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0.42015244015150566</v>
      </c>
      <c r="E92" s="354">
        <f t="shared" si="41"/>
        <v>0.59995778509652764</v>
      </c>
      <c r="F92" s="354">
        <f t="shared" si="41"/>
        <v>0</v>
      </c>
      <c r="G92" s="354">
        <f t="shared" si="41"/>
        <v>0.8545942114005276</v>
      </c>
      <c r="H92" s="354">
        <f t="shared" si="41"/>
        <v>0.65230829202452756</v>
      </c>
      <c r="I92" s="354">
        <f t="shared" si="41"/>
        <v>0</v>
      </c>
      <c r="J92" s="354">
        <f t="shared" si="41"/>
        <v>0.7819237819733833</v>
      </c>
      <c r="K92" s="354">
        <f t="shared" si="41"/>
        <v>0.71522084183252754</v>
      </c>
      <c r="L92" s="354"/>
      <c r="M92" s="354">
        <f>SUM(M95,M97)</f>
        <v>0.81174239735252762</v>
      </c>
      <c r="N92" s="354"/>
      <c r="O92" s="352">
        <f t="shared" si="27"/>
        <v>0.59883700944936458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4.9390186692000002</v>
      </c>
      <c r="E94" s="360">
        <f t="shared" si="42"/>
        <v>7.0526847356999998</v>
      </c>
      <c r="F94" s="360">
        <f t="shared" si="42"/>
        <v>0</v>
      </c>
      <c r="G94" s="360">
        <f t="shared" si="42"/>
        <v>10.0460127357</v>
      </c>
      <c r="H94" s="360">
        <f t="shared" si="42"/>
        <v>7.6680807357000003</v>
      </c>
      <c r="I94" s="360">
        <f t="shared" si="42"/>
        <v>0</v>
      </c>
      <c r="J94" s="360">
        <f t="shared" si="42"/>
        <v>9.191749917400001</v>
      </c>
      <c r="K94" s="360">
        <f t="shared" si="42"/>
        <v>8.4076367356999988</v>
      </c>
      <c r="L94" s="360">
        <f t="shared" si="42"/>
        <v>0</v>
      </c>
      <c r="M94" s="360">
        <f t="shared" si="42"/>
        <v>9.5422767356999998</v>
      </c>
      <c r="N94" s="361"/>
      <c r="O94" s="455">
        <f t="shared" si="27"/>
        <v>7.0395096798956649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0.10289457593544361</v>
      </c>
      <c r="E95" s="354">
        <f t="shared" si="43"/>
        <v>0.14692858109883811</v>
      </c>
      <c r="F95" s="354">
        <f t="shared" si="43"/>
        <v>0</v>
      </c>
      <c r="G95" s="354">
        <f t="shared" si="43"/>
        <v>0.20928858332283809</v>
      </c>
      <c r="H95" s="354">
        <f t="shared" si="43"/>
        <v>0.1597491259668381</v>
      </c>
      <c r="I95" s="354">
        <f t="shared" si="43"/>
        <v>0</v>
      </c>
      <c r="J95" s="354">
        <f t="shared" si="43"/>
        <v>0.19149172602919423</v>
      </c>
      <c r="K95" s="354">
        <f t="shared" si="43"/>
        <v>0.17515629611483807</v>
      </c>
      <c r="L95" s="354"/>
      <c r="M95" s="354">
        <f>SUM(M96:M96)</f>
        <v>0.1987942512348381</v>
      </c>
      <c r="N95" s="354"/>
      <c r="O95" s="352">
        <f t="shared" si="27"/>
        <v>0.1466541051612664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0.10289457593544361</v>
      </c>
      <c r="E96" s="246">
        <f t="shared" si="44"/>
        <v>0.14692858109883811</v>
      </c>
      <c r="F96" s="246">
        <f t="shared" si="44"/>
        <v>0</v>
      </c>
      <c r="G96" s="246">
        <f t="shared" si="44"/>
        <v>0.20928858332283809</v>
      </c>
      <c r="H96" s="246">
        <f t="shared" si="44"/>
        <v>0.1597491259668381</v>
      </c>
      <c r="I96" s="246">
        <f t="shared" si="44"/>
        <v>0</v>
      </c>
      <c r="J96" s="246">
        <f t="shared" si="44"/>
        <v>0.19149172602919423</v>
      </c>
      <c r="K96" s="246">
        <f t="shared" si="44"/>
        <v>0.17515629611483807</v>
      </c>
      <c r="L96" s="34"/>
      <c r="M96" s="246">
        <f t="shared" si="44"/>
        <v>0.1987942512348381</v>
      </c>
      <c r="N96" s="39"/>
      <c r="O96" s="246">
        <f t="shared" si="27"/>
        <v>0.1466541051612664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0.31725786421606206</v>
      </c>
      <c r="E97" s="354">
        <f t="shared" si="45"/>
        <v>0.45302920399768953</v>
      </c>
      <c r="F97" s="354">
        <f t="shared" si="45"/>
        <v>0</v>
      </c>
      <c r="G97" s="354">
        <f t="shared" si="45"/>
        <v>0.64530562807768954</v>
      </c>
      <c r="H97" s="354">
        <f t="shared" si="45"/>
        <v>0.49255916605768951</v>
      </c>
      <c r="I97" s="354">
        <f t="shared" si="45"/>
        <v>0</v>
      </c>
      <c r="J97" s="354">
        <f t="shared" si="45"/>
        <v>0.59043205594418913</v>
      </c>
      <c r="K97" s="354">
        <f t="shared" si="45"/>
        <v>0.54006454571768947</v>
      </c>
      <c r="L97" s="354"/>
      <c r="M97" s="354">
        <f t="shared" si="45"/>
        <v>0.61294814611768955</v>
      </c>
      <c r="N97" s="354"/>
      <c r="O97" s="352">
        <f t="shared" si="27"/>
        <v>0.45218290428809804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0.10289457593544361</v>
      </c>
      <c r="E98" s="39">
        <f t="shared" si="46"/>
        <v>0.14692858109883811</v>
      </c>
      <c r="F98" s="39">
        <f t="shared" si="46"/>
        <v>0</v>
      </c>
      <c r="G98" s="39">
        <f t="shared" si="46"/>
        <v>0.20928858332283809</v>
      </c>
      <c r="H98" s="39">
        <f t="shared" si="46"/>
        <v>0.1597491259668381</v>
      </c>
      <c r="I98" s="39">
        <f t="shared" si="46"/>
        <v>0</v>
      </c>
      <c r="J98" s="39">
        <f t="shared" si="46"/>
        <v>0.19149172602919423</v>
      </c>
      <c r="K98" s="39">
        <f t="shared" si="46"/>
        <v>0.17515629611483807</v>
      </c>
      <c r="L98" s="39"/>
      <c r="M98" s="39">
        <f t="shared" si="46"/>
        <v>0.1987942512348381</v>
      </c>
      <c r="N98" s="39"/>
      <c r="O98" s="246">
        <f t="shared" si="27"/>
        <v>0.1466541051612664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0.21436328828061843</v>
      </c>
      <c r="E99" s="246">
        <f t="shared" si="47"/>
        <v>0.30610062289885143</v>
      </c>
      <c r="F99" s="246">
        <f t="shared" si="47"/>
        <v>0</v>
      </c>
      <c r="G99" s="246">
        <f t="shared" si="47"/>
        <v>0.43601704475485142</v>
      </c>
      <c r="H99" s="246">
        <f t="shared" si="47"/>
        <v>0.33281004009085141</v>
      </c>
      <c r="I99" s="246">
        <f t="shared" si="47"/>
        <v>0</v>
      </c>
      <c r="J99" s="246">
        <f t="shared" si="47"/>
        <v>0.3989403299149949</v>
      </c>
      <c r="K99" s="246">
        <f t="shared" si="47"/>
        <v>0.3649082496028514</v>
      </c>
      <c r="L99" s="34"/>
      <c r="M99" s="246">
        <f t="shared" si="47"/>
        <v>0.41415389488285143</v>
      </c>
      <c r="N99" s="39"/>
      <c r="O99" s="246">
        <f t="shared" si="27"/>
        <v>0.30552879912683162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1.6299999999999999E-2</v>
      </c>
      <c r="E100" s="509">
        <v>1.6299999999999999E-2</v>
      </c>
      <c r="F100" s="509">
        <v>0</v>
      </c>
      <c r="G100" s="509">
        <v>1.6299999999999999E-2</v>
      </c>
      <c r="H100" s="509">
        <v>1.6299999999999999E-2</v>
      </c>
      <c r="I100" s="509">
        <v>0</v>
      </c>
      <c r="J100" s="509">
        <v>1.6299999999999999E-2</v>
      </c>
      <c r="K100" s="509">
        <v>1.6299999999999999E-2</v>
      </c>
      <c r="L100" s="509">
        <v>0</v>
      </c>
      <c r="M100" s="509">
        <v>1.6299999999999999E-2</v>
      </c>
      <c r="N100" s="367"/>
      <c r="O100" s="368">
        <f t="shared" si="27"/>
        <v>1.6299999999999999E-2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5.3754711093515057</v>
      </c>
      <c r="E101" s="340">
        <f t="shared" si="48"/>
        <v>7.6689425207965281</v>
      </c>
      <c r="F101" s="340">
        <f t="shared" si="48"/>
        <v>0</v>
      </c>
      <c r="G101" s="340">
        <f t="shared" si="48"/>
        <v>10.916906947100527</v>
      </c>
      <c r="H101" s="340">
        <f t="shared" si="48"/>
        <v>8.3366890277245265</v>
      </c>
      <c r="I101" s="340">
        <f t="shared" si="48"/>
        <v>0</v>
      </c>
      <c r="J101" s="340">
        <f t="shared" si="48"/>
        <v>9.9899736993733832</v>
      </c>
      <c r="K101" s="340">
        <f t="shared" si="48"/>
        <v>9.1391575775325258</v>
      </c>
      <c r="L101" s="340">
        <f t="shared" si="48"/>
        <v>0</v>
      </c>
      <c r="M101" s="340">
        <f t="shared" si="48"/>
        <v>10.370319133052528</v>
      </c>
      <c r="N101" s="356"/>
      <c r="O101" s="467">
        <f t="shared" si="27"/>
        <v>7.6546466893450287</v>
      </c>
      <c r="P101" s="335" t="s">
        <v>314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0.31315647483449072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94</v>
      </c>
      <c r="F107" s="1">
        <v>0</v>
      </c>
      <c r="G107" s="1">
        <v>2</v>
      </c>
      <c r="H107" s="1">
        <v>56</v>
      </c>
      <c r="I107" s="1">
        <v>0</v>
      </c>
      <c r="J107" s="1">
        <v>4</v>
      </c>
      <c r="K107" s="1">
        <v>74</v>
      </c>
      <c r="L107" s="1">
        <v>5</v>
      </c>
      <c r="M107" s="1">
        <v>43</v>
      </c>
      <c r="O107" s="1">
        <f>SUM(C107:M107)</f>
        <v>306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248498.36</v>
      </c>
      <c r="E109" s="505">
        <v>616822.77</v>
      </c>
      <c r="F109" s="504">
        <v>0</v>
      </c>
      <c r="G109" s="505">
        <v>10416.73</v>
      </c>
      <c r="H109" s="505">
        <v>308885.82</v>
      </c>
      <c r="I109" s="504">
        <v>0</v>
      </c>
      <c r="J109" s="503">
        <v>28394.37</v>
      </c>
      <c r="K109" s="505">
        <v>395682.33</v>
      </c>
      <c r="L109" s="505">
        <v>21524.16</v>
      </c>
      <c r="M109" s="505">
        <v>208917.47</v>
      </c>
      <c r="N109" s="342"/>
      <c r="O109" s="344">
        <f>SUM(C109:M109)</f>
        <v>1839142.01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1.1479280000000001</v>
      </c>
      <c r="E111" s="354">
        <f t="shared" si="49"/>
        <v>1.3753120000000001</v>
      </c>
      <c r="F111" s="354">
        <f t="shared" si="49"/>
        <v>0</v>
      </c>
      <c r="G111" s="354">
        <f t="shared" si="49"/>
        <v>1.9125399999999999</v>
      </c>
      <c r="H111" s="354">
        <f t="shared" si="49"/>
        <v>2.0096080000000001</v>
      </c>
      <c r="I111" s="354"/>
      <c r="J111" s="354">
        <f t="shared" si="49"/>
        <v>2.4097880000000003</v>
      </c>
      <c r="K111" s="354">
        <f>SUM(K112:K117)</f>
        <v>2.8445640000000001</v>
      </c>
      <c r="L111" s="354">
        <f t="shared" si="49"/>
        <v>3.6102920000000003</v>
      </c>
      <c r="M111" s="354">
        <f t="shared" si="49"/>
        <v>3.8237360000000002</v>
      </c>
      <c r="N111" s="351"/>
      <c r="O111" s="352">
        <f t="shared" ref="O111:O149" si="50">(C111*$C$109+D111*$D$109+E111*$E$109+F111*$F$109+G111*$G$109+H111*$H$109+I111*$I$109+J111*$J$109+K111*$K$109+L111*$L$109+M111*$M$109)/$O$109</f>
        <v>2.0905213772890767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1.0748</v>
      </c>
      <c r="K112" s="34">
        <v>1.8940999999999999</v>
      </c>
      <c r="L112" s="34">
        <v>2.1048</v>
      </c>
      <c r="M112" s="34">
        <v>2.3109000000000002</v>
      </c>
      <c r="N112" s="34"/>
      <c r="O112" s="89">
        <f t="shared" si="50"/>
        <v>1.3567994954734353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6.448799999999999E-2</v>
      </c>
      <c r="K113" s="39">
        <f t="shared" si="51"/>
        <v>7.5763999999999998E-2</v>
      </c>
      <c r="L113" s="39">
        <f t="shared" si="51"/>
        <v>8.4192000000000003E-2</v>
      </c>
      <c r="M113" s="39">
        <f t="shared" si="51"/>
        <v>9.2436000000000004E-2</v>
      </c>
      <c r="N113" s="34"/>
      <c r="O113" s="89">
        <f t="shared" si="50"/>
        <v>5.4603854885789921E-2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4.4900000000000002E-2</v>
      </c>
      <c r="E114" s="34">
        <v>4.19E-2</v>
      </c>
      <c r="F114" s="34">
        <v>0</v>
      </c>
      <c r="G114" s="34">
        <v>0</v>
      </c>
      <c r="H114" s="34">
        <v>1.9099999999999999E-2</v>
      </c>
      <c r="I114" s="34">
        <v>0</v>
      </c>
      <c r="J114" s="34">
        <v>0.12089999999999999</v>
      </c>
      <c r="K114" s="34">
        <v>4.4400000000000002E-2</v>
      </c>
      <c r="L114" s="34">
        <v>0.33679999999999999</v>
      </c>
      <c r="M114" s="34">
        <v>5.11E-2</v>
      </c>
      <c r="N114" s="34"/>
      <c r="O114" s="89">
        <f t="shared" si="50"/>
        <v>4.4492683943965813E-2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0.19587150954754171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0.15609999999999999</v>
      </c>
      <c r="E116" s="34">
        <v>0.223</v>
      </c>
      <c r="F116" s="34">
        <v>0</v>
      </c>
      <c r="G116" s="34">
        <v>0.36359999999999998</v>
      </c>
      <c r="H116" s="34">
        <v>0.379</v>
      </c>
      <c r="I116" s="34">
        <v>0</v>
      </c>
      <c r="J116" s="34">
        <v>0.58250000000000002</v>
      </c>
      <c r="K116" s="34">
        <v>0.59640000000000004</v>
      </c>
      <c r="L116" s="34">
        <v>0.85060000000000002</v>
      </c>
      <c r="M116" s="34">
        <v>1.0931999999999999</v>
      </c>
      <c r="N116" s="34"/>
      <c r="O116" s="89">
        <f t="shared" si="50"/>
        <v>0.43303834452185669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5.7154889164866603E-3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3.3190474364</v>
      </c>
      <c r="E118" s="354">
        <f t="shared" si="52"/>
        <v>5.2624394210000007</v>
      </c>
      <c r="F118" s="354">
        <f t="shared" si="52"/>
        <v>0</v>
      </c>
      <c r="G118" s="354">
        <f t="shared" si="52"/>
        <v>5.2624394210000007</v>
      </c>
      <c r="H118" s="354">
        <f t="shared" si="52"/>
        <v>5.2624394210000007</v>
      </c>
      <c r="I118" s="354"/>
      <c r="J118" s="354">
        <f>SUM(J119:J121,J125:J126)</f>
        <v>5.7443810751000006</v>
      </c>
      <c r="K118" s="354">
        <f>SUM(K119:K121,K125:K126)</f>
        <v>5.2624394210000007</v>
      </c>
      <c r="L118" s="354">
        <f>SUM(L119:L121,L125:L126)</f>
        <v>5.2624394210000007</v>
      </c>
      <c r="M118" s="354">
        <f>SUM(M119:M121,M125:M126)</f>
        <v>5.2624394210000007</v>
      </c>
      <c r="N118" s="351"/>
      <c r="O118" s="352">
        <f t="shared" si="50"/>
        <v>5.0072958329497679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1.7547999999999999</v>
      </c>
      <c r="E119" s="34">
        <v>2.6970000000000001</v>
      </c>
      <c r="F119" s="34">
        <v>0</v>
      </c>
      <c r="G119" s="34">
        <v>2.6970000000000001</v>
      </c>
      <c r="H119" s="34">
        <v>2.6970000000000001</v>
      </c>
      <c r="I119" s="34">
        <v>0</v>
      </c>
      <c r="J119" s="34">
        <v>2.9506999999999999</v>
      </c>
      <c r="K119" s="34">
        <v>2.6970000000000001</v>
      </c>
      <c r="L119" s="34">
        <v>2.6970000000000001</v>
      </c>
      <c r="M119" s="34">
        <v>2.6970000000000001</v>
      </c>
      <c r="N119" s="39"/>
      <c r="O119" s="89">
        <f t="shared" si="50"/>
        <v>2.5736101247815006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0.74384743639999995</v>
      </c>
      <c r="E120" s="39">
        <f t="shared" ref="E120:M120" si="53">E119*0.423893</f>
        <v>1.1432394210000001</v>
      </c>
      <c r="F120" s="39">
        <f t="shared" si="53"/>
        <v>0</v>
      </c>
      <c r="G120" s="39">
        <f t="shared" si="53"/>
        <v>1.1432394210000001</v>
      </c>
      <c r="H120" s="39">
        <f t="shared" si="53"/>
        <v>1.1432394210000001</v>
      </c>
      <c r="I120" s="39"/>
      <c r="J120" s="39">
        <f t="shared" si="53"/>
        <v>1.2507810750999999</v>
      </c>
      <c r="K120" s="39">
        <f t="shared" si="53"/>
        <v>1.1432394210000001</v>
      </c>
      <c r="L120" s="39">
        <f t="shared" si="53"/>
        <v>1.1432394210000001</v>
      </c>
      <c r="M120" s="39">
        <f t="shared" si="53"/>
        <v>1.1432394210000001</v>
      </c>
      <c r="N120" s="39"/>
      <c r="O120" s="89">
        <f t="shared" si="50"/>
        <v>1.0909353166240048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0.60130000000000006</v>
      </c>
      <c r="E121" s="43">
        <f t="shared" si="54"/>
        <v>1.0748</v>
      </c>
      <c r="F121" s="43">
        <f t="shared" si="54"/>
        <v>0</v>
      </c>
      <c r="G121" s="43">
        <f t="shared" ref="G121:H121" si="56">SUM(G122:G124)</f>
        <v>1.0748</v>
      </c>
      <c r="H121" s="43">
        <f t="shared" si="56"/>
        <v>1.0748</v>
      </c>
      <c r="I121" s="43"/>
      <c r="J121" s="43">
        <f>SUM(J122:J124)</f>
        <v>1.1637</v>
      </c>
      <c r="K121" s="43">
        <f t="shared" ref="K121:M121" si="57">SUM(K122:K124)</f>
        <v>1.0748</v>
      </c>
      <c r="L121" s="43">
        <f t="shared" si="57"/>
        <v>1.0748</v>
      </c>
      <c r="M121" s="43">
        <f t="shared" si="57"/>
        <v>1.0748</v>
      </c>
      <c r="N121" s="43"/>
      <c r="O121" s="75">
        <f t="shared" si="50"/>
        <v>1.0121948757948278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0.53710000000000002</v>
      </c>
      <c r="E122" s="34">
        <v>0.96009999999999995</v>
      </c>
      <c r="F122" s="34">
        <v>0</v>
      </c>
      <c r="G122" s="34">
        <v>0.96009999999999995</v>
      </c>
      <c r="H122" s="34">
        <v>0.96009999999999995</v>
      </c>
      <c r="I122" s="34">
        <v>0</v>
      </c>
      <c r="J122" s="34">
        <v>1.0443</v>
      </c>
      <c r="K122" s="34">
        <v>0.96009999999999995</v>
      </c>
      <c r="L122" s="34">
        <v>0.96009999999999995</v>
      </c>
      <c r="M122" s="34">
        <v>0.96009999999999995</v>
      </c>
      <c r="N122" s="39"/>
      <c r="O122" s="89">
        <f t="shared" si="50"/>
        <v>0.90424569415115474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5.7000000000000002E-2</v>
      </c>
      <c r="E123" s="34">
        <v>0.1018</v>
      </c>
      <c r="F123" s="34">
        <v>0</v>
      </c>
      <c r="G123" s="34">
        <v>0.1018</v>
      </c>
      <c r="H123" s="34">
        <v>0.1018</v>
      </c>
      <c r="I123" s="34">
        <v>0</v>
      </c>
      <c r="J123" s="34">
        <v>0.10589999999999999</v>
      </c>
      <c r="K123" s="34">
        <v>0.1018</v>
      </c>
      <c r="L123" s="34">
        <v>0.1018</v>
      </c>
      <c r="M123" s="34">
        <v>0.1018</v>
      </c>
      <c r="N123" s="39"/>
      <c r="O123" s="89">
        <f t="shared" si="50"/>
        <v>9.5810082119216017E-2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7.1999999999999998E-3</v>
      </c>
      <c r="E124" s="34">
        <v>1.29E-2</v>
      </c>
      <c r="F124" s="34">
        <v>0</v>
      </c>
      <c r="G124" s="34">
        <v>1.29E-2</v>
      </c>
      <c r="H124" s="34">
        <v>1.29E-2</v>
      </c>
      <c r="I124" s="34">
        <v>0</v>
      </c>
      <c r="J124" s="34">
        <v>1.35E-2</v>
      </c>
      <c r="K124" s="34">
        <v>1.29E-2</v>
      </c>
      <c r="L124" s="34">
        <v>1.29E-2</v>
      </c>
      <c r="M124" s="34">
        <v>1.29E-2</v>
      </c>
      <c r="N124" s="39"/>
      <c r="O124" s="89">
        <f t="shared" si="50"/>
        <v>1.213909952445706E-2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0.16650000000000001</v>
      </c>
      <c r="E125" s="34">
        <v>0.2666</v>
      </c>
      <c r="F125" s="34">
        <v>0</v>
      </c>
      <c r="G125" s="34">
        <v>0.2666</v>
      </c>
      <c r="H125" s="34">
        <v>0.2666</v>
      </c>
      <c r="I125" s="34">
        <v>0</v>
      </c>
      <c r="J125" s="34">
        <v>0.2908</v>
      </c>
      <c r="K125" s="34">
        <v>0.2666</v>
      </c>
      <c r="L125" s="34">
        <v>0.2666</v>
      </c>
      <c r="M125" s="34">
        <v>0.2666</v>
      </c>
      <c r="N125" s="39"/>
      <c r="O125" s="89">
        <f t="shared" si="50"/>
        <v>0.2534484641476924</v>
      </c>
    </row>
    <row r="126" spans="1:15" x14ac:dyDescent="0.3">
      <c r="A126" s="595"/>
      <c r="B126" t="s">
        <v>117</v>
      </c>
      <c r="C126" s="34">
        <v>0</v>
      </c>
      <c r="D126" s="34">
        <v>5.2600000000000001E-2</v>
      </c>
      <c r="E126" s="34">
        <v>8.0799999999999997E-2</v>
      </c>
      <c r="F126" s="34">
        <v>0</v>
      </c>
      <c r="G126" s="34">
        <v>8.0799999999999997E-2</v>
      </c>
      <c r="H126" s="34">
        <v>8.0799999999999997E-2</v>
      </c>
      <c r="I126" s="34">
        <v>0</v>
      </c>
      <c r="J126" s="34">
        <v>8.8400000000000006E-2</v>
      </c>
      <c r="K126" s="34">
        <v>8.0799999999999997E-2</v>
      </c>
      <c r="L126" s="34">
        <v>8.0799999999999997E-2</v>
      </c>
      <c r="M126" s="34">
        <v>8.0799999999999997E-2</v>
      </c>
      <c r="N126" s="39"/>
      <c r="O126" s="89">
        <f t="shared" si="50"/>
        <v>7.7107051601741194E-2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0.3886</v>
      </c>
      <c r="E127" s="354">
        <f t="shared" ref="E127:H127" si="58">SUM(E128:E130)</f>
        <v>0.49890000000000001</v>
      </c>
      <c r="F127" s="354">
        <f t="shared" si="58"/>
        <v>0</v>
      </c>
      <c r="G127" s="354">
        <f t="shared" si="58"/>
        <v>0.49890000000000001</v>
      </c>
      <c r="H127" s="354">
        <f t="shared" si="58"/>
        <v>0.49890000000000001</v>
      </c>
      <c r="I127" s="354"/>
      <c r="J127" s="354">
        <f>SUM(J128:J130)</f>
        <v>1.0690999999999999</v>
      </c>
      <c r="K127" s="354">
        <f t="shared" ref="K127:M127" si="59">SUM(K128:K130)</f>
        <v>0.49890000000000001</v>
      </c>
      <c r="L127" s="354">
        <f t="shared" si="59"/>
        <v>0.49890000000000001</v>
      </c>
      <c r="M127" s="354">
        <f t="shared" si="59"/>
        <v>0.49890000000000001</v>
      </c>
      <c r="N127" s="354"/>
      <c r="O127" s="352">
        <f t="shared" si="50"/>
        <v>0.49279992764397784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0.1885</v>
      </c>
      <c r="E128" s="34">
        <v>0.29880000000000001</v>
      </c>
      <c r="F128" s="34">
        <v>0</v>
      </c>
      <c r="G128" s="34">
        <v>0.29880000000000001</v>
      </c>
      <c r="H128" s="34">
        <v>0.29880000000000001</v>
      </c>
      <c r="I128" s="34">
        <v>0</v>
      </c>
      <c r="J128" s="34">
        <v>0.32619999999999999</v>
      </c>
      <c r="K128" s="34">
        <v>0.29880000000000001</v>
      </c>
      <c r="L128" s="34">
        <v>0.29880000000000001</v>
      </c>
      <c r="M128" s="34">
        <v>0.29880000000000001</v>
      </c>
      <c r="N128" s="39"/>
      <c r="O128" s="89">
        <f t="shared" si="50"/>
        <v>0.28431968079398068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0.2001</v>
      </c>
      <c r="E129" s="34">
        <v>0.2001</v>
      </c>
      <c r="F129" s="34">
        <v>0</v>
      </c>
      <c r="G129" s="34">
        <v>0.2001</v>
      </c>
      <c r="H129" s="34">
        <v>0.2001</v>
      </c>
      <c r="I129" s="34">
        <v>0</v>
      </c>
      <c r="J129" s="34">
        <v>0.2001</v>
      </c>
      <c r="K129" s="34">
        <v>0.2001</v>
      </c>
      <c r="L129" s="34">
        <v>0.2001</v>
      </c>
      <c r="M129" s="34">
        <v>0.2001</v>
      </c>
      <c r="N129" s="39"/>
      <c r="O129" s="89">
        <f t="shared" si="50"/>
        <v>0.2001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8.3802468499971881E-3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8.3802468499971881E-3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0.41305409122367515</v>
      </c>
      <c r="E140" s="354">
        <f t="shared" si="62"/>
        <v>0.60710066308162802</v>
      </c>
      <c r="F140" s="354">
        <f t="shared" si="62"/>
        <v>0</v>
      </c>
      <c r="G140" s="354">
        <f t="shared" si="62"/>
        <v>0.65280157458562804</v>
      </c>
      <c r="H140" s="354">
        <f t="shared" si="62"/>
        <v>0.6610589552096281</v>
      </c>
      <c r="I140" s="354"/>
      <c r="J140" s="354">
        <f t="shared" si="62"/>
        <v>0.78460505368060685</v>
      </c>
      <c r="K140" s="354">
        <f t="shared" si="62"/>
        <v>0.73208699221762819</v>
      </c>
      <c r="L140" s="354">
        <f t="shared" si="62"/>
        <v>0.79722594172162797</v>
      </c>
      <c r="M140" s="354">
        <f t="shared" si="62"/>
        <v>0.81538319591362807</v>
      </c>
      <c r="N140" s="354"/>
      <c r="O140" s="352">
        <f t="shared" si="50"/>
        <v>0.6457186186854158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4.8555754363999997</v>
      </c>
      <c r="E142" s="360">
        <f t="shared" si="63"/>
        <v>7.1366514210000007</v>
      </c>
      <c r="F142" s="360">
        <f t="shared" si="63"/>
        <v>0</v>
      </c>
      <c r="G142" s="360">
        <f t="shared" si="63"/>
        <v>7.6738794210000005</v>
      </c>
      <c r="H142" s="360">
        <f t="shared" si="63"/>
        <v>7.7709474210000007</v>
      </c>
      <c r="I142" s="360">
        <f t="shared" si="63"/>
        <v>0</v>
      </c>
      <c r="J142" s="360">
        <f t="shared" si="63"/>
        <v>9.223269075100001</v>
      </c>
      <c r="K142" s="360">
        <f t="shared" si="63"/>
        <v>8.6059034210000007</v>
      </c>
      <c r="L142" s="360">
        <f t="shared" si="63"/>
        <v>9.371631421</v>
      </c>
      <c r="M142" s="360">
        <f t="shared" si="63"/>
        <v>9.5850754210000009</v>
      </c>
      <c r="N142" s="361"/>
      <c r="O142" s="362">
        <f t="shared" si="50"/>
        <v>7.5906171378828216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0.10115620306652119</v>
      </c>
      <c r="E143" s="354">
        <f t="shared" si="64"/>
        <v>0.14867785905369302</v>
      </c>
      <c r="F143" s="354">
        <f t="shared" si="64"/>
        <v>0</v>
      </c>
      <c r="G143" s="354">
        <f t="shared" si="64"/>
        <v>0.159869929977693</v>
      </c>
      <c r="H143" s="354">
        <f t="shared" si="64"/>
        <v>0.16189214762169302</v>
      </c>
      <c r="I143" s="354"/>
      <c r="J143" s="354">
        <f t="shared" si="64"/>
        <v>0.19214836464155832</v>
      </c>
      <c r="K143" s="354">
        <f t="shared" si="64"/>
        <v>0.17928678596969302</v>
      </c>
      <c r="L143" s="354">
        <f t="shared" si="64"/>
        <v>0.195239197393693</v>
      </c>
      <c r="M143" s="354">
        <f t="shared" si="64"/>
        <v>0.19968587624569303</v>
      </c>
      <c r="N143" s="354"/>
      <c r="O143" s="352">
        <f t="shared" si="50"/>
        <v>0.15813532683351283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0.10115620306652119</v>
      </c>
      <c r="E144" s="246">
        <f t="shared" si="65"/>
        <v>0.14867785905369302</v>
      </c>
      <c r="F144" s="246">
        <f t="shared" si="65"/>
        <v>0</v>
      </c>
      <c r="G144" s="246">
        <f t="shared" si="65"/>
        <v>0.159869929977693</v>
      </c>
      <c r="H144" s="246">
        <f t="shared" si="65"/>
        <v>0.16189214762169302</v>
      </c>
      <c r="I144" s="34"/>
      <c r="J144" s="246">
        <f t="shared" si="65"/>
        <v>0.19214836464155832</v>
      </c>
      <c r="K144" s="246">
        <f t="shared" si="65"/>
        <v>0.17928678596969302</v>
      </c>
      <c r="L144" s="246">
        <f t="shared" si="65"/>
        <v>0.195239197393693</v>
      </c>
      <c r="M144" s="246">
        <f t="shared" si="65"/>
        <v>0.19968587624569303</v>
      </c>
      <c r="N144" s="39"/>
      <c r="O144" s="246">
        <f t="shared" si="50"/>
        <v>0.15813532683351283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0.31189788815715397</v>
      </c>
      <c r="E145" s="354">
        <f t="shared" ref="E145:M145" si="66">SUM(E146,E147)</f>
        <v>0.45842280402793506</v>
      </c>
      <c r="F145" s="354">
        <f t="shared" si="66"/>
        <v>0</v>
      </c>
      <c r="G145" s="354">
        <f t="shared" si="66"/>
        <v>0.49293164460793504</v>
      </c>
      <c r="H145" s="354">
        <f t="shared" si="66"/>
        <v>0.49916680758793508</v>
      </c>
      <c r="I145" s="354"/>
      <c r="J145" s="354">
        <f t="shared" si="66"/>
        <v>0.59245668903904858</v>
      </c>
      <c r="K145" s="354">
        <f t="shared" si="66"/>
        <v>0.55280020624793513</v>
      </c>
      <c r="L145" s="354">
        <f t="shared" si="66"/>
        <v>0.60198674432793498</v>
      </c>
      <c r="M145" s="354">
        <f t="shared" si="66"/>
        <v>0.61569731966793506</v>
      </c>
      <c r="N145" s="354"/>
      <c r="O145" s="352">
        <f t="shared" si="50"/>
        <v>0.48758329185190302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0.10115620306652119</v>
      </c>
      <c r="E146" s="39">
        <f>E144</f>
        <v>0.14867785905369302</v>
      </c>
      <c r="F146" s="39">
        <f t="shared" si="67"/>
        <v>0</v>
      </c>
      <c r="G146" s="39">
        <f t="shared" si="67"/>
        <v>0.159869929977693</v>
      </c>
      <c r="H146" s="39">
        <f t="shared" si="67"/>
        <v>0.16189214762169302</v>
      </c>
      <c r="I146" s="39"/>
      <c r="J146" s="39">
        <f t="shared" si="67"/>
        <v>0.19214836464155832</v>
      </c>
      <c r="K146" s="39">
        <f t="shared" si="67"/>
        <v>0.17928678596969302</v>
      </c>
      <c r="L146" s="39">
        <f t="shared" si="67"/>
        <v>0.195239197393693</v>
      </c>
      <c r="M146" s="39">
        <f t="shared" si="67"/>
        <v>0.19968587624569303</v>
      </c>
      <c r="N146" s="39"/>
      <c r="O146" s="39">
        <f t="shared" si="50"/>
        <v>0.15813532683351283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0.21074168509063279</v>
      </c>
      <c r="E147" s="246">
        <f t="shared" si="68"/>
        <v>0.30974494497424204</v>
      </c>
      <c r="F147" s="246">
        <f t="shared" si="68"/>
        <v>0</v>
      </c>
      <c r="G147" s="246">
        <f t="shared" si="68"/>
        <v>0.33306171463024203</v>
      </c>
      <c r="H147" s="246">
        <f t="shared" si="68"/>
        <v>0.33727465996624206</v>
      </c>
      <c r="I147" s="34"/>
      <c r="J147" s="246">
        <f t="shared" si="68"/>
        <v>0.40030832439749026</v>
      </c>
      <c r="K147" s="246">
        <f t="shared" si="68"/>
        <v>0.37351342027824208</v>
      </c>
      <c r="L147" s="246">
        <f t="shared" si="68"/>
        <v>0.40674754693424203</v>
      </c>
      <c r="M147" s="246">
        <f t="shared" si="68"/>
        <v>0.41601144342224206</v>
      </c>
      <c r="N147" s="39"/>
      <c r="O147" s="246">
        <f t="shared" si="50"/>
        <v>0.32944796501839024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1.7399999999999999E-2</v>
      </c>
      <c r="E148" s="509">
        <v>1.7399999999999999E-2</v>
      </c>
      <c r="F148" s="509">
        <v>0</v>
      </c>
      <c r="G148" s="509">
        <v>1.7399999999999999E-2</v>
      </c>
      <c r="H148" s="509">
        <v>1.7399999999999999E-2</v>
      </c>
      <c r="I148" s="509">
        <v>0</v>
      </c>
      <c r="J148" s="509">
        <v>1.7399999999999999E-2</v>
      </c>
      <c r="K148" s="509">
        <v>1.7399999999999999E-2</v>
      </c>
      <c r="L148" s="509">
        <v>1.7399999999999999E-2</v>
      </c>
      <c r="M148" s="509">
        <v>1.7399999999999999E-2</v>
      </c>
      <c r="N148" s="367"/>
      <c r="O148" s="368">
        <f t="shared" si="50"/>
        <v>1.7400000000000002E-2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5.2860295276236755</v>
      </c>
      <c r="E149" s="340">
        <f t="shared" si="69"/>
        <v>7.7611520840816288</v>
      </c>
      <c r="F149" s="340">
        <f t="shared" si="69"/>
        <v>0</v>
      </c>
      <c r="G149" s="340">
        <f t="shared" si="69"/>
        <v>8.3440809955856281</v>
      </c>
      <c r="H149" s="340">
        <f t="shared" si="69"/>
        <v>8.4494063762096285</v>
      </c>
      <c r="I149" s="340">
        <f t="shared" si="69"/>
        <v>0</v>
      </c>
      <c r="J149" s="340">
        <f t="shared" si="69"/>
        <v>10.025274128780609</v>
      </c>
      <c r="K149" s="340">
        <f t="shared" si="69"/>
        <v>9.3553904132176289</v>
      </c>
      <c r="L149" s="340">
        <f t="shared" si="69"/>
        <v>10.186257362721628</v>
      </c>
      <c r="M149" s="340">
        <f t="shared" si="69"/>
        <v>10.417858616913628</v>
      </c>
      <c r="N149" s="369"/>
      <c r="O149" s="467">
        <f t="shared" si="50"/>
        <v>8.2537357565682363</v>
      </c>
      <c r="P149" t="s">
        <v>315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0.33766559041060823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133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44</v>
      </c>
      <c r="L155" s="1">
        <v>12</v>
      </c>
      <c r="M155" s="1">
        <v>69</v>
      </c>
      <c r="O155" s="1">
        <f>SUM(C155:M155)</f>
        <v>350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5826.72</v>
      </c>
      <c r="D157" s="505">
        <v>193884.34</v>
      </c>
      <c r="E157" s="505">
        <v>891901.7</v>
      </c>
      <c r="F157" s="504">
        <v>0</v>
      </c>
      <c r="G157" s="504">
        <v>0</v>
      </c>
      <c r="H157" s="505">
        <v>356033.23</v>
      </c>
      <c r="I157" s="504">
        <v>0</v>
      </c>
      <c r="J157" s="502">
        <v>0</v>
      </c>
      <c r="K157" s="505">
        <v>243129.51</v>
      </c>
      <c r="L157" s="505">
        <v>59612.65</v>
      </c>
      <c r="M157" s="505">
        <v>309474.32</v>
      </c>
      <c r="N157" s="342"/>
      <c r="O157" s="344">
        <f>SUM(C157:M157)</f>
        <v>2059862.47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0.82220000000000004</v>
      </c>
      <c r="D159" s="354">
        <f>SUM(D160:D164)</f>
        <v>1.1347240000000001</v>
      </c>
      <c r="E159" s="354">
        <f t="shared" ref="E159:H159" si="70">SUM(E160:E164)</f>
        <v>1.3581079999999999</v>
      </c>
      <c r="F159" s="354">
        <f t="shared" si="70"/>
        <v>0</v>
      </c>
      <c r="G159" s="354">
        <f t="shared" si="70"/>
        <v>0</v>
      </c>
      <c r="H159" s="354">
        <f t="shared" si="70"/>
        <v>2.030008</v>
      </c>
      <c r="I159" s="354"/>
      <c r="J159" s="354"/>
      <c r="K159" s="354">
        <f>SUM(K160:K164)</f>
        <v>2.8339639999999995</v>
      </c>
      <c r="L159" s="354">
        <f>SUM(L160:L164)</f>
        <v>3.32768</v>
      </c>
      <c r="M159" s="354">
        <f t="shared" ref="M159" si="71">SUM(M160:M164)</f>
        <v>4.0636919999999996</v>
      </c>
      <c r="N159" s="354"/>
      <c r="O159" s="352">
        <f t="shared" ref="O159:O197" si="72">(C159*$C$157+D159*$D$157+E159*$E$157+F159*$F$157+G159*$G$157+H159*$H$157+I159*$I$157+J159*$J$157+K159*$K$157+L159*$L$157+M159*$M$157)/$O$157</f>
        <v>2.0893848812997113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2.0819999999999999</v>
      </c>
      <c r="M160" s="34">
        <v>2.4672999999999998</v>
      </c>
      <c r="N160" s="34"/>
      <c r="O160" s="89">
        <f t="shared" si="72"/>
        <v>1.3571352583150853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8.3279999999999993E-2</v>
      </c>
      <c r="M161" s="39">
        <f t="shared" si="73"/>
        <v>9.8692000000000002E-2</v>
      </c>
      <c r="N161" s="34"/>
      <c r="O161" s="89">
        <f t="shared" si="72"/>
        <v>5.4285410332603423E-2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2.9600000000000001E-2</v>
      </c>
      <c r="F162" s="34">
        <v>0</v>
      </c>
      <c r="G162" s="34">
        <v>0</v>
      </c>
      <c r="H162" s="34">
        <v>2.3199999999999998E-2</v>
      </c>
      <c r="I162" s="34">
        <v>0</v>
      </c>
      <c r="J162" s="34">
        <v>0</v>
      </c>
      <c r="K162" s="34">
        <v>6.4299999999999996E-2</v>
      </c>
      <c r="L162" s="34">
        <v>0.13009999999999999</v>
      </c>
      <c r="M162" s="34">
        <v>3.9300000000000002E-2</v>
      </c>
      <c r="N162" s="34"/>
      <c r="O162" s="89">
        <f t="shared" si="72"/>
        <v>3.5629144923447244E-2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0.19546055235085669</v>
      </c>
    </row>
    <row r="164" spans="1:15" x14ac:dyDescent="0.3">
      <c r="A164" s="2" t="s">
        <v>6</v>
      </c>
      <c r="B164" t="s">
        <v>33</v>
      </c>
      <c r="C164" s="34">
        <v>0.13070000000000001</v>
      </c>
      <c r="D164" s="34">
        <v>0.17150000000000001</v>
      </c>
      <c r="E164" s="34">
        <v>0.21820000000000001</v>
      </c>
      <c r="F164" s="34">
        <v>0</v>
      </c>
      <c r="G164" s="34">
        <v>0</v>
      </c>
      <c r="H164" s="34">
        <v>0.39529999999999998</v>
      </c>
      <c r="I164" s="34">
        <v>0</v>
      </c>
      <c r="J164" s="34">
        <v>0</v>
      </c>
      <c r="K164" s="34">
        <v>0.56599999999999995</v>
      </c>
      <c r="L164" s="34">
        <v>0.79849999999999999</v>
      </c>
      <c r="M164" s="34">
        <v>1.1823999999999999</v>
      </c>
      <c r="N164" s="34"/>
      <c r="O164" s="89">
        <f t="shared" si="72"/>
        <v>0.44687451537771838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3.4886617824999999</v>
      </c>
      <c r="D166" s="354">
        <f t="shared" si="74"/>
        <v>3.4886617824999999</v>
      </c>
      <c r="E166" s="354">
        <f t="shared" si="74"/>
        <v>5.4583620698999988</v>
      </c>
      <c r="F166" s="354">
        <f t="shared" si="74"/>
        <v>0</v>
      </c>
      <c r="G166" s="354">
        <f t="shared" si="74"/>
        <v>0</v>
      </c>
      <c r="H166" s="354">
        <f t="shared" si="74"/>
        <v>5.4583620698999988</v>
      </c>
      <c r="I166" s="354"/>
      <c r="J166" s="354"/>
      <c r="K166" s="354">
        <f>SUM(K167:K169,K173:K174)</f>
        <v>5.4583620698999988</v>
      </c>
      <c r="L166" s="354">
        <f>SUM(L167:L169,L173:L174)</f>
        <v>5.4583620698999988</v>
      </c>
      <c r="M166" s="354">
        <f>SUM(M167:M169,M173:M174)</f>
        <v>5.4583620698999988</v>
      </c>
      <c r="N166" s="351"/>
      <c r="O166" s="352">
        <f t="shared" si="72"/>
        <v>5.2673925571252171</v>
      </c>
    </row>
    <row r="167" spans="1:15" x14ac:dyDescent="0.3">
      <c r="A167" s="2" t="s">
        <v>115</v>
      </c>
      <c r="B167" t="s">
        <v>114</v>
      </c>
      <c r="C167" s="34">
        <v>1.8525</v>
      </c>
      <c r="D167" s="34">
        <v>1.8525</v>
      </c>
      <c r="E167" s="34">
        <v>2.8142999999999998</v>
      </c>
      <c r="F167" s="34">
        <v>0</v>
      </c>
      <c r="G167" s="34">
        <v>0</v>
      </c>
      <c r="H167" s="34">
        <v>2.8142999999999998</v>
      </c>
      <c r="I167" s="34">
        <v>0</v>
      </c>
      <c r="J167" s="34">
        <v>0</v>
      </c>
      <c r="K167" s="34">
        <v>2.8142999999999998</v>
      </c>
      <c r="L167" s="34">
        <v>2.8142999999999998</v>
      </c>
      <c r="M167" s="34">
        <v>2.8142999999999998</v>
      </c>
      <c r="N167" s="39"/>
      <c r="O167" s="89">
        <f t="shared" si="72"/>
        <v>2.7210500377789786</v>
      </c>
    </row>
    <row r="168" spans="1:15" x14ac:dyDescent="0.3">
      <c r="A168" s="2" t="s">
        <v>116</v>
      </c>
      <c r="B168" t="s">
        <v>117</v>
      </c>
      <c r="C168" s="39">
        <f>C167*0.423893</f>
        <v>0.78526178250000001</v>
      </c>
      <c r="D168" s="39">
        <f>D167*0.423893</f>
        <v>0.78526178250000001</v>
      </c>
      <c r="E168" s="39">
        <f t="shared" ref="E168:H168" si="75">E167*0.423893</f>
        <v>1.1929620698999999</v>
      </c>
      <c r="F168" s="39">
        <f t="shared" si="75"/>
        <v>0</v>
      </c>
      <c r="G168" s="39">
        <f t="shared" si="75"/>
        <v>0</v>
      </c>
      <c r="H168" s="39">
        <f t="shared" si="75"/>
        <v>1.1929620698999999</v>
      </c>
      <c r="I168" s="39"/>
      <c r="J168" s="39"/>
      <c r="K168" s="39">
        <f t="shared" ref="K168:M168" si="76">K167*0.423893</f>
        <v>1.1929620698999999</v>
      </c>
      <c r="L168" s="39">
        <f t="shared" si="76"/>
        <v>1.1929620698999999</v>
      </c>
      <c r="M168" s="39">
        <f t="shared" si="76"/>
        <v>1.1929620698999999</v>
      </c>
      <c r="N168" s="39"/>
      <c r="O168" s="89">
        <f t="shared" si="72"/>
        <v>1.1534340636642444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0.62059999999999993</v>
      </c>
      <c r="D169" s="43">
        <f t="shared" ref="D169" si="78">SUM(D170:D172)</f>
        <v>0.62059999999999993</v>
      </c>
      <c r="E169" s="43">
        <f t="shared" si="77"/>
        <v>1.0908000000000002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1.0908000000000002</v>
      </c>
      <c r="I169" s="43"/>
      <c r="J169" s="43"/>
      <c r="K169" s="43">
        <f t="shared" ref="K169:M169" si="80">SUM(K170:K172)</f>
        <v>1.0908000000000002</v>
      </c>
      <c r="L169" s="43">
        <f t="shared" si="80"/>
        <v>1.0908000000000002</v>
      </c>
      <c r="M169" s="43">
        <f t="shared" si="80"/>
        <v>1.0908000000000002</v>
      </c>
      <c r="N169" s="43"/>
      <c r="O169" s="75">
        <f t="shared" si="72"/>
        <v>1.0452124222953585</v>
      </c>
    </row>
    <row r="170" spans="1:15" x14ac:dyDescent="0.3">
      <c r="A170" s="2" t="s">
        <v>9</v>
      </c>
      <c r="B170" t="s">
        <v>108</v>
      </c>
      <c r="C170" s="34">
        <v>0.55430000000000001</v>
      </c>
      <c r="D170" s="34">
        <v>0.55430000000000001</v>
      </c>
      <c r="E170" s="34">
        <v>0.97440000000000004</v>
      </c>
      <c r="F170" s="34">
        <v>0</v>
      </c>
      <c r="G170" s="34">
        <v>0</v>
      </c>
      <c r="H170" s="34">
        <v>0.97440000000000004</v>
      </c>
      <c r="I170" s="34">
        <v>0</v>
      </c>
      <c r="J170" s="34">
        <v>0</v>
      </c>
      <c r="K170" s="34">
        <v>0.97440000000000004</v>
      </c>
      <c r="L170" s="34">
        <v>0.97440000000000004</v>
      </c>
      <c r="M170" s="34">
        <v>0.97440000000000004</v>
      </c>
      <c r="N170" s="39"/>
      <c r="O170" s="89">
        <f t="shared" si="72"/>
        <v>0.93366979712096998</v>
      </c>
    </row>
    <row r="171" spans="1:15" x14ac:dyDescent="0.3">
      <c r="A171" s="2" t="s">
        <v>10</v>
      </c>
      <c r="B171" t="s">
        <v>109</v>
      </c>
      <c r="C171" s="34">
        <v>5.8799999999999998E-2</v>
      </c>
      <c r="D171" s="34">
        <v>5.8799999999999998E-2</v>
      </c>
      <c r="E171" s="34">
        <v>0.1033</v>
      </c>
      <c r="F171" s="34">
        <v>0</v>
      </c>
      <c r="G171" s="34">
        <v>0</v>
      </c>
      <c r="H171" s="34">
        <v>0.1033</v>
      </c>
      <c r="I171" s="34">
        <v>0</v>
      </c>
      <c r="J171" s="34">
        <v>0</v>
      </c>
      <c r="K171" s="34">
        <v>0.1033</v>
      </c>
      <c r="L171" s="34">
        <v>0.1033</v>
      </c>
      <c r="M171" s="34">
        <v>0.1033</v>
      </c>
      <c r="N171" s="39"/>
      <c r="O171" s="89">
        <f t="shared" si="72"/>
        <v>9.898556527465642E-2</v>
      </c>
    </row>
    <row r="172" spans="1:15" x14ac:dyDescent="0.3">
      <c r="A172" s="2" t="s">
        <v>11</v>
      </c>
      <c r="B172" t="s">
        <v>110</v>
      </c>
      <c r="C172" s="34">
        <v>7.4999999999999997E-3</v>
      </c>
      <c r="D172" s="34">
        <v>7.4999999999999997E-3</v>
      </c>
      <c r="E172" s="34">
        <v>1.3100000000000001E-2</v>
      </c>
      <c r="F172" s="34">
        <v>0</v>
      </c>
      <c r="G172" s="34">
        <v>0</v>
      </c>
      <c r="H172" s="34">
        <v>1.3100000000000001E-2</v>
      </c>
      <c r="I172" s="34">
        <v>0</v>
      </c>
      <c r="J172" s="34">
        <v>0</v>
      </c>
      <c r="K172" s="34">
        <v>1.3100000000000001E-2</v>
      </c>
      <c r="L172" s="34">
        <v>1.3100000000000001E-2</v>
      </c>
      <c r="M172" s="34">
        <v>1.3100000000000001E-2</v>
      </c>
      <c r="N172" s="39"/>
      <c r="O172" s="89">
        <f t="shared" si="72"/>
        <v>1.2557059899732045E-2</v>
      </c>
    </row>
    <row r="173" spans="1:15" x14ac:dyDescent="0.3">
      <c r="A173" s="595" t="s">
        <v>14</v>
      </c>
      <c r="B173" t="s">
        <v>118</v>
      </c>
      <c r="C173" s="34">
        <v>0.17480000000000001</v>
      </c>
      <c r="D173" s="34">
        <v>0.17480000000000001</v>
      </c>
      <c r="E173" s="34">
        <v>0.27600000000000002</v>
      </c>
      <c r="F173" s="34">
        <v>0</v>
      </c>
      <c r="G173" s="34">
        <v>0</v>
      </c>
      <c r="H173" s="34">
        <v>0.27600000000000002</v>
      </c>
      <c r="I173" s="34">
        <v>0</v>
      </c>
      <c r="J173" s="34">
        <v>0</v>
      </c>
      <c r="K173" s="34">
        <v>0.27600000000000002</v>
      </c>
      <c r="L173" s="34">
        <v>0.27600000000000002</v>
      </c>
      <c r="M173" s="34">
        <v>0.27600000000000002</v>
      </c>
      <c r="N173" s="39"/>
      <c r="O173" s="89">
        <f t="shared" si="72"/>
        <v>0.26618829675944339</v>
      </c>
    </row>
    <row r="174" spans="1:15" x14ac:dyDescent="0.3">
      <c r="A174" s="595"/>
      <c r="B174" t="s">
        <v>117</v>
      </c>
      <c r="C174" s="34">
        <v>5.5500000000000001E-2</v>
      </c>
      <c r="D174" s="34">
        <v>5.5500000000000001E-2</v>
      </c>
      <c r="E174" s="34">
        <v>8.43E-2</v>
      </c>
      <c r="F174" s="34">
        <v>0</v>
      </c>
      <c r="G174" s="34">
        <v>0</v>
      </c>
      <c r="H174" s="34">
        <v>8.43E-2</v>
      </c>
      <c r="I174" s="34">
        <v>0</v>
      </c>
      <c r="J174" s="34">
        <v>0</v>
      </c>
      <c r="K174" s="34">
        <v>8.43E-2</v>
      </c>
      <c r="L174" s="34">
        <v>8.43E-2</v>
      </c>
      <c r="M174" s="34">
        <v>8.43E-2</v>
      </c>
      <c r="N174" s="39"/>
      <c r="O174" s="89">
        <f t="shared" si="72"/>
        <v>8.1507736627193364E-2</v>
      </c>
    </row>
    <row r="175" spans="1:15" x14ac:dyDescent="0.3">
      <c r="A175" s="349">
        <v>6</v>
      </c>
      <c r="B175" s="350" t="s">
        <v>42</v>
      </c>
      <c r="C175" s="354">
        <f>SUM(C176:C177)</f>
        <v>0.39129999999999998</v>
      </c>
      <c r="D175" s="354">
        <f>SUM(D176:D177)</f>
        <v>0.39129999999999998</v>
      </c>
      <c r="E175" s="354">
        <f t="shared" ref="E175:H175" si="81">SUM(E176:E177)</f>
        <v>0.50319999999999998</v>
      </c>
      <c r="F175" s="354">
        <f t="shared" si="81"/>
        <v>0</v>
      </c>
      <c r="G175" s="354">
        <f t="shared" si="81"/>
        <v>0</v>
      </c>
      <c r="H175" s="354">
        <f t="shared" si="81"/>
        <v>0.50319999999999998</v>
      </c>
      <c r="I175" s="354"/>
      <c r="J175" s="354"/>
      <c r="K175" s="354">
        <f t="shared" ref="K175:M175" si="82">SUM(K176:K177)</f>
        <v>0.50319999999999998</v>
      </c>
      <c r="L175" s="354">
        <f t="shared" si="82"/>
        <v>0.50319999999999998</v>
      </c>
      <c r="M175" s="354">
        <f t="shared" si="82"/>
        <v>0.50319999999999998</v>
      </c>
      <c r="N175" s="354"/>
      <c r="O175" s="352">
        <f t="shared" si="72"/>
        <v>0.49235089335357424</v>
      </c>
    </row>
    <row r="176" spans="1:15" x14ac:dyDescent="0.3">
      <c r="A176" s="2" t="s">
        <v>15</v>
      </c>
      <c r="B176" t="s">
        <v>43</v>
      </c>
      <c r="C176" s="34">
        <v>0.1981</v>
      </c>
      <c r="D176" s="34">
        <v>0.1981</v>
      </c>
      <c r="E176" s="34">
        <v>0.31</v>
      </c>
      <c r="F176" s="34">
        <v>0</v>
      </c>
      <c r="G176" s="34">
        <v>0</v>
      </c>
      <c r="H176" s="34">
        <v>0.31</v>
      </c>
      <c r="I176" s="34">
        <v>0</v>
      </c>
      <c r="J176" s="34">
        <v>0</v>
      </c>
      <c r="K176" s="34">
        <v>0.31</v>
      </c>
      <c r="L176" s="34">
        <v>0.31</v>
      </c>
      <c r="M176" s="34">
        <v>0.31</v>
      </c>
      <c r="N176" s="39"/>
      <c r="O176" s="89">
        <f t="shared" si="72"/>
        <v>0.29915089335357425</v>
      </c>
    </row>
    <row r="177" spans="1:17" x14ac:dyDescent="0.3">
      <c r="A177" s="2" t="s">
        <v>16</v>
      </c>
      <c r="B177" t="s">
        <v>44</v>
      </c>
      <c r="C177" s="34">
        <v>0.19320000000000001</v>
      </c>
      <c r="D177" s="34">
        <v>0.19320000000000001</v>
      </c>
      <c r="E177" s="34">
        <v>0.19320000000000001</v>
      </c>
      <c r="F177" s="34">
        <v>0</v>
      </c>
      <c r="G177" s="34">
        <v>0</v>
      </c>
      <c r="H177" s="34">
        <v>0.19320000000000001</v>
      </c>
      <c r="I177" s="34">
        <v>0</v>
      </c>
      <c r="J177" s="34">
        <v>0</v>
      </c>
      <c r="K177" s="34">
        <v>0.19320000000000001</v>
      </c>
      <c r="L177" s="34">
        <v>0.19320000000000001</v>
      </c>
      <c r="M177" s="34">
        <v>0.19320000000000001</v>
      </c>
      <c r="N177" s="39"/>
      <c r="O177" s="89">
        <f t="shared" si="72"/>
        <v>0.19320000000000001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0.40000349851370998</v>
      </c>
      <c r="D188" s="354">
        <f t="shared" si="85"/>
        <v>0.42658929014571001</v>
      </c>
      <c r="E188" s="354">
        <f t="shared" si="85"/>
        <v>0.62266969350625301</v>
      </c>
      <c r="F188" s="354">
        <f t="shared" si="85"/>
        <v>0</v>
      </c>
      <c r="G188" s="354">
        <f t="shared" si="85"/>
        <v>0</v>
      </c>
      <c r="H188" s="354">
        <f t="shared" si="85"/>
        <v>0.67982688270625302</v>
      </c>
      <c r="I188" s="354"/>
      <c r="J188" s="354"/>
      <c r="K188" s="354">
        <f>SUM(K191,K193)</f>
        <v>0.74821781171425306</v>
      </c>
      <c r="L188" s="354">
        <f>SUM(L191,L193)</f>
        <v>0.79021724440225316</v>
      </c>
      <c r="M188" s="354">
        <f>SUM(M191,M193)</f>
        <v>0.85282831321825303</v>
      </c>
      <c r="N188" s="354"/>
      <c r="O188" s="352">
        <f t="shared" si="72"/>
        <v>0.66770964892773355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4.7021617824999993</v>
      </c>
      <c r="D190" s="360">
        <f t="shared" si="86"/>
        <v>5.0146857825</v>
      </c>
      <c r="E190" s="360">
        <f t="shared" si="86"/>
        <v>7.3196700698999981</v>
      </c>
      <c r="F190" s="360">
        <f t="shared" si="86"/>
        <v>0</v>
      </c>
      <c r="G190" s="360">
        <f t="shared" si="86"/>
        <v>0</v>
      </c>
      <c r="H190" s="360">
        <f t="shared" si="86"/>
        <v>7.9915700698999981</v>
      </c>
      <c r="I190" s="360">
        <f t="shared" si="86"/>
        <v>0</v>
      </c>
      <c r="J190" s="360">
        <f t="shared" si="86"/>
        <v>0</v>
      </c>
      <c r="K190" s="360">
        <f t="shared" si="86"/>
        <v>8.7955260698999975</v>
      </c>
      <c r="L190" s="360">
        <f t="shared" si="86"/>
        <v>9.2892420698999985</v>
      </c>
      <c r="M190" s="360">
        <f t="shared" si="86"/>
        <v>10.025254069899997</v>
      </c>
      <c r="N190" s="361"/>
      <c r="O190" s="362">
        <f t="shared" si="72"/>
        <v>7.8491283317785028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9.7960136414822485E-2</v>
      </c>
      <c r="D191" s="354">
        <f t="shared" si="87"/>
        <v>0.1044709489068225</v>
      </c>
      <c r="E191" s="354">
        <f t="shared" si="87"/>
        <v>0.15249068656622666</v>
      </c>
      <c r="F191" s="354">
        <f t="shared" si="87"/>
        <v>0</v>
      </c>
      <c r="G191" s="354">
        <f t="shared" si="87"/>
        <v>0</v>
      </c>
      <c r="H191" s="354">
        <f t="shared" si="87"/>
        <v>0.16648837926622667</v>
      </c>
      <c r="I191" s="354"/>
      <c r="J191" s="354"/>
      <c r="K191" s="354">
        <f>SUM(K192:K192)</f>
        <v>0.18323719461422666</v>
      </c>
      <c r="L191" s="354">
        <f>SUM(L192:L192)</f>
        <v>0.19352278004222667</v>
      </c>
      <c r="M191" s="354">
        <f>SUM(M192:M192)</f>
        <v>0.20885611803822665</v>
      </c>
      <c r="N191" s="354"/>
      <c r="O191" s="352">
        <f t="shared" si="72"/>
        <v>0.16352089053594154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9.7960136414822485E-2</v>
      </c>
      <c r="D192" s="246">
        <f t="shared" si="88"/>
        <v>0.1044709489068225</v>
      </c>
      <c r="E192" s="246">
        <f t="shared" si="88"/>
        <v>0.15249068656622666</v>
      </c>
      <c r="F192" s="246">
        <f t="shared" si="88"/>
        <v>0</v>
      </c>
      <c r="G192" s="246">
        <f t="shared" si="88"/>
        <v>0</v>
      </c>
      <c r="H192" s="246">
        <f t="shared" si="88"/>
        <v>0.16648837926622667</v>
      </c>
      <c r="I192" s="34"/>
      <c r="J192" s="39"/>
      <c r="K192" s="246">
        <f>0.020833*K190</f>
        <v>0.18323719461422666</v>
      </c>
      <c r="L192" s="246">
        <f t="shared" ref="L192:M192" si="89">0.020833*L190</f>
        <v>0.19352278004222667</v>
      </c>
      <c r="M192" s="246">
        <f t="shared" si="89"/>
        <v>0.20885611803822665</v>
      </c>
      <c r="N192" s="39"/>
      <c r="O192" s="246">
        <f t="shared" si="72"/>
        <v>0.16352089053594154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0.30204336209888749</v>
      </c>
      <c r="D193" s="354">
        <f>SUM(D194,D195)</f>
        <v>0.3221183412388875</v>
      </c>
      <c r="E193" s="354">
        <f t="shared" ref="E193:M193" si="90">SUM(E194,E195)</f>
        <v>0.4701790069400264</v>
      </c>
      <c r="F193" s="354">
        <f t="shared" si="90"/>
        <v>0</v>
      </c>
      <c r="G193" s="354">
        <f t="shared" si="90"/>
        <v>0</v>
      </c>
      <c r="H193" s="354">
        <f t="shared" si="90"/>
        <v>0.51333850344002641</v>
      </c>
      <c r="I193" s="354"/>
      <c r="J193" s="354"/>
      <c r="K193" s="354">
        <f t="shared" si="90"/>
        <v>0.56498061710002645</v>
      </c>
      <c r="L193" s="354">
        <f t="shared" si="90"/>
        <v>0.59669446436002649</v>
      </c>
      <c r="M193" s="354">
        <f t="shared" si="90"/>
        <v>0.64397219518002635</v>
      </c>
      <c r="N193" s="354"/>
      <c r="O193" s="352">
        <f t="shared" si="72"/>
        <v>0.50418875839179211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9.7960136414822485E-2</v>
      </c>
      <c r="D194" s="39">
        <f t="shared" ref="D194:M194" si="91">D192</f>
        <v>0.1044709489068225</v>
      </c>
      <c r="E194" s="39">
        <f t="shared" si="91"/>
        <v>0.15249068656622666</v>
      </c>
      <c r="F194" s="39">
        <f t="shared" si="91"/>
        <v>0</v>
      </c>
      <c r="G194" s="39">
        <f t="shared" si="91"/>
        <v>0</v>
      </c>
      <c r="H194" s="39">
        <f>H192</f>
        <v>0.16648837926622667</v>
      </c>
      <c r="I194" s="39"/>
      <c r="J194" s="39"/>
      <c r="K194" s="39">
        <f t="shared" si="91"/>
        <v>0.18323719461422666</v>
      </c>
      <c r="L194" s="39">
        <f t="shared" si="91"/>
        <v>0.19352278004222667</v>
      </c>
      <c r="M194" s="39">
        <f t="shared" si="91"/>
        <v>0.20885611803822665</v>
      </c>
      <c r="N194" s="39"/>
      <c r="O194" s="246">
        <f t="shared" si="72"/>
        <v>0.16352089053594154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0.20408322568406498</v>
      </c>
      <c r="D195" s="246">
        <f t="shared" ref="D195:H195" si="92">0.043402*D190</f>
        <v>0.21764739233206501</v>
      </c>
      <c r="E195" s="246">
        <f t="shared" si="92"/>
        <v>0.31768832037379974</v>
      </c>
      <c r="F195" s="246">
        <f t="shared" si="92"/>
        <v>0</v>
      </c>
      <c r="G195" s="246">
        <f t="shared" si="92"/>
        <v>0</v>
      </c>
      <c r="H195" s="246">
        <f t="shared" si="92"/>
        <v>0.34685012417379973</v>
      </c>
      <c r="I195" s="34"/>
      <c r="J195" s="34"/>
      <c r="K195" s="246">
        <f t="shared" ref="K195:M195" si="93">0.043402*K190</f>
        <v>0.38174342248579973</v>
      </c>
      <c r="L195" s="246">
        <f t="shared" si="93"/>
        <v>0.40317168431779976</v>
      </c>
      <c r="M195" s="246">
        <f t="shared" si="93"/>
        <v>0.43511607714179973</v>
      </c>
      <c r="N195" s="39"/>
      <c r="O195" s="246">
        <f t="shared" si="72"/>
        <v>0.34066786785585051</v>
      </c>
      <c r="P195" s="246"/>
    </row>
    <row r="196" spans="1:17" ht="28.8" x14ac:dyDescent="0.3">
      <c r="A196" s="370">
        <v>10</v>
      </c>
      <c r="B196" s="371" t="s">
        <v>134</v>
      </c>
      <c r="C196" s="510">
        <v>1.83E-2</v>
      </c>
      <c r="D196" s="510">
        <v>1.83E-2</v>
      </c>
      <c r="E196" s="510">
        <v>1.83E-2</v>
      </c>
      <c r="F196" s="510">
        <v>0</v>
      </c>
      <c r="G196" s="510">
        <v>0</v>
      </c>
      <c r="H196" s="510">
        <v>1.83E-2</v>
      </c>
      <c r="I196" s="510">
        <v>0</v>
      </c>
      <c r="J196" s="510">
        <v>0</v>
      </c>
      <c r="K196" s="510">
        <v>1.83E-2</v>
      </c>
      <c r="L196" s="510">
        <v>1.83E-2</v>
      </c>
      <c r="M196" s="510">
        <v>1.83E-2</v>
      </c>
      <c r="N196" s="373"/>
      <c r="O196" s="374">
        <f t="shared" si="72"/>
        <v>1.83E-2</v>
      </c>
    </row>
    <row r="197" spans="1:17" ht="18" x14ac:dyDescent="0.3">
      <c r="A197" s="579" t="s">
        <v>60</v>
      </c>
      <c r="B197" s="579"/>
      <c r="C197" s="340">
        <f>SUM(C188,C190,C196)</f>
        <v>5.1204652810137095</v>
      </c>
      <c r="D197" s="340">
        <f t="shared" ref="D197:M197" si="94">SUM(D188,D190,D196)</f>
        <v>5.45957507264571</v>
      </c>
      <c r="E197" s="340">
        <f t="shared" si="94"/>
        <v>7.9606397634062507</v>
      </c>
      <c r="F197" s="340">
        <f t="shared" si="94"/>
        <v>0</v>
      </c>
      <c r="G197" s="340">
        <f t="shared" si="94"/>
        <v>0</v>
      </c>
      <c r="H197" s="340">
        <f t="shared" si="94"/>
        <v>8.6896969526062513</v>
      </c>
      <c r="I197" s="340">
        <f t="shared" si="94"/>
        <v>0</v>
      </c>
      <c r="J197" s="340">
        <f t="shared" si="94"/>
        <v>0</v>
      </c>
      <c r="K197" s="340">
        <f t="shared" si="94"/>
        <v>9.562043881614251</v>
      </c>
      <c r="L197" s="340">
        <f t="shared" si="94"/>
        <v>10.097759314302252</v>
      </c>
      <c r="M197" s="340">
        <f t="shared" si="94"/>
        <v>10.896382383118251</v>
      </c>
      <c r="N197" s="356"/>
      <c r="O197" s="467">
        <f t="shared" si="72"/>
        <v>8.5351379807062351</v>
      </c>
      <c r="P197" t="s">
        <v>316</v>
      </c>
      <c r="Q197"/>
    </row>
    <row r="198" spans="1:17" ht="15.6" x14ac:dyDescent="0.3">
      <c r="M198" s="336" t="s">
        <v>150</v>
      </c>
      <c r="O198" s="337">
        <f>O197/SUM($O$101,$O$149,$O$197)</f>
        <v>0.34917793475490105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022B-ABA2-4A8C-A099-DFC80B5B3E4D}">
  <dimension ref="A1:Q204"/>
  <sheetViews>
    <sheetView topLeftCell="M1" workbookViewId="0">
      <selection activeCell="A2" sqref="A1:U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286</v>
      </c>
      <c r="B1" s="535"/>
      <c r="C1" s="1" t="s">
        <v>290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104</v>
      </c>
      <c r="E5" s="417">
        <f t="shared" si="0"/>
        <v>310</v>
      </c>
      <c r="F5" s="417">
        <f t="shared" si="0"/>
        <v>0</v>
      </c>
      <c r="G5" s="417">
        <f t="shared" si="0"/>
        <v>4</v>
      </c>
      <c r="H5" s="417">
        <f t="shared" si="0"/>
        <v>188</v>
      </c>
      <c r="I5" s="456">
        <f t="shared" si="0"/>
        <v>0</v>
      </c>
      <c r="J5" s="417">
        <f t="shared" si="0"/>
        <v>17</v>
      </c>
      <c r="K5" s="417">
        <f t="shared" si="0"/>
        <v>159</v>
      </c>
      <c r="L5" s="417">
        <f t="shared" si="0"/>
        <v>17</v>
      </c>
      <c r="M5" s="417">
        <f t="shared" si="0"/>
        <v>142</v>
      </c>
      <c r="N5" s="604">
        <f>SUM(C5:M5)</f>
        <v>942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1044420.07</v>
      </c>
      <c r="E7" s="401">
        <f t="shared" si="0"/>
        <v>2072617.52</v>
      </c>
      <c r="F7" s="401">
        <f t="shared" si="0"/>
        <v>0</v>
      </c>
      <c r="G7" s="401">
        <f t="shared" si="0"/>
        <v>15056</v>
      </c>
      <c r="H7" s="401">
        <f t="shared" si="0"/>
        <v>1000199.95</v>
      </c>
      <c r="I7" s="401">
        <f t="shared" si="0"/>
        <v>0</v>
      </c>
      <c r="J7" s="401">
        <f t="shared" si="0"/>
        <v>118993.42000000001</v>
      </c>
      <c r="K7" s="401">
        <f t="shared" si="0"/>
        <v>998946.78</v>
      </c>
      <c r="L7" s="401">
        <f t="shared" si="0"/>
        <v>60550.7</v>
      </c>
      <c r="M7" s="401">
        <f t="shared" si="0"/>
        <v>655108.97</v>
      </c>
      <c r="N7" s="610">
        <f>SUM(C7:M7)</f>
        <v>5971783.96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0.82079999999999997</v>
      </c>
      <c r="D9" s="405">
        <f t="shared" ref="D9:M9" si="1">SUM(D10:D15)</f>
        <v>1.1236222986217412</v>
      </c>
      <c r="E9" s="405">
        <f t="shared" si="1"/>
        <v>1.3615162190794761</v>
      </c>
      <c r="F9" s="405">
        <f t="shared" ref="F9:F47" si="2">IF(F$7 &gt; 0,(F64*F$62+F113*F$111+F162*F$160)/(SUM(F$160,F$111,F$62)),0)</f>
        <v>0</v>
      </c>
      <c r="G9" s="405">
        <f t="shared" si="1"/>
        <v>2.052048179683847</v>
      </c>
      <c r="H9" s="405">
        <f t="shared" si="1"/>
        <v>2.0180466333118696</v>
      </c>
      <c r="I9" s="405">
        <f t="shared" ref="I9:I47" si="3">IF(I$7 &gt; 0,(I64*I$62+I113*I$111+I162*I$160)/(SUM(I$160,I$111,I$62)),0)</f>
        <v>0</v>
      </c>
      <c r="J9" s="405">
        <f t="shared" si="1"/>
        <v>2.2886879085841891</v>
      </c>
      <c r="K9" s="405">
        <f t="shared" si="1"/>
        <v>2.7397766308320453</v>
      </c>
      <c r="L9" s="405">
        <f t="shared" si="1"/>
        <v>4.1008568932547433</v>
      </c>
      <c r="M9" s="405">
        <f t="shared" si="1"/>
        <v>3.9632277639290456</v>
      </c>
      <c r="N9" s="603">
        <f>SUM(N10:O15)</f>
        <v>1.9932908708926635</v>
      </c>
      <c r="O9" s="603"/>
      <c r="P9" s="406">
        <f t="shared" ref="P9:P47" si="4">N9/$N$47</f>
        <v>0.25060015668766517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0.78562614621815907</v>
      </c>
      <c r="E10" s="422">
        <f t="shared" si="6"/>
        <v>0.9052307911505062</v>
      </c>
      <c r="F10" s="422">
        <f t="shared" si="2"/>
        <v>0</v>
      </c>
      <c r="G10" s="422">
        <f t="shared" si="6"/>
        <v>1.2934644582226356</v>
      </c>
      <c r="H10" s="422">
        <f t="shared" si="6"/>
        <v>1.3601636436094606</v>
      </c>
      <c r="I10" s="422">
        <f t="shared" si="3"/>
        <v>0</v>
      </c>
      <c r="J10" s="422">
        <f t="shared" si="6"/>
        <v>0.9858934083750176</v>
      </c>
      <c r="K10" s="422">
        <f t="shared" si="6"/>
        <v>1.8940701730106182</v>
      </c>
      <c r="L10" s="422">
        <f t="shared" si="6"/>
        <v>2.2040213805951043</v>
      </c>
      <c r="M10" s="422">
        <f t="shared" si="6"/>
        <v>2.3883362100033527</v>
      </c>
      <c r="N10" s="600">
        <f t="shared" ref="N10:N15" si="7">(O64*$O$61+O112*$O$109+O160*$O$157)/$N$7</f>
        <v>1.3040513744609743</v>
      </c>
      <c r="O10" s="600"/>
      <c r="P10" s="423">
        <f t="shared" si="4"/>
        <v>0.16394771256958354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3.1425045848726366E-2</v>
      </c>
      <c r="E11" s="440">
        <f t="shared" si="6"/>
        <v>3.6209231646020246E-2</v>
      </c>
      <c r="F11" s="440">
        <f t="shared" si="2"/>
        <v>0</v>
      </c>
      <c r="G11" s="440">
        <f t="shared" si="6"/>
        <v>5.1738578328905431E-2</v>
      </c>
      <c r="H11" s="440">
        <f t="shared" si="6"/>
        <v>5.4406545744378421E-2</v>
      </c>
      <c r="I11" s="440">
        <f t="shared" si="3"/>
        <v>0</v>
      </c>
      <c r="J11" s="440">
        <f t="shared" si="6"/>
        <v>5.9153604502501053E-2</v>
      </c>
      <c r="K11" s="440">
        <f t="shared" si="6"/>
        <v>7.5762806920424725E-2</v>
      </c>
      <c r="L11" s="440">
        <f t="shared" si="6"/>
        <v>8.8160855223804194E-2</v>
      </c>
      <c r="M11" s="440">
        <f t="shared" si="6"/>
        <v>9.5533448400134113E-2</v>
      </c>
      <c r="N11" s="599">
        <f t="shared" si="7"/>
        <v>5.25549520731892E-2</v>
      </c>
      <c r="O11" s="599"/>
      <c r="P11" s="441">
        <f t="shared" si="4"/>
        <v>6.6073042407282217E-3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3.881590644174427E-2</v>
      </c>
      <c r="E12" s="440">
        <f t="shared" si="6"/>
        <v>3.2140553673887691E-2</v>
      </c>
      <c r="F12" s="440">
        <f t="shared" si="2"/>
        <v>0</v>
      </c>
      <c r="G12" s="440">
        <f t="shared" si="6"/>
        <v>0</v>
      </c>
      <c r="H12" s="440">
        <f t="shared" si="6"/>
        <v>1.4582178759357066E-2</v>
      </c>
      <c r="I12" s="440">
        <f t="shared" si="3"/>
        <v>0</v>
      </c>
      <c r="J12" s="440">
        <f t="shared" si="6"/>
        <v>8.581304453641217E-2</v>
      </c>
      <c r="K12" s="440">
        <f t="shared" si="6"/>
        <v>4.5998176664626717E-2</v>
      </c>
      <c r="L12" s="440">
        <f t="shared" si="6"/>
        <v>0.184097661629015</v>
      </c>
      <c r="M12" s="440">
        <f t="shared" si="6"/>
        <v>5.2921280082609767E-2</v>
      </c>
      <c r="N12" s="599">
        <f t="shared" si="7"/>
        <v>3.7462448075063985E-2</v>
      </c>
      <c r="O12" s="599"/>
      <c r="P12" s="441">
        <f t="shared" si="4"/>
        <v>4.7098471651105516E-3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>
        <f t="shared" si="6"/>
        <v>0.20369999999999996</v>
      </c>
      <c r="H13" s="422">
        <f t="shared" si="6"/>
        <v>0.19689999999999999</v>
      </c>
      <c r="I13" s="422">
        <f t="shared" si="3"/>
        <v>0</v>
      </c>
      <c r="J13" s="422">
        <f t="shared" si="6"/>
        <v>0.19689999999999999</v>
      </c>
      <c r="K13" s="422">
        <f t="shared" si="6"/>
        <v>0.23384373857534235</v>
      </c>
      <c r="L13" s="422">
        <f t="shared" si="6"/>
        <v>0.23381839119944112</v>
      </c>
      <c r="M13" s="422">
        <f t="shared" si="6"/>
        <v>0.27603174343040976</v>
      </c>
      <c r="N13" s="600">
        <f t="shared" si="7"/>
        <v>0.19059182937873725</v>
      </c>
      <c r="O13" s="600"/>
      <c r="P13" s="423">
        <f t="shared" si="4"/>
        <v>2.3961551724917447E-2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0.1293</v>
      </c>
      <c r="D14" s="440">
        <f t="shared" si="6"/>
        <v>0.13795520011311158</v>
      </c>
      <c r="E14" s="440">
        <f t="shared" si="6"/>
        <v>0.21903564260906178</v>
      </c>
      <c r="F14" s="440">
        <f t="shared" si="2"/>
        <v>0</v>
      </c>
      <c r="G14" s="440">
        <f t="shared" si="6"/>
        <v>0.50314514313230607</v>
      </c>
      <c r="H14" s="440">
        <f t="shared" si="6"/>
        <v>0.39199426519867353</v>
      </c>
      <c r="I14" s="440">
        <f t="shared" si="3"/>
        <v>0</v>
      </c>
      <c r="J14" s="440">
        <f t="shared" si="6"/>
        <v>0.59072785117025794</v>
      </c>
      <c r="K14" s="440">
        <f t="shared" si="6"/>
        <v>0.49010173566103288</v>
      </c>
      <c r="L14" s="440">
        <f t="shared" si="6"/>
        <v>1.3907586046073785</v>
      </c>
      <c r="M14" s="440">
        <f t="shared" si="6"/>
        <v>1.1504050820125391</v>
      </c>
      <c r="N14" s="599">
        <f t="shared" si="7"/>
        <v>0.40125368322734839</v>
      </c>
      <c r="O14" s="599"/>
      <c r="P14" s="441">
        <f t="shared" si="4"/>
        <v>5.0446343459770449E-2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0.37019999999999992</v>
      </c>
      <c r="K15" s="422"/>
      <c r="L15" s="422"/>
      <c r="M15" s="422"/>
      <c r="N15" s="600">
        <f t="shared" si="7"/>
        <v>7.3765836773505775E-3</v>
      </c>
      <c r="O15" s="600"/>
      <c r="P15" s="423">
        <f t="shared" si="4"/>
        <v>9.273975275549594E-4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3.3672478518999998</v>
      </c>
      <c r="D16" s="405">
        <f t="shared" si="8"/>
        <v>3.2826179413344563</v>
      </c>
      <c r="E16" s="405">
        <f t="shared" si="8"/>
        <v>5.1743689411016653</v>
      </c>
      <c r="F16" s="405">
        <f t="shared" si="2"/>
        <v>0</v>
      </c>
      <c r="G16" s="405">
        <f t="shared" si="8"/>
        <v>5.0872262033206779</v>
      </c>
      <c r="H16" s="405">
        <f t="shared" si="8"/>
        <v>5.1401985086800615</v>
      </c>
      <c r="I16" s="405">
        <f t="shared" si="3"/>
        <v>0</v>
      </c>
      <c r="J16" s="405">
        <f t="shared" si="8"/>
        <v>5.4778184825486615</v>
      </c>
      <c r="K16" s="405">
        <f t="shared" si="8"/>
        <v>5.1374348007277826</v>
      </c>
      <c r="L16" s="405">
        <f t="shared" si="8"/>
        <v>5.2690113977701989</v>
      </c>
      <c r="M16" s="405">
        <f t="shared" si="8"/>
        <v>5.1853286233073081</v>
      </c>
      <c r="N16" s="603">
        <f>SUM(N17:O19,N23:O24)</f>
        <v>4.8378207275703247</v>
      </c>
      <c r="O16" s="603"/>
      <c r="P16" s="406">
        <f t="shared" si="4"/>
        <v>0.60821962818352848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1.7883</v>
      </c>
      <c r="D17" s="422">
        <f t="shared" si="9"/>
        <v>1.7324519485497825</v>
      </c>
      <c r="E17" s="422">
        <f t="shared" si="9"/>
        <v>2.6533370037994279</v>
      </c>
      <c r="F17" s="422">
        <f t="shared" si="2"/>
        <v>0</v>
      </c>
      <c r="G17" s="422">
        <f t="shared" si="9"/>
        <v>2.5990003897449525</v>
      </c>
      <c r="H17" s="422">
        <f t="shared" si="9"/>
        <v>2.6314415698421101</v>
      </c>
      <c r="I17" s="422">
        <f t="shared" si="3"/>
        <v>0</v>
      </c>
      <c r="J17" s="422">
        <f t="shared" si="9"/>
        <v>2.7935643905856304</v>
      </c>
      <c r="K17" s="422">
        <f t="shared" si="9"/>
        <v>2.6302544174875861</v>
      </c>
      <c r="L17" s="422">
        <f t="shared" si="9"/>
        <v>2.7133157101404279</v>
      </c>
      <c r="M17" s="422">
        <f t="shared" si="9"/>
        <v>2.660378038075101</v>
      </c>
      <c r="N17" s="600">
        <f t="shared" ref="N17:N24" si="10">(O71*$O$61+O119*$O$109+O167*$O$157)/$N$7</f>
        <v>2.4879371785900974</v>
      </c>
      <c r="O17" s="600"/>
      <c r="P17" s="423">
        <f t="shared" si="4"/>
        <v>0.3127879908989557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0.75804785190000001</v>
      </c>
      <c r="D18" s="440">
        <f t="shared" si="9"/>
        <v>0.73437425382661281</v>
      </c>
      <c r="E18" s="440">
        <f t="shared" si="9"/>
        <v>1.1247309825515508</v>
      </c>
      <c r="F18" s="440">
        <f t="shared" si="2"/>
        <v>0</v>
      </c>
      <c r="G18" s="440">
        <f t="shared" si="9"/>
        <v>1.101698072210157</v>
      </c>
      <c r="H18" s="440">
        <f t="shared" si="9"/>
        <v>1.1154496613650815</v>
      </c>
      <c r="I18" s="440">
        <f t="shared" si="3"/>
        <v>0</v>
      </c>
      <c r="J18" s="440">
        <f t="shared" si="9"/>
        <v>1.1841723902185146</v>
      </c>
      <c r="K18" s="440">
        <f t="shared" si="9"/>
        <v>1.1149464357920655</v>
      </c>
      <c r="L18" s="440">
        <f t="shared" si="9"/>
        <v>1.1501555363185563</v>
      </c>
      <c r="M18" s="440">
        <f t="shared" si="9"/>
        <v>1.1277156276937688</v>
      </c>
      <c r="N18" s="599">
        <f t="shared" si="10"/>
        <v>1.0546191544440922</v>
      </c>
      <c r="O18" s="599"/>
      <c r="P18" s="441">
        <f t="shared" si="4"/>
        <v>0.13258863982613103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0.59859999999999991</v>
      </c>
      <c r="D19" s="422">
        <f t="shared" si="9"/>
        <v>0.59908187804357294</v>
      </c>
      <c r="E19" s="422">
        <f t="shared" si="9"/>
        <v>1.0547658195246752</v>
      </c>
      <c r="F19" s="422">
        <f t="shared" si="2"/>
        <v>0</v>
      </c>
      <c r="G19" s="422">
        <f t="shared" si="9"/>
        <v>1.0507463773246546</v>
      </c>
      <c r="H19" s="422">
        <f t="shared" si="9"/>
        <v>1.0540302792456646</v>
      </c>
      <c r="I19" s="422">
        <f t="shared" si="3"/>
        <v>0</v>
      </c>
      <c r="J19" s="422">
        <f t="shared" si="9"/>
        <v>1.1384906183720076</v>
      </c>
      <c r="K19" s="422">
        <f t="shared" si="9"/>
        <v>1.0531376381282294</v>
      </c>
      <c r="L19" s="422">
        <f t="shared" si="9"/>
        <v>1.0577528360530926</v>
      </c>
      <c r="M19" s="422">
        <f t="shared" si="9"/>
        <v>1.0549754954614647</v>
      </c>
      <c r="N19" s="600">
        <f t="shared" si="10"/>
        <v>0.97593606467521954</v>
      </c>
      <c r="O19" s="600"/>
      <c r="P19" s="423">
        <f t="shared" si="4"/>
        <v>0.12269645855309952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0.53469999999999995</v>
      </c>
      <c r="D20" s="440">
        <f t="shared" si="9"/>
        <v>0.5351080571000516</v>
      </c>
      <c r="E20" s="440">
        <f t="shared" si="9"/>
        <v>0.94210009203724188</v>
      </c>
      <c r="F20" s="440">
        <f t="shared" si="2"/>
        <v>0</v>
      </c>
      <c r="G20" s="440">
        <f t="shared" si="9"/>
        <v>0.93853975199256101</v>
      </c>
      <c r="H20" s="440">
        <f t="shared" si="9"/>
        <v>0.94144294959522823</v>
      </c>
      <c r="I20" s="440">
        <f t="shared" si="3"/>
        <v>0</v>
      </c>
      <c r="J20" s="440">
        <f t="shared" si="9"/>
        <v>1.0217278348836432</v>
      </c>
      <c r="K20" s="440">
        <f t="shared" si="9"/>
        <v>0.94065737837204888</v>
      </c>
      <c r="L20" s="440">
        <f t="shared" si="9"/>
        <v>0.9447551392469451</v>
      </c>
      <c r="M20" s="440">
        <f t="shared" si="9"/>
        <v>0.94228779521214601</v>
      </c>
      <c r="N20" s="599">
        <f t="shared" si="10"/>
        <v>0.87179218621180654</v>
      </c>
      <c r="O20" s="599"/>
      <c r="P20" s="441">
        <f t="shared" si="4"/>
        <v>0.10960330057896769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5.67E-2</v>
      </c>
      <c r="D21" s="422">
        <f t="shared" si="9"/>
        <v>5.6774334022516443E-2</v>
      </c>
      <c r="E21" s="422">
        <f t="shared" si="9"/>
        <v>9.9951756020570548E-2</v>
      </c>
      <c r="F21" s="422">
        <f t="shared" si="2"/>
        <v>0</v>
      </c>
      <c r="G21" s="422">
        <f t="shared" si="9"/>
        <v>9.9571083554729004E-2</v>
      </c>
      <c r="H21" s="422">
        <f t="shared" si="9"/>
        <v>9.9882198627384441E-2</v>
      </c>
      <c r="I21" s="422">
        <f t="shared" si="3"/>
        <v>0</v>
      </c>
      <c r="J21" s="422">
        <f t="shared" si="9"/>
        <v>0.10356278348836431</v>
      </c>
      <c r="K21" s="422">
        <f t="shared" si="9"/>
        <v>9.9797563896246791E-2</v>
      </c>
      <c r="L21" s="422">
        <f t="shared" si="9"/>
        <v>0.10023447920502984</v>
      </c>
      <c r="M21" s="422">
        <f t="shared" si="9"/>
        <v>9.9971577362160072E-2</v>
      </c>
      <c r="N21" s="600">
        <f t="shared" si="10"/>
        <v>9.2396278002997295E-2</v>
      </c>
      <c r="O21" s="600"/>
      <c r="P21" s="423">
        <f t="shared" si="4"/>
        <v>1.1616228260022485E-2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7.1999999999999998E-3</v>
      </c>
      <c r="D22" s="440">
        <f t="shared" si="9"/>
        <v>7.1994869210048789E-3</v>
      </c>
      <c r="E22" s="440">
        <f t="shared" si="9"/>
        <v>1.2713971466862831E-2</v>
      </c>
      <c r="F22" s="440">
        <f t="shared" si="2"/>
        <v>0</v>
      </c>
      <c r="G22" s="440">
        <f t="shared" si="9"/>
        <v>1.2635541777364504E-2</v>
      </c>
      <c r="H22" s="440">
        <f t="shared" si="9"/>
        <v>1.2705131023051942E-2</v>
      </c>
      <c r="I22" s="440">
        <f t="shared" si="3"/>
        <v>0</v>
      </c>
      <c r="J22" s="440">
        <f t="shared" si="9"/>
        <v>1.3199999999999998E-2</v>
      </c>
      <c r="K22" s="440">
        <f t="shared" si="9"/>
        <v>1.2682695859933599E-2</v>
      </c>
      <c r="L22" s="440">
        <f t="shared" si="9"/>
        <v>1.2763217601117743E-2</v>
      </c>
      <c r="M22" s="440">
        <f t="shared" si="9"/>
        <v>1.2716122887158758E-2</v>
      </c>
      <c r="N22" s="599">
        <f t="shared" si="10"/>
        <v>1.1747600460415852E-2</v>
      </c>
      <c r="O22" s="599"/>
      <c r="P22" s="441">
        <f t="shared" si="4"/>
        <v>1.4769297141093605E-3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0.16869999999999999</v>
      </c>
      <c r="D23" s="422">
        <f t="shared" si="9"/>
        <v>0.16479910351492957</v>
      </c>
      <c r="E23" s="422">
        <f t="shared" si="9"/>
        <v>0.26207040628605704</v>
      </c>
      <c r="F23" s="422">
        <f t="shared" si="2"/>
        <v>0</v>
      </c>
      <c r="G23" s="422">
        <f t="shared" si="9"/>
        <v>0.25794761736184912</v>
      </c>
      <c r="H23" s="422">
        <f t="shared" si="9"/>
        <v>0.26047045777196848</v>
      </c>
      <c r="I23" s="422">
        <f t="shared" si="3"/>
        <v>0</v>
      </c>
      <c r="J23" s="422">
        <f t="shared" si="9"/>
        <v>0.27789561918633815</v>
      </c>
      <c r="K23" s="422">
        <f t="shared" si="9"/>
        <v>0.26032452037835291</v>
      </c>
      <c r="L23" s="422">
        <f t="shared" si="9"/>
        <v>0.26652066004191532</v>
      </c>
      <c r="M23" s="422">
        <f t="shared" si="9"/>
        <v>0.26258304642813857</v>
      </c>
      <c r="N23" s="600">
        <f t="shared" si="10"/>
        <v>0.24481256583417993</v>
      </c>
      <c r="O23" s="600"/>
      <c r="P23" s="423">
        <f t="shared" si="4"/>
        <v>3.0778281410419633E-2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5.3600000000000009E-2</v>
      </c>
      <c r="D24" s="440">
        <f t="shared" si="9"/>
        <v>5.1910757399558589E-2</v>
      </c>
      <c r="E24" s="440">
        <f t="shared" si="9"/>
        <v>7.9464728939954127E-2</v>
      </c>
      <c r="F24" s="440">
        <f t="shared" si="2"/>
        <v>0</v>
      </c>
      <c r="G24" s="440">
        <f t="shared" si="9"/>
        <v>7.7833746679064827E-2</v>
      </c>
      <c r="H24" s="440">
        <f t="shared" si="9"/>
        <v>7.8806540455235982E-2</v>
      </c>
      <c r="I24" s="440">
        <f t="shared" si="3"/>
        <v>0</v>
      </c>
      <c r="J24" s="440">
        <f t="shared" si="9"/>
        <v>8.3695464186170951E-2</v>
      </c>
      <c r="K24" s="440">
        <f t="shared" si="9"/>
        <v>7.8771788941549015E-2</v>
      </c>
      <c r="L24" s="440">
        <f t="shared" si="9"/>
        <v>8.126665521620724E-2</v>
      </c>
      <c r="M24" s="440">
        <f t="shared" si="9"/>
        <v>7.9676415648834736E-2</v>
      </c>
      <c r="N24" s="599">
        <f t="shared" si="10"/>
        <v>7.4515764026734821E-2</v>
      </c>
      <c r="O24" s="599"/>
      <c r="P24" s="441">
        <f t="shared" si="4"/>
        <v>9.3682574949225175E-3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0.37750000000000006</v>
      </c>
      <c r="D25" s="405">
        <f t="shared" ref="D25:M25" si="11">SUM(D26:D28)</f>
        <v>0.38987577947922814</v>
      </c>
      <c r="E25" s="405">
        <f t="shared" si="11"/>
        <v>0.48976498749031122</v>
      </c>
      <c r="F25" s="405">
        <f t="shared" si="2"/>
        <v>0</v>
      </c>
      <c r="G25" s="405">
        <f t="shared" si="11"/>
        <v>0.49077163861583417</v>
      </c>
      <c r="H25" s="405">
        <f t="shared" si="11"/>
        <v>0.49114693456643338</v>
      </c>
      <c r="I25" s="405">
        <f t="shared" si="3"/>
        <v>0</v>
      </c>
      <c r="J25" s="405">
        <f>SUM(J26:J28)</f>
        <v>1.0652600505809477</v>
      </c>
      <c r="K25" s="405">
        <f t="shared" si="11"/>
        <v>0.49028019517616339</v>
      </c>
      <c r="L25" s="405">
        <f t="shared" si="11"/>
        <v>0.48705287040447098</v>
      </c>
      <c r="M25" s="405">
        <f t="shared" si="11"/>
        <v>0.48929093153922165</v>
      </c>
      <c r="N25" s="603">
        <f>SUM(N26:O28)</f>
        <v>0.48389233621405148</v>
      </c>
      <c r="O25" s="603"/>
      <c r="P25" s="406">
        <f t="shared" si="4"/>
        <v>6.0835825340882499E-2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0.19120000000000004</v>
      </c>
      <c r="D26" s="422">
        <f t="shared" si="12"/>
        <v>0.1864157759664653</v>
      </c>
      <c r="E26" s="422">
        <f t="shared" si="12"/>
        <v>0.29385070583259371</v>
      </c>
      <c r="F26" s="422">
        <f t="shared" si="2"/>
        <v>0</v>
      </c>
      <c r="G26" s="422">
        <f t="shared" si="12"/>
        <v>0.288878948924017</v>
      </c>
      <c r="H26" s="422">
        <f t="shared" si="12"/>
        <v>0.29190456526717479</v>
      </c>
      <c r="I26" s="422">
        <f t="shared" si="3"/>
        <v>0</v>
      </c>
      <c r="J26" s="422">
        <f t="shared" si="12"/>
        <v>0.31103056779105936</v>
      </c>
      <c r="K26" s="422">
        <f t="shared" si="12"/>
        <v>0.29174380507738357</v>
      </c>
      <c r="L26" s="422">
        <f t="shared" si="12"/>
        <v>0.29924479205029836</v>
      </c>
      <c r="M26" s="422">
        <f t="shared" si="12"/>
        <v>0.2944747971593184</v>
      </c>
      <c r="N26" s="600">
        <f>(O80*$O$61+O128*$O$109+O176*$O$157)/$N$7</f>
        <v>0.27473444526583307</v>
      </c>
      <c r="O26" s="600"/>
      <c r="P26" s="423">
        <f t="shared" si="4"/>
        <v>3.4540114559539335E-2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0.18629999999999999</v>
      </c>
      <c r="D27" s="440">
        <f t="shared" si="12"/>
        <v>0.20346000351276286</v>
      </c>
      <c r="E27" s="440">
        <f t="shared" si="12"/>
        <v>0.19591428165771752</v>
      </c>
      <c r="F27" s="440">
        <f t="shared" si="2"/>
        <v>0</v>
      </c>
      <c r="G27" s="440">
        <f t="shared" si="12"/>
        <v>0.2018926896918172</v>
      </c>
      <c r="H27" s="440">
        <f t="shared" si="12"/>
        <v>0.19924236929925859</v>
      </c>
      <c r="I27" s="440">
        <f t="shared" si="3"/>
        <v>0</v>
      </c>
      <c r="J27" s="440">
        <f t="shared" si="12"/>
        <v>0.21142948278988868</v>
      </c>
      <c r="K27" s="440">
        <f t="shared" si="12"/>
        <v>0.19853639009877982</v>
      </c>
      <c r="L27" s="440">
        <f t="shared" si="12"/>
        <v>0.18780807835417263</v>
      </c>
      <c r="M27" s="440">
        <f t="shared" si="12"/>
        <v>0.19481613437990322</v>
      </c>
      <c r="N27" s="599">
        <f>(O81*$O$61+O129*$O$109+O177*$O$157)/$N$7</f>
        <v>0.19834208970546885</v>
      </c>
      <c r="O27" s="599"/>
      <c r="P27" s="441">
        <f t="shared" si="4"/>
        <v>2.4935928561038379E-2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0.54279999999999984</v>
      </c>
      <c r="K28" s="422"/>
      <c r="L28" s="422"/>
      <c r="M28" s="422"/>
      <c r="N28" s="600">
        <f>(O82*$O$61+O130*$O$109+O178*$O$157)/$N$7</f>
        <v>1.0815801242749577E-2</v>
      </c>
      <c r="O28" s="600"/>
      <c r="P28" s="423">
        <f t="shared" si="4"/>
        <v>1.3597822203047865E-3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0.54279999999999984</v>
      </c>
      <c r="K29" s="440"/>
      <c r="L29" s="440"/>
      <c r="M29" s="440"/>
      <c r="N29" s="599">
        <f>(O83*$O$61+O131*$O$109+O179*$O$157)/$N$7</f>
        <v>1.0815801242749577E-2</v>
      </c>
      <c r="O29" s="599"/>
      <c r="P29" s="441">
        <f t="shared" si="4"/>
        <v>1.3597822203047865E-3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0.38838202466542915</v>
      </c>
      <c r="D38" s="405">
        <f t="shared" si="18"/>
        <v>0.40799599754133281</v>
      </c>
      <c r="E38" s="405">
        <f t="shared" si="18"/>
        <v>0.59765800676211511</v>
      </c>
      <c r="F38" s="405">
        <f t="shared" si="2"/>
        <v>0</v>
      </c>
      <c r="G38" s="405">
        <f t="shared" si="18"/>
        <v>0.64907275496720063</v>
      </c>
      <c r="H38" s="405">
        <f t="shared" si="18"/>
        <v>0.65071848516866693</v>
      </c>
      <c r="I38" s="405">
        <f t="shared" si="3"/>
        <v>0</v>
      </c>
      <c r="J38" s="405">
        <f t="shared" si="18"/>
        <v>0.75130070766370927</v>
      </c>
      <c r="K38" s="405">
        <f t="shared" si="18"/>
        <v>0.71180577770317743</v>
      </c>
      <c r="L38" s="405">
        <f t="shared" si="18"/>
        <v>0.83850856936047724</v>
      </c>
      <c r="M38" s="405">
        <f t="shared" si="18"/>
        <v>0.81987239571360049</v>
      </c>
      <c r="N38" s="603">
        <f t="shared" si="17"/>
        <v>0.62227275471510635</v>
      </c>
      <c r="O38" s="603"/>
      <c r="P38" s="406">
        <f t="shared" si="4"/>
        <v>7.823326344952089E-2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4.5655478518999999</v>
      </c>
      <c r="D40" s="434">
        <f t="shared" si="20"/>
        <v>4.7961160194354253</v>
      </c>
      <c r="E40" s="434">
        <f t="shared" si="20"/>
        <v>7.0256501476714526</v>
      </c>
      <c r="F40" s="434">
        <f t="shared" si="2"/>
        <v>0</v>
      </c>
      <c r="G40" s="434">
        <f t="shared" si="20"/>
        <v>7.6300460216203589</v>
      </c>
      <c r="H40" s="434">
        <f t="shared" si="20"/>
        <v>7.6493920765583647</v>
      </c>
      <c r="I40" s="434">
        <f t="shared" si="3"/>
        <v>0</v>
      </c>
      <c r="J40" s="434">
        <f t="shared" si="20"/>
        <v>8.831766441713798</v>
      </c>
      <c r="K40" s="434">
        <f t="shared" si="20"/>
        <v>8.3674916267359905</v>
      </c>
      <c r="L40" s="434">
        <f t="shared" si="20"/>
        <v>9.8569211614294137</v>
      </c>
      <c r="M40" s="434">
        <f t="shared" si="20"/>
        <v>9.6378473187755755</v>
      </c>
      <c r="N40" s="597">
        <f t="shared" si="17"/>
        <v>7.3150039346770397</v>
      </c>
      <c r="O40" s="597"/>
      <c r="P40" s="435">
        <f t="shared" si="4"/>
        <v>0.9196556102120762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9.5114058398632698E-2</v>
      </c>
      <c r="D41" s="427">
        <f t="shared" si="21"/>
        <v>9.9917485032898226E-2</v>
      </c>
      <c r="E41" s="427">
        <f t="shared" si="21"/>
        <v>0.14636536952643936</v>
      </c>
      <c r="F41" s="427">
        <f t="shared" si="2"/>
        <v>0</v>
      </c>
      <c r="G41" s="427">
        <f t="shared" si="21"/>
        <v>0.15895674876841692</v>
      </c>
      <c r="H41" s="427">
        <f t="shared" si="21"/>
        <v>0.1593597851309404</v>
      </c>
      <c r="I41" s="427">
        <f t="shared" si="3"/>
        <v>0</v>
      </c>
      <c r="J41" s="427">
        <f t="shared" si="21"/>
        <v>0.18399219028022351</v>
      </c>
      <c r="K41" s="427">
        <f t="shared" si="21"/>
        <v>0.17431995305979092</v>
      </c>
      <c r="L41" s="427">
        <f t="shared" si="21"/>
        <v>0.20534923855605897</v>
      </c>
      <c r="M41" s="427">
        <f t="shared" si="21"/>
        <v>0.20078527319205153</v>
      </c>
      <c r="N41" s="598">
        <f t="shared" si="17"/>
        <v>0.15239347697112676</v>
      </c>
      <c r="O41" s="598"/>
      <c r="P41" s="428">
        <f t="shared" si="4"/>
        <v>1.9159185327548182E-2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9.5114058398632698E-2</v>
      </c>
      <c r="D42" s="440">
        <f t="shared" si="22"/>
        <v>9.9917485032898226E-2</v>
      </c>
      <c r="E42" s="440">
        <f t="shared" si="22"/>
        <v>0.14636536952643936</v>
      </c>
      <c r="F42" s="440">
        <f t="shared" si="2"/>
        <v>0</v>
      </c>
      <c r="G42" s="440">
        <f t="shared" si="22"/>
        <v>0.15895674876841692</v>
      </c>
      <c r="H42" s="440">
        <f t="shared" si="22"/>
        <v>0.1593597851309404</v>
      </c>
      <c r="I42" s="440">
        <f t="shared" si="3"/>
        <v>0</v>
      </c>
      <c r="J42" s="440">
        <f t="shared" si="22"/>
        <v>0.18399219028022351</v>
      </c>
      <c r="K42" s="440">
        <f t="shared" si="22"/>
        <v>0.17431995305979092</v>
      </c>
      <c r="L42" s="440">
        <f t="shared" si="22"/>
        <v>0.20534923855605897</v>
      </c>
      <c r="M42" s="440">
        <f t="shared" si="22"/>
        <v>0.20078527319205153</v>
      </c>
      <c r="N42" s="599">
        <f t="shared" si="17"/>
        <v>0.15239347697112676</v>
      </c>
      <c r="O42" s="599"/>
      <c r="P42" s="441">
        <f t="shared" si="4"/>
        <v>1.9159185327548182E-2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0.29326796626679646</v>
      </c>
      <c r="D43" s="427">
        <f t="shared" ref="D43:M43" si="23">SUM(D44,D45)</f>
        <v>0.3080785125084346</v>
      </c>
      <c r="E43" s="427">
        <f t="shared" si="23"/>
        <v>0.4512926372356757</v>
      </c>
      <c r="F43" s="427">
        <f t="shared" si="2"/>
        <v>0</v>
      </c>
      <c r="G43" s="427">
        <f t="shared" si="23"/>
        <v>0.4901160061987837</v>
      </c>
      <c r="H43" s="427">
        <f t="shared" si="23"/>
        <v>0.49135870003772653</v>
      </c>
      <c r="I43" s="427">
        <f t="shared" si="3"/>
        <v>0</v>
      </c>
      <c r="J43" s="427">
        <f t="shared" si="23"/>
        <v>0.56730851738348576</v>
      </c>
      <c r="K43" s="427">
        <f t="shared" si="23"/>
        <v>0.53748582464338646</v>
      </c>
      <c r="L43" s="427">
        <f t="shared" si="23"/>
        <v>0.63315933080441833</v>
      </c>
      <c r="M43" s="427">
        <f t="shared" si="23"/>
        <v>0.61908712252154896</v>
      </c>
      <c r="N43" s="598">
        <f t="shared" si="17"/>
        <v>0.46987927774397958</v>
      </c>
      <c r="O43" s="598"/>
      <c r="P43" s="428">
        <f t="shared" si="4"/>
        <v>5.9074078121972705E-2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9.5114058398632698E-2</v>
      </c>
      <c r="D44" s="440">
        <f t="shared" si="24"/>
        <v>9.9917485032898226E-2</v>
      </c>
      <c r="E44" s="440">
        <f t="shared" si="24"/>
        <v>0.14636536952643936</v>
      </c>
      <c r="F44" s="440">
        <f t="shared" si="2"/>
        <v>0</v>
      </c>
      <c r="G44" s="440">
        <f t="shared" si="24"/>
        <v>0.15895674876841692</v>
      </c>
      <c r="H44" s="440">
        <f t="shared" si="24"/>
        <v>0.1593597851309404</v>
      </c>
      <c r="I44" s="440">
        <f t="shared" si="3"/>
        <v>0</v>
      </c>
      <c r="J44" s="440">
        <f t="shared" si="24"/>
        <v>0.18399219028022351</v>
      </c>
      <c r="K44" s="440">
        <f t="shared" si="24"/>
        <v>0.17431995305979092</v>
      </c>
      <c r="L44" s="440">
        <f t="shared" si="24"/>
        <v>0.20534923855605897</v>
      </c>
      <c r="M44" s="440">
        <f t="shared" si="24"/>
        <v>0.20078527319205153</v>
      </c>
      <c r="N44" s="599">
        <f t="shared" si="17"/>
        <v>0.15239347697112676</v>
      </c>
      <c r="O44" s="599"/>
      <c r="P44" s="441">
        <f t="shared" si="4"/>
        <v>1.9159185327548182E-2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0.19815390786816378</v>
      </c>
      <c r="D45" s="422">
        <f t="shared" si="24"/>
        <v>0.20816102747553639</v>
      </c>
      <c r="E45" s="422">
        <f t="shared" si="24"/>
        <v>0.30492726770923634</v>
      </c>
      <c r="F45" s="422">
        <f t="shared" si="2"/>
        <v>0</v>
      </c>
      <c r="G45" s="422">
        <f t="shared" si="24"/>
        <v>0.33115925743036678</v>
      </c>
      <c r="H45" s="422">
        <f t="shared" si="24"/>
        <v>0.33199891490678612</v>
      </c>
      <c r="I45" s="422">
        <f t="shared" si="3"/>
        <v>0</v>
      </c>
      <c r="J45" s="422">
        <f t="shared" si="24"/>
        <v>0.3833163271032623</v>
      </c>
      <c r="K45" s="422">
        <f t="shared" si="24"/>
        <v>0.36316587158359548</v>
      </c>
      <c r="L45" s="422">
        <f t="shared" si="24"/>
        <v>0.42781009224835942</v>
      </c>
      <c r="M45" s="422">
        <f t="shared" si="24"/>
        <v>0.41830184932949743</v>
      </c>
      <c r="N45" s="600">
        <f t="shared" si="17"/>
        <v>0.31748580077285282</v>
      </c>
      <c r="O45" s="600"/>
      <c r="P45" s="423">
        <f t="shared" si="4"/>
        <v>3.9914892794424527E-2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1.7600000000000001E-2</v>
      </c>
      <c r="D46" s="446">
        <f t="shared" si="24"/>
        <v>1.6484948041069338E-2</v>
      </c>
      <c r="E46" s="446">
        <f t="shared" si="24"/>
        <v>1.6944429768209236E-2</v>
      </c>
      <c r="F46" s="446">
        <f t="shared" si="2"/>
        <v>0</v>
      </c>
      <c r="G46" s="446">
        <f t="shared" si="24"/>
        <v>1.6509040448990434E-2</v>
      </c>
      <c r="H46" s="446">
        <f t="shared" si="24"/>
        <v>1.6740790917855974E-2</v>
      </c>
      <c r="I46" s="446">
        <f t="shared" si="3"/>
        <v>0</v>
      </c>
      <c r="J46" s="446">
        <f t="shared" si="24"/>
        <v>1.6004690813996272E-2</v>
      </c>
      <c r="K46" s="446">
        <f t="shared" si="24"/>
        <v>1.6756944163732124E-2</v>
      </c>
      <c r="L46" s="446">
        <f t="shared" si="24"/>
        <v>1.7471261603912096E-2</v>
      </c>
      <c r="M46" s="446">
        <f t="shared" si="24"/>
        <v>1.7010771450740477E-2</v>
      </c>
      <c r="N46" s="601">
        <f t="shared" si="17"/>
        <v>1.6792044000533472E-2</v>
      </c>
      <c r="O46" s="601"/>
      <c r="P46" s="448">
        <f t="shared" si="4"/>
        <v>2.11112633840305E-3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4.9715298765654286</v>
      </c>
      <c r="D47" s="410">
        <f t="shared" si="25"/>
        <v>5.220596965017827</v>
      </c>
      <c r="E47" s="410">
        <f t="shared" si="25"/>
        <v>7.640252584201777</v>
      </c>
      <c r="F47" s="410">
        <f t="shared" si="2"/>
        <v>0</v>
      </c>
      <c r="G47" s="410">
        <f t="shared" si="25"/>
        <v>8.2956278170365501</v>
      </c>
      <c r="H47" s="410">
        <f t="shared" si="25"/>
        <v>8.3168513526448873</v>
      </c>
      <c r="I47" s="410">
        <f t="shared" si="3"/>
        <v>0</v>
      </c>
      <c r="J47" s="410">
        <f t="shared" si="25"/>
        <v>9.5990718401915043</v>
      </c>
      <c r="K47" s="410">
        <f t="shared" si="25"/>
        <v>9.0960543486029</v>
      </c>
      <c r="L47" s="410">
        <f t="shared" si="25"/>
        <v>10.712900992393804</v>
      </c>
      <c r="M47" s="410">
        <f t="shared" si="25"/>
        <v>10.474730485939917</v>
      </c>
      <c r="N47" s="602">
        <f t="shared" si="17"/>
        <v>7.9540687333926785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83</v>
      </c>
      <c r="F59" s="1">
        <v>0</v>
      </c>
      <c r="G59" s="1">
        <v>2</v>
      </c>
      <c r="H59" s="1">
        <v>65</v>
      </c>
      <c r="I59" s="1">
        <v>0</v>
      </c>
      <c r="J59" s="1">
        <v>13</v>
      </c>
      <c r="K59" s="1">
        <v>41</v>
      </c>
      <c r="L59" s="1">
        <v>0</v>
      </c>
      <c r="M59" s="1">
        <v>30</v>
      </c>
      <c r="O59" s="1">
        <f>SUM(C59:M59)</f>
        <v>286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540794</v>
      </c>
      <c r="E61" s="505">
        <v>506676.89</v>
      </c>
      <c r="F61" s="504">
        <v>0</v>
      </c>
      <c r="G61" s="505">
        <v>5351.17</v>
      </c>
      <c r="H61" s="505">
        <v>363636.6</v>
      </c>
      <c r="I61" s="504">
        <v>0</v>
      </c>
      <c r="J61" s="503">
        <v>96850.82</v>
      </c>
      <c r="K61" s="505">
        <v>297955.75</v>
      </c>
      <c r="L61" s="504">
        <v>0</v>
      </c>
      <c r="M61" s="505">
        <v>133578.37</v>
      </c>
      <c r="N61" s="342"/>
      <c r="O61" s="344">
        <f>SUM(C61:M61)</f>
        <v>1944843.6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1.125324</v>
      </c>
      <c r="E63" s="354">
        <f t="shared" si="26"/>
        <v>1.375208</v>
      </c>
      <c r="F63" s="354">
        <f>SUM(F64:F69)</f>
        <v>0</v>
      </c>
      <c r="G63" s="354">
        <f t="shared" si="26"/>
        <v>2.2566360000000003</v>
      </c>
      <c r="H63" s="354">
        <f t="shared" si="26"/>
        <v>1.984504</v>
      </c>
      <c r="I63" s="354">
        <f t="shared" si="26"/>
        <v>0</v>
      </c>
      <c r="J63" s="354">
        <f t="shared" si="26"/>
        <v>2.2308140000000001</v>
      </c>
      <c r="K63" s="354">
        <f t="shared" si="26"/>
        <v>2.67896</v>
      </c>
      <c r="L63" s="354"/>
      <c r="M63" s="354">
        <f t="shared" si="26"/>
        <v>3.8708</v>
      </c>
      <c r="N63" s="351"/>
      <c r="O63" s="352">
        <f>(C63*$C$61+D63*$D$61+E63*$E$61+F63*$F$61+G63*$G$61+H63*$H$61+I63*$I$61+J63*$J$61+K63*$K$61+L63*$L$61+M63*$M$61)/$O$61</f>
        <v>1.835824415748968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1.2036949150044765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4.9115785100210634E-2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2.4500000000000001E-2</v>
      </c>
      <c r="F66" s="34">
        <v>0</v>
      </c>
      <c r="G66" s="34">
        <v>0</v>
      </c>
      <c r="H66" s="34">
        <v>3.5000000000000001E-3</v>
      </c>
      <c r="I66" s="34">
        <v>0</v>
      </c>
      <c r="J66" s="34">
        <v>7.85E-2</v>
      </c>
      <c r="K66" s="34">
        <v>3.2800000000000003E-2</v>
      </c>
      <c r="L66" s="34">
        <v>0</v>
      </c>
      <c r="M66" s="34">
        <v>8.5400000000000004E-2</v>
      </c>
      <c r="N66" s="34"/>
      <c r="O66" s="89">
        <f t="shared" si="27"/>
        <v>3.4433417099966286E-2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0.18205190315457756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0.13320000000000001</v>
      </c>
      <c r="E68" s="34">
        <v>0.2404</v>
      </c>
      <c r="F68" s="34">
        <v>0</v>
      </c>
      <c r="G68" s="34">
        <v>0.70779999999999998</v>
      </c>
      <c r="H68" s="34">
        <v>0.36959999999999998</v>
      </c>
      <c r="I68" s="34">
        <v>0</v>
      </c>
      <c r="J68" s="34">
        <v>0.55500000000000005</v>
      </c>
      <c r="K68" s="34">
        <v>0.44259999999999999</v>
      </c>
      <c r="L68" s="34">
        <v>0</v>
      </c>
      <c r="M68" s="34">
        <v>1.1928000000000001</v>
      </c>
      <c r="N68" s="34"/>
      <c r="O68" s="89">
        <f t="shared" si="27"/>
        <v>0.3480928905686812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1.8435504821056044E-2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3.274743746</v>
      </c>
      <c r="E70" s="354">
        <f t="shared" si="29"/>
        <v>4.9907839763999995</v>
      </c>
      <c r="F70" s="354">
        <f t="shared" si="29"/>
        <v>0</v>
      </c>
      <c r="G70" s="354">
        <f t="shared" si="29"/>
        <v>4.9907839763999995</v>
      </c>
      <c r="H70" s="354">
        <f t="shared" si="29"/>
        <v>4.9907839763999995</v>
      </c>
      <c r="I70" s="354">
        <f t="shared" si="29"/>
        <v>0</v>
      </c>
      <c r="J70" s="354">
        <f t="shared" si="29"/>
        <v>5.4473824568999998</v>
      </c>
      <c r="K70" s="354">
        <f t="shared" si="29"/>
        <v>4.9907839763999995</v>
      </c>
      <c r="L70" s="354"/>
      <c r="M70" s="354">
        <f>SUM(M71:M73,M77:M78)</f>
        <v>4.9907839763999995</v>
      </c>
      <c r="N70" s="351"/>
      <c r="O70" s="352">
        <f t="shared" si="27"/>
        <v>4.5363503535052025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1.722</v>
      </c>
      <c r="E71" s="34">
        <v>2.5348000000000002</v>
      </c>
      <c r="F71" s="34">
        <v>0</v>
      </c>
      <c r="G71" s="34">
        <v>2.5348000000000002</v>
      </c>
      <c r="H71" s="34">
        <v>2.5348000000000002</v>
      </c>
      <c r="I71" s="34">
        <v>0</v>
      </c>
      <c r="J71" s="34">
        <v>2.7732999999999999</v>
      </c>
      <c r="K71" s="34">
        <v>2.5348000000000002</v>
      </c>
      <c r="L71" s="34">
        <v>0</v>
      </c>
      <c r="M71" s="34">
        <v>2.5348000000000002</v>
      </c>
      <c r="N71" s="39"/>
      <c r="O71" s="89">
        <f t="shared" si="27"/>
        <v>2.3206653299267868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0.729943746</v>
      </c>
      <c r="E72" s="39">
        <f t="shared" ref="E72:K72" si="30">E71*0.423893</f>
        <v>1.0744839764</v>
      </c>
      <c r="F72" s="39">
        <f t="shared" si="30"/>
        <v>0</v>
      </c>
      <c r="G72" s="39">
        <f t="shared" si="30"/>
        <v>1.0744839764</v>
      </c>
      <c r="H72" s="39">
        <f t="shared" si="30"/>
        <v>1.0744839764</v>
      </c>
      <c r="I72" s="39">
        <f t="shared" si="30"/>
        <v>0</v>
      </c>
      <c r="J72" s="39">
        <f t="shared" si="30"/>
        <v>1.1755824569</v>
      </c>
      <c r="K72" s="39">
        <f t="shared" si="30"/>
        <v>1.0744839764</v>
      </c>
      <c r="L72" s="39"/>
      <c r="M72" s="39">
        <f t="shared" ref="M72" si="31">M71*0.423893</f>
        <v>1.0744839764</v>
      </c>
      <c r="N72" s="39"/>
      <c r="O72" s="89">
        <f t="shared" si="27"/>
        <v>0.98371378869865556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0.60659999999999992</v>
      </c>
      <c r="E73" s="43">
        <f t="shared" si="32"/>
        <v>1.0520999999999998</v>
      </c>
      <c r="F73" s="43">
        <f t="shared" si="32"/>
        <v>0</v>
      </c>
      <c r="G73" s="43">
        <f t="shared" ref="G73:I73" si="34">SUM(G74:G76)</f>
        <v>1.0520999999999998</v>
      </c>
      <c r="H73" s="43">
        <f t="shared" si="34"/>
        <v>1.0520999999999998</v>
      </c>
      <c r="I73" s="43">
        <f t="shared" si="34"/>
        <v>0</v>
      </c>
      <c r="J73" s="43">
        <f t="shared" si="32"/>
        <v>1.1389</v>
      </c>
      <c r="K73" s="43">
        <f t="shared" si="32"/>
        <v>1.0520999999999998</v>
      </c>
      <c r="L73" s="43"/>
      <c r="M73" s="43">
        <f t="shared" ref="M73" si="35">SUM(M74:M76)</f>
        <v>1.0520999999999998</v>
      </c>
      <c r="N73" s="43"/>
      <c r="O73" s="75">
        <f t="shared" si="27"/>
        <v>0.93254433196376285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0.54179999999999995</v>
      </c>
      <c r="E74" s="34">
        <v>0.93969999999999998</v>
      </c>
      <c r="F74" s="34">
        <v>0</v>
      </c>
      <c r="G74" s="34">
        <v>0.93969999999999998</v>
      </c>
      <c r="H74" s="34">
        <v>0.93969999999999998</v>
      </c>
      <c r="I74" s="34">
        <v>0</v>
      </c>
      <c r="J74" s="34">
        <v>1.0221</v>
      </c>
      <c r="K74" s="34">
        <v>0.93969999999999998</v>
      </c>
      <c r="L74" s="34">
        <v>0</v>
      </c>
      <c r="M74" s="34">
        <v>0.93969999999999998</v>
      </c>
      <c r="N74" s="39"/>
      <c r="O74" s="89">
        <f t="shared" si="27"/>
        <v>0.83316113742410947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5.7500000000000002E-2</v>
      </c>
      <c r="E75" s="34">
        <v>9.9699999999999997E-2</v>
      </c>
      <c r="F75" s="34">
        <v>0</v>
      </c>
      <c r="G75" s="34">
        <v>9.9699999999999997E-2</v>
      </c>
      <c r="H75" s="34">
        <v>9.9699999999999997E-2</v>
      </c>
      <c r="I75" s="34">
        <v>0</v>
      </c>
      <c r="J75" s="34">
        <v>0.1036</v>
      </c>
      <c r="K75" s="34">
        <v>9.9699999999999997E-2</v>
      </c>
      <c r="L75" s="34">
        <v>0</v>
      </c>
      <c r="M75" s="34">
        <v>9.9699999999999997E-2</v>
      </c>
      <c r="N75" s="39"/>
      <c r="O75" s="89">
        <f t="shared" si="27"/>
        <v>8.8159849109717608E-2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7.3000000000000001E-3</v>
      </c>
      <c r="E76" s="34">
        <v>1.2699999999999999E-2</v>
      </c>
      <c r="F76" s="34">
        <v>0</v>
      </c>
      <c r="G76" s="34">
        <v>1.2699999999999999E-2</v>
      </c>
      <c r="H76" s="34">
        <v>1.2699999999999999E-2</v>
      </c>
      <c r="I76" s="34">
        <v>0</v>
      </c>
      <c r="J76" s="34">
        <v>1.32E-2</v>
      </c>
      <c r="K76" s="34">
        <v>1.2699999999999999E-2</v>
      </c>
      <c r="L76" s="34">
        <v>0</v>
      </c>
      <c r="M76" s="34">
        <v>1.2699999999999999E-2</v>
      </c>
      <c r="N76" s="39"/>
      <c r="O76" s="89">
        <f t="shared" si="27"/>
        <v>1.1223345429935853E-2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0.1646</v>
      </c>
      <c r="E77" s="34">
        <v>0.2535</v>
      </c>
      <c r="F77" s="34">
        <v>0</v>
      </c>
      <c r="G77" s="34">
        <v>0.2535</v>
      </c>
      <c r="H77" s="34">
        <v>0.2535</v>
      </c>
      <c r="I77" s="34">
        <v>0</v>
      </c>
      <c r="J77" s="34">
        <v>0.27650000000000002</v>
      </c>
      <c r="K77" s="34">
        <v>0.2535</v>
      </c>
      <c r="L77" s="34">
        <v>0</v>
      </c>
      <c r="M77" s="34">
        <v>0.2535</v>
      </c>
      <c r="N77" s="39"/>
      <c r="O77" s="89">
        <f t="shared" si="27"/>
        <v>0.22992534456755287</v>
      </c>
    </row>
    <row r="78" spans="1:15" x14ac:dyDescent="0.3">
      <c r="A78" s="595"/>
      <c r="B78" t="s">
        <v>117</v>
      </c>
      <c r="C78" s="34">
        <v>0</v>
      </c>
      <c r="D78" s="34">
        <v>5.16E-2</v>
      </c>
      <c r="E78" s="34">
        <v>7.5899999999999995E-2</v>
      </c>
      <c r="F78" s="34">
        <v>0</v>
      </c>
      <c r="G78" s="34">
        <v>7.5899999999999995E-2</v>
      </c>
      <c r="H78" s="34">
        <v>7.5899999999999995E-2</v>
      </c>
      <c r="I78" s="34">
        <v>0</v>
      </c>
      <c r="J78" s="34">
        <v>8.3099999999999993E-2</v>
      </c>
      <c r="K78" s="34">
        <v>7.5899999999999995E-2</v>
      </c>
      <c r="L78" s="34">
        <v>0</v>
      </c>
      <c r="M78" s="34">
        <v>7.5899999999999995E-2</v>
      </c>
      <c r="N78" s="39"/>
      <c r="O78" s="89">
        <f t="shared" si="27"/>
        <v>6.9501558348445083E-2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0.40129999999999999</v>
      </c>
      <c r="E79" s="354">
        <f t="shared" ref="E79:K79" si="36">SUM(E80:E82)</f>
        <v>0.49869999999999998</v>
      </c>
      <c r="F79" s="354">
        <f>SUM(F80:F82)</f>
        <v>0</v>
      </c>
      <c r="G79" s="354">
        <f t="shared" ref="G79:I79" si="37">SUM(G80:G82)</f>
        <v>0.49869999999999998</v>
      </c>
      <c r="H79" s="354">
        <f t="shared" si="37"/>
        <v>0.49869999999999998</v>
      </c>
      <c r="I79" s="354">
        <f t="shared" si="37"/>
        <v>0</v>
      </c>
      <c r="J79" s="354">
        <f t="shared" si="36"/>
        <v>1.0673999999999999</v>
      </c>
      <c r="K79" s="354">
        <f t="shared" si="36"/>
        <v>0.49869999999999998</v>
      </c>
      <c r="L79" s="354"/>
      <c r="M79" s="354">
        <f t="shared" ref="M79" si="38">SUM(M80:M82)</f>
        <v>0.49869999999999998</v>
      </c>
      <c r="N79" s="354"/>
      <c r="O79" s="352">
        <f t="shared" si="27"/>
        <v>0.49993697645095986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0.186</v>
      </c>
      <c r="E80" s="34">
        <v>0.28339999999999999</v>
      </c>
      <c r="F80" s="34">
        <v>0</v>
      </c>
      <c r="G80" s="34">
        <v>0.28339999999999999</v>
      </c>
      <c r="H80" s="34">
        <v>0.28339999999999999</v>
      </c>
      <c r="I80" s="34">
        <v>0</v>
      </c>
      <c r="J80" s="34">
        <v>0.30930000000000002</v>
      </c>
      <c r="K80" s="34">
        <v>0.28339999999999999</v>
      </c>
      <c r="L80" s="34">
        <v>0</v>
      </c>
      <c r="M80" s="34">
        <v>0.28339999999999999</v>
      </c>
      <c r="N80" s="39"/>
      <c r="O80" s="89">
        <f t="shared" si="27"/>
        <v>0.25760620385001648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0.21529999999999999</v>
      </c>
      <c r="E81" s="34">
        <v>0.21529999999999999</v>
      </c>
      <c r="F81" s="34">
        <v>0</v>
      </c>
      <c r="G81" s="34">
        <v>0.21529999999999999</v>
      </c>
      <c r="H81" s="34">
        <v>0.21529999999999999</v>
      </c>
      <c r="I81" s="34">
        <v>0</v>
      </c>
      <c r="J81" s="34">
        <v>0.21529999999999999</v>
      </c>
      <c r="K81" s="34">
        <v>0.21529999999999999</v>
      </c>
      <c r="L81" s="34">
        <v>0</v>
      </c>
      <c r="M81" s="34">
        <v>0.21529999999999999</v>
      </c>
      <c r="N81" s="39"/>
      <c r="O81" s="89">
        <f t="shared" si="27"/>
        <v>0.21529999999999996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2.7030772600943331E-2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2.7030772600943331E-2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0.40844275141672809</v>
      </c>
      <c r="E92" s="354">
        <f t="shared" si="41"/>
        <v>0.58396561704839522</v>
      </c>
      <c r="F92" s="354">
        <f t="shared" si="41"/>
        <v>0</v>
      </c>
      <c r="G92" s="354">
        <f t="shared" si="41"/>
        <v>0.65894693415239525</v>
      </c>
      <c r="H92" s="354">
        <f t="shared" si="41"/>
        <v>0.63579720917639526</v>
      </c>
      <c r="I92" s="354">
        <f t="shared" si="41"/>
        <v>0</v>
      </c>
      <c r="J92" s="354">
        <f t="shared" si="41"/>
        <v>0.74397039939556919</v>
      </c>
      <c r="K92" s="354">
        <f t="shared" si="41"/>
        <v>0.69487319218439514</v>
      </c>
      <c r="L92" s="354"/>
      <c r="M92" s="354">
        <f>SUM(M95,M97)</f>
        <v>0.79626063730439522</v>
      </c>
      <c r="N92" s="354"/>
      <c r="O92" s="352">
        <f t="shared" si="27"/>
        <v>0.58459680198364405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4.8013677460000004</v>
      </c>
      <c r="E94" s="360">
        <f t="shared" si="42"/>
        <v>6.8646919763999996</v>
      </c>
      <c r="F94" s="360">
        <f t="shared" si="42"/>
        <v>0</v>
      </c>
      <c r="G94" s="360">
        <f t="shared" si="42"/>
        <v>7.7461199764000002</v>
      </c>
      <c r="H94" s="360">
        <f t="shared" si="42"/>
        <v>7.4739879764000001</v>
      </c>
      <c r="I94" s="360">
        <f t="shared" si="42"/>
        <v>0</v>
      </c>
      <c r="J94" s="360">
        <f t="shared" si="42"/>
        <v>8.7455964568999995</v>
      </c>
      <c r="K94" s="360">
        <f t="shared" si="42"/>
        <v>8.168443976399999</v>
      </c>
      <c r="L94" s="360">
        <f t="shared" si="42"/>
        <v>0</v>
      </c>
      <c r="M94" s="360">
        <f t="shared" si="42"/>
        <v>9.3602839763999999</v>
      </c>
      <c r="N94" s="361"/>
      <c r="O94" s="455">
        <f t="shared" si="27"/>
        <v>6.8721117457051308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0.10002689425241801</v>
      </c>
      <c r="E95" s="354">
        <f t="shared" si="43"/>
        <v>0.14301212794434121</v>
      </c>
      <c r="F95" s="354">
        <f t="shared" si="43"/>
        <v>0</v>
      </c>
      <c r="G95" s="354">
        <f t="shared" si="43"/>
        <v>0.16137491746834121</v>
      </c>
      <c r="H95" s="354">
        <f t="shared" si="43"/>
        <v>0.1557055915123412</v>
      </c>
      <c r="I95" s="354">
        <f t="shared" si="43"/>
        <v>0</v>
      </c>
      <c r="J95" s="354">
        <f t="shared" si="43"/>
        <v>0.18219701098659769</v>
      </c>
      <c r="K95" s="354">
        <f t="shared" si="43"/>
        <v>0.17017319336034117</v>
      </c>
      <c r="L95" s="354"/>
      <c r="M95" s="354">
        <f>SUM(M96:M96)</f>
        <v>0.19500279608034121</v>
      </c>
      <c r="N95" s="354"/>
      <c r="O95" s="352">
        <f t="shared" si="27"/>
        <v>0.143166703998275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0.10002689425241801</v>
      </c>
      <c r="E96" s="246">
        <f t="shared" si="44"/>
        <v>0.14301212794434121</v>
      </c>
      <c r="F96" s="246">
        <f t="shared" si="44"/>
        <v>0</v>
      </c>
      <c r="G96" s="246">
        <f t="shared" si="44"/>
        <v>0.16137491746834121</v>
      </c>
      <c r="H96" s="246">
        <f t="shared" si="44"/>
        <v>0.1557055915123412</v>
      </c>
      <c r="I96" s="246">
        <f t="shared" si="44"/>
        <v>0</v>
      </c>
      <c r="J96" s="246">
        <f t="shared" si="44"/>
        <v>0.18219701098659769</v>
      </c>
      <c r="K96" s="246">
        <f t="shared" si="44"/>
        <v>0.17017319336034117</v>
      </c>
      <c r="L96" s="34"/>
      <c r="M96" s="246">
        <f t="shared" si="44"/>
        <v>0.19500279608034121</v>
      </c>
      <c r="N96" s="39"/>
      <c r="O96" s="246">
        <f t="shared" si="27"/>
        <v>0.143166703998275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0.30841585716431008</v>
      </c>
      <c r="E97" s="354">
        <f t="shared" si="45"/>
        <v>0.44095348910405402</v>
      </c>
      <c r="F97" s="354">
        <f t="shared" si="45"/>
        <v>0</v>
      </c>
      <c r="G97" s="354">
        <f t="shared" si="45"/>
        <v>0.49757201668405404</v>
      </c>
      <c r="H97" s="354">
        <f t="shared" si="45"/>
        <v>0.480091617664054</v>
      </c>
      <c r="I97" s="354">
        <f t="shared" si="45"/>
        <v>0</v>
      </c>
      <c r="J97" s="354">
        <f t="shared" si="45"/>
        <v>0.56177338840897151</v>
      </c>
      <c r="K97" s="354">
        <f t="shared" si="45"/>
        <v>0.52469999882405394</v>
      </c>
      <c r="L97" s="354"/>
      <c r="M97" s="354">
        <f t="shared" si="45"/>
        <v>0.60125784122405401</v>
      </c>
      <c r="N97" s="354"/>
      <c r="O97" s="352">
        <f t="shared" si="27"/>
        <v>0.44143009798536909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0.10002689425241801</v>
      </c>
      <c r="E98" s="39">
        <f t="shared" si="46"/>
        <v>0.14301212794434121</v>
      </c>
      <c r="F98" s="39">
        <f t="shared" si="46"/>
        <v>0</v>
      </c>
      <c r="G98" s="39">
        <f t="shared" si="46"/>
        <v>0.16137491746834121</v>
      </c>
      <c r="H98" s="39">
        <f t="shared" si="46"/>
        <v>0.1557055915123412</v>
      </c>
      <c r="I98" s="39">
        <f t="shared" si="46"/>
        <v>0</v>
      </c>
      <c r="J98" s="39">
        <f t="shared" si="46"/>
        <v>0.18219701098659769</v>
      </c>
      <c r="K98" s="39">
        <f t="shared" si="46"/>
        <v>0.17017319336034117</v>
      </c>
      <c r="L98" s="39"/>
      <c r="M98" s="39">
        <f t="shared" si="46"/>
        <v>0.19500279608034121</v>
      </c>
      <c r="N98" s="39"/>
      <c r="O98" s="246">
        <f t="shared" si="27"/>
        <v>0.143166703998275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0.20838896291189205</v>
      </c>
      <c r="E99" s="246">
        <f t="shared" si="47"/>
        <v>0.29794136115971281</v>
      </c>
      <c r="F99" s="246">
        <f t="shared" si="47"/>
        <v>0</v>
      </c>
      <c r="G99" s="246">
        <f t="shared" si="47"/>
        <v>0.33619709921571284</v>
      </c>
      <c r="H99" s="246">
        <f t="shared" si="47"/>
        <v>0.3243860261517128</v>
      </c>
      <c r="I99" s="246">
        <f t="shared" si="47"/>
        <v>0</v>
      </c>
      <c r="J99" s="246">
        <f t="shared" si="47"/>
        <v>0.37957637742237382</v>
      </c>
      <c r="K99" s="246">
        <f t="shared" si="47"/>
        <v>0.35452680546371279</v>
      </c>
      <c r="L99" s="34"/>
      <c r="M99" s="246">
        <f t="shared" si="47"/>
        <v>0.4062550451437128</v>
      </c>
      <c r="N99" s="39"/>
      <c r="O99" s="246">
        <f t="shared" si="27"/>
        <v>0.29826339398709406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1.5800000000000002E-2</v>
      </c>
      <c r="E100" s="509">
        <v>1.5800000000000002E-2</v>
      </c>
      <c r="F100" s="509">
        <v>0</v>
      </c>
      <c r="G100" s="509">
        <v>1.5800000000000002E-2</v>
      </c>
      <c r="H100" s="509">
        <v>1.5800000000000002E-2</v>
      </c>
      <c r="I100" s="509">
        <v>0</v>
      </c>
      <c r="J100" s="509">
        <v>1.5800000000000002E-2</v>
      </c>
      <c r="K100" s="509">
        <v>1.5800000000000002E-2</v>
      </c>
      <c r="L100" s="509">
        <v>0</v>
      </c>
      <c r="M100" s="509">
        <v>1.5800000000000002E-2</v>
      </c>
      <c r="N100" s="367"/>
      <c r="O100" s="368">
        <f t="shared" si="27"/>
        <v>1.5800000000000002E-2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5.2256104974167279</v>
      </c>
      <c r="E101" s="340">
        <f t="shared" si="48"/>
        <v>7.4644575934483948</v>
      </c>
      <c r="F101" s="340">
        <f t="shared" si="48"/>
        <v>0</v>
      </c>
      <c r="G101" s="340">
        <f t="shared" si="48"/>
        <v>8.4208669105523963</v>
      </c>
      <c r="H101" s="340">
        <f t="shared" si="48"/>
        <v>8.1255851855763961</v>
      </c>
      <c r="I101" s="340">
        <f t="shared" si="48"/>
        <v>0</v>
      </c>
      <c r="J101" s="340">
        <f t="shared" si="48"/>
        <v>9.50536685629557</v>
      </c>
      <c r="K101" s="340">
        <f t="shared" si="48"/>
        <v>8.8791171685843953</v>
      </c>
      <c r="L101" s="340">
        <f t="shared" si="48"/>
        <v>0</v>
      </c>
      <c r="M101" s="340">
        <f t="shared" si="48"/>
        <v>10.172344613704395</v>
      </c>
      <c r="N101" s="356"/>
      <c r="O101" s="467">
        <f t="shared" si="27"/>
        <v>7.4725085476887747</v>
      </c>
      <c r="P101" s="335" t="s">
        <v>287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0.31352733263324073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94</v>
      </c>
      <c r="F107" s="1">
        <v>0</v>
      </c>
      <c r="G107" s="1">
        <v>2</v>
      </c>
      <c r="H107" s="1">
        <v>56</v>
      </c>
      <c r="I107" s="1">
        <v>0</v>
      </c>
      <c r="J107" s="1">
        <v>4</v>
      </c>
      <c r="K107" s="1">
        <v>74</v>
      </c>
      <c r="L107" s="1">
        <v>5</v>
      </c>
      <c r="M107" s="1">
        <v>43</v>
      </c>
      <c r="O107" s="1">
        <f>SUM(C107:M107)</f>
        <v>306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273076.34999999998</v>
      </c>
      <c r="E109" s="505">
        <v>638182.78</v>
      </c>
      <c r="F109" s="504">
        <v>0</v>
      </c>
      <c r="G109" s="505">
        <v>9704.83</v>
      </c>
      <c r="H109" s="505">
        <v>292621.43</v>
      </c>
      <c r="I109" s="504">
        <v>0</v>
      </c>
      <c r="J109" s="503">
        <v>22142.6</v>
      </c>
      <c r="K109" s="505">
        <v>436925.09</v>
      </c>
      <c r="L109" s="505">
        <v>11136</v>
      </c>
      <c r="M109" s="505">
        <v>207954.06</v>
      </c>
      <c r="N109" s="342"/>
      <c r="O109" s="344">
        <f>SUM(C109:M109)</f>
        <v>1891743.1400000001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1.133928</v>
      </c>
      <c r="E111" s="354">
        <f t="shared" si="49"/>
        <v>1.367812</v>
      </c>
      <c r="F111" s="354">
        <f t="shared" si="49"/>
        <v>0</v>
      </c>
      <c r="G111" s="354">
        <f t="shared" si="49"/>
        <v>1.9392399999999999</v>
      </c>
      <c r="H111" s="354">
        <f t="shared" si="49"/>
        <v>2.0305080000000002</v>
      </c>
      <c r="I111" s="354"/>
      <c r="J111" s="354">
        <f t="shared" si="49"/>
        <v>2.5418259999999999</v>
      </c>
      <c r="K111" s="354">
        <f>SUM(K112:K117)</f>
        <v>2.7517639999999997</v>
      </c>
      <c r="L111" s="354">
        <f t="shared" si="49"/>
        <v>6.6231759999999991</v>
      </c>
      <c r="M111" s="354">
        <f t="shared" si="49"/>
        <v>3.9189320000000003</v>
      </c>
      <c r="N111" s="351"/>
      <c r="O111" s="352">
        <f t="shared" ref="O111:O149" si="50">(C111*$C$109+D111*$D$109+E111*$E$109+F111*$F$109+G111*$G$109+H111*$H$109+I111*$I$109+J111*$J$109+K111*$K$109+L111*$L$109+M111*$M$109)/$O$109</f>
        <v>2.0842491392050615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1.0470999999999999</v>
      </c>
      <c r="K112" s="34">
        <v>1.8940999999999999</v>
      </c>
      <c r="L112" s="34">
        <v>2.5844</v>
      </c>
      <c r="M112" s="34">
        <v>2.3957999999999999</v>
      </c>
      <c r="N112" s="34"/>
      <c r="O112" s="89">
        <f t="shared" si="50"/>
        <v>1.3641605542690114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6.2825999999999993E-2</v>
      </c>
      <c r="K113" s="39">
        <f t="shared" si="51"/>
        <v>7.5763999999999998E-2</v>
      </c>
      <c r="L113" s="39">
        <f t="shared" si="51"/>
        <v>0.10337600000000001</v>
      </c>
      <c r="M113" s="39">
        <f t="shared" si="51"/>
        <v>9.5832000000000001E-2</v>
      </c>
      <c r="N113" s="34"/>
      <c r="O113" s="89">
        <f t="shared" si="50"/>
        <v>5.4811545474973938E-2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4.4900000000000002E-2</v>
      </c>
      <c r="E114" s="34">
        <v>4.19E-2</v>
      </c>
      <c r="F114" s="34">
        <v>0</v>
      </c>
      <c r="G114" s="34">
        <v>0</v>
      </c>
      <c r="H114" s="34">
        <v>1.9400000000000001E-2</v>
      </c>
      <c r="I114" s="34">
        <v>0</v>
      </c>
      <c r="J114" s="34">
        <v>0.1178</v>
      </c>
      <c r="K114" s="34">
        <v>4.4299999999999999E-2</v>
      </c>
      <c r="L114" s="34">
        <v>0.41349999999999998</v>
      </c>
      <c r="M114" s="34">
        <v>5.2900000000000003E-2</v>
      </c>
      <c r="N114" s="34"/>
      <c r="O114" s="89">
        <f t="shared" si="50"/>
        <v>4.3477111739387612E-2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0.19527275677976025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0.1421</v>
      </c>
      <c r="E116" s="34">
        <v>0.2155</v>
      </c>
      <c r="F116" s="34">
        <v>0</v>
      </c>
      <c r="G116" s="34">
        <v>0.39029999999999998</v>
      </c>
      <c r="H116" s="34">
        <v>0.39960000000000001</v>
      </c>
      <c r="I116" s="34">
        <v>0</v>
      </c>
      <c r="J116" s="34">
        <v>0.747</v>
      </c>
      <c r="K116" s="34">
        <v>0.50370000000000004</v>
      </c>
      <c r="L116" s="34">
        <v>3.2879999999999998</v>
      </c>
      <c r="M116" s="34">
        <v>1.0983000000000001</v>
      </c>
      <c r="N116" s="34"/>
      <c r="O116" s="89">
        <f t="shared" si="50"/>
        <v>0.42219402954092383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4.3331414010043656E-3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3.2267614579999999</v>
      </c>
      <c r="E118" s="354">
        <f t="shared" si="52"/>
        <v>5.1404037191999992</v>
      </c>
      <c r="F118" s="354">
        <f t="shared" si="52"/>
        <v>0</v>
      </c>
      <c r="G118" s="354">
        <f t="shared" si="52"/>
        <v>5.1404037191999992</v>
      </c>
      <c r="H118" s="354">
        <f t="shared" si="52"/>
        <v>5.1404037191999992</v>
      </c>
      <c r="I118" s="354"/>
      <c r="J118" s="354">
        <f>SUM(J119:J121,J125:J126)</f>
        <v>5.6109444045999997</v>
      </c>
      <c r="K118" s="354">
        <f>SUM(K119:K121,K125:K126)</f>
        <v>5.1404037191999992</v>
      </c>
      <c r="L118" s="354">
        <f>SUM(L119:L121,L125:L126)</f>
        <v>5.1404037191999992</v>
      </c>
      <c r="M118" s="354">
        <f>SUM(M119:M121,M125:M126)</f>
        <v>5.1404037191999992</v>
      </c>
      <c r="N118" s="351"/>
      <c r="O118" s="352">
        <f t="shared" si="50"/>
        <v>4.8696738093700072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1.706</v>
      </c>
      <c r="E119" s="34">
        <v>2.6343999999999999</v>
      </c>
      <c r="F119" s="34">
        <v>0</v>
      </c>
      <c r="G119" s="34">
        <v>2.6343999999999999</v>
      </c>
      <c r="H119" s="34">
        <v>2.6343999999999999</v>
      </c>
      <c r="I119" s="34">
        <v>0</v>
      </c>
      <c r="J119" s="34">
        <v>2.8822000000000001</v>
      </c>
      <c r="K119" s="34">
        <v>2.6343999999999999</v>
      </c>
      <c r="L119" s="34">
        <v>2.6343999999999999</v>
      </c>
      <c r="M119" s="34">
        <v>2.6343999999999999</v>
      </c>
      <c r="N119" s="39"/>
      <c r="O119" s="89">
        <f t="shared" si="50"/>
        <v>2.5032843417399673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0.72316145799999998</v>
      </c>
      <c r="E120" s="39">
        <f t="shared" ref="E120:M120" si="53">E119*0.423893</f>
        <v>1.1167037192</v>
      </c>
      <c r="F120" s="39">
        <f t="shared" si="53"/>
        <v>0</v>
      </c>
      <c r="G120" s="39">
        <f t="shared" si="53"/>
        <v>1.1167037192</v>
      </c>
      <c r="H120" s="39">
        <f t="shared" si="53"/>
        <v>1.1167037192</v>
      </c>
      <c r="I120" s="39"/>
      <c r="J120" s="39">
        <f t="shared" si="53"/>
        <v>1.2217444046000001</v>
      </c>
      <c r="K120" s="39">
        <f t="shared" si="53"/>
        <v>1.1167037192</v>
      </c>
      <c r="L120" s="39">
        <f t="shared" si="53"/>
        <v>1.1167037192</v>
      </c>
      <c r="M120" s="39">
        <f t="shared" si="53"/>
        <v>1.1167037192</v>
      </c>
      <c r="N120" s="39"/>
      <c r="O120" s="89">
        <f t="shared" si="50"/>
        <v>1.0611247094731802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0.58460000000000001</v>
      </c>
      <c r="E121" s="43">
        <f t="shared" si="54"/>
        <v>1.0499999999999998</v>
      </c>
      <c r="F121" s="43">
        <f t="shared" si="54"/>
        <v>0</v>
      </c>
      <c r="G121" s="43">
        <f t="shared" ref="G121:H121" si="56">SUM(G122:G124)</f>
        <v>1.0499999999999998</v>
      </c>
      <c r="H121" s="43">
        <f t="shared" si="56"/>
        <v>1.0499999999999998</v>
      </c>
      <c r="I121" s="43"/>
      <c r="J121" s="43">
        <f>SUM(J122:J124)</f>
        <v>1.1367</v>
      </c>
      <c r="K121" s="43">
        <f t="shared" ref="K121:M121" si="57">SUM(K122:K124)</f>
        <v>1.0499999999999998</v>
      </c>
      <c r="L121" s="43">
        <f t="shared" si="57"/>
        <v>1.0499999999999998</v>
      </c>
      <c r="M121" s="43">
        <f t="shared" si="57"/>
        <v>1.0499999999999998</v>
      </c>
      <c r="N121" s="43"/>
      <c r="O121" s="75">
        <f t="shared" si="50"/>
        <v>0.98383352780652844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0.5222</v>
      </c>
      <c r="E122" s="34">
        <v>0.93789999999999996</v>
      </c>
      <c r="F122" s="34">
        <v>0</v>
      </c>
      <c r="G122" s="34">
        <v>0.93789999999999996</v>
      </c>
      <c r="H122" s="34">
        <v>0.93789999999999996</v>
      </c>
      <c r="I122" s="34">
        <v>0</v>
      </c>
      <c r="J122" s="34">
        <v>1.0201</v>
      </c>
      <c r="K122" s="34">
        <v>0.93789999999999996</v>
      </c>
      <c r="L122" s="34">
        <v>0.93789999999999996</v>
      </c>
      <c r="M122" s="34">
        <v>0.93789999999999996</v>
      </c>
      <c r="N122" s="39"/>
      <c r="O122" s="89">
        <f t="shared" si="50"/>
        <v>0.87885513570885709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5.5399999999999998E-2</v>
      </c>
      <c r="E123" s="34">
        <v>9.9500000000000005E-2</v>
      </c>
      <c r="F123" s="34">
        <v>0</v>
      </c>
      <c r="G123" s="34">
        <v>9.9500000000000005E-2</v>
      </c>
      <c r="H123" s="34">
        <v>9.9500000000000005E-2</v>
      </c>
      <c r="I123" s="34">
        <v>0</v>
      </c>
      <c r="J123" s="34">
        <v>0.10340000000000001</v>
      </c>
      <c r="K123" s="34">
        <v>9.9500000000000005E-2</v>
      </c>
      <c r="L123" s="34">
        <v>9.9500000000000005E-2</v>
      </c>
      <c r="M123" s="34">
        <v>9.9500000000000005E-2</v>
      </c>
      <c r="N123" s="39"/>
      <c r="O123" s="89">
        <f t="shared" si="50"/>
        <v>9.3179738732923331E-2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7.0000000000000001E-3</v>
      </c>
      <c r="E124" s="34">
        <v>1.26E-2</v>
      </c>
      <c r="F124" s="34">
        <v>0</v>
      </c>
      <c r="G124" s="34">
        <v>1.26E-2</v>
      </c>
      <c r="H124" s="34">
        <v>1.26E-2</v>
      </c>
      <c r="I124" s="34">
        <v>0</v>
      </c>
      <c r="J124" s="34">
        <v>1.32E-2</v>
      </c>
      <c r="K124" s="34">
        <v>1.26E-2</v>
      </c>
      <c r="L124" s="34">
        <v>1.26E-2</v>
      </c>
      <c r="M124" s="34">
        <v>1.26E-2</v>
      </c>
      <c r="N124" s="39"/>
      <c r="O124" s="89">
        <f t="shared" si="50"/>
        <v>1.1798653364748028E-2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0.16189999999999999</v>
      </c>
      <c r="E125" s="34">
        <v>0.26040000000000002</v>
      </c>
      <c r="F125" s="34">
        <v>0</v>
      </c>
      <c r="G125" s="34">
        <v>0.26040000000000002</v>
      </c>
      <c r="H125" s="34">
        <v>0.26040000000000002</v>
      </c>
      <c r="I125" s="34">
        <v>0</v>
      </c>
      <c r="J125" s="34">
        <v>0.28399999999999997</v>
      </c>
      <c r="K125" s="34">
        <v>0.26040000000000002</v>
      </c>
      <c r="L125" s="34">
        <v>0.26040000000000002</v>
      </c>
      <c r="M125" s="34">
        <v>0.26040000000000002</v>
      </c>
      <c r="N125" s="39"/>
      <c r="O125" s="89">
        <f t="shared" si="50"/>
        <v>0.24645759177485371</v>
      </c>
    </row>
    <row r="126" spans="1:15" x14ac:dyDescent="0.3">
      <c r="A126" s="595"/>
      <c r="B126" t="s">
        <v>117</v>
      </c>
      <c r="C126" s="34">
        <v>0</v>
      </c>
      <c r="D126" s="34">
        <v>5.11E-2</v>
      </c>
      <c r="E126" s="34">
        <v>7.8899999999999998E-2</v>
      </c>
      <c r="F126" s="34">
        <v>0</v>
      </c>
      <c r="G126" s="34">
        <v>7.8899999999999998E-2</v>
      </c>
      <c r="H126" s="34">
        <v>7.8899999999999998E-2</v>
      </c>
      <c r="I126" s="34">
        <v>0</v>
      </c>
      <c r="J126" s="34">
        <v>8.6300000000000002E-2</v>
      </c>
      <c r="K126" s="34">
        <v>7.8899999999999998E-2</v>
      </c>
      <c r="L126" s="34">
        <v>7.8899999999999998E-2</v>
      </c>
      <c r="M126" s="34">
        <v>7.8899999999999998E-2</v>
      </c>
      <c r="N126" s="39"/>
      <c r="O126" s="89">
        <f t="shared" si="50"/>
        <v>7.4973638575478049E-2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0.37770000000000004</v>
      </c>
      <c r="E127" s="354">
        <f t="shared" ref="E127:H127" si="58">SUM(E128:E130)</f>
        <v>0.4864</v>
      </c>
      <c r="F127" s="354">
        <f t="shared" si="58"/>
        <v>0</v>
      </c>
      <c r="G127" s="354">
        <f t="shared" si="58"/>
        <v>0.4864</v>
      </c>
      <c r="H127" s="354">
        <f t="shared" si="58"/>
        <v>0.4864</v>
      </c>
      <c r="I127" s="354"/>
      <c r="J127" s="354">
        <f>SUM(J128:J130)</f>
        <v>1.0558999999999998</v>
      </c>
      <c r="K127" s="354">
        <f t="shared" ref="K127:M127" si="59">SUM(K128:K130)</f>
        <v>0.4864</v>
      </c>
      <c r="L127" s="354">
        <f t="shared" si="59"/>
        <v>0.4864</v>
      </c>
      <c r="M127" s="354">
        <f t="shared" si="59"/>
        <v>0.4864</v>
      </c>
      <c r="N127" s="354"/>
      <c r="O127" s="352">
        <f t="shared" si="50"/>
        <v>0.47737489073225864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0.1832</v>
      </c>
      <c r="E128" s="34">
        <v>0.29189999999999999</v>
      </c>
      <c r="F128" s="34">
        <v>0</v>
      </c>
      <c r="G128" s="34">
        <v>0.29189999999999999</v>
      </c>
      <c r="H128" s="34">
        <v>0.29189999999999999</v>
      </c>
      <c r="I128" s="34">
        <v>0</v>
      </c>
      <c r="J128" s="34">
        <v>0.31859999999999999</v>
      </c>
      <c r="K128" s="34">
        <v>0.29189999999999999</v>
      </c>
      <c r="L128" s="34">
        <v>0.29189999999999999</v>
      </c>
      <c r="M128" s="34">
        <v>0.29189999999999999</v>
      </c>
      <c r="N128" s="39"/>
      <c r="O128" s="89">
        <f t="shared" si="50"/>
        <v>0.27652148945601568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0.19450000000000001</v>
      </c>
      <c r="E129" s="34">
        <v>0.19450000000000001</v>
      </c>
      <c r="F129" s="34">
        <v>0</v>
      </c>
      <c r="G129" s="34">
        <v>0.19450000000000001</v>
      </c>
      <c r="H129" s="34">
        <v>0.19450000000000001</v>
      </c>
      <c r="I129" s="34">
        <v>0</v>
      </c>
      <c r="J129" s="34">
        <v>0.19450000000000001</v>
      </c>
      <c r="K129" s="34">
        <v>0.19450000000000001</v>
      </c>
      <c r="L129" s="34">
        <v>0.19450000000000001</v>
      </c>
      <c r="M129" s="34">
        <v>0.19450000000000001</v>
      </c>
      <c r="N129" s="39"/>
      <c r="O129" s="89">
        <f t="shared" si="50"/>
        <v>0.19449999999999995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6.35340127624303E-3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6.35340127624303E-3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0.40308531441314405</v>
      </c>
      <c r="E140" s="354">
        <f t="shared" si="62"/>
        <v>0.59501797000090551</v>
      </c>
      <c r="F140" s="354">
        <f t="shared" si="62"/>
        <v>0</v>
      </c>
      <c r="G140" s="354">
        <f t="shared" si="62"/>
        <v>0.64362820710490554</v>
      </c>
      <c r="H140" s="354">
        <f t="shared" si="62"/>
        <v>0.65139219332890552</v>
      </c>
      <c r="I140" s="354"/>
      <c r="J140" s="354">
        <f t="shared" si="62"/>
        <v>0.78336317397851274</v>
      </c>
      <c r="K140" s="354">
        <f t="shared" si="62"/>
        <v>0.71274799873690553</v>
      </c>
      <c r="L140" s="354">
        <f t="shared" si="62"/>
        <v>1.0420812747529056</v>
      </c>
      <c r="M140" s="354">
        <f t="shared" si="62"/>
        <v>0.81203664616090565</v>
      </c>
      <c r="N140" s="354"/>
      <c r="O140" s="352">
        <f t="shared" si="50"/>
        <v>0.63216564459419589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4.7383894580000003</v>
      </c>
      <c r="E142" s="360">
        <f t="shared" si="63"/>
        <v>6.9946157191999987</v>
      </c>
      <c r="F142" s="360">
        <f t="shared" si="63"/>
        <v>0</v>
      </c>
      <c r="G142" s="360">
        <f t="shared" si="63"/>
        <v>7.5660437191999987</v>
      </c>
      <c r="H142" s="360">
        <f t="shared" si="63"/>
        <v>7.6573117191999991</v>
      </c>
      <c r="I142" s="360">
        <f t="shared" si="63"/>
        <v>0</v>
      </c>
      <c r="J142" s="360">
        <f t="shared" si="63"/>
        <v>9.2086704045999994</v>
      </c>
      <c r="K142" s="360">
        <f t="shared" si="63"/>
        <v>8.3785677191999994</v>
      </c>
      <c r="L142" s="360">
        <f t="shared" si="63"/>
        <v>12.249979719199999</v>
      </c>
      <c r="M142" s="360">
        <f t="shared" si="63"/>
        <v>9.5457357191999996</v>
      </c>
      <c r="N142" s="361"/>
      <c r="O142" s="362">
        <f t="shared" si="50"/>
        <v>7.4312978393073292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9.8714867578514012E-2</v>
      </c>
      <c r="E143" s="354">
        <f t="shared" si="64"/>
        <v>0.14571882927809357</v>
      </c>
      <c r="F143" s="354">
        <f t="shared" si="64"/>
        <v>0</v>
      </c>
      <c r="G143" s="354">
        <f t="shared" si="64"/>
        <v>0.15762338880209359</v>
      </c>
      <c r="H143" s="354">
        <f t="shared" si="64"/>
        <v>0.15952477504609358</v>
      </c>
      <c r="I143" s="354"/>
      <c r="J143" s="354">
        <f t="shared" si="64"/>
        <v>0.1918442305390318</v>
      </c>
      <c r="K143" s="354">
        <f t="shared" si="64"/>
        <v>0.17455070129409359</v>
      </c>
      <c r="L143" s="354">
        <f t="shared" si="64"/>
        <v>0.25520382749009357</v>
      </c>
      <c r="M143" s="354">
        <f t="shared" si="64"/>
        <v>0.19886631223809359</v>
      </c>
      <c r="N143" s="354"/>
      <c r="O143" s="352">
        <f t="shared" si="50"/>
        <v>0.15481622788628957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9.8714867578514012E-2</v>
      </c>
      <c r="E144" s="246">
        <f t="shared" si="65"/>
        <v>0.14571882927809357</v>
      </c>
      <c r="F144" s="246">
        <f t="shared" si="65"/>
        <v>0</v>
      </c>
      <c r="G144" s="246">
        <f t="shared" si="65"/>
        <v>0.15762338880209359</v>
      </c>
      <c r="H144" s="246">
        <f t="shared" si="65"/>
        <v>0.15952477504609358</v>
      </c>
      <c r="I144" s="34"/>
      <c r="J144" s="246">
        <f t="shared" si="65"/>
        <v>0.1918442305390318</v>
      </c>
      <c r="K144" s="246">
        <f t="shared" si="65"/>
        <v>0.17455070129409359</v>
      </c>
      <c r="L144" s="246">
        <f t="shared" si="65"/>
        <v>0.25520382749009357</v>
      </c>
      <c r="M144" s="246">
        <f t="shared" si="65"/>
        <v>0.19886631223809359</v>
      </c>
      <c r="N144" s="39"/>
      <c r="O144" s="246">
        <f t="shared" si="50"/>
        <v>0.15481622788628957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0.30437044683463005</v>
      </c>
      <c r="E145" s="354">
        <f t="shared" ref="E145:M145" si="66">SUM(E146,E147)</f>
        <v>0.44929914072281196</v>
      </c>
      <c r="F145" s="354">
        <f t="shared" si="66"/>
        <v>0</v>
      </c>
      <c r="G145" s="354">
        <f t="shared" si="66"/>
        <v>0.48600481830281195</v>
      </c>
      <c r="H145" s="354">
        <f t="shared" si="66"/>
        <v>0.49186741828281194</v>
      </c>
      <c r="I145" s="354"/>
      <c r="J145" s="354">
        <f t="shared" si="66"/>
        <v>0.59151894343948097</v>
      </c>
      <c r="K145" s="354">
        <f t="shared" si="66"/>
        <v>0.53819729744281197</v>
      </c>
      <c r="L145" s="354">
        <f t="shared" si="66"/>
        <v>0.78687744726281195</v>
      </c>
      <c r="M145" s="354">
        <f t="shared" si="66"/>
        <v>0.61317033392281206</v>
      </c>
      <c r="N145" s="354"/>
      <c r="O145" s="352">
        <f t="shared" si="50"/>
        <v>0.4773494167079062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9.8714867578514012E-2</v>
      </c>
      <c r="E146" s="39">
        <f>E144</f>
        <v>0.14571882927809357</v>
      </c>
      <c r="F146" s="39">
        <f t="shared" si="67"/>
        <v>0</v>
      </c>
      <c r="G146" s="39">
        <f t="shared" si="67"/>
        <v>0.15762338880209359</v>
      </c>
      <c r="H146" s="39">
        <f t="shared" si="67"/>
        <v>0.15952477504609358</v>
      </c>
      <c r="I146" s="39"/>
      <c r="J146" s="39">
        <f t="shared" si="67"/>
        <v>0.1918442305390318</v>
      </c>
      <c r="K146" s="39">
        <f t="shared" si="67"/>
        <v>0.17455070129409359</v>
      </c>
      <c r="L146" s="39">
        <f t="shared" si="67"/>
        <v>0.25520382749009357</v>
      </c>
      <c r="M146" s="39">
        <f t="shared" si="67"/>
        <v>0.19886631223809359</v>
      </c>
      <c r="N146" s="39"/>
      <c r="O146" s="39">
        <f t="shared" si="50"/>
        <v>0.15481622788628957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0.20565557925611602</v>
      </c>
      <c r="E147" s="246">
        <f t="shared" si="68"/>
        <v>0.30358031144471836</v>
      </c>
      <c r="F147" s="246">
        <f t="shared" si="68"/>
        <v>0</v>
      </c>
      <c r="G147" s="246">
        <f t="shared" si="68"/>
        <v>0.32838142950071836</v>
      </c>
      <c r="H147" s="246">
        <f t="shared" si="68"/>
        <v>0.33234264323671836</v>
      </c>
      <c r="I147" s="34"/>
      <c r="J147" s="246">
        <f t="shared" si="68"/>
        <v>0.3996747129004492</v>
      </c>
      <c r="K147" s="246">
        <f t="shared" si="68"/>
        <v>0.36364659614871842</v>
      </c>
      <c r="L147" s="246">
        <f t="shared" si="68"/>
        <v>0.53167361977271843</v>
      </c>
      <c r="M147" s="246">
        <f t="shared" si="68"/>
        <v>0.41430402168471842</v>
      </c>
      <c r="N147" s="39"/>
      <c r="O147" s="246">
        <f t="shared" si="50"/>
        <v>0.32253318882161663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1.6899999999999998E-2</v>
      </c>
      <c r="E148" s="509">
        <v>1.6899999999999998E-2</v>
      </c>
      <c r="F148" s="509">
        <v>0</v>
      </c>
      <c r="G148" s="509">
        <v>1.6899999999999998E-2</v>
      </c>
      <c r="H148" s="509">
        <v>1.6899999999999998E-2</v>
      </c>
      <c r="I148" s="509">
        <v>0</v>
      </c>
      <c r="J148" s="509">
        <v>1.6899999999999998E-2</v>
      </c>
      <c r="K148" s="509">
        <v>1.6899999999999998E-2</v>
      </c>
      <c r="L148" s="509">
        <v>1.6899999999999998E-2</v>
      </c>
      <c r="M148" s="509">
        <v>1.6899999999999998E-2</v>
      </c>
      <c r="N148" s="367"/>
      <c r="O148" s="368">
        <f t="shared" si="50"/>
        <v>1.6899999999999998E-2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5.1583747724131443</v>
      </c>
      <c r="E149" s="340">
        <f t="shared" si="69"/>
        <v>7.6065336892009041</v>
      </c>
      <c r="F149" s="340">
        <f t="shared" si="69"/>
        <v>0</v>
      </c>
      <c r="G149" s="340">
        <f t="shared" si="69"/>
        <v>8.2265719263049046</v>
      </c>
      <c r="H149" s="340">
        <f t="shared" si="69"/>
        <v>8.325603912528905</v>
      </c>
      <c r="I149" s="340">
        <f t="shared" si="69"/>
        <v>0</v>
      </c>
      <c r="J149" s="340">
        <f t="shared" si="69"/>
        <v>10.008933578578512</v>
      </c>
      <c r="K149" s="340">
        <f t="shared" si="69"/>
        <v>9.1082157179369041</v>
      </c>
      <c r="L149" s="340">
        <f t="shared" si="69"/>
        <v>13.308960993952905</v>
      </c>
      <c r="M149" s="340">
        <f t="shared" si="69"/>
        <v>10.374672365360905</v>
      </c>
      <c r="N149" s="369"/>
      <c r="O149" s="467">
        <f t="shared" si="50"/>
        <v>8.0803634839015235</v>
      </c>
      <c r="P149" t="s">
        <v>288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0.33903136994045496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133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44</v>
      </c>
      <c r="L155" s="1">
        <v>12</v>
      </c>
      <c r="M155" s="1">
        <v>69</v>
      </c>
      <c r="O155" s="1">
        <f>SUM(C155:M155)</f>
        <v>350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230549.72</v>
      </c>
      <c r="E157" s="505">
        <v>927757.85</v>
      </c>
      <c r="F157" s="504">
        <v>0</v>
      </c>
      <c r="G157" s="504">
        <v>0</v>
      </c>
      <c r="H157" s="505">
        <v>343941.92</v>
      </c>
      <c r="I157" s="504">
        <v>0</v>
      </c>
      <c r="J157" s="502">
        <v>0</v>
      </c>
      <c r="K157" s="505">
        <v>264065.94</v>
      </c>
      <c r="L157" s="505">
        <v>49414.7</v>
      </c>
      <c r="M157" s="505">
        <v>313576.53999999998</v>
      </c>
      <c r="N157" s="342"/>
      <c r="O157" s="344">
        <f>SUM(C157:M157)</f>
        <v>2135197.2199999997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0.82079999999999997</v>
      </c>
      <c r="D159" s="354">
        <f>SUM(D160:D164)</f>
        <v>1.107424</v>
      </c>
      <c r="E159" s="354">
        <f t="shared" ref="E159:H159" si="70">SUM(E160:E164)</f>
        <v>1.3497079999999999</v>
      </c>
      <c r="F159" s="354">
        <f t="shared" si="70"/>
        <v>0</v>
      </c>
      <c r="G159" s="354">
        <f t="shared" si="70"/>
        <v>0</v>
      </c>
      <c r="H159" s="354">
        <f t="shared" si="70"/>
        <v>2.0429080000000002</v>
      </c>
      <c r="I159" s="354"/>
      <c r="J159" s="354"/>
      <c r="K159" s="354">
        <f>SUM(K160:K164)</f>
        <v>2.7885639999999996</v>
      </c>
      <c r="L159" s="354">
        <f>SUM(L160:L164)</f>
        <v>3.532432</v>
      </c>
      <c r="M159" s="354">
        <f t="shared" ref="M159" si="71">SUM(M160:M164)</f>
        <v>4.0319760000000002</v>
      </c>
      <c r="N159" s="354"/>
      <c r="O159" s="352">
        <f t="shared" ref="O159:O197" si="72">(C159*$C$157+D159*$D$157+E159*$E$157+F159*$F$157+G159*$G$157+H159*$H$157+I159*$I$157+J159*$J$157+K159*$K$157+L159*$L$157+M159*$M$157)/$O$157</f>
        <v>2.0561318797408519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2.1183000000000001</v>
      </c>
      <c r="M160" s="34">
        <v>2.4519000000000002</v>
      </c>
      <c r="N160" s="34"/>
      <c r="O160" s="89">
        <f t="shared" si="72"/>
        <v>1.3422054562369654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8.4732000000000002E-2</v>
      </c>
      <c r="M161" s="39">
        <f t="shared" si="73"/>
        <v>9.807600000000001E-2</v>
      </c>
      <c r="N161" s="34"/>
      <c r="O161" s="89">
        <f t="shared" si="72"/>
        <v>5.3688218249478621E-2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2.9600000000000001E-2</v>
      </c>
      <c r="F162" s="34">
        <v>0</v>
      </c>
      <c r="G162" s="34">
        <v>0</v>
      </c>
      <c r="H162" s="34">
        <v>2.2200000000000001E-2</v>
      </c>
      <c r="I162" s="34">
        <v>0</v>
      </c>
      <c r="J162" s="34">
        <v>0</v>
      </c>
      <c r="K162" s="34">
        <v>6.3700000000000007E-2</v>
      </c>
      <c r="L162" s="34">
        <v>0.13239999999999999</v>
      </c>
      <c r="M162" s="34">
        <v>3.9100000000000003E-2</v>
      </c>
      <c r="N162" s="34"/>
      <c r="O162" s="89">
        <f t="shared" si="72"/>
        <v>3.4892564989383042E-2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0.19422320754332942</v>
      </c>
    </row>
    <row r="164" spans="1:15" x14ac:dyDescent="0.3">
      <c r="A164" s="2" t="s">
        <v>6</v>
      </c>
      <c r="B164" t="s">
        <v>33</v>
      </c>
      <c r="C164" s="34">
        <v>0.1293</v>
      </c>
      <c r="D164" s="34">
        <v>0.14419999999999999</v>
      </c>
      <c r="E164" s="34">
        <v>0.20979999999999999</v>
      </c>
      <c r="F164" s="34">
        <v>0</v>
      </c>
      <c r="G164" s="34">
        <v>0</v>
      </c>
      <c r="H164" s="34">
        <v>0.40920000000000001</v>
      </c>
      <c r="I164" s="34">
        <v>0</v>
      </c>
      <c r="J164" s="34">
        <v>0</v>
      </c>
      <c r="K164" s="34">
        <v>0.5212</v>
      </c>
      <c r="L164" s="34">
        <v>0.96319999999999995</v>
      </c>
      <c r="M164" s="34">
        <v>1.1669</v>
      </c>
      <c r="N164" s="34"/>
      <c r="O164" s="89">
        <f t="shared" si="72"/>
        <v>0.43112243272169493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3.3672478518999998</v>
      </c>
      <c r="D166" s="354">
        <f t="shared" si="74"/>
        <v>3.3672478518999998</v>
      </c>
      <c r="E166" s="354">
        <f t="shared" si="74"/>
        <v>5.2979941723000001</v>
      </c>
      <c r="F166" s="354">
        <f t="shared" si="74"/>
        <v>0</v>
      </c>
      <c r="G166" s="354">
        <f t="shared" si="74"/>
        <v>0</v>
      </c>
      <c r="H166" s="354">
        <f t="shared" si="74"/>
        <v>5.2979941723000001</v>
      </c>
      <c r="I166" s="354"/>
      <c r="J166" s="354"/>
      <c r="K166" s="354">
        <f>SUM(K167:K169,K173:K174)</f>
        <v>5.2979941723000001</v>
      </c>
      <c r="L166" s="354">
        <f>SUM(L167:L169,L173:L174)</f>
        <v>5.2979941723000001</v>
      </c>
      <c r="M166" s="354">
        <f>SUM(M167:M169,M173:M174)</f>
        <v>5.2979941723000001</v>
      </c>
      <c r="N166" s="351"/>
      <c r="O166" s="352">
        <f t="shared" si="72"/>
        <v>5.084193696624558</v>
      </c>
    </row>
    <row r="167" spans="1:15" x14ac:dyDescent="0.3">
      <c r="A167" s="2" t="s">
        <v>115</v>
      </c>
      <c r="B167" t="s">
        <v>114</v>
      </c>
      <c r="C167" s="34">
        <v>1.7883</v>
      </c>
      <c r="D167" s="34">
        <v>1.7883</v>
      </c>
      <c r="E167" s="34">
        <v>2.7311000000000001</v>
      </c>
      <c r="F167" s="34">
        <v>0</v>
      </c>
      <c r="G167" s="34">
        <v>0</v>
      </c>
      <c r="H167" s="34">
        <v>2.7311000000000001</v>
      </c>
      <c r="I167" s="34">
        <v>0</v>
      </c>
      <c r="J167" s="34">
        <v>0</v>
      </c>
      <c r="K167" s="34">
        <v>2.7311000000000001</v>
      </c>
      <c r="L167" s="34">
        <v>2.7311000000000001</v>
      </c>
      <c r="M167" s="34">
        <v>2.7311000000000001</v>
      </c>
      <c r="N167" s="39"/>
      <c r="O167" s="89">
        <f t="shared" si="72"/>
        <v>2.6266993926612554</v>
      </c>
    </row>
    <row r="168" spans="1:15" x14ac:dyDescent="0.3">
      <c r="A168" s="2" t="s">
        <v>116</v>
      </c>
      <c r="B168" t="s">
        <v>117</v>
      </c>
      <c r="C168" s="39">
        <f>C167*0.423893</f>
        <v>0.75804785190000001</v>
      </c>
      <c r="D168" s="39">
        <f>D167*0.423893</f>
        <v>0.75804785190000001</v>
      </c>
      <c r="E168" s="39">
        <f t="shared" ref="E168:H168" si="75">E167*0.423893</f>
        <v>1.1576941723</v>
      </c>
      <c r="F168" s="39">
        <f t="shared" si="75"/>
        <v>0</v>
      </c>
      <c r="G168" s="39">
        <f t="shared" si="75"/>
        <v>0</v>
      </c>
      <c r="H168" s="39">
        <f t="shared" si="75"/>
        <v>1.1576941723</v>
      </c>
      <c r="I168" s="39"/>
      <c r="J168" s="39"/>
      <c r="K168" s="39">
        <f t="shared" ref="K168:M168" si="76">K167*0.423893</f>
        <v>1.1576941723</v>
      </c>
      <c r="L168" s="39">
        <f t="shared" si="76"/>
        <v>1.1576941723</v>
      </c>
      <c r="M168" s="39">
        <f t="shared" si="76"/>
        <v>1.1576941723</v>
      </c>
      <c r="N168" s="39"/>
      <c r="O168" s="89">
        <f t="shared" si="72"/>
        <v>1.1134394856533574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0.59859999999999991</v>
      </c>
      <c r="D169" s="43">
        <f t="shared" ref="D169" si="78">SUM(D170:D172)</f>
        <v>0.59859999999999991</v>
      </c>
      <c r="E169" s="43">
        <f t="shared" si="77"/>
        <v>1.0594999999999999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1.0594999999999999</v>
      </c>
      <c r="I169" s="43"/>
      <c r="J169" s="43"/>
      <c r="K169" s="43">
        <f t="shared" ref="K169:M169" si="80">SUM(K170:K172)</f>
        <v>1.0594999999999999</v>
      </c>
      <c r="L169" s="43">
        <f t="shared" si="80"/>
        <v>1.0594999999999999</v>
      </c>
      <c r="M169" s="43">
        <f t="shared" si="80"/>
        <v>1.0594999999999999</v>
      </c>
      <c r="N169" s="43"/>
      <c r="O169" s="75">
        <f t="shared" si="72"/>
        <v>1.0084624099252995</v>
      </c>
    </row>
    <row r="170" spans="1:15" x14ac:dyDescent="0.3">
      <c r="A170" s="2" t="s">
        <v>9</v>
      </c>
      <c r="B170" t="s">
        <v>108</v>
      </c>
      <c r="C170" s="34">
        <v>0.53469999999999995</v>
      </c>
      <c r="D170" s="34">
        <v>0.53469999999999995</v>
      </c>
      <c r="E170" s="34">
        <v>0.94630000000000003</v>
      </c>
      <c r="F170" s="34">
        <v>0</v>
      </c>
      <c r="G170" s="34">
        <v>0</v>
      </c>
      <c r="H170" s="34">
        <v>0.94630000000000003</v>
      </c>
      <c r="I170" s="34">
        <v>0</v>
      </c>
      <c r="J170" s="34">
        <v>0</v>
      </c>
      <c r="K170" s="34">
        <v>0.94630000000000003</v>
      </c>
      <c r="L170" s="34">
        <v>0.94630000000000003</v>
      </c>
      <c r="M170" s="34">
        <v>0.94630000000000003</v>
      </c>
      <c r="N170" s="39"/>
      <c r="O170" s="89">
        <f t="shared" si="72"/>
        <v>0.90072162708885517</v>
      </c>
    </row>
    <row r="171" spans="1:15" x14ac:dyDescent="0.3">
      <c r="A171" s="2" t="s">
        <v>10</v>
      </c>
      <c r="B171" t="s">
        <v>109</v>
      </c>
      <c r="C171" s="34">
        <v>5.67E-2</v>
      </c>
      <c r="D171" s="34">
        <v>5.67E-2</v>
      </c>
      <c r="E171" s="34">
        <v>0.1004</v>
      </c>
      <c r="F171" s="34">
        <v>0</v>
      </c>
      <c r="G171" s="34">
        <v>0</v>
      </c>
      <c r="H171" s="34">
        <v>0.1004</v>
      </c>
      <c r="I171" s="34">
        <v>0</v>
      </c>
      <c r="J171" s="34">
        <v>0</v>
      </c>
      <c r="K171" s="34">
        <v>0.1004</v>
      </c>
      <c r="L171" s="34">
        <v>0.1004</v>
      </c>
      <c r="M171" s="34">
        <v>0.1004</v>
      </c>
      <c r="N171" s="39"/>
      <c r="O171" s="89">
        <f t="shared" si="72"/>
        <v>9.556089675360295E-2</v>
      </c>
    </row>
    <row r="172" spans="1:15" x14ac:dyDescent="0.3">
      <c r="A172" s="2" t="s">
        <v>11</v>
      </c>
      <c r="B172" t="s">
        <v>110</v>
      </c>
      <c r="C172" s="34">
        <v>7.1999999999999998E-3</v>
      </c>
      <c r="D172" s="34">
        <v>7.1999999999999998E-3</v>
      </c>
      <c r="E172" s="34">
        <v>1.2800000000000001E-2</v>
      </c>
      <c r="F172" s="34">
        <v>0</v>
      </c>
      <c r="G172" s="34">
        <v>0</v>
      </c>
      <c r="H172" s="34">
        <v>1.2800000000000001E-2</v>
      </c>
      <c r="I172" s="34">
        <v>0</v>
      </c>
      <c r="J172" s="34">
        <v>0</v>
      </c>
      <c r="K172" s="34">
        <v>1.2800000000000001E-2</v>
      </c>
      <c r="L172" s="34">
        <v>1.2800000000000001E-2</v>
      </c>
      <c r="M172" s="34">
        <v>1.2800000000000001E-2</v>
      </c>
      <c r="N172" s="39"/>
      <c r="O172" s="89">
        <f t="shared" si="72"/>
        <v>1.2179886082841568E-2</v>
      </c>
    </row>
    <row r="173" spans="1:15" x14ac:dyDescent="0.3">
      <c r="A173" s="595" t="s">
        <v>14</v>
      </c>
      <c r="B173" t="s">
        <v>118</v>
      </c>
      <c r="C173" s="34">
        <v>0.16869999999999999</v>
      </c>
      <c r="D173" s="34">
        <v>0.16869999999999999</v>
      </c>
      <c r="E173" s="34">
        <v>0.26790000000000003</v>
      </c>
      <c r="F173" s="34">
        <v>0</v>
      </c>
      <c r="G173" s="34">
        <v>0</v>
      </c>
      <c r="H173" s="34">
        <v>0.26790000000000003</v>
      </c>
      <c r="I173" s="34">
        <v>0</v>
      </c>
      <c r="J173" s="34">
        <v>0</v>
      </c>
      <c r="K173" s="34">
        <v>0.26790000000000003</v>
      </c>
      <c r="L173" s="34">
        <v>0.26790000000000003</v>
      </c>
      <c r="M173" s="34">
        <v>0.26790000000000003</v>
      </c>
      <c r="N173" s="39"/>
      <c r="O173" s="89">
        <f t="shared" si="72"/>
        <v>0.25691512489605056</v>
      </c>
    </row>
    <row r="174" spans="1:15" x14ac:dyDescent="0.3">
      <c r="A174" s="595"/>
      <c r="B174" t="s">
        <v>117</v>
      </c>
      <c r="C174" s="34">
        <v>5.3600000000000002E-2</v>
      </c>
      <c r="D174" s="34">
        <v>5.3600000000000002E-2</v>
      </c>
      <c r="E174" s="34">
        <v>8.1799999999999998E-2</v>
      </c>
      <c r="F174" s="34">
        <v>0</v>
      </c>
      <c r="G174" s="34">
        <v>0</v>
      </c>
      <c r="H174" s="34">
        <v>8.1799999999999998E-2</v>
      </c>
      <c r="I174" s="34">
        <v>0</v>
      </c>
      <c r="J174" s="34">
        <v>0</v>
      </c>
      <c r="K174" s="34">
        <v>8.1799999999999998E-2</v>
      </c>
      <c r="L174" s="34">
        <v>8.1799999999999998E-2</v>
      </c>
      <c r="M174" s="34">
        <v>8.1799999999999998E-2</v>
      </c>
      <c r="N174" s="39"/>
      <c r="O174" s="89">
        <f t="shared" si="72"/>
        <v>7.867728348859504E-2</v>
      </c>
    </row>
    <row r="175" spans="1:15" x14ac:dyDescent="0.3">
      <c r="A175" s="349">
        <v>6</v>
      </c>
      <c r="B175" s="350" t="s">
        <v>42</v>
      </c>
      <c r="C175" s="354">
        <f>SUM(C176:C177)</f>
        <v>0.3775</v>
      </c>
      <c r="D175" s="354">
        <f>SUM(D176:D177)</f>
        <v>0.3775</v>
      </c>
      <c r="E175" s="354">
        <f t="shared" ref="E175:H175" si="81">SUM(E176:E177)</f>
        <v>0.48719999999999997</v>
      </c>
      <c r="F175" s="354">
        <f t="shared" si="81"/>
        <v>0</v>
      </c>
      <c r="G175" s="354">
        <f t="shared" si="81"/>
        <v>0</v>
      </c>
      <c r="H175" s="354">
        <f t="shared" si="81"/>
        <v>0.48719999999999997</v>
      </c>
      <c r="I175" s="354"/>
      <c r="J175" s="354"/>
      <c r="K175" s="354">
        <f t="shared" ref="K175:M175" si="82">SUM(K176:K177)</f>
        <v>0.48719999999999997</v>
      </c>
      <c r="L175" s="354">
        <f t="shared" si="82"/>
        <v>0.48719999999999997</v>
      </c>
      <c r="M175" s="354">
        <f t="shared" si="82"/>
        <v>0.48719999999999997</v>
      </c>
      <c r="N175" s="354"/>
      <c r="O175" s="352">
        <f t="shared" si="72"/>
        <v>0.47505241130137854</v>
      </c>
    </row>
    <row r="176" spans="1:15" x14ac:dyDescent="0.3">
      <c r="A176" s="2" t="s">
        <v>15</v>
      </c>
      <c r="B176" t="s">
        <v>43</v>
      </c>
      <c r="C176" s="34">
        <v>0.19120000000000001</v>
      </c>
      <c r="D176" s="34">
        <v>0.19120000000000001</v>
      </c>
      <c r="E176" s="34">
        <v>0.3009</v>
      </c>
      <c r="F176" s="34">
        <v>0</v>
      </c>
      <c r="G176" s="34">
        <v>0</v>
      </c>
      <c r="H176" s="34">
        <v>0.3009</v>
      </c>
      <c r="I176" s="34">
        <v>0</v>
      </c>
      <c r="J176" s="34">
        <v>0</v>
      </c>
      <c r="K176" s="34">
        <v>0.3009</v>
      </c>
      <c r="L176" s="34">
        <v>0.3009</v>
      </c>
      <c r="M176" s="34">
        <v>0.3009</v>
      </c>
      <c r="N176" s="39"/>
      <c r="O176" s="89">
        <f t="shared" si="72"/>
        <v>0.28875241130137852</v>
      </c>
    </row>
    <row r="177" spans="1:17" x14ac:dyDescent="0.3">
      <c r="A177" s="2" t="s">
        <v>16</v>
      </c>
      <c r="B177" t="s">
        <v>44</v>
      </c>
      <c r="C177" s="34">
        <v>0.18629999999999999</v>
      </c>
      <c r="D177" s="34">
        <v>0.18629999999999999</v>
      </c>
      <c r="E177" s="34">
        <v>0.18629999999999999</v>
      </c>
      <c r="F177" s="34">
        <v>0</v>
      </c>
      <c r="G177" s="34">
        <v>0</v>
      </c>
      <c r="H177" s="34">
        <v>0.18629999999999999</v>
      </c>
      <c r="I177" s="34">
        <v>0</v>
      </c>
      <c r="J177" s="34">
        <v>0</v>
      </c>
      <c r="K177" s="34">
        <v>0.18629999999999999</v>
      </c>
      <c r="L177" s="34">
        <v>0.18629999999999999</v>
      </c>
      <c r="M177" s="34">
        <v>0.18629999999999999</v>
      </c>
      <c r="N177" s="39"/>
      <c r="O177" s="89">
        <f t="shared" si="72"/>
        <v>0.18630000000000002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0.3883820246654292</v>
      </c>
      <c r="D188" s="354">
        <f t="shared" si="85"/>
        <v>0.41276455509742915</v>
      </c>
      <c r="E188" s="354">
        <f t="shared" si="85"/>
        <v>0.60695185799321649</v>
      </c>
      <c r="F188" s="354">
        <f t="shared" si="85"/>
        <v>0</v>
      </c>
      <c r="G188" s="354">
        <f t="shared" si="85"/>
        <v>0</v>
      </c>
      <c r="H188" s="354">
        <f t="shared" si="85"/>
        <v>0.66592099559321638</v>
      </c>
      <c r="I188" s="354"/>
      <c r="J188" s="354"/>
      <c r="K188" s="354">
        <f>SUM(K191,K193)</f>
        <v>0.72935246020121647</v>
      </c>
      <c r="L188" s="354">
        <f>SUM(L191,L193)</f>
        <v>0.79263182322521641</v>
      </c>
      <c r="M188" s="354">
        <f>SUM(M191,M193)</f>
        <v>0.8351270322172164</v>
      </c>
      <c r="N188" s="354"/>
      <c r="O188" s="352">
        <f t="shared" si="72"/>
        <v>0.64782497465483835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4.5655478518999999</v>
      </c>
      <c r="D190" s="360">
        <f t="shared" si="86"/>
        <v>4.8521718518999997</v>
      </c>
      <c r="E190" s="360">
        <f t="shared" si="86"/>
        <v>7.1349021722999995</v>
      </c>
      <c r="F190" s="360">
        <f t="shared" si="86"/>
        <v>0</v>
      </c>
      <c r="G190" s="360">
        <f t="shared" si="86"/>
        <v>0</v>
      </c>
      <c r="H190" s="360">
        <f t="shared" si="86"/>
        <v>7.8281021722999995</v>
      </c>
      <c r="I190" s="360">
        <f t="shared" si="86"/>
        <v>0</v>
      </c>
      <c r="J190" s="360">
        <f t="shared" si="86"/>
        <v>0</v>
      </c>
      <c r="K190" s="360">
        <f t="shared" si="86"/>
        <v>8.5737581722999998</v>
      </c>
      <c r="L190" s="360">
        <f t="shared" si="86"/>
        <v>9.3176261722999989</v>
      </c>
      <c r="M190" s="360">
        <f t="shared" si="86"/>
        <v>9.8171701722999991</v>
      </c>
      <c r="N190" s="361"/>
      <c r="O190" s="362">
        <f t="shared" si="72"/>
        <v>7.6153779876667889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9.5114058398632698E-2</v>
      </c>
      <c r="D191" s="354">
        <f t="shared" si="87"/>
        <v>0.1010852961906327</v>
      </c>
      <c r="E191" s="354">
        <f t="shared" si="87"/>
        <v>0.14864141695552591</v>
      </c>
      <c r="F191" s="354">
        <f t="shared" si="87"/>
        <v>0</v>
      </c>
      <c r="G191" s="354">
        <f t="shared" si="87"/>
        <v>0</v>
      </c>
      <c r="H191" s="354">
        <f t="shared" si="87"/>
        <v>0.1630828525555259</v>
      </c>
      <c r="I191" s="354"/>
      <c r="J191" s="354"/>
      <c r="K191" s="354">
        <f>SUM(K192:K192)</f>
        <v>0.1786171040035259</v>
      </c>
      <c r="L191" s="354">
        <f>SUM(L192:L192)</f>
        <v>0.19411410604752588</v>
      </c>
      <c r="M191" s="354">
        <f>SUM(M192:M192)</f>
        <v>0.20452110619952588</v>
      </c>
      <c r="N191" s="354"/>
      <c r="O191" s="352">
        <f t="shared" si="72"/>
        <v>0.15865116961706216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9.5114058398632698E-2</v>
      </c>
      <c r="D192" s="246">
        <f t="shared" si="88"/>
        <v>0.1010852961906327</v>
      </c>
      <c r="E192" s="246">
        <f t="shared" si="88"/>
        <v>0.14864141695552591</v>
      </c>
      <c r="F192" s="246">
        <f t="shared" si="88"/>
        <v>0</v>
      </c>
      <c r="G192" s="246">
        <f t="shared" si="88"/>
        <v>0</v>
      </c>
      <c r="H192" s="246">
        <f t="shared" si="88"/>
        <v>0.1630828525555259</v>
      </c>
      <c r="I192" s="34"/>
      <c r="J192" s="39"/>
      <c r="K192" s="246">
        <f>0.020833*K190</f>
        <v>0.1786171040035259</v>
      </c>
      <c r="L192" s="246">
        <f t="shared" ref="L192:M192" si="89">0.020833*L190</f>
        <v>0.19411410604752588</v>
      </c>
      <c r="M192" s="246">
        <f t="shared" si="89"/>
        <v>0.20452110619952588</v>
      </c>
      <c r="N192" s="39"/>
      <c r="O192" s="246">
        <f t="shared" si="72"/>
        <v>0.15865116961706216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0.29326796626679652</v>
      </c>
      <c r="D193" s="354">
        <f>SUM(D194,D195)</f>
        <v>0.31167925890679649</v>
      </c>
      <c r="E193" s="354">
        <f t="shared" ref="E193:M193" si="90">SUM(E194,E195)</f>
        <v>0.45831044103769053</v>
      </c>
      <c r="F193" s="354">
        <f t="shared" si="90"/>
        <v>0</v>
      </c>
      <c r="G193" s="354">
        <f t="shared" si="90"/>
        <v>0</v>
      </c>
      <c r="H193" s="354">
        <f t="shared" si="90"/>
        <v>0.50283814303769048</v>
      </c>
      <c r="I193" s="354"/>
      <c r="J193" s="354"/>
      <c r="K193" s="354">
        <f t="shared" si="90"/>
        <v>0.55073535619769054</v>
      </c>
      <c r="L193" s="354">
        <f t="shared" si="90"/>
        <v>0.59851771717769053</v>
      </c>
      <c r="M193" s="354">
        <f t="shared" si="90"/>
        <v>0.6306059260176905</v>
      </c>
      <c r="N193" s="354"/>
      <c r="O193" s="352">
        <f t="shared" si="72"/>
        <v>0.48917380503777613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9.5114058398632698E-2</v>
      </c>
      <c r="D194" s="39">
        <f t="shared" ref="D194:M194" si="91">D192</f>
        <v>0.1010852961906327</v>
      </c>
      <c r="E194" s="39">
        <f t="shared" si="91"/>
        <v>0.14864141695552591</v>
      </c>
      <c r="F194" s="39">
        <f t="shared" si="91"/>
        <v>0</v>
      </c>
      <c r="G194" s="39">
        <f t="shared" si="91"/>
        <v>0</v>
      </c>
      <c r="H194" s="39">
        <f>H192</f>
        <v>0.1630828525555259</v>
      </c>
      <c r="I194" s="39"/>
      <c r="J194" s="39"/>
      <c r="K194" s="39">
        <f t="shared" si="91"/>
        <v>0.1786171040035259</v>
      </c>
      <c r="L194" s="39">
        <f t="shared" si="91"/>
        <v>0.19411410604752588</v>
      </c>
      <c r="M194" s="39">
        <f t="shared" si="91"/>
        <v>0.20452110619952588</v>
      </c>
      <c r="N194" s="39"/>
      <c r="O194" s="246">
        <f t="shared" si="72"/>
        <v>0.15865116961706216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0.19815390786816381</v>
      </c>
      <c r="D195" s="246">
        <f t="shared" ref="D195:H195" si="92">0.043402*D190</f>
        <v>0.21059396271616379</v>
      </c>
      <c r="E195" s="246">
        <f t="shared" si="92"/>
        <v>0.30966902408216462</v>
      </c>
      <c r="F195" s="246">
        <f t="shared" si="92"/>
        <v>0</v>
      </c>
      <c r="G195" s="246">
        <f t="shared" si="92"/>
        <v>0</v>
      </c>
      <c r="H195" s="246">
        <f t="shared" si="92"/>
        <v>0.33975529048216463</v>
      </c>
      <c r="I195" s="34"/>
      <c r="J195" s="34"/>
      <c r="K195" s="246">
        <f t="shared" ref="K195:M195" si="93">0.043402*K190</f>
        <v>0.37211825219416461</v>
      </c>
      <c r="L195" s="246">
        <f t="shared" si="93"/>
        <v>0.4044036111301646</v>
      </c>
      <c r="M195" s="246">
        <f t="shared" si="93"/>
        <v>0.4260848198181646</v>
      </c>
      <c r="N195" s="39"/>
      <c r="O195" s="246">
        <f t="shared" si="72"/>
        <v>0.33052263542071392</v>
      </c>
      <c r="P195" s="246"/>
    </row>
    <row r="196" spans="1:17" ht="28.8" x14ac:dyDescent="0.3">
      <c r="A196" s="370">
        <v>10</v>
      </c>
      <c r="B196" s="371" t="s">
        <v>134</v>
      </c>
      <c r="C196" s="510">
        <v>1.7600000000000001E-2</v>
      </c>
      <c r="D196" s="510">
        <v>1.7600000000000001E-2</v>
      </c>
      <c r="E196" s="510">
        <v>1.7600000000000001E-2</v>
      </c>
      <c r="F196" s="510">
        <v>0</v>
      </c>
      <c r="G196" s="510">
        <v>0</v>
      </c>
      <c r="H196" s="510">
        <v>1.7600000000000001E-2</v>
      </c>
      <c r="I196" s="510">
        <v>0</v>
      </c>
      <c r="J196" s="510">
        <v>0</v>
      </c>
      <c r="K196" s="510">
        <v>1.7600000000000001E-2</v>
      </c>
      <c r="L196" s="510">
        <v>1.7600000000000001E-2</v>
      </c>
      <c r="M196" s="510">
        <v>1.7600000000000001E-2</v>
      </c>
      <c r="N196" s="373"/>
      <c r="O196" s="374">
        <f t="shared" si="72"/>
        <v>1.7600000000000001E-2</v>
      </c>
    </row>
    <row r="197" spans="1:17" ht="18" x14ac:dyDescent="0.3">
      <c r="A197" s="579" t="s">
        <v>60</v>
      </c>
      <c r="B197" s="579"/>
      <c r="C197" s="340">
        <f>SUM(C188,C190,C196)</f>
        <v>4.9715298765654286</v>
      </c>
      <c r="D197" s="340">
        <f t="shared" ref="D197:M197" si="94">SUM(D188,D190,D196)</f>
        <v>5.282536406997429</v>
      </c>
      <c r="E197" s="340">
        <f t="shared" si="94"/>
        <v>7.7594540302932158</v>
      </c>
      <c r="F197" s="340">
        <f t="shared" si="94"/>
        <v>0</v>
      </c>
      <c r="G197" s="340">
        <f t="shared" si="94"/>
        <v>0</v>
      </c>
      <c r="H197" s="340">
        <f t="shared" si="94"/>
        <v>8.5116231678932159</v>
      </c>
      <c r="I197" s="340">
        <f t="shared" si="94"/>
        <v>0</v>
      </c>
      <c r="J197" s="340">
        <f t="shared" si="94"/>
        <v>0</v>
      </c>
      <c r="K197" s="340">
        <f t="shared" si="94"/>
        <v>9.3207106325012159</v>
      </c>
      <c r="L197" s="340">
        <f t="shared" si="94"/>
        <v>10.127857995525215</v>
      </c>
      <c r="M197" s="340">
        <f t="shared" si="94"/>
        <v>10.669897204517214</v>
      </c>
      <c r="N197" s="356"/>
      <c r="O197" s="467">
        <f t="shared" si="72"/>
        <v>8.2808029623216246</v>
      </c>
      <c r="P197" t="s">
        <v>289</v>
      </c>
      <c r="Q197"/>
    </row>
    <row r="198" spans="1:17" ht="15.6" x14ac:dyDescent="0.3">
      <c r="M198" s="336" t="s">
        <v>150</v>
      </c>
      <c r="O198" s="337">
        <f>O197/SUM($O$101,$O$149,$O$197)</f>
        <v>0.34744129742630436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03CF-AC40-411B-A278-C932D36A51F1}">
  <dimension ref="A1:Q204"/>
  <sheetViews>
    <sheetView topLeftCell="K182" workbookViewId="0">
      <selection activeCell="A182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317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102</v>
      </c>
      <c r="E5" s="417">
        <f t="shared" si="0"/>
        <v>314</v>
      </c>
      <c r="F5" s="417">
        <f t="shared" si="0"/>
        <v>0</v>
      </c>
      <c r="G5" s="417">
        <f t="shared" si="0"/>
        <v>4</v>
      </c>
      <c r="H5" s="417">
        <f t="shared" si="0"/>
        <v>181</v>
      </c>
      <c r="I5" s="456">
        <f t="shared" si="0"/>
        <v>0</v>
      </c>
      <c r="J5" s="417">
        <f t="shared" si="0"/>
        <v>20</v>
      </c>
      <c r="K5" s="417">
        <f t="shared" si="0"/>
        <v>165</v>
      </c>
      <c r="L5" s="417">
        <f t="shared" si="0"/>
        <v>17</v>
      </c>
      <c r="M5" s="417">
        <f t="shared" si="0"/>
        <v>147</v>
      </c>
      <c r="N5" s="604">
        <f>SUM(C5:M5)</f>
        <v>951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1025607.73</v>
      </c>
      <c r="E7" s="401">
        <f t="shared" si="0"/>
        <v>2087678.95</v>
      </c>
      <c r="F7" s="401">
        <f t="shared" si="0"/>
        <v>0</v>
      </c>
      <c r="G7" s="401">
        <f t="shared" si="0"/>
        <v>15056</v>
      </c>
      <c r="H7" s="401">
        <f t="shared" si="0"/>
        <v>1013509.55</v>
      </c>
      <c r="I7" s="401">
        <f t="shared" si="0"/>
        <v>0</v>
      </c>
      <c r="J7" s="401">
        <f t="shared" si="0"/>
        <v>148325.12</v>
      </c>
      <c r="K7" s="401">
        <f t="shared" si="0"/>
        <v>1000310.69</v>
      </c>
      <c r="L7" s="401">
        <f t="shared" si="0"/>
        <v>65971.86</v>
      </c>
      <c r="M7" s="401">
        <f t="shared" si="0"/>
        <v>680544.02</v>
      </c>
      <c r="N7" s="610">
        <f>SUM(C7:M7)</f>
        <v>6042894.4700000007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0.82079999999999997</v>
      </c>
      <c r="D9" s="405">
        <f t="shared" ref="D9:M9" si="1">SUM(D10:D15)</f>
        <v>1.1242654402672645</v>
      </c>
      <c r="E9" s="405">
        <f t="shared" si="1"/>
        <v>1.3624595583290622</v>
      </c>
      <c r="F9" s="405">
        <f t="shared" ref="F9:F47" si="2">IF(F$7 &gt; 0,(F64*F$62+F113*F$111+F162*F$160)/(SUM(F$160,F$111,F$62)),0)</f>
        <v>0</v>
      </c>
      <c r="G9" s="405">
        <f t="shared" si="1"/>
        <v>2.052048179683847</v>
      </c>
      <c r="H9" s="405">
        <f t="shared" si="1"/>
        <v>2.0004658319203803</v>
      </c>
      <c r="I9" s="405">
        <f t="shared" ref="I9:I47" si="3">IF(I$7 &gt; 0,(I64*I$62+I113*I$111+I162*I$160)/(SUM(I$160,I$111,I$62)),0)</f>
        <v>0</v>
      </c>
      <c r="J9" s="405">
        <f t="shared" si="1"/>
        <v>2.2939647211564704</v>
      </c>
      <c r="K9" s="405">
        <f t="shared" si="1"/>
        <v>2.7763264784305761</v>
      </c>
      <c r="L9" s="405">
        <f t="shared" si="1"/>
        <v>3.6497299933753573</v>
      </c>
      <c r="M9" s="405">
        <f t="shared" si="1"/>
        <v>3.975285837206358</v>
      </c>
      <c r="N9" s="603">
        <f>SUM(N10:O15)</f>
        <v>2.0063619314703769</v>
      </c>
      <c r="O9" s="603"/>
      <c r="P9" s="406">
        <f t="shared" ref="P9:P47" si="4">N9/$N$47</f>
        <v>0.25234906209806096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0.78562502605065176</v>
      </c>
      <c r="E10" s="422">
        <f t="shared" si="6"/>
        <v>0.90523081435581854</v>
      </c>
      <c r="F10" s="422">
        <f t="shared" si="2"/>
        <v>0</v>
      </c>
      <c r="G10" s="422">
        <f t="shared" si="6"/>
        <v>1.2934644582226356</v>
      </c>
      <c r="H10" s="422">
        <f t="shared" si="6"/>
        <v>1.3601627156596601</v>
      </c>
      <c r="I10" s="422">
        <f t="shared" si="3"/>
        <v>0</v>
      </c>
      <c r="J10" s="422">
        <f t="shared" si="6"/>
        <v>1.0302489093216307</v>
      </c>
      <c r="K10" s="422">
        <f t="shared" si="6"/>
        <v>1.8940702136793119</v>
      </c>
      <c r="L10" s="422">
        <f t="shared" si="6"/>
        <v>2.1937086428819805</v>
      </c>
      <c r="M10" s="422">
        <f t="shared" si="6"/>
        <v>2.4054819645788674</v>
      </c>
      <c r="N10" s="600">
        <f t="shared" ref="N10:N15" si="7">(O64*$O$61+O112*$O$109+O160*$O$157)/$N$7</f>
        <v>1.3116616809823256</v>
      </c>
      <c r="O10" s="600"/>
      <c r="P10" s="423">
        <f t="shared" si="4"/>
        <v>0.16497352237105228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3.1425001042026078E-2</v>
      </c>
      <c r="E11" s="440">
        <f t="shared" si="6"/>
        <v>3.6209232574232746E-2</v>
      </c>
      <c r="F11" s="440">
        <f t="shared" si="2"/>
        <v>0</v>
      </c>
      <c r="G11" s="440">
        <f t="shared" si="6"/>
        <v>5.1738578328905431E-2</v>
      </c>
      <c r="H11" s="440">
        <f t="shared" si="6"/>
        <v>5.4406508626386414E-2</v>
      </c>
      <c r="I11" s="440">
        <f t="shared" si="3"/>
        <v>0</v>
      </c>
      <c r="J11" s="440">
        <f t="shared" si="6"/>
        <v>6.1814934559297839E-2</v>
      </c>
      <c r="K11" s="440">
        <f t="shared" si="6"/>
        <v>7.5762808547172475E-2</v>
      </c>
      <c r="L11" s="440">
        <f t="shared" si="6"/>
        <v>8.7748345715279216E-2</v>
      </c>
      <c r="M11" s="440">
        <f t="shared" si="6"/>
        <v>9.621927858315471E-2</v>
      </c>
      <c r="N11" s="599">
        <f t="shared" si="7"/>
        <v>5.297222418694001E-2</v>
      </c>
      <c r="O11" s="599"/>
      <c r="P11" s="441">
        <f t="shared" si="4"/>
        <v>6.6625521951695268E-3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3.9573123025311047E-2</v>
      </c>
      <c r="E12" s="440">
        <f t="shared" si="6"/>
        <v>3.1901646700992985E-2</v>
      </c>
      <c r="F12" s="440">
        <f t="shared" si="2"/>
        <v>0</v>
      </c>
      <c r="G12" s="440">
        <f t="shared" si="6"/>
        <v>0</v>
      </c>
      <c r="H12" s="440">
        <f t="shared" si="6"/>
        <v>1.6030283779763101E-2</v>
      </c>
      <c r="I12" s="440">
        <f t="shared" si="3"/>
        <v>0</v>
      </c>
      <c r="J12" s="440">
        <f t="shared" si="6"/>
        <v>7.7274249668565914E-2</v>
      </c>
      <c r="K12" s="440">
        <f t="shared" si="6"/>
        <v>4.5091881410364625E-2</v>
      </c>
      <c r="L12" s="440">
        <f t="shared" si="6"/>
        <v>0.19093193687429758</v>
      </c>
      <c r="M12" s="440">
        <f t="shared" si="6"/>
        <v>5.1080360647353863E-2</v>
      </c>
      <c r="N12" s="599">
        <f t="shared" si="7"/>
        <v>3.7624339849178262E-2</v>
      </c>
      <c r="O12" s="599"/>
      <c r="P12" s="441">
        <f t="shared" si="4"/>
        <v>4.7321805323732122E-3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>
        <f t="shared" si="6"/>
        <v>0.20369999999999996</v>
      </c>
      <c r="H13" s="422">
        <f t="shared" si="6"/>
        <v>0.19690000000000002</v>
      </c>
      <c r="I13" s="422">
        <f t="shared" si="3"/>
        <v>0</v>
      </c>
      <c r="J13" s="422">
        <f t="shared" si="6"/>
        <v>0.19690000000000002</v>
      </c>
      <c r="K13" s="422">
        <f t="shared" si="6"/>
        <v>0.23384287871701143</v>
      </c>
      <c r="L13" s="422">
        <f t="shared" si="6"/>
        <v>0.23382642682804455</v>
      </c>
      <c r="M13" s="422">
        <f t="shared" si="6"/>
        <v>0.27603082900500697</v>
      </c>
      <c r="N13" s="600">
        <f t="shared" si="7"/>
        <v>0.19117953800176155</v>
      </c>
      <c r="O13" s="600"/>
      <c r="P13" s="423">
        <f t="shared" si="4"/>
        <v>2.4045500639921519E-2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0.1293</v>
      </c>
      <c r="D14" s="440">
        <f t="shared" si="6"/>
        <v>0.13784229014927568</v>
      </c>
      <c r="E14" s="440">
        <f t="shared" si="6"/>
        <v>0.22021786469801791</v>
      </c>
      <c r="F14" s="440">
        <f t="shared" si="2"/>
        <v>0</v>
      </c>
      <c r="G14" s="440">
        <f t="shared" si="6"/>
        <v>0.50314514313230607</v>
      </c>
      <c r="H14" s="440">
        <f t="shared" si="6"/>
        <v>0.37296632385457046</v>
      </c>
      <c r="I14" s="440">
        <f t="shared" si="3"/>
        <v>0</v>
      </c>
      <c r="J14" s="440">
        <f t="shared" si="6"/>
        <v>0.5575266276069758</v>
      </c>
      <c r="K14" s="440">
        <f t="shared" si="6"/>
        <v>0.52755869607671591</v>
      </c>
      <c r="L14" s="440">
        <f t="shared" si="6"/>
        <v>0.94351464107575556</v>
      </c>
      <c r="M14" s="440">
        <f t="shared" si="6"/>
        <v>1.1464734043919746</v>
      </c>
      <c r="N14" s="599">
        <f t="shared" si="7"/>
        <v>0.40383745006472033</v>
      </c>
      <c r="O14" s="599"/>
      <c r="P14" s="441">
        <f t="shared" si="4"/>
        <v>5.0792431896482741E-2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0.37020000000000003</v>
      </c>
      <c r="K15" s="422"/>
      <c r="L15" s="422"/>
      <c r="M15" s="422"/>
      <c r="N15" s="600">
        <f t="shared" si="7"/>
        <v>9.0866983854510364E-3</v>
      </c>
      <c r="O15" s="600"/>
      <c r="P15" s="423">
        <f t="shared" si="4"/>
        <v>1.1428744630616458E-3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3.3449513112</v>
      </c>
      <c r="D16" s="405">
        <f t="shared" si="8"/>
        <v>3.2824894674039267</v>
      </c>
      <c r="E16" s="405">
        <f t="shared" si="8"/>
        <v>5.1411364349688258</v>
      </c>
      <c r="F16" s="405">
        <f t="shared" si="2"/>
        <v>0</v>
      </c>
      <c r="G16" s="405">
        <f t="shared" si="8"/>
        <v>5.0588127683292772</v>
      </c>
      <c r="H16" s="405">
        <f t="shared" si="8"/>
        <v>5.1071224647303222</v>
      </c>
      <c r="I16" s="405">
        <f t="shared" si="3"/>
        <v>0</v>
      </c>
      <c r="J16" s="405">
        <f t="shared" si="8"/>
        <v>5.4628214448735566</v>
      </c>
      <c r="K16" s="405">
        <f t="shared" si="8"/>
        <v>5.1078813165664725</v>
      </c>
      <c r="L16" s="405">
        <f t="shared" si="8"/>
        <v>5.2187956876155299</v>
      </c>
      <c r="M16" s="405">
        <f t="shared" si="8"/>
        <v>5.151341935587979</v>
      </c>
      <c r="N16" s="603">
        <f>SUM(N17:O19,N23:O24)</f>
        <v>4.8224118504354996</v>
      </c>
      <c r="O16" s="603"/>
      <c r="P16" s="406">
        <f t="shared" si="4"/>
        <v>0.60653618293890577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1.7784</v>
      </c>
      <c r="D17" s="422">
        <f t="shared" si="9"/>
        <v>1.7382961037403648</v>
      </c>
      <c r="E17" s="422">
        <f t="shared" si="9"/>
        <v>2.6416859303237215</v>
      </c>
      <c r="F17" s="422">
        <f t="shared" si="2"/>
        <v>0</v>
      </c>
      <c r="G17" s="422">
        <f t="shared" si="9"/>
        <v>2.5903665781083949</v>
      </c>
      <c r="H17" s="422">
        <f t="shared" si="9"/>
        <v>2.6211642305837177</v>
      </c>
      <c r="I17" s="422">
        <f t="shared" si="3"/>
        <v>0</v>
      </c>
      <c r="J17" s="422">
        <f t="shared" si="9"/>
        <v>2.8000084368986182</v>
      </c>
      <c r="K17" s="422">
        <f t="shared" si="9"/>
        <v>2.6210211625220166</v>
      </c>
      <c r="L17" s="422">
        <f t="shared" si="9"/>
        <v>2.6889152328735308</v>
      </c>
      <c r="M17" s="422">
        <f t="shared" si="9"/>
        <v>2.6478669558877326</v>
      </c>
      <c r="N17" s="600">
        <f t="shared" ref="N17:N24" si="10">(O71*$O$61+O119*$O$109+O167*$O$157)/$N$7</f>
        <v>2.4856272494659333</v>
      </c>
      <c r="O17" s="600"/>
      <c r="P17" s="423">
        <f t="shared" si="4"/>
        <v>0.31262839236011103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0.75385131120000004</v>
      </c>
      <c r="D18" s="440">
        <f t="shared" si="9"/>
        <v>0.73685155030281446</v>
      </c>
      <c r="E18" s="440">
        <f t="shared" si="9"/>
        <v>1.1197921740627133</v>
      </c>
      <c r="F18" s="440">
        <f t="shared" si="2"/>
        <v>0</v>
      </c>
      <c r="G18" s="440">
        <f t="shared" si="9"/>
        <v>1.0980382598941019</v>
      </c>
      <c r="H18" s="440">
        <f t="shared" si="9"/>
        <v>1.111093169194824</v>
      </c>
      <c r="I18" s="440">
        <f t="shared" si="3"/>
        <v>0</v>
      </c>
      <c r="J18" s="440">
        <f t="shared" si="9"/>
        <v>1.1869039763422662</v>
      </c>
      <c r="K18" s="440">
        <f t="shared" si="9"/>
        <v>1.111032523644945</v>
      </c>
      <c r="L18" s="440">
        <f t="shared" si="9"/>
        <v>1.1398123448084598</v>
      </c>
      <c r="M18" s="440">
        <f t="shared" si="9"/>
        <v>1.1224122675321186</v>
      </c>
      <c r="N18" s="599">
        <f t="shared" si="10"/>
        <v>1.0536399916578627</v>
      </c>
      <c r="O18" s="599"/>
      <c r="P18" s="441">
        <f t="shared" si="4"/>
        <v>0.13252098712270455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0.59189999999999998</v>
      </c>
      <c r="D19" s="422">
        <f t="shared" si="9"/>
        <v>0.59069885356363294</v>
      </c>
      <c r="E19" s="422">
        <f t="shared" si="9"/>
        <v>1.0402992916937732</v>
      </c>
      <c r="F19" s="422">
        <f t="shared" si="2"/>
        <v>0</v>
      </c>
      <c r="G19" s="422">
        <f t="shared" si="9"/>
        <v>1.0364777738443145</v>
      </c>
      <c r="H19" s="422">
        <f t="shared" si="9"/>
        <v>1.0377510704511861</v>
      </c>
      <c r="I19" s="422">
        <f t="shared" si="3"/>
        <v>0</v>
      </c>
      <c r="J19" s="422">
        <f t="shared" si="9"/>
        <v>1.1153509908908215</v>
      </c>
      <c r="K19" s="422">
        <f t="shared" si="9"/>
        <v>1.0386618106350538</v>
      </c>
      <c r="L19" s="422">
        <f t="shared" si="9"/>
        <v>1.04558436590995</v>
      </c>
      <c r="M19" s="422">
        <f t="shared" si="9"/>
        <v>1.0410301421618546</v>
      </c>
      <c r="N19" s="600">
        <f t="shared" si="10"/>
        <v>0.96482964974763141</v>
      </c>
      <c r="O19" s="600"/>
      <c r="P19" s="423">
        <f t="shared" si="4"/>
        <v>0.12135091549498442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0.52869999999999995</v>
      </c>
      <c r="D20" s="440">
        <f t="shared" si="9"/>
        <v>0.52759143435180622</v>
      </c>
      <c r="E20" s="440">
        <f t="shared" si="9"/>
        <v>0.92919361204604778</v>
      </c>
      <c r="F20" s="440">
        <f t="shared" si="2"/>
        <v>0</v>
      </c>
      <c r="G20" s="440">
        <f t="shared" si="9"/>
        <v>0.92578198405951106</v>
      </c>
      <c r="H20" s="440">
        <f t="shared" si="9"/>
        <v>0.92691600757980042</v>
      </c>
      <c r="I20" s="440">
        <f t="shared" si="3"/>
        <v>0</v>
      </c>
      <c r="J20" s="440">
        <f t="shared" si="9"/>
        <v>1.0008905435572881</v>
      </c>
      <c r="K20" s="440">
        <f t="shared" si="9"/>
        <v>0.92773150327524756</v>
      </c>
      <c r="L20" s="440">
        <f t="shared" si="9"/>
        <v>0.9339165000501729</v>
      </c>
      <c r="M20" s="440">
        <f t="shared" si="9"/>
        <v>0.92984678921284192</v>
      </c>
      <c r="N20" s="599">
        <f t="shared" si="10"/>
        <v>0.86189520390995666</v>
      </c>
      <c r="O20" s="599"/>
      <c r="P20" s="441">
        <f t="shared" si="4"/>
        <v>0.1084043925086334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5.6099999999999997E-2</v>
      </c>
      <c r="D21" s="422">
        <f t="shared" si="9"/>
        <v>5.59798853563633E-2</v>
      </c>
      <c r="E21" s="422">
        <f t="shared" si="9"/>
        <v>9.8554793154378456E-2</v>
      </c>
      <c r="F21" s="422">
        <f t="shared" si="2"/>
        <v>0</v>
      </c>
      <c r="G21" s="422">
        <f t="shared" si="9"/>
        <v>9.8166873339532418E-2</v>
      </c>
      <c r="H21" s="422">
        <f t="shared" si="9"/>
        <v>9.830963155206579E-2</v>
      </c>
      <c r="I21" s="422">
        <f t="shared" si="3"/>
        <v>0</v>
      </c>
      <c r="J21" s="422">
        <f t="shared" si="9"/>
        <v>0.10150928651869623</v>
      </c>
      <c r="K21" s="422">
        <f t="shared" si="9"/>
        <v>9.8389880001182442E-2</v>
      </c>
      <c r="L21" s="422">
        <f t="shared" si="9"/>
        <v>9.9067865859777171E-2</v>
      </c>
      <c r="M21" s="422">
        <f t="shared" si="9"/>
        <v>9.8625398587735738E-2</v>
      </c>
      <c r="N21" s="600">
        <f t="shared" si="10"/>
        <v>9.1304229483590474E-2</v>
      </c>
      <c r="O21" s="600"/>
      <c r="P21" s="423">
        <f t="shared" si="4"/>
        <v>1.1483738957748643E-2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7.1000000000000004E-3</v>
      </c>
      <c r="D22" s="440">
        <f t="shared" si="9"/>
        <v>7.1275338554634329E-3</v>
      </c>
      <c r="E22" s="440">
        <f t="shared" si="9"/>
        <v>1.2550886493347074E-2</v>
      </c>
      <c r="F22" s="440">
        <f t="shared" si="2"/>
        <v>0</v>
      </c>
      <c r="G22" s="440">
        <f t="shared" si="9"/>
        <v>1.2528916445270986E-2</v>
      </c>
      <c r="H22" s="440">
        <f t="shared" si="9"/>
        <v>1.2525431319320081E-2</v>
      </c>
      <c r="I22" s="440">
        <f t="shared" si="3"/>
        <v>0</v>
      </c>
      <c r="J22" s="440">
        <f t="shared" si="9"/>
        <v>1.2951160814837027E-2</v>
      </c>
      <c r="K22" s="440">
        <f t="shared" si="9"/>
        <v>1.254042735862395E-2</v>
      </c>
      <c r="L22" s="440">
        <f t="shared" si="9"/>
        <v>1.2599999999999998E-2</v>
      </c>
      <c r="M22" s="440">
        <f t="shared" si="9"/>
        <v>1.2557954361277027E-2</v>
      </c>
      <c r="N22" s="599">
        <f t="shared" si="10"/>
        <v>1.1630216354084367E-2</v>
      </c>
      <c r="O22" s="599"/>
      <c r="P22" s="441">
        <f t="shared" si="4"/>
        <v>1.4627840286023947E-3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0.16750000000000001</v>
      </c>
      <c r="D23" s="422">
        <f t="shared" si="9"/>
        <v>0.16457681169095714</v>
      </c>
      <c r="E23" s="422">
        <f t="shared" si="9"/>
        <v>0.26019879202451124</v>
      </c>
      <c r="F23" s="422">
        <f t="shared" si="2"/>
        <v>0</v>
      </c>
      <c r="G23" s="422">
        <f t="shared" si="9"/>
        <v>0.25628315913921362</v>
      </c>
      <c r="H23" s="422">
        <f t="shared" si="9"/>
        <v>0.25856299738862848</v>
      </c>
      <c r="I23" s="422">
        <f t="shared" si="3"/>
        <v>0</v>
      </c>
      <c r="J23" s="422">
        <f t="shared" si="9"/>
        <v>0.27669295014897005</v>
      </c>
      <c r="K23" s="422">
        <f t="shared" si="9"/>
        <v>0.25861531251655423</v>
      </c>
      <c r="L23" s="422">
        <f t="shared" si="9"/>
        <v>0.26392369520883596</v>
      </c>
      <c r="M23" s="422">
        <f t="shared" si="9"/>
        <v>0.26068896875326303</v>
      </c>
      <c r="N23" s="600">
        <f t="shared" si="10"/>
        <v>0.24383383899322003</v>
      </c>
      <c r="O23" s="600"/>
      <c r="P23" s="423">
        <f t="shared" si="4"/>
        <v>3.0668066221040718E-2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5.33E-2</v>
      </c>
      <c r="D24" s="440">
        <f t="shared" si="9"/>
        <v>5.2066148106157499E-2</v>
      </c>
      <c r="E24" s="440">
        <f t="shared" si="9"/>
        <v>7.916024686410715E-2</v>
      </c>
      <c r="F24" s="440">
        <f t="shared" si="2"/>
        <v>0</v>
      </c>
      <c r="G24" s="440">
        <f t="shared" si="9"/>
        <v>7.7646997343251867E-2</v>
      </c>
      <c r="H24" s="440">
        <f t="shared" si="9"/>
        <v>7.8550997111966031E-2</v>
      </c>
      <c r="I24" s="440">
        <f t="shared" si="3"/>
        <v>0</v>
      </c>
      <c r="J24" s="440">
        <f t="shared" si="9"/>
        <v>8.3865090592881358E-2</v>
      </c>
      <c r="K24" s="440">
        <f t="shared" si="9"/>
        <v>7.8550507247903148E-2</v>
      </c>
      <c r="L24" s="440">
        <f t="shared" si="9"/>
        <v>8.0560048814752219E-2</v>
      </c>
      <c r="M24" s="440">
        <f t="shared" si="9"/>
        <v>7.9343601253009322E-2</v>
      </c>
      <c r="N24" s="599">
        <f t="shared" si="10"/>
        <v>7.4481120570851198E-2</v>
      </c>
      <c r="O24" s="599"/>
      <c r="P24" s="441">
        <f t="shared" si="4"/>
        <v>9.367821740064947E-3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0.37409999999999999</v>
      </c>
      <c r="D25" s="405">
        <f t="shared" ref="D25:M25" si="11">SUM(D26:D28)</f>
        <v>0.38704467973832452</v>
      </c>
      <c r="E25" s="405">
        <f t="shared" si="11"/>
        <v>0.4857053754649393</v>
      </c>
      <c r="F25" s="405">
        <f t="shared" si="2"/>
        <v>0</v>
      </c>
      <c r="G25" s="405">
        <f t="shared" si="11"/>
        <v>0.48726321818544105</v>
      </c>
      <c r="H25" s="405">
        <f t="shared" si="11"/>
        <v>0.48697917498162702</v>
      </c>
      <c r="I25" s="405">
        <f t="shared" si="3"/>
        <v>0</v>
      </c>
      <c r="J25" s="405">
        <f>SUM(J26:J28)</f>
        <v>1.0595024065916818</v>
      </c>
      <c r="K25" s="405">
        <f t="shared" si="11"/>
        <v>0.48639562803132702</v>
      </c>
      <c r="L25" s="405">
        <f t="shared" si="11"/>
        <v>0.48314354876457927</v>
      </c>
      <c r="M25" s="405">
        <f t="shared" si="11"/>
        <v>0.48534510463996144</v>
      </c>
      <c r="N25" s="603">
        <f>SUM(N26:O28)</f>
        <v>0.4831990708192857</v>
      </c>
      <c r="O25" s="603"/>
      <c r="P25" s="406">
        <f t="shared" si="4"/>
        <v>6.0774095847472766E-2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0.18990000000000001</v>
      </c>
      <c r="D26" s="422">
        <f t="shared" si="12"/>
        <v>0.18641119174774551</v>
      </c>
      <c r="E26" s="422">
        <f t="shared" si="12"/>
        <v>0.29195347220989137</v>
      </c>
      <c r="F26" s="422">
        <f t="shared" si="2"/>
        <v>0</v>
      </c>
      <c r="G26" s="422">
        <f t="shared" si="12"/>
        <v>0.28729219958820407</v>
      </c>
      <c r="H26" s="422">
        <f t="shared" si="12"/>
        <v>0.29002578028495146</v>
      </c>
      <c r="I26" s="422">
        <f t="shared" si="3"/>
        <v>0</v>
      </c>
      <c r="J26" s="422">
        <f t="shared" si="12"/>
        <v>0.31019991503799216</v>
      </c>
      <c r="K26" s="422">
        <f t="shared" si="12"/>
        <v>0.29007035246119389</v>
      </c>
      <c r="L26" s="422">
        <f t="shared" si="12"/>
        <v>0.2963537196162121</v>
      </c>
      <c r="M26" s="422">
        <f t="shared" si="12"/>
        <v>0.29253179219912917</v>
      </c>
      <c r="N26" s="600">
        <f>(O80*$O$61+O128*$O$109+O176*$O$157)/$N$7</f>
        <v>0.27385560886304866</v>
      </c>
      <c r="O26" s="600"/>
      <c r="P26" s="423">
        <f t="shared" si="4"/>
        <v>3.4444037719674053E-2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0.1842</v>
      </c>
      <c r="D27" s="440">
        <f t="shared" si="12"/>
        <v>0.20063348799057901</v>
      </c>
      <c r="E27" s="440">
        <f t="shared" si="12"/>
        <v>0.19375190325504793</v>
      </c>
      <c r="F27" s="440">
        <f t="shared" si="2"/>
        <v>0</v>
      </c>
      <c r="G27" s="440">
        <f t="shared" si="12"/>
        <v>0.19997101859723698</v>
      </c>
      <c r="H27" s="440">
        <f t="shared" si="12"/>
        <v>0.19695339469667553</v>
      </c>
      <c r="I27" s="440">
        <f t="shared" si="3"/>
        <v>0</v>
      </c>
      <c r="J27" s="440">
        <f t="shared" si="12"/>
        <v>0.20650249155368963</v>
      </c>
      <c r="K27" s="440">
        <f t="shared" si="12"/>
        <v>0.19632527557013313</v>
      </c>
      <c r="L27" s="440">
        <f t="shared" si="12"/>
        <v>0.18678982914836717</v>
      </c>
      <c r="M27" s="440">
        <f t="shared" si="12"/>
        <v>0.19281331244083227</v>
      </c>
      <c r="N27" s="599">
        <f>(O81*$O$61+O129*$O$109+O177*$O$157)/$N$7</f>
        <v>0.19602023158448437</v>
      </c>
      <c r="O27" s="599"/>
      <c r="P27" s="441">
        <f t="shared" si="4"/>
        <v>2.4654336197626203E-2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1.3323230371752625E-2</v>
      </c>
      <c r="O28" s="600"/>
      <c r="P28" s="423">
        <f t="shared" si="4"/>
        <v>1.6757219301725048E-3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1.3323230371752625E-2</v>
      </c>
      <c r="O29" s="599"/>
      <c r="P29" s="441">
        <f t="shared" si="4"/>
        <v>1.6757219301725048E-3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0.38619607134116157</v>
      </c>
      <c r="D38" s="405">
        <f t="shared" si="18"/>
        <v>0.4077989433017527</v>
      </c>
      <c r="E38" s="405">
        <f t="shared" si="18"/>
        <v>0.59456588883791628</v>
      </c>
      <c r="F38" s="405">
        <f t="shared" si="2"/>
        <v>0</v>
      </c>
      <c r="G38" s="405">
        <f t="shared" si="18"/>
        <v>0.64635722657017958</v>
      </c>
      <c r="H38" s="405">
        <f t="shared" si="18"/>
        <v>0.64605466567681902</v>
      </c>
      <c r="I38" s="405">
        <f t="shared" si="3"/>
        <v>0</v>
      </c>
      <c r="J38" s="405">
        <f t="shared" si="18"/>
        <v>0.74998403629578358</v>
      </c>
      <c r="K38" s="405">
        <f t="shared" si="18"/>
        <v>0.7120704919901778</v>
      </c>
      <c r="L38" s="405">
        <f t="shared" si="18"/>
        <v>0.79552779803683804</v>
      </c>
      <c r="M38" s="405">
        <f t="shared" si="18"/>
        <v>0.81767130873758076</v>
      </c>
      <c r="N38" s="603">
        <f t="shared" si="17"/>
        <v>0.62201490663562398</v>
      </c>
      <c r="O38" s="603"/>
      <c r="P38" s="406">
        <f t="shared" si="4"/>
        <v>7.8233580810357486E-2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4.5398513111999996</v>
      </c>
      <c r="D40" s="434">
        <f t="shared" si="20"/>
        <v>4.7937995874095156</v>
      </c>
      <c r="E40" s="434">
        <f t="shared" si="20"/>
        <v>6.9893013687628276</v>
      </c>
      <c r="F40" s="434">
        <f t="shared" si="2"/>
        <v>0</v>
      </c>
      <c r="G40" s="434">
        <f t="shared" si="20"/>
        <v>7.5981241661985646</v>
      </c>
      <c r="H40" s="434">
        <f t="shared" si="20"/>
        <v>7.5945674716323293</v>
      </c>
      <c r="I40" s="434">
        <f t="shared" si="3"/>
        <v>0</v>
      </c>
      <c r="J40" s="434">
        <f t="shared" si="20"/>
        <v>8.8162885726217084</v>
      </c>
      <c r="K40" s="434">
        <f t="shared" si="20"/>
        <v>8.3706034230283759</v>
      </c>
      <c r="L40" s="434">
        <f t="shared" si="20"/>
        <v>9.3516692297554673</v>
      </c>
      <c r="M40" s="434">
        <f t="shared" si="20"/>
        <v>9.6119728774342974</v>
      </c>
      <c r="N40" s="597">
        <f t="shared" si="17"/>
        <v>7.3119728527251606</v>
      </c>
      <c r="O40" s="597"/>
      <c r="P40" s="435">
        <f t="shared" si="4"/>
        <v>0.91965934088443935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9.4578722366229592E-2</v>
      </c>
      <c r="D41" s="427">
        <f t="shared" si="21"/>
        <v>9.9869226804502442E-2</v>
      </c>
      <c r="E41" s="427">
        <f t="shared" si="21"/>
        <v>0.145608115415436</v>
      </c>
      <c r="F41" s="427">
        <f t="shared" si="2"/>
        <v>0</v>
      </c>
      <c r="G41" s="427">
        <f t="shared" si="21"/>
        <v>0.15829172075441472</v>
      </c>
      <c r="H41" s="427">
        <f t="shared" si="21"/>
        <v>0.15821762413651633</v>
      </c>
      <c r="I41" s="427">
        <f t="shared" si="3"/>
        <v>0</v>
      </c>
      <c r="J41" s="427">
        <f t="shared" si="21"/>
        <v>0.18366973983342808</v>
      </c>
      <c r="K41" s="427">
        <f t="shared" si="21"/>
        <v>0.17438478111195013</v>
      </c>
      <c r="L41" s="427">
        <f t="shared" si="21"/>
        <v>0.19482332506349562</v>
      </c>
      <c r="M41" s="427">
        <f t="shared" si="21"/>
        <v>0.20024623095558872</v>
      </c>
      <c r="N41" s="598">
        <f t="shared" si="17"/>
        <v>0.15233033044082328</v>
      </c>
      <c r="O41" s="598"/>
      <c r="P41" s="428">
        <f t="shared" si="4"/>
        <v>1.9159263048645524E-2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9.4578722366229592E-2</v>
      </c>
      <c r="D42" s="440">
        <f t="shared" si="22"/>
        <v>9.9869226804502442E-2</v>
      </c>
      <c r="E42" s="440">
        <f t="shared" si="22"/>
        <v>0.145608115415436</v>
      </c>
      <c r="F42" s="440">
        <f t="shared" si="2"/>
        <v>0</v>
      </c>
      <c r="G42" s="440">
        <f t="shared" si="22"/>
        <v>0.15829172075441472</v>
      </c>
      <c r="H42" s="440">
        <f t="shared" si="22"/>
        <v>0.15821762413651633</v>
      </c>
      <c r="I42" s="440">
        <f t="shared" si="3"/>
        <v>0</v>
      </c>
      <c r="J42" s="440">
        <f t="shared" si="22"/>
        <v>0.18366973983342808</v>
      </c>
      <c r="K42" s="440">
        <f t="shared" si="22"/>
        <v>0.17438478111195013</v>
      </c>
      <c r="L42" s="440">
        <f t="shared" si="22"/>
        <v>0.19482332506349562</v>
      </c>
      <c r="M42" s="440">
        <f t="shared" si="22"/>
        <v>0.20024623095558872</v>
      </c>
      <c r="N42" s="599">
        <f t="shared" si="17"/>
        <v>0.15233033044082328</v>
      </c>
      <c r="O42" s="599"/>
      <c r="P42" s="441">
        <f t="shared" si="4"/>
        <v>1.9159263048645524E-2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0.29161734897493197</v>
      </c>
      <c r="D43" s="427">
        <f t="shared" ref="D43:M43" si="23">SUM(D44,D45)</f>
        <v>0.30792971649725026</v>
      </c>
      <c r="E43" s="427">
        <f t="shared" si="23"/>
        <v>0.44895777342248028</v>
      </c>
      <c r="F43" s="427">
        <f t="shared" si="2"/>
        <v>0</v>
      </c>
      <c r="G43" s="427">
        <f t="shared" si="23"/>
        <v>0.48806550581576491</v>
      </c>
      <c r="H43" s="427">
        <f t="shared" si="23"/>
        <v>0.48783704154030272</v>
      </c>
      <c r="I43" s="427">
        <f t="shared" si="3"/>
        <v>0</v>
      </c>
      <c r="J43" s="427">
        <f t="shared" si="23"/>
        <v>0.56631429646235554</v>
      </c>
      <c r="K43" s="427">
        <f t="shared" si="23"/>
        <v>0.5376857108782277</v>
      </c>
      <c r="L43" s="427">
        <f t="shared" si="23"/>
        <v>0.6007044729733424</v>
      </c>
      <c r="M43" s="427">
        <f t="shared" si="23"/>
        <v>0.61742507778199207</v>
      </c>
      <c r="N43" s="598">
        <f t="shared" si="17"/>
        <v>0.46968457619480075</v>
      </c>
      <c r="O43" s="598"/>
      <c r="P43" s="428">
        <f t="shared" si="4"/>
        <v>5.9074317761711966E-2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9.4578722366229592E-2</v>
      </c>
      <c r="D44" s="440">
        <f t="shared" si="24"/>
        <v>9.9869226804502442E-2</v>
      </c>
      <c r="E44" s="440">
        <f t="shared" si="24"/>
        <v>0.145608115415436</v>
      </c>
      <c r="F44" s="440">
        <f t="shared" si="2"/>
        <v>0</v>
      </c>
      <c r="G44" s="440">
        <f t="shared" si="24"/>
        <v>0.15829172075441472</v>
      </c>
      <c r="H44" s="440">
        <f t="shared" si="24"/>
        <v>0.15821762413651633</v>
      </c>
      <c r="I44" s="440">
        <f t="shared" si="3"/>
        <v>0</v>
      </c>
      <c r="J44" s="440">
        <f t="shared" si="24"/>
        <v>0.18366973983342808</v>
      </c>
      <c r="K44" s="440">
        <f t="shared" si="24"/>
        <v>0.17438478111195013</v>
      </c>
      <c r="L44" s="440">
        <f t="shared" si="24"/>
        <v>0.19482332506349562</v>
      </c>
      <c r="M44" s="440">
        <f t="shared" si="24"/>
        <v>0.20024623095558872</v>
      </c>
      <c r="N44" s="599">
        <f t="shared" si="17"/>
        <v>0.15233033044082328</v>
      </c>
      <c r="O44" s="599"/>
      <c r="P44" s="441">
        <f t="shared" si="4"/>
        <v>1.9159263048645524E-2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0.19703862660870239</v>
      </c>
      <c r="D45" s="422">
        <f t="shared" si="24"/>
        <v>0.20806048969274782</v>
      </c>
      <c r="E45" s="422">
        <f t="shared" si="24"/>
        <v>0.30334965800704428</v>
      </c>
      <c r="F45" s="422">
        <f t="shared" si="2"/>
        <v>0</v>
      </c>
      <c r="G45" s="422">
        <f t="shared" si="24"/>
        <v>0.32977378506135019</v>
      </c>
      <c r="H45" s="422">
        <f t="shared" si="24"/>
        <v>0.32961941740378642</v>
      </c>
      <c r="I45" s="422">
        <f t="shared" si="3"/>
        <v>0</v>
      </c>
      <c r="J45" s="422">
        <f t="shared" si="24"/>
        <v>0.38264455662892749</v>
      </c>
      <c r="K45" s="422">
        <f t="shared" si="24"/>
        <v>0.36330092976627754</v>
      </c>
      <c r="L45" s="422">
        <f t="shared" si="24"/>
        <v>0.40588114790984675</v>
      </c>
      <c r="M45" s="422">
        <f t="shared" si="24"/>
        <v>0.41717884682640338</v>
      </c>
      <c r="N45" s="600">
        <f t="shared" si="17"/>
        <v>0.31735424575397747</v>
      </c>
      <c r="O45" s="600"/>
      <c r="P45" s="423">
        <f t="shared" si="4"/>
        <v>3.9915054713066445E-2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1.7500000000000002E-2</v>
      </c>
      <c r="D46" s="446">
        <f t="shared" si="24"/>
        <v>1.6456325292127039E-2</v>
      </c>
      <c r="E46" s="446">
        <f t="shared" si="24"/>
        <v>1.6897649058539389E-2</v>
      </c>
      <c r="F46" s="446">
        <f t="shared" si="2"/>
        <v>0</v>
      </c>
      <c r="G46" s="446">
        <f t="shared" si="24"/>
        <v>1.6509040448990434E-2</v>
      </c>
      <c r="H46" s="446">
        <f t="shared" si="24"/>
        <v>1.669254824485867E-2</v>
      </c>
      <c r="I46" s="446">
        <f t="shared" si="3"/>
        <v>0</v>
      </c>
      <c r="J46" s="446">
        <f t="shared" si="24"/>
        <v>1.6081384481603657E-2</v>
      </c>
      <c r="K46" s="446">
        <f t="shared" si="24"/>
        <v>1.6736360246235097E-2</v>
      </c>
      <c r="L46" s="446">
        <f t="shared" si="24"/>
        <v>1.734143903173262E-2</v>
      </c>
      <c r="M46" s="446">
        <f t="shared" si="24"/>
        <v>1.6957638040813291E-2</v>
      </c>
      <c r="N46" s="601">
        <f t="shared" si="17"/>
        <v>1.6752833012488467E-2</v>
      </c>
      <c r="O46" s="601"/>
      <c r="P46" s="448">
        <f t="shared" si="4"/>
        <v>2.1070783052032382E-3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4.943547382541162</v>
      </c>
      <c r="D47" s="410">
        <f t="shared" si="25"/>
        <v>5.2180548560033957</v>
      </c>
      <c r="E47" s="410">
        <f t="shared" si="25"/>
        <v>7.6007649066592835</v>
      </c>
      <c r="F47" s="410">
        <f t="shared" si="2"/>
        <v>0</v>
      </c>
      <c r="G47" s="410">
        <f t="shared" si="25"/>
        <v>8.2609904332177351</v>
      </c>
      <c r="H47" s="410">
        <f t="shared" si="25"/>
        <v>8.2573146855540074</v>
      </c>
      <c r="I47" s="410">
        <f t="shared" si="3"/>
        <v>0</v>
      </c>
      <c r="J47" s="410">
        <f t="shared" si="25"/>
        <v>9.5823539933990958</v>
      </c>
      <c r="K47" s="410">
        <f t="shared" si="25"/>
        <v>9.0994102752647876</v>
      </c>
      <c r="L47" s="410">
        <f t="shared" si="25"/>
        <v>10.164538466824036</v>
      </c>
      <c r="M47" s="410">
        <f t="shared" si="25"/>
        <v>10.44660182421269</v>
      </c>
      <c r="N47" s="602">
        <f t="shared" si="17"/>
        <v>7.9507405923732728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87</v>
      </c>
      <c r="F59" s="1">
        <v>0</v>
      </c>
      <c r="G59" s="1">
        <v>2</v>
      </c>
      <c r="H59" s="1">
        <v>64</v>
      </c>
      <c r="I59" s="1">
        <v>0</v>
      </c>
      <c r="J59" s="1">
        <v>14</v>
      </c>
      <c r="K59" s="1">
        <v>45</v>
      </c>
      <c r="L59" s="1">
        <v>0</v>
      </c>
      <c r="M59" s="1">
        <v>34</v>
      </c>
      <c r="O59" s="1">
        <f>SUM(C59:M59)</f>
        <v>298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539058.46</v>
      </c>
      <c r="E61" s="505">
        <v>512666.17</v>
      </c>
      <c r="F61" s="504">
        <v>0</v>
      </c>
      <c r="G61" s="505">
        <v>5351.17</v>
      </c>
      <c r="H61" s="505">
        <v>377880.35</v>
      </c>
      <c r="I61" s="504">
        <v>0</v>
      </c>
      <c r="J61" s="503">
        <v>110382.95</v>
      </c>
      <c r="K61" s="505">
        <v>297955.75</v>
      </c>
      <c r="L61" s="504">
        <v>0</v>
      </c>
      <c r="M61" s="505">
        <v>143069.54</v>
      </c>
      <c r="N61" s="342"/>
      <c r="O61" s="344">
        <f>SUM(C61:M61)</f>
        <v>1986364.39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1.1258239999999999</v>
      </c>
      <c r="E63" s="354">
        <f t="shared" si="26"/>
        <v>1.382708</v>
      </c>
      <c r="F63" s="354">
        <f>SUM(F64:F69)</f>
        <v>0</v>
      </c>
      <c r="G63" s="354">
        <f t="shared" si="26"/>
        <v>2.2566360000000003</v>
      </c>
      <c r="H63" s="354">
        <f t="shared" si="26"/>
        <v>1.9662040000000001</v>
      </c>
      <c r="I63" s="354">
        <f t="shared" si="26"/>
        <v>0</v>
      </c>
      <c r="J63" s="354">
        <f t="shared" si="26"/>
        <v>2.1946140000000001</v>
      </c>
      <c r="K63" s="354">
        <f t="shared" si="26"/>
        <v>2.7207599999999998</v>
      </c>
      <c r="L63" s="354"/>
      <c r="M63" s="354">
        <f t="shared" si="26"/>
        <v>3.9301000000000004</v>
      </c>
      <c r="N63" s="351"/>
      <c r="O63" s="352">
        <f>(C63*$C$61+D63*$D$61+E63*$E$61+F63*$F$61+G63*$G$61+H63*$H$61+I63*$I$61+J63*$J$61+K63*$K$61+L63*$L$61+M63*$M$61)/$O$61</f>
        <v>1.8556563621089783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1.2075945393523695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4.9383957896677766E-2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2.3400000000000001E-2</v>
      </c>
      <c r="F66" s="34">
        <v>0</v>
      </c>
      <c r="G66" s="34">
        <v>0</v>
      </c>
      <c r="H66" s="34">
        <v>3.8E-3</v>
      </c>
      <c r="I66" s="34">
        <v>0</v>
      </c>
      <c r="J66" s="34">
        <v>7.2900000000000006E-2</v>
      </c>
      <c r="K66" s="34">
        <v>3.2000000000000001E-2</v>
      </c>
      <c r="L66" s="34">
        <v>0</v>
      </c>
      <c r="M66" s="34">
        <v>7.5300000000000006E-2</v>
      </c>
      <c r="N66" s="34"/>
      <c r="O66" s="89">
        <f t="shared" si="27"/>
        <v>3.3330399848237317E-2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0.18271442567997304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0.13370000000000001</v>
      </c>
      <c r="E68" s="34">
        <v>0.249</v>
      </c>
      <c r="F68" s="34">
        <v>0</v>
      </c>
      <c r="G68" s="34">
        <v>0.70779999999999998</v>
      </c>
      <c r="H68" s="34">
        <v>0.35099999999999998</v>
      </c>
      <c r="I68" s="34">
        <v>0</v>
      </c>
      <c r="J68" s="34">
        <v>0.52439999999999998</v>
      </c>
      <c r="K68" s="34">
        <v>0.48520000000000002</v>
      </c>
      <c r="L68" s="34">
        <v>0</v>
      </c>
      <c r="M68" s="34">
        <v>1.2622</v>
      </c>
      <c r="N68" s="34"/>
      <c r="O68" s="89">
        <f t="shared" si="27"/>
        <v>0.36206089844170036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2.0572140890020688E-2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3.283902141</v>
      </c>
      <c r="E70" s="354">
        <f t="shared" si="29"/>
        <v>4.9690795484000008</v>
      </c>
      <c r="F70" s="354">
        <f t="shared" si="29"/>
        <v>0</v>
      </c>
      <c r="G70" s="354">
        <f t="shared" si="29"/>
        <v>4.9690795484000008</v>
      </c>
      <c r="H70" s="354">
        <f t="shared" si="29"/>
        <v>4.9690795484000008</v>
      </c>
      <c r="I70" s="354">
        <f t="shared" si="29"/>
        <v>0</v>
      </c>
      <c r="J70" s="354">
        <f t="shared" si="29"/>
        <v>5.4239051967999998</v>
      </c>
      <c r="K70" s="354">
        <f t="shared" si="29"/>
        <v>4.9690795484000008</v>
      </c>
      <c r="L70" s="354"/>
      <c r="M70" s="354">
        <f>SUM(M71:M73,M77:M78)</f>
        <v>4.9690795484000008</v>
      </c>
      <c r="N70" s="351"/>
      <c r="O70" s="352">
        <f t="shared" si="27"/>
        <v>4.5370318608889582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1.7370000000000001</v>
      </c>
      <c r="E71" s="34">
        <v>2.5388000000000002</v>
      </c>
      <c r="F71" s="34">
        <v>0</v>
      </c>
      <c r="G71" s="34">
        <v>2.5388000000000002</v>
      </c>
      <c r="H71" s="34">
        <v>2.5388000000000002</v>
      </c>
      <c r="I71" s="34">
        <v>0</v>
      </c>
      <c r="J71" s="34">
        <v>2.7776000000000001</v>
      </c>
      <c r="K71" s="34">
        <v>2.5388000000000002</v>
      </c>
      <c r="L71" s="34">
        <v>0</v>
      </c>
      <c r="M71" s="34">
        <v>2.5388000000000002</v>
      </c>
      <c r="N71" s="39"/>
      <c r="O71" s="89">
        <f t="shared" si="27"/>
        <v>2.3344781611615582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0.73630214100000002</v>
      </c>
      <c r="E72" s="39">
        <f t="shared" ref="E72:K72" si="30">E71*0.423893</f>
        <v>1.0761795484000001</v>
      </c>
      <c r="F72" s="39">
        <f t="shared" si="30"/>
        <v>0</v>
      </c>
      <c r="G72" s="39">
        <f t="shared" si="30"/>
        <v>1.0761795484000001</v>
      </c>
      <c r="H72" s="39">
        <f t="shared" si="30"/>
        <v>1.0761795484000001</v>
      </c>
      <c r="I72" s="39">
        <f t="shared" si="30"/>
        <v>0</v>
      </c>
      <c r="J72" s="39">
        <f t="shared" si="30"/>
        <v>1.1774051968000001</v>
      </c>
      <c r="K72" s="39">
        <f t="shared" si="30"/>
        <v>1.0761795484000001</v>
      </c>
      <c r="L72" s="39"/>
      <c r="M72" s="39">
        <f t="shared" ref="M72" si="31">M71*0.423893</f>
        <v>1.0761795484000001</v>
      </c>
      <c r="N72" s="39"/>
      <c r="O72" s="89">
        <f t="shared" si="27"/>
        <v>0.98956895116925636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0.59389999999999998</v>
      </c>
      <c r="E73" s="43">
        <f t="shared" si="32"/>
        <v>1.0261</v>
      </c>
      <c r="F73" s="43">
        <f t="shared" si="32"/>
        <v>0</v>
      </c>
      <c r="G73" s="43">
        <f t="shared" ref="G73:I73" si="34">SUM(G74:G76)</f>
        <v>1.0261</v>
      </c>
      <c r="H73" s="43">
        <f t="shared" si="34"/>
        <v>1.0261</v>
      </c>
      <c r="I73" s="43">
        <f t="shared" si="34"/>
        <v>0</v>
      </c>
      <c r="J73" s="43">
        <f t="shared" si="32"/>
        <v>1.1109</v>
      </c>
      <c r="K73" s="43">
        <f t="shared" si="32"/>
        <v>1.0261</v>
      </c>
      <c r="L73" s="43"/>
      <c r="M73" s="43">
        <f t="shared" ref="M73" si="35">SUM(M74:M76)</f>
        <v>1.0261</v>
      </c>
      <c r="N73" s="43"/>
      <c r="O73" s="75">
        <f t="shared" si="27"/>
        <v>0.91352217018298443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0.53039999999999998</v>
      </c>
      <c r="E74" s="34">
        <v>0.91649999999999998</v>
      </c>
      <c r="F74" s="34">
        <v>0</v>
      </c>
      <c r="G74" s="34">
        <v>0.91649999999999998</v>
      </c>
      <c r="H74" s="34">
        <v>0.91649999999999998</v>
      </c>
      <c r="I74" s="34">
        <v>0</v>
      </c>
      <c r="J74" s="34">
        <v>0.99690000000000001</v>
      </c>
      <c r="K74" s="34">
        <v>0.91649999999999998</v>
      </c>
      <c r="L74" s="34">
        <v>0</v>
      </c>
      <c r="M74" s="34">
        <v>0.91649999999999998</v>
      </c>
      <c r="N74" s="39"/>
      <c r="O74" s="89">
        <f t="shared" si="27"/>
        <v>0.81618825295644781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5.6300000000000003E-2</v>
      </c>
      <c r="E75" s="34">
        <v>9.7199999999999995E-2</v>
      </c>
      <c r="F75" s="34">
        <v>0</v>
      </c>
      <c r="G75" s="34">
        <v>9.7199999999999995E-2</v>
      </c>
      <c r="H75" s="34">
        <v>9.7199999999999995E-2</v>
      </c>
      <c r="I75" s="34">
        <v>0</v>
      </c>
      <c r="J75" s="34">
        <v>0.1011</v>
      </c>
      <c r="K75" s="34">
        <v>9.7199999999999995E-2</v>
      </c>
      <c r="L75" s="34">
        <v>0</v>
      </c>
      <c r="M75" s="34">
        <v>9.7199999999999995E-2</v>
      </c>
      <c r="N75" s="39"/>
      <c r="O75" s="89">
        <f t="shared" si="27"/>
        <v>8.6317305154166621E-2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7.1999999999999998E-3</v>
      </c>
      <c r="E76" s="34">
        <v>1.24E-2</v>
      </c>
      <c r="F76" s="34">
        <v>0</v>
      </c>
      <c r="G76" s="34">
        <v>1.24E-2</v>
      </c>
      <c r="H76" s="34">
        <v>1.24E-2</v>
      </c>
      <c r="I76" s="34">
        <v>0</v>
      </c>
      <c r="J76" s="34">
        <v>1.29E-2</v>
      </c>
      <c r="K76" s="34">
        <v>1.24E-2</v>
      </c>
      <c r="L76" s="34">
        <v>0</v>
      </c>
      <c r="M76" s="34">
        <v>1.24E-2</v>
      </c>
      <c r="N76" s="39"/>
      <c r="O76" s="89">
        <f t="shared" si="27"/>
        <v>1.1016612072370065E-2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0.16470000000000001</v>
      </c>
      <c r="E77" s="34">
        <v>0.25190000000000001</v>
      </c>
      <c r="F77" s="34">
        <v>0</v>
      </c>
      <c r="G77" s="34">
        <v>0.25190000000000001</v>
      </c>
      <c r="H77" s="34">
        <v>0.25190000000000001</v>
      </c>
      <c r="I77" s="34">
        <v>0</v>
      </c>
      <c r="J77" s="34">
        <v>0.27479999999999999</v>
      </c>
      <c r="K77" s="34">
        <v>0.25190000000000001</v>
      </c>
      <c r="L77" s="34">
        <v>0</v>
      </c>
      <c r="M77" s="34">
        <v>0.25190000000000001</v>
      </c>
      <c r="N77" s="39"/>
      <c r="O77" s="89">
        <f t="shared" si="27"/>
        <v>0.2295082734965864</v>
      </c>
    </row>
    <row r="78" spans="1:15" x14ac:dyDescent="0.3">
      <c r="A78" s="595"/>
      <c r="B78" t="s">
        <v>117</v>
      </c>
      <c r="C78" s="34">
        <v>0</v>
      </c>
      <c r="D78" s="34">
        <v>5.1999999999999998E-2</v>
      </c>
      <c r="E78" s="34">
        <v>7.6100000000000001E-2</v>
      </c>
      <c r="F78" s="34">
        <v>0</v>
      </c>
      <c r="G78" s="34">
        <v>7.6100000000000001E-2</v>
      </c>
      <c r="H78" s="34">
        <v>7.6100000000000001E-2</v>
      </c>
      <c r="I78" s="34">
        <v>0</v>
      </c>
      <c r="J78" s="34">
        <v>8.3199999999999996E-2</v>
      </c>
      <c r="K78" s="34">
        <v>7.6100000000000001E-2</v>
      </c>
      <c r="L78" s="34">
        <v>0</v>
      </c>
      <c r="M78" s="34">
        <v>7.6100000000000001E-2</v>
      </c>
      <c r="N78" s="39"/>
      <c r="O78" s="89">
        <f t="shared" si="27"/>
        <v>6.995430487857264E-2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0.39729999999999999</v>
      </c>
      <c r="E79" s="354">
        <f t="shared" ref="E79:K79" si="36">SUM(E80:E82)</f>
        <v>0.49299999999999999</v>
      </c>
      <c r="F79" s="354">
        <f>SUM(F80:F82)</f>
        <v>0</v>
      </c>
      <c r="G79" s="354">
        <f t="shared" ref="G79:I79" si="37">SUM(G80:G82)</f>
        <v>0.49299999999999999</v>
      </c>
      <c r="H79" s="354">
        <f t="shared" si="37"/>
        <v>0.49299999999999999</v>
      </c>
      <c r="I79" s="354">
        <f t="shared" si="37"/>
        <v>0</v>
      </c>
      <c r="J79" s="354">
        <f t="shared" si="36"/>
        <v>1.0615999999999999</v>
      </c>
      <c r="K79" s="354">
        <f t="shared" si="36"/>
        <v>0.49299999999999999</v>
      </c>
      <c r="L79" s="354"/>
      <c r="M79" s="354">
        <f t="shared" ref="M79" si="38">SUM(M80:M82)</f>
        <v>0.49299999999999999</v>
      </c>
      <c r="N79" s="354"/>
      <c r="O79" s="352">
        <f t="shared" si="27"/>
        <v>0.49862628428311684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0.1865</v>
      </c>
      <c r="E80" s="34">
        <v>0.28220000000000001</v>
      </c>
      <c r="F80" s="34">
        <v>0</v>
      </c>
      <c r="G80" s="34">
        <v>0.28220000000000001</v>
      </c>
      <c r="H80" s="34">
        <v>0.28220000000000001</v>
      </c>
      <c r="I80" s="34">
        <v>0</v>
      </c>
      <c r="J80" s="34">
        <v>0.308</v>
      </c>
      <c r="K80" s="34">
        <v>0.28220000000000001</v>
      </c>
      <c r="L80" s="34">
        <v>0</v>
      </c>
      <c r="M80" s="34">
        <v>0.28220000000000001</v>
      </c>
      <c r="N80" s="39"/>
      <c r="O80" s="89">
        <f t="shared" si="27"/>
        <v>0.25766270223259491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0.21079999999999999</v>
      </c>
      <c r="E81" s="34">
        <v>0.21079999999999999</v>
      </c>
      <c r="F81" s="34">
        <v>0</v>
      </c>
      <c r="G81" s="34">
        <v>0.21079999999999999</v>
      </c>
      <c r="H81" s="34">
        <v>0.21079999999999999</v>
      </c>
      <c r="I81" s="34">
        <v>0</v>
      </c>
      <c r="J81" s="34">
        <v>0.21079999999999999</v>
      </c>
      <c r="K81" s="34">
        <v>0.21079999999999999</v>
      </c>
      <c r="L81" s="34">
        <v>0</v>
      </c>
      <c r="M81" s="34">
        <v>0.21079999999999999</v>
      </c>
      <c r="N81" s="39"/>
      <c r="O81" s="89">
        <f t="shared" si="27"/>
        <v>0.21079999999999999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3.0163582050521956E-2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3.0163582050521956E-2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0.40892409976258798</v>
      </c>
      <c r="E92" s="354">
        <f t="shared" si="41"/>
        <v>0.58227238716729124</v>
      </c>
      <c r="F92" s="354">
        <f t="shared" si="41"/>
        <v>0</v>
      </c>
      <c r="G92" s="354">
        <f t="shared" si="41"/>
        <v>0.65661569427129129</v>
      </c>
      <c r="H92" s="354">
        <f t="shared" si="41"/>
        <v>0.63190922489529133</v>
      </c>
      <c r="I92" s="354">
        <f t="shared" si="41"/>
        <v>0</v>
      </c>
      <c r="J92" s="354">
        <f t="shared" si="41"/>
        <v>0.73840037983338247</v>
      </c>
      <c r="K92" s="354">
        <f t="shared" si="41"/>
        <v>0.69609779470329136</v>
      </c>
      <c r="L92" s="354"/>
      <c r="M92" s="354">
        <f>SUM(M95,M97)</f>
        <v>0.79897392982329141</v>
      </c>
      <c r="N92" s="354"/>
      <c r="O92" s="352">
        <f t="shared" si="27"/>
        <v>0.58623034250538475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4.8070261409999997</v>
      </c>
      <c r="E94" s="360">
        <f t="shared" si="42"/>
        <v>6.8447875484000011</v>
      </c>
      <c r="F94" s="360">
        <f t="shared" si="42"/>
        <v>0</v>
      </c>
      <c r="G94" s="360">
        <f t="shared" si="42"/>
        <v>7.7187155484000014</v>
      </c>
      <c r="H94" s="360">
        <f t="shared" si="42"/>
        <v>7.4282835484000014</v>
      </c>
      <c r="I94" s="360">
        <f t="shared" si="42"/>
        <v>0</v>
      </c>
      <c r="J94" s="360">
        <f t="shared" si="42"/>
        <v>8.6801191967999998</v>
      </c>
      <c r="K94" s="360">
        <f t="shared" si="42"/>
        <v>8.1828395484000005</v>
      </c>
      <c r="L94" s="360">
        <f t="shared" si="42"/>
        <v>0</v>
      </c>
      <c r="M94" s="360">
        <f t="shared" si="42"/>
        <v>9.3921795484000015</v>
      </c>
      <c r="N94" s="361"/>
      <c r="O94" s="455">
        <f t="shared" si="27"/>
        <v>6.8913145072810531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0.100144775595453</v>
      </c>
      <c r="E95" s="354">
        <f t="shared" si="43"/>
        <v>0.14259745899581722</v>
      </c>
      <c r="F95" s="354">
        <f t="shared" si="43"/>
        <v>0</v>
      </c>
      <c r="G95" s="354">
        <f t="shared" si="43"/>
        <v>0.16080400101981723</v>
      </c>
      <c r="H95" s="354">
        <f t="shared" si="43"/>
        <v>0.15475343116381723</v>
      </c>
      <c r="I95" s="354">
        <f t="shared" si="43"/>
        <v>0</v>
      </c>
      <c r="J95" s="354">
        <f t="shared" si="43"/>
        <v>0.18083292322693439</v>
      </c>
      <c r="K95" s="354">
        <f t="shared" si="43"/>
        <v>0.17047309631181723</v>
      </c>
      <c r="L95" s="354"/>
      <c r="M95" s="354">
        <f>SUM(M96:M96)</f>
        <v>0.19566727653181723</v>
      </c>
      <c r="N95" s="354"/>
      <c r="O95" s="352">
        <f t="shared" si="27"/>
        <v>0.14356675513018619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0.100144775595453</v>
      </c>
      <c r="E96" s="246">
        <f t="shared" si="44"/>
        <v>0.14259745899581722</v>
      </c>
      <c r="F96" s="246">
        <f t="shared" si="44"/>
        <v>0</v>
      </c>
      <c r="G96" s="246">
        <f t="shared" si="44"/>
        <v>0.16080400101981723</v>
      </c>
      <c r="H96" s="246">
        <f t="shared" si="44"/>
        <v>0.15475343116381723</v>
      </c>
      <c r="I96" s="246">
        <f t="shared" si="44"/>
        <v>0</v>
      </c>
      <c r="J96" s="246">
        <f t="shared" si="44"/>
        <v>0.18083292322693439</v>
      </c>
      <c r="K96" s="246">
        <f t="shared" si="44"/>
        <v>0.17047309631181723</v>
      </c>
      <c r="L96" s="34"/>
      <c r="M96" s="246">
        <f t="shared" si="44"/>
        <v>0.19566727653181723</v>
      </c>
      <c r="N96" s="39"/>
      <c r="O96" s="246">
        <f t="shared" si="27"/>
        <v>0.14356675513018619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0.30877932416713499</v>
      </c>
      <c r="E97" s="354">
        <f t="shared" si="45"/>
        <v>0.43967492817147408</v>
      </c>
      <c r="F97" s="354">
        <f t="shared" si="45"/>
        <v>0</v>
      </c>
      <c r="G97" s="354">
        <f t="shared" si="45"/>
        <v>0.49581169325147412</v>
      </c>
      <c r="H97" s="354">
        <f t="shared" si="45"/>
        <v>0.4771557937314741</v>
      </c>
      <c r="I97" s="354">
        <f t="shared" si="45"/>
        <v>0</v>
      </c>
      <c r="J97" s="354">
        <f t="shared" si="45"/>
        <v>0.55756745660644802</v>
      </c>
      <c r="K97" s="354">
        <f t="shared" si="45"/>
        <v>0.52562469839147408</v>
      </c>
      <c r="L97" s="354"/>
      <c r="M97" s="354">
        <f t="shared" si="45"/>
        <v>0.60330665329147415</v>
      </c>
      <c r="N97" s="354"/>
      <c r="O97" s="352">
        <f t="shared" si="27"/>
        <v>0.44266358737519856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0.100144775595453</v>
      </c>
      <c r="E98" s="39">
        <f t="shared" si="46"/>
        <v>0.14259745899581722</v>
      </c>
      <c r="F98" s="39">
        <f t="shared" si="46"/>
        <v>0</v>
      </c>
      <c r="G98" s="39">
        <f t="shared" si="46"/>
        <v>0.16080400101981723</v>
      </c>
      <c r="H98" s="39">
        <f t="shared" si="46"/>
        <v>0.15475343116381723</v>
      </c>
      <c r="I98" s="39">
        <f t="shared" si="46"/>
        <v>0</v>
      </c>
      <c r="J98" s="39">
        <f t="shared" si="46"/>
        <v>0.18083292322693439</v>
      </c>
      <c r="K98" s="39">
        <f t="shared" si="46"/>
        <v>0.17047309631181723</v>
      </c>
      <c r="L98" s="39"/>
      <c r="M98" s="39">
        <f t="shared" si="46"/>
        <v>0.19566727653181723</v>
      </c>
      <c r="N98" s="39"/>
      <c r="O98" s="246">
        <f t="shared" si="27"/>
        <v>0.14356675513018619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0.20863454857168201</v>
      </c>
      <c r="E99" s="246">
        <f t="shared" si="47"/>
        <v>0.29707746917565686</v>
      </c>
      <c r="F99" s="246">
        <f t="shared" si="47"/>
        <v>0</v>
      </c>
      <c r="G99" s="246">
        <f t="shared" si="47"/>
        <v>0.33500769223165688</v>
      </c>
      <c r="H99" s="246">
        <f t="shared" si="47"/>
        <v>0.32240236256765686</v>
      </c>
      <c r="I99" s="246">
        <f t="shared" si="47"/>
        <v>0</v>
      </c>
      <c r="J99" s="246">
        <f t="shared" si="47"/>
        <v>0.37673453337951363</v>
      </c>
      <c r="K99" s="246">
        <f t="shared" si="47"/>
        <v>0.35515160207965685</v>
      </c>
      <c r="L99" s="34"/>
      <c r="M99" s="246">
        <f t="shared" si="47"/>
        <v>0.40763937675965689</v>
      </c>
      <c r="N99" s="39"/>
      <c r="O99" s="246">
        <f t="shared" si="27"/>
        <v>0.29909683224501232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1.5800000000000002E-2</v>
      </c>
      <c r="E100" s="509">
        <v>1.5800000000000002E-2</v>
      </c>
      <c r="F100" s="509">
        <v>0</v>
      </c>
      <c r="G100" s="509">
        <v>1.5800000000000002E-2</v>
      </c>
      <c r="H100" s="509">
        <v>1.5800000000000002E-2</v>
      </c>
      <c r="I100" s="509">
        <v>0</v>
      </c>
      <c r="J100" s="509">
        <v>1.5800000000000002E-2</v>
      </c>
      <c r="K100" s="509">
        <v>1.5800000000000002E-2</v>
      </c>
      <c r="L100" s="509">
        <v>0</v>
      </c>
      <c r="M100" s="509">
        <v>1.5800000000000002E-2</v>
      </c>
      <c r="N100" s="367"/>
      <c r="O100" s="368">
        <f t="shared" si="27"/>
        <v>1.5800000000000002E-2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5.2317502407625875</v>
      </c>
      <c r="E101" s="340">
        <f t="shared" si="48"/>
        <v>7.4428599355672924</v>
      </c>
      <c r="F101" s="340">
        <f t="shared" si="48"/>
        <v>0</v>
      </c>
      <c r="G101" s="340">
        <f t="shared" si="48"/>
        <v>8.3911312426712925</v>
      </c>
      <c r="H101" s="340">
        <f t="shared" si="48"/>
        <v>8.0759927732952939</v>
      </c>
      <c r="I101" s="340">
        <f t="shared" si="48"/>
        <v>0</v>
      </c>
      <c r="J101" s="340">
        <f t="shared" si="48"/>
        <v>9.4343195766333832</v>
      </c>
      <c r="K101" s="340">
        <f t="shared" si="48"/>
        <v>8.8947373431032926</v>
      </c>
      <c r="L101" s="340">
        <f t="shared" si="48"/>
        <v>0</v>
      </c>
      <c r="M101" s="340">
        <f t="shared" si="48"/>
        <v>10.206953478223292</v>
      </c>
      <c r="N101" s="356"/>
      <c r="O101" s="467">
        <f t="shared" si="27"/>
        <v>7.493344849786439</v>
      </c>
      <c r="P101" s="335" t="s">
        <v>318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0.31440685971385862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26</v>
      </c>
      <c r="E107" s="1">
        <v>93</v>
      </c>
      <c r="F107" s="1">
        <v>0</v>
      </c>
      <c r="G107" s="1">
        <v>2</v>
      </c>
      <c r="H107" s="1">
        <v>57</v>
      </c>
      <c r="I107" s="1">
        <v>0</v>
      </c>
      <c r="J107" s="1">
        <v>6</v>
      </c>
      <c r="K107" s="1">
        <v>74</v>
      </c>
      <c r="L107" s="1">
        <v>6</v>
      </c>
      <c r="M107" s="1">
        <v>43</v>
      </c>
      <c r="O107" s="1">
        <f>SUM(C107:M107)</f>
        <v>307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256669.11</v>
      </c>
      <c r="E109" s="505">
        <v>643304.81999999995</v>
      </c>
      <c r="F109" s="504">
        <v>0</v>
      </c>
      <c r="G109" s="505">
        <v>9704.83</v>
      </c>
      <c r="H109" s="505">
        <v>293272.45</v>
      </c>
      <c r="I109" s="504">
        <v>0</v>
      </c>
      <c r="J109" s="503">
        <v>37942.17</v>
      </c>
      <c r="K109" s="505">
        <v>428920.39</v>
      </c>
      <c r="L109" s="505">
        <v>17434.27</v>
      </c>
      <c r="M109" s="505">
        <v>209804.95</v>
      </c>
      <c r="N109" s="342"/>
      <c r="O109" s="344">
        <f>SUM(C109:M109)</f>
        <v>1897052.99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1.1356280000000001</v>
      </c>
      <c r="E111" s="354">
        <f t="shared" si="49"/>
        <v>1.364212</v>
      </c>
      <c r="F111" s="354">
        <f t="shared" si="49"/>
        <v>0</v>
      </c>
      <c r="G111" s="354">
        <f t="shared" si="49"/>
        <v>1.9392399999999999</v>
      </c>
      <c r="H111" s="354">
        <f t="shared" si="49"/>
        <v>2.036508</v>
      </c>
      <c r="I111" s="354"/>
      <c r="J111" s="354">
        <f t="shared" si="49"/>
        <v>2.5830000000000002</v>
      </c>
      <c r="K111" s="354">
        <f>SUM(K112:K117)</f>
        <v>2.7982639999999996</v>
      </c>
      <c r="L111" s="354">
        <f t="shared" si="49"/>
        <v>4.3119680000000002</v>
      </c>
      <c r="M111" s="354">
        <f t="shared" si="49"/>
        <v>3.956512</v>
      </c>
      <c r="N111" s="351"/>
      <c r="O111" s="352">
        <f t="shared" ref="O111:O149" si="50">(C111*$C$109+D111*$D$109+E111*$E$109+F111*$F$109+G111*$G$109+H111*$H$109+I111*$I$109+J111*$J$109+K111*$K$109+L111*$L$109+M111*$M$109)/$O$109</f>
        <v>2.1025587673633934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1.2</v>
      </c>
      <c r="K112" s="34">
        <v>1.8940999999999999</v>
      </c>
      <c r="L112" s="34">
        <v>2.4016999999999999</v>
      </c>
      <c r="M112" s="34">
        <v>2.4403000000000001</v>
      </c>
      <c r="N112" s="34"/>
      <c r="O112" s="89">
        <f t="shared" si="50"/>
        <v>1.3744048224035113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7.1999999999999995E-2</v>
      </c>
      <c r="K113" s="39">
        <f t="shared" si="51"/>
        <v>7.5763999999999998E-2</v>
      </c>
      <c r="L113" s="39">
        <f t="shared" si="51"/>
        <v>9.6068000000000001E-2</v>
      </c>
      <c r="M113" s="39">
        <f t="shared" si="51"/>
        <v>9.7612000000000004E-2</v>
      </c>
      <c r="N113" s="34"/>
      <c r="O113" s="89">
        <f t="shared" si="50"/>
        <v>5.5456206941504577E-2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4.8300000000000003E-2</v>
      </c>
      <c r="E114" s="34">
        <v>4.2299999999999997E-2</v>
      </c>
      <c r="F114" s="34">
        <v>0</v>
      </c>
      <c r="G114" s="34">
        <v>0</v>
      </c>
      <c r="H114" s="34">
        <v>1.9099999999999999E-2</v>
      </c>
      <c r="I114" s="34">
        <v>0</v>
      </c>
      <c r="J114" s="34">
        <v>0.09</v>
      </c>
      <c r="K114" s="34">
        <v>4.4299999999999999E-2</v>
      </c>
      <c r="L114" s="34">
        <v>0.32019999999999998</v>
      </c>
      <c r="M114" s="34">
        <v>5.3900000000000003E-2</v>
      </c>
      <c r="N114" s="34"/>
      <c r="O114" s="89">
        <f t="shared" si="50"/>
        <v>4.4551904862710226E-2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0.19582603688576986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0.1404</v>
      </c>
      <c r="E116" s="34">
        <v>0.21149999999999999</v>
      </c>
      <c r="F116" s="34">
        <v>0</v>
      </c>
      <c r="G116" s="34">
        <v>0.39029999999999998</v>
      </c>
      <c r="H116" s="34">
        <v>0.40589999999999998</v>
      </c>
      <c r="I116" s="34">
        <v>0</v>
      </c>
      <c r="J116" s="34">
        <v>0.65390000000000004</v>
      </c>
      <c r="K116" s="34">
        <v>0.55020000000000002</v>
      </c>
      <c r="L116" s="34">
        <v>1.2601</v>
      </c>
      <c r="M116" s="34">
        <v>1.0886</v>
      </c>
      <c r="N116" s="34"/>
      <c r="O116" s="89">
        <f t="shared" si="50"/>
        <v>0.42491557962015597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7.4042166497415548E-3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3.2235799543000003</v>
      </c>
      <c r="E118" s="354">
        <f t="shared" si="52"/>
        <v>5.1082909883999994</v>
      </c>
      <c r="F118" s="354">
        <f t="shared" si="52"/>
        <v>0</v>
      </c>
      <c r="G118" s="354">
        <f t="shared" si="52"/>
        <v>5.1082909883999994</v>
      </c>
      <c r="H118" s="354">
        <f t="shared" si="52"/>
        <v>5.1082909883999994</v>
      </c>
      <c r="I118" s="354"/>
      <c r="J118" s="354">
        <f>SUM(J119:J121,J125:J126)</f>
        <v>5.5760382236000003</v>
      </c>
      <c r="K118" s="354">
        <f>SUM(K119:K121,K125:K126)</f>
        <v>5.1082909883999994</v>
      </c>
      <c r="L118" s="354">
        <f>SUM(L119:L121,L125:L126)</f>
        <v>5.1082909883999994</v>
      </c>
      <c r="M118" s="354">
        <f>SUM(M119:M121,M125:M126)</f>
        <v>5.1082909883999994</v>
      </c>
      <c r="N118" s="351"/>
      <c r="O118" s="352">
        <f t="shared" si="50"/>
        <v>4.8626469494242421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1.7051000000000001</v>
      </c>
      <c r="E119" s="34">
        <v>2.6187999999999998</v>
      </c>
      <c r="F119" s="34">
        <v>0</v>
      </c>
      <c r="G119" s="34">
        <v>2.6187999999999998</v>
      </c>
      <c r="H119" s="34">
        <v>2.6187999999999998</v>
      </c>
      <c r="I119" s="34">
        <v>0</v>
      </c>
      <c r="J119" s="34">
        <v>2.8652000000000002</v>
      </c>
      <c r="K119" s="34">
        <v>2.6187999999999998</v>
      </c>
      <c r="L119" s="34">
        <v>2.6187999999999998</v>
      </c>
      <c r="M119" s="34">
        <v>2.6187999999999998</v>
      </c>
      <c r="N119" s="39"/>
      <c r="O119" s="89">
        <f t="shared" si="50"/>
        <v>2.5001055743271565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0.72277995430000008</v>
      </c>
      <c r="E120" s="39">
        <f t="shared" ref="E120:M120" si="53">E119*0.423893</f>
        <v>1.1100909883999999</v>
      </c>
      <c r="F120" s="39">
        <f t="shared" si="53"/>
        <v>0</v>
      </c>
      <c r="G120" s="39">
        <f t="shared" si="53"/>
        <v>1.1100909883999999</v>
      </c>
      <c r="H120" s="39">
        <f t="shared" si="53"/>
        <v>1.1100909883999999</v>
      </c>
      <c r="I120" s="39"/>
      <c r="J120" s="39">
        <f t="shared" si="53"/>
        <v>1.2145382236000002</v>
      </c>
      <c r="K120" s="39">
        <f t="shared" si="53"/>
        <v>1.1100909883999999</v>
      </c>
      <c r="L120" s="39">
        <f t="shared" si="53"/>
        <v>1.1100909883999999</v>
      </c>
      <c r="M120" s="39">
        <f t="shared" si="53"/>
        <v>1.1100909883999999</v>
      </c>
      <c r="N120" s="39"/>
      <c r="O120" s="89">
        <f t="shared" si="50"/>
        <v>1.0597772522182614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0.58290000000000008</v>
      </c>
      <c r="E121" s="43">
        <f t="shared" si="54"/>
        <v>1.0421999999999998</v>
      </c>
      <c r="F121" s="43">
        <f t="shared" si="54"/>
        <v>0</v>
      </c>
      <c r="G121" s="43">
        <f t="shared" ref="G121:H121" si="56">SUM(G122:G124)</f>
        <v>1.0421999999999998</v>
      </c>
      <c r="H121" s="43">
        <f t="shared" si="56"/>
        <v>1.0421999999999998</v>
      </c>
      <c r="I121" s="43"/>
      <c r="J121" s="43">
        <f>SUM(J122:J124)</f>
        <v>1.1282999999999999</v>
      </c>
      <c r="K121" s="43">
        <f t="shared" ref="K121:M121" si="57">SUM(K122:K124)</f>
        <v>1.0421999999999998</v>
      </c>
      <c r="L121" s="43">
        <f t="shared" si="57"/>
        <v>1.0421999999999998</v>
      </c>
      <c r="M121" s="43">
        <f t="shared" si="57"/>
        <v>1.0421999999999998</v>
      </c>
      <c r="N121" s="43"/>
      <c r="O121" s="75">
        <f t="shared" si="50"/>
        <v>0.98177928324079122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0.52070000000000005</v>
      </c>
      <c r="E122" s="34">
        <v>0.93089999999999995</v>
      </c>
      <c r="F122" s="34">
        <v>0</v>
      </c>
      <c r="G122" s="34">
        <v>0.93089999999999995</v>
      </c>
      <c r="H122" s="34">
        <v>0.93089999999999995</v>
      </c>
      <c r="I122" s="34">
        <v>0</v>
      </c>
      <c r="J122" s="34">
        <v>1.0125</v>
      </c>
      <c r="K122" s="34">
        <v>0.93089999999999995</v>
      </c>
      <c r="L122" s="34">
        <v>0.93089999999999995</v>
      </c>
      <c r="M122" s="34">
        <v>0.93089999999999995</v>
      </c>
      <c r="N122" s="39"/>
      <c r="O122" s="89">
        <f t="shared" si="50"/>
        <v>0.8770324547133499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5.5199999999999999E-2</v>
      </c>
      <c r="E123" s="34">
        <v>9.8699999999999996E-2</v>
      </c>
      <c r="F123" s="34">
        <v>0</v>
      </c>
      <c r="G123" s="34">
        <v>9.8699999999999996E-2</v>
      </c>
      <c r="H123" s="34">
        <v>9.8699999999999996E-2</v>
      </c>
      <c r="I123" s="34">
        <v>0</v>
      </c>
      <c r="J123" s="34">
        <v>0.1027</v>
      </c>
      <c r="K123" s="34">
        <v>9.8699999999999996E-2</v>
      </c>
      <c r="L123" s="34">
        <v>9.8699999999999996E-2</v>
      </c>
      <c r="M123" s="34">
        <v>9.8699999999999996E-2</v>
      </c>
      <c r="N123" s="39"/>
      <c r="O123" s="89">
        <f t="shared" si="50"/>
        <v>9.2894501859961218E-2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7.0000000000000001E-3</v>
      </c>
      <c r="E124" s="34">
        <v>1.26E-2</v>
      </c>
      <c r="F124" s="34">
        <v>0</v>
      </c>
      <c r="G124" s="34">
        <v>1.26E-2</v>
      </c>
      <c r="H124" s="34">
        <v>1.26E-2</v>
      </c>
      <c r="I124" s="34">
        <v>0</v>
      </c>
      <c r="J124" s="34">
        <v>1.3100000000000001E-2</v>
      </c>
      <c r="K124" s="34">
        <v>1.26E-2</v>
      </c>
      <c r="L124" s="34">
        <v>1.26E-2</v>
      </c>
      <c r="M124" s="34">
        <v>1.26E-2</v>
      </c>
      <c r="N124" s="39"/>
      <c r="O124" s="89">
        <f t="shared" si="50"/>
        <v>1.1852326667480173E-2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0.16170000000000001</v>
      </c>
      <c r="E125" s="34">
        <v>0.25869999999999999</v>
      </c>
      <c r="F125" s="34">
        <v>0</v>
      </c>
      <c r="G125" s="34">
        <v>0.25869999999999999</v>
      </c>
      <c r="H125" s="34">
        <v>0.25869999999999999</v>
      </c>
      <c r="I125" s="34">
        <v>0</v>
      </c>
      <c r="J125" s="34">
        <v>0.28220000000000001</v>
      </c>
      <c r="K125" s="34">
        <v>0.25869999999999999</v>
      </c>
      <c r="L125" s="34">
        <v>0.25869999999999999</v>
      </c>
      <c r="M125" s="34">
        <v>0.25869999999999999</v>
      </c>
      <c r="N125" s="39"/>
      <c r="O125" s="89">
        <f t="shared" si="50"/>
        <v>0.24604602417458041</v>
      </c>
    </row>
    <row r="126" spans="1:15" x14ac:dyDescent="0.3">
      <c r="A126" s="595"/>
      <c r="B126" t="s">
        <v>117</v>
      </c>
      <c r="C126" s="34">
        <v>0</v>
      </c>
      <c r="D126" s="34">
        <v>5.11E-2</v>
      </c>
      <c r="E126" s="34">
        <v>7.85E-2</v>
      </c>
      <c r="F126" s="34">
        <v>0</v>
      </c>
      <c r="G126" s="34">
        <v>7.85E-2</v>
      </c>
      <c r="H126" s="34">
        <v>7.85E-2</v>
      </c>
      <c r="I126" s="34">
        <v>0</v>
      </c>
      <c r="J126" s="34">
        <v>8.5800000000000001E-2</v>
      </c>
      <c r="K126" s="34">
        <v>7.85E-2</v>
      </c>
      <c r="L126" s="34">
        <v>7.85E-2</v>
      </c>
      <c r="M126" s="34">
        <v>7.85E-2</v>
      </c>
      <c r="N126" s="39"/>
      <c r="O126" s="89">
        <f t="shared" si="50"/>
        <v>7.4938815463452074E-2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0.37709999999999999</v>
      </c>
      <c r="E127" s="354">
        <f t="shared" ref="E127:H127" si="58">SUM(E128:E130)</f>
        <v>0.48410000000000003</v>
      </c>
      <c r="F127" s="354">
        <f t="shared" si="58"/>
        <v>0</v>
      </c>
      <c r="G127" s="354">
        <f t="shared" si="58"/>
        <v>0.48410000000000003</v>
      </c>
      <c r="H127" s="354">
        <f t="shared" si="58"/>
        <v>0.48410000000000003</v>
      </c>
      <c r="I127" s="354"/>
      <c r="J127" s="354">
        <f>SUM(J128:J130)</f>
        <v>1.0533999999999999</v>
      </c>
      <c r="K127" s="354">
        <f t="shared" ref="K127:M127" si="59">SUM(K128:K130)</f>
        <v>0.48410000000000003</v>
      </c>
      <c r="L127" s="354">
        <f t="shared" si="59"/>
        <v>0.48410000000000003</v>
      </c>
      <c r="M127" s="354">
        <f t="shared" si="59"/>
        <v>0.48410000000000003</v>
      </c>
      <c r="N127" s="354"/>
      <c r="O127" s="352">
        <f t="shared" si="50"/>
        <v>0.48100935497326308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0.18310000000000001</v>
      </c>
      <c r="E128" s="34">
        <v>0.29010000000000002</v>
      </c>
      <c r="F128" s="34">
        <v>0</v>
      </c>
      <c r="G128" s="34">
        <v>0.29010000000000002</v>
      </c>
      <c r="H128" s="34">
        <v>0.29010000000000002</v>
      </c>
      <c r="I128" s="34">
        <v>0</v>
      </c>
      <c r="J128" s="34">
        <v>0.31659999999999999</v>
      </c>
      <c r="K128" s="34">
        <v>0.29010000000000002</v>
      </c>
      <c r="L128" s="34">
        <v>0.29010000000000002</v>
      </c>
      <c r="M128" s="34">
        <v>0.29010000000000002</v>
      </c>
      <c r="N128" s="39"/>
      <c r="O128" s="89">
        <f t="shared" si="50"/>
        <v>0.27615303731394453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0.19400000000000001</v>
      </c>
      <c r="E129" s="34">
        <v>0.19400000000000001</v>
      </c>
      <c r="F129" s="34">
        <v>0</v>
      </c>
      <c r="G129" s="34">
        <v>0.19400000000000001</v>
      </c>
      <c r="H129" s="34">
        <v>0.19400000000000001</v>
      </c>
      <c r="I129" s="34">
        <v>0</v>
      </c>
      <c r="J129" s="34">
        <v>0.19400000000000001</v>
      </c>
      <c r="K129" s="34">
        <v>0.19400000000000001</v>
      </c>
      <c r="L129" s="34">
        <v>0.19400000000000001</v>
      </c>
      <c r="M129" s="34">
        <v>0.19400000000000001</v>
      </c>
      <c r="N129" s="39"/>
      <c r="O129" s="89">
        <f t="shared" si="50"/>
        <v>0.19399999999999998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1.0856317659318519E-2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1.0856317659318519E-2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0.40290824505639244</v>
      </c>
      <c r="E140" s="354">
        <f t="shared" si="62"/>
        <v>0.59178430301721108</v>
      </c>
      <c r="F140" s="354">
        <f t="shared" si="62"/>
        <v>0</v>
      </c>
      <c r="G140" s="354">
        <f t="shared" si="62"/>
        <v>0.64070078492121108</v>
      </c>
      <c r="H140" s="354">
        <f t="shared" si="62"/>
        <v>0.64897517914521119</v>
      </c>
      <c r="I140" s="354"/>
      <c r="J140" s="354">
        <f t="shared" si="62"/>
        <v>0.78368369480520483</v>
      </c>
      <c r="K140" s="354">
        <f t="shared" si="62"/>
        <v>0.71377623855321104</v>
      </c>
      <c r="L140" s="354">
        <f t="shared" si="62"/>
        <v>0.8425440104252111</v>
      </c>
      <c r="M140" s="354">
        <f t="shared" si="62"/>
        <v>0.81230607941721111</v>
      </c>
      <c r="N140" s="354"/>
      <c r="O140" s="352">
        <f t="shared" si="50"/>
        <v>0.63343462372455606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4.7363079543000008</v>
      </c>
      <c r="E142" s="360">
        <f t="shared" si="63"/>
        <v>6.9566029883999994</v>
      </c>
      <c r="F142" s="360">
        <f t="shared" si="63"/>
        <v>0</v>
      </c>
      <c r="G142" s="360">
        <f t="shared" si="63"/>
        <v>7.531630988399999</v>
      </c>
      <c r="H142" s="360">
        <f t="shared" si="63"/>
        <v>7.6288989883999996</v>
      </c>
      <c r="I142" s="360">
        <f t="shared" si="63"/>
        <v>0</v>
      </c>
      <c r="J142" s="360">
        <f t="shared" si="63"/>
        <v>9.2124382235999995</v>
      </c>
      <c r="K142" s="360">
        <f t="shared" si="63"/>
        <v>8.3906549883999979</v>
      </c>
      <c r="L142" s="360">
        <f t="shared" si="63"/>
        <v>9.9043589883999985</v>
      </c>
      <c r="M142" s="360">
        <f t="shared" si="63"/>
        <v>9.5489029883999983</v>
      </c>
      <c r="N142" s="361"/>
      <c r="O142" s="362">
        <f t="shared" si="50"/>
        <v>7.4462150717608973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9.8671503611931916E-2</v>
      </c>
      <c r="E143" s="354">
        <f t="shared" si="64"/>
        <v>0.14492691005733718</v>
      </c>
      <c r="F143" s="354">
        <f t="shared" si="64"/>
        <v>0</v>
      </c>
      <c r="G143" s="354">
        <f t="shared" si="64"/>
        <v>0.15690646838133718</v>
      </c>
      <c r="H143" s="354">
        <f t="shared" si="64"/>
        <v>0.15893285262533718</v>
      </c>
      <c r="I143" s="354"/>
      <c r="J143" s="354">
        <f t="shared" si="64"/>
        <v>0.19192272551225881</v>
      </c>
      <c r="K143" s="354">
        <f t="shared" si="64"/>
        <v>0.17480251537333716</v>
      </c>
      <c r="L143" s="354">
        <f t="shared" si="64"/>
        <v>0.20633751080533719</v>
      </c>
      <c r="M143" s="354">
        <f t="shared" si="64"/>
        <v>0.19893229595733716</v>
      </c>
      <c r="N143" s="354"/>
      <c r="O143" s="352">
        <f t="shared" si="50"/>
        <v>0.15512699858999479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9.8671503611931916E-2</v>
      </c>
      <c r="E144" s="246">
        <f t="shared" si="65"/>
        <v>0.14492691005733718</v>
      </c>
      <c r="F144" s="246">
        <f t="shared" si="65"/>
        <v>0</v>
      </c>
      <c r="G144" s="246">
        <f t="shared" si="65"/>
        <v>0.15690646838133718</v>
      </c>
      <c r="H144" s="246">
        <f t="shared" si="65"/>
        <v>0.15893285262533718</v>
      </c>
      <c r="I144" s="34"/>
      <c r="J144" s="246">
        <f t="shared" si="65"/>
        <v>0.19192272551225881</v>
      </c>
      <c r="K144" s="246">
        <f t="shared" si="65"/>
        <v>0.17480251537333716</v>
      </c>
      <c r="L144" s="246">
        <f t="shared" si="65"/>
        <v>0.20633751080533719</v>
      </c>
      <c r="M144" s="246">
        <f t="shared" si="65"/>
        <v>0.19893229595733716</v>
      </c>
      <c r="N144" s="39"/>
      <c r="O144" s="246">
        <f t="shared" si="50"/>
        <v>0.15512699858999479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0.30423674144446056</v>
      </c>
      <c r="E145" s="354">
        <f t="shared" ref="E145:M145" si="66">SUM(E146,E147)</f>
        <v>0.44685739295987392</v>
      </c>
      <c r="F145" s="354">
        <f t="shared" si="66"/>
        <v>0</v>
      </c>
      <c r="G145" s="354">
        <f t="shared" si="66"/>
        <v>0.48379431653987393</v>
      </c>
      <c r="H145" s="354">
        <f t="shared" si="66"/>
        <v>0.49004232651987401</v>
      </c>
      <c r="I145" s="354"/>
      <c r="J145" s="354">
        <f t="shared" si="66"/>
        <v>0.59176096929294597</v>
      </c>
      <c r="K145" s="354">
        <f t="shared" si="66"/>
        <v>0.53897372317987391</v>
      </c>
      <c r="L145" s="354">
        <f t="shared" si="66"/>
        <v>0.63620649961987397</v>
      </c>
      <c r="M145" s="354">
        <f t="shared" si="66"/>
        <v>0.61337378345987392</v>
      </c>
      <c r="N145" s="354"/>
      <c r="O145" s="352">
        <f t="shared" si="50"/>
        <v>0.47830762513456132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9.8671503611931916E-2</v>
      </c>
      <c r="E146" s="39">
        <f>E144</f>
        <v>0.14492691005733718</v>
      </c>
      <c r="F146" s="39">
        <f t="shared" si="67"/>
        <v>0</v>
      </c>
      <c r="G146" s="39">
        <f t="shared" si="67"/>
        <v>0.15690646838133718</v>
      </c>
      <c r="H146" s="39">
        <f t="shared" si="67"/>
        <v>0.15893285262533718</v>
      </c>
      <c r="I146" s="39"/>
      <c r="J146" s="39">
        <f t="shared" si="67"/>
        <v>0.19192272551225881</v>
      </c>
      <c r="K146" s="39">
        <f t="shared" si="67"/>
        <v>0.17480251537333716</v>
      </c>
      <c r="L146" s="39">
        <f t="shared" si="67"/>
        <v>0.20633751080533719</v>
      </c>
      <c r="M146" s="39">
        <f t="shared" si="67"/>
        <v>0.19893229595733716</v>
      </c>
      <c r="N146" s="39"/>
      <c r="O146" s="39">
        <f t="shared" si="50"/>
        <v>0.15512699858999479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0.20556523783252864</v>
      </c>
      <c r="E147" s="246">
        <f t="shared" si="68"/>
        <v>0.30193048290253677</v>
      </c>
      <c r="F147" s="246">
        <f t="shared" si="68"/>
        <v>0</v>
      </c>
      <c r="G147" s="246">
        <f t="shared" si="68"/>
        <v>0.32688784815853678</v>
      </c>
      <c r="H147" s="246">
        <f t="shared" si="68"/>
        <v>0.33110947389453682</v>
      </c>
      <c r="I147" s="34"/>
      <c r="J147" s="246">
        <f t="shared" si="68"/>
        <v>0.39983824378068722</v>
      </c>
      <c r="K147" s="246">
        <f t="shared" si="68"/>
        <v>0.36417120780653672</v>
      </c>
      <c r="L147" s="246">
        <f t="shared" si="68"/>
        <v>0.42986898881453678</v>
      </c>
      <c r="M147" s="246">
        <f t="shared" si="68"/>
        <v>0.41444148750253673</v>
      </c>
      <c r="N147" s="39"/>
      <c r="O147" s="246">
        <f t="shared" si="50"/>
        <v>0.32318062654456647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1.6899999999999998E-2</v>
      </c>
      <c r="E148" s="509">
        <v>1.6899999999999998E-2</v>
      </c>
      <c r="F148" s="509">
        <v>0</v>
      </c>
      <c r="G148" s="509">
        <v>1.6899999999999998E-2</v>
      </c>
      <c r="H148" s="509">
        <v>1.6899999999999998E-2</v>
      </c>
      <c r="I148" s="509">
        <v>0</v>
      </c>
      <c r="J148" s="509">
        <v>1.6899999999999998E-2</v>
      </c>
      <c r="K148" s="509">
        <v>1.6899999999999998E-2</v>
      </c>
      <c r="L148" s="509">
        <v>1.6899999999999998E-2</v>
      </c>
      <c r="M148" s="509">
        <v>1.6899999999999998E-2</v>
      </c>
      <c r="N148" s="367"/>
      <c r="O148" s="368">
        <f t="shared" si="50"/>
        <v>1.6899999999999998E-2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5.1561161993563926</v>
      </c>
      <c r="E149" s="340">
        <f t="shared" si="69"/>
        <v>7.56528729141721</v>
      </c>
      <c r="F149" s="340">
        <f t="shared" si="69"/>
        <v>0</v>
      </c>
      <c r="G149" s="340">
        <f t="shared" si="69"/>
        <v>8.1892317733212092</v>
      </c>
      <c r="H149" s="340">
        <f t="shared" si="69"/>
        <v>8.29477416754521</v>
      </c>
      <c r="I149" s="340">
        <f t="shared" si="69"/>
        <v>0</v>
      </c>
      <c r="J149" s="340">
        <f t="shared" si="69"/>
        <v>10.013021918405205</v>
      </c>
      <c r="K149" s="340">
        <f t="shared" si="69"/>
        <v>9.1213312269532079</v>
      </c>
      <c r="L149" s="340">
        <f t="shared" si="69"/>
        <v>10.763802998825209</v>
      </c>
      <c r="M149" s="340">
        <f t="shared" si="69"/>
        <v>10.37810906781721</v>
      </c>
      <c r="N149" s="369"/>
      <c r="O149" s="467">
        <f t="shared" si="50"/>
        <v>8.0965496954854537</v>
      </c>
      <c r="P149" t="s">
        <v>319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0.33971621689709497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134</v>
      </c>
      <c r="F155" s="1">
        <v>0</v>
      </c>
      <c r="G155" s="1">
        <v>0</v>
      </c>
      <c r="H155" s="1">
        <v>60</v>
      </c>
      <c r="I155" s="1">
        <v>0</v>
      </c>
      <c r="J155" s="1">
        <v>0</v>
      </c>
      <c r="K155" s="1">
        <v>46</v>
      </c>
      <c r="L155" s="1">
        <v>11</v>
      </c>
      <c r="M155" s="1">
        <v>70</v>
      </c>
      <c r="O155" s="1">
        <f>SUM(C155:M155)</f>
        <v>346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229880.16</v>
      </c>
      <c r="E157" s="505">
        <v>931707.96</v>
      </c>
      <c r="F157" s="504">
        <v>0</v>
      </c>
      <c r="G157" s="504">
        <v>0</v>
      </c>
      <c r="H157" s="505">
        <v>342356.75</v>
      </c>
      <c r="I157" s="504">
        <v>0</v>
      </c>
      <c r="J157" s="502">
        <v>0</v>
      </c>
      <c r="K157" s="505">
        <v>273434.55</v>
      </c>
      <c r="L157" s="505">
        <v>48537.59</v>
      </c>
      <c r="M157" s="505">
        <v>327669.53000000003</v>
      </c>
      <c r="N157" s="342"/>
      <c r="O157" s="344">
        <f>SUM(C157:M157)</f>
        <v>2159477.09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0.82079999999999997</v>
      </c>
      <c r="D159" s="354">
        <f>SUM(D160:D164)</f>
        <v>1.1079239999999999</v>
      </c>
      <c r="E159" s="354">
        <f t="shared" ref="E159:H159" si="70">SUM(E160:E164)</f>
        <v>1.3501079999999999</v>
      </c>
      <c r="F159" s="354">
        <f t="shared" si="70"/>
        <v>0</v>
      </c>
      <c r="G159" s="354">
        <f t="shared" si="70"/>
        <v>0</v>
      </c>
      <c r="H159" s="354">
        <f t="shared" si="70"/>
        <v>2.0074079999999999</v>
      </c>
      <c r="I159" s="354"/>
      <c r="J159" s="354"/>
      <c r="K159" s="354">
        <f>SUM(K160:K164)</f>
        <v>2.8024639999999996</v>
      </c>
      <c r="L159" s="354">
        <f>SUM(L160:L164)</f>
        <v>3.4118600000000003</v>
      </c>
      <c r="M159" s="354">
        <f t="shared" ref="M159" si="71">SUM(M160:M164)</f>
        <v>4.0070360000000003</v>
      </c>
      <c r="N159" s="354"/>
      <c r="O159" s="352">
        <f t="shared" ref="O159:O197" si="72">(C159*$C$157+D159*$D$157+E159*$E$157+F159*$F$157+G159*$G$157+H159*$H$157+I159*$I$157+J159*$J$157+K159*$K$157+L159*$L$157+M159*$M$157)/$O$157</f>
        <v>2.0604795147204826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2.1190000000000002</v>
      </c>
      <c r="M160" s="34">
        <v>2.4609000000000001</v>
      </c>
      <c r="N160" s="34"/>
      <c r="O160" s="89">
        <f t="shared" si="72"/>
        <v>1.3522679002720981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8.4760000000000016E-2</v>
      </c>
      <c r="M161" s="39">
        <f t="shared" si="73"/>
        <v>9.843600000000001E-2</v>
      </c>
      <c r="N161" s="34"/>
      <c r="O161" s="89">
        <f t="shared" si="72"/>
        <v>5.409071601088393E-2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2.9399999999999999E-2</v>
      </c>
      <c r="F162" s="34">
        <v>0</v>
      </c>
      <c r="G162" s="34">
        <v>0</v>
      </c>
      <c r="H162" s="34">
        <v>2.69E-2</v>
      </c>
      <c r="I162" s="34">
        <v>0</v>
      </c>
      <c r="J162" s="34">
        <v>0</v>
      </c>
      <c r="K162" s="34">
        <v>6.0600000000000001E-2</v>
      </c>
      <c r="L162" s="34">
        <v>0.14449999999999999</v>
      </c>
      <c r="M162" s="34">
        <v>3.8699999999999998E-2</v>
      </c>
      <c r="N162" s="34"/>
      <c r="O162" s="89">
        <f t="shared" si="72"/>
        <v>3.5488346634416024E-2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0.19488420479793095</v>
      </c>
    </row>
    <row r="164" spans="1:15" x14ac:dyDescent="0.3">
      <c r="A164" s="2" t="s">
        <v>6</v>
      </c>
      <c r="B164" t="s">
        <v>33</v>
      </c>
      <c r="C164" s="34">
        <v>0.1293</v>
      </c>
      <c r="D164" s="34">
        <v>0.1447</v>
      </c>
      <c r="E164" s="34">
        <v>0.2104</v>
      </c>
      <c r="F164" s="34">
        <v>0</v>
      </c>
      <c r="G164" s="34">
        <v>0</v>
      </c>
      <c r="H164" s="34">
        <v>0.36899999999999999</v>
      </c>
      <c r="I164" s="34">
        <v>0</v>
      </c>
      <c r="J164" s="34">
        <v>0</v>
      </c>
      <c r="K164" s="34">
        <v>0.53820000000000001</v>
      </c>
      <c r="L164" s="34">
        <v>0.82979999999999998</v>
      </c>
      <c r="M164" s="34">
        <v>1.133</v>
      </c>
      <c r="N164" s="34"/>
      <c r="O164" s="89">
        <f t="shared" si="72"/>
        <v>0.42374834700515396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3.3449513112</v>
      </c>
      <c r="D166" s="354">
        <f t="shared" si="74"/>
        <v>3.3449513112</v>
      </c>
      <c r="E166" s="354">
        <f t="shared" si="74"/>
        <v>5.2584879913</v>
      </c>
      <c r="F166" s="354">
        <f t="shared" si="74"/>
        <v>0</v>
      </c>
      <c r="G166" s="354">
        <f t="shared" si="74"/>
        <v>0</v>
      </c>
      <c r="H166" s="354">
        <f t="shared" si="74"/>
        <v>5.2584879913</v>
      </c>
      <c r="I166" s="354"/>
      <c r="J166" s="354"/>
      <c r="K166" s="354">
        <f>SUM(K167:K169,K173:K174)</f>
        <v>5.2584879913</v>
      </c>
      <c r="L166" s="354">
        <f>SUM(L167:L169,L173:L174)</f>
        <v>5.2584879913</v>
      </c>
      <c r="M166" s="354">
        <f>SUM(M167:M169,M173:M174)</f>
        <v>5.2584879913</v>
      </c>
      <c r="N166" s="351"/>
      <c r="O166" s="352">
        <f t="shared" si="72"/>
        <v>5.0495689415136376</v>
      </c>
    </row>
    <row r="167" spans="1:15" x14ac:dyDescent="0.3">
      <c r="A167" s="2" t="s">
        <v>115</v>
      </c>
      <c r="B167" t="s">
        <v>114</v>
      </c>
      <c r="C167" s="34">
        <v>1.7784</v>
      </c>
      <c r="D167" s="34">
        <v>1.7784</v>
      </c>
      <c r="E167" s="34">
        <v>2.7141000000000002</v>
      </c>
      <c r="F167" s="34">
        <v>0</v>
      </c>
      <c r="G167" s="34">
        <v>0</v>
      </c>
      <c r="H167" s="34">
        <v>2.7141000000000002</v>
      </c>
      <c r="I167" s="34">
        <v>0</v>
      </c>
      <c r="J167" s="34">
        <v>0</v>
      </c>
      <c r="K167" s="34">
        <v>2.7141000000000002</v>
      </c>
      <c r="L167" s="34">
        <v>2.7141000000000002</v>
      </c>
      <c r="M167" s="34">
        <v>2.7141000000000002</v>
      </c>
      <c r="N167" s="39"/>
      <c r="O167" s="89">
        <f t="shared" si="72"/>
        <v>2.6119407067300719</v>
      </c>
    </row>
    <row r="168" spans="1:15" x14ac:dyDescent="0.3">
      <c r="A168" s="2" t="s">
        <v>116</v>
      </c>
      <c r="B168" t="s">
        <v>117</v>
      </c>
      <c r="C168" s="39">
        <f>C167*0.423893</f>
        <v>0.75385131120000004</v>
      </c>
      <c r="D168" s="39">
        <f>D167*0.423893</f>
        <v>0.75385131120000004</v>
      </c>
      <c r="E168" s="39">
        <f t="shared" ref="E168:H168" si="75">E167*0.423893</f>
        <v>1.1504879913000001</v>
      </c>
      <c r="F168" s="39">
        <f t="shared" si="75"/>
        <v>0</v>
      </c>
      <c r="G168" s="39">
        <f t="shared" si="75"/>
        <v>0</v>
      </c>
      <c r="H168" s="39">
        <f t="shared" si="75"/>
        <v>1.1504879913000001</v>
      </c>
      <c r="I168" s="39"/>
      <c r="J168" s="39"/>
      <c r="K168" s="39">
        <f t="shared" ref="K168:M168" si="76">K167*0.423893</f>
        <v>1.1504879913000001</v>
      </c>
      <c r="L168" s="39">
        <f t="shared" si="76"/>
        <v>1.1504879913000001</v>
      </c>
      <c r="M168" s="39">
        <f t="shared" si="76"/>
        <v>1.1504879913000001</v>
      </c>
      <c r="N168" s="39"/>
      <c r="O168" s="89">
        <f t="shared" si="72"/>
        <v>1.1071833819979306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0.59189999999999998</v>
      </c>
      <c r="D169" s="43">
        <f t="shared" ref="D169" si="78">SUM(D170:D172)</f>
        <v>0.59189999999999998</v>
      </c>
      <c r="E169" s="43">
        <f t="shared" si="77"/>
        <v>1.0468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1.0468</v>
      </c>
      <c r="I169" s="43"/>
      <c r="J169" s="43"/>
      <c r="K169" s="43">
        <f t="shared" ref="K169:M169" si="80">SUM(K170:K172)</f>
        <v>1.0468</v>
      </c>
      <c r="L169" s="43">
        <f t="shared" si="80"/>
        <v>1.0468</v>
      </c>
      <c r="M169" s="43">
        <f t="shared" si="80"/>
        <v>1.0468</v>
      </c>
      <c r="N169" s="43"/>
      <c r="O169" s="75">
        <f t="shared" si="72"/>
        <v>0.99713422837609267</v>
      </c>
    </row>
    <row r="170" spans="1:15" x14ac:dyDescent="0.3">
      <c r="A170" s="2" t="s">
        <v>9</v>
      </c>
      <c r="B170" t="s">
        <v>108</v>
      </c>
      <c r="C170" s="34">
        <v>0.52869999999999995</v>
      </c>
      <c r="D170" s="34">
        <v>0.52869999999999995</v>
      </c>
      <c r="E170" s="34">
        <v>0.93500000000000005</v>
      </c>
      <c r="F170" s="34">
        <v>0</v>
      </c>
      <c r="G170" s="34">
        <v>0</v>
      </c>
      <c r="H170" s="34">
        <v>0.93500000000000005</v>
      </c>
      <c r="I170" s="34">
        <v>0</v>
      </c>
      <c r="J170" s="34">
        <v>0</v>
      </c>
      <c r="K170" s="34">
        <v>0.93500000000000005</v>
      </c>
      <c r="L170" s="34">
        <v>0.93500000000000005</v>
      </c>
      <c r="M170" s="34">
        <v>0.93500000000000005</v>
      </c>
      <c r="N170" s="39"/>
      <c r="O170" s="89">
        <f t="shared" si="72"/>
        <v>0.89064035390021223</v>
      </c>
    </row>
    <row r="171" spans="1:15" x14ac:dyDescent="0.3">
      <c r="A171" s="2" t="s">
        <v>10</v>
      </c>
      <c r="B171" t="s">
        <v>109</v>
      </c>
      <c r="C171" s="34">
        <v>5.6099999999999997E-2</v>
      </c>
      <c r="D171" s="34">
        <v>5.6099999999999997E-2</v>
      </c>
      <c r="E171" s="34">
        <v>9.9199999999999997E-2</v>
      </c>
      <c r="F171" s="34">
        <v>0</v>
      </c>
      <c r="G171" s="34">
        <v>0</v>
      </c>
      <c r="H171" s="34">
        <v>9.9199999999999997E-2</v>
      </c>
      <c r="I171" s="34">
        <v>0</v>
      </c>
      <c r="J171" s="34">
        <v>0</v>
      </c>
      <c r="K171" s="34">
        <v>9.9199999999999997E-2</v>
      </c>
      <c r="L171" s="34">
        <v>9.9199999999999997E-2</v>
      </c>
      <c r="M171" s="34">
        <v>9.9199999999999997E-2</v>
      </c>
      <c r="N171" s="39"/>
      <c r="O171" s="89">
        <f t="shared" si="72"/>
        <v>9.4494361932313906E-2</v>
      </c>
    </row>
    <row r="172" spans="1:15" x14ac:dyDescent="0.3">
      <c r="A172" s="2" t="s">
        <v>11</v>
      </c>
      <c r="B172" t="s">
        <v>110</v>
      </c>
      <c r="C172" s="34">
        <v>7.1000000000000004E-3</v>
      </c>
      <c r="D172" s="34">
        <v>7.1000000000000004E-3</v>
      </c>
      <c r="E172" s="34">
        <v>1.26E-2</v>
      </c>
      <c r="F172" s="34">
        <v>0</v>
      </c>
      <c r="G172" s="34">
        <v>0</v>
      </c>
      <c r="H172" s="34">
        <v>1.26E-2</v>
      </c>
      <c r="I172" s="34">
        <v>0</v>
      </c>
      <c r="J172" s="34">
        <v>0</v>
      </c>
      <c r="K172" s="34">
        <v>1.26E-2</v>
      </c>
      <c r="L172" s="34">
        <v>1.26E-2</v>
      </c>
      <c r="M172" s="34">
        <v>1.26E-2</v>
      </c>
      <c r="N172" s="39"/>
      <c r="O172" s="89">
        <f t="shared" si="72"/>
        <v>1.1999512543566739E-2</v>
      </c>
    </row>
    <row r="173" spans="1:15" x14ac:dyDescent="0.3">
      <c r="A173" s="595" t="s">
        <v>14</v>
      </c>
      <c r="B173" t="s">
        <v>118</v>
      </c>
      <c r="C173" s="34">
        <v>0.16750000000000001</v>
      </c>
      <c r="D173" s="34">
        <v>0.16750000000000001</v>
      </c>
      <c r="E173" s="34">
        <v>0.26579999999999998</v>
      </c>
      <c r="F173" s="34">
        <v>0</v>
      </c>
      <c r="G173" s="34">
        <v>0</v>
      </c>
      <c r="H173" s="34">
        <v>0.26579999999999998</v>
      </c>
      <c r="I173" s="34">
        <v>0</v>
      </c>
      <c r="J173" s="34">
        <v>0</v>
      </c>
      <c r="K173" s="34">
        <v>0.26579999999999998</v>
      </c>
      <c r="L173" s="34">
        <v>0.26579999999999998</v>
      </c>
      <c r="M173" s="34">
        <v>0.26579999999999998</v>
      </c>
      <c r="N173" s="39"/>
      <c r="O173" s="89">
        <f t="shared" si="72"/>
        <v>0.25506765146047461</v>
      </c>
    </row>
    <row r="174" spans="1:15" x14ac:dyDescent="0.3">
      <c r="A174" s="595"/>
      <c r="B174" t="s">
        <v>117</v>
      </c>
      <c r="C174" s="34">
        <v>5.33E-2</v>
      </c>
      <c r="D174" s="34">
        <v>5.33E-2</v>
      </c>
      <c r="E174" s="34">
        <v>8.1299999999999997E-2</v>
      </c>
      <c r="F174" s="34">
        <v>0</v>
      </c>
      <c r="G174" s="34">
        <v>0</v>
      </c>
      <c r="H174" s="34">
        <v>8.1299999999999997E-2</v>
      </c>
      <c r="I174" s="34">
        <v>0</v>
      </c>
      <c r="J174" s="34">
        <v>0</v>
      </c>
      <c r="K174" s="34">
        <v>8.1299999999999997E-2</v>
      </c>
      <c r="L174" s="34">
        <v>8.1299999999999997E-2</v>
      </c>
      <c r="M174" s="34">
        <v>8.1299999999999997E-2</v>
      </c>
      <c r="N174" s="39"/>
      <c r="O174" s="89">
        <f t="shared" si="72"/>
        <v>7.8242972949067027E-2</v>
      </c>
    </row>
    <row r="175" spans="1:15" x14ac:dyDescent="0.3">
      <c r="A175" s="349">
        <v>6</v>
      </c>
      <c r="B175" s="350" t="s">
        <v>42</v>
      </c>
      <c r="C175" s="354">
        <f>SUM(C176:C177)</f>
        <v>0.37409999999999999</v>
      </c>
      <c r="D175" s="354">
        <f>SUM(D176:D177)</f>
        <v>0.37409999999999999</v>
      </c>
      <c r="E175" s="354">
        <f t="shared" ref="E175:H175" si="81">SUM(E176:E177)</f>
        <v>0.48280000000000001</v>
      </c>
      <c r="F175" s="354">
        <f t="shared" si="81"/>
        <v>0</v>
      </c>
      <c r="G175" s="354">
        <f t="shared" si="81"/>
        <v>0</v>
      </c>
      <c r="H175" s="354">
        <f t="shared" si="81"/>
        <v>0.48280000000000001</v>
      </c>
      <c r="I175" s="354"/>
      <c r="J175" s="354"/>
      <c r="K175" s="354">
        <f t="shared" ref="K175:M175" si="82">SUM(K176:K177)</f>
        <v>0.48280000000000001</v>
      </c>
      <c r="L175" s="354">
        <f t="shared" si="82"/>
        <v>0.48280000000000001</v>
      </c>
      <c r="M175" s="354">
        <f t="shared" si="82"/>
        <v>0.48280000000000001</v>
      </c>
      <c r="N175" s="354"/>
      <c r="O175" s="352">
        <f t="shared" si="72"/>
        <v>0.47093218427012812</v>
      </c>
    </row>
    <row r="176" spans="1:15" x14ac:dyDescent="0.3">
      <c r="A176" s="2" t="s">
        <v>15</v>
      </c>
      <c r="B176" t="s">
        <v>43</v>
      </c>
      <c r="C176" s="34">
        <v>0.18990000000000001</v>
      </c>
      <c r="D176" s="34">
        <v>0.18990000000000001</v>
      </c>
      <c r="E176" s="34">
        <v>0.29859999999999998</v>
      </c>
      <c r="F176" s="34">
        <v>0</v>
      </c>
      <c r="G176" s="34">
        <v>0</v>
      </c>
      <c r="H176" s="34">
        <v>0.29859999999999998</v>
      </c>
      <c r="I176" s="34">
        <v>0</v>
      </c>
      <c r="J176" s="34">
        <v>0</v>
      </c>
      <c r="K176" s="34">
        <v>0.29859999999999998</v>
      </c>
      <c r="L176" s="34">
        <v>0.29859999999999998</v>
      </c>
      <c r="M176" s="34">
        <v>0.29859999999999998</v>
      </c>
      <c r="N176" s="39"/>
      <c r="O176" s="89">
        <f t="shared" si="72"/>
        <v>0.28673218427012814</v>
      </c>
    </row>
    <row r="177" spans="1:17" x14ac:dyDescent="0.3">
      <c r="A177" s="2" t="s">
        <v>16</v>
      </c>
      <c r="B177" t="s">
        <v>44</v>
      </c>
      <c r="C177" s="34">
        <v>0.1842</v>
      </c>
      <c r="D177" s="34">
        <v>0.1842</v>
      </c>
      <c r="E177" s="34">
        <v>0.1842</v>
      </c>
      <c r="F177" s="34">
        <v>0</v>
      </c>
      <c r="G177" s="34">
        <v>0</v>
      </c>
      <c r="H177" s="34">
        <v>0.1842</v>
      </c>
      <c r="I177" s="34">
        <v>0</v>
      </c>
      <c r="J177" s="34">
        <v>0</v>
      </c>
      <c r="K177" s="34">
        <v>0.1842</v>
      </c>
      <c r="L177" s="34">
        <v>0.1842</v>
      </c>
      <c r="M177" s="34">
        <v>0.1842</v>
      </c>
      <c r="N177" s="39"/>
      <c r="O177" s="89">
        <f t="shared" si="72"/>
        <v>0.1842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0.38619607134116157</v>
      </c>
      <c r="D188" s="354">
        <f t="shared" si="85"/>
        <v>0.41062113577316162</v>
      </c>
      <c r="E188" s="354">
        <f t="shared" si="85"/>
        <v>0.60325087418790846</v>
      </c>
      <c r="F188" s="354">
        <f t="shared" si="85"/>
        <v>0</v>
      </c>
      <c r="G188" s="354">
        <f t="shared" si="85"/>
        <v>0</v>
      </c>
      <c r="H188" s="354">
        <f t="shared" si="85"/>
        <v>0.65916607058790844</v>
      </c>
      <c r="I188" s="354"/>
      <c r="J188" s="354"/>
      <c r="K188" s="354">
        <f>SUM(K191,K193)</f>
        <v>0.72679989439590831</v>
      </c>
      <c r="L188" s="354">
        <f>SUM(L191,L193)</f>
        <v>0.77863999332390854</v>
      </c>
      <c r="M188" s="354">
        <f>SUM(M191,M193)</f>
        <v>0.82927042529190853</v>
      </c>
      <c r="N188" s="354"/>
      <c r="O188" s="352">
        <f t="shared" si="72"/>
        <v>0.64489886112641548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4.5398513111999996</v>
      </c>
      <c r="D190" s="360">
        <f t="shared" si="86"/>
        <v>4.8269753112</v>
      </c>
      <c r="E190" s="360">
        <f t="shared" si="86"/>
        <v>7.0913959912999998</v>
      </c>
      <c r="F190" s="360">
        <f t="shared" si="86"/>
        <v>0</v>
      </c>
      <c r="G190" s="360">
        <f t="shared" si="86"/>
        <v>0</v>
      </c>
      <c r="H190" s="360">
        <f t="shared" si="86"/>
        <v>7.7486959913</v>
      </c>
      <c r="I190" s="360">
        <f t="shared" si="86"/>
        <v>0</v>
      </c>
      <c r="J190" s="360">
        <f t="shared" si="86"/>
        <v>0</v>
      </c>
      <c r="K190" s="360">
        <f t="shared" si="86"/>
        <v>8.5437519912999988</v>
      </c>
      <c r="L190" s="360">
        <f t="shared" si="86"/>
        <v>9.1531479913000009</v>
      </c>
      <c r="M190" s="360">
        <f t="shared" si="86"/>
        <v>9.7483239913000013</v>
      </c>
      <c r="N190" s="361"/>
      <c r="O190" s="362">
        <f t="shared" si="72"/>
        <v>7.580980640504249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9.4578722366229592E-2</v>
      </c>
      <c r="D191" s="354">
        <f t="shared" si="87"/>
        <v>0.1005603766582296</v>
      </c>
      <c r="E191" s="354">
        <f t="shared" si="87"/>
        <v>0.14773505268675291</v>
      </c>
      <c r="F191" s="354">
        <f t="shared" si="87"/>
        <v>0</v>
      </c>
      <c r="G191" s="354">
        <f t="shared" si="87"/>
        <v>0</v>
      </c>
      <c r="H191" s="354">
        <f t="shared" si="87"/>
        <v>0.16142858358675291</v>
      </c>
      <c r="I191" s="354"/>
      <c r="J191" s="354"/>
      <c r="K191" s="354">
        <f>SUM(K192:K192)</f>
        <v>0.17799198523475288</v>
      </c>
      <c r="L191" s="354">
        <f>SUM(L192:L192)</f>
        <v>0.19068753210275294</v>
      </c>
      <c r="M191" s="354">
        <f>SUM(M192:M192)</f>
        <v>0.20308683371075292</v>
      </c>
      <c r="N191" s="354"/>
      <c r="O191" s="352">
        <f t="shared" si="72"/>
        <v>0.15793456968362504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9.4578722366229592E-2</v>
      </c>
      <c r="D192" s="246">
        <f t="shared" si="88"/>
        <v>0.1005603766582296</v>
      </c>
      <c r="E192" s="246">
        <f t="shared" si="88"/>
        <v>0.14773505268675291</v>
      </c>
      <c r="F192" s="246">
        <f t="shared" si="88"/>
        <v>0</v>
      </c>
      <c r="G192" s="246">
        <f t="shared" si="88"/>
        <v>0</v>
      </c>
      <c r="H192" s="246">
        <f t="shared" si="88"/>
        <v>0.16142858358675291</v>
      </c>
      <c r="I192" s="34"/>
      <c r="J192" s="39"/>
      <c r="K192" s="246">
        <f>0.020833*K190</f>
        <v>0.17799198523475288</v>
      </c>
      <c r="L192" s="246">
        <f t="shared" ref="L192:M192" si="89">0.020833*L190</f>
        <v>0.19068753210275294</v>
      </c>
      <c r="M192" s="246">
        <f t="shared" si="89"/>
        <v>0.20308683371075292</v>
      </c>
      <c r="N192" s="39"/>
      <c r="O192" s="246">
        <f t="shared" si="72"/>
        <v>0.15793456968362504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0.29161734897493197</v>
      </c>
      <c r="D193" s="354">
        <f>SUM(D194,D195)</f>
        <v>0.31006075911493203</v>
      </c>
      <c r="E193" s="354">
        <f t="shared" ref="E193:M193" si="90">SUM(E194,E195)</f>
        <v>0.45551582150115555</v>
      </c>
      <c r="F193" s="354">
        <f t="shared" si="90"/>
        <v>0</v>
      </c>
      <c r="G193" s="354">
        <f t="shared" si="90"/>
        <v>0</v>
      </c>
      <c r="H193" s="354">
        <f t="shared" si="90"/>
        <v>0.4977374870011555</v>
      </c>
      <c r="I193" s="354"/>
      <c r="J193" s="354"/>
      <c r="K193" s="354">
        <f t="shared" si="90"/>
        <v>0.54880790916115541</v>
      </c>
      <c r="L193" s="354">
        <f t="shared" si="90"/>
        <v>0.58795246122115563</v>
      </c>
      <c r="M193" s="354">
        <f t="shared" si="90"/>
        <v>0.62618359158115555</v>
      </c>
      <c r="N193" s="354"/>
      <c r="O193" s="352">
        <f t="shared" si="72"/>
        <v>0.48696429144279041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9.4578722366229592E-2</v>
      </c>
      <c r="D194" s="39">
        <f t="shared" ref="D194:M194" si="91">D192</f>
        <v>0.1005603766582296</v>
      </c>
      <c r="E194" s="39">
        <f t="shared" si="91"/>
        <v>0.14773505268675291</v>
      </c>
      <c r="F194" s="39">
        <f t="shared" si="91"/>
        <v>0</v>
      </c>
      <c r="G194" s="39">
        <f t="shared" si="91"/>
        <v>0</v>
      </c>
      <c r="H194" s="39">
        <f>H192</f>
        <v>0.16142858358675291</v>
      </c>
      <c r="I194" s="39"/>
      <c r="J194" s="39"/>
      <c r="K194" s="39">
        <f t="shared" si="91"/>
        <v>0.17799198523475288</v>
      </c>
      <c r="L194" s="39">
        <f t="shared" si="91"/>
        <v>0.19068753210275294</v>
      </c>
      <c r="M194" s="39">
        <f t="shared" si="91"/>
        <v>0.20308683371075292</v>
      </c>
      <c r="N194" s="39"/>
      <c r="O194" s="246">
        <f t="shared" si="72"/>
        <v>0.15793456968362504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0.19703862660870239</v>
      </c>
      <c r="D195" s="246">
        <f t="shared" ref="D195:H195" si="92">0.043402*D190</f>
        <v>0.20950038245670241</v>
      </c>
      <c r="E195" s="246">
        <f t="shared" si="92"/>
        <v>0.30778076881440264</v>
      </c>
      <c r="F195" s="246">
        <f t="shared" si="92"/>
        <v>0</v>
      </c>
      <c r="G195" s="246">
        <f t="shared" si="92"/>
        <v>0</v>
      </c>
      <c r="H195" s="246">
        <f t="shared" si="92"/>
        <v>0.33630890341440262</v>
      </c>
      <c r="I195" s="34"/>
      <c r="J195" s="34"/>
      <c r="K195" s="246">
        <f t="shared" ref="K195:M195" si="93">0.043402*K190</f>
        <v>0.37081592392640256</v>
      </c>
      <c r="L195" s="246">
        <f t="shared" si="93"/>
        <v>0.39726492911840267</v>
      </c>
      <c r="M195" s="246">
        <f t="shared" si="93"/>
        <v>0.42309675787040268</v>
      </c>
      <c r="N195" s="39"/>
      <c r="O195" s="246">
        <f t="shared" si="72"/>
        <v>0.32902972175916545</v>
      </c>
      <c r="P195" s="246"/>
    </row>
    <row r="196" spans="1:17" ht="28.8" x14ac:dyDescent="0.3">
      <c r="A196" s="370">
        <v>10</v>
      </c>
      <c r="B196" s="371" t="s">
        <v>134</v>
      </c>
      <c r="C196" s="510">
        <v>1.7500000000000002E-2</v>
      </c>
      <c r="D196" s="510">
        <v>1.7500000000000002E-2</v>
      </c>
      <c r="E196" s="510">
        <v>1.7500000000000002E-2</v>
      </c>
      <c r="F196" s="510">
        <v>0</v>
      </c>
      <c r="G196" s="510">
        <v>0</v>
      </c>
      <c r="H196" s="510">
        <v>1.7500000000000002E-2</v>
      </c>
      <c r="I196" s="510">
        <v>0</v>
      </c>
      <c r="J196" s="510">
        <v>0</v>
      </c>
      <c r="K196" s="510">
        <v>1.7500000000000002E-2</v>
      </c>
      <c r="L196" s="510">
        <v>1.7500000000000002E-2</v>
      </c>
      <c r="M196" s="510">
        <v>1.7500000000000002E-2</v>
      </c>
      <c r="N196" s="373"/>
      <c r="O196" s="374">
        <f t="shared" si="72"/>
        <v>1.7500000000000005E-2</v>
      </c>
    </row>
    <row r="197" spans="1:17" ht="18" x14ac:dyDescent="0.3">
      <c r="A197" s="579" t="s">
        <v>60</v>
      </c>
      <c r="B197" s="579"/>
      <c r="C197" s="340">
        <f>SUM(C188,C190,C196)</f>
        <v>4.9435473825411611</v>
      </c>
      <c r="D197" s="340">
        <f t="shared" ref="D197:M197" si="94">SUM(D188,D190,D196)</f>
        <v>5.2550964469731616</v>
      </c>
      <c r="E197" s="340">
        <f t="shared" si="94"/>
        <v>7.7121468654879086</v>
      </c>
      <c r="F197" s="340">
        <f t="shared" si="94"/>
        <v>0</v>
      </c>
      <c r="G197" s="340">
        <f t="shared" si="94"/>
        <v>0</v>
      </c>
      <c r="H197" s="340">
        <f t="shared" si="94"/>
        <v>8.4253620618879079</v>
      </c>
      <c r="I197" s="340">
        <f t="shared" si="94"/>
        <v>0</v>
      </c>
      <c r="J197" s="340">
        <f t="shared" si="94"/>
        <v>0</v>
      </c>
      <c r="K197" s="340">
        <f t="shared" si="94"/>
        <v>9.2880518856959071</v>
      </c>
      <c r="L197" s="340">
        <f t="shared" si="94"/>
        <v>9.9492879846239095</v>
      </c>
      <c r="M197" s="340">
        <f t="shared" si="94"/>
        <v>10.595094416591911</v>
      </c>
      <c r="N197" s="356"/>
      <c r="O197" s="467">
        <f t="shared" si="72"/>
        <v>8.2433795016306632</v>
      </c>
      <c r="P197" t="s">
        <v>320</v>
      </c>
      <c r="Q197"/>
    </row>
    <row r="198" spans="1:17" ht="15.6" x14ac:dyDescent="0.3">
      <c r="M198" s="336" t="s">
        <v>150</v>
      </c>
      <c r="O198" s="337">
        <f>O197/SUM($O$101,$O$149,$O$197)</f>
        <v>0.34587692338904641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635C4-9345-4F65-9BF4-D9E57867DF5B}">
  <dimension ref="A1:Q204"/>
  <sheetViews>
    <sheetView topLeftCell="D1" workbookViewId="0">
      <selection activeCell="A178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321</v>
      </c>
      <c r="B1" s="535"/>
      <c r="C1" s="1" t="s">
        <v>292</v>
      </c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102</v>
      </c>
      <c r="E5" s="417">
        <f t="shared" si="0"/>
        <v>312</v>
      </c>
      <c r="F5" s="417">
        <f t="shared" si="0"/>
        <v>0</v>
      </c>
      <c r="G5" s="417">
        <f t="shared" si="0"/>
        <v>5</v>
      </c>
      <c r="H5" s="417">
        <f t="shared" si="0"/>
        <v>197</v>
      </c>
      <c r="I5" s="456">
        <f t="shared" si="0"/>
        <v>0</v>
      </c>
      <c r="J5" s="417">
        <f t="shared" si="0"/>
        <v>21</v>
      </c>
      <c r="K5" s="417">
        <f t="shared" si="0"/>
        <v>168</v>
      </c>
      <c r="L5" s="417">
        <f t="shared" si="0"/>
        <v>17</v>
      </c>
      <c r="M5" s="417">
        <f t="shared" si="0"/>
        <v>146</v>
      </c>
      <c r="N5" s="604">
        <f>SUM(C5:M5)</f>
        <v>969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997156.16</v>
      </c>
      <c r="E7" s="401">
        <f t="shared" si="0"/>
        <v>2008758.3900000001</v>
      </c>
      <c r="F7" s="401">
        <f t="shared" si="0"/>
        <v>0</v>
      </c>
      <c r="G7" s="401">
        <f t="shared" si="0"/>
        <v>19273.68</v>
      </c>
      <c r="H7" s="401">
        <f t="shared" si="0"/>
        <v>990947.1</v>
      </c>
      <c r="I7" s="401">
        <f t="shared" si="0"/>
        <v>0</v>
      </c>
      <c r="J7" s="401">
        <f t="shared" si="0"/>
        <v>146590.28</v>
      </c>
      <c r="K7" s="401">
        <f t="shared" si="0"/>
        <v>950312.22</v>
      </c>
      <c r="L7" s="401">
        <f t="shared" si="0"/>
        <v>67381.149999999994</v>
      </c>
      <c r="M7" s="401">
        <f t="shared" si="0"/>
        <v>650376.60000000009</v>
      </c>
      <c r="N7" s="610">
        <f>SUM(C7:M7)</f>
        <v>5836496.1100000013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0.82509999999999994</v>
      </c>
      <c r="D9" s="405">
        <f t="shared" ref="D9:M9" si="1">SUM(D10:D15)</f>
        <v>1.1281622101785944</v>
      </c>
      <c r="E9" s="405">
        <f t="shared" si="1"/>
        <v>1.3696431804740041</v>
      </c>
      <c r="F9" s="405">
        <f t="shared" ref="F9:F47" si="2">IF(F$7 &gt; 0,(F64*F$62+F113*F$111+F162*F$160)/(SUM(F$160,F$111,F$62)),0)</f>
        <v>0</v>
      </c>
      <c r="G9" s="405">
        <f t="shared" si="1"/>
        <v>2.0402499710901085</v>
      </c>
      <c r="H9" s="405">
        <f t="shared" si="1"/>
        <v>2.0394356758295173</v>
      </c>
      <c r="I9" s="405">
        <f t="shared" ref="I9:I47" si="3">IF(I$7 &gt; 0,(I64*I$62+I113*I$111+I162*I$160)/(SUM(I$160,I$111,I$62)),0)</f>
        <v>0</v>
      </c>
      <c r="J9" s="405">
        <f t="shared" si="1"/>
        <v>2.3236864974965599</v>
      </c>
      <c r="K9" s="405">
        <f t="shared" si="1"/>
        <v>2.8135668054282204</v>
      </c>
      <c r="L9" s="405">
        <f t="shared" si="1"/>
        <v>3.6563375639270035</v>
      </c>
      <c r="M9" s="405">
        <f t="shared" si="1"/>
        <v>4.021143301372466</v>
      </c>
      <c r="N9" s="603">
        <f>SUM(N10:O15)</f>
        <v>2.0247178984237992</v>
      </c>
      <c r="O9" s="603"/>
      <c r="P9" s="406">
        <f t="shared" ref="P9:P47" si="4">N9/$N$47</f>
        <v>0.24608776722672854</v>
      </c>
      <c r="Q9" s="405">
        <f t="shared" ref="Q9:Q47" si="5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6">(C64*C$61+C112*C$109+C160*C$157)/(SUM(C$157,C$109,C$61))</f>
        <v>0.57999999999999996</v>
      </c>
      <c r="D10" s="422">
        <f t="shared" si="6"/>
        <v>0.78562509155536886</v>
      </c>
      <c r="E10" s="422">
        <f t="shared" si="6"/>
        <v>0.90522927304910972</v>
      </c>
      <c r="F10" s="422">
        <f t="shared" si="2"/>
        <v>0</v>
      </c>
      <c r="G10" s="422">
        <f t="shared" si="6"/>
        <v>1.2934735579816621</v>
      </c>
      <c r="H10" s="422">
        <f t="shared" si="6"/>
        <v>1.3601631247470225</v>
      </c>
      <c r="I10" s="422">
        <f t="shared" si="3"/>
        <v>0</v>
      </c>
      <c r="J10" s="422">
        <f t="shared" si="6"/>
        <v>1.0286702242740788</v>
      </c>
      <c r="K10" s="422">
        <f t="shared" si="6"/>
        <v>1.8940719146177032</v>
      </c>
      <c r="L10" s="422">
        <f t="shared" si="6"/>
        <v>2.2142742731461249</v>
      </c>
      <c r="M10" s="422">
        <f t="shared" si="6"/>
        <v>2.4058300193072748</v>
      </c>
      <c r="N10" s="600">
        <f t="shared" ref="N10:N15" si="7">(O64*$O$61+O112*$O$109+O160*$O$157)/$N$7</f>
        <v>1.3094350268906456</v>
      </c>
      <c r="O10" s="600"/>
      <c r="P10" s="423">
        <f t="shared" si="4"/>
        <v>0.1591510315322664</v>
      </c>
      <c r="Q10" s="422">
        <f t="shared" si="5"/>
        <v>0</v>
      </c>
    </row>
    <row r="11" spans="1:17" x14ac:dyDescent="0.3">
      <c r="A11" s="438" t="s">
        <v>4</v>
      </c>
      <c r="B11" s="439" t="s">
        <v>31</v>
      </c>
      <c r="C11" s="440">
        <f t="shared" si="6"/>
        <v>2.3199999999999995E-2</v>
      </c>
      <c r="D11" s="440">
        <f t="shared" si="6"/>
        <v>3.1425003662214748E-2</v>
      </c>
      <c r="E11" s="440">
        <f t="shared" si="6"/>
        <v>3.6209170921964393E-2</v>
      </c>
      <c r="F11" s="440">
        <f t="shared" si="2"/>
        <v>0</v>
      </c>
      <c r="G11" s="440">
        <f t="shared" si="6"/>
        <v>5.1738942319266484E-2</v>
      </c>
      <c r="H11" s="440">
        <f t="shared" si="6"/>
        <v>5.4406524989880897E-2</v>
      </c>
      <c r="I11" s="440">
        <f t="shared" si="3"/>
        <v>0</v>
      </c>
      <c r="J11" s="440">
        <f t="shared" si="6"/>
        <v>6.1720213456444725E-2</v>
      </c>
      <c r="K11" s="440">
        <f t="shared" si="6"/>
        <v>7.5762876584708122E-2</v>
      </c>
      <c r="L11" s="440">
        <f t="shared" si="6"/>
        <v>8.8570970925844983E-2</v>
      </c>
      <c r="M11" s="440">
        <f t="shared" si="6"/>
        <v>9.6233200772291E-2</v>
      </c>
      <c r="N11" s="599">
        <f t="shared" si="7"/>
        <v>5.2894125676694735E-2</v>
      </c>
      <c r="O11" s="599"/>
      <c r="P11" s="441">
        <f t="shared" si="4"/>
        <v>6.4288448762768033E-3</v>
      </c>
      <c r="Q11" s="440">
        <f t="shared" si="5"/>
        <v>0</v>
      </c>
    </row>
    <row r="12" spans="1:17" x14ac:dyDescent="0.3">
      <c r="A12" s="438" t="s">
        <v>192</v>
      </c>
      <c r="B12" s="439" t="s">
        <v>195</v>
      </c>
      <c r="C12" s="440">
        <f t="shared" si="6"/>
        <v>0</v>
      </c>
      <c r="D12" s="440">
        <f t="shared" si="6"/>
        <v>3.9598400258591397E-2</v>
      </c>
      <c r="E12" s="440">
        <f t="shared" si="6"/>
        <v>3.1874249292867918E-2</v>
      </c>
      <c r="F12" s="440">
        <f t="shared" si="2"/>
        <v>0</v>
      </c>
      <c r="G12" s="440">
        <f t="shared" si="6"/>
        <v>0</v>
      </c>
      <c r="H12" s="440">
        <f t="shared" si="6"/>
        <v>1.3832397657755898E-2</v>
      </c>
      <c r="I12" s="440">
        <f t="shared" si="3"/>
        <v>0</v>
      </c>
      <c r="J12" s="440">
        <f t="shared" si="6"/>
        <v>7.3858256522874505E-2</v>
      </c>
      <c r="K12" s="440">
        <f t="shared" si="6"/>
        <v>4.452935548276965E-2</v>
      </c>
      <c r="L12" s="440">
        <f t="shared" si="6"/>
        <v>0.19589055335208735</v>
      </c>
      <c r="M12" s="440">
        <f t="shared" si="6"/>
        <v>5.1585112997607846E-2</v>
      </c>
      <c r="N12" s="599">
        <f t="shared" si="7"/>
        <v>3.7199271449527262E-2</v>
      </c>
      <c r="O12" s="599"/>
      <c r="P12" s="441">
        <f t="shared" si="4"/>
        <v>4.5212647453759238E-3</v>
      </c>
      <c r="Q12" s="440">
        <f t="shared" si="5"/>
        <v>0</v>
      </c>
    </row>
    <row r="13" spans="1:17" x14ac:dyDescent="0.3">
      <c r="A13" s="420" t="s">
        <v>5</v>
      </c>
      <c r="B13" s="421" t="s">
        <v>32</v>
      </c>
      <c r="C13" s="422">
        <f t="shared" si="6"/>
        <v>8.8300000000000003E-2</v>
      </c>
      <c r="D13" s="422">
        <f t="shared" si="6"/>
        <v>0.1298</v>
      </c>
      <c r="E13" s="422">
        <f t="shared" si="6"/>
        <v>0.16889999999999999</v>
      </c>
      <c r="F13" s="422">
        <f t="shared" si="2"/>
        <v>0</v>
      </c>
      <c r="G13" s="422">
        <f t="shared" si="6"/>
        <v>0.20369999999999999</v>
      </c>
      <c r="H13" s="422">
        <f t="shared" si="6"/>
        <v>0.19689999999999999</v>
      </c>
      <c r="I13" s="422">
        <f t="shared" si="3"/>
        <v>0</v>
      </c>
      <c r="J13" s="422">
        <f t="shared" si="6"/>
        <v>0.19690000000000002</v>
      </c>
      <c r="K13" s="422">
        <f t="shared" si="6"/>
        <v>0.23384238482380032</v>
      </c>
      <c r="L13" s="422">
        <f t="shared" si="6"/>
        <v>0.23382831134523527</v>
      </c>
      <c r="M13" s="422">
        <f t="shared" si="6"/>
        <v>0.27602954613834507</v>
      </c>
      <c r="N13" s="600">
        <f t="shared" si="7"/>
        <v>0.19097463790925062</v>
      </c>
      <c r="O13" s="600"/>
      <c r="P13" s="423">
        <f t="shared" si="4"/>
        <v>2.3211392696536267E-2</v>
      </c>
      <c r="Q13" s="422">
        <f t="shared" si="5"/>
        <v>0</v>
      </c>
    </row>
    <row r="14" spans="1:17" x14ac:dyDescent="0.3">
      <c r="A14" s="438" t="s">
        <v>6</v>
      </c>
      <c r="B14" s="439" t="s">
        <v>181</v>
      </c>
      <c r="C14" s="440">
        <f t="shared" si="6"/>
        <v>0.1336</v>
      </c>
      <c r="D14" s="440">
        <f t="shared" si="6"/>
        <v>0.14171371470241934</v>
      </c>
      <c r="E14" s="440">
        <f t="shared" si="6"/>
        <v>0.22743048721006215</v>
      </c>
      <c r="F14" s="440">
        <f t="shared" si="2"/>
        <v>0</v>
      </c>
      <c r="G14" s="440">
        <f t="shared" si="6"/>
        <v>0.49133747078917983</v>
      </c>
      <c r="H14" s="440">
        <f t="shared" si="6"/>
        <v>0.4141336284348579</v>
      </c>
      <c r="I14" s="440">
        <f t="shared" si="3"/>
        <v>0</v>
      </c>
      <c r="J14" s="440">
        <f t="shared" si="6"/>
        <v>0.59233780324316188</v>
      </c>
      <c r="K14" s="440">
        <f t="shared" si="6"/>
        <v>0.56536027391923882</v>
      </c>
      <c r="L14" s="440">
        <f t="shared" si="6"/>
        <v>0.92377345515771114</v>
      </c>
      <c r="M14" s="440">
        <f t="shared" si="6"/>
        <v>1.1914654221569472</v>
      </c>
      <c r="N14" s="599">
        <f t="shared" si="7"/>
        <v>0.42491683978300454</v>
      </c>
      <c r="O14" s="599"/>
      <c r="P14" s="441">
        <f t="shared" si="4"/>
        <v>5.1645138535417814E-2</v>
      </c>
      <c r="Q14" s="440">
        <f t="shared" si="5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3"/>
        <v>0</v>
      </c>
      <c r="J15" s="422">
        <f>(J69*J$61+J117*J$109+J165*J$157)/(SUM(J$157,J$109,J$61))</f>
        <v>0.37019999999999997</v>
      </c>
      <c r="K15" s="422"/>
      <c r="L15" s="422"/>
      <c r="M15" s="422"/>
      <c r="N15" s="600">
        <f t="shared" si="7"/>
        <v>9.2979967146761249E-3</v>
      </c>
      <c r="O15" s="600"/>
      <c r="P15" s="423">
        <f t="shared" si="4"/>
        <v>1.1300948408552922E-3</v>
      </c>
      <c r="Q15" s="422">
        <f t="shared" si="5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3.4847126589999995</v>
      </c>
      <c r="D16" s="405">
        <f t="shared" si="8"/>
        <v>3.4328731898414269</v>
      </c>
      <c r="E16" s="405">
        <f t="shared" si="8"/>
        <v>5.3685328415514562</v>
      </c>
      <c r="F16" s="405">
        <f t="shared" si="2"/>
        <v>0</v>
      </c>
      <c r="G16" s="405">
        <f t="shared" si="8"/>
        <v>5.3379683563762379</v>
      </c>
      <c r="H16" s="405">
        <f t="shared" si="8"/>
        <v>5.3380826435479367</v>
      </c>
      <c r="I16" s="405">
        <f t="shared" si="3"/>
        <v>0</v>
      </c>
      <c r="J16" s="405">
        <f t="shared" si="8"/>
        <v>5.7256269763307373</v>
      </c>
      <c r="K16" s="405">
        <f t="shared" si="8"/>
        <v>5.3529185565102972</v>
      </c>
      <c r="L16" s="405">
        <f t="shared" si="8"/>
        <v>5.4334417046407051</v>
      </c>
      <c r="M16" s="405">
        <f t="shared" si="8"/>
        <v>5.3787335792948046</v>
      </c>
      <c r="N16" s="603">
        <f>SUM(N17:O19,N23:O24)</f>
        <v>5.0390301279703849</v>
      </c>
      <c r="O16" s="603"/>
      <c r="P16" s="406">
        <f t="shared" si="4"/>
        <v>0.61245256642705459</v>
      </c>
      <c r="Q16" s="405">
        <f t="shared" si="5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1.8629999999999998</v>
      </c>
      <c r="D17" s="422">
        <f t="shared" si="9"/>
        <v>1.821405446185079</v>
      </c>
      <c r="E17" s="422">
        <f t="shared" si="9"/>
        <v>2.7662917131079161</v>
      </c>
      <c r="F17" s="422">
        <f t="shared" si="2"/>
        <v>0</v>
      </c>
      <c r="G17" s="422">
        <f t="shared" si="9"/>
        <v>2.7349623227634785</v>
      </c>
      <c r="H17" s="422">
        <f t="shared" si="9"/>
        <v>2.7458325014221243</v>
      </c>
      <c r="I17" s="422">
        <f t="shared" si="3"/>
        <v>0</v>
      </c>
      <c r="J17" s="422">
        <f t="shared" si="9"/>
        <v>2.9376059522091098</v>
      </c>
      <c r="K17" s="422">
        <f t="shared" si="9"/>
        <v>2.7526395085648798</v>
      </c>
      <c r="L17" s="422">
        <f t="shared" si="9"/>
        <v>2.8097994461804232</v>
      </c>
      <c r="M17" s="422">
        <f t="shared" si="9"/>
        <v>2.7730242243447867</v>
      </c>
      <c r="N17" s="600">
        <f t="shared" ref="N17:N24" si="10">(O71*$O$61+O119*$O$109+O167*$O$157)/$N$7</f>
        <v>2.603732396696997</v>
      </c>
      <c r="O17" s="600"/>
      <c r="P17" s="423">
        <f t="shared" si="4"/>
        <v>0.3164622056523877</v>
      </c>
      <c r="Q17" s="422">
        <f t="shared" si="5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0.78971265899999987</v>
      </c>
      <c r="D18" s="440">
        <f t="shared" si="9"/>
        <v>0.77208101879973168</v>
      </c>
      <c r="E18" s="440">
        <f t="shared" si="9"/>
        <v>1.1726116931444539</v>
      </c>
      <c r="F18" s="440">
        <f t="shared" si="2"/>
        <v>0</v>
      </c>
      <c r="G18" s="440">
        <f t="shared" si="9"/>
        <v>1.1593313838831794</v>
      </c>
      <c r="H18" s="440">
        <f t="shared" si="9"/>
        <v>1.1639391765253286</v>
      </c>
      <c r="I18" s="440">
        <f t="shared" si="3"/>
        <v>0</v>
      </c>
      <c r="J18" s="440">
        <f t="shared" si="9"/>
        <v>1.2452305998997761</v>
      </c>
      <c r="K18" s="440">
        <f t="shared" si="9"/>
        <v>1.1668246192040928</v>
      </c>
      <c r="L18" s="440">
        <f t="shared" si="9"/>
        <v>1.191054316639758</v>
      </c>
      <c r="M18" s="440">
        <f t="shared" si="9"/>
        <v>1.1754655575301849</v>
      </c>
      <c r="N18" s="599">
        <f t="shared" si="10"/>
        <v>1.1037039368330799</v>
      </c>
      <c r="O18" s="599"/>
      <c r="P18" s="441">
        <f t="shared" si="4"/>
        <v>0.13414611374060756</v>
      </c>
      <c r="Q18" s="440">
        <f t="shared" si="5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0.60199999999999998</v>
      </c>
      <c r="D19" s="422">
        <f t="shared" si="9"/>
        <v>0.61281718797886175</v>
      </c>
      <c r="E19" s="422">
        <f t="shared" si="9"/>
        <v>1.0752477347681422</v>
      </c>
      <c r="F19" s="422">
        <f t="shared" si="2"/>
        <v>0</v>
      </c>
      <c r="G19" s="422">
        <f t="shared" si="9"/>
        <v>1.0912856700951765</v>
      </c>
      <c r="H19" s="422">
        <f t="shared" si="9"/>
        <v>1.0759397367478041</v>
      </c>
      <c r="I19" s="422">
        <f t="shared" si="3"/>
        <v>0</v>
      </c>
      <c r="J19" s="422">
        <f t="shared" si="9"/>
        <v>1.1648645887298938</v>
      </c>
      <c r="K19" s="422">
        <f t="shared" si="9"/>
        <v>1.0800962513014933</v>
      </c>
      <c r="L19" s="422">
        <f t="shared" si="9"/>
        <v>1.073920395629935</v>
      </c>
      <c r="M19" s="422">
        <f t="shared" si="9"/>
        <v>1.0751883098392532</v>
      </c>
      <c r="N19" s="600">
        <f t="shared" si="10"/>
        <v>0.99896876577220906</v>
      </c>
      <c r="O19" s="600"/>
      <c r="P19" s="423">
        <f t="shared" si="4"/>
        <v>0.12141641721520827</v>
      </c>
      <c r="Q19" s="422">
        <f t="shared" si="5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0.53769999999999996</v>
      </c>
      <c r="D20" s="440">
        <f t="shared" si="9"/>
        <v>0.5474023717679285</v>
      </c>
      <c r="E20" s="440">
        <f t="shared" si="9"/>
        <v>0.96043482925689228</v>
      </c>
      <c r="F20" s="440">
        <f t="shared" si="2"/>
        <v>0</v>
      </c>
      <c r="G20" s="440">
        <f t="shared" si="9"/>
        <v>0.97478469871866713</v>
      </c>
      <c r="H20" s="440">
        <f t="shared" si="9"/>
        <v>0.96105522501150653</v>
      </c>
      <c r="I20" s="440">
        <f t="shared" si="3"/>
        <v>0</v>
      </c>
      <c r="J20" s="440">
        <f t="shared" si="9"/>
        <v>1.0453322310319619</v>
      </c>
      <c r="K20" s="440">
        <f t="shared" si="9"/>
        <v>0.96477328646789362</v>
      </c>
      <c r="L20" s="440">
        <f t="shared" si="9"/>
        <v>0.9592445645109946</v>
      </c>
      <c r="M20" s="440">
        <f t="shared" si="9"/>
        <v>0.96038123310555756</v>
      </c>
      <c r="N20" s="599">
        <f t="shared" si="10"/>
        <v>0.8924276985257853</v>
      </c>
      <c r="O20" s="599"/>
      <c r="P20" s="441">
        <f t="shared" si="4"/>
        <v>0.10846722889764775</v>
      </c>
      <c r="Q20" s="440">
        <f t="shared" si="5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5.7000000000000002E-2</v>
      </c>
      <c r="D21" s="422">
        <f t="shared" si="9"/>
        <v>5.8037149589488572E-2</v>
      </c>
      <c r="E21" s="422">
        <f t="shared" si="9"/>
        <v>0.10187068090354062</v>
      </c>
      <c r="F21" s="422">
        <f t="shared" si="2"/>
        <v>0</v>
      </c>
      <c r="G21" s="422">
        <f t="shared" si="9"/>
        <v>0.1033802974315232</v>
      </c>
      <c r="H21" s="422">
        <f t="shared" si="9"/>
        <v>0.10192795114391069</v>
      </c>
      <c r="I21" s="422">
        <f t="shared" si="3"/>
        <v>0</v>
      </c>
      <c r="J21" s="422">
        <f t="shared" si="9"/>
        <v>0.10602876239816174</v>
      </c>
      <c r="K21" s="422">
        <f t="shared" si="9"/>
        <v>0.10232534015610154</v>
      </c>
      <c r="L21" s="422">
        <f t="shared" si="9"/>
        <v>0.10176258573799943</v>
      </c>
      <c r="M21" s="422">
        <f t="shared" si="9"/>
        <v>0.10186781131116955</v>
      </c>
      <c r="N21" s="600">
        <f t="shared" si="10"/>
        <v>9.452957053645665E-2</v>
      </c>
      <c r="O21" s="600"/>
      <c r="P21" s="423">
        <f t="shared" si="4"/>
        <v>1.1489289924451989E-2</v>
      </c>
      <c r="Q21" s="422">
        <f t="shared" si="5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7.3000000000000009E-3</v>
      </c>
      <c r="D22" s="440">
        <f t="shared" si="9"/>
        <v>7.3776666214447296E-3</v>
      </c>
      <c r="E22" s="440">
        <f t="shared" si="9"/>
        <v>1.2942224607709043E-2</v>
      </c>
      <c r="F22" s="440">
        <f t="shared" si="2"/>
        <v>0</v>
      </c>
      <c r="G22" s="440">
        <f t="shared" si="9"/>
        <v>1.3120673944986116E-2</v>
      </c>
      <c r="H22" s="440">
        <f t="shared" si="9"/>
        <v>1.2956560592386821E-2</v>
      </c>
      <c r="I22" s="440">
        <f t="shared" si="3"/>
        <v>0</v>
      </c>
      <c r="J22" s="440">
        <f t="shared" si="9"/>
        <v>1.3503595299770218E-2</v>
      </c>
      <c r="K22" s="440">
        <f t="shared" si="9"/>
        <v>1.2997624677498097E-2</v>
      </c>
      <c r="L22" s="440">
        <f t="shared" si="9"/>
        <v>1.2913245380941111E-2</v>
      </c>
      <c r="M22" s="440">
        <f t="shared" si="9"/>
        <v>1.2939265422525964E-2</v>
      </c>
      <c r="N22" s="599">
        <f t="shared" si="10"/>
        <v>1.2011496709966964E-2</v>
      </c>
      <c r="O22" s="599"/>
      <c r="P22" s="441">
        <f t="shared" si="4"/>
        <v>1.4598983931085208E-3</v>
      </c>
      <c r="Q22" s="440">
        <f t="shared" si="5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0.17419999999999999</v>
      </c>
      <c r="D23" s="422">
        <f t="shared" si="9"/>
        <v>0.17203490242090066</v>
      </c>
      <c r="E23" s="422">
        <f t="shared" si="9"/>
        <v>0.27151964143880941</v>
      </c>
      <c r="F23" s="422">
        <f t="shared" si="2"/>
        <v>0</v>
      </c>
      <c r="G23" s="422">
        <f t="shared" si="9"/>
        <v>0.27043512422121774</v>
      </c>
      <c r="H23" s="422">
        <f t="shared" si="9"/>
        <v>0.27012037211673556</v>
      </c>
      <c r="I23" s="422">
        <f t="shared" si="3"/>
        <v>0</v>
      </c>
      <c r="J23" s="422">
        <f t="shared" si="9"/>
        <v>0.28994527544391074</v>
      </c>
      <c r="K23" s="422">
        <f t="shared" si="9"/>
        <v>0.27089584358917324</v>
      </c>
      <c r="L23" s="422">
        <f t="shared" si="9"/>
        <v>0.27450546175005919</v>
      </c>
      <c r="M23" s="422">
        <f t="shared" si="9"/>
        <v>0.27199198853556539</v>
      </c>
      <c r="N23" s="600">
        <f t="shared" si="10"/>
        <v>0.2546349406017166</v>
      </c>
      <c r="O23" s="600"/>
      <c r="P23" s="423">
        <f t="shared" si="4"/>
        <v>3.0948777624462433E-2</v>
      </c>
      <c r="Q23" s="422">
        <f t="shared" si="5"/>
        <v>0</v>
      </c>
    </row>
    <row r="24" spans="1:17" x14ac:dyDescent="0.3">
      <c r="A24" s="443"/>
      <c r="B24" s="439" t="s">
        <v>117</v>
      </c>
      <c r="C24" s="440">
        <f t="shared" si="9"/>
        <v>5.5800000000000009E-2</v>
      </c>
      <c r="D24" s="440">
        <f t="shared" si="9"/>
        <v>5.4534634456853776E-2</v>
      </c>
      <c r="E24" s="440">
        <f t="shared" si="9"/>
        <v>8.2862059092134024E-2</v>
      </c>
      <c r="F24" s="440">
        <f t="shared" si="2"/>
        <v>0</v>
      </c>
      <c r="G24" s="440">
        <f t="shared" si="9"/>
        <v>8.1953855413185242E-2</v>
      </c>
      <c r="H24" s="440">
        <f t="shared" si="9"/>
        <v>8.225085673594483E-2</v>
      </c>
      <c r="I24" s="440">
        <f t="shared" si="3"/>
        <v>0</v>
      </c>
      <c r="J24" s="440">
        <f t="shared" si="9"/>
        <v>8.7980560048046844E-2</v>
      </c>
      <c r="K24" s="440">
        <f t="shared" si="9"/>
        <v>8.2462333850658057E-2</v>
      </c>
      <c r="L24" s="440">
        <f t="shared" si="9"/>
        <v>8.4162084440529736E-2</v>
      </c>
      <c r="M24" s="440">
        <f t="shared" si="9"/>
        <v>8.3063499045014838E-2</v>
      </c>
      <c r="N24" s="599">
        <f t="shared" si="10"/>
        <v>7.7990088066382676E-2</v>
      </c>
      <c r="O24" s="599"/>
      <c r="P24" s="441">
        <f t="shared" si="4"/>
        <v>9.479052194388625E-3</v>
      </c>
      <c r="Q24" s="440">
        <f t="shared" si="5"/>
        <v>0</v>
      </c>
    </row>
    <row r="25" spans="1:17" x14ac:dyDescent="0.3">
      <c r="A25" s="404">
        <v>6</v>
      </c>
      <c r="B25" s="398" t="s">
        <v>42</v>
      </c>
      <c r="C25" s="405">
        <f>SUM(C26:C28)</f>
        <v>0.38529999999999998</v>
      </c>
      <c r="D25" s="405">
        <f t="shared" ref="D25:M25" si="11">SUM(D26:D28)</f>
        <v>0.40318733838840248</v>
      </c>
      <c r="E25" s="405">
        <f t="shared" si="11"/>
        <v>0.50512023090790925</v>
      </c>
      <c r="F25" s="405">
        <f t="shared" si="2"/>
        <v>0</v>
      </c>
      <c r="G25" s="405">
        <f t="shared" si="11"/>
        <v>0.51127835467850458</v>
      </c>
      <c r="H25" s="405">
        <f t="shared" si="11"/>
        <v>0.50721512712938965</v>
      </c>
      <c r="I25" s="405">
        <f t="shared" si="3"/>
        <v>0</v>
      </c>
      <c r="J25" s="405">
        <f>SUM(J26:J28)</f>
        <v>1.0831266305514937</v>
      </c>
      <c r="K25" s="405">
        <f t="shared" si="11"/>
        <v>0.50738216676199321</v>
      </c>
      <c r="L25" s="405">
        <f t="shared" si="11"/>
        <v>0.50069372026152714</v>
      </c>
      <c r="M25" s="405">
        <f t="shared" si="11"/>
        <v>0.50446401116214812</v>
      </c>
      <c r="N25" s="603">
        <f>SUM(N26:O28)</f>
        <v>0.50272550343891165</v>
      </c>
      <c r="O25" s="603"/>
      <c r="P25" s="406">
        <f t="shared" si="4"/>
        <v>6.110214008851507E-2</v>
      </c>
      <c r="Q25" s="405">
        <f t="shared" si="5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2">(C80*C$61+C128*C$109+C176*C$157)/(SUM(C$157,C$109,C$61))</f>
        <v>0.19789999999999999</v>
      </c>
      <c r="D26" s="422">
        <f t="shared" si="12"/>
        <v>0.19493314465108455</v>
      </c>
      <c r="E26" s="422">
        <f t="shared" si="12"/>
        <v>0.30483124364697733</v>
      </c>
      <c r="F26" s="422">
        <f t="shared" si="2"/>
        <v>0</v>
      </c>
      <c r="G26" s="422">
        <f t="shared" si="12"/>
        <v>0.30309137798282421</v>
      </c>
      <c r="H26" s="422">
        <f t="shared" si="12"/>
        <v>0.3031058415984062</v>
      </c>
      <c r="I26" s="422">
        <f t="shared" si="3"/>
        <v>0</v>
      </c>
      <c r="J26" s="422">
        <f t="shared" si="12"/>
        <v>0.3251337578180491</v>
      </c>
      <c r="K26" s="422">
        <f t="shared" si="12"/>
        <v>0.30394415073395564</v>
      </c>
      <c r="L26" s="422">
        <f t="shared" si="12"/>
        <v>0.30850910291676531</v>
      </c>
      <c r="M26" s="422">
        <f t="shared" si="12"/>
        <v>0.30540915913180144</v>
      </c>
      <c r="N26" s="600">
        <f>(O80*$O$61+O128*$O$109+O176*$O$157)/$N$7</f>
        <v>0.28612453541582161</v>
      </c>
      <c r="O26" s="600"/>
      <c r="P26" s="423">
        <f t="shared" si="4"/>
        <v>3.4776078249754518E-2</v>
      </c>
      <c r="Q26" s="422">
        <f t="shared" si="5"/>
        <v>0</v>
      </c>
    </row>
    <row r="27" spans="1:17" x14ac:dyDescent="0.3">
      <c r="A27" s="438" t="s">
        <v>16</v>
      </c>
      <c r="B27" s="439" t="s">
        <v>80</v>
      </c>
      <c r="C27" s="440">
        <f t="shared" si="12"/>
        <v>0.18740000000000001</v>
      </c>
      <c r="D27" s="440">
        <f t="shared" si="12"/>
        <v>0.20825419373731796</v>
      </c>
      <c r="E27" s="440">
        <f t="shared" si="12"/>
        <v>0.20028898726093186</v>
      </c>
      <c r="F27" s="440">
        <f t="shared" si="2"/>
        <v>0</v>
      </c>
      <c r="G27" s="440">
        <f t="shared" si="12"/>
        <v>0.20818697669568034</v>
      </c>
      <c r="H27" s="440">
        <f t="shared" si="12"/>
        <v>0.20410928553098345</v>
      </c>
      <c r="I27" s="440">
        <f t="shared" si="3"/>
        <v>0</v>
      </c>
      <c r="J27" s="440">
        <f t="shared" si="12"/>
        <v>0.21519287273344453</v>
      </c>
      <c r="K27" s="440">
        <f t="shared" si="12"/>
        <v>0.2034380160280376</v>
      </c>
      <c r="L27" s="440">
        <f t="shared" si="12"/>
        <v>0.19218461734476186</v>
      </c>
      <c r="M27" s="440">
        <f t="shared" si="12"/>
        <v>0.1990548520303467</v>
      </c>
      <c r="N27" s="599">
        <f>(O81*$O$61+O129*$O$109+O177*$O$157)/$N$7</f>
        <v>0.20296792475802741</v>
      </c>
      <c r="O27" s="599"/>
      <c r="P27" s="441">
        <f t="shared" si="4"/>
        <v>2.4669077831153182E-2</v>
      </c>
      <c r="Q27" s="440">
        <f t="shared" si="5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3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1.3633043265062671E-2</v>
      </c>
      <c r="O28" s="600"/>
      <c r="P28" s="423">
        <f t="shared" si="4"/>
        <v>1.6569840076073813E-3</v>
      </c>
      <c r="Q28" s="422">
        <f t="shared" si="5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3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1.3633043265062671E-2</v>
      </c>
      <c r="O29" s="599"/>
      <c r="P29" s="441">
        <f t="shared" si="4"/>
        <v>1.6569840076073813E-3</v>
      </c>
      <c r="Q29" s="440">
        <f t="shared" si="5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3">SUM(E31:E32)</f>
        <v>0</v>
      </c>
      <c r="F30" s="405">
        <f t="shared" si="2"/>
        <v>0</v>
      </c>
      <c r="G30" s="405">
        <f t="shared" si="13"/>
        <v>0</v>
      </c>
      <c r="H30" s="405">
        <f t="shared" si="13"/>
        <v>0</v>
      </c>
      <c r="I30" s="405">
        <f t="shared" si="3"/>
        <v>0</v>
      </c>
      <c r="J30" s="405">
        <f t="shared" si="13"/>
        <v>0</v>
      </c>
      <c r="K30" s="405">
        <f t="shared" si="13"/>
        <v>0</v>
      </c>
      <c r="L30" s="405">
        <f t="shared" si="13"/>
        <v>0</v>
      </c>
      <c r="M30" s="405">
        <f t="shared" si="13"/>
        <v>0</v>
      </c>
      <c r="N30" s="603">
        <f>SUM(N31:O32)</f>
        <v>0</v>
      </c>
      <c r="O30" s="603"/>
      <c r="P30" s="406">
        <f t="shared" si="4"/>
        <v>0</v>
      </c>
      <c r="Q30" s="405">
        <f t="shared" si="5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4">(C85*C$61+C133*C$109+C181*C$157)/(SUM(C$157,C$109,C$61))</f>
        <v>0</v>
      </c>
      <c r="D31" s="422">
        <f t="shared" si="14"/>
        <v>0</v>
      </c>
      <c r="E31" s="422">
        <f t="shared" si="14"/>
        <v>0</v>
      </c>
      <c r="F31" s="422">
        <f t="shared" si="2"/>
        <v>0</v>
      </c>
      <c r="G31" s="422">
        <f t="shared" si="14"/>
        <v>0</v>
      </c>
      <c r="H31" s="422">
        <f t="shared" si="14"/>
        <v>0</v>
      </c>
      <c r="I31" s="422">
        <f t="shared" si="3"/>
        <v>0</v>
      </c>
      <c r="J31" s="422">
        <f t="shared" si="14"/>
        <v>0</v>
      </c>
      <c r="K31" s="422">
        <f t="shared" si="14"/>
        <v>0</v>
      </c>
      <c r="L31" s="422">
        <f t="shared" si="14"/>
        <v>0</v>
      </c>
      <c r="M31" s="422">
        <f t="shared" si="14"/>
        <v>0</v>
      </c>
      <c r="N31" s="600">
        <f>(O85*$O$61+O133*$O$109+O181*$O$157)/$N$7</f>
        <v>0</v>
      </c>
      <c r="O31" s="600"/>
      <c r="P31" s="423">
        <f t="shared" si="4"/>
        <v>0</v>
      </c>
      <c r="Q31" s="422">
        <f t="shared" si="5"/>
        <v>0</v>
      </c>
    </row>
    <row r="32" spans="1:17" x14ac:dyDescent="0.3">
      <c r="A32" s="438" t="s">
        <v>18</v>
      </c>
      <c r="B32" s="439" t="s">
        <v>48</v>
      </c>
      <c r="C32" s="440">
        <f t="shared" si="14"/>
        <v>0</v>
      </c>
      <c r="D32" s="440">
        <f t="shared" si="14"/>
        <v>0</v>
      </c>
      <c r="E32" s="440">
        <f t="shared" si="14"/>
        <v>0</v>
      </c>
      <c r="F32" s="440">
        <f t="shared" si="2"/>
        <v>0</v>
      </c>
      <c r="G32" s="440">
        <f t="shared" si="14"/>
        <v>0</v>
      </c>
      <c r="H32" s="440">
        <f t="shared" si="14"/>
        <v>0</v>
      </c>
      <c r="I32" s="440">
        <f t="shared" si="3"/>
        <v>0</v>
      </c>
      <c r="J32" s="440">
        <f t="shared" si="14"/>
        <v>0</v>
      </c>
      <c r="K32" s="440">
        <f t="shared" si="14"/>
        <v>0</v>
      </c>
      <c r="L32" s="440">
        <f t="shared" si="14"/>
        <v>0</v>
      </c>
      <c r="M32" s="440">
        <f t="shared" si="14"/>
        <v>0</v>
      </c>
      <c r="N32" s="599">
        <f>(O86*$O$61+O134*$O$109+O182*$O$157)/$N$7</f>
        <v>0</v>
      </c>
      <c r="O32" s="599"/>
      <c r="P32" s="441">
        <f t="shared" si="4"/>
        <v>0</v>
      </c>
      <c r="Q32" s="440">
        <f t="shared" si="5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5">SUM(E34:E37)</f>
        <v>0</v>
      </c>
      <c r="F33" s="405">
        <f t="shared" si="2"/>
        <v>0</v>
      </c>
      <c r="G33" s="405">
        <f t="shared" si="15"/>
        <v>0</v>
      </c>
      <c r="H33" s="405">
        <f t="shared" si="15"/>
        <v>0</v>
      </c>
      <c r="I33" s="405">
        <f t="shared" si="3"/>
        <v>0</v>
      </c>
      <c r="J33" s="405">
        <f t="shared" si="15"/>
        <v>0</v>
      </c>
      <c r="K33" s="405">
        <f t="shared" si="15"/>
        <v>0</v>
      </c>
      <c r="L33" s="405">
        <f t="shared" si="15"/>
        <v>0</v>
      </c>
      <c r="M33" s="405">
        <f t="shared" si="15"/>
        <v>0</v>
      </c>
      <c r="N33" s="603">
        <f>SUM(N34:O37)</f>
        <v>0</v>
      </c>
      <c r="O33" s="603"/>
      <c r="P33" s="406">
        <f t="shared" si="4"/>
        <v>0</v>
      </c>
      <c r="Q33" s="405">
        <f t="shared" si="5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6">(C88*C$61+C136*C$109+C184*C$157)/(SUM(C$157,C$109,C$61))</f>
        <v>0</v>
      </c>
      <c r="D34" s="422">
        <f t="shared" si="16"/>
        <v>0</v>
      </c>
      <c r="E34" s="422">
        <f t="shared" si="16"/>
        <v>0</v>
      </c>
      <c r="F34" s="422">
        <f t="shared" si="2"/>
        <v>0</v>
      </c>
      <c r="G34" s="422">
        <f t="shared" si="16"/>
        <v>0</v>
      </c>
      <c r="H34" s="422">
        <f t="shared" si="16"/>
        <v>0</v>
      </c>
      <c r="I34" s="422">
        <f t="shared" si="3"/>
        <v>0</v>
      </c>
      <c r="J34" s="422">
        <f t="shared" si="16"/>
        <v>0</v>
      </c>
      <c r="K34" s="422">
        <f t="shared" si="16"/>
        <v>0</v>
      </c>
      <c r="L34" s="422">
        <f t="shared" si="16"/>
        <v>0</v>
      </c>
      <c r="M34" s="422">
        <f t="shared" si="16"/>
        <v>0</v>
      </c>
      <c r="N34" s="600">
        <f t="shared" ref="N34:N47" si="17">(O88*$O$61+O136*$O$109+O184*$O$157)/$N$7</f>
        <v>0</v>
      </c>
      <c r="O34" s="600"/>
      <c r="P34" s="423">
        <f t="shared" si="4"/>
        <v>0</v>
      </c>
      <c r="Q34" s="422">
        <f t="shared" si="5"/>
        <v>0</v>
      </c>
    </row>
    <row r="35" spans="1:17" x14ac:dyDescent="0.3">
      <c r="A35" s="438" t="s">
        <v>19</v>
      </c>
      <c r="B35" s="439" t="s">
        <v>47</v>
      </c>
      <c r="C35" s="440">
        <f t="shared" si="16"/>
        <v>0</v>
      </c>
      <c r="D35" s="440">
        <f t="shared" si="16"/>
        <v>0</v>
      </c>
      <c r="E35" s="440">
        <f t="shared" si="16"/>
        <v>0</v>
      </c>
      <c r="F35" s="440">
        <f t="shared" si="2"/>
        <v>0</v>
      </c>
      <c r="G35" s="440">
        <f t="shared" si="16"/>
        <v>0</v>
      </c>
      <c r="H35" s="440">
        <f t="shared" si="16"/>
        <v>0</v>
      </c>
      <c r="I35" s="440">
        <f t="shared" si="3"/>
        <v>0</v>
      </c>
      <c r="J35" s="440">
        <f t="shared" si="16"/>
        <v>0</v>
      </c>
      <c r="K35" s="440">
        <f t="shared" si="16"/>
        <v>0</v>
      </c>
      <c r="L35" s="440">
        <f t="shared" si="16"/>
        <v>0</v>
      </c>
      <c r="M35" s="440">
        <f t="shared" si="16"/>
        <v>0</v>
      </c>
      <c r="N35" s="599">
        <f t="shared" si="17"/>
        <v>0</v>
      </c>
      <c r="O35" s="599"/>
      <c r="P35" s="441">
        <f t="shared" si="4"/>
        <v>0</v>
      </c>
      <c r="Q35" s="440">
        <f t="shared" si="5"/>
        <v>0</v>
      </c>
    </row>
    <row r="36" spans="1:17" x14ac:dyDescent="0.3">
      <c r="A36" s="420" t="s">
        <v>20</v>
      </c>
      <c r="B36" s="421" t="s">
        <v>50</v>
      </c>
      <c r="C36" s="422">
        <f t="shared" si="16"/>
        <v>0</v>
      </c>
      <c r="D36" s="422">
        <f t="shared" si="16"/>
        <v>0</v>
      </c>
      <c r="E36" s="422">
        <f t="shared" si="16"/>
        <v>0</v>
      </c>
      <c r="F36" s="422">
        <f t="shared" si="2"/>
        <v>0</v>
      </c>
      <c r="G36" s="422">
        <f t="shared" si="16"/>
        <v>0</v>
      </c>
      <c r="H36" s="422">
        <f t="shared" si="16"/>
        <v>0</v>
      </c>
      <c r="I36" s="422">
        <f t="shared" si="3"/>
        <v>0</v>
      </c>
      <c r="J36" s="422">
        <f t="shared" si="16"/>
        <v>0</v>
      </c>
      <c r="K36" s="422">
        <f t="shared" si="16"/>
        <v>0</v>
      </c>
      <c r="L36" s="422">
        <f t="shared" si="16"/>
        <v>0</v>
      </c>
      <c r="M36" s="422">
        <f t="shared" si="16"/>
        <v>0</v>
      </c>
      <c r="N36" s="600">
        <f t="shared" si="17"/>
        <v>0</v>
      </c>
      <c r="O36" s="600"/>
      <c r="P36" s="423">
        <f t="shared" si="4"/>
        <v>0</v>
      </c>
      <c r="Q36" s="422">
        <f t="shared" si="5"/>
        <v>0</v>
      </c>
    </row>
    <row r="37" spans="1:17" x14ac:dyDescent="0.3">
      <c r="A37" s="438" t="s">
        <v>20</v>
      </c>
      <c r="B37" s="439" t="s">
        <v>47</v>
      </c>
      <c r="C37" s="440">
        <f t="shared" si="16"/>
        <v>0</v>
      </c>
      <c r="D37" s="440">
        <f t="shared" si="16"/>
        <v>0</v>
      </c>
      <c r="E37" s="440">
        <f t="shared" si="16"/>
        <v>0</v>
      </c>
      <c r="F37" s="440">
        <f t="shared" si="2"/>
        <v>0</v>
      </c>
      <c r="G37" s="440">
        <f t="shared" si="16"/>
        <v>0</v>
      </c>
      <c r="H37" s="440">
        <f t="shared" si="16"/>
        <v>0</v>
      </c>
      <c r="I37" s="440">
        <f t="shared" si="3"/>
        <v>0</v>
      </c>
      <c r="J37" s="440">
        <f t="shared" si="16"/>
        <v>0</v>
      </c>
      <c r="K37" s="440">
        <f t="shared" si="16"/>
        <v>0</v>
      </c>
      <c r="L37" s="440">
        <f t="shared" si="16"/>
        <v>0</v>
      </c>
      <c r="M37" s="440">
        <f t="shared" si="16"/>
        <v>0</v>
      </c>
      <c r="N37" s="599">
        <f t="shared" si="17"/>
        <v>0</v>
      </c>
      <c r="O37" s="599"/>
      <c r="P37" s="441">
        <f t="shared" si="4"/>
        <v>0</v>
      </c>
      <c r="Q37" s="440">
        <f t="shared" si="5"/>
        <v>0</v>
      </c>
    </row>
    <row r="38" spans="1:17" x14ac:dyDescent="0.3">
      <c r="A38" s="404">
        <v>9</v>
      </c>
      <c r="B38" s="398" t="s">
        <v>51</v>
      </c>
      <c r="C38" s="405">
        <f t="shared" ref="C38:M38" si="18">SUM(C41,C43)</f>
        <v>0.39940384367581194</v>
      </c>
      <c r="D38" s="405">
        <f t="shared" si="18"/>
        <v>0.42229649991092783</v>
      </c>
      <c r="E38" s="405">
        <f t="shared" si="18"/>
        <v>0.61617272564453585</v>
      </c>
      <c r="F38" s="405">
        <f t="shared" si="2"/>
        <v>0</v>
      </c>
      <c r="G38" s="405">
        <f t="shared" si="18"/>
        <v>0.6711437037566983</v>
      </c>
      <c r="H38" s="405">
        <f t="shared" si="18"/>
        <v>0.67073850482744435</v>
      </c>
      <c r="I38" s="405">
        <f t="shared" si="3"/>
        <v>0</v>
      </c>
      <c r="J38" s="405">
        <f t="shared" si="18"/>
        <v>0.77687841479929509</v>
      </c>
      <c r="K38" s="405">
        <f t="shared" si="18"/>
        <v>0.73786856293149505</v>
      </c>
      <c r="L38" s="405">
        <f t="shared" si="18"/>
        <v>0.81584235621372558</v>
      </c>
      <c r="M38" s="405">
        <f t="shared" si="18"/>
        <v>0.84254247098614499</v>
      </c>
      <c r="N38" s="603">
        <f t="shared" si="17"/>
        <v>0.64366477023584179</v>
      </c>
      <c r="O38" s="603"/>
      <c r="P38" s="406">
        <f t="shared" si="4"/>
        <v>7.8232145956309826E-2</v>
      </c>
      <c r="Q38" s="405">
        <f t="shared" si="5"/>
        <v>0</v>
      </c>
    </row>
    <row r="39" spans="1:17" x14ac:dyDescent="0.3">
      <c r="A39" s="444"/>
      <c r="B39" s="445" t="s">
        <v>157</v>
      </c>
      <c r="C39" s="500">
        <f t="shared" ref="C39:M39" si="19">(C93*C$61+C141*C$109+C189*C$157)/(SUM(C$157,C$109,C$61))</f>
        <v>0</v>
      </c>
      <c r="D39" s="500">
        <f t="shared" si="19"/>
        <v>0</v>
      </c>
      <c r="E39" s="500">
        <f t="shared" si="19"/>
        <v>0</v>
      </c>
      <c r="F39" s="500">
        <f t="shared" si="2"/>
        <v>0</v>
      </c>
      <c r="G39" s="500">
        <f t="shared" si="19"/>
        <v>0</v>
      </c>
      <c r="H39" s="500">
        <f t="shared" si="19"/>
        <v>0</v>
      </c>
      <c r="I39" s="500">
        <f t="shared" si="3"/>
        <v>0</v>
      </c>
      <c r="J39" s="500">
        <f t="shared" si="19"/>
        <v>0</v>
      </c>
      <c r="K39" s="500">
        <f t="shared" si="19"/>
        <v>0</v>
      </c>
      <c r="L39" s="500">
        <f t="shared" si="19"/>
        <v>0</v>
      </c>
      <c r="M39" s="500">
        <f t="shared" si="19"/>
        <v>0</v>
      </c>
      <c r="N39" s="596">
        <f t="shared" si="17"/>
        <v>0</v>
      </c>
      <c r="O39" s="596"/>
      <c r="P39" s="429">
        <f t="shared" si="4"/>
        <v>0</v>
      </c>
      <c r="Q39" s="430">
        <f t="shared" si="5"/>
        <v>0</v>
      </c>
    </row>
    <row r="40" spans="1:17" x14ac:dyDescent="0.3">
      <c r="A40" s="432"/>
      <c r="B40" s="433" t="s">
        <v>52</v>
      </c>
      <c r="C40" s="434">
        <f t="shared" ref="C40:M40" si="20">SUM(C33,C30,C25,C16,C9)</f>
        <v>4.6951126589999994</v>
      </c>
      <c r="D40" s="434">
        <f t="shared" si="20"/>
        <v>4.9642227384084237</v>
      </c>
      <c r="E40" s="434">
        <f t="shared" si="20"/>
        <v>7.2432962529333693</v>
      </c>
      <c r="F40" s="434">
        <f t="shared" si="2"/>
        <v>0</v>
      </c>
      <c r="G40" s="434">
        <f t="shared" si="20"/>
        <v>7.8894966821448502</v>
      </c>
      <c r="H40" s="434">
        <f t="shared" si="20"/>
        <v>7.8847334465068446</v>
      </c>
      <c r="I40" s="434">
        <f t="shared" si="3"/>
        <v>0</v>
      </c>
      <c r="J40" s="434">
        <f t="shared" si="20"/>
        <v>9.1324401043787908</v>
      </c>
      <c r="K40" s="434">
        <f t="shared" si="20"/>
        <v>8.6738675287005105</v>
      </c>
      <c r="L40" s="434">
        <f t="shared" si="20"/>
        <v>9.5904729888292355</v>
      </c>
      <c r="M40" s="434">
        <f t="shared" si="20"/>
        <v>9.9043408918294187</v>
      </c>
      <c r="N40" s="597">
        <f t="shared" si="17"/>
        <v>7.566473529833095</v>
      </c>
      <c r="O40" s="597"/>
      <c r="P40" s="435">
        <f t="shared" si="4"/>
        <v>0.91964247374229802</v>
      </c>
      <c r="Q40" s="436">
        <f t="shared" si="5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1">SUM(C42:C42)</f>
        <v>9.781328202494699E-2</v>
      </c>
      <c r="D41" s="427">
        <f t="shared" si="21"/>
        <v>0.10341965230926269</v>
      </c>
      <c r="E41" s="427">
        <f t="shared" si="21"/>
        <v>0.15089959083736088</v>
      </c>
      <c r="F41" s="427">
        <f t="shared" si="2"/>
        <v>0</v>
      </c>
      <c r="G41" s="427">
        <f t="shared" si="21"/>
        <v>0.16436188437912369</v>
      </c>
      <c r="H41" s="427">
        <f t="shared" si="21"/>
        <v>0.16426265189107711</v>
      </c>
      <c r="I41" s="427">
        <f t="shared" si="3"/>
        <v>0</v>
      </c>
      <c r="J41" s="427">
        <f t="shared" si="21"/>
        <v>0.19025612469452338</v>
      </c>
      <c r="K41" s="427">
        <f t="shared" si="21"/>
        <v>0.18070268222541774</v>
      </c>
      <c r="L41" s="427">
        <f t="shared" si="21"/>
        <v>0.19979832377627949</v>
      </c>
      <c r="M41" s="427">
        <f t="shared" si="21"/>
        <v>0.20633713379948229</v>
      </c>
      <c r="N41" s="598">
        <f t="shared" si="17"/>
        <v>0.15763234304701287</v>
      </c>
      <c r="O41" s="598"/>
      <c r="P41" s="428">
        <f t="shared" si="4"/>
        <v>1.9158911655473298E-2</v>
      </c>
      <c r="Q41" s="427">
        <f t="shared" si="5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2">(C96*C$61+C144*C$109+C192*C$157)/(SUM(C$157,C$109,C$61))</f>
        <v>9.781328202494699E-2</v>
      </c>
      <c r="D42" s="440">
        <f t="shared" si="22"/>
        <v>0.10341965230926269</v>
      </c>
      <c r="E42" s="440">
        <f t="shared" si="22"/>
        <v>0.15089959083736088</v>
      </c>
      <c r="F42" s="440">
        <f t="shared" si="2"/>
        <v>0</v>
      </c>
      <c r="G42" s="440">
        <f t="shared" si="22"/>
        <v>0.16436188437912369</v>
      </c>
      <c r="H42" s="440">
        <f t="shared" si="22"/>
        <v>0.16426265189107711</v>
      </c>
      <c r="I42" s="440">
        <f t="shared" si="3"/>
        <v>0</v>
      </c>
      <c r="J42" s="440">
        <f t="shared" si="22"/>
        <v>0.19025612469452338</v>
      </c>
      <c r="K42" s="440">
        <f t="shared" si="22"/>
        <v>0.18070268222541774</v>
      </c>
      <c r="L42" s="440">
        <f t="shared" si="22"/>
        <v>0.19979832377627949</v>
      </c>
      <c r="M42" s="440">
        <f t="shared" si="22"/>
        <v>0.20633713379948229</v>
      </c>
      <c r="N42" s="599">
        <f t="shared" si="17"/>
        <v>0.15763234304701287</v>
      </c>
      <c r="O42" s="599"/>
      <c r="P42" s="441">
        <f t="shared" si="4"/>
        <v>1.9158911655473298E-2</v>
      </c>
      <c r="Q42" s="440">
        <f t="shared" si="5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0.30159056165086495</v>
      </c>
      <c r="D43" s="427">
        <f t="shared" ref="D43:M43" si="23">SUM(D44,D45)</f>
        <v>0.31887684760166513</v>
      </c>
      <c r="E43" s="427">
        <f t="shared" si="23"/>
        <v>0.46527313480717497</v>
      </c>
      <c r="F43" s="427">
        <f t="shared" si="2"/>
        <v>0</v>
      </c>
      <c r="G43" s="427">
        <f t="shared" si="23"/>
        <v>0.5067818193775746</v>
      </c>
      <c r="H43" s="427">
        <f t="shared" si="23"/>
        <v>0.50647585293636721</v>
      </c>
      <c r="I43" s="427">
        <f t="shared" si="3"/>
        <v>0</v>
      </c>
      <c r="J43" s="427">
        <f t="shared" si="23"/>
        <v>0.58662229010477174</v>
      </c>
      <c r="K43" s="427">
        <f t="shared" si="23"/>
        <v>0.55716588070607731</v>
      </c>
      <c r="L43" s="427">
        <f t="shared" si="23"/>
        <v>0.6160440324374461</v>
      </c>
      <c r="M43" s="427">
        <f t="shared" si="23"/>
        <v>0.63620533718666272</v>
      </c>
      <c r="N43" s="598">
        <f t="shared" si="17"/>
        <v>0.48603242718882889</v>
      </c>
      <c r="O43" s="598"/>
      <c r="P43" s="428">
        <f t="shared" si="4"/>
        <v>5.9073234300836518E-2</v>
      </c>
      <c r="Q43" s="427">
        <f t="shared" si="5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4">(C98*C$61+C146*C$109+C194*C$157)/(SUM(C$157,C$109,C$61))</f>
        <v>9.781328202494699E-2</v>
      </c>
      <c r="D44" s="440">
        <f t="shared" si="24"/>
        <v>0.10341965230926269</v>
      </c>
      <c r="E44" s="440">
        <f t="shared" si="24"/>
        <v>0.15089959083736088</v>
      </c>
      <c r="F44" s="440">
        <f t="shared" si="2"/>
        <v>0</v>
      </c>
      <c r="G44" s="440">
        <f t="shared" si="24"/>
        <v>0.16436188437912369</v>
      </c>
      <c r="H44" s="440">
        <f t="shared" si="24"/>
        <v>0.16426265189107711</v>
      </c>
      <c r="I44" s="440">
        <f t="shared" si="3"/>
        <v>0</v>
      </c>
      <c r="J44" s="440">
        <f t="shared" si="24"/>
        <v>0.19025612469452338</v>
      </c>
      <c r="K44" s="440">
        <f t="shared" si="24"/>
        <v>0.18070268222541774</v>
      </c>
      <c r="L44" s="440">
        <f t="shared" si="24"/>
        <v>0.19979832377627949</v>
      </c>
      <c r="M44" s="440">
        <f t="shared" si="24"/>
        <v>0.20633713379948229</v>
      </c>
      <c r="N44" s="599">
        <f t="shared" si="17"/>
        <v>0.15763234304701287</v>
      </c>
      <c r="O44" s="599"/>
      <c r="P44" s="441">
        <f t="shared" si="4"/>
        <v>1.9158911655473298E-2</v>
      </c>
      <c r="Q44" s="440">
        <f t="shared" si="5"/>
        <v>0</v>
      </c>
    </row>
    <row r="45" spans="1:17" x14ac:dyDescent="0.3">
      <c r="A45" s="420" t="s">
        <v>26</v>
      </c>
      <c r="B45" s="421" t="s">
        <v>130</v>
      </c>
      <c r="C45" s="422">
        <f t="shared" si="24"/>
        <v>0.20377727962591796</v>
      </c>
      <c r="D45" s="422">
        <f t="shared" si="24"/>
        <v>0.21545719529240243</v>
      </c>
      <c r="E45" s="422">
        <f t="shared" si="24"/>
        <v>0.3143735439698141</v>
      </c>
      <c r="F45" s="422">
        <f t="shared" si="2"/>
        <v>0</v>
      </c>
      <c r="G45" s="422">
        <f t="shared" si="24"/>
        <v>0.34241993499845086</v>
      </c>
      <c r="H45" s="422">
        <f t="shared" si="24"/>
        <v>0.34221320104529013</v>
      </c>
      <c r="I45" s="422">
        <f t="shared" si="3"/>
        <v>0</v>
      </c>
      <c r="J45" s="422">
        <f t="shared" si="24"/>
        <v>0.39636616541024838</v>
      </c>
      <c r="K45" s="422">
        <f t="shared" si="24"/>
        <v>0.37646319848065951</v>
      </c>
      <c r="L45" s="422">
        <f t="shared" si="24"/>
        <v>0.41624570866116656</v>
      </c>
      <c r="M45" s="422">
        <f t="shared" si="24"/>
        <v>0.42986820338718046</v>
      </c>
      <c r="N45" s="600">
        <f t="shared" si="17"/>
        <v>0.32840008414181598</v>
      </c>
      <c r="O45" s="600"/>
      <c r="P45" s="423">
        <f t="shared" si="4"/>
        <v>3.9914322645363223E-2</v>
      </c>
      <c r="Q45" s="422">
        <f t="shared" si="5"/>
        <v>0</v>
      </c>
    </row>
    <row r="46" spans="1:17" ht="28.8" x14ac:dyDescent="0.3">
      <c r="A46" s="438">
        <v>10</v>
      </c>
      <c r="B46" s="447" t="s">
        <v>134</v>
      </c>
      <c r="C46" s="446">
        <f t="shared" si="24"/>
        <v>1.8200000000000001E-2</v>
      </c>
      <c r="D46" s="446">
        <f t="shared" si="24"/>
        <v>1.7153282589158353E-2</v>
      </c>
      <c r="E46" s="446">
        <f t="shared" si="24"/>
        <v>1.7630524400697092E-2</v>
      </c>
      <c r="F46" s="446">
        <f t="shared" si="2"/>
        <v>0</v>
      </c>
      <c r="G46" s="446">
        <f t="shared" si="24"/>
        <v>1.742981174326854E-2</v>
      </c>
      <c r="H46" s="446">
        <f t="shared" si="24"/>
        <v>1.7416560106992596E-2</v>
      </c>
      <c r="I46" s="446">
        <f t="shared" si="3"/>
        <v>0</v>
      </c>
      <c r="J46" s="446">
        <f t="shared" si="24"/>
        <v>1.6762583549195759E-2</v>
      </c>
      <c r="K46" s="446">
        <f t="shared" si="24"/>
        <v>1.7524923823456676E-2</v>
      </c>
      <c r="L46" s="446">
        <f t="shared" si="24"/>
        <v>1.8086754619058891E-2</v>
      </c>
      <c r="M46" s="446">
        <f t="shared" si="24"/>
        <v>1.7702359801997795E-2</v>
      </c>
      <c r="N46" s="601">
        <f t="shared" si="17"/>
        <v>1.7486832383753613E-2</v>
      </c>
      <c r="O46" s="601"/>
      <c r="P46" s="448">
        <f t="shared" si="4"/>
        <v>2.1253803013921119E-3</v>
      </c>
      <c r="Q46" s="446">
        <f t="shared" si="5"/>
        <v>0</v>
      </c>
    </row>
    <row r="47" spans="1:17" ht="18" x14ac:dyDescent="0.3">
      <c r="A47" s="450"/>
      <c r="B47" s="450" t="s">
        <v>60</v>
      </c>
      <c r="C47" s="410">
        <f t="shared" ref="C47:M47" si="25">SUM(C9,C16,C25,C30,C33,C38,C46)</f>
        <v>5.1127165026758119</v>
      </c>
      <c r="D47" s="410">
        <f t="shared" si="25"/>
        <v>5.4036725209085104</v>
      </c>
      <c r="E47" s="410">
        <f t="shared" si="25"/>
        <v>7.8770995029786022</v>
      </c>
      <c r="F47" s="410">
        <f t="shared" si="2"/>
        <v>0</v>
      </c>
      <c r="G47" s="410">
        <f t="shared" si="25"/>
        <v>8.5780701976448164</v>
      </c>
      <c r="H47" s="410">
        <f t="shared" si="25"/>
        <v>8.5728885114412812</v>
      </c>
      <c r="I47" s="410">
        <f t="shared" si="3"/>
        <v>0</v>
      </c>
      <c r="J47" s="410">
        <f t="shared" si="25"/>
        <v>9.9260811027272826</v>
      </c>
      <c r="K47" s="410">
        <f t="shared" si="25"/>
        <v>9.429261015455463</v>
      </c>
      <c r="L47" s="410">
        <f t="shared" si="25"/>
        <v>10.42440209966202</v>
      </c>
      <c r="M47" s="410">
        <f t="shared" si="25"/>
        <v>10.764585722617563</v>
      </c>
      <c r="N47" s="602">
        <f t="shared" si="17"/>
        <v>8.2276251324526903</v>
      </c>
      <c r="O47" s="602"/>
      <c r="P47" s="411">
        <f t="shared" si="4"/>
        <v>1</v>
      </c>
      <c r="Q47" s="410">
        <f t="shared" si="5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85</v>
      </c>
      <c r="F59" s="1">
        <v>0</v>
      </c>
      <c r="G59" s="1">
        <v>2</v>
      </c>
      <c r="H59" s="1">
        <v>65</v>
      </c>
      <c r="I59" s="1">
        <v>0</v>
      </c>
      <c r="J59" s="1">
        <v>14</v>
      </c>
      <c r="K59" s="1">
        <v>44</v>
      </c>
      <c r="L59" s="1">
        <v>0</v>
      </c>
      <c r="M59" s="1">
        <v>35</v>
      </c>
      <c r="O59" s="1">
        <f>SUM(C59:M59)</f>
        <v>297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524255.51</v>
      </c>
      <c r="E61" s="505">
        <v>504849.42</v>
      </c>
      <c r="F61" s="504">
        <v>0</v>
      </c>
      <c r="G61" s="505">
        <v>5096.3500000000004</v>
      </c>
      <c r="H61" s="505">
        <v>365414.25</v>
      </c>
      <c r="I61" s="504">
        <v>0</v>
      </c>
      <c r="J61" s="503">
        <v>108625.12</v>
      </c>
      <c r="K61" s="505">
        <v>266898.82</v>
      </c>
      <c r="L61" s="504">
        <v>0</v>
      </c>
      <c r="M61" s="505">
        <v>137105.04</v>
      </c>
      <c r="N61" s="342"/>
      <c r="O61" s="344">
        <f>SUM(C61:M61)</f>
        <v>1912244.51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26">SUM(D64:D69)</f>
        <v>1.129524</v>
      </c>
      <c r="E63" s="354">
        <f t="shared" si="26"/>
        <v>1.3813080000000002</v>
      </c>
      <c r="F63" s="354">
        <f>SUM(F64:F69)</f>
        <v>0</v>
      </c>
      <c r="G63" s="354">
        <f t="shared" si="26"/>
        <v>2.292036</v>
      </c>
      <c r="H63" s="354">
        <f t="shared" si="26"/>
        <v>1.9838040000000001</v>
      </c>
      <c r="I63" s="354">
        <f t="shared" si="26"/>
        <v>0</v>
      </c>
      <c r="J63" s="354">
        <f t="shared" si="26"/>
        <v>2.2031140000000002</v>
      </c>
      <c r="K63" s="354">
        <f t="shared" si="26"/>
        <v>2.7667599999999997</v>
      </c>
      <c r="L63" s="354"/>
      <c r="M63" s="354">
        <f t="shared" si="26"/>
        <v>4.0215999999999994</v>
      </c>
      <c r="N63" s="351"/>
      <c r="O63" s="352">
        <f>(C63*$C$61+D63*$D$61+E63*$E$61+F63*$F$61+G63*$G$61+H63*$H$61+I63*$I$61+J63*$J$61+K63*$K$61+L63*$L$61+M63*$M$61)/$O$61</f>
        <v>1.8591990218369514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0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27">(C64*$C$61+D64*$D$61+E64*$E$61+F64*$F$61+G64*$G$61+H64*$H$61+I64*$I$61+J64*$J$61+K64*$K$61+L64*$L$61+M64*$M$61)/$O$61</f>
        <v>1.1969792293784647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28">D64*0.04</f>
        <v>3.1424000000000001E-2</v>
      </c>
      <c r="E65" s="39">
        <f t="shared" si="28"/>
        <v>3.6208000000000004E-2</v>
      </c>
      <c r="F65" s="39">
        <f t="shared" si="28"/>
        <v>0</v>
      </c>
      <c r="G65" s="39">
        <f t="shared" si="28"/>
        <v>5.1736000000000004E-2</v>
      </c>
      <c r="H65" s="39">
        <f t="shared" si="28"/>
        <v>5.4404000000000008E-2</v>
      </c>
      <c r="I65" s="39">
        <f t="shared" si="28"/>
        <v>0</v>
      </c>
      <c r="J65" s="39">
        <f>0.06*J64</f>
        <v>5.8313999999999998E-2</v>
      </c>
      <c r="K65" s="39">
        <f t="shared" si="28"/>
        <v>7.5759999999999994E-2</v>
      </c>
      <c r="L65" s="39"/>
      <c r="M65" s="39">
        <f t="shared" si="28"/>
        <v>8.9099999999999999E-2</v>
      </c>
      <c r="N65" s="34"/>
      <c r="O65" s="89">
        <f t="shared" si="27"/>
        <v>4.8983345482884931E-2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2.4E-2</v>
      </c>
      <c r="F66" s="34">
        <v>0</v>
      </c>
      <c r="G66" s="34">
        <v>0</v>
      </c>
      <c r="H66" s="34">
        <v>3.7000000000000002E-3</v>
      </c>
      <c r="I66" s="34">
        <v>0</v>
      </c>
      <c r="J66" s="34">
        <v>7.2900000000000006E-2</v>
      </c>
      <c r="K66" s="34">
        <v>3.3399999999999999E-2</v>
      </c>
      <c r="L66" s="34">
        <v>0</v>
      </c>
      <c r="M66" s="34">
        <v>7.3200000000000001E-2</v>
      </c>
      <c r="N66" s="34"/>
      <c r="O66" s="89">
        <f t="shared" si="27"/>
        <v>3.3513744626726634E-2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27"/>
        <v>0.18195154647875025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0.13739999999999999</v>
      </c>
      <c r="E68" s="34">
        <v>0.247</v>
      </c>
      <c r="F68" s="34">
        <v>0</v>
      </c>
      <c r="G68" s="34">
        <v>0.74319999999999997</v>
      </c>
      <c r="H68" s="34">
        <v>0.36870000000000003</v>
      </c>
      <c r="I68" s="34">
        <v>0</v>
      </c>
      <c r="J68" s="34">
        <v>0.53290000000000004</v>
      </c>
      <c r="K68" s="34">
        <v>0.52980000000000005</v>
      </c>
      <c r="L68" s="34">
        <v>0</v>
      </c>
      <c r="M68" s="34">
        <v>1.3557999999999999</v>
      </c>
      <c r="N68" s="34"/>
      <c r="O68" s="89">
        <f t="shared" si="27"/>
        <v>0.37674193120052407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27"/>
        <v>2.1029224669600437E-2</v>
      </c>
    </row>
    <row r="70" spans="1:15" ht="28.8" x14ac:dyDescent="0.3">
      <c r="A70" s="349">
        <v>5</v>
      </c>
      <c r="B70" s="353" t="s">
        <v>71</v>
      </c>
      <c r="C70" s="354">
        <f t="shared" ref="C70:K70" si="29">SUM(C71:C73,C77:C78)</f>
        <v>0</v>
      </c>
      <c r="D70" s="354">
        <f t="shared" si="29"/>
        <v>3.4258419020000002</v>
      </c>
      <c r="E70" s="354">
        <f t="shared" si="29"/>
        <v>5.1949228154</v>
      </c>
      <c r="F70" s="354">
        <f t="shared" si="29"/>
        <v>0</v>
      </c>
      <c r="G70" s="354">
        <f t="shared" si="29"/>
        <v>5.1949228154</v>
      </c>
      <c r="H70" s="354">
        <f t="shared" si="29"/>
        <v>5.1949228154</v>
      </c>
      <c r="I70" s="354">
        <f t="shared" si="29"/>
        <v>0</v>
      </c>
      <c r="J70" s="354">
        <f t="shared" si="29"/>
        <v>5.6706384547000015</v>
      </c>
      <c r="K70" s="354">
        <f t="shared" si="29"/>
        <v>5.1949228154</v>
      </c>
      <c r="L70" s="354"/>
      <c r="M70" s="354">
        <f>SUM(M71:M73,M77:M78)</f>
        <v>5.1949228154</v>
      </c>
      <c r="N70" s="351"/>
      <c r="O70" s="352">
        <f t="shared" si="27"/>
        <v>4.7369396738607712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1.8140000000000001</v>
      </c>
      <c r="E71" s="34">
        <v>2.6577999999999999</v>
      </c>
      <c r="F71" s="34">
        <v>0</v>
      </c>
      <c r="G71" s="34">
        <v>2.6577999999999999</v>
      </c>
      <c r="H71" s="34">
        <v>2.6577999999999999</v>
      </c>
      <c r="I71" s="34">
        <v>0</v>
      </c>
      <c r="J71" s="34">
        <v>2.9079000000000002</v>
      </c>
      <c r="K71" s="34">
        <v>2.6577999999999999</v>
      </c>
      <c r="L71" s="34">
        <v>0</v>
      </c>
      <c r="M71" s="34">
        <v>2.6577999999999999</v>
      </c>
      <c r="N71" s="39"/>
      <c r="O71" s="89">
        <f t="shared" si="27"/>
        <v>2.4406731343430552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0.76894190200000001</v>
      </c>
      <c r="E72" s="39">
        <f t="shared" ref="E72:K72" si="30">E71*0.423893</f>
        <v>1.1266228154</v>
      </c>
      <c r="F72" s="39">
        <f t="shared" si="30"/>
        <v>0</v>
      </c>
      <c r="G72" s="39">
        <f t="shared" si="30"/>
        <v>1.1266228154</v>
      </c>
      <c r="H72" s="39">
        <f t="shared" si="30"/>
        <v>1.1266228154</v>
      </c>
      <c r="I72" s="39">
        <f t="shared" si="30"/>
        <v>0</v>
      </c>
      <c r="J72" s="39">
        <f t="shared" si="30"/>
        <v>1.2326384547000002</v>
      </c>
      <c r="K72" s="39">
        <f t="shared" si="30"/>
        <v>1.1266228154</v>
      </c>
      <c r="L72" s="39"/>
      <c r="M72" s="39">
        <f t="shared" ref="M72" si="31">M71*0.423893</f>
        <v>1.1266228154</v>
      </c>
      <c r="N72" s="39"/>
      <c r="O72" s="89">
        <f t="shared" si="27"/>
        <v>1.0345842569360808</v>
      </c>
    </row>
    <row r="73" spans="1:15" x14ac:dyDescent="0.3">
      <c r="A73" s="280" t="s">
        <v>8</v>
      </c>
      <c r="B73" s="1" t="s">
        <v>35</v>
      </c>
      <c r="C73" s="43">
        <f t="shared" ref="C73:K73" si="32">SUM(C74:C76)</f>
        <v>0</v>
      </c>
      <c r="D73" s="43">
        <f t="shared" ref="D73" si="33">SUM(D74:D76)</f>
        <v>0.61680000000000001</v>
      </c>
      <c r="E73" s="43">
        <f t="shared" si="32"/>
        <v>1.0675999999999999</v>
      </c>
      <c r="F73" s="43">
        <f t="shared" si="32"/>
        <v>0</v>
      </c>
      <c r="G73" s="43">
        <f t="shared" ref="G73:I73" si="34">SUM(G74:G76)</f>
        <v>1.0675999999999999</v>
      </c>
      <c r="H73" s="43">
        <f t="shared" si="34"/>
        <v>1.0675999999999999</v>
      </c>
      <c r="I73" s="43">
        <f t="shared" si="34"/>
        <v>0</v>
      </c>
      <c r="J73" s="43">
        <f t="shared" si="32"/>
        <v>1.1557999999999999</v>
      </c>
      <c r="K73" s="43">
        <f t="shared" si="32"/>
        <v>1.0675999999999999</v>
      </c>
      <c r="L73" s="43"/>
      <c r="M73" s="43">
        <f t="shared" ref="M73" si="35">SUM(M74:M76)</f>
        <v>1.0675999999999999</v>
      </c>
      <c r="N73" s="43"/>
      <c r="O73" s="75">
        <f t="shared" si="27"/>
        <v>0.9490201598497463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0.55100000000000005</v>
      </c>
      <c r="E74" s="34">
        <v>0.9536</v>
      </c>
      <c r="F74" s="34">
        <v>0</v>
      </c>
      <c r="G74" s="34">
        <v>0.9536</v>
      </c>
      <c r="H74" s="34">
        <v>0.9536</v>
      </c>
      <c r="I74" s="34">
        <v>0</v>
      </c>
      <c r="J74" s="34">
        <v>1.0371999999999999</v>
      </c>
      <c r="K74" s="34">
        <v>0.9536</v>
      </c>
      <c r="L74" s="34">
        <v>0</v>
      </c>
      <c r="M74" s="34">
        <v>0.9536</v>
      </c>
      <c r="N74" s="39"/>
      <c r="O74" s="89">
        <f t="shared" si="27"/>
        <v>0.84797323143681047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5.8400000000000001E-2</v>
      </c>
      <c r="E75" s="34">
        <v>0.1011</v>
      </c>
      <c r="F75" s="34">
        <v>0</v>
      </c>
      <c r="G75" s="34">
        <v>0.1011</v>
      </c>
      <c r="H75" s="34">
        <v>0.1011</v>
      </c>
      <c r="I75" s="34">
        <v>0</v>
      </c>
      <c r="J75" s="34">
        <v>0.1052</v>
      </c>
      <c r="K75" s="34">
        <v>0.1011</v>
      </c>
      <c r="L75" s="34">
        <v>0</v>
      </c>
      <c r="M75" s="34">
        <v>0.1011</v>
      </c>
      <c r="N75" s="39"/>
      <c r="O75" s="89">
        <f t="shared" si="27"/>
        <v>8.9626390233956008E-2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7.4000000000000003E-3</v>
      </c>
      <c r="E76" s="34">
        <v>1.29E-2</v>
      </c>
      <c r="F76" s="34">
        <v>0</v>
      </c>
      <c r="G76" s="34">
        <v>1.29E-2</v>
      </c>
      <c r="H76" s="34">
        <v>1.29E-2</v>
      </c>
      <c r="I76" s="34">
        <v>0</v>
      </c>
      <c r="J76" s="34">
        <v>1.34E-2</v>
      </c>
      <c r="K76" s="34">
        <v>1.29E-2</v>
      </c>
      <c r="L76" s="34">
        <v>0</v>
      </c>
      <c r="M76" s="34">
        <v>1.29E-2</v>
      </c>
      <c r="N76" s="39"/>
      <c r="O76" s="89">
        <f t="shared" si="27"/>
        <v>1.1420538178980052E-2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0.17180000000000001</v>
      </c>
      <c r="E77" s="34">
        <v>0.26329999999999998</v>
      </c>
      <c r="F77" s="34">
        <v>0</v>
      </c>
      <c r="G77" s="34">
        <v>0.26329999999999998</v>
      </c>
      <c r="H77" s="34">
        <v>0.26329999999999998</v>
      </c>
      <c r="I77" s="34">
        <v>0</v>
      </c>
      <c r="J77" s="34">
        <v>0.28720000000000001</v>
      </c>
      <c r="K77" s="34">
        <v>0.26329999999999998</v>
      </c>
      <c r="L77" s="34">
        <v>0</v>
      </c>
      <c r="M77" s="34">
        <v>0.26329999999999998</v>
      </c>
      <c r="N77" s="39"/>
      <c r="O77" s="89">
        <f t="shared" si="27"/>
        <v>0.23957226091657075</v>
      </c>
    </row>
    <row r="78" spans="1:15" x14ac:dyDescent="0.3">
      <c r="A78" s="595"/>
      <c r="B78" t="s">
        <v>117</v>
      </c>
      <c r="C78" s="34">
        <v>0</v>
      </c>
      <c r="D78" s="34">
        <v>5.4300000000000001E-2</v>
      </c>
      <c r="E78" s="34">
        <v>7.9600000000000004E-2</v>
      </c>
      <c r="F78" s="34">
        <v>0</v>
      </c>
      <c r="G78" s="34">
        <v>7.9600000000000004E-2</v>
      </c>
      <c r="H78" s="34">
        <v>7.9600000000000004E-2</v>
      </c>
      <c r="I78" s="34">
        <v>0</v>
      </c>
      <c r="J78" s="34">
        <v>8.7099999999999997E-2</v>
      </c>
      <c r="K78" s="34">
        <v>7.9600000000000004E-2</v>
      </c>
      <c r="L78" s="34">
        <v>0</v>
      </c>
      <c r="M78" s="34">
        <v>7.9600000000000004E-2</v>
      </c>
      <c r="N78" s="39"/>
      <c r="O78" s="89">
        <f t="shared" si="27"/>
        <v>7.308986181531775E-2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0.41349999999999998</v>
      </c>
      <c r="E79" s="354">
        <f t="shared" ref="E79:K79" si="36">SUM(E80:E82)</f>
        <v>0.51400000000000001</v>
      </c>
      <c r="F79" s="354">
        <f>SUM(F80:F82)</f>
        <v>0</v>
      </c>
      <c r="G79" s="354">
        <f t="shared" ref="G79:I79" si="37">SUM(G80:G82)</f>
        <v>0.51400000000000001</v>
      </c>
      <c r="H79" s="354">
        <f t="shared" si="37"/>
        <v>0.51400000000000001</v>
      </c>
      <c r="I79" s="354">
        <f t="shared" si="37"/>
        <v>0</v>
      </c>
      <c r="J79" s="354">
        <f t="shared" si="36"/>
        <v>1.0838000000000001</v>
      </c>
      <c r="K79" s="354">
        <f t="shared" si="36"/>
        <v>0.51400000000000001</v>
      </c>
      <c r="L79" s="354"/>
      <c r="M79" s="354">
        <f t="shared" ref="M79" si="38">SUM(M80:M82)</f>
        <v>0.51400000000000001</v>
      </c>
      <c r="N79" s="354"/>
      <c r="O79" s="352">
        <f t="shared" si="27"/>
        <v>0.51881471620017872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0.19450000000000001</v>
      </c>
      <c r="E80" s="34">
        <v>0.29499999999999998</v>
      </c>
      <c r="F80" s="34">
        <v>0</v>
      </c>
      <c r="G80" s="34">
        <v>0.29499999999999998</v>
      </c>
      <c r="H80" s="34">
        <v>0.29499999999999998</v>
      </c>
      <c r="I80" s="34">
        <v>0</v>
      </c>
      <c r="J80" s="34">
        <v>0.32200000000000001</v>
      </c>
      <c r="K80" s="34">
        <v>0.29499999999999998</v>
      </c>
      <c r="L80" s="34">
        <v>0</v>
      </c>
      <c r="M80" s="34">
        <v>0.29499999999999998</v>
      </c>
      <c r="N80" s="39"/>
      <c r="O80" s="89">
        <f t="shared" si="27"/>
        <v>0.26898094215733948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0.219</v>
      </c>
      <c r="E81" s="34">
        <v>0.219</v>
      </c>
      <c r="F81" s="34">
        <v>0</v>
      </c>
      <c r="G81" s="34">
        <v>0.219</v>
      </c>
      <c r="H81" s="34">
        <v>0.219</v>
      </c>
      <c r="I81" s="34">
        <v>0</v>
      </c>
      <c r="J81" s="34">
        <v>0.219</v>
      </c>
      <c r="K81" s="34">
        <v>0.219</v>
      </c>
      <c r="L81" s="34">
        <v>0</v>
      </c>
      <c r="M81" s="34">
        <v>0.219</v>
      </c>
      <c r="N81" s="39"/>
      <c r="O81" s="89">
        <f t="shared" si="27"/>
        <v>0.219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27"/>
        <v>3.0833774042839317E-2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27"/>
        <v>3.0833774042839317E-2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39">SUM(E85:E86)</f>
        <v>0</v>
      </c>
      <c r="F84" s="354">
        <f>SUM(F85:F86)</f>
        <v>0</v>
      </c>
      <c r="G84" s="354">
        <f t="shared" si="39"/>
        <v>0</v>
      </c>
      <c r="H84" s="354">
        <f t="shared" si="39"/>
        <v>0</v>
      </c>
      <c r="I84" s="354">
        <f t="shared" si="39"/>
        <v>0</v>
      </c>
      <c r="J84" s="354">
        <f t="shared" si="39"/>
        <v>0</v>
      </c>
      <c r="K84" s="354">
        <f t="shared" si="39"/>
        <v>0</v>
      </c>
      <c r="L84" s="354"/>
      <c r="M84" s="354">
        <f t="shared" si="39"/>
        <v>0</v>
      </c>
      <c r="N84" s="354"/>
      <c r="O84" s="352">
        <f t="shared" si="27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27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27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0">SUM(E88:E91)</f>
        <v>0</v>
      </c>
      <c r="F87" s="354">
        <f>SUM(F88:F91)</f>
        <v>0</v>
      </c>
      <c r="G87" s="354">
        <f t="shared" si="40"/>
        <v>0</v>
      </c>
      <c r="H87" s="354">
        <f t="shared" si="40"/>
        <v>0</v>
      </c>
      <c r="I87" s="354">
        <f t="shared" si="40"/>
        <v>0</v>
      </c>
      <c r="J87" s="354">
        <f t="shared" si="40"/>
        <v>0</v>
      </c>
      <c r="K87" s="354">
        <f t="shared" si="40"/>
        <v>0</v>
      </c>
      <c r="L87" s="354"/>
      <c r="M87" s="354">
        <f t="shared" si="40"/>
        <v>0</v>
      </c>
      <c r="N87" s="354"/>
      <c r="O87" s="352">
        <f t="shared" si="27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27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27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27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27"/>
        <v>0</v>
      </c>
    </row>
    <row r="92" spans="1:17" x14ac:dyDescent="0.3">
      <c r="A92" s="349">
        <v>9</v>
      </c>
      <c r="B92" s="350" t="s">
        <v>51</v>
      </c>
      <c r="C92" s="354">
        <f t="shared" ref="C92:K92" si="41">SUM(C95,C97)</f>
        <v>0</v>
      </c>
      <c r="D92" s="354">
        <f t="shared" si="41"/>
        <v>0.42269148455133609</v>
      </c>
      <c r="E92" s="354">
        <f t="shared" si="41"/>
        <v>0.60315175500444718</v>
      </c>
      <c r="F92" s="354">
        <f t="shared" si="41"/>
        <v>0</v>
      </c>
      <c r="G92" s="354">
        <f t="shared" si="41"/>
        <v>0.68062556450844724</v>
      </c>
      <c r="H92" s="354">
        <f t="shared" si="41"/>
        <v>0.65440488473244729</v>
      </c>
      <c r="I92" s="354">
        <f t="shared" si="41"/>
        <v>0</v>
      </c>
      <c r="J92" s="354">
        <f t="shared" si="41"/>
        <v>0.76200107221641977</v>
      </c>
      <c r="K92" s="354">
        <f t="shared" si="41"/>
        <v>0.72100938574044715</v>
      </c>
      <c r="L92" s="354"/>
      <c r="M92" s="354">
        <f>SUM(M95,M97)</f>
        <v>0.82775611486044731</v>
      </c>
      <c r="N92" s="354"/>
      <c r="O92" s="352">
        <f t="shared" si="27"/>
        <v>0.60525485684333069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27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2">SUM(C87,C84,C79,C70,C63)+C93</f>
        <v>0</v>
      </c>
      <c r="D94" s="360">
        <f t="shared" si="42"/>
        <v>4.9688659020000001</v>
      </c>
      <c r="E94" s="360">
        <f t="shared" si="42"/>
        <v>7.0902308154</v>
      </c>
      <c r="F94" s="360">
        <f t="shared" si="42"/>
        <v>0</v>
      </c>
      <c r="G94" s="360">
        <f t="shared" si="42"/>
        <v>8.0009588154000006</v>
      </c>
      <c r="H94" s="360">
        <f t="shared" si="42"/>
        <v>7.6927268154000004</v>
      </c>
      <c r="I94" s="360">
        <f t="shared" si="42"/>
        <v>0</v>
      </c>
      <c r="J94" s="360">
        <f t="shared" si="42"/>
        <v>8.9575524547000018</v>
      </c>
      <c r="K94" s="360">
        <f t="shared" si="42"/>
        <v>8.475682815399999</v>
      </c>
      <c r="L94" s="360">
        <f t="shared" si="42"/>
        <v>0</v>
      </c>
      <c r="M94" s="360">
        <f t="shared" si="42"/>
        <v>9.7305228154000005</v>
      </c>
      <c r="N94" s="361"/>
      <c r="O94" s="455">
        <f t="shared" si="27"/>
        <v>7.1149534118979005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3">SUM(C96:C96)</f>
        <v>0</v>
      </c>
      <c r="D95" s="354">
        <f t="shared" si="43"/>
        <v>0.10351638333636601</v>
      </c>
      <c r="E95" s="354">
        <f t="shared" si="43"/>
        <v>0.1477107785772282</v>
      </c>
      <c r="F95" s="354">
        <f t="shared" si="43"/>
        <v>0</v>
      </c>
      <c r="G95" s="354">
        <f t="shared" si="43"/>
        <v>0.16668397500122822</v>
      </c>
      <c r="H95" s="354">
        <f t="shared" si="43"/>
        <v>0.1602625777452282</v>
      </c>
      <c r="I95" s="354">
        <f t="shared" si="43"/>
        <v>0</v>
      </c>
      <c r="J95" s="354">
        <f t="shared" si="43"/>
        <v>0.18661269028876515</v>
      </c>
      <c r="K95" s="354">
        <f t="shared" si="43"/>
        <v>0.17657390009322818</v>
      </c>
      <c r="L95" s="354"/>
      <c r="M95" s="354">
        <f>SUM(M96:M96)</f>
        <v>0.20271598181322822</v>
      </c>
      <c r="N95" s="354"/>
      <c r="O95" s="352">
        <f t="shared" si="27"/>
        <v>0.14822582443006899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4">0.020833*D94</f>
        <v>0.10351638333636601</v>
      </c>
      <c r="E96" s="246">
        <f t="shared" si="44"/>
        <v>0.1477107785772282</v>
      </c>
      <c r="F96" s="246">
        <f t="shared" si="44"/>
        <v>0</v>
      </c>
      <c r="G96" s="246">
        <f t="shared" si="44"/>
        <v>0.16668397500122822</v>
      </c>
      <c r="H96" s="246">
        <f t="shared" si="44"/>
        <v>0.1602625777452282</v>
      </c>
      <c r="I96" s="246">
        <f t="shared" si="44"/>
        <v>0</v>
      </c>
      <c r="J96" s="246">
        <f t="shared" si="44"/>
        <v>0.18661269028876515</v>
      </c>
      <c r="K96" s="246">
        <f t="shared" si="44"/>
        <v>0.17657390009322818</v>
      </c>
      <c r="L96" s="34"/>
      <c r="M96" s="246">
        <f t="shared" si="44"/>
        <v>0.20271598181322822</v>
      </c>
      <c r="N96" s="39"/>
      <c r="O96" s="246">
        <f t="shared" si="27"/>
        <v>0.14822582443006899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45">SUM(D98,D99)</f>
        <v>0.31917510121497006</v>
      </c>
      <c r="E97" s="354">
        <f t="shared" si="45"/>
        <v>0.45544097642721904</v>
      </c>
      <c r="F97" s="354">
        <f t="shared" si="45"/>
        <v>0</v>
      </c>
      <c r="G97" s="354">
        <f t="shared" si="45"/>
        <v>0.51394158950721902</v>
      </c>
      <c r="H97" s="354">
        <f t="shared" si="45"/>
        <v>0.49414230698721906</v>
      </c>
      <c r="I97" s="354">
        <f t="shared" si="45"/>
        <v>0</v>
      </c>
      <c r="J97" s="354">
        <f t="shared" si="45"/>
        <v>0.57538838192765462</v>
      </c>
      <c r="K97" s="354">
        <f t="shared" si="45"/>
        <v>0.544435485647219</v>
      </c>
      <c r="L97" s="354"/>
      <c r="M97" s="354">
        <f t="shared" si="45"/>
        <v>0.62504013304721906</v>
      </c>
      <c r="N97" s="354"/>
      <c r="O97" s="352">
        <f t="shared" si="27"/>
        <v>0.4570290324132617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46">D96</f>
        <v>0.10351638333636601</v>
      </c>
      <c r="E98" s="39">
        <f t="shared" si="46"/>
        <v>0.1477107785772282</v>
      </c>
      <c r="F98" s="39">
        <f t="shared" si="46"/>
        <v>0</v>
      </c>
      <c r="G98" s="39">
        <f t="shared" si="46"/>
        <v>0.16668397500122822</v>
      </c>
      <c r="H98" s="39">
        <f t="shared" si="46"/>
        <v>0.1602625777452282</v>
      </c>
      <c r="I98" s="39">
        <f t="shared" si="46"/>
        <v>0</v>
      </c>
      <c r="J98" s="39">
        <f t="shared" si="46"/>
        <v>0.18661269028876515</v>
      </c>
      <c r="K98" s="39">
        <f t="shared" si="46"/>
        <v>0.17657390009322818</v>
      </c>
      <c r="L98" s="39"/>
      <c r="M98" s="39">
        <f t="shared" si="46"/>
        <v>0.20271598181322822</v>
      </c>
      <c r="N98" s="39"/>
      <c r="O98" s="246">
        <f t="shared" si="27"/>
        <v>0.14822582443006899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47">0.043402*D94</f>
        <v>0.21565871787860402</v>
      </c>
      <c r="E99" s="246">
        <f t="shared" si="47"/>
        <v>0.30773019784999084</v>
      </c>
      <c r="F99" s="246">
        <f t="shared" si="47"/>
        <v>0</v>
      </c>
      <c r="G99" s="246">
        <f t="shared" si="47"/>
        <v>0.34725761450599085</v>
      </c>
      <c r="H99" s="246">
        <f t="shared" si="47"/>
        <v>0.33387972924199083</v>
      </c>
      <c r="I99" s="246">
        <f t="shared" si="47"/>
        <v>0</v>
      </c>
      <c r="J99" s="246">
        <f t="shared" si="47"/>
        <v>0.38877569163888953</v>
      </c>
      <c r="K99" s="246">
        <f t="shared" si="47"/>
        <v>0.36786158555399079</v>
      </c>
      <c r="L99" s="34"/>
      <c r="M99" s="246">
        <f t="shared" si="47"/>
        <v>0.42232415123399086</v>
      </c>
      <c r="N99" s="39"/>
      <c r="O99" s="246">
        <f t="shared" si="27"/>
        <v>0.30880320798319266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1.6400000000000001E-2</v>
      </c>
      <c r="E100" s="509">
        <v>1.6400000000000001E-2</v>
      </c>
      <c r="F100" s="509">
        <v>0</v>
      </c>
      <c r="G100" s="509">
        <v>1.6400000000000001E-2</v>
      </c>
      <c r="H100" s="509">
        <v>1.6400000000000001E-2</v>
      </c>
      <c r="I100" s="509">
        <v>0</v>
      </c>
      <c r="J100" s="509">
        <v>1.6400000000000001E-2</v>
      </c>
      <c r="K100" s="509">
        <v>1.6400000000000001E-2</v>
      </c>
      <c r="L100" s="509">
        <v>0</v>
      </c>
      <c r="M100" s="509">
        <v>1.6400000000000001E-2</v>
      </c>
      <c r="N100" s="367"/>
      <c r="O100" s="368">
        <f t="shared" si="27"/>
        <v>1.6400000000000001E-2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48">SUM(D92,D94,D100)</f>
        <v>5.4079573865513364</v>
      </c>
      <c r="E101" s="340">
        <f t="shared" si="48"/>
        <v>7.7097825704044469</v>
      </c>
      <c r="F101" s="340">
        <f t="shared" si="48"/>
        <v>0</v>
      </c>
      <c r="G101" s="340">
        <f t="shared" si="48"/>
        <v>8.6979843799084495</v>
      </c>
      <c r="H101" s="340">
        <f t="shared" si="48"/>
        <v>8.3635317001324481</v>
      </c>
      <c r="I101" s="340">
        <f t="shared" si="48"/>
        <v>0</v>
      </c>
      <c r="J101" s="340">
        <f t="shared" si="48"/>
        <v>9.7359535269164219</v>
      </c>
      <c r="K101" s="340">
        <f t="shared" si="48"/>
        <v>9.2130922011404479</v>
      </c>
      <c r="L101" s="340">
        <f t="shared" si="48"/>
        <v>0</v>
      </c>
      <c r="M101" s="340">
        <f t="shared" si="48"/>
        <v>10.574678930260449</v>
      </c>
      <c r="N101" s="356"/>
      <c r="O101" s="467">
        <f t="shared" si="27"/>
        <v>7.7366082687412314</v>
      </c>
      <c r="P101" s="335" t="s">
        <v>322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0.31367043382947063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26</v>
      </c>
      <c r="E107" s="1">
        <v>92</v>
      </c>
      <c r="F107" s="1">
        <v>0</v>
      </c>
      <c r="G107" s="1">
        <v>3</v>
      </c>
      <c r="H107" s="1">
        <v>62</v>
      </c>
      <c r="I107" s="1">
        <v>0</v>
      </c>
      <c r="J107" s="1">
        <v>7</v>
      </c>
      <c r="K107" s="1">
        <v>74</v>
      </c>
      <c r="L107" s="1">
        <v>6</v>
      </c>
      <c r="M107" s="1">
        <v>39</v>
      </c>
      <c r="O107" s="1">
        <f>SUM(C107:M107)</f>
        <v>309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250201.99</v>
      </c>
      <c r="E109" s="505">
        <v>588024.82999999996</v>
      </c>
      <c r="F109" s="504">
        <v>0</v>
      </c>
      <c r="G109" s="505">
        <v>14177.33</v>
      </c>
      <c r="H109" s="505">
        <v>296504.59999999998</v>
      </c>
      <c r="I109" s="504">
        <v>0</v>
      </c>
      <c r="J109" s="503">
        <v>37965.160000000003</v>
      </c>
      <c r="K109" s="505">
        <v>402788.16</v>
      </c>
      <c r="L109" s="505">
        <v>19076.509999999998</v>
      </c>
      <c r="M109" s="505">
        <v>192161.17</v>
      </c>
      <c r="N109" s="342"/>
      <c r="O109" s="344">
        <f>SUM(C109:M109)</f>
        <v>1800899.7499999998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49">SUM(D112:D117)</f>
        <v>1.1392279999999999</v>
      </c>
      <c r="E111" s="354">
        <f t="shared" si="49"/>
        <v>1.3821119999999998</v>
      </c>
      <c r="F111" s="354">
        <f t="shared" si="49"/>
        <v>0</v>
      </c>
      <c r="G111" s="354">
        <f t="shared" si="49"/>
        <v>1.94974</v>
      </c>
      <c r="H111" s="354">
        <f t="shared" si="49"/>
        <v>2.0623080000000003</v>
      </c>
      <c r="I111" s="354"/>
      <c r="J111" s="354">
        <f t="shared" si="49"/>
        <v>2.6686660000000004</v>
      </c>
      <c r="K111" s="354">
        <f>SUM(K112:K117)</f>
        <v>2.8340640000000001</v>
      </c>
      <c r="L111" s="354">
        <f t="shared" si="49"/>
        <v>4.2413600000000002</v>
      </c>
      <c r="M111" s="354">
        <f t="shared" si="49"/>
        <v>3.9622159999999997</v>
      </c>
      <c r="N111" s="351"/>
      <c r="O111" s="352">
        <f t="shared" ref="O111:O149" si="50">(C111*$C$109+D111*$D$109+E111*$E$109+F111*$F$109+G111*$G$109+H111*$H$109+I111*$I$109+J111*$J$109+K111*$K$109+L111*$L$109+M111*$M$109)/$O$109</f>
        <v>2.122282135294205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1.1911</v>
      </c>
      <c r="K112" s="34">
        <v>1.8940999999999999</v>
      </c>
      <c r="L112" s="34">
        <v>2.4340000000000002</v>
      </c>
      <c r="M112" s="34">
        <v>2.4504000000000001</v>
      </c>
      <c r="N112" s="34"/>
      <c r="O112" s="89">
        <f t="shared" si="50"/>
        <v>1.37487487999096</v>
      </c>
    </row>
    <row r="113" spans="1:15" x14ac:dyDescent="0.3">
      <c r="A113" s="2" t="s">
        <v>4</v>
      </c>
      <c r="B113" t="s">
        <v>31</v>
      </c>
      <c r="C113" s="39">
        <f t="shared" ref="C113:M113" si="51">C112*0.04</f>
        <v>0</v>
      </c>
      <c r="D113" s="39">
        <f t="shared" si="51"/>
        <v>3.1427999999999998E-2</v>
      </c>
      <c r="E113" s="39">
        <f t="shared" si="51"/>
        <v>3.6212000000000001E-2</v>
      </c>
      <c r="F113" s="39">
        <f t="shared" si="51"/>
        <v>0</v>
      </c>
      <c r="G113" s="39">
        <f t="shared" si="51"/>
        <v>5.1740000000000008E-2</v>
      </c>
      <c r="H113" s="39">
        <f t="shared" si="51"/>
        <v>5.4408000000000005E-2</v>
      </c>
      <c r="I113" s="39"/>
      <c r="J113" s="39">
        <f>J112*0.06</f>
        <v>7.1466000000000002E-2</v>
      </c>
      <c r="K113" s="39">
        <f t="shared" si="51"/>
        <v>7.5763999999999998E-2</v>
      </c>
      <c r="L113" s="39">
        <f t="shared" si="51"/>
        <v>9.7360000000000002E-2</v>
      </c>
      <c r="M113" s="39">
        <f t="shared" si="51"/>
        <v>9.8016000000000006E-2</v>
      </c>
      <c r="N113" s="34"/>
      <c r="O113" s="89">
        <f t="shared" si="50"/>
        <v>5.5497191971846299E-2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4.8300000000000003E-2</v>
      </c>
      <c r="E114" s="34">
        <v>4.2799999999999998E-2</v>
      </c>
      <c r="F114" s="34">
        <v>0</v>
      </c>
      <c r="G114" s="34">
        <v>0</v>
      </c>
      <c r="H114" s="34">
        <v>1.77E-2</v>
      </c>
      <c r="I114" s="34">
        <v>0</v>
      </c>
      <c r="J114" s="34">
        <v>7.6600000000000001E-2</v>
      </c>
      <c r="K114" s="34">
        <v>4.4400000000000002E-2</v>
      </c>
      <c r="L114" s="34">
        <v>0.32450000000000001</v>
      </c>
      <c r="M114" s="34">
        <v>5.9700000000000003E-2</v>
      </c>
      <c r="N114" s="34"/>
      <c r="O114" s="89">
        <f t="shared" si="50"/>
        <v>4.4952321840790975E-2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0"/>
        <v>0.19560693220374986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0.14399999999999999</v>
      </c>
      <c r="E116" s="34">
        <v>0.22889999999999999</v>
      </c>
      <c r="F116" s="34">
        <v>0</v>
      </c>
      <c r="G116" s="34">
        <v>0.40079999999999999</v>
      </c>
      <c r="H116" s="34">
        <v>0.43309999999999998</v>
      </c>
      <c r="I116" s="34">
        <v>0</v>
      </c>
      <c r="J116" s="34">
        <v>0.76239999999999997</v>
      </c>
      <c r="K116" s="34">
        <v>0.58589999999999998</v>
      </c>
      <c r="L116" s="34">
        <v>1.1516</v>
      </c>
      <c r="M116" s="34">
        <v>1.0780000000000001</v>
      </c>
      <c r="N116" s="34"/>
      <c r="O116" s="89">
        <f t="shared" si="50"/>
        <v>0.44354654242969388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0"/>
        <v>7.8042668571640375E-3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2">SUM(C119:C121,C125:C126)</f>
        <v>0</v>
      </c>
      <c r="D118" s="354">
        <f t="shared" si="52"/>
        <v>3.4014650107000004</v>
      </c>
      <c r="E118" s="354">
        <f t="shared" si="52"/>
        <v>5.3893891911000003</v>
      </c>
      <c r="F118" s="354">
        <f t="shared" si="52"/>
        <v>0</v>
      </c>
      <c r="G118" s="354">
        <f t="shared" si="52"/>
        <v>5.3893891911000003</v>
      </c>
      <c r="H118" s="354">
        <f t="shared" si="52"/>
        <v>5.3893891911000003</v>
      </c>
      <c r="I118" s="354"/>
      <c r="J118" s="354">
        <f>SUM(J119:J121,J125:J126)</f>
        <v>5.8829589817999999</v>
      </c>
      <c r="K118" s="354">
        <f>SUM(K119:K121,K125:K126)</f>
        <v>5.3893891911000003</v>
      </c>
      <c r="L118" s="354">
        <f>SUM(L119:L121,L125:L126)</f>
        <v>5.3893891911000003</v>
      </c>
      <c r="M118" s="354">
        <f>SUM(M119:M121,M125:M126)</f>
        <v>5.3893891911000003</v>
      </c>
      <c r="N118" s="351"/>
      <c r="O118" s="352">
        <f t="shared" si="50"/>
        <v>5.1236086390009143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1.7999000000000001</v>
      </c>
      <c r="E119" s="34">
        <v>2.7627000000000002</v>
      </c>
      <c r="F119" s="34">
        <v>0</v>
      </c>
      <c r="G119" s="34">
        <v>2.7627000000000002</v>
      </c>
      <c r="H119" s="34">
        <v>2.7627000000000002</v>
      </c>
      <c r="I119" s="34">
        <v>0</v>
      </c>
      <c r="J119" s="34">
        <v>3.0226000000000002</v>
      </c>
      <c r="K119" s="34">
        <v>2.7627000000000002</v>
      </c>
      <c r="L119" s="34">
        <v>2.7627000000000002</v>
      </c>
      <c r="M119" s="34">
        <v>2.7627000000000002</v>
      </c>
      <c r="N119" s="39"/>
      <c r="O119" s="89">
        <f t="shared" si="50"/>
        <v>2.6344156072191143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0.76296501070000011</v>
      </c>
      <c r="E120" s="39">
        <f t="shared" ref="E120:M120" si="53">E119*0.423893</f>
        <v>1.1710891911000001</v>
      </c>
      <c r="F120" s="39">
        <f t="shared" si="53"/>
        <v>0</v>
      </c>
      <c r="G120" s="39">
        <f t="shared" si="53"/>
        <v>1.1710891911000001</v>
      </c>
      <c r="H120" s="39">
        <f t="shared" si="53"/>
        <v>1.1710891911000001</v>
      </c>
      <c r="I120" s="39"/>
      <c r="J120" s="39">
        <f t="shared" si="53"/>
        <v>1.2812589818000002</v>
      </c>
      <c r="K120" s="39">
        <f t="shared" si="53"/>
        <v>1.1710891911000001</v>
      </c>
      <c r="L120" s="39">
        <f t="shared" si="53"/>
        <v>1.1710891911000001</v>
      </c>
      <c r="M120" s="39">
        <f t="shared" si="53"/>
        <v>1.1710891911000001</v>
      </c>
      <c r="N120" s="39"/>
      <c r="O120" s="89">
        <f t="shared" si="50"/>
        <v>1.116710334990932</v>
      </c>
    </row>
    <row r="121" spans="1:15" x14ac:dyDescent="0.3">
      <c r="A121" s="280" t="s">
        <v>8</v>
      </c>
      <c r="B121" s="1" t="s">
        <v>35</v>
      </c>
      <c r="C121" s="43">
        <f t="shared" ref="C121:F121" si="54">SUM(C122:C124)</f>
        <v>0</v>
      </c>
      <c r="D121" s="43">
        <f t="shared" ref="D121" si="55">SUM(D122:D124)</f>
        <v>0.61409999999999998</v>
      </c>
      <c r="E121" s="43">
        <f t="shared" si="54"/>
        <v>1.0998000000000001</v>
      </c>
      <c r="F121" s="43">
        <f t="shared" si="54"/>
        <v>0</v>
      </c>
      <c r="G121" s="43">
        <f t="shared" ref="G121:H121" si="56">SUM(G122:G124)</f>
        <v>1.0998000000000001</v>
      </c>
      <c r="H121" s="43">
        <f t="shared" si="56"/>
        <v>1.0998000000000001</v>
      </c>
      <c r="I121" s="43"/>
      <c r="J121" s="43">
        <f>SUM(J122:J124)</f>
        <v>1.1908000000000001</v>
      </c>
      <c r="K121" s="43">
        <f t="shared" ref="K121:M121" si="57">SUM(K122:K124)</f>
        <v>1.0998000000000001</v>
      </c>
      <c r="L121" s="43">
        <f t="shared" si="57"/>
        <v>1.0998000000000001</v>
      </c>
      <c r="M121" s="43">
        <f t="shared" si="57"/>
        <v>1.0998000000000001</v>
      </c>
      <c r="N121" s="43"/>
      <c r="O121" s="75">
        <f t="shared" si="50"/>
        <v>1.0342392840395478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0.54849999999999999</v>
      </c>
      <c r="E122" s="34">
        <v>0.98240000000000005</v>
      </c>
      <c r="F122" s="34">
        <v>0</v>
      </c>
      <c r="G122" s="34">
        <v>0.98240000000000005</v>
      </c>
      <c r="H122" s="34">
        <v>0.98240000000000005</v>
      </c>
      <c r="I122" s="34">
        <v>0</v>
      </c>
      <c r="J122" s="34">
        <v>1.0686</v>
      </c>
      <c r="K122" s="34">
        <v>0.98240000000000005</v>
      </c>
      <c r="L122" s="34">
        <v>0.98240000000000005</v>
      </c>
      <c r="M122" s="34">
        <v>0.98240000000000005</v>
      </c>
      <c r="N122" s="39"/>
      <c r="O122" s="89">
        <f t="shared" si="50"/>
        <v>0.92393475413109483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5.8200000000000002E-2</v>
      </c>
      <c r="E123" s="34">
        <v>0.1042</v>
      </c>
      <c r="F123" s="34">
        <v>0</v>
      </c>
      <c r="G123" s="34">
        <v>0.1042</v>
      </c>
      <c r="H123" s="34">
        <v>0.1042</v>
      </c>
      <c r="I123" s="34">
        <v>0</v>
      </c>
      <c r="J123" s="34">
        <v>0.1084</v>
      </c>
      <c r="K123" s="34">
        <v>0.1042</v>
      </c>
      <c r="L123" s="34">
        <v>0.1042</v>
      </c>
      <c r="M123" s="34">
        <v>0.1042</v>
      </c>
      <c r="N123" s="39"/>
      <c r="O123" s="89">
        <f t="shared" si="50"/>
        <v>9.7897684800056214E-2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7.4000000000000003E-3</v>
      </c>
      <c r="E124" s="34">
        <v>1.32E-2</v>
      </c>
      <c r="F124" s="34">
        <v>0</v>
      </c>
      <c r="G124" s="34">
        <v>1.32E-2</v>
      </c>
      <c r="H124" s="34">
        <v>1.32E-2</v>
      </c>
      <c r="I124" s="34">
        <v>0</v>
      </c>
      <c r="J124" s="34">
        <v>1.38E-2</v>
      </c>
      <c r="K124" s="34">
        <v>1.32E-2</v>
      </c>
      <c r="L124" s="34">
        <v>1.32E-2</v>
      </c>
      <c r="M124" s="34">
        <v>1.32E-2</v>
      </c>
      <c r="N124" s="39"/>
      <c r="O124" s="89">
        <f t="shared" si="50"/>
        <v>1.2406845108396512E-2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0.1706</v>
      </c>
      <c r="E125" s="34">
        <v>0.27300000000000002</v>
      </c>
      <c r="F125" s="34">
        <v>0</v>
      </c>
      <c r="G125" s="34">
        <v>0.27300000000000002</v>
      </c>
      <c r="H125" s="34">
        <v>0.27300000000000002</v>
      </c>
      <c r="I125" s="34">
        <v>0</v>
      </c>
      <c r="J125" s="34">
        <v>0.29780000000000001</v>
      </c>
      <c r="K125" s="34">
        <v>0.27300000000000002</v>
      </c>
      <c r="L125" s="34">
        <v>0.27300000000000002</v>
      </c>
      <c r="M125" s="34">
        <v>0.27300000000000002</v>
      </c>
      <c r="N125" s="39"/>
      <c r="O125" s="89">
        <f t="shared" si="50"/>
        <v>0.2592962123194254</v>
      </c>
    </row>
    <row r="126" spans="1:15" x14ac:dyDescent="0.3">
      <c r="A126" s="595"/>
      <c r="B126" t="s">
        <v>117</v>
      </c>
      <c r="C126" s="34">
        <v>0</v>
      </c>
      <c r="D126" s="34">
        <v>5.3900000000000003E-2</v>
      </c>
      <c r="E126" s="34">
        <v>8.2799999999999999E-2</v>
      </c>
      <c r="F126" s="34">
        <v>0</v>
      </c>
      <c r="G126" s="34">
        <v>8.2799999999999999E-2</v>
      </c>
      <c r="H126" s="34">
        <v>8.2799999999999999E-2</v>
      </c>
      <c r="I126" s="34">
        <v>0</v>
      </c>
      <c r="J126" s="34">
        <v>9.0499999999999997E-2</v>
      </c>
      <c r="K126" s="34">
        <v>8.2799999999999999E-2</v>
      </c>
      <c r="L126" s="34">
        <v>8.2799999999999999E-2</v>
      </c>
      <c r="M126" s="34">
        <v>8.2799999999999999E-2</v>
      </c>
      <c r="N126" s="39"/>
      <c r="O126" s="89">
        <f t="shared" si="50"/>
        <v>7.8947200431895237E-2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0.39750000000000002</v>
      </c>
      <c r="E127" s="354">
        <f t="shared" ref="E127:H127" si="58">SUM(E128:E130)</f>
        <v>0.51029999999999998</v>
      </c>
      <c r="F127" s="354">
        <f t="shared" si="58"/>
        <v>0</v>
      </c>
      <c r="G127" s="354">
        <f t="shared" si="58"/>
        <v>0.51029999999999998</v>
      </c>
      <c r="H127" s="354">
        <f t="shared" si="58"/>
        <v>0.51029999999999998</v>
      </c>
      <c r="I127" s="354"/>
      <c r="J127" s="354">
        <f>SUM(J128:J130)</f>
        <v>1.0811999999999999</v>
      </c>
      <c r="K127" s="354">
        <f t="shared" ref="K127:M127" si="59">SUM(K128:K130)</f>
        <v>0.51029999999999998</v>
      </c>
      <c r="L127" s="354">
        <f t="shared" si="59"/>
        <v>0.51029999999999998</v>
      </c>
      <c r="M127" s="354">
        <f t="shared" si="59"/>
        <v>0.51029999999999998</v>
      </c>
      <c r="N127" s="354"/>
      <c r="O127" s="352">
        <f t="shared" si="50"/>
        <v>0.50666377614689551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0.19320000000000001</v>
      </c>
      <c r="E128" s="34">
        <v>0.30599999999999999</v>
      </c>
      <c r="F128" s="34">
        <v>0</v>
      </c>
      <c r="G128" s="34">
        <v>0.30599999999999999</v>
      </c>
      <c r="H128" s="34">
        <v>0.30599999999999999</v>
      </c>
      <c r="I128" s="34">
        <v>0</v>
      </c>
      <c r="J128" s="34">
        <v>0.33410000000000001</v>
      </c>
      <c r="K128" s="34">
        <v>0.30599999999999999</v>
      </c>
      <c r="L128" s="34">
        <v>0.30599999999999999</v>
      </c>
      <c r="M128" s="34">
        <v>0.30599999999999999</v>
      </c>
      <c r="N128" s="39"/>
      <c r="O128" s="89">
        <f t="shared" si="50"/>
        <v>0.29092089108458152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0.20430000000000001</v>
      </c>
      <c r="E129" s="34">
        <v>0.20430000000000001</v>
      </c>
      <c r="F129" s="34">
        <v>0</v>
      </c>
      <c r="G129" s="34">
        <v>0.20430000000000001</v>
      </c>
      <c r="H129" s="34">
        <v>0.20430000000000001</v>
      </c>
      <c r="I129" s="34">
        <v>0</v>
      </c>
      <c r="J129" s="34">
        <v>0.20430000000000001</v>
      </c>
      <c r="K129" s="34">
        <v>0.20430000000000001</v>
      </c>
      <c r="L129" s="34">
        <v>0.20430000000000001</v>
      </c>
      <c r="M129" s="34">
        <v>0.20430000000000001</v>
      </c>
      <c r="N129" s="39"/>
      <c r="O129" s="89">
        <f t="shared" si="50"/>
        <v>0.20430000000000004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0"/>
        <v>1.1442885062313992E-2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0"/>
        <v>1.1442885062313992E-2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0">SUM(E133:E134)</f>
        <v>0</v>
      </c>
      <c r="F132" s="354">
        <f t="shared" si="60"/>
        <v>0</v>
      </c>
      <c r="G132" s="354">
        <f t="shared" si="60"/>
        <v>0</v>
      </c>
      <c r="H132" s="354">
        <f t="shared" si="60"/>
        <v>0</v>
      </c>
      <c r="I132" s="354"/>
      <c r="J132" s="354">
        <f t="shared" si="60"/>
        <v>0</v>
      </c>
      <c r="K132" s="354">
        <f t="shared" si="60"/>
        <v>0</v>
      </c>
      <c r="L132" s="354">
        <f t="shared" si="60"/>
        <v>0</v>
      </c>
      <c r="M132" s="354">
        <f t="shared" si="60"/>
        <v>0</v>
      </c>
      <c r="N132" s="354"/>
      <c r="O132" s="352">
        <f t="shared" si="50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0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0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1">SUM(E136:E139)</f>
        <v>0</v>
      </c>
      <c r="F135" s="354">
        <f t="shared" si="61"/>
        <v>0</v>
      </c>
      <c r="G135" s="354">
        <f t="shared" si="61"/>
        <v>0</v>
      </c>
      <c r="H135" s="354">
        <f t="shared" si="61"/>
        <v>0</v>
      </c>
      <c r="I135" s="354"/>
      <c r="J135" s="354">
        <f t="shared" si="61"/>
        <v>0</v>
      </c>
      <c r="K135" s="354">
        <f t="shared" si="61"/>
        <v>0</v>
      </c>
      <c r="L135" s="354">
        <f>SUM(L136:L139)</f>
        <v>0</v>
      </c>
      <c r="M135" s="354">
        <f t="shared" si="61"/>
        <v>0</v>
      </c>
      <c r="N135" s="354"/>
      <c r="O135" s="352">
        <f t="shared" si="50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0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0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0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0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2">SUM(C143,C145)</f>
        <v>0</v>
      </c>
      <c r="D140" s="354">
        <f t="shared" si="62"/>
        <v>0.42008220303422761</v>
      </c>
      <c r="E140" s="354">
        <f t="shared" si="62"/>
        <v>0.6194482637244948</v>
      </c>
      <c r="F140" s="354">
        <f t="shared" si="62"/>
        <v>0</v>
      </c>
      <c r="G140" s="354">
        <f t="shared" si="62"/>
        <v>0.6677352424284948</v>
      </c>
      <c r="H140" s="354">
        <f t="shared" si="62"/>
        <v>0.67731117705249488</v>
      </c>
      <c r="I140" s="354"/>
      <c r="J140" s="354">
        <f t="shared" si="62"/>
        <v>0.81944515555176256</v>
      </c>
      <c r="K140" s="354">
        <f t="shared" si="62"/>
        <v>0.74296291646049484</v>
      </c>
      <c r="L140" s="354">
        <f t="shared" si="62"/>
        <v>0.86267877258849479</v>
      </c>
      <c r="M140" s="354">
        <f t="shared" si="62"/>
        <v>0.83893255079649487</v>
      </c>
      <c r="N140" s="354"/>
      <c r="O140" s="352">
        <f t="shared" si="50"/>
        <v>0.65949431049700125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0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3">SUM(C135,C132,C127,C118,C111)+C141</f>
        <v>0</v>
      </c>
      <c r="D142" s="360">
        <f t="shared" si="63"/>
        <v>4.9381930107000001</v>
      </c>
      <c r="E142" s="360">
        <f t="shared" si="63"/>
        <v>7.2818011910999996</v>
      </c>
      <c r="F142" s="360">
        <f t="shared" si="63"/>
        <v>0</v>
      </c>
      <c r="G142" s="360">
        <f t="shared" si="63"/>
        <v>7.8494291911000005</v>
      </c>
      <c r="H142" s="360">
        <f t="shared" si="63"/>
        <v>7.9619971911</v>
      </c>
      <c r="I142" s="360">
        <f t="shared" si="63"/>
        <v>0</v>
      </c>
      <c r="J142" s="360">
        <f t="shared" si="63"/>
        <v>9.6328249818000007</v>
      </c>
      <c r="K142" s="360">
        <f t="shared" si="63"/>
        <v>8.7337531910999999</v>
      </c>
      <c r="L142" s="360">
        <f t="shared" si="63"/>
        <v>10.1410491911</v>
      </c>
      <c r="M142" s="360">
        <f t="shared" si="63"/>
        <v>9.8619051911</v>
      </c>
      <c r="N142" s="361"/>
      <c r="O142" s="362">
        <f t="shared" si="50"/>
        <v>7.7525545504420146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4">SUM(C144:C144)</f>
        <v>0</v>
      </c>
      <c r="D143" s="354">
        <f t="shared" si="64"/>
        <v>0.1028773749919131</v>
      </c>
      <c r="E143" s="354">
        <f t="shared" si="64"/>
        <v>0.1517017642141863</v>
      </c>
      <c r="F143" s="354">
        <f t="shared" si="64"/>
        <v>0</v>
      </c>
      <c r="G143" s="354">
        <f t="shared" si="64"/>
        <v>0.16352715833818632</v>
      </c>
      <c r="H143" s="354">
        <f t="shared" si="64"/>
        <v>0.1658722874821863</v>
      </c>
      <c r="I143" s="354"/>
      <c r="J143" s="354">
        <f t="shared" si="64"/>
        <v>0.20068064284583942</v>
      </c>
      <c r="K143" s="354">
        <f t="shared" si="64"/>
        <v>0.18195028023018631</v>
      </c>
      <c r="L143" s="354">
        <f t="shared" si="64"/>
        <v>0.2112684777981863</v>
      </c>
      <c r="M143" s="354">
        <f t="shared" si="64"/>
        <v>0.2054530708461863</v>
      </c>
      <c r="N143" s="354"/>
      <c r="O143" s="352">
        <f t="shared" si="50"/>
        <v>0.16150896894935848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65">0.020833*D142</f>
        <v>0.1028773749919131</v>
      </c>
      <c r="E144" s="246">
        <f t="shared" si="65"/>
        <v>0.1517017642141863</v>
      </c>
      <c r="F144" s="246">
        <f t="shared" si="65"/>
        <v>0</v>
      </c>
      <c r="G144" s="246">
        <f t="shared" si="65"/>
        <v>0.16352715833818632</v>
      </c>
      <c r="H144" s="246">
        <f t="shared" si="65"/>
        <v>0.1658722874821863</v>
      </c>
      <c r="I144" s="34"/>
      <c r="J144" s="246">
        <f t="shared" si="65"/>
        <v>0.20068064284583942</v>
      </c>
      <c r="K144" s="246">
        <f t="shared" si="65"/>
        <v>0.18195028023018631</v>
      </c>
      <c r="L144" s="246">
        <f t="shared" si="65"/>
        <v>0.2112684777981863</v>
      </c>
      <c r="M144" s="246">
        <f t="shared" si="65"/>
        <v>0.2054530708461863</v>
      </c>
      <c r="N144" s="39"/>
      <c r="O144" s="246">
        <f t="shared" si="50"/>
        <v>0.16150896894935848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0.31720482804231453</v>
      </c>
      <c r="E145" s="354">
        <f t="shared" ref="E145:M145" si="66">SUM(E146,E147)</f>
        <v>0.4677464995103085</v>
      </c>
      <c r="F145" s="354">
        <f t="shared" si="66"/>
        <v>0</v>
      </c>
      <c r="G145" s="354">
        <f t="shared" si="66"/>
        <v>0.50420808409030848</v>
      </c>
      <c r="H145" s="354">
        <f t="shared" si="66"/>
        <v>0.51143888957030859</v>
      </c>
      <c r="I145" s="354"/>
      <c r="J145" s="354">
        <f t="shared" si="66"/>
        <v>0.61876451270592314</v>
      </c>
      <c r="K145" s="354">
        <f t="shared" si="66"/>
        <v>0.5610126362303085</v>
      </c>
      <c r="L145" s="354">
        <f t="shared" si="66"/>
        <v>0.65141029479030854</v>
      </c>
      <c r="M145" s="354">
        <f t="shared" si="66"/>
        <v>0.63347947995030851</v>
      </c>
      <c r="N145" s="354"/>
      <c r="O145" s="352">
        <f t="shared" si="50"/>
        <v>0.49798534154764279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67">D144</f>
        <v>0.1028773749919131</v>
      </c>
      <c r="E146" s="39">
        <f>E144</f>
        <v>0.1517017642141863</v>
      </c>
      <c r="F146" s="39">
        <f t="shared" si="67"/>
        <v>0</v>
      </c>
      <c r="G146" s="39">
        <f t="shared" si="67"/>
        <v>0.16352715833818632</v>
      </c>
      <c r="H146" s="39">
        <f t="shared" si="67"/>
        <v>0.1658722874821863</v>
      </c>
      <c r="I146" s="39"/>
      <c r="J146" s="39">
        <f t="shared" si="67"/>
        <v>0.20068064284583942</v>
      </c>
      <c r="K146" s="39">
        <f t="shared" si="67"/>
        <v>0.18195028023018631</v>
      </c>
      <c r="L146" s="39">
        <f t="shared" si="67"/>
        <v>0.2112684777981863</v>
      </c>
      <c r="M146" s="39">
        <f t="shared" si="67"/>
        <v>0.2054530708461863</v>
      </c>
      <c r="N146" s="39"/>
      <c r="O146" s="39">
        <f t="shared" si="50"/>
        <v>0.16150896894935848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68">0.043402*D142</f>
        <v>0.21432745305040141</v>
      </c>
      <c r="E147" s="246">
        <f t="shared" si="68"/>
        <v>0.3160447352961222</v>
      </c>
      <c r="F147" s="246">
        <f t="shared" si="68"/>
        <v>0</v>
      </c>
      <c r="G147" s="246">
        <f t="shared" si="68"/>
        <v>0.34068092575212222</v>
      </c>
      <c r="H147" s="246">
        <f t="shared" si="68"/>
        <v>0.34556660208812223</v>
      </c>
      <c r="I147" s="34"/>
      <c r="J147" s="246">
        <f t="shared" si="68"/>
        <v>0.41808386986008367</v>
      </c>
      <c r="K147" s="246">
        <f t="shared" si="68"/>
        <v>0.37906235600012222</v>
      </c>
      <c r="L147" s="246">
        <f t="shared" si="68"/>
        <v>0.44014181699212224</v>
      </c>
      <c r="M147" s="246">
        <f t="shared" si="68"/>
        <v>0.42802640910412221</v>
      </c>
      <c r="N147" s="39"/>
      <c r="O147" s="246">
        <f t="shared" si="50"/>
        <v>0.33647637259828433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1.78E-2</v>
      </c>
      <c r="E148" s="509">
        <v>1.78E-2</v>
      </c>
      <c r="F148" s="509">
        <v>0</v>
      </c>
      <c r="G148" s="509">
        <v>1.78E-2</v>
      </c>
      <c r="H148" s="509">
        <v>1.78E-2</v>
      </c>
      <c r="I148" s="509">
        <v>0</v>
      </c>
      <c r="J148" s="509">
        <v>1.78E-2</v>
      </c>
      <c r="K148" s="509">
        <v>1.78E-2</v>
      </c>
      <c r="L148" s="509">
        <v>1.78E-2</v>
      </c>
      <c r="M148" s="509">
        <v>1.78E-2</v>
      </c>
      <c r="N148" s="367"/>
      <c r="O148" s="368">
        <f t="shared" si="50"/>
        <v>1.78E-2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69">SUM(D140,D142,D148)</f>
        <v>5.3760752137342278</v>
      </c>
      <c r="E149" s="340">
        <f t="shared" si="69"/>
        <v>7.9190494548244947</v>
      </c>
      <c r="F149" s="340">
        <f t="shared" si="69"/>
        <v>0</v>
      </c>
      <c r="G149" s="340">
        <f t="shared" si="69"/>
        <v>8.5349644335284953</v>
      </c>
      <c r="H149" s="340">
        <f t="shared" si="69"/>
        <v>8.6571083681524943</v>
      </c>
      <c r="I149" s="340">
        <f t="shared" si="69"/>
        <v>0</v>
      </c>
      <c r="J149" s="340">
        <f t="shared" si="69"/>
        <v>10.470070137351764</v>
      </c>
      <c r="K149" s="340">
        <f t="shared" si="69"/>
        <v>9.4945161075604947</v>
      </c>
      <c r="L149" s="340">
        <f t="shared" si="69"/>
        <v>11.021527963688495</v>
      </c>
      <c r="M149" s="340">
        <f t="shared" si="69"/>
        <v>10.718637741896494</v>
      </c>
      <c r="N149" s="369"/>
      <c r="O149" s="467">
        <f t="shared" si="50"/>
        <v>8.4298488609390159</v>
      </c>
      <c r="P149" t="s">
        <v>323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0.34177694636694178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24</v>
      </c>
      <c r="E155" s="1">
        <v>135</v>
      </c>
      <c r="F155" s="1">
        <v>0</v>
      </c>
      <c r="G155" s="1">
        <v>0</v>
      </c>
      <c r="H155" s="1">
        <v>70</v>
      </c>
      <c r="I155" s="1">
        <v>0</v>
      </c>
      <c r="J155" s="1">
        <v>0</v>
      </c>
      <c r="K155" s="1">
        <v>50</v>
      </c>
      <c r="L155" s="1">
        <v>11</v>
      </c>
      <c r="M155" s="1">
        <v>72</v>
      </c>
      <c r="O155" s="1">
        <f>SUM(C155:M155)</f>
        <v>363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5700.53</v>
      </c>
      <c r="D157" s="505">
        <v>222698.66</v>
      </c>
      <c r="E157" s="505">
        <v>915884.14</v>
      </c>
      <c r="F157" s="504">
        <v>0</v>
      </c>
      <c r="G157" s="504">
        <v>0</v>
      </c>
      <c r="H157" s="505">
        <v>329028.25</v>
      </c>
      <c r="I157" s="504">
        <v>0</v>
      </c>
      <c r="J157" s="502">
        <v>0</v>
      </c>
      <c r="K157" s="505">
        <v>280625.24</v>
      </c>
      <c r="L157" s="505">
        <v>48304.639999999999</v>
      </c>
      <c r="M157" s="505">
        <v>321110.39</v>
      </c>
      <c r="N157" s="342"/>
      <c r="O157" s="344">
        <f>SUM(C157:M157)</f>
        <v>2123351.85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0.82509999999999994</v>
      </c>
      <c r="D159" s="354">
        <f>SUM(D160:D164)</f>
        <v>1.1125240000000001</v>
      </c>
      <c r="E159" s="354">
        <f t="shared" ref="E159:H159" si="70">SUM(E160:E164)</f>
        <v>1.355208</v>
      </c>
      <c r="F159" s="354">
        <f t="shared" si="70"/>
        <v>0</v>
      </c>
      <c r="G159" s="354">
        <f t="shared" si="70"/>
        <v>0</v>
      </c>
      <c r="H159" s="354">
        <f t="shared" si="70"/>
        <v>2.0806080000000002</v>
      </c>
      <c r="I159" s="354"/>
      <c r="J159" s="354"/>
      <c r="K159" s="354">
        <f>SUM(K160:K164)</f>
        <v>2.8286639999999998</v>
      </c>
      <c r="L159" s="354">
        <f>SUM(L160:L164)</f>
        <v>3.4253000000000005</v>
      </c>
      <c r="M159" s="354">
        <f t="shared" ref="M159" si="71">SUM(M160:M164)</f>
        <v>4.0562120000000004</v>
      </c>
      <c r="N159" s="354"/>
      <c r="O159" s="352">
        <f t="shared" ref="O159:O197" si="72">(C159*$C$157+D159*$D$157+E159*$E$157+F159*$F$157+G159*$G$157+H159*$H$157+I159*$I$157+J159*$J$157+K159*$K$157+L159*$L$157+M159*$M$157)/$O$157</f>
        <v>2.0910324629486157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2.1274999999999999</v>
      </c>
      <c r="M160" s="34">
        <v>2.4552999999999998</v>
      </c>
      <c r="N160" s="34"/>
      <c r="O160" s="89">
        <f t="shared" si="72"/>
        <v>1.3552081126474635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3">D160*0.04</f>
        <v>3.1424000000000001E-2</v>
      </c>
      <c r="E161" s="39">
        <f t="shared" si="73"/>
        <v>3.6208000000000004E-2</v>
      </c>
      <c r="F161" s="39">
        <f t="shared" si="73"/>
        <v>0</v>
      </c>
      <c r="G161" s="39">
        <f t="shared" si="73"/>
        <v>0</v>
      </c>
      <c r="H161" s="39">
        <f t="shared" si="73"/>
        <v>5.4408000000000005E-2</v>
      </c>
      <c r="I161" s="39"/>
      <c r="J161" s="39"/>
      <c r="K161" s="39">
        <f t="shared" si="73"/>
        <v>7.5763999999999998E-2</v>
      </c>
      <c r="L161" s="39">
        <f t="shared" si="73"/>
        <v>8.5099999999999995E-2</v>
      </c>
      <c r="M161" s="39">
        <f t="shared" si="73"/>
        <v>9.8211999999999994E-2</v>
      </c>
      <c r="N161" s="34"/>
      <c r="O161" s="89">
        <f t="shared" si="72"/>
        <v>5.4208324505898541E-2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1.6400000000000001E-2</v>
      </c>
      <c r="E162" s="34">
        <v>2.92E-2</v>
      </c>
      <c r="F162" s="34">
        <v>0</v>
      </c>
      <c r="G162" s="34">
        <v>0</v>
      </c>
      <c r="H162" s="34">
        <v>2.1600000000000001E-2</v>
      </c>
      <c r="I162" s="34">
        <v>0</v>
      </c>
      <c r="J162" s="34">
        <v>0</v>
      </c>
      <c r="K162" s="34">
        <v>5.5300000000000002E-2</v>
      </c>
      <c r="L162" s="34">
        <v>0.14510000000000001</v>
      </c>
      <c r="M162" s="34">
        <v>3.7499999999999999E-2</v>
      </c>
      <c r="N162" s="34"/>
      <c r="O162" s="89">
        <f t="shared" si="72"/>
        <v>3.3942704207500979E-2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2"/>
        <v>0.19517180354353425</v>
      </c>
    </row>
    <row r="164" spans="1:15" x14ac:dyDescent="0.3">
      <c r="A164" s="2" t="s">
        <v>6</v>
      </c>
      <c r="B164" t="s">
        <v>33</v>
      </c>
      <c r="C164" s="34">
        <v>0.1336</v>
      </c>
      <c r="D164" s="34">
        <v>0.14929999999999999</v>
      </c>
      <c r="E164" s="34">
        <v>0.2157</v>
      </c>
      <c r="F164" s="34">
        <v>0</v>
      </c>
      <c r="G164" s="34">
        <v>0</v>
      </c>
      <c r="H164" s="34">
        <v>0.44750000000000001</v>
      </c>
      <c r="I164" s="34">
        <v>0</v>
      </c>
      <c r="J164" s="34">
        <v>0</v>
      </c>
      <c r="K164" s="34">
        <v>0.56969999999999998</v>
      </c>
      <c r="L164" s="34">
        <v>0.83379999999999999</v>
      </c>
      <c r="M164" s="34">
        <v>1.1892</v>
      </c>
      <c r="N164" s="34"/>
      <c r="O164" s="89">
        <f t="shared" si="72"/>
        <v>0.45250151804421862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2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4">SUM(C167:C169,C173:C174)</f>
        <v>3.4847126589999999</v>
      </c>
      <c r="D166" s="354">
        <f t="shared" si="74"/>
        <v>3.4847126589999999</v>
      </c>
      <c r="E166" s="354">
        <f t="shared" si="74"/>
        <v>5.4508389611999997</v>
      </c>
      <c r="F166" s="354">
        <f t="shared" si="74"/>
        <v>0</v>
      </c>
      <c r="G166" s="354">
        <f t="shared" si="74"/>
        <v>0</v>
      </c>
      <c r="H166" s="354">
        <f t="shared" si="74"/>
        <v>5.4508389611999997</v>
      </c>
      <c r="I166" s="354"/>
      <c r="J166" s="354"/>
      <c r="K166" s="354">
        <f>SUM(K167:K169,K173:K174)</f>
        <v>5.4508389611999997</v>
      </c>
      <c r="L166" s="354">
        <f>SUM(L167:L169,L173:L174)</f>
        <v>5.4508389611999997</v>
      </c>
      <c r="M166" s="354">
        <f>SUM(M167:M169,M173:M174)</f>
        <v>5.4508389611999997</v>
      </c>
      <c r="N166" s="351"/>
      <c r="O166" s="352">
        <f t="shared" si="72"/>
        <v>5.2393518000589125</v>
      </c>
    </row>
    <row r="167" spans="1:15" x14ac:dyDescent="0.3">
      <c r="A167" s="2" t="s">
        <v>115</v>
      </c>
      <c r="B167" t="s">
        <v>114</v>
      </c>
      <c r="C167" s="34">
        <v>1.863</v>
      </c>
      <c r="D167" s="34">
        <v>1.863</v>
      </c>
      <c r="E167" s="34">
        <v>2.8283999999999998</v>
      </c>
      <c r="F167" s="34">
        <v>0</v>
      </c>
      <c r="G167" s="34">
        <v>0</v>
      </c>
      <c r="H167" s="34">
        <v>2.8283999999999998</v>
      </c>
      <c r="I167" s="34">
        <v>0</v>
      </c>
      <c r="J167" s="34">
        <v>0</v>
      </c>
      <c r="K167" s="34">
        <v>2.8283999999999998</v>
      </c>
      <c r="L167" s="34">
        <v>2.8283999999999998</v>
      </c>
      <c r="M167" s="34">
        <v>2.8283999999999998</v>
      </c>
      <c r="N167" s="39"/>
      <c r="O167" s="89">
        <f t="shared" si="72"/>
        <v>2.7245563633337544</v>
      </c>
    </row>
    <row r="168" spans="1:15" x14ac:dyDescent="0.3">
      <c r="A168" s="2" t="s">
        <v>116</v>
      </c>
      <c r="B168" t="s">
        <v>117</v>
      </c>
      <c r="C168" s="39">
        <f>C167*0.423893</f>
        <v>0.78971265899999998</v>
      </c>
      <c r="D168" s="39">
        <f>D167*0.423893</f>
        <v>0.78971265899999998</v>
      </c>
      <c r="E168" s="39">
        <f t="shared" ref="E168:H168" si="75">E167*0.423893</f>
        <v>1.1989389611999999</v>
      </c>
      <c r="F168" s="39">
        <f t="shared" si="75"/>
        <v>0</v>
      </c>
      <c r="G168" s="39">
        <f t="shared" si="75"/>
        <v>0</v>
      </c>
      <c r="H168" s="39">
        <f t="shared" si="75"/>
        <v>1.1989389611999999</v>
      </c>
      <c r="I168" s="39"/>
      <c r="J168" s="39"/>
      <c r="K168" s="39">
        <f t="shared" ref="K168:M168" si="76">K167*0.423893</f>
        <v>1.1989389611999999</v>
      </c>
      <c r="L168" s="39">
        <f t="shared" si="76"/>
        <v>1.1989389611999999</v>
      </c>
      <c r="M168" s="39">
        <f t="shared" si="76"/>
        <v>1.1989389611999999</v>
      </c>
      <c r="N168" s="39"/>
      <c r="O168" s="89">
        <f t="shared" si="72"/>
        <v>1.154920370522635</v>
      </c>
    </row>
    <row r="169" spans="1:15" x14ac:dyDescent="0.3">
      <c r="A169" s="280" t="s">
        <v>8</v>
      </c>
      <c r="B169" s="1" t="s">
        <v>35</v>
      </c>
      <c r="C169" s="43">
        <f t="shared" ref="C169:F169" si="77">SUM(C170:C172)</f>
        <v>0.60199999999999998</v>
      </c>
      <c r="D169" s="43">
        <f t="shared" ref="D169" si="78">SUM(D170:D172)</f>
        <v>0.60199999999999998</v>
      </c>
      <c r="E169" s="43">
        <f t="shared" si="77"/>
        <v>1.0636999999999999</v>
      </c>
      <c r="F169" s="43">
        <f t="shared" si="77"/>
        <v>0</v>
      </c>
      <c r="G169" s="43">
        <f t="shared" ref="G169:H169" si="79">SUM(G170:G172)</f>
        <v>0</v>
      </c>
      <c r="H169" s="43">
        <f t="shared" si="79"/>
        <v>1.0636999999999999</v>
      </c>
      <c r="I169" s="43"/>
      <c r="J169" s="43"/>
      <c r="K169" s="43">
        <f t="shared" ref="K169:M169" si="80">SUM(K170:K172)</f>
        <v>1.0636999999999999</v>
      </c>
      <c r="L169" s="43">
        <f t="shared" si="80"/>
        <v>1.0636999999999999</v>
      </c>
      <c r="M169" s="43">
        <f t="shared" si="80"/>
        <v>1.0636999999999999</v>
      </c>
      <c r="N169" s="43"/>
      <c r="O169" s="75">
        <f t="shared" si="72"/>
        <v>1.0140370550561368</v>
      </c>
    </row>
    <row r="170" spans="1:15" x14ac:dyDescent="0.3">
      <c r="A170" s="2" t="s">
        <v>9</v>
      </c>
      <c r="B170" t="s">
        <v>108</v>
      </c>
      <c r="C170" s="34">
        <v>0.53769999999999996</v>
      </c>
      <c r="D170" s="34">
        <v>0.53769999999999996</v>
      </c>
      <c r="E170" s="34">
        <v>0.95009999999999994</v>
      </c>
      <c r="F170" s="34">
        <v>0</v>
      </c>
      <c r="G170" s="34">
        <v>0</v>
      </c>
      <c r="H170" s="34">
        <v>0.95009999999999994</v>
      </c>
      <c r="I170" s="34">
        <v>0</v>
      </c>
      <c r="J170" s="34">
        <v>0</v>
      </c>
      <c r="K170" s="34">
        <v>0.95009999999999994</v>
      </c>
      <c r="L170" s="34">
        <v>0.95009999999999994</v>
      </c>
      <c r="M170" s="34">
        <v>0.95009999999999994</v>
      </c>
      <c r="N170" s="39"/>
      <c r="O170" s="89">
        <f t="shared" si="72"/>
        <v>0.90574002925092223</v>
      </c>
    </row>
    <row r="171" spans="1:15" x14ac:dyDescent="0.3">
      <c r="A171" s="2" t="s">
        <v>10</v>
      </c>
      <c r="B171" t="s">
        <v>109</v>
      </c>
      <c r="C171" s="34">
        <v>5.7000000000000002E-2</v>
      </c>
      <c r="D171" s="34">
        <v>5.7000000000000002E-2</v>
      </c>
      <c r="E171" s="34">
        <v>0.1008</v>
      </c>
      <c r="F171" s="34">
        <v>0</v>
      </c>
      <c r="G171" s="34">
        <v>0</v>
      </c>
      <c r="H171" s="34">
        <v>0.1008</v>
      </c>
      <c r="I171" s="34">
        <v>0</v>
      </c>
      <c r="J171" s="34">
        <v>0</v>
      </c>
      <c r="K171" s="34">
        <v>0.1008</v>
      </c>
      <c r="L171" s="34">
        <v>0.1008</v>
      </c>
      <c r="M171" s="34">
        <v>0.1008</v>
      </c>
      <c r="N171" s="39"/>
      <c r="O171" s="89">
        <f t="shared" si="72"/>
        <v>9.6088635502401543E-2</v>
      </c>
    </row>
    <row r="172" spans="1:15" x14ac:dyDescent="0.3">
      <c r="A172" s="2" t="s">
        <v>11</v>
      </c>
      <c r="B172" t="s">
        <v>110</v>
      </c>
      <c r="C172" s="34">
        <v>7.3000000000000001E-3</v>
      </c>
      <c r="D172" s="34">
        <v>7.3000000000000001E-3</v>
      </c>
      <c r="E172" s="34">
        <v>1.2800000000000001E-2</v>
      </c>
      <c r="F172" s="34">
        <v>0</v>
      </c>
      <c r="G172" s="34">
        <v>0</v>
      </c>
      <c r="H172" s="34">
        <v>1.2800000000000001E-2</v>
      </c>
      <c r="I172" s="34">
        <v>0</v>
      </c>
      <c r="J172" s="34">
        <v>0</v>
      </c>
      <c r="K172" s="34">
        <v>1.2800000000000001E-2</v>
      </c>
      <c r="L172" s="34">
        <v>1.2800000000000001E-2</v>
      </c>
      <c r="M172" s="34">
        <v>1.2800000000000001E-2</v>
      </c>
      <c r="N172" s="39"/>
      <c r="O172" s="89">
        <f t="shared" si="72"/>
        <v>1.2208390302812979E-2</v>
      </c>
    </row>
    <row r="173" spans="1:15" x14ac:dyDescent="0.3">
      <c r="A173" s="595" t="s">
        <v>14</v>
      </c>
      <c r="B173" t="s">
        <v>118</v>
      </c>
      <c r="C173" s="34">
        <v>0.17419999999999999</v>
      </c>
      <c r="D173" s="34">
        <v>0.17419999999999999</v>
      </c>
      <c r="E173" s="34">
        <v>0.27510000000000001</v>
      </c>
      <c r="F173" s="34">
        <v>0</v>
      </c>
      <c r="G173" s="34">
        <v>0</v>
      </c>
      <c r="H173" s="34">
        <v>0.27510000000000001</v>
      </c>
      <c r="I173" s="34">
        <v>0</v>
      </c>
      <c r="J173" s="34">
        <v>0</v>
      </c>
      <c r="K173" s="34">
        <v>0.27510000000000001</v>
      </c>
      <c r="L173" s="34">
        <v>0.27510000000000001</v>
      </c>
      <c r="M173" s="34">
        <v>0.27510000000000001</v>
      </c>
      <c r="N173" s="39"/>
      <c r="O173" s="89">
        <f t="shared" si="72"/>
        <v>0.2642466511916054</v>
      </c>
    </row>
    <row r="174" spans="1:15" x14ac:dyDescent="0.3">
      <c r="A174" s="595"/>
      <c r="B174" t="s">
        <v>117</v>
      </c>
      <c r="C174" s="34">
        <v>5.5800000000000002E-2</v>
      </c>
      <c r="D174" s="34">
        <v>5.5800000000000002E-2</v>
      </c>
      <c r="E174" s="34">
        <v>8.4699999999999998E-2</v>
      </c>
      <c r="F174" s="34">
        <v>0</v>
      </c>
      <c r="G174" s="34">
        <v>0</v>
      </c>
      <c r="H174" s="34">
        <v>8.4699999999999998E-2</v>
      </c>
      <c r="I174" s="34">
        <v>0</v>
      </c>
      <c r="J174" s="34">
        <v>0</v>
      </c>
      <c r="K174" s="34">
        <v>8.4699999999999998E-2</v>
      </c>
      <c r="L174" s="34">
        <v>8.4699999999999998E-2</v>
      </c>
      <c r="M174" s="34">
        <v>8.4699999999999998E-2</v>
      </c>
      <c r="N174" s="39"/>
      <c r="O174" s="89">
        <f t="shared" si="72"/>
        <v>8.1591359954780937E-2</v>
      </c>
    </row>
    <row r="175" spans="1:15" x14ac:dyDescent="0.3">
      <c r="A175" s="349">
        <v>6</v>
      </c>
      <c r="B175" s="350" t="s">
        <v>42</v>
      </c>
      <c r="C175" s="354">
        <f>SUM(C176:C177)</f>
        <v>0.38529999999999998</v>
      </c>
      <c r="D175" s="354">
        <f>SUM(D176:D177)</f>
        <v>0.38529999999999998</v>
      </c>
      <c r="E175" s="354">
        <f t="shared" ref="E175:H175" si="81">SUM(E176:E177)</f>
        <v>0.49690000000000001</v>
      </c>
      <c r="F175" s="354">
        <f t="shared" si="81"/>
        <v>0</v>
      </c>
      <c r="G175" s="354">
        <f t="shared" si="81"/>
        <v>0</v>
      </c>
      <c r="H175" s="354">
        <f t="shared" si="81"/>
        <v>0.49690000000000001</v>
      </c>
      <c r="I175" s="354"/>
      <c r="J175" s="354"/>
      <c r="K175" s="354">
        <f t="shared" ref="K175:M175" si="82">SUM(K176:K177)</f>
        <v>0.49690000000000001</v>
      </c>
      <c r="L175" s="354">
        <f t="shared" si="82"/>
        <v>0.49690000000000001</v>
      </c>
      <c r="M175" s="354">
        <f t="shared" si="82"/>
        <v>0.49690000000000001</v>
      </c>
      <c r="N175" s="354"/>
      <c r="O175" s="352">
        <f t="shared" si="72"/>
        <v>0.48489570141707788</v>
      </c>
    </row>
    <row r="176" spans="1:15" x14ac:dyDescent="0.3">
      <c r="A176" s="2" t="s">
        <v>15</v>
      </c>
      <c r="B176" t="s">
        <v>43</v>
      </c>
      <c r="C176" s="34">
        <v>0.19789999999999999</v>
      </c>
      <c r="D176" s="34">
        <v>0.19789999999999999</v>
      </c>
      <c r="E176" s="34">
        <v>0.3095</v>
      </c>
      <c r="F176" s="34">
        <v>0</v>
      </c>
      <c r="G176" s="34">
        <v>0</v>
      </c>
      <c r="H176" s="34">
        <v>0.3095</v>
      </c>
      <c r="I176" s="34">
        <v>0</v>
      </c>
      <c r="J176" s="34">
        <v>0</v>
      </c>
      <c r="K176" s="34">
        <v>0.3095</v>
      </c>
      <c r="L176" s="34">
        <v>0.3095</v>
      </c>
      <c r="M176" s="34">
        <v>0.3095</v>
      </c>
      <c r="N176" s="39"/>
      <c r="O176" s="89">
        <f t="shared" si="72"/>
        <v>0.29749570141707793</v>
      </c>
    </row>
    <row r="177" spans="1:17" x14ac:dyDescent="0.3">
      <c r="A177" s="2" t="s">
        <v>16</v>
      </c>
      <c r="B177" t="s">
        <v>44</v>
      </c>
      <c r="C177" s="34">
        <v>0.18740000000000001</v>
      </c>
      <c r="D177" s="34">
        <v>0.18740000000000001</v>
      </c>
      <c r="E177" s="34">
        <v>0.18740000000000001</v>
      </c>
      <c r="F177" s="34">
        <v>0</v>
      </c>
      <c r="G177" s="34">
        <v>0</v>
      </c>
      <c r="H177" s="34">
        <v>0.18740000000000001</v>
      </c>
      <c r="I177" s="34">
        <v>0</v>
      </c>
      <c r="J177" s="34">
        <v>0</v>
      </c>
      <c r="K177" s="34">
        <v>0.18740000000000001</v>
      </c>
      <c r="L177" s="34">
        <v>0.18740000000000001</v>
      </c>
      <c r="M177" s="34">
        <v>0.18740000000000001</v>
      </c>
      <c r="N177" s="39"/>
      <c r="O177" s="89">
        <f t="shared" si="72"/>
        <v>0.18740000000000004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2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2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3">SUM(E181:E182)</f>
        <v>0</v>
      </c>
      <c r="F180" s="354">
        <f t="shared" si="83"/>
        <v>0</v>
      </c>
      <c r="G180" s="354">
        <f t="shared" si="83"/>
        <v>0</v>
      </c>
      <c r="H180" s="354">
        <f t="shared" si="83"/>
        <v>0</v>
      </c>
      <c r="I180" s="354"/>
      <c r="J180" s="354"/>
      <c r="K180" s="354">
        <f t="shared" si="83"/>
        <v>0</v>
      </c>
      <c r="L180" s="354">
        <f t="shared" si="83"/>
        <v>0</v>
      </c>
      <c r="M180" s="354">
        <f t="shared" si="83"/>
        <v>0</v>
      </c>
      <c r="N180" s="354"/>
      <c r="O180" s="352">
        <f t="shared" si="72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2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2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4">SUM(E184:E187)</f>
        <v>0</v>
      </c>
      <c r="F183" s="354">
        <f t="shared" si="84"/>
        <v>0</v>
      </c>
      <c r="G183" s="354">
        <f t="shared" si="84"/>
        <v>0</v>
      </c>
      <c r="H183" s="354">
        <f t="shared" si="84"/>
        <v>0</v>
      </c>
      <c r="I183" s="354"/>
      <c r="J183" s="354"/>
      <c r="K183" s="354">
        <f t="shared" si="84"/>
        <v>0</v>
      </c>
      <c r="L183" s="354">
        <f t="shared" si="84"/>
        <v>0</v>
      </c>
      <c r="M183" s="354">
        <f t="shared" si="84"/>
        <v>0</v>
      </c>
      <c r="N183" s="354"/>
      <c r="O183" s="352">
        <f t="shared" si="72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2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2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2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2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85">SUM(C191,C193)</f>
        <v>0.39940384367581194</v>
      </c>
      <c r="D188" s="354">
        <f t="shared" si="85"/>
        <v>0.42385442850781202</v>
      </c>
      <c r="E188" s="354">
        <f t="shared" si="85"/>
        <v>0.62124709209536166</v>
      </c>
      <c r="F188" s="354">
        <f t="shared" si="85"/>
        <v>0</v>
      </c>
      <c r="G188" s="354">
        <f t="shared" si="85"/>
        <v>0</v>
      </c>
      <c r="H188" s="354">
        <f t="shared" si="85"/>
        <v>0.68295541929536163</v>
      </c>
      <c r="I188" s="354"/>
      <c r="J188" s="354"/>
      <c r="K188" s="354">
        <f>SUM(K191,K193)</f>
        <v>0.74659104710336155</v>
      </c>
      <c r="L188" s="354">
        <f>SUM(L191,L193)</f>
        <v>0.79734567835136161</v>
      </c>
      <c r="M188" s="354">
        <f>SUM(M191,M193)</f>
        <v>0.85101610036736175</v>
      </c>
      <c r="N188" s="354"/>
      <c r="O188" s="352">
        <f t="shared" si="72"/>
        <v>0.66483023601367253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2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86">SUM(C183,C180,C175,C166,C159)+C189</f>
        <v>4.6951126589999994</v>
      </c>
      <c r="D190" s="360">
        <f t="shared" si="86"/>
        <v>4.982536659</v>
      </c>
      <c r="E190" s="360">
        <f t="shared" si="86"/>
        <v>7.3029469612</v>
      </c>
      <c r="F190" s="360">
        <f t="shared" si="86"/>
        <v>0</v>
      </c>
      <c r="G190" s="360">
        <f t="shared" si="86"/>
        <v>0</v>
      </c>
      <c r="H190" s="360">
        <f t="shared" si="86"/>
        <v>8.0283469612000005</v>
      </c>
      <c r="I190" s="360">
        <f t="shared" si="86"/>
        <v>0</v>
      </c>
      <c r="J190" s="360">
        <f t="shared" si="86"/>
        <v>0</v>
      </c>
      <c r="K190" s="360">
        <f t="shared" si="86"/>
        <v>8.7764029611999987</v>
      </c>
      <c r="L190" s="360">
        <f t="shared" si="86"/>
        <v>9.3730389612000007</v>
      </c>
      <c r="M190" s="360">
        <f t="shared" si="86"/>
        <v>10.003950961200001</v>
      </c>
      <c r="N190" s="361"/>
      <c r="O190" s="362">
        <f t="shared" si="72"/>
        <v>7.8152799644246072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87">SUM(C192:C192)</f>
        <v>9.781328202494699E-2</v>
      </c>
      <c r="D191" s="354">
        <f t="shared" si="87"/>
        <v>0.10380118621694701</v>
      </c>
      <c r="E191" s="354">
        <f t="shared" si="87"/>
        <v>0.15214229404267959</v>
      </c>
      <c r="F191" s="354">
        <f t="shared" si="87"/>
        <v>0</v>
      </c>
      <c r="G191" s="354">
        <f t="shared" si="87"/>
        <v>0</v>
      </c>
      <c r="H191" s="354">
        <f t="shared" si="87"/>
        <v>0.16725455224267963</v>
      </c>
      <c r="I191" s="354"/>
      <c r="J191" s="354"/>
      <c r="K191" s="354">
        <f>SUM(K192:K192)</f>
        <v>0.18283880289067958</v>
      </c>
      <c r="L191" s="354">
        <f>SUM(L192:L192)</f>
        <v>0.19526852067867961</v>
      </c>
      <c r="M191" s="354">
        <f>SUM(M192:M192)</f>
        <v>0.20841231037467964</v>
      </c>
      <c r="N191" s="354"/>
      <c r="O191" s="352">
        <f t="shared" si="72"/>
        <v>0.16281572749885784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88">0.020833*C190</f>
        <v>9.781328202494699E-2</v>
      </c>
      <c r="D192" s="246">
        <f t="shared" si="88"/>
        <v>0.10380118621694701</v>
      </c>
      <c r="E192" s="246">
        <f t="shared" si="88"/>
        <v>0.15214229404267959</v>
      </c>
      <c r="F192" s="246">
        <f t="shared" si="88"/>
        <v>0</v>
      </c>
      <c r="G192" s="246">
        <f t="shared" si="88"/>
        <v>0</v>
      </c>
      <c r="H192" s="246">
        <f t="shared" si="88"/>
        <v>0.16725455224267963</v>
      </c>
      <c r="I192" s="34"/>
      <c r="J192" s="39"/>
      <c r="K192" s="246">
        <f>0.020833*K190</f>
        <v>0.18283880289067958</v>
      </c>
      <c r="L192" s="246">
        <f t="shared" ref="L192:M192" si="89">0.020833*L190</f>
        <v>0.19526852067867961</v>
      </c>
      <c r="M192" s="246">
        <f t="shared" si="89"/>
        <v>0.20841231037467964</v>
      </c>
      <c r="N192" s="39"/>
      <c r="O192" s="246">
        <f t="shared" si="72"/>
        <v>0.16281572749885784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0.30159056165086495</v>
      </c>
      <c r="D193" s="354">
        <f>SUM(D194,D195)</f>
        <v>0.32005324229086501</v>
      </c>
      <c r="E193" s="354">
        <f t="shared" ref="E193:M193" si="90">SUM(E194,E195)</f>
        <v>0.46910479805268201</v>
      </c>
      <c r="F193" s="354">
        <f t="shared" si="90"/>
        <v>0</v>
      </c>
      <c r="G193" s="354">
        <f t="shared" si="90"/>
        <v>0</v>
      </c>
      <c r="H193" s="354">
        <f t="shared" si="90"/>
        <v>0.51570086705268203</v>
      </c>
      <c r="I193" s="354"/>
      <c r="J193" s="354"/>
      <c r="K193" s="354">
        <f t="shared" si="90"/>
        <v>0.563752244212682</v>
      </c>
      <c r="L193" s="354">
        <f t="shared" si="90"/>
        <v>0.602077157672682</v>
      </c>
      <c r="M193" s="354">
        <f t="shared" si="90"/>
        <v>0.64260378999268208</v>
      </c>
      <c r="N193" s="354"/>
      <c r="O193" s="352">
        <f t="shared" si="72"/>
        <v>0.50201450851481466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9.781328202494699E-2</v>
      </c>
      <c r="D194" s="39">
        <f t="shared" ref="D194:M194" si="91">D192</f>
        <v>0.10380118621694701</v>
      </c>
      <c r="E194" s="39">
        <f t="shared" si="91"/>
        <v>0.15214229404267959</v>
      </c>
      <c r="F194" s="39">
        <f t="shared" si="91"/>
        <v>0</v>
      </c>
      <c r="G194" s="39">
        <f t="shared" si="91"/>
        <v>0</v>
      </c>
      <c r="H194" s="39">
        <f>H192</f>
        <v>0.16725455224267963</v>
      </c>
      <c r="I194" s="39"/>
      <c r="J194" s="39"/>
      <c r="K194" s="39">
        <f t="shared" si="91"/>
        <v>0.18283880289067958</v>
      </c>
      <c r="L194" s="39">
        <f t="shared" si="91"/>
        <v>0.19526852067867961</v>
      </c>
      <c r="M194" s="39">
        <f t="shared" si="91"/>
        <v>0.20841231037467964</v>
      </c>
      <c r="N194" s="39"/>
      <c r="O194" s="246">
        <f t="shared" si="72"/>
        <v>0.16281572749885784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0.20377727962591799</v>
      </c>
      <c r="D195" s="246">
        <f t="shared" ref="D195:H195" si="92">0.043402*D190</f>
        <v>0.21625205607391801</v>
      </c>
      <c r="E195" s="246">
        <f t="shared" si="92"/>
        <v>0.31696250401000242</v>
      </c>
      <c r="F195" s="246">
        <f t="shared" si="92"/>
        <v>0</v>
      </c>
      <c r="G195" s="246">
        <f t="shared" si="92"/>
        <v>0</v>
      </c>
      <c r="H195" s="246">
        <f t="shared" si="92"/>
        <v>0.34844631481000243</v>
      </c>
      <c r="I195" s="34"/>
      <c r="J195" s="34"/>
      <c r="K195" s="246">
        <f t="shared" ref="K195:M195" si="93">0.043402*K190</f>
        <v>0.38091344132200239</v>
      </c>
      <c r="L195" s="246">
        <f t="shared" si="93"/>
        <v>0.40680863699400244</v>
      </c>
      <c r="M195" s="246">
        <f t="shared" si="93"/>
        <v>0.43419147961800247</v>
      </c>
      <c r="N195" s="39"/>
      <c r="O195" s="246">
        <f t="shared" si="72"/>
        <v>0.33919878101595674</v>
      </c>
      <c r="P195" s="246"/>
    </row>
    <row r="196" spans="1:17" ht="28.8" x14ac:dyDescent="0.3">
      <c r="A196" s="370">
        <v>10</v>
      </c>
      <c r="B196" s="371" t="s">
        <v>134</v>
      </c>
      <c r="C196" s="510">
        <v>1.8200000000000001E-2</v>
      </c>
      <c r="D196" s="510">
        <v>1.8200000000000001E-2</v>
      </c>
      <c r="E196" s="510">
        <v>1.8200000000000001E-2</v>
      </c>
      <c r="F196" s="510">
        <v>0</v>
      </c>
      <c r="G196" s="510">
        <v>0</v>
      </c>
      <c r="H196" s="510">
        <v>1.8200000000000001E-2</v>
      </c>
      <c r="I196" s="510">
        <v>0</v>
      </c>
      <c r="J196" s="510">
        <v>0</v>
      </c>
      <c r="K196" s="510">
        <v>1.8200000000000001E-2</v>
      </c>
      <c r="L196" s="510">
        <v>1.8200000000000001E-2</v>
      </c>
      <c r="M196" s="510">
        <v>1.8200000000000001E-2</v>
      </c>
      <c r="N196" s="373"/>
      <c r="O196" s="374">
        <f t="shared" si="72"/>
        <v>1.8199999999999997E-2</v>
      </c>
    </row>
    <row r="197" spans="1:17" ht="18" x14ac:dyDescent="0.3">
      <c r="A197" s="579" t="s">
        <v>60</v>
      </c>
      <c r="B197" s="579"/>
      <c r="C197" s="340">
        <f>SUM(C188,C190,C196)</f>
        <v>5.1127165026758119</v>
      </c>
      <c r="D197" s="340">
        <f t="shared" ref="D197:M197" si="94">SUM(D188,D190,D196)</f>
        <v>5.424591087507812</v>
      </c>
      <c r="E197" s="340">
        <f t="shared" si="94"/>
        <v>7.9423940532953621</v>
      </c>
      <c r="F197" s="340">
        <f t="shared" si="94"/>
        <v>0</v>
      </c>
      <c r="G197" s="340">
        <f t="shared" si="94"/>
        <v>0</v>
      </c>
      <c r="H197" s="340">
        <f t="shared" si="94"/>
        <v>8.7295023804953615</v>
      </c>
      <c r="I197" s="340">
        <f t="shared" si="94"/>
        <v>0</v>
      </c>
      <c r="J197" s="340">
        <f t="shared" si="94"/>
        <v>0</v>
      </c>
      <c r="K197" s="340">
        <f t="shared" si="94"/>
        <v>9.5411940083033606</v>
      </c>
      <c r="L197" s="340">
        <f t="shared" si="94"/>
        <v>10.188584639551362</v>
      </c>
      <c r="M197" s="340">
        <f t="shared" si="94"/>
        <v>10.873167061567363</v>
      </c>
      <c r="N197" s="356"/>
      <c r="O197" s="467">
        <f t="shared" si="72"/>
        <v>8.4983102004382776</v>
      </c>
      <c r="P197" t="s">
        <v>324</v>
      </c>
      <c r="Q197"/>
    </row>
    <row r="198" spans="1:17" ht="15.6" x14ac:dyDescent="0.3">
      <c r="M198" s="336" t="s">
        <v>150</v>
      </c>
      <c r="O198" s="337">
        <f>O197/SUM($O$101,$O$149,$O$197)</f>
        <v>0.3445526198035877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D92C-D3D0-4406-8299-0F5460DF66E2}">
  <dimension ref="A1:Q204"/>
  <sheetViews>
    <sheetView topLeftCell="A98" zoomScale="80" zoomScaleNormal="80" workbookViewId="0">
      <selection activeCell="A111" sqref="A111:XFD11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325</v>
      </c>
      <c r="B1" s="535"/>
      <c r="C1" s="1"/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99</v>
      </c>
      <c r="E5" s="417">
        <f t="shared" si="0"/>
        <v>308</v>
      </c>
      <c r="F5" s="417">
        <f t="shared" si="0"/>
        <v>0</v>
      </c>
      <c r="G5" s="417">
        <f t="shared" si="0"/>
        <v>5</v>
      </c>
      <c r="H5" s="417">
        <f t="shared" si="0"/>
        <v>188</v>
      </c>
      <c r="I5" s="456">
        <f t="shared" si="0"/>
        <v>6</v>
      </c>
      <c r="J5" s="417">
        <f t="shared" si="0"/>
        <v>22</v>
      </c>
      <c r="K5" s="417">
        <f t="shared" si="0"/>
        <v>171</v>
      </c>
      <c r="L5" s="417">
        <f t="shared" si="0"/>
        <v>18</v>
      </c>
      <c r="M5" s="417">
        <f t="shared" si="0"/>
        <v>145</v>
      </c>
      <c r="N5" s="604">
        <f>SUM(C5:M5)</f>
        <v>963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994335.67999999993</v>
      </c>
      <c r="E7" s="401">
        <f t="shared" si="0"/>
        <v>2133428.0100000002</v>
      </c>
      <c r="F7" s="401">
        <f t="shared" si="0"/>
        <v>0</v>
      </c>
      <c r="G7" s="401">
        <f t="shared" si="0"/>
        <v>20591.62</v>
      </c>
      <c r="H7" s="401">
        <f t="shared" si="0"/>
        <v>1052889.02</v>
      </c>
      <c r="I7" s="401">
        <f t="shared" si="0"/>
        <v>35883.68</v>
      </c>
      <c r="J7" s="401">
        <f t="shared" si="0"/>
        <v>159134.59</v>
      </c>
      <c r="K7" s="401">
        <f t="shared" si="0"/>
        <v>1014111.27</v>
      </c>
      <c r="L7" s="401">
        <f t="shared" si="0"/>
        <v>73268.75</v>
      </c>
      <c r="M7" s="401">
        <f t="shared" si="0"/>
        <v>700388.43</v>
      </c>
      <c r="N7" s="610">
        <f>SUM(C7:M7)</f>
        <v>6189921.5999999996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0.82079999999999997</v>
      </c>
      <c r="D9" s="405">
        <f t="shared" ref="D9:M9" si="1">SUM(D10:D15)</f>
        <v>1.1252736666786813</v>
      </c>
      <c r="E9" s="405">
        <f t="shared" si="1"/>
        <v>1.3542108172523148</v>
      </c>
      <c r="F9" s="405">
        <f t="shared" ref="F9:F47" si="2">IF(F$7 &gt; 0,(F64*F$62+F113*F$111+F162*F$160)/(SUM(F$160,F$111,F$62)),0)</f>
        <v>0</v>
      </c>
      <c r="G9" s="405">
        <f t="shared" si="1"/>
        <v>2.0088054558038659</v>
      </c>
      <c r="H9" s="405">
        <f t="shared" si="1"/>
        <v>1.99768551781239</v>
      </c>
      <c r="I9" s="405">
        <f t="shared" si="1"/>
        <v>2.1750039999999999</v>
      </c>
      <c r="J9" s="405">
        <f t="shared" si="1"/>
        <v>2.2979030361242017</v>
      </c>
      <c r="K9" s="405">
        <f t="shared" si="1"/>
        <v>2.7867389159049973</v>
      </c>
      <c r="L9" s="405">
        <f t="shared" si="1"/>
        <v>3.5164236072530235</v>
      </c>
      <c r="M9" s="405">
        <f t="shared" si="1"/>
        <v>3.9435339230646056</v>
      </c>
      <c r="N9" s="603">
        <f>SUM(N10:O15)</f>
        <v>2.0108473677740051</v>
      </c>
      <c r="O9" s="603"/>
      <c r="P9" s="406">
        <f t="shared" ref="P9:P47" si="3">N9/$N$47</f>
        <v>0.25479211608775576</v>
      </c>
      <c r="Q9" s="405">
        <f t="shared" ref="Q9:Q47" si="4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5">(C64*C$61+C112*C$109+C160*C$157)/(SUM(C$157,C$109,C$61))</f>
        <v>0.57999999999999996</v>
      </c>
      <c r="D10" s="422">
        <f t="shared" si="5"/>
        <v>0.78562559715849678</v>
      </c>
      <c r="E10" s="422">
        <f t="shared" si="5"/>
        <v>0.9052302558720976</v>
      </c>
      <c r="F10" s="422">
        <f t="shared" si="2"/>
        <v>0</v>
      </c>
      <c r="G10" s="422">
        <f t="shared" si="5"/>
        <v>1.2934727753814417</v>
      </c>
      <c r="H10" s="422">
        <f t="shared" si="5"/>
        <v>1.3601630193104302</v>
      </c>
      <c r="I10" s="422">
        <f>IF(I$7 &gt; 0,(I64*I$61+I112*I$109+I160*I$157)/(SUM(I$157,I$109,I$61)),0)</f>
        <v>1.3601000000000001</v>
      </c>
      <c r="J10" s="422">
        <f t="shared" si="5"/>
        <v>1.0273227597658057</v>
      </c>
      <c r="K10" s="422">
        <f t="shared" si="5"/>
        <v>1.8940719652696494</v>
      </c>
      <c r="L10" s="422">
        <f t="shared" si="5"/>
        <v>2.121398254344451</v>
      </c>
      <c r="M10" s="422">
        <f t="shared" si="5"/>
        <v>2.4200327430437421</v>
      </c>
      <c r="N10" s="600">
        <f t="shared" ref="N10:N15" si="6">(O64*$O$61+O112*$O$109+O160*$O$157)/$N$7</f>
        <v>1.317957550605326</v>
      </c>
      <c r="O10" s="600"/>
      <c r="P10" s="423">
        <f t="shared" si="3"/>
        <v>0.16699685844594989</v>
      </c>
      <c r="Q10" s="422">
        <f t="shared" si="4"/>
        <v>0</v>
      </c>
    </row>
    <row r="11" spans="1:17" x14ac:dyDescent="0.3">
      <c r="A11" s="438" t="s">
        <v>4</v>
      </c>
      <c r="B11" s="439" t="s">
        <v>31</v>
      </c>
      <c r="C11" s="440">
        <f t="shared" si="5"/>
        <v>2.3199999999999995E-2</v>
      </c>
      <c r="D11" s="440">
        <f t="shared" si="5"/>
        <v>3.1425023886339873E-2</v>
      </c>
      <c r="E11" s="440">
        <f t="shared" si="5"/>
        <v>3.6209210234883903E-2</v>
      </c>
      <c r="F11" s="440">
        <f t="shared" si="2"/>
        <v>0</v>
      </c>
      <c r="G11" s="440">
        <f t="shared" si="5"/>
        <v>5.1738911015257662E-2</v>
      </c>
      <c r="H11" s="440">
        <f t="shared" si="5"/>
        <v>5.4406520772417213E-2</v>
      </c>
      <c r="I11" s="440">
        <f t="shared" ref="I11:I15" si="7">IF(I$7 &gt; 0,(I65*I$61+I113*I$109+I161*I$157)/(SUM(I$157,I$109,I$61)),0)</f>
        <v>5.4404000000000008E-2</v>
      </c>
      <c r="J11" s="440">
        <f t="shared" si="5"/>
        <v>6.163936558594834E-2</v>
      </c>
      <c r="K11" s="440">
        <f t="shared" si="5"/>
        <v>7.5762878610785983E-2</v>
      </c>
      <c r="L11" s="440">
        <f t="shared" si="5"/>
        <v>8.4855930173778044E-2</v>
      </c>
      <c r="M11" s="440">
        <f t="shared" si="5"/>
        <v>9.6801309721749704E-2</v>
      </c>
      <c r="N11" s="599">
        <f t="shared" si="6"/>
        <v>5.324652385556225E-2</v>
      </c>
      <c r="O11" s="599"/>
      <c r="P11" s="441">
        <f t="shared" si="3"/>
        <v>6.7468047077557285E-3</v>
      </c>
      <c r="Q11" s="440">
        <f t="shared" si="4"/>
        <v>0</v>
      </c>
    </row>
    <row r="12" spans="1:17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4.0477191847324644E-2</v>
      </c>
      <c r="E12" s="440">
        <f t="shared" si="5"/>
        <v>3.2452162278960611E-2</v>
      </c>
      <c r="F12" s="440">
        <f t="shared" si="2"/>
        <v>0</v>
      </c>
      <c r="G12" s="440">
        <f t="shared" si="5"/>
        <v>0</v>
      </c>
      <c r="H12" s="440">
        <f t="shared" si="5"/>
        <v>1.4301642009715326E-2</v>
      </c>
      <c r="I12" s="440">
        <f t="shared" si="7"/>
        <v>0</v>
      </c>
      <c r="J12" s="440">
        <f t="shared" si="5"/>
        <v>7.0172450929744445E-2</v>
      </c>
      <c r="K12" s="440">
        <f t="shared" si="5"/>
        <v>4.3863206334350271E-2</v>
      </c>
      <c r="L12" s="440">
        <f t="shared" si="5"/>
        <v>0.17683430754585</v>
      </c>
      <c r="M12" s="440">
        <f t="shared" si="5"/>
        <v>5.1866223663917459E-2</v>
      </c>
      <c r="N12" s="599">
        <f t="shared" si="6"/>
        <v>3.7071919882474769E-2</v>
      </c>
      <c r="O12" s="599"/>
      <c r="P12" s="441">
        <f t="shared" si="3"/>
        <v>4.6973395721962453E-3</v>
      </c>
      <c r="Q12" s="440">
        <f t="shared" si="4"/>
        <v>0</v>
      </c>
    </row>
    <row r="13" spans="1:17" x14ac:dyDescent="0.3">
      <c r="A13" s="420" t="s">
        <v>5</v>
      </c>
      <c r="B13" s="421" t="s">
        <v>32</v>
      </c>
      <c r="C13" s="422">
        <f t="shared" si="5"/>
        <v>8.8300000000000003E-2</v>
      </c>
      <c r="D13" s="422">
        <f t="shared" si="5"/>
        <v>0.1298</v>
      </c>
      <c r="E13" s="422">
        <f t="shared" si="5"/>
        <v>0.16889999999999999</v>
      </c>
      <c r="F13" s="422">
        <f t="shared" si="2"/>
        <v>0</v>
      </c>
      <c r="G13" s="422">
        <f t="shared" si="5"/>
        <v>0.20369999999999999</v>
      </c>
      <c r="H13" s="422">
        <f t="shared" si="5"/>
        <v>0.19689999999999999</v>
      </c>
      <c r="I13" s="422">
        <f t="shared" si="7"/>
        <v>0.19689999999999999</v>
      </c>
      <c r="J13" s="422">
        <f t="shared" si="5"/>
        <v>0.19689999999999999</v>
      </c>
      <c r="K13" s="422">
        <f t="shared" si="5"/>
        <v>0.23384328289044656</v>
      </c>
      <c r="L13" s="422">
        <f t="shared" si="5"/>
        <v>0.2338315388757144</v>
      </c>
      <c r="M13" s="422">
        <f t="shared" si="5"/>
        <v>0.27603003410407562</v>
      </c>
      <c r="N13" s="600">
        <f t="shared" si="6"/>
        <v>0.19183316497724301</v>
      </c>
      <c r="O13" s="600"/>
      <c r="P13" s="423">
        <f t="shared" si="3"/>
        <v>2.4306955775798368E-2</v>
      </c>
      <c r="Q13" s="422">
        <f t="shared" si="4"/>
        <v>0</v>
      </c>
    </row>
    <row r="14" spans="1:17" x14ac:dyDescent="0.3">
      <c r="A14" s="438" t="s">
        <v>6</v>
      </c>
      <c r="B14" s="439" t="s">
        <v>181</v>
      </c>
      <c r="C14" s="440">
        <f t="shared" si="5"/>
        <v>0.1293</v>
      </c>
      <c r="D14" s="440">
        <f t="shared" si="5"/>
        <v>0.13794585378652005</v>
      </c>
      <c r="E14" s="440">
        <f t="shared" si="5"/>
        <v>0.21141918886637281</v>
      </c>
      <c r="F14" s="440">
        <f t="shared" si="2"/>
        <v>0</v>
      </c>
      <c r="G14" s="440">
        <f t="shared" si="5"/>
        <v>0.45989376940716664</v>
      </c>
      <c r="H14" s="440">
        <f t="shared" si="5"/>
        <v>0.37191433571982735</v>
      </c>
      <c r="I14" s="440">
        <f t="shared" si="7"/>
        <v>0.56359999999999999</v>
      </c>
      <c r="J14" s="440">
        <f t="shared" si="5"/>
        <v>0.57166845984270298</v>
      </c>
      <c r="K14" s="440">
        <f t="shared" si="5"/>
        <v>0.53919758279976515</v>
      </c>
      <c r="L14" s="440">
        <f t="shared" si="5"/>
        <v>0.89950357631323041</v>
      </c>
      <c r="M14" s="440">
        <f t="shared" si="5"/>
        <v>1.0988036125311207</v>
      </c>
      <c r="N14" s="599">
        <f t="shared" si="6"/>
        <v>0.40122086251189354</v>
      </c>
      <c r="O14" s="599"/>
      <c r="P14" s="441">
        <f t="shared" si="3"/>
        <v>5.0838225822741334E-2</v>
      </c>
      <c r="Q14" s="440">
        <f t="shared" si="4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7"/>
        <v>0</v>
      </c>
      <c r="J15" s="422">
        <f>(J69*J$61+J117*J$109+J165*J$157)/(SUM(J$157,J$109,J$61))</f>
        <v>0.37020000000000003</v>
      </c>
      <c r="K15" s="422"/>
      <c r="L15" s="422"/>
      <c r="M15" s="422"/>
      <c r="N15" s="600">
        <f t="shared" si="6"/>
        <v>9.5173459415059478E-3</v>
      </c>
      <c r="O15" s="600"/>
      <c r="P15" s="423">
        <f t="shared" si="3"/>
        <v>1.2059317633142451E-3</v>
      </c>
      <c r="Q15" s="422">
        <f t="shared" si="4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3.3204688388000001</v>
      </c>
      <c r="D16" s="405">
        <f t="shared" si="8"/>
        <v>3.2479689947246664</v>
      </c>
      <c r="E16" s="405">
        <f t="shared" si="8"/>
        <v>5.065602852516351</v>
      </c>
      <c r="F16" s="405">
        <f t="shared" si="2"/>
        <v>0</v>
      </c>
      <c r="G16" s="405">
        <f t="shared" si="8"/>
        <v>4.9935246121075441</v>
      </c>
      <c r="H16" s="405">
        <f t="shared" si="8"/>
        <v>5.0334760458025576</v>
      </c>
      <c r="I16" s="405">
        <f t="shared" si="8"/>
        <v>4.910024428299999</v>
      </c>
      <c r="J16" s="405">
        <f t="shared" si="8"/>
        <v>5.3914249319103762</v>
      </c>
      <c r="K16" s="405">
        <f t="shared" si="8"/>
        <v>5.0368037509127239</v>
      </c>
      <c r="L16" s="405">
        <f t="shared" si="8"/>
        <v>5.130281570575157</v>
      </c>
      <c r="M16" s="405">
        <f t="shared" si="8"/>
        <v>5.0768199212515253</v>
      </c>
      <c r="N16" s="603">
        <f>SUM(N17:O19,N23:O24)</f>
        <v>4.7710479764406868</v>
      </c>
      <c r="O16" s="603"/>
      <c r="P16" s="406">
        <f t="shared" si="3"/>
        <v>0.60453390414172359</v>
      </c>
      <c r="Q16" s="405">
        <f t="shared" si="4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1.7715999999999998</v>
      </c>
      <c r="D17" s="422">
        <f t="shared" si="9"/>
        <v>1.7257547875502164</v>
      </c>
      <c r="E17" s="422">
        <f t="shared" si="9"/>
        <v>2.6126964059584084</v>
      </c>
      <c r="F17" s="422">
        <f t="shared" si="2"/>
        <v>0</v>
      </c>
      <c r="G17" s="422">
        <f t="shared" si="9"/>
        <v>2.5662558011948549</v>
      </c>
      <c r="H17" s="422">
        <f t="shared" si="9"/>
        <v>2.5936864550168832</v>
      </c>
      <c r="I17" s="422">
        <f t="shared" ref="I17:I24" si="10">IF(I$7 &gt; 0,(I71*I$61+I119*I$109+I167*I$157)/(SUM(I$157,I$109,I$61)),0)</f>
        <v>2.5230999999999999</v>
      </c>
      <c r="J17" s="422">
        <f t="shared" si="9"/>
        <v>2.776869165145051</v>
      </c>
      <c r="K17" s="422">
        <f t="shared" si="9"/>
        <v>2.5944864664840974</v>
      </c>
      <c r="L17" s="422">
        <f t="shared" si="9"/>
        <v>2.6509295854098784</v>
      </c>
      <c r="M17" s="422">
        <f t="shared" si="9"/>
        <v>2.6193658419628658</v>
      </c>
      <c r="N17" s="600">
        <f t="shared" ref="N17:N24" si="11">(O71*$O$61+O119*$O$109+O167*$O$157)/$N$7</f>
        <v>2.4679566455382895</v>
      </c>
      <c r="O17" s="600"/>
      <c r="P17" s="423">
        <f t="shared" si="3"/>
        <v>0.31271189758456663</v>
      </c>
      <c r="Q17" s="422">
        <f t="shared" si="4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0.75096883879999998</v>
      </c>
      <c r="D18" s="440">
        <f t="shared" si="9"/>
        <v>0.73153537415902403</v>
      </c>
      <c r="E18" s="440">
        <f t="shared" si="9"/>
        <v>1.1075037176109277</v>
      </c>
      <c r="F18" s="440">
        <f t="shared" si="2"/>
        <v>0</v>
      </c>
      <c r="G18" s="440">
        <f t="shared" si="9"/>
        <v>1.0878178703358907</v>
      </c>
      <c r="H18" s="440">
        <f t="shared" si="9"/>
        <v>1.0994455324764718</v>
      </c>
      <c r="I18" s="440">
        <f t="shared" si="10"/>
        <v>1.0695244283000001</v>
      </c>
      <c r="J18" s="440">
        <f t="shared" si="9"/>
        <v>1.1770954010208312</v>
      </c>
      <c r="K18" s="440">
        <f t="shared" si="9"/>
        <v>1.0997846517373433</v>
      </c>
      <c r="L18" s="440">
        <f t="shared" si="9"/>
        <v>1.1237104947481495</v>
      </c>
      <c r="M18" s="440">
        <f t="shared" si="9"/>
        <v>1.1103308448471652</v>
      </c>
      <c r="N18" s="599">
        <f t="shared" si="11"/>
        <v>1.0461495463471622</v>
      </c>
      <c r="O18" s="599"/>
      <c r="P18" s="441">
        <f t="shared" si="3"/>
        <v>0.13255638440281473</v>
      </c>
      <c r="Q18" s="440">
        <f t="shared" si="4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0.57869999999999999</v>
      </c>
      <c r="D19" s="422">
        <f t="shared" si="9"/>
        <v>0.57626388840436682</v>
      </c>
      <c r="E19" s="422">
        <f t="shared" si="9"/>
        <v>1.0110016942502782</v>
      </c>
      <c r="F19" s="422">
        <f t="shared" si="2"/>
        <v>0</v>
      </c>
      <c r="G19" s="422">
        <f t="shared" si="9"/>
        <v>1.0098200115872378</v>
      </c>
      <c r="H19" s="422">
        <f t="shared" si="9"/>
        <v>1.0080699429632194</v>
      </c>
      <c r="I19" s="422">
        <f t="shared" si="10"/>
        <v>0.99329999999999996</v>
      </c>
      <c r="J19" s="422">
        <f t="shared" si="9"/>
        <v>1.0815889590440393</v>
      </c>
      <c r="K19" s="422">
        <f t="shared" si="9"/>
        <v>1.0100376695192432</v>
      </c>
      <c r="L19" s="422">
        <f t="shared" si="9"/>
        <v>1.0169584557399982</v>
      </c>
      <c r="M19" s="422">
        <f t="shared" si="9"/>
        <v>1.0119796010964943</v>
      </c>
      <c r="N19" s="600">
        <f t="shared" si="11"/>
        <v>0.94198764667859447</v>
      </c>
      <c r="O19" s="600"/>
      <c r="P19" s="423">
        <f t="shared" si="3"/>
        <v>0.11935815202695116</v>
      </c>
      <c r="Q19" s="422">
        <f t="shared" si="4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0.51690000000000003</v>
      </c>
      <c r="D20" s="440">
        <f t="shared" si="9"/>
        <v>0.51469426283083797</v>
      </c>
      <c r="E20" s="440">
        <f t="shared" si="9"/>
        <v>0.90300678197808026</v>
      </c>
      <c r="F20" s="440">
        <f t="shared" si="2"/>
        <v>0</v>
      </c>
      <c r="G20" s="440">
        <f t="shared" si="9"/>
        <v>0.90197340243264001</v>
      </c>
      <c r="H20" s="440">
        <f t="shared" si="9"/>
        <v>0.90039111387067172</v>
      </c>
      <c r="I20" s="440">
        <f t="shared" si="10"/>
        <v>0.88719999999999999</v>
      </c>
      <c r="J20" s="440">
        <f t="shared" si="9"/>
        <v>0.97058269366829675</v>
      </c>
      <c r="K20" s="440">
        <f t="shared" si="9"/>
        <v>0.90215313828925303</v>
      </c>
      <c r="L20" s="440">
        <f t="shared" si="9"/>
        <v>0.90832153349142708</v>
      </c>
      <c r="M20" s="440">
        <f t="shared" si="9"/>
        <v>0.90387907991712524</v>
      </c>
      <c r="N20" s="599">
        <f t="shared" si="11"/>
        <v>0.84148071371905586</v>
      </c>
      <c r="O20" s="599"/>
      <c r="P20" s="441">
        <f t="shared" si="3"/>
        <v>0.106623036204312</v>
      </c>
      <c r="Q20" s="440">
        <f t="shared" si="4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5.4800000000000001E-2</v>
      </c>
      <c r="D21" s="422">
        <f t="shared" si="9"/>
        <v>5.4595222732025467E-2</v>
      </c>
      <c r="E21" s="422">
        <f t="shared" si="9"/>
        <v>9.5799542296250234E-2</v>
      </c>
      <c r="F21" s="422">
        <f t="shared" si="2"/>
        <v>0</v>
      </c>
      <c r="G21" s="422">
        <f t="shared" si="9"/>
        <v>9.570105839171468E-2</v>
      </c>
      <c r="H21" s="422">
        <f t="shared" si="9"/>
        <v>9.5519607650576488E-2</v>
      </c>
      <c r="I21" s="422">
        <f t="shared" si="10"/>
        <v>9.4100000000000003E-2</v>
      </c>
      <c r="J21" s="422">
        <f t="shared" si="9"/>
        <v>9.845574326109742E-2</v>
      </c>
      <c r="K21" s="422">
        <f t="shared" si="9"/>
        <v>9.5711918311488647E-2</v>
      </c>
      <c r="L21" s="422">
        <f t="shared" si="9"/>
        <v>9.6368461124285584E-2</v>
      </c>
      <c r="M21" s="422">
        <f t="shared" si="9"/>
        <v>9.5892794969499984E-2</v>
      </c>
      <c r="N21" s="600">
        <f t="shared" si="11"/>
        <v>8.9154973678341895E-2</v>
      </c>
      <c r="O21" s="600"/>
      <c r="P21" s="423">
        <f t="shared" si="3"/>
        <v>1.1296722350637355E-2</v>
      </c>
      <c r="Q21" s="422">
        <f t="shared" si="4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7.0000000000000001E-3</v>
      </c>
      <c r="D22" s="440">
        <f t="shared" si="9"/>
        <v>6.9744028415031833E-3</v>
      </c>
      <c r="E22" s="440">
        <f t="shared" si="9"/>
        <v>1.219536997594777E-2</v>
      </c>
      <c r="F22" s="440">
        <f t="shared" si="2"/>
        <v>0</v>
      </c>
      <c r="G22" s="440">
        <f t="shared" si="9"/>
        <v>1.2145550762883154E-2</v>
      </c>
      <c r="H22" s="440">
        <f t="shared" si="9"/>
        <v>1.2159221441971159E-2</v>
      </c>
      <c r="I22" s="440">
        <f t="shared" si="10"/>
        <v>1.2E-2</v>
      </c>
      <c r="J22" s="440">
        <f t="shared" si="9"/>
        <v>1.2550522114645218E-2</v>
      </c>
      <c r="K22" s="440">
        <f t="shared" si="9"/>
        <v>1.2172612918501538E-2</v>
      </c>
      <c r="L22" s="440">
        <f t="shared" si="9"/>
        <v>1.2268461124285592E-2</v>
      </c>
      <c r="M22" s="440">
        <f t="shared" si="9"/>
        <v>1.2207726209869003E-2</v>
      </c>
      <c r="N22" s="599">
        <f t="shared" si="11"/>
        <v>1.1351959281196713E-2</v>
      </c>
      <c r="O22" s="599"/>
      <c r="P22" s="441">
        <f t="shared" si="3"/>
        <v>1.4383934720018088E-3</v>
      </c>
      <c r="Q22" s="440">
        <f t="shared" si="4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0.1661</v>
      </c>
      <c r="D23" s="422">
        <f t="shared" si="9"/>
        <v>0.16270226478044114</v>
      </c>
      <c r="E23" s="422">
        <f t="shared" si="9"/>
        <v>0.25609869729093876</v>
      </c>
      <c r="F23" s="422">
        <f t="shared" si="2"/>
        <v>0</v>
      </c>
      <c r="G23" s="422">
        <f t="shared" si="9"/>
        <v>0.2527209721236115</v>
      </c>
      <c r="H23" s="422">
        <f t="shared" si="9"/>
        <v>0.25454428312492045</v>
      </c>
      <c r="I23" s="422">
        <f t="shared" si="10"/>
        <v>0.2485</v>
      </c>
      <c r="J23" s="422">
        <f t="shared" si="9"/>
        <v>0.27269144661132444</v>
      </c>
      <c r="K23" s="422">
        <f t="shared" si="9"/>
        <v>0.25473911694226614</v>
      </c>
      <c r="L23" s="422">
        <f t="shared" si="9"/>
        <v>0.25922920094856267</v>
      </c>
      <c r="M23" s="422">
        <f t="shared" si="9"/>
        <v>0.25664049144415479</v>
      </c>
      <c r="N23" s="600">
        <f t="shared" si="11"/>
        <v>0.24099255351247101</v>
      </c>
      <c r="O23" s="600"/>
      <c r="P23" s="423">
        <f t="shared" si="3"/>
        <v>3.053588435148458E-2</v>
      </c>
      <c r="Q23" s="422">
        <f t="shared" si="4"/>
        <v>0</v>
      </c>
    </row>
    <row r="24" spans="1:17" x14ac:dyDescent="0.3">
      <c r="A24" s="443"/>
      <c r="B24" s="439" t="s">
        <v>117</v>
      </c>
      <c r="C24" s="440">
        <f t="shared" si="9"/>
        <v>5.3100000000000001E-2</v>
      </c>
      <c r="D24" s="440">
        <f t="shared" si="9"/>
        <v>5.1712679830618162E-2</v>
      </c>
      <c r="E24" s="440">
        <f t="shared" si="9"/>
        <v>7.8302337405797895E-2</v>
      </c>
      <c r="F24" s="440">
        <f t="shared" si="2"/>
        <v>0</v>
      </c>
      <c r="G24" s="440">
        <f t="shared" si="9"/>
        <v>7.6909956865948384E-2</v>
      </c>
      <c r="H24" s="440">
        <f t="shared" si="9"/>
        <v>7.7729832221063527E-2</v>
      </c>
      <c r="I24" s="440">
        <f t="shared" si="10"/>
        <v>7.5600000000000001E-2</v>
      </c>
      <c r="J24" s="440">
        <f t="shared" si="9"/>
        <v>8.317996008912959E-2</v>
      </c>
      <c r="K24" s="440">
        <f t="shared" si="9"/>
        <v>7.775584622977319E-2</v>
      </c>
      <c r="L24" s="440">
        <f t="shared" si="9"/>
        <v>7.9453833728567777E-2</v>
      </c>
      <c r="M24" s="440">
        <f t="shared" si="9"/>
        <v>7.8503141900844925E-2</v>
      </c>
      <c r="N24" s="599">
        <f t="shared" si="11"/>
        <v>7.3961584364170288E-2</v>
      </c>
      <c r="O24" s="599"/>
      <c r="P24" s="441">
        <f t="shared" si="3"/>
        <v>9.3715857759065612E-3</v>
      </c>
      <c r="Q24" s="440">
        <f t="shared" si="4"/>
        <v>0</v>
      </c>
    </row>
    <row r="25" spans="1:17" x14ac:dyDescent="0.3">
      <c r="A25" s="404">
        <v>6</v>
      </c>
      <c r="B25" s="398" t="s">
        <v>42</v>
      </c>
      <c r="C25" s="405">
        <f>SUM(C26:C28)</f>
        <v>0.36870000000000003</v>
      </c>
      <c r="D25" s="405">
        <f t="shared" ref="D25:M25" si="12">SUM(D26:D28)</f>
        <v>0.3804549807405081</v>
      </c>
      <c r="E25" s="405">
        <f t="shared" si="12"/>
        <v>0.4768606736310731</v>
      </c>
      <c r="F25" s="405">
        <f t="shared" si="2"/>
        <v>0</v>
      </c>
      <c r="G25" s="405">
        <f t="shared" si="12"/>
        <v>0.47735911414449178</v>
      </c>
      <c r="H25" s="405">
        <f t="shared" si="12"/>
        <v>0.47807708789289116</v>
      </c>
      <c r="I25" s="405">
        <f t="shared" si="12"/>
        <v>0.48419999999999996</v>
      </c>
      <c r="J25" s="405">
        <f>SUM(J26:J28)</f>
        <v>1.0503770269556103</v>
      </c>
      <c r="K25" s="405">
        <f t="shared" si="12"/>
        <v>0.47726317037774368</v>
      </c>
      <c r="L25" s="405">
        <f t="shared" si="12"/>
        <v>0.47438923325428639</v>
      </c>
      <c r="M25" s="405">
        <f t="shared" si="12"/>
        <v>0.4764548608262989</v>
      </c>
      <c r="N25" s="603">
        <f>SUM(N26:O28)</f>
        <v>0.47625756246977341</v>
      </c>
      <c r="O25" s="603"/>
      <c r="P25" s="406">
        <f t="shared" si="3"/>
        <v>6.0346038237004559E-2</v>
      </c>
      <c r="Q25" s="405">
        <f t="shared" si="4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3">(C80*C$61+C128*C$109+C176*C$157)/(SUM(C$157,C$109,C$61))</f>
        <v>0.18860000000000002</v>
      </c>
      <c r="D26" s="422">
        <f t="shared" si="13"/>
        <v>0.18444242103029032</v>
      </c>
      <c r="E26" s="422">
        <f t="shared" si="13"/>
        <v>0.28764440150572496</v>
      </c>
      <c r="F26" s="422">
        <f t="shared" si="2"/>
        <v>0</v>
      </c>
      <c r="G26" s="422">
        <f t="shared" si="13"/>
        <v>0.28353039979370248</v>
      </c>
      <c r="H26" s="422">
        <f t="shared" si="13"/>
        <v>0.28581634343570228</v>
      </c>
      <c r="I26" s="422">
        <f t="shared" ref="I26:I29" si="14">IF(I$7 &gt; 0,(I80*I$61+I128*I$109+I176*I$157)/(SUM(I$157,I$109,I$61)),0)</f>
        <v>0.27879999999999999</v>
      </c>
      <c r="J26" s="422">
        <f t="shared" si="13"/>
        <v>0.30619353506990532</v>
      </c>
      <c r="K26" s="422">
        <f t="shared" si="13"/>
        <v>0.28600179189705682</v>
      </c>
      <c r="L26" s="422">
        <f t="shared" si="13"/>
        <v>0.29132457893713209</v>
      </c>
      <c r="M26" s="422">
        <f t="shared" si="13"/>
        <v>0.28828277485252002</v>
      </c>
      <c r="N26" s="600">
        <f>(O80*$O$61+O128*$O$109+O176*$O$157)/$N$7</f>
        <v>0.27091965136004303</v>
      </c>
      <c r="O26" s="600"/>
      <c r="P26" s="423">
        <f t="shared" si="3"/>
        <v>3.4327911887313531E-2</v>
      </c>
      <c r="Q26" s="422">
        <f t="shared" si="4"/>
        <v>0</v>
      </c>
    </row>
    <row r="27" spans="1:17" x14ac:dyDescent="0.3">
      <c r="A27" s="438" t="s">
        <v>16</v>
      </c>
      <c r="B27" s="439" t="s">
        <v>80</v>
      </c>
      <c r="C27" s="440">
        <f t="shared" si="13"/>
        <v>0.18010000000000001</v>
      </c>
      <c r="D27" s="440">
        <f t="shared" si="13"/>
        <v>0.1960125597102178</v>
      </c>
      <c r="E27" s="440">
        <f t="shared" si="13"/>
        <v>0.18921627212534814</v>
      </c>
      <c r="F27" s="440">
        <f t="shared" si="2"/>
        <v>0</v>
      </c>
      <c r="G27" s="440">
        <f t="shared" si="13"/>
        <v>0.1938287143507893</v>
      </c>
      <c r="H27" s="440">
        <f t="shared" si="13"/>
        <v>0.19226074445718885</v>
      </c>
      <c r="I27" s="440">
        <f t="shared" si="14"/>
        <v>0.2054</v>
      </c>
      <c r="J27" s="440">
        <f t="shared" si="13"/>
        <v>0.20138349188570506</v>
      </c>
      <c r="K27" s="440">
        <f t="shared" si="13"/>
        <v>0.19126137848068686</v>
      </c>
      <c r="L27" s="440">
        <f t="shared" si="13"/>
        <v>0.1830646543171543</v>
      </c>
      <c r="M27" s="440">
        <f t="shared" si="13"/>
        <v>0.18817208597377888</v>
      </c>
      <c r="N27" s="599">
        <f>(O81*$O$61+O129*$O$109+O177*$O$157)/$N$7</f>
        <v>0.19138325044779242</v>
      </c>
      <c r="O27" s="599"/>
      <c r="P27" s="441">
        <f t="shared" si="3"/>
        <v>2.4249947632438266E-2</v>
      </c>
      <c r="Q27" s="440">
        <f t="shared" si="4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14"/>
        <v>0</v>
      </c>
      <c r="J28" s="422">
        <f>(J82*J$61+J130*J$109+J178*J$157)/(SUM(J$157,J$109,J$61))</f>
        <v>0.54279999999999995</v>
      </c>
      <c r="K28" s="422"/>
      <c r="L28" s="422"/>
      <c r="M28" s="422"/>
      <c r="N28" s="600">
        <f>(O82*$O$61+O130*$O$109+O178*$O$157)/$N$7</f>
        <v>1.3954660661937946E-2</v>
      </c>
      <c r="O28" s="600"/>
      <c r="P28" s="423">
        <f t="shared" si="3"/>
        <v>1.7681787172527611E-3</v>
      </c>
      <c r="Q28" s="422">
        <f t="shared" si="4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14"/>
        <v>0</v>
      </c>
      <c r="J29" s="440">
        <f>(J83*J$61+J131*J$109+J179*J$157)/(SUM(J$157,J$109,J$61))</f>
        <v>0.54279999999999995</v>
      </c>
      <c r="K29" s="440"/>
      <c r="L29" s="440"/>
      <c r="M29" s="440"/>
      <c r="N29" s="599">
        <f>(O83*$O$61+O131*$O$109+O179*$O$157)/$N$7</f>
        <v>1.3954660661937946E-2</v>
      </c>
      <c r="O29" s="599"/>
      <c r="P29" s="441">
        <f t="shared" si="3"/>
        <v>1.7681787172527611E-3</v>
      </c>
      <c r="Q29" s="440">
        <f t="shared" si="4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5">SUM(E31:E32)</f>
        <v>0</v>
      </c>
      <c r="F30" s="405">
        <f t="shared" si="2"/>
        <v>0</v>
      </c>
      <c r="G30" s="405">
        <f t="shared" si="15"/>
        <v>0</v>
      </c>
      <c r="H30" s="405">
        <f t="shared" si="15"/>
        <v>0</v>
      </c>
      <c r="I30" s="405">
        <f t="shared" si="15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405">
        <f t="shared" si="15"/>
        <v>0</v>
      </c>
      <c r="N30" s="603">
        <f>SUM(N31:O32)</f>
        <v>0</v>
      </c>
      <c r="O30" s="603"/>
      <c r="P30" s="406">
        <f t="shared" si="3"/>
        <v>0</v>
      </c>
      <c r="Q30" s="405">
        <f t="shared" si="4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2"/>
        <v>0</v>
      </c>
      <c r="G31" s="422">
        <f t="shared" si="16"/>
        <v>0</v>
      </c>
      <c r="H31" s="422">
        <f t="shared" si="16"/>
        <v>0</v>
      </c>
      <c r="I31" s="422">
        <f t="shared" ref="I31:I32" si="17">IF(I$7 &gt; 0,(I85*I$61+I133*I$109+I181*I$157)/(SUM(I$157,I$109,I$61)),0)</f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422">
        <f t="shared" si="16"/>
        <v>0</v>
      </c>
      <c r="N31" s="600">
        <f>(O85*$O$61+O133*$O$109+O181*$O$157)/$N$7</f>
        <v>0</v>
      </c>
      <c r="O31" s="600"/>
      <c r="P31" s="423">
        <f t="shared" si="3"/>
        <v>0</v>
      </c>
      <c r="Q31" s="422">
        <f t="shared" si="4"/>
        <v>0</v>
      </c>
    </row>
    <row r="32" spans="1:17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2"/>
        <v>0</v>
      </c>
      <c r="G32" s="440">
        <f t="shared" si="16"/>
        <v>0</v>
      </c>
      <c r="H32" s="440">
        <f t="shared" si="16"/>
        <v>0</v>
      </c>
      <c r="I32" s="440">
        <f t="shared" si="17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440">
        <f t="shared" si="16"/>
        <v>0</v>
      </c>
      <c r="N32" s="599">
        <f>(O86*$O$61+O134*$O$109+O182*$O$157)/$N$7</f>
        <v>0</v>
      </c>
      <c r="O32" s="599"/>
      <c r="P32" s="441">
        <f t="shared" si="3"/>
        <v>0</v>
      </c>
      <c r="Q32" s="440">
        <f t="shared" si="4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8">SUM(E34:E37)</f>
        <v>0</v>
      </c>
      <c r="F33" s="405">
        <f t="shared" si="2"/>
        <v>0</v>
      </c>
      <c r="G33" s="405">
        <f t="shared" si="18"/>
        <v>0</v>
      </c>
      <c r="H33" s="405">
        <f t="shared" si="18"/>
        <v>0</v>
      </c>
      <c r="I33" s="405">
        <f t="shared" si="18"/>
        <v>0</v>
      </c>
      <c r="J33" s="405">
        <f t="shared" si="18"/>
        <v>0</v>
      </c>
      <c r="K33" s="405">
        <f t="shared" si="18"/>
        <v>0</v>
      </c>
      <c r="L33" s="405">
        <f t="shared" si="18"/>
        <v>0</v>
      </c>
      <c r="M33" s="405">
        <f t="shared" si="18"/>
        <v>0</v>
      </c>
      <c r="N33" s="603">
        <f>SUM(N34:O37)</f>
        <v>0</v>
      </c>
      <c r="O33" s="603"/>
      <c r="P33" s="406">
        <f t="shared" si="3"/>
        <v>0</v>
      </c>
      <c r="Q33" s="405">
        <f t="shared" si="4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9">(C88*C$61+C136*C$109+C184*C$157)/(SUM(C$157,C$109,C$61))</f>
        <v>0</v>
      </c>
      <c r="D34" s="422">
        <f t="shared" si="19"/>
        <v>0</v>
      </c>
      <c r="E34" s="422">
        <f t="shared" si="19"/>
        <v>0</v>
      </c>
      <c r="F34" s="422">
        <f t="shared" si="2"/>
        <v>0</v>
      </c>
      <c r="G34" s="422">
        <f t="shared" si="19"/>
        <v>0</v>
      </c>
      <c r="H34" s="422">
        <f t="shared" si="19"/>
        <v>0</v>
      </c>
      <c r="I34" s="422">
        <f t="shared" ref="I34:I37" si="20">IF(I$7 &gt; 0,(I88*I$61+I136*I$109+I184*I$157)/(SUM(I$157,I$109,I$61)),0)</f>
        <v>0</v>
      </c>
      <c r="J34" s="422">
        <f t="shared" si="19"/>
        <v>0</v>
      </c>
      <c r="K34" s="422">
        <f t="shared" si="19"/>
        <v>0</v>
      </c>
      <c r="L34" s="422">
        <f t="shared" si="19"/>
        <v>0</v>
      </c>
      <c r="M34" s="422">
        <f t="shared" si="19"/>
        <v>0</v>
      </c>
      <c r="N34" s="600">
        <f t="shared" ref="N34:N47" si="21">(O88*$O$61+O136*$O$109+O184*$O$157)/$N$7</f>
        <v>0</v>
      </c>
      <c r="O34" s="600"/>
      <c r="P34" s="423">
        <f t="shared" si="3"/>
        <v>0</v>
      </c>
      <c r="Q34" s="422">
        <f t="shared" si="4"/>
        <v>0</v>
      </c>
    </row>
    <row r="35" spans="1:17" x14ac:dyDescent="0.3">
      <c r="A35" s="438" t="s">
        <v>19</v>
      </c>
      <c r="B35" s="439" t="s">
        <v>47</v>
      </c>
      <c r="C35" s="440">
        <f t="shared" si="19"/>
        <v>0</v>
      </c>
      <c r="D35" s="440">
        <f t="shared" si="19"/>
        <v>0</v>
      </c>
      <c r="E35" s="440">
        <f t="shared" si="19"/>
        <v>0</v>
      </c>
      <c r="F35" s="440">
        <f t="shared" si="2"/>
        <v>0</v>
      </c>
      <c r="G35" s="440">
        <f t="shared" si="19"/>
        <v>0</v>
      </c>
      <c r="H35" s="440">
        <f t="shared" si="19"/>
        <v>0</v>
      </c>
      <c r="I35" s="440">
        <f t="shared" si="20"/>
        <v>0</v>
      </c>
      <c r="J35" s="440">
        <f t="shared" si="19"/>
        <v>0</v>
      </c>
      <c r="K35" s="440">
        <f t="shared" si="19"/>
        <v>0</v>
      </c>
      <c r="L35" s="440">
        <f t="shared" si="19"/>
        <v>0</v>
      </c>
      <c r="M35" s="440">
        <f t="shared" si="19"/>
        <v>0</v>
      </c>
      <c r="N35" s="599">
        <f t="shared" si="21"/>
        <v>0</v>
      </c>
      <c r="O35" s="599"/>
      <c r="P35" s="441">
        <f t="shared" si="3"/>
        <v>0</v>
      </c>
      <c r="Q35" s="440">
        <f t="shared" si="4"/>
        <v>0</v>
      </c>
    </row>
    <row r="36" spans="1:17" x14ac:dyDescent="0.3">
      <c r="A36" s="420" t="s">
        <v>20</v>
      </c>
      <c r="B36" s="421" t="s">
        <v>50</v>
      </c>
      <c r="C36" s="422">
        <f t="shared" si="19"/>
        <v>0</v>
      </c>
      <c r="D36" s="422">
        <f t="shared" si="19"/>
        <v>0</v>
      </c>
      <c r="E36" s="422">
        <f t="shared" si="19"/>
        <v>0</v>
      </c>
      <c r="F36" s="422">
        <f t="shared" si="2"/>
        <v>0</v>
      </c>
      <c r="G36" s="422">
        <f t="shared" si="19"/>
        <v>0</v>
      </c>
      <c r="H36" s="422">
        <f t="shared" si="19"/>
        <v>0</v>
      </c>
      <c r="I36" s="422">
        <f t="shared" si="20"/>
        <v>0</v>
      </c>
      <c r="J36" s="422">
        <f t="shared" si="19"/>
        <v>0</v>
      </c>
      <c r="K36" s="422">
        <f t="shared" si="19"/>
        <v>0</v>
      </c>
      <c r="L36" s="422">
        <f t="shared" si="19"/>
        <v>0</v>
      </c>
      <c r="M36" s="422">
        <f t="shared" si="19"/>
        <v>0</v>
      </c>
      <c r="N36" s="600">
        <f t="shared" si="21"/>
        <v>0</v>
      </c>
      <c r="O36" s="600"/>
      <c r="P36" s="423">
        <f t="shared" si="3"/>
        <v>0</v>
      </c>
      <c r="Q36" s="422">
        <f t="shared" si="4"/>
        <v>0</v>
      </c>
    </row>
    <row r="37" spans="1:17" x14ac:dyDescent="0.3">
      <c r="A37" s="438" t="s">
        <v>20</v>
      </c>
      <c r="B37" s="439" t="s">
        <v>47</v>
      </c>
      <c r="C37" s="440">
        <f t="shared" si="19"/>
        <v>0</v>
      </c>
      <c r="D37" s="440">
        <f t="shared" si="19"/>
        <v>0</v>
      </c>
      <c r="E37" s="440">
        <f t="shared" si="19"/>
        <v>0</v>
      </c>
      <c r="F37" s="440">
        <f t="shared" si="2"/>
        <v>0</v>
      </c>
      <c r="G37" s="440">
        <f t="shared" si="19"/>
        <v>0</v>
      </c>
      <c r="H37" s="440">
        <f t="shared" si="19"/>
        <v>0</v>
      </c>
      <c r="I37" s="440">
        <f t="shared" si="20"/>
        <v>0</v>
      </c>
      <c r="J37" s="440">
        <f t="shared" si="19"/>
        <v>0</v>
      </c>
      <c r="K37" s="440">
        <f t="shared" si="19"/>
        <v>0</v>
      </c>
      <c r="L37" s="440">
        <f t="shared" si="19"/>
        <v>0</v>
      </c>
      <c r="M37" s="440">
        <f t="shared" si="19"/>
        <v>0</v>
      </c>
      <c r="N37" s="599">
        <f t="shared" si="21"/>
        <v>0</v>
      </c>
      <c r="O37" s="599"/>
      <c r="P37" s="441">
        <f t="shared" si="3"/>
        <v>0</v>
      </c>
      <c r="Q37" s="440">
        <f t="shared" si="4"/>
        <v>0</v>
      </c>
    </row>
    <row r="38" spans="1:17" x14ac:dyDescent="0.3">
      <c r="A38" s="404">
        <v>9</v>
      </c>
      <c r="B38" s="398" t="s">
        <v>51</v>
      </c>
      <c r="C38" s="405">
        <f t="shared" ref="C38:M38" si="22">SUM(C41,C43)</f>
        <v>0.38365402917903851</v>
      </c>
      <c r="D38" s="405">
        <f t="shared" si="22"/>
        <v>0.40438755102189361</v>
      </c>
      <c r="E38" s="405">
        <f t="shared" si="22"/>
        <v>0.58668629304432895</v>
      </c>
      <c r="F38" s="405">
        <f t="shared" si="2"/>
        <v>0</v>
      </c>
      <c r="G38" s="405">
        <f t="shared" si="22"/>
        <v>0.63628219933913144</v>
      </c>
      <c r="H38" s="405">
        <f t="shared" si="22"/>
        <v>0.63879591360646892</v>
      </c>
      <c r="I38" s="405">
        <f t="shared" si="22"/>
        <v>0.64389912393862425</v>
      </c>
      <c r="J38" s="405">
        <f t="shared" si="22"/>
        <v>0.74346922451382536</v>
      </c>
      <c r="K38" s="405">
        <f t="shared" si="22"/>
        <v>0.70613295095854367</v>
      </c>
      <c r="L38" s="405">
        <f t="shared" si="22"/>
        <v>0.7759132593619632</v>
      </c>
      <c r="M38" s="405">
        <f t="shared" si="22"/>
        <v>0.80787452292905626</v>
      </c>
      <c r="N38" s="603">
        <f t="shared" si="21"/>
        <v>0.6174365514658342</v>
      </c>
      <c r="O38" s="603"/>
      <c r="P38" s="406">
        <f t="shared" si="3"/>
        <v>7.8234662669626864E-2</v>
      </c>
      <c r="Q38" s="405">
        <f t="shared" si="4"/>
        <v>0</v>
      </c>
    </row>
    <row r="39" spans="1:17" x14ac:dyDescent="0.3">
      <c r="A39" s="444"/>
      <c r="B39" s="445" t="s">
        <v>157</v>
      </c>
      <c r="C39" s="500">
        <f t="shared" ref="C39:M39" si="23">(C93*C$61+C141*C$109+C189*C$157)/(SUM(C$157,C$109,C$61))</f>
        <v>0</v>
      </c>
      <c r="D39" s="500">
        <f t="shared" si="23"/>
        <v>0</v>
      </c>
      <c r="E39" s="500">
        <f t="shared" si="23"/>
        <v>0</v>
      </c>
      <c r="F39" s="500">
        <f t="shared" si="2"/>
        <v>0</v>
      </c>
      <c r="G39" s="500">
        <f t="shared" si="23"/>
        <v>0</v>
      </c>
      <c r="H39" s="500">
        <f t="shared" si="23"/>
        <v>0</v>
      </c>
      <c r="I39" s="500">
        <f t="shared" ref="I39:I46" si="24">IF(I$7 &gt; 0,(I93*I$61+I141*I$109+I189*I$157)/(SUM(I$157,I$109,I$61)),0)</f>
        <v>0</v>
      </c>
      <c r="J39" s="500">
        <f t="shared" si="23"/>
        <v>0</v>
      </c>
      <c r="K39" s="500">
        <f t="shared" si="23"/>
        <v>0</v>
      </c>
      <c r="L39" s="500">
        <f t="shared" si="23"/>
        <v>0</v>
      </c>
      <c r="M39" s="500">
        <f t="shared" si="23"/>
        <v>0</v>
      </c>
      <c r="N39" s="596">
        <f t="shared" si="21"/>
        <v>0</v>
      </c>
      <c r="O39" s="596"/>
      <c r="P39" s="429">
        <f t="shared" si="3"/>
        <v>0</v>
      </c>
      <c r="Q39" s="430">
        <f t="shared" si="4"/>
        <v>0</v>
      </c>
    </row>
    <row r="40" spans="1:17" x14ac:dyDescent="0.3">
      <c r="A40" s="432"/>
      <c r="B40" s="433" t="s">
        <v>52</v>
      </c>
      <c r="C40" s="434">
        <f t="shared" ref="C40:M40" si="25">SUM(C33,C30,C25,C16,C9)</f>
        <v>4.5099688387999999</v>
      </c>
      <c r="D40" s="434">
        <f t="shared" si="25"/>
        <v>4.7536976421438562</v>
      </c>
      <c r="E40" s="434">
        <f t="shared" si="25"/>
        <v>6.8966743433997388</v>
      </c>
      <c r="F40" s="434">
        <f t="shared" si="2"/>
        <v>0</v>
      </c>
      <c r="G40" s="434">
        <f t="shared" si="25"/>
        <v>7.4796891820559015</v>
      </c>
      <c r="H40" s="434">
        <f t="shared" si="25"/>
        <v>7.5092386515078386</v>
      </c>
      <c r="I40" s="434">
        <f t="shared" si="24"/>
        <v>7.5692284282999998</v>
      </c>
      <c r="J40" s="434">
        <f t="shared" si="25"/>
        <v>8.7397049949901877</v>
      </c>
      <c r="K40" s="434">
        <f t="shared" si="25"/>
        <v>8.3008058371954654</v>
      </c>
      <c r="L40" s="434">
        <f t="shared" si="25"/>
        <v>9.121094411082467</v>
      </c>
      <c r="M40" s="434">
        <f t="shared" si="25"/>
        <v>9.4968087051424295</v>
      </c>
      <c r="N40" s="597">
        <f t="shared" si="21"/>
        <v>7.258152906684467</v>
      </c>
      <c r="O40" s="597"/>
      <c r="P40" s="435">
        <f t="shared" si="3"/>
        <v>0.91967205846648414</v>
      </c>
      <c r="Q40" s="436">
        <f t="shared" si="4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6">SUM(C42:C42)</f>
        <v>9.3956180818720425E-2</v>
      </c>
      <c r="D41" s="427">
        <f t="shared" si="26"/>
        <v>9.9033782978782958E-2</v>
      </c>
      <c r="E41" s="427">
        <f t="shared" si="26"/>
        <v>0.14367841659604674</v>
      </c>
      <c r="F41" s="427">
        <f t="shared" si="2"/>
        <v>0</v>
      </c>
      <c r="G41" s="427">
        <f t="shared" si="26"/>
        <v>0.1558243647297706</v>
      </c>
      <c r="H41" s="427">
        <f t="shared" si="26"/>
        <v>0.15643996882686281</v>
      </c>
      <c r="I41" s="427">
        <f t="shared" si="24"/>
        <v>0.15768973584677387</v>
      </c>
      <c r="J41" s="427">
        <f t="shared" si="26"/>
        <v>0.18207427416063057</v>
      </c>
      <c r="K41" s="427">
        <f t="shared" si="26"/>
        <v>0.1729306880062931</v>
      </c>
      <c r="L41" s="427">
        <f t="shared" si="26"/>
        <v>0.19001975986608102</v>
      </c>
      <c r="M41" s="427">
        <f t="shared" si="26"/>
        <v>0.19784701575423225</v>
      </c>
      <c r="N41" s="598">
        <f t="shared" si="21"/>
        <v>0.15120909950495748</v>
      </c>
      <c r="O41" s="598"/>
      <c r="P41" s="428">
        <f t="shared" si="3"/>
        <v>1.9159527994032262E-2</v>
      </c>
      <c r="Q41" s="427">
        <f t="shared" si="4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7">(C96*C$61+C144*C$109+C192*C$157)/(SUM(C$157,C$109,C$61))</f>
        <v>9.3956180818720425E-2</v>
      </c>
      <c r="D42" s="440">
        <f t="shared" si="27"/>
        <v>9.9033782978782958E-2</v>
      </c>
      <c r="E42" s="440">
        <f t="shared" si="27"/>
        <v>0.14367841659604674</v>
      </c>
      <c r="F42" s="440">
        <f t="shared" si="2"/>
        <v>0</v>
      </c>
      <c r="G42" s="440">
        <f t="shared" si="27"/>
        <v>0.1558243647297706</v>
      </c>
      <c r="H42" s="440">
        <f t="shared" si="27"/>
        <v>0.15643996882686281</v>
      </c>
      <c r="I42" s="440">
        <f t="shared" si="24"/>
        <v>0.15768973584677387</v>
      </c>
      <c r="J42" s="440">
        <f t="shared" si="27"/>
        <v>0.18207427416063057</v>
      </c>
      <c r="K42" s="440">
        <f t="shared" si="27"/>
        <v>0.1729306880062931</v>
      </c>
      <c r="L42" s="440">
        <f t="shared" si="27"/>
        <v>0.19001975986608102</v>
      </c>
      <c r="M42" s="440">
        <f t="shared" si="27"/>
        <v>0.19784701575423225</v>
      </c>
      <c r="N42" s="599">
        <f t="shared" si="21"/>
        <v>0.15120909950495748</v>
      </c>
      <c r="O42" s="599"/>
      <c r="P42" s="441">
        <f t="shared" si="3"/>
        <v>1.9159527994032262E-2</v>
      </c>
      <c r="Q42" s="440">
        <f t="shared" si="4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0.28969784836031809</v>
      </c>
      <c r="D43" s="427">
        <f t="shared" ref="D43:M43" si="28">SUM(D44,D45)</f>
        <v>0.30535376804311065</v>
      </c>
      <c r="E43" s="427">
        <f t="shared" si="28"/>
        <v>0.44300787644828221</v>
      </c>
      <c r="F43" s="427">
        <f t="shared" si="2"/>
        <v>0</v>
      </c>
      <c r="G43" s="427">
        <f t="shared" si="28"/>
        <v>0.48045783460936087</v>
      </c>
      <c r="H43" s="427">
        <f t="shared" si="28"/>
        <v>0.48235594477960608</v>
      </c>
      <c r="I43" s="427">
        <f t="shared" si="24"/>
        <v>0.48620938809185044</v>
      </c>
      <c r="J43" s="427">
        <f t="shared" si="28"/>
        <v>0.56139495035319475</v>
      </c>
      <c r="K43" s="427">
        <f t="shared" si="28"/>
        <v>0.53320226295225059</v>
      </c>
      <c r="L43" s="427">
        <f t="shared" si="28"/>
        <v>0.58589349949588221</v>
      </c>
      <c r="M43" s="427">
        <f t="shared" si="28"/>
        <v>0.61002750717482401</v>
      </c>
      <c r="N43" s="598">
        <f t="shared" si="21"/>
        <v>0.46622745196087667</v>
      </c>
      <c r="O43" s="598"/>
      <c r="P43" s="428">
        <f t="shared" si="3"/>
        <v>5.9075134675594596E-2</v>
      </c>
      <c r="Q43" s="427">
        <f t="shared" si="4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9">(C98*C$61+C146*C$109+C194*C$157)/(SUM(C$157,C$109,C$61))</f>
        <v>9.3956180818720425E-2</v>
      </c>
      <c r="D44" s="440">
        <f t="shared" si="29"/>
        <v>9.9033782978782958E-2</v>
      </c>
      <c r="E44" s="440">
        <f t="shared" si="29"/>
        <v>0.14367841659604674</v>
      </c>
      <c r="F44" s="440">
        <f t="shared" si="2"/>
        <v>0</v>
      </c>
      <c r="G44" s="440">
        <f t="shared" si="29"/>
        <v>0.1558243647297706</v>
      </c>
      <c r="H44" s="440">
        <f t="shared" si="29"/>
        <v>0.15643996882686281</v>
      </c>
      <c r="I44" s="440">
        <f t="shared" si="24"/>
        <v>0.15768973584677387</v>
      </c>
      <c r="J44" s="440">
        <f t="shared" si="29"/>
        <v>0.18207427416063057</v>
      </c>
      <c r="K44" s="440">
        <f t="shared" si="29"/>
        <v>0.1729306880062931</v>
      </c>
      <c r="L44" s="440">
        <f t="shared" si="29"/>
        <v>0.19001975986608102</v>
      </c>
      <c r="M44" s="440">
        <f t="shared" si="29"/>
        <v>0.19784701575423225</v>
      </c>
      <c r="N44" s="599">
        <f t="shared" si="21"/>
        <v>0.15120909950495748</v>
      </c>
      <c r="O44" s="599"/>
      <c r="P44" s="441">
        <f t="shared" si="3"/>
        <v>1.9159527994032262E-2</v>
      </c>
      <c r="Q44" s="440">
        <f t="shared" si="4"/>
        <v>0</v>
      </c>
    </row>
    <row r="45" spans="1:17" x14ac:dyDescent="0.3">
      <c r="A45" s="420" t="s">
        <v>26</v>
      </c>
      <c r="B45" s="421" t="s">
        <v>130</v>
      </c>
      <c r="C45" s="422">
        <f t="shared" si="29"/>
        <v>0.19574166754159764</v>
      </c>
      <c r="D45" s="422">
        <f t="shared" si="29"/>
        <v>0.20631998506432767</v>
      </c>
      <c r="E45" s="422">
        <f t="shared" si="29"/>
        <v>0.29932945985223547</v>
      </c>
      <c r="F45" s="422">
        <f t="shared" si="2"/>
        <v>0</v>
      </c>
      <c r="G45" s="422">
        <f t="shared" si="29"/>
        <v>0.32463346987959024</v>
      </c>
      <c r="H45" s="422">
        <f t="shared" si="29"/>
        <v>0.3259159759527433</v>
      </c>
      <c r="I45" s="422">
        <f t="shared" si="24"/>
        <v>0.32851965224507657</v>
      </c>
      <c r="J45" s="422">
        <f t="shared" si="29"/>
        <v>0.37932067619256415</v>
      </c>
      <c r="K45" s="422">
        <f t="shared" si="29"/>
        <v>0.36027157494595746</v>
      </c>
      <c r="L45" s="422">
        <f t="shared" si="29"/>
        <v>0.39587373962980121</v>
      </c>
      <c r="M45" s="422">
        <f t="shared" si="29"/>
        <v>0.41218049142059177</v>
      </c>
      <c r="N45" s="600">
        <f t="shared" si="21"/>
        <v>0.31501835245591919</v>
      </c>
      <c r="O45" s="600"/>
      <c r="P45" s="423">
        <f t="shared" si="3"/>
        <v>3.9915606681562341E-2</v>
      </c>
      <c r="Q45" s="422">
        <f t="shared" si="4"/>
        <v>0</v>
      </c>
    </row>
    <row r="46" spans="1:17" ht="28.8" x14ac:dyDescent="0.3">
      <c r="A46" s="438">
        <v>10</v>
      </c>
      <c r="B46" s="447" t="s">
        <v>134</v>
      </c>
      <c r="C46" s="446">
        <f t="shared" si="29"/>
        <v>1.7299999999999999E-2</v>
      </c>
      <c r="D46" s="446">
        <f t="shared" si="29"/>
        <v>1.6213273424926275E-2</v>
      </c>
      <c r="E46" s="446">
        <f t="shared" si="29"/>
        <v>1.6666755367573893E-2</v>
      </c>
      <c r="F46" s="446">
        <f t="shared" si="2"/>
        <v>0</v>
      </c>
      <c r="G46" s="446">
        <f t="shared" si="29"/>
        <v>1.6327753814415764E-2</v>
      </c>
      <c r="H46" s="446">
        <f t="shared" si="29"/>
        <v>1.646247285207704E-2</v>
      </c>
      <c r="I46" s="446">
        <f t="shared" si="24"/>
        <v>1.5599999999999999E-2</v>
      </c>
      <c r="J46" s="446">
        <f t="shared" si="29"/>
        <v>1.5852610573226098E-2</v>
      </c>
      <c r="K46" s="446">
        <f t="shared" si="29"/>
        <v>1.652042935091334E-2</v>
      </c>
      <c r="L46" s="446">
        <f t="shared" si="29"/>
        <v>1.7079227869999148E-2</v>
      </c>
      <c r="M46" s="446">
        <f t="shared" si="29"/>
        <v>1.6737069717156806E-2</v>
      </c>
      <c r="N46" s="601">
        <f t="shared" si="21"/>
        <v>1.6520386729776997E-2</v>
      </c>
      <c r="O46" s="601"/>
      <c r="P46" s="448">
        <f t="shared" si="3"/>
        <v>2.0932788638889028E-3</v>
      </c>
      <c r="Q46" s="446">
        <f t="shared" si="4"/>
        <v>0</v>
      </c>
    </row>
    <row r="47" spans="1:17" ht="18" x14ac:dyDescent="0.3">
      <c r="A47" s="450"/>
      <c r="B47" s="450" t="s">
        <v>60</v>
      </c>
      <c r="C47" s="410">
        <f t="shared" ref="C47:M47" si="30">SUM(C9,C16,C25,C30,C33,C38,C46)</f>
        <v>4.9109228679790391</v>
      </c>
      <c r="D47" s="410">
        <f t="shared" si="30"/>
        <v>5.1742984665906748</v>
      </c>
      <c r="E47" s="410">
        <f t="shared" si="30"/>
        <v>7.5000273918116411</v>
      </c>
      <c r="F47" s="410">
        <f t="shared" si="2"/>
        <v>0</v>
      </c>
      <c r="G47" s="410">
        <f t="shared" si="30"/>
        <v>8.1322991352094505</v>
      </c>
      <c r="H47" s="410">
        <f t="shared" si="30"/>
        <v>8.1644970379663846</v>
      </c>
      <c r="I47" s="410">
        <f t="shared" si="30"/>
        <v>8.2287275522386221</v>
      </c>
      <c r="J47" s="410">
        <f t="shared" si="30"/>
        <v>9.4990268300772396</v>
      </c>
      <c r="K47" s="410">
        <f t="shared" si="30"/>
        <v>9.0234592175049233</v>
      </c>
      <c r="L47" s="410">
        <f t="shared" si="30"/>
        <v>9.9140868983144301</v>
      </c>
      <c r="M47" s="410">
        <f t="shared" si="30"/>
        <v>10.321420297788643</v>
      </c>
      <c r="N47" s="602">
        <f t="shared" si="21"/>
        <v>7.8921098448800793</v>
      </c>
      <c r="O47" s="602"/>
      <c r="P47" s="411">
        <f t="shared" si="3"/>
        <v>1</v>
      </c>
      <c r="Q47" s="410">
        <f t="shared" si="4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83</v>
      </c>
      <c r="F59" s="1">
        <v>0</v>
      </c>
      <c r="G59" s="1">
        <v>2</v>
      </c>
      <c r="H59" s="1">
        <v>61</v>
      </c>
      <c r="I59" s="1">
        <v>6</v>
      </c>
      <c r="J59" s="1">
        <v>15</v>
      </c>
      <c r="K59" s="1">
        <v>44</v>
      </c>
      <c r="L59" s="1">
        <v>0</v>
      </c>
      <c r="M59" s="1">
        <v>34</v>
      </c>
      <c r="O59" s="1">
        <f>SUM(C59:M59)</f>
        <v>297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530826.96</v>
      </c>
      <c r="E61" s="505">
        <v>528906.32999999996</v>
      </c>
      <c r="F61" s="504">
        <v>0</v>
      </c>
      <c r="G61" s="505">
        <v>5605.99</v>
      </c>
      <c r="H61" s="505">
        <v>389365.62</v>
      </c>
      <c r="I61" s="342">
        <v>35883.68</v>
      </c>
      <c r="J61" s="503">
        <v>118935.51</v>
      </c>
      <c r="K61" s="505">
        <v>284303.35999999999</v>
      </c>
      <c r="L61" s="504">
        <v>0</v>
      </c>
      <c r="M61" s="505">
        <v>145306.51999999999</v>
      </c>
      <c r="N61" s="342"/>
      <c r="O61" s="344">
        <f>SUM(C61:M61)</f>
        <v>2039133.9699999997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31">SUM(D64:D69)</f>
        <v>1.1278239999999999</v>
      </c>
      <c r="E63" s="354">
        <f t="shared" si="31"/>
        <v>1.365108</v>
      </c>
      <c r="F63" s="354">
        <f>SUM(F64:F69)</f>
        <v>0</v>
      </c>
      <c r="G63" s="354">
        <f t="shared" si="31"/>
        <v>2.2244359999999999</v>
      </c>
      <c r="H63" s="354">
        <f t="shared" si="31"/>
        <v>1.9396040000000001</v>
      </c>
      <c r="I63" s="354">
        <f t="shared" si="31"/>
        <v>2.1750039999999999</v>
      </c>
      <c r="J63" s="354">
        <f t="shared" si="31"/>
        <v>2.186814</v>
      </c>
      <c r="K63" s="354">
        <f t="shared" si="31"/>
        <v>2.7343599999999997</v>
      </c>
      <c r="L63" s="354"/>
      <c r="M63" s="354">
        <f t="shared" si="31"/>
        <v>3.9106000000000005</v>
      </c>
      <c r="N63" s="351"/>
      <c r="O63" s="352">
        <f>(C63*$C$61+D63*$D$61+E63*$E$61+F63*$F$61+G63*$G$61+H63*$H$61+I63*$I$61+J63*$J$61+K63*$K$61+L63*$L$61+M63*$M$61)/$O$61</f>
        <v>1.8498732214814999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1.3601000000000001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32">(C64*$C$61+D64*$D$61+E64*$E$61+F64*$F$61+G64*$G$61+H64*$H$61+I64*$I$61+J64*$J$61+K64*$K$61+L64*$L$61+M64*$M$61)/$O$61</f>
        <v>1.205977795268155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33">D64*0.04</f>
        <v>3.1424000000000001E-2</v>
      </c>
      <c r="E65" s="39">
        <f t="shared" si="33"/>
        <v>3.6208000000000004E-2</v>
      </c>
      <c r="F65" s="39">
        <f t="shared" si="33"/>
        <v>0</v>
      </c>
      <c r="G65" s="39">
        <f t="shared" si="33"/>
        <v>5.1736000000000004E-2</v>
      </c>
      <c r="H65" s="39">
        <f t="shared" si="33"/>
        <v>5.4404000000000008E-2</v>
      </c>
      <c r="I65" s="39">
        <f t="shared" si="33"/>
        <v>5.4404000000000008E-2</v>
      </c>
      <c r="J65" s="39">
        <f>0.06*J64</f>
        <v>5.8313999999999998E-2</v>
      </c>
      <c r="K65" s="39">
        <f t="shared" si="33"/>
        <v>7.5759999999999994E-2</v>
      </c>
      <c r="L65" s="39"/>
      <c r="M65" s="39">
        <f t="shared" si="33"/>
        <v>8.9099999999999999E-2</v>
      </c>
      <c r="N65" s="34"/>
      <c r="O65" s="89">
        <f t="shared" si="32"/>
        <v>4.9372861960246782E-2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2.4500000000000001E-2</v>
      </c>
      <c r="F66" s="34">
        <v>0</v>
      </c>
      <c r="G66" s="34">
        <v>0</v>
      </c>
      <c r="H66" s="34">
        <v>3.8E-3</v>
      </c>
      <c r="I66" s="34">
        <v>0</v>
      </c>
      <c r="J66" s="34">
        <v>6.8000000000000005E-2</v>
      </c>
      <c r="K66" s="34">
        <v>3.3399999999999999E-2</v>
      </c>
      <c r="L66" s="34">
        <v>0</v>
      </c>
      <c r="M66" s="34">
        <v>7.5300000000000006E-2</v>
      </c>
      <c r="N66" s="34"/>
      <c r="O66" s="89">
        <f t="shared" si="32"/>
        <v>3.2861589564416899E-2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0.19689999999999999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32"/>
        <v>0.18296996586496964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0.13569999999999999</v>
      </c>
      <c r="E68" s="34">
        <v>0.2303</v>
      </c>
      <c r="F68" s="34">
        <v>0</v>
      </c>
      <c r="G68" s="34">
        <v>0.67559999999999998</v>
      </c>
      <c r="H68" s="34">
        <v>0.32440000000000002</v>
      </c>
      <c r="I68" s="34">
        <v>0.56359999999999999</v>
      </c>
      <c r="J68" s="34">
        <v>0.52149999999999996</v>
      </c>
      <c r="K68" s="34">
        <v>0.49740000000000001</v>
      </c>
      <c r="L68" s="34">
        <v>0</v>
      </c>
      <c r="M68" s="34">
        <v>1.2426999999999999</v>
      </c>
      <c r="N68" s="34"/>
      <c r="O68" s="89">
        <f t="shared" si="32"/>
        <v>0.35709854533196761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32"/>
        <v>2.1592463491743999E-2</v>
      </c>
    </row>
    <row r="70" spans="1:15" ht="28.8" x14ac:dyDescent="0.3">
      <c r="A70" s="349">
        <v>5</v>
      </c>
      <c r="B70" s="353" t="s">
        <v>71</v>
      </c>
      <c r="C70" s="354">
        <f t="shared" ref="C70:K70" si="34">SUM(C71:C73,C77:C78)</f>
        <v>0</v>
      </c>
      <c r="D70" s="354">
        <f t="shared" si="34"/>
        <v>3.2507393179999999</v>
      </c>
      <c r="E70" s="354">
        <f t="shared" si="34"/>
        <v>4.910024428299999</v>
      </c>
      <c r="F70" s="354">
        <f t="shared" si="34"/>
        <v>0</v>
      </c>
      <c r="G70" s="354">
        <f t="shared" si="34"/>
        <v>4.910024428299999</v>
      </c>
      <c r="H70" s="354">
        <f t="shared" si="34"/>
        <v>4.910024428299999</v>
      </c>
      <c r="I70" s="354">
        <f t="shared" si="34"/>
        <v>4.910024428299999</v>
      </c>
      <c r="J70" s="354">
        <f t="shared" si="34"/>
        <v>5.3598566265000001</v>
      </c>
      <c r="K70" s="354">
        <f t="shared" si="34"/>
        <v>4.910024428299999</v>
      </c>
      <c r="L70" s="354"/>
      <c r="M70" s="354">
        <f>SUM(M71:M73,M77:M78)</f>
        <v>4.910024428299999</v>
      </c>
      <c r="N70" s="351"/>
      <c r="O70" s="352">
        <f t="shared" si="32"/>
        <v>4.5043167792991463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1.726</v>
      </c>
      <c r="E71" s="34">
        <v>2.5230999999999999</v>
      </c>
      <c r="F71" s="34">
        <v>0</v>
      </c>
      <c r="G71" s="34">
        <v>2.5230999999999999</v>
      </c>
      <c r="H71" s="34">
        <v>2.5230999999999999</v>
      </c>
      <c r="I71" s="34">
        <v>2.5230999999999999</v>
      </c>
      <c r="J71" s="34">
        <v>2.7605</v>
      </c>
      <c r="K71" s="34">
        <v>2.5230999999999999</v>
      </c>
      <c r="L71" s="34">
        <v>0</v>
      </c>
      <c r="M71" s="34">
        <v>2.5230999999999999</v>
      </c>
      <c r="N71" s="39"/>
      <c r="O71" s="89">
        <f t="shared" si="32"/>
        <v>2.3294457891675457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0.73163931800000004</v>
      </c>
      <c r="E72" s="39">
        <f t="shared" ref="E72:J72" si="35">E71*0.423893</f>
        <v>1.0695244283000001</v>
      </c>
      <c r="F72" s="39">
        <f t="shared" si="35"/>
        <v>0</v>
      </c>
      <c r="G72" s="39">
        <f t="shared" ref="G72:H72" si="36">G71*0.423893</f>
        <v>1.0695244283000001</v>
      </c>
      <c r="H72" s="39">
        <f t="shared" si="36"/>
        <v>1.0695244283000001</v>
      </c>
      <c r="I72" s="39">
        <f t="shared" ref="I72:K72" si="37">I71*0.423893</f>
        <v>1.0695244283000001</v>
      </c>
      <c r="J72" s="39">
        <f t="shared" si="35"/>
        <v>1.1701566265000001</v>
      </c>
      <c r="K72" s="39">
        <f t="shared" si="37"/>
        <v>1.0695244283000001</v>
      </c>
      <c r="L72" s="39"/>
      <c r="M72" s="39">
        <f t="shared" ref="M72" si="38">M71*0.423893</f>
        <v>1.0695244283000001</v>
      </c>
      <c r="N72" s="39"/>
      <c r="O72" s="89">
        <f t="shared" si="32"/>
        <v>0.98743576390759857</v>
      </c>
    </row>
    <row r="73" spans="1:15" x14ac:dyDescent="0.3">
      <c r="A73" s="280" t="s">
        <v>8</v>
      </c>
      <c r="B73" s="1" t="s">
        <v>35</v>
      </c>
      <c r="C73" s="43">
        <f t="shared" ref="C73:J73" si="39">SUM(C74:C76)</f>
        <v>0</v>
      </c>
      <c r="D73" s="43">
        <f t="shared" ref="D73" si="40">SUM(D74:D76)</f>
        <v>0.57850000000000001</v>
      </c>
      <c r="E73" s="43">
        <f t="shared" si="39"/>
        <v>0.99329999999999996</v>
      </c>
      <c r="F73" s="43">
        <f t="shared" si="39"/>
        <v>0</v>
      </c>
      <c r="G73" s="43">
        <f t="shared" ref="G73:H73" si="41">SUM(G74:G76)</f>
        <v>0.99329999999999996</v>
      </c>
      <c r="H73" s="43">
        <f t="shared" si="41"/>
        <v>0.99329999999999996</v>
      </c>
      <c r="I73" s="43">
        <f t="shared" ref="I73:K73" si="42">SUM(I74:I76)</f>
        <v>0.99329999999999996</v>
      </c>
      <c r="J73" s="43">
        <f t="shared" si="39"/>
        <v>1.0753999999999999</v>
      </c>
      <c r="K73" s="43">
        <f t="shared" si="42"/>
        <v>0.99329999999999996</v>
      </c>
      <c r="L73" s="43"/>
      <c r="M73" s="43">
        <f t="shared" ref="M73" si="43">SUM(M74:M76)</f>
        <v>0.99329999999999996</v>
      </c>
      <c r="N73" s="43"/>
      <c r="O73" s="75">
        <f t="shared" si="32"/>
        <v>0.89010794850521757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0.51670000000000005</v>
      </c>
      <c r="E74" s="34">
        <v>0.88719999999999999</v>
      </c>
      <c r="F74" s="34">
        <v>0</v>
      </c>
      <c r="G74" s="34">
        <v>0.88719999999999999</v>
      </c>
      <c r="H74" s="34">
        <v>0.88719999999999999</v>
      </c>
      <c r="I74" s="34">
        <v>0.88719999999999999</v>
      </c>
      <c r="J74" s="34">
        <v>0.96499999999999997</v>
      </c>
      <c r="K74" s="34">
        <v>0.88719999999999999</v>
      </c>
      <c r="L74" s="34">
        <v>0</v>
      </c>
      <c r="M74" s="34">
        <v>0.88719999999999999</v>
      </c>
      <c r="N74" s="39"/>
      <c r="O74" s="89">
        <f t="shared" si="32"/>
        <v>0.7952893120514295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5.4800000000000001E-2</v>
      </c>
      <c r="E75" s="34">
        <v>9.4100000000000003E-2</v>
      </c>
      <c r="F75" s="34">
        <v>0</v>
      </c>
      <c r="G75" s="34">
        <v>9.4100000000000003E-2</v>
      </c>
      <c r="H75" s="34">
        <v>9.4100000000000003E-2</v>
      </c>
      <c r="I75" s="34">
        <v>9.4100000000000003E-2</v>
      </c>
      <c r="J75" s="34">
        <v>9.7900000000000001E-2</v>
      </c>
      <c r="K75" s="34">
        <v>9.4100000000000003E-2</v>
      </c>
      <c r="L75" s="34">
        <v>0</v>
      </c>
      <c r="M75" s="34">
        <v>9.4100000000000003E-2</v>
      </c>
      <c r="N75" s="39"/>
      <c r="O75" s="89">
        <f t="shared" si="32"/>
        <v>8.4091072244262599E-2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7.0000000000000001E-3</v>
      </c>
      <c r="E76" s="34">
        <v>1.2E-2</v>
      </c>
      <c r="F76" s="34">
        <v>0</v>
      </c>
      <c r="G76" s="34">
        <v>1.2E-2</v>
      </c>
      <c r="H76" s="34">
        <v>1.2E-2</v>
      </c>
      <c r="I76" s="34">
        <v>1.2E-2</v>
      </c>
      <c r="J76" s="34">
        <v>1.2500000000000001E-2</v>
      </c>
      <c r="K76" s="34">
        <v>1.2E-2</v>
      </c>
      <c r="L76" s="34">
        <v>0</v>
      </c>
      <c r="M76" s="34">
        <v>1.2E-2</v>
      </c>
      <c r="N76" s="39"/>
      <c r="O76" s="89">
        <f t="shared" si="32"/>
        <v>1.0727564209525677E-2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0.16289999999999999</v>
      </c>
      <c r="E77" s="34">
        <v>0.2485</v>
      </c>
      <c r="F77" s="34">
        <v>0</v>
      </c>
      <c r="G77" s="34">
        <v>0.2485</v>
      </c>
      <c r="H77" s="34">
        <v>0.2485</v>
      </c>
      <c r="I77" s="34">
        <v>0.2485</v>
      </c>
      <c r="J77" s="34">
        <v>0.27110000000000001</v>
      </c>
      <c r="K77" s="34">
        <v>0.2485</v>
      </c>
      <c r="L77" s="34">
        <v>0</v>
      </c>
      <c r="M77" s="34">
        <v>0.2485</v>
      </c>
      <c r="N77" s="39"/>
      <c r="O77" s="89">
        <f t="shared" si="32"/>
        <v>0.22753480306887339</v>
      </c>
    </row>
    <row r="78" spans="1:15" x14ac:dyDescent="0.3">
      <c r="A78" s="595"/>
      <c r="B78" t="s">
        <v>117</v>
      </c>
      <c r="C78" s="34">
        <v>0</v>
      </c>
      <c r="D78" s="34">
        <v>5.1700000000000003E-2</v>
      </c>
      <c r="E78" s="34">
        <v>7.5600000000000001E-2</v>
      </c>
      <c r="F78" s="34">
        <v>0</v>
      </c>
      <c r="G78" s="34">
        <v>7.5600000000000001E-2</v>
      </c>
      <c r="H78" s="34">
        <v>7.5600000000000001E-2</v>
      </c>
      <c r="I78" s="34">
        <v>7.5600000000000001E-2</v>
      </c>
      <c r="J78" s="34">
        <v>8.2699999999999996E-2</v>
      </c>
      <c r="K78" s="34">
        <v>7.5600000000000001E-2</v>
      </c>
      <c r="L78" s="34">
        <v>0</v>
      </c>
      <c r="M78" s="34">
        <v>7.5600000000000001E-2</v>
      </c>
      <c r="N78" s="39"/>
      <c r="O78" s="89">
        <f t="shared" si="32"/>
        <v>6.9792474649912298E-2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0.39</v>
      </c>
      <c r="E79" s="354">
        <f t="shared" ref="E79:J79" si="44">SUM(E80:E82)</f>
        <v>0.48419999999999996</v>
      </c>
      <c r="F79" s="354">
        <f>SUM(F80:F82)</f>
        <v>0</v>
      </c>
      <c r="G79" s="354">
        <f t="shared" ref="G79:H79" si="45">SUM(G80:G82)</f>
        <v>0.48419999999999996</v>
      </c>
      <c r="H79" s="354">
        <f t="shared" si="45"/>
        <v>0.48419999999999996</v>
      </c>
      <c r="I79" s="354">
        <f t="shared" ref="I79:K79" si="46">SUM(I80:I82)</f>
        <v>0.48419999999999996</v>
      </c>
      <c r="J79" s="354">
        <f t="shared" si="44"/>
        <v>1.0526</v>
      </c>
      <c r="K79" s="354">
        <f t="shared" si="46"/>
        <v>0.48419999999999996</v>
      </c>
      <c r="L79" s="354"/>
      <c r="M79" s="354">
        <f t="shared" ref="M79" si="47">SUM(M80:M82)</f>
        <v>0.48419999999999996</v>
      </c>
      <c r="N79" s="354"/>
      <c r="O79" s="352">
        <f t="shared" si="32"/>
        <v>0.49283064639740176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0.18459999999999999</v>
      </c>
      <c r="E80" s="34">
        <v>0.27879999999999999</v>
      </c>
      <c r="F80" s="34">
        <v>0</v>
      </c>
      <c r="G80" s="34">
        <v>0.27879999999999999</v>
      </c>
      <c r="H80" s="34">
        <v>0.27879999999999999</v>
      </c>
      <c r="I80" s="34">
        <v>0.27879999999999999</v>
      </c>
      <c r="J80" s="34">
        <v>0.3044</v>
      </c>
      <c r="K80" s="34">
        <v>0.27879999999999999</v>
      </c>
      <c r="L80" s="34">
        <v>0</v>
      </c>
      <c r="M80" s="34">
        <v>0.27879999999999999</v>
      </c>
      <c r="N80" s="39"/>
      <c r="O80" s="89">
        <f t="shared" si="32"/>
        <v>0.25577103217990133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0.2054</v>
      </c>
      <c r="E81" s="34">
        <v>0.2054</v>
      </c>
      <c r="F81" s="34">
        <v>0</v>
      </c>
      <c r="G81" s="34">
        <v>0.2054</v>
      </c>
      <c r="H81" s="34">
        <v>0.2054</v>
      </c>
      <c r="I81" s="34">
        <v>0.2054</v>
      </c>
      <c r="J81" s="34">
        <v>0.2054</v>
      </c>
      <c r="K81" s="34">
        <v>0.2054</v>
      </c>
      <c r="L81" s="34">
        <v>0</v>
      </c>
      <c r="M81" s="34">
        <v>0.2054</v>
      </c>
      <c r="N81" s="39"/>
      <c r="O81" s="89">
        <f t="shared" si="32"/>
        <v>0.2054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32"/>
        <v>3.1659614217500381E-2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32"/>
        <v>3.1659614217500381E-2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8">SUM(E85:E86)</f>
        <v>0</v>
      </c>
      <c r="F84" s="354">
        <f>SUM(F85:F86)</f>
        <v>0</v>
      </c>
      <c r="G84" s="354">
        <f t="shared" si="48"/>
        <v>0</v>
      </c>
      <c r="H84" s="354">
        <f t="shared" si="48"/>
        <v>0</v>
      </c>
      <c r="I84" s="354">
        <f t="shared" si="48"/>
        <v>0</v>
      </c>
      <c r="J84" s="354">
        <f t="shared" si="48"/>
        <v>0</v>
      </c>
      <c r="K84" s="354">
        <f t="shared" si="48"/>
        <v>0</v>
      </c>
      <c r="L84" s="354"/>
      <c r="M84" s="354">
        <f t="shared" si="48"/>
        <v>0</v>
      </c>
      <c r="N84" s="354"/>
      <c r="O84" s="352">
        <f t="shared" si="32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32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32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9">SUM(E88:E91)</f>
        <v>0</v>
      </c>
      <c r="F87" s="354">
        <f>SUM(F88:F91)</f>
        <v>0</v>
      </c>
      <c r="G87" s="354">
        <f t="shared" si="49"/>
        <v>0</v>
      </c>
      <c r="H87" s="354">
        <f t="shared" si="49"/>
        <v>0</v>
      </c>
      <c r="I87" s="354">
        <f t="shared" si="49"/>
        <v>0</v>
      </c>
      <c r="J87" s="354">
        <f t="shared" si="49"/>
        <v>0</v>
      </c>
      <c r="K87" s="354">
        <f t="shared" si="49"/>
        <v>0</v>
      </c>
      <c r="L87" s="354"/>
      <c r="M87" s="354">
        <f t="shared" si="49"/>
        <v>0</v>
      </c>
      <c r="N87" s="354"/>
      <c r="O87" s="352">
        <f t="shared" si="32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32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32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32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32"/>
        <v>0</v>
      </c>
    </row>
    <row r="92" spans="1:17" x14ac:dyDescent="0.3">
      <c r="A92" s="349">
        <v>9</v>
      </c>
      <c r="B92" s="350" t="s">
        <v>51</v>
      </c>
      <c r="C92" s="354">
        <f t="shared" ref="C92:K92" si="50">SUM(C95,C97)</f>
        <v>0</v>
      </c>
      <c r="D92" s="354">
        <f t="shared" si="50"/>
        <v>0.40565214433562402</v>
      </c>
      <c r="E92" s="354">
        <f t="shared" si="50"/>
        <v>0.57500289101062441</v>
      </c>
      <c r="F92" s="354">
        <f t="shared" si="50"/>
        <v>0</v>
      </c>
      <c r="G92" s="354">
        <f t="shared" si="50"/>
        <v>0.64810420531462443</v>
      </c>
      <c r="H92" s="354">
        <f t="shared" si="50"/>
        <v>0.62387411673862447</v>
      </c>
      <c r="I92" s="354">
        <f t="shared" si="50"/>
        <v>0.64389912393862425</v>
      </c>
      <c r="J92" s="354">
        <f t="shared" si="50"/>
        <v>0.73152275365510211</v>
      </c>
      <c r="K92" s="354">
        <f t="shared" si="50"/>
        <v>0.69148242014662431</v>
      </c>
      <c r="L92" s="354"/>
      <c r="M92" s="354">
        <f>SUM(M95,M97)</f>
        <v>0.79154280446662451</v>
      </c>
      <c r="N92" s="354"/>
      <c r="O92" s="352">
        <f t="shared" si="32"/>
        <v>0.58246235241414224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32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51">SUM(C87,C84,C79,C70,C63)+C93</f>
        <v>0</v>
      </c>
      <c r="D94" s="360">
        <f t="shared" si="51"/>
        <v>4.768563318</v>
      </c>
      <c r="E94" s="360">
        <f t="shared" si="51"/>
        <v>6.7593324282999996</v>
      </c>
      <c r="F94" s="360">
        <f t="shared" si="51"/>
        <v>0</v>
      </c>
      <c r="G94" s="360">
        <f t="shared" si="51"/>
        <v>7.6186604282999992</v>
      </c>
      <c r="H94" s="360">
        <f t="shared" si="51"/>
        <v>7.3338284282999995</v>
      </c>
      <c r="I94" s="360">
        <f t="shared" si="51"/>
        <v>7.5692284282999989</v>
      </c>
      <c r="J94" s="360">
        <f t="shared" si="51"/>
        <v>8.599270626500001</v>
      </c>
      <c r="K94" s="360">
        <f t="shared" si="51"/>
        <v>8.1285844282999982</v>
      </c>
      <c r="L94" s="360">
        <f t="shared" si="51"/>
        <v>0</v>
      </c>
      <c r="M94" s="360">
        <f t="shared" si="51"/>
        <v>9.3048244282999999</v>
      </c>
      <c r="N94" s="361"/>
      <c r="O94" s="455">
        <f t="shared" si="32"/>
        <v>6.8470206471780504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52">SUM(C96:C96)</f>
        <v>0</v>
      </c>
      <c r="D95" s="354">
        <f t="shared" si="52"/>
        <v>9.9343479603894003E-2</v>
      </c>
      <c r="E95" s="354">
        <f t="shared" si="52"/>
        <v>0.1408171724787739</v>
      </c>
      <c r="F95" s="354">
        <f t="shared" si="52"/>
        <v>0</v>
      </c>
      <c r="G95" s="354">
        <f t="shared" si="52"/>
        <v>0.15871955270277388</v>
      </c>
      <c r="H95" s="354">
        <f t="shared" si="52"/>
        <v>0.15278564764677391</v>
      </c>
      <c r="I95" s="354">
        <f t="shared" si="52"/>
        <v>0.15768973584677387</v>
      </c>
      <c r="J95" s="354">
        <f t="shared" si="52"/>
        <v>0.17914860496187451</v>
      </c>
      <c r="K95" s="354">
        <f t="shared" si="52"/>
        <v>0.16934279939477387</v>
      </c>
      <c r="L95" s="354"/>
      <c r="M95" s="354">
        <f>SUM(M96:M96)</f>
        <v>0.1938474073147739</v>
      </c>
      <c r="N95" s="354"/>
      <c r="O95" s="352">
        <f t="shared" si="32"/>
        <v>0.14264398114266025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53">0.020833*D94</f>
        <v>9.9343479603894003E-2</v>
      </c>
      <c r="E96" s="246">
        <f t="shared" si="53"/>
        <v>0.1408171724787739</v>
      </c>
      <c r="F96" s="246">
        <f t="shared" si="53"/>
        <v>0</v>
      </c>
      <c r="G96" s="246">
        <f t="shared" si="53"/>
        <v>0.15871955270277388</v>
      </c>
      <c r="H96" s="246">
        <f t="shared" si="53"/>
        <v>0.15278564764677391</v>
      </c>
      <c r="I96" s="246">
        <f t="shared" si="53"/>
        <v>0.15768973584677387</v>
      </c>
      <c r="J96" s="246">
        <f t="shared" si="53"/>
        <v>0.17914860496187451</v>
      </c>
      <c r="K96" s="246">
        <f t="shared" si="53"/>
        <v>0.16934279939477387</v>
      </c>
      <c r="L96" s="34"/>
      <c r="M96" s="246">
        <f t="shared" si="53"/>
        <v>0.1938474073147739</v>
      </c>
      <c r="N96" s="39"/>
      <c r="O96" s="246">
        <f t="shared" si="32"/>
        <v>0.14264398114266025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54">SUM(D98,D99)</f>
        <v>0.30630866473173002</v>
      </c>
      <c r="E97" s="354">
        <f t="shared" si="54"/>
        <v>0.43418571853185051</v>
      </c>
      <c r="F97" s="354">
        <f t="shared" si="54"/>
        <v>0</v>
      </c>
      <c r="G97" s="354">
        <f t="shared" si="54"/>
        <v>0.48938465261185049</v>
      </c>
      <c r="H97" s="354">
        <f t="shared" si="54"/>
        <v>0.47108846909185054</v>
      </c>
      <c r="I97" s="354">
        <f t="shared" si="54"/>
        <v>0.48620938809185044</v>
      </c>
      <c r="J97" s="354">
        <f t="shared" si="54"/>
        <v>0.55237414869322765</v>
      </c>
      <c r="K97" s="354">
        <f t="shared" si="54"/>
        <v>0.52213962075185039</v>
      </c>
      <c r="L97" s="354"/>
      <c r="M97" s="354">
        <f t="shared" si="54"/>
        <v>0.5976953971518506</v>
      </c>
      <c r="N97" s="354"/>
      <c r="O97" s="352">
        <f t="shared" si="32"/>
        <v>0.43981837127148204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55">D96</f>
        <v>9.9343479603894003E-2</v>
      </c>
      <c r="E98" s="39">
        <f t="shared" si="55"/>
        <v>0.1408171724787739</v>
      </c>
      <c r="F98" s="39">
        <f t="shared" si="55"/>
        <v>0</v>
      </c>
      <c r="G98" s="39">
        <f t="shared" si="55"/>
        <v>0.15871955270277388</v>
      </c>
      <c r="H98" s="39">
        <f t="shared" si="55"/>
        <v>0.15278564764677391</v>
      </c>
      <c r="I98" s="39">
        <f t="shared" si="55"/>
        <v>0.15768973584677387</v>
      </c>
      <c r="J98" s="39">
        <f t="shared" si="55"/>
        <v>0.17914860496187451</v>
      </c>
      <c r="K98" s="39">
        <f t="shared" si="55"/>
        <v>0.16934279939477387</v>
      </c>
      <c r="L98" s="39"/>
      <c r="M98" s="39">
        <f t="shared" si="55"/>
        <v>0.1938474073147739</v>
      </c>
      <c r="N98" s="39"/>
      <c r="O98" s="246">
        <f t="shared" si="32"/>
        <v>0.14264398114266025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56">0.043402*D94</f>
        <v>0.20696518512783602</v>
      </c>
      <c r="E99" s="246">
        <f t="shared" si="56"/>
        <v>0.29336854605307661</v>
      </c>
      <c r="F99" s="246">
        <f t="shared" si="56"/>
        <v>0</v>
      </c>
      <c r="G99" s="246">
        <f t="shared" si="56"/>
        <v>0.33066509990907661</v>
      </c>
      <c r="H99" s="246">
        <f t="shared" si="56"/>
        <v>0.3183028214450766</v>
      </c>
      <c r="I99" s="246">
        <f t="shared" si="56"/>
        <v>0.32851965224507657</v>
      </c>
      <c r="J99" s="246">
        <f t="shared" si="56"/>
        <v>0.37322554373135308</v>
      </c>
      <c r="K99" s="246">
        <f t="shared" si="56"/>
        <v>0.35279682135707652</v>
      </c>
      <c r="L99" s="34"/>
      <c r="M99" s="246">
        <f t="shared" si="56"/>
        <v>0.40384798983707665</v>
      </c>
      <c r="N99" s="39"/>
      <c r="O99" s="246">
        <f t="shared" si="32"/>
        <v>0.29717439012882174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1.5599999999999999E-2</v>
      </c>
      <c r="E100" s="509">
        <v>1.5599999999999999E-2</v>
      </c>
      <c r="F100" s="509">
        <v>0</v>
      </c>
      <c r="G100" s="509">
        <v>1.5599999999999999E-2</v>
      </c>
      <c r="H100" s="509">
        <v>1.5599999999999999E-2</v>
      </c>
      <c r="I100" s="509">
        <v>1.5599999999999999E-2</v>
      </c>
      <c r="J100" s="509">
        <v>1.5599999999999999E-2</v>
      </c>
      <c r="K100" s="509">
        <v>1.5599999999999999E-2</v>
      </c>
      <c r="L100" s="509">
        <v>0</v>
      </c>
      <c r="M100" s="509">
        <v>1.5599999999999999E-2</v>
      </c>
      <c r="N100" s="367"/>
      <c r="O100" s="368">
        <f t="shared" si="32"/>
        <v>1.5600000000000001E-2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7">SUM(D92,D94,D100)</f>
        <v>5.1898154623356243</v>
      </c>
      <c r="E101" s="340">
        <f t="shared" si="57"/>
        <v>7.3499353193106236</v>
      </c>
      <c r="F101" s="340">
        <f t="shared" si="57"/>
        <v>0</v>
      </c>
      <c r="G101" s="340">
        <f t="shared" si="57"/>
        <v>8.2823646336146233</v>
      </c>
      <c r="H101" s="340">
        <f t="shared" si="57"/>
        <v>7.9733025450386243</v>
      </c>
      <c r="I101" s="340">
        <f t="shared" si="57"/>
        <v>8.2287275522386221</v>
      </c>
      <c r="J101" s="340">
        <f t="shared" si="57"/>
        <v>9.3463933801551029</v>
      </c>
      <c r="K101" s="340">
        <f t="shared" si="57"/>
        <v>8.8356668484466212</v>
      </c>
      <c r="L101" s="340">
        <f t="shared" si="57"/>
        <v>0</v>
      </c>
      <c r="M101" s="340">
        <f t="shared" si="57"/>
        <v>10.111967232766624</v>
      </c>
      <c r="N101" s="356"/>
      <c r="O101" s="467">
        <f t="shared" si="32"/>
        <v>7.4450829995921906</v>
      </c>
      <c r="P101" s="335" t="s">
        <v>330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0.31471649000846458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26</v>
      </c>
      <c r="E107" s="1">
        <v>90</v>
      </c>
      <c r="F107" s="1">
        <v>0</v>
      </c>
      <c r="G107" s="1">
        <v>3</v>
      </c>
      <c r="H107" s="1">
        <v>60</v>
      </c>
      <c r="I107" s="1">
        <v>0</v>
      </c>
      <c r="J107" s="1">
        <v>7</v>
      </c>
      <c r="K107" s="1">
        <v>78</v>
      </c>
      <c r="L107" s="1">
        <v>7</v>
      </c>
      <c r="M107" s="1">
        <v>41</v>
      </c>
      <c r="O107" s="1">
        <f>SUM(C107:M107)</f>
        <v>312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254521.68</v>
      </c>
      <c r="E109" s="505">
        <v>645487.25</v>
      </c>
      <c r="F109" s="504">
        <v>0</v>
      </c>
      <c r="G109" s="505">
        <v>14985.63</v>
      </c>
      <c r="H109" s="505">
        <v>314145.12</v>
      </c>
      <c r="I109" s="504">
        <v>0</v>
      </c>
      <c r="J109" s="503">
        <v>40199.08</v>
      </c>
      <c r="K109" s="505">
        <v>438936.67</v>
      </c>
      <c r="L109" s="505">
        <v>23108.14</v>
      </c>
      <c r="M109" s="505">
        <v>210355.39</v>
      </c>
      <c r="N109" s="342"/>
      <c r="O109" s="344">
        <f>SUM(C109:M109)</f>
        <v>1941738.96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8">SUM(D112:D117)</f>
        <v>1.1368279999999999</v>
      </c>
      <c r="E111" s="354">
        <f t="shared" si="58"/>
        <v>1.358212</v>
      </c>
      <c r="F111" s="354">
        <f t="shared" si="58"/>
        <v>0</v>
      </c>
      <c r="G111" s="354">
        <f t="shared" si="58"/>
        <v>1.92814</v>
      </c>
      <c r="H111" s="354">
        <f t="shared" si="58"/>
        <v>2.0256080000000001</v>
      </c>
      <c r="I111" s="354"/>
      <c r="J111" s="354">
        <f t="shared" si="58"/>
        <v>2.6265779999999999</v>
      </c>
      <c r="K111" s="354">
        <f>SUM(K112:K117)</f>
        <v>2.8125640000000001</v>
      </c>
      <c r="L111" s="354">
        <f t="shared" si="58"/>
        <v>3.8990719999999999</v>
      </c>
      <c r="M111" s="354">
        <f t="shared" si="58"/>
        <v>3.9079920000000001</v>
      </c>
      <c r="N111" s="351"/>
      <c r="O111" s="352">
        <f t="shared" ref="O111:O149" si="59">(C111*$C$109+D111*$D$109+E111*$E$109+F111*$F$109+G111*$G$109+H111*$H$109+I111*$I$109+J111*$J$109+K111*$K$109+L111*$L$109+M111*$M$109)/$O$109</f>
        <v>2.1030510406415699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1.1913</v>
      </c>
      <c r="K112" s="34">
        <v>1.8940999999999999</v>
      </c>
      <c r="L112" s="34">
        <v>2.2143000000000002</v>
      </c>
      <c r="M112" s="34">
        <v>2.4422999999999999</v>
      </c>
      <c r="N112" s="34"/>
      <c r="O112" s="89">
        <f t="shared" si="59"/>
        <v>1.3777443236139217</v>
      </c>
    </row>
    <row r="113" spans="1:15" x14ac:dyDescent="0.3">
      <c r="A113" s="2" t="s">
        <v>4</v>
      </c>
      <c r="B113" t="s">
        <v>31</v>
      </c>
      <c r="C113" s="39">
        <f t="shared" ref="C113:M113" si="60">C112*0.04</f>
        <v>0</v>
      </c>
      <c r="D113" s="39">
        <f t="shared" si="60"/>
        <v>3.1427999999999998E-2</v>
      </c>
      <c r="E113" s="39">
        <f t="shared" si="60"/>
        <v>3.6212000000000001E-2</v>
      </c>
      <c r="F113" s="39">
        <f t="shared" si="60"/>
        <v>0</v>
      </c>
      <c r="G113" s="39">
        <f t="shared" si="60"/>
        <v>5.1740000000000008E-2</v>
      </c>
      <c r="H113" s="39">
        <f t="shared" si="60"/>
        <v>5.4408000000000005E-2</v>
      </c>
      <c r="I113" s="39"/>
      <c r="J113" s="39">
        <f>J112*0.06</f>
        <v>7.1478E-2</v>
      </c>
      <c r="K113" s="39">
        <f t="shared" si="60"/>
        <v>7.5763999999999998E-2</v>
      </c>
      <c r="L113" s="39">
        <f t="shared" si="60"/>
        <v>8.8572000000000012E-2</v>
      </c>
      <c r="M113" s="39">
        <f t="shared" si="60"/>
        <v>9.7692000000000001E-2</v>
      </c>
      <c r="N113" s="34"/>
      <c r="O113" s="89">
        <f t="shared" si="59"/>
        <v>5.5603033521704703E-2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4.8300000000000003E-2</v>
      </c>
      <c r="E114" s="34">
        <v>4.3799999999999999E-2</v>
      </c>
      <c r="F114" s="34">
        <v>0</v>
      </c>
      <c r="G114" s="34">
        <v>0</v>
      </c>
      <c r="H114" s="34">
        <v>1.8200000000000001E-2</v>
      </c>
      <c r="I114" s="34">
        <v>0</v>
      </c>
      <c r="J114" s="34">
        <v>7.6600000000000001E-2</v>
      </c>
      <c r="K114" s="34">
        <v>4.2200000000000001E-2</v>
      </c>
      <c r="L114" s="34">
        <v>0.25309999999999999</v>
      </c>
      <c r="M114" s="34">
        <v>5.6599999999999998E-2</v>
      </c>
      <c r="N114" s="34"/>
      <c r="O114" s="89">
        <f t="shared" si="59"/>
        <v>4.4104971858833185E-2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9"/>
        <v>0.19623341164149066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0.1416</v>
      </c>
      <c r="E116" s="34">
        <v>0.20399999999999999</v>
      </c>
      <c r="F116" s="34">
        <v>0</v>
      </c>
      <c r="G116" s="34">
        <v>0.37919999999999998</v>
      </c>
      <c r="H116" s="34">
        <v>0.39589999999999997</v>
      </c>
      <c r="I116" s="34">
        <v>0</v>
      </c>
      <c r="J116" s="34">
        <v>0.72009999999999996</v>
      </c>
      <c r="K116" s="34">
        <v>0.56659999999999999</v>
      </c>
      <c r="L116" s="34">
        <v>1.1092</v>
      </c>
      <c r="M116" s="34">
        <v>1.0353000000000001</v>
      </c>
      <c r="N116" s="34"/>
      <c r="O116" s="89">
        <f t="shared" si="59"/>
        <v>0.42170119081145691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9"/>
        <v>7.6641091941627411E-3</v>
      </c>
    </row>
    <row r="118" spans="1:15" ht="28.8" x14ac:dyDescent="0.3">
      <c r="A118" s="349">
        <v>5</v>
      </c>
      <c r="B118" s="353" t="s">
        <v>71</v>
      </c>
      <c r="C118" s="354">
        <f t="shared" ref="C118:H118" si="61">SUM(C119:C121,C125:C126)</f>
        <v>0</v>
      </c>
      <c r="D118" s="354">
        <f t="shared" si="61"/>
        <v>3.1826618268</v>
      </c>
      <c r="E118" s="354">
        <f t="shared" si="61"/>
        <v>5.0247612831999993</v>
      </c>
      <c r="F118" s="354">
        <f t="shared" si="61"/>
        <v>0</v>
      </c>
      <c r="G118" s="354">
        <f t="shared" si="61"/>
        <v>5.0247612831999993</v>
      </c>
      <c r="H118" s="354">
        <f t="shared" si="61"/>
        <v>5.0247612831999993</v>
      </c>
      <c r="I118" s="354"/>
      <c r="J118" s="354">
        <f>SUM(J119:J121,J125:J126)</f>
        <v>5.4848248928999999</v>
      </c>
      <c r="K118" s="354">
        <f>SUM(K119:K121,K125:K126)</f>
        <v>5.0247612831999993</v>
      </c>
      <c r="L118" s="354">
        <f>SUM(L119:L121,L125:L126)</f>
        <v>5.0247612831999993</v>
      </c>
      <c r="M118" s="354">
        <f>SUM(M119:M121,M125:M126)</f>
        <v>5.0247612831999993</v>
      </c>
      <c r="N118" s="351"/>
      <c r="O118" s="352">
        <f t="shared" si="59"/>
        <v>4.7928247954454379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1.6876</v>
      </c>
      <c r="E119" s="34">
        <v>2.5823999999999998</v>
      </c>
      <c r="F119" s="34">
        <v>0</v>
      </c>
      <c r="G119" s="34">
        <v>2.5823999999999998</v>
      </c>
      <c r="H119" s="34">
        <v>2.5823999999999998</v>
      </c>
      <c r="I119" s="34">
        <v>0</v>
      </c>
      <c r="J119" s="34">
        <v>2.8252999999999999</v>
      </c>
      <c r="K119" s="34">
        <v>2.5823999999999998</v>
      </c>
      <c r="L119" s="34">
        <v>2.5823999999999998</v>
      </c>
      <c r="M119" s="34">
        <v>2.5823999999999998</v>
      </c>
      <c r="N119" s="39"/>
      <c r="O119" s="89">
        <f t="shared" si="59"/>
        <v>2.4701389560479337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0.71536182680000004</v>
      </c>
      <c r="E120" s="39">
        <f t="shared" ref="E120:K120" si="62">E119*0.423893</f>
        <v>1.0946612832</v>
      </c>
      <c r="F120" s="39">
        <f t="shared" si="62"/>
        <v>0</v>
      </c>
      <c r="G120" s="39">
        <f t="shared" ref="G120:H120" si="63">G119*0.423893</f>
        <v>1.0946612832</v>
      </c>
      <c r="H120" s="39">
        <f t="shared" si="63"/>
        <v>1.0946612832</v>
      </c>
      <c r="I120" s="39"/>
      <c r="J120" s="39">
        <f t="shared" si="62"/>
        <v>1.1976248929</v>
      </c>
      <c r="K120" s="39">
        <f t="shared" si="62"/>
        <v>1.0946612832</v>
      </c>
      <c r="L120" s="39">
        <f t="shared" ref="L120:M120" si="64">L119*0.423893</f>
        <v>1.0946612832</v>
      </c>
      <c r="M120" s="39">
        <f t="shared" si="64"/>
        <v>1.0946612832</v>
      </c>
      <c r="N120" s="39"/>
      <c r="O120" s="89">
        <f t="shared" si="59"/>
        <v>1.0470746124960266</v>
      </c>
    </row>
    <row r="121" spans="1:15" x14ac:dyDescent="0.3">
      <c r="A121" s="280" t="s">
        <v>8</v>
      </c>
      <c r="B121" s="1" t="s">
        <v>35</v>
      </c>
      <c r="C121" s="43">
        <f t="shared" ref="C121:F121" si="65">SUM(C122:C124)</f>
        <v>0</v>
      </c>
      <c r="D121" s="43">
        <f t="shared" ref="D121" si="66">SUM(D122:D124)</f>
        <v>0.56960000000000011</v>
      </c>
      <c r="E121" s="43">
        <f t="shared" si="65"/>
        <v>1.016</v>
      </c>
      <c r="F121" s="43">
        <f t="shared" si="65"/>
        <v>0</v>
      </c>
      <c r="G121" s="43">
        <f t="shared" ref="G121:H121" si="67">SUM(G122:G124)</f>
        <v>1.016</v>
      </c>
      <c r="H121" s="43">
        <f t="shared" si="67"/>
        <v>1.016</v>
      </c>
      <c r="I121" s="43"/>
      <c r="J121" s="43">
        <f>SUM(J122:J124)</f>
        <v>1.0998999999999999</v>
      </c>
      <c r="K121" s="43">
        <f t="shared" ref="K121:L121" si="68">SUM(K122:K124)</f>
        <v>1.016</v>
      </c>
      <c r="L121" s="43">
        <f t="shared" si="68"/>
        <v>1.016</v>
      </c>
      <c r="M121" s="43">
        <f t="shared" ref="M121" si="69">SUM(M122:M124)</f>
        <v>1.016</v>
      </c>
      <c r="N121" s="43"/>
      <c r="O121" s="75">
        <f t="shared" si="59"/>
        <v>0.95922317396361045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0.50870000000000004</v>
      </c>
      <c r="E122" s="34">
        <v>0.90749999999999997</v>
      </c>
      <c r="F122" s="34">
        <v>0</v>
      </c>
      <c r="G122" s="34">
        <v>0.90749999999999997</v>
      </c>
      <c r="H122" s="34">
        <v>0.90749999999999997</v>
      </c>
      <c r="I122" s="34">
        <v>0</v>
      </c>
      <c r="J122" s="34">
        <v>0.98709999999999998</v>
      </c>
      <c r="K122" s="34">
        <v>0.90749999999999997</v>
      </c>
      <c r="L122" s="34">
        <v>0.90749999999999997</v>
      </c>
      <c r="M122" s="34">
        <v>0.90749999999999997</v>
      </c>
      <c r="N122" s="39"/>
      <c r="O122" s="89">
        <f t="shared" si="59"/>
        <v>0.85687352484496671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5.3999999999999999E-2</v>
      </c>
      <c r="E123" s="34">
        <v>9.6299999999999997E-2</v>
      </c>
      <c r="F123" s="34">
        <v>0</v>
      </c>
      <c r="G123" s="34">
        <v>9.6299999999999997E-2</v>
      </c>
      <c r="H123" s="34">
        <v>9.6299999999999997E-2</v>
      </c>
      <c r="I123" s="34">
        <v>0</v>
      </c>
      <c r="J123" s="34">
        <v>0.10009999999999999</v>
      </c>
      <c r="K123" s="34">
        <v>9.6299999999999997E-2</v>
      </c>
      <c r="L123" s="34">
        <v>9.6299999999999997E-2</v>
      </c>
      <c r="M123" s="34">
        <v>9.6299999999999997E-2</v>
      </c>
      <c r="N123" s="39"/>
      <c r="O123" s="89">
        <f t="shared" si="59"/>
        <v>9.0834017816689414E-2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6.8999999999999999E-3</v>
      </c>
      <c r="E124" s="34">
        <v>1.2200000000000001E-2</v>
      </c>
      <c r="F124" s="34">
        <v>0</v>
      </c>
      <c r="G124" s="34">
        <v>1.2200000000000001E-2</v>
      </c>
      <c r="H124" s="34">
        <v>1.2200000000000001E-2</v>
      </c>
      <c r="I124" s="34">
        <v>0</v>
      </c>
      <c r="J124" s="34">
        <v>1.2699999999999999E-2</v>
      </c>
      <c r="K124" s="34">
        <v>1.2200000000000001E-2</v>
      </c>
      <c r="L124" s="34">
        <v>1.2200000000000001E-2</v>
      </c>
      <c r="M124" s="34">
        <v>1.2200000000000001E-2</v>
      </c>
      <c r="N124" s="39"/>
      <c r="O124" s="89">
        <f t="shared" si="59"/>
        <v>1.1515631301954205E-2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0.1595</v>
      </c>
      <c r="E125" s="34">
        <v>0.25430000000000003</v>
      </c>
      <c r="F125" s="34">
        <v>0</v>
      </c>
      <c r="G125" s="34">
        <v>0.25430000000000003</v>
      </c>
      <c r="H125" s="34">
        <v>0.25430000000000003</v>
      </c>
      <c r="I125" s="34">
        <v>0</v>
      </c>
      <c r="J125" s="34">
        <v>0.27739999999999998</v>
      </c>
      <c r="K125" s="34">
        <v>0.25430000000000003</v>
      </c>
      <c r="L125" s="34">
        <v>0.25430000000000003</v>
      </c>
      <c r="M125" s="34">
        <v>0.25430000000000003</v>
      </c>
      <c r="N125" s="39"/>
      <c r="O125" s="89">
        <f t="shared" si="59"/>
        <v>0.24235191789734706</v>
      </c>
    </row>
    <row r="126" spans="1:15" x14ac:dyDescent="0.3">
      <c r="A126" s="595"/>
      <c r="B126" t="s">
        <v>117</v>
      </c>
      <c r="C126" s="34">
        <v>0</v>
      </c>
      <c r="D126" s="34">
        <v>5.0599999999999999E-2</v>
      </c>
      <c r="E126" s="34">
        <v>7.7399999999999997E-2</v>
      </c>
      <c r="F126" s="34">
        <v>0</v>
      </c>
      <c r="G126" s="34">
        <v>7.7399999999999997E-2</v>
      </c>
      <c r="H126" s="34">
        <v>7.7399999999999997E-2</v>
      </c>
      <c r="I126" s="34">
        <v>0</v>
      </c>
      <c r="J126" s="34">
        <v>8.4599999999999995E-2</v>
      </c>
      <c r="K126" s="34">
        <v>7.7399999999999997E-2</v>
      </c>
      <c r="L126" s="34">
        <v>7.7399999999999997E-2</v>
      </c>
      <c r="M126" s="34">
        <v>7.7399999999999997E-2</v>
      </c>
      <c r="N126" s="39"/>
      <c r="O126" s="89">
        <f t="shared" si="59"/>
        <v>7.4036135040520576E-2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0.37019999999999997</v>
      </c>
      <c r="E127" s="354">
        <f t="shared" ref="E127:F127" si="70">SUM(E128:E130)</f>
        <v>0.4748</v>
      </c>
      <c r="F127" s="354">
        <f t="shared" si="70"/>
        <v>0</v>
      </c>
      <c r="G127" s="354">
        <f t="shared" ref="G127:H127" si="71">SUM(G128:G130)</f>
        <v>0.4748</v>
      </c>
      <c r="H127" s="354">
        <f t="shared" si="71"/>
        <v>0.4748</v>
      </c>
      <c r="I127" s="354"/>
      <c r="J127" s="354">
        <f>SUM(J128:J130)</f>
        <v>1.0438000000000001</v>
      </c>
      <c r="K127" s="354">
        <f t="shared" ref="K127:L127" si="72">SUM(K128:K130)</f>
        <v>0.4748</v>
      </c>
      <c r="L127" s="354">
        <f t="shared" si="72"/>
        <v>0.4748</v>
      </c>
      <c r="M127" s="354">
        <f t="shared" ref="M127" si="73">SUM(M128:M130)</f>
        <v>0.4748</v>
      </c>
      <c r="N127" s="354"/>
      <c r="O127" s="352">
        <f t="shared" si="59"/>
        <v>0.47286890046229479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0.1807</v>
      </c>
      <c r="E128" s="34">
        <v>0.2853</v>
      </c>
      <c r="F128" s="34">
        <v>0</v>
      </c>
      <c r="G128" s="34">
        <v>0.2853</v>
      </c>
      <c r="H128" s="34">
        <v>0.2853</v>
      </c>
      <c r="I128" s="34">
        <v>0</v>
      </c>
      <c r="J128" s="34">
        <v>0.3115</v>
      </c>
      <c r="K128" s="34">
        <v>0.2853</v>
      </c>
      <c r="L128" s="34">
        <v>0.2853</v>
      </c>
      <c r="M128" s="34">
        <v>0.2853</v>
      </c>
      <c r="N128" s="39"/>
      <c r="O128" s="89">
        <f t="shared" si="59"/>
        <v>0.27213151939640745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0.1895</v>
      </c>
      <c r="E129" s="34">
        <v>0.1895</v>
      </c>
      <c r="F129" s="34">
        <v>0</v>
      </c>
      <c r="G129" s="34">
        <v>0.1895</v>
      </c>
      <c r="H129" s="34">
        <v>0.1895</v>
      </c>
      <c r="I129" s="34">
        <v>0</v>
      </c>
      <c r="J129" s="34">
        <v>0.1895</v>
      </c>
      <c r="K129" s="34">
        <v>0.1895</v>
      </c>
      <c r="L129" s="34">
        <v>0.1895</v>
      </c>
      <c r="M129" s="34">
        <v>0.1895</v>
      </c>
      <c r="N129" s="39"/>
      <c r="O129" s="89">
        <f t="shared" si="59"/>
        <v>0.18949999999999997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9"/>
        <v>1.1237381065887455E-2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9"/>
        <v>1.1237381065887455E-2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74">SUM(E133:E134)</f>
        <v>0</v>
      </c>
      <c r="F132" s="354">
        <f t="shared" si="74"/>
        <v>0</v>
      </c>
      <c r="G132" s="354">
        <f t="shared" si="74"/>
        <v>0</v>
      </c>
      <c r="H132" s="354">
        <f t="shared" si="74"/>
        <v>0</v>
      </c>
      <c r="I132" s="354"/>
      <c r="J132" s="354">
        <f t="shared" si="74"/>
        <v>0</v>
      </c>
      <c r="K132" s="354">
        <f t="shared" si="74"/>
        <v>0</v>
      </c>
      <c r="L132" s="354">
        <f t="shared" si="74"/>
        <v>0</v>
      </c>
      <c r="M132" s="354">
        <f t="shared" si="74"/>
        <v>0</v>
      </c>
      <c r="N132" s="354"/>
      <c r="O132" s="352">
        <f t="shared" si="59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9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9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75">SUM(E136:E139)</f>
        <v>0</v>
      </c>
      <c r="F135" s="354">
        <f t="shared" si="75"/>
        <v>0</v>
      </c>
      <c r="G135" s="354">
        <f t="shared" si="75"/>
        <v>0</v>
      </c>
      <c r="H135" s="354">
        <f t="shared" si="75"/>
        <v>0</v>
      </c>
      <c r="I135" s="354"/>
      <c r="J135" s="354">
        <f t="shared" si="75"/>
        <v>0</v>
      </c>
      <c r="K135" s="354">
        <f t="shared" si="75"/>
        <v>0</v>
      </c>
      <c r="L135" s="354">
        <f>SUM(L136:L139)</f>
        <v>0</v>
      </c>
      <c r="M135" s="354">
        <f t="shared" si="75"/>
        <v>0</v>
      </c>
      <c r="N135" s="354"/>
      <c r="O135" s="352">
        <f t="shared" si="59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9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9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9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9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76">SUM(C143,C145)</f>
        <v>0</v>
      </c>
      <c r="D140" s="354">
        <f t="shared" si="76"/>
        <v>0.3989425341862225</v>
      </c>
      <c r="E140" s="354">
        <f t="shared" si="76"/>
        <v>0.58337705765525749</v>
      </c>
      <c r="F140" s="354">
        <f t="shared" si="76"/>
        <v>0</v>
      </c>
      <c r="G140" s="354">
        <f t="shared" si="76"/>
        <v>0.63185969275925769</v>
      </c>
      <c r="H140" s="354">
        <f t="shared" si="76"/>
        <v>0.64015110058325764</v>
      </c>
      <c r="I140" s="354"/>
      <c r="J140" s="354">
        <f t="shared" si="76"/>
        <v>0.77881479969321732</v>
      </c>
      <c r="K140" s="354">
        <f t="shared" si="76"/>
        <v>0.70709587359125758</v>
      </c>
      <c r="L140" s="354">
        <f t="shared" si="76"/>
        <v>0.7995229361352576</v>
      </c>
      <c r="M140" s="354">
        <f t="shared" si="76"/>
        <v>0.80028174269525754</v>
      </c>
      <c r="N140" s="354"/>
      <c r="O140" s="352">
        <f t="shared" si="59"/>
        <v>0.62684437724877617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9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77">SUM(C135,C132,C127,C118,C111)+C141</f>
        <v>0</v>
      </c>
      <c r="D142" s="360">
        <f t="shared" si="77"/>
        <v>4.6896898268000005</v>
      </c>
      <c r="E142" s="360">
        <f t="shared" si="77"/>
        <v>6.8577732831999993</v>
      </c>
      <c r="F142" s="360">
        <f t="shared" si="77"/>
        <v>0</v>
      </c>
      <c r="G142" s="360">
        <f t="shared" si="77"/>
        <v>7.4277012831999993</v>
      </c>
      <c r="H142" s="360">
        <f t="shared" si="77"/>
        <v>7.5251692831999994</v>
      </c>
      <c r="I142" s="360">
        <f t="shared" si="77"/>
        <v>0</v>
      </c>
      <c r="J142" s="360">
        <f t="shared" si="77"/>
        <v>9.1552028929000002</v>
      </c>
      <c r="K142" s="360">
        <f t="shared" si="77"/>
        <v>8.3121252832000003</v>
      </c>
      <c r="L142" s="360">
        <f t="shared" si="77"/>
        <v>9.3986332831999988</v>
      </c>
      <c r="M142" s="360">
        <f t="shared" si="77"/>
        <v>9.4075532831999986</v>
      </c>
      <c r="N142" s="361"/>
      <c r="O142" s="362">
        <f t="shared" si="59"/>
        <v>7.368744736549302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78">SUM(C144:C144)</f>
        <v>0</v>
      </c>
      <c r="D143" s="354">
        <f t="shared" si="78"/>
        <v>9.7700308161724411E-2</v>
      </c>
      <c r="E143" s="354">
        <f t="shared" si="78"/>
        <v>0.14286799080890558</v>
      </c>
      <c r="F143" s="354">
        <f t="shared" si="78"/>
        <v>0</v>
      </c>
      <c r="G143" s="354">
        <f t="shared" si="78"/>
        <v>0.1547413008329056</v>
      </c>
      <c r="H143" s="354">
        <f t="shared" si="78"/>
        <v>0.1567718516769056</v>
      </c>
      <c r="I143" s="354"/>
      <c r="J143" s="354">
        <f t="shared" si="78"/>
        <v>0.1907303418677857</v>
      </c>
      <c r="K143" s="354">
        <f t="shared" si="78"/>
        <v>0.1731665060249056</v>
      </c>
      <c r="L143" s="354">
        <f t="shared" si="78"/>
        <v>0.19580172718890559</v>
      </c>
      <c r="M143" s="354">
        <f t="shared" si="78"/>
        <v>0.19598755754890557</v>
      </c>
      <c r="N143" s="354"/>
      <c r="O143" s="352">
        <f t="shared" si="59"/>
        <v>0.15351305909653162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79">0.020833*D142</f>
        <v>9.7700308161724411E-2</v>
      </c>
      <c r="E144" s="246">
        <f t="shared" si="79"/>
        <v>0.14286799080890558</v>
      </c>
      <c r="F144" s="246">
        <f t="shared" si="79"/>
        <v>0</v>
      </c>
      <c r="G144" s="246">
        <f t="shared" si="79"/>
        <v>0.1547413008329056</v>
      </c>
      <c r="H144" s="246">
        <f t="shared" si="79"/>
        <v>0.1567718516769056</v>
      </c>
      <c r="I144" s="34"/>
      <c r="J144" s="246">
        <f t="shared" si="79"/>
        <v>0.1907303418677857</v>
      </c>
      <c r="K144" s="246">
        <f t="shared" si="79"/>
        <v>0.1731665060249056</v>
      </c>
      <c r="L144" s="246">
        <f t="shared" si="79"/>
        <v>0.19580172718890559</v>
      </c>
      <c r="M144" s="246">
        <f t="shared" si="79"/>
        <v>0.19598755754890557</v>
      </c>
      <c r="N144" s="39"/>
      <c r="O144" s="246">
        <f t="shared" si="59"/>
        <v>0.15351305909653162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0.30124222602449807</v>
      </c>
      <c r="E145" s="354">
        <f t="shared" ref="E145:M145" si="80">SUM(E146,E147)</f>
        <v>0.44050906684635194</v>
      </c>
      <c r="F145" s="354">
        <f t="shared" si="80"/>
        <v>0</v>
      </c>
      <c r="G145" s="354">
        <f t="shared" si="80"/>
        <v>0.47711839192635203</v>
      </c>
      <c r="H145" s="354">
        <f t="shared" si="80"/>
        <v>0.48337924890635198</v>
      </c>
      <c r="I145" s="354"/>
      <c r="J145" s="354">
        <f t="shared" si="80"/>
        <v>0.58808445782543162</v>
      </c>
      <c r="K145" s="354">
        <f t="shared" si="80"/>
        <v>0.53392936756635201</v>
      </c>
      <c r="L145" s="354">
        <f t="shared" si="80"/>
        <v>0.60372120894635195</v>
      </c>
      <c r="M145" s="354">
        <f t="shared" si="80"/>
        <v>0.60429418514635191</v>
      </c>
      <c r="N145" s="354"/>
      <c r="O145" s="352">
        <f t="shared" si="59"/>
        <v>0.4733313181522445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81">D144</f>
        <v>9.7700308161724411E-2</v>
      </c>
      <c r="E146" s="39">
        <f>E144</f>
        <v>0.14286799080890558</v>
      </c>
      <c r="F146" s="39">
        <f t="shared" si="81"/>
        <v>0</v>
      </c>
      <c r="G146" s="39">
        <f t="shared" si="81"/>
        <v>0.1547413008329056</v>
      </c>
      <c r="H146" s="39">
        <f t="shared" si="81"/>
        <v>0.1567718516769056</v>
      </c>
      <c r="I146" s="39"/>
      <c r="J146" s="39">
        <f t="shared" si="81"/>
        <v>0.1907303418677857</v>
      </c>
      <c r="K146" s="39">
        <f t="shared" si="81"/>
        <v>0.1731665060249056</v>
      </c>
      <c r="L146" s="39">
        <f t="shared" si="81"/>
        <v>0.19580172718890559</v>
      </c>
      <c r="M146" s="39">
        <f t="shared" si="81"/>
        <v>0.19598755754890557</v>
      </c>
      <c r="N146" s="39"/>
      <c r="O146" s="39">
        <f t="shared" si="59"/>
        <v>0.15351305909653162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82">0.043402*D142</f>
        <v>0.20354191786277365</v>
      </c>
      <c r="E147" s="246">
        <f t="shared" si="82"/>
        <v>0.29764107603744638</v>
      </c>
      <c r="F147" s="246">
        <f t="shared" si="82"/>
        <v>0</v>
      </c>
      <c r="G147" s="246">
        <f t="shared" si="82"/>
        <v>0.32237709109344642</v>
      </c>
      <c r="H147" s="246">
        <f t="shared" si="82"/>
        <v>0.32660739722944637</v>
      </c>
      <c r="I147" s="34"/>
      <c r="J147" s="246">
        <f t="shared" si="82"/>
        <v>0.39735411595764586</v>
      </c>
      <c r="K147" s="246">
        <f t="shared" si="82"/>
        <v>0.36076286154144643</v>
      </c>
      <c r="L147" s="246">
        <f t="shared" si="82"/>
        <v>0.40791948175744636</v>
      </c>
      <c r="M147" s="246">
        <f t="shared" si="82"/>
        <v>0.40830662759744635</v>
      </c>
      <c r="N147" s="39"/>
      <c r="O147" s="246">
        <f t="shared" si="59"/>
        <v>0.31981825905571282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1.66E-2</v>
      </c>
      <c r="E148" s="509">
        <v>1.66E-2</v>
      </c>
      <c r="F148" s="509">
        <v>0</v>
      </c>
      <c r="G148" s="509">
        <v>1.66E-2</v>
      </c>
      <c r="H148" s="509">
        <v>1.66E-2</v>
      </c>
      <c r="I148" s="509">
        <v>0</v>
      </c>
      <c r="J148" s="509">
        <v>1.66E-2</v>
      </c>
      <c r="K148" s="509">
        <v>1.66E-2</v>
      </c>
      <c r="L148" s="509">
        <v>1.66E-2</v>
      </c>
      <c r="M148" s="509">
        <v>1.66E-2</v>
      </c>
      <c r="N148" s="367"/>
      <c r="O148" s="368">
        <f t="shared" si="59"/>
        <v>1.66E-2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83">SUM(D140,D142,D148)</f>
        <v>5.1052323609862231</v>
      </c>
      <c r="E149" s="340">
        <f t="shared" si="83"/>
        <v>7.4577503408552577</v>
      </c>
      <c r="F149" s="340">
        <f t="shared" si="83"/>
        <v>0</v>
      </c>
      <c r="G149" s="340">
        <f t="shared" si="83"/>
        <v>8.0761609759592581</v>
      </c>
      <c r="H149" s="340">
        <f t="shared" si="83"/>
        <v>8.1819203837832575</v>
      </c>
      <c r="I149" s="340">
        <f t="shared" si="83"/>
        <v>0</v>
      </c>
      <c r="J149" s="340">
        <f t="shared" si="83"/>
        <v>9.9506176925932177</v>
      </c>
      <c r="K149" s="340">
        <f t="shared" si="83"/>
        <v>9.0358211567912576</v>
      </c>
      <c r="L149" s="340">
        <f t="shared" si="83"/>
        <v>10.214756219335257</v>
      </c>
      <c r="M149" s="340">
        <f t="shared" si="83"/>
        <v>10.224435025895257</v>
      </c>
      <c r="N149" s="369"/>
      <c r="O149" s="467">
        <f t="shared" si="59"/>
        <v>8.0121891137980796</v>
      </c>
      <c r="P149">
        <v>8.0122099999999996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0.33868904286448953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21</v>
      </c>
      <c r="E155" s="1">
        <v>135</v>
      </c>
      <c r="F155" s="1">
        <v>0</v>
      </c>
      <c r="G155" s="1">
        <v>0</v>
      </c>
      <c r="H155" s="1">
        <v>67</v>
      </c>
      <c r="I155" s="1">
        <v>0</v>
      </c>
      <c r="J155" s="1">
        <v>0</v>
      </c>
      <c r="K155" s="1">
        <v>49</v>
      </c>
      <c r="L155" s="1">
        <v>11</v>
      </c>
      <c r="M155" s="1">
        <v>70</v>
      </c>
      <c r="O155" s="1">
        <f>SUM(C155:M155)</f>
        <v>354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208987.04</v>
      </c>
      <c r="E157" s="505">
        <v>959034.43</v>
      </c>
      <c r="F157" s="504">
        <v>0</v>
      </c>
      <c r="G157" s="504">
        <v>0</v>
      </c>
      <c r="H157" s="505">
        <v>349378.28</v>
      </c>
      <c r="I157" s="504">
        <v>0</v>
      </c>
      <c r="J157" s="502">
        <v>0</v>
      </c>
      <c r="K157" s="505">
        <v>290871.24</v>
      </c>
      <c r="L157" s="505">
        <v>50160.61</v>
      </c>
      <c r="M157" s="505">
        <v>344726.52</v>
      </c>
      <c r="N157" s="342"/>
      <c r="O157" s="344">
        <f>SUM(C157:M157)</f>
        <v>2209048.67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0.82079999999999997</v>
      </c>
      <c r="D159" s="354">
        <f>SUM(D160:D164)</f>
        <v>1.104724</v>
      </c>
      <c r="E159" s="354">
        <f t="shared" ref="E159:H159" si="84">SUM(E160:E164)</f>
        <v>1.3455079999999999</v>
      </c>
      <c r="F159" s="354">
        <f t="shared" si="84"/>
        <v>0</v>
      </c>
      <c r="G159" s="354">
        <f t="shared" si="84"/>
        <v>0</v>
      </c>
      <c r="H159" s="354">
        <f t="shared" si="84"/>
        <v>2.0373080000000003</v>
      </c>
      <c r="I159" s="354"/>
      <c r="J159" s="354"/>
      <c r="K159" s="354">
        <f>SUM(K160:K164)</f>
        <v>2.7989639999999998</v>
      </c>
      <c r="L159" s="354">
        <f>SUM(L160:L164)</f>
        <v>3.3401439999999996</v>
      </c>
      <c r="M159" s="354">
        <f t="shared" ref="M159" si="85">SUM(M160:M164)</f>
        <v>3.9791040000000004</v>
      </c>
      <c r="N159" s="354"/>
      <c r="O159" s="352">
        <f t="shared" ref="O159:O197" si="86">(C159*$C$157+D159*$D$157+E159*$E$157+F159*$F$157+G159*$G$157+H159*$H$157+I159*$I$157+J159*$J$157+K159*$K$157+L159*$L$157+M159*$M$157)/$O$157</f>
        <v>2.0783933608347889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2.0785999999999998</v>
      </c>
      <c r="M160" s="34">
        <v>2.4876</v>
      </c>
      <c r="N160" s="34"/>
      <c r="O160" s="89">
        <f t="shared" si="86"/>
        <v>1.3687719206738891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87">D160*0.04</f>
        <v>3.1424000000000001E-2</v>
      </c>
      <c r="E161" s="39">
        <f t="shared" si="87"/>
        <v>3.6208000000000004E-2</v>
      </c>
      <c r="F161" s="39">
        <f t="shared" si="87"/>
        <v>0</v>
      </c>
      <c r="G161" s="39">
        <f t="shared" si="87"/>
        <v>0</v>
      </c>
      <c r="H161" s="39">
        <f t="shared" si="87"/>
        <v>5.4408000000000005E-2</v>
      </c>
      <c r="I161" s="39"/>
      <c r="J161" s="39"/>
      <c r="K161" s="39">
        <f t="shared" si="87"/>
        <v>7.5763999999999998E-2</v>
      </c>
      <c r="L161" s="39">
        <f t="shared" si="87"/>
        <v>8.3143999999999996E-2</v>
      </c>
      <c r="M161" s="39">
        <f t="shared" si="87"/>
        <v>9.9504000000000009E-2</v>
      </c>
      <c r="N161" s="34"/>
      <c r="O161" s="89">
        <f t="shared" si="86"/>
        <v>5.475087682695557E-2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1.8700000000000001E-2</v>
      </c>
      <c r="E162" s="34">
        <v>2.92E-2</v>
      </c>
      <c r="F162" s="34">
        <v>0</v>
      </c>
      <c r="G162" s="34">
        <v>0</v>
      </c>
      <c r="H162" s="34">
        <v>2.2499999999999999E-2</v>
      </c>
      <c r="I162" s="34">
        <v>0</v>
      </c>
      <c r="J162" s="34">
        <v>0</v>
      </c>
      <c r="K162" s="34">
        <v>5.6599999999999998E-2</v>
      </c>
      <c r="L162" s="34">
        <v>0.14169999999999999</v>
      </c>
      <c r="M162" s="34">
        <v>3.9100000000000003E-2</v>
      </c>
      <c r="N162" s="34"/>
      <c r="O162" s="89">
        <f t="shared" si="86"/>
        <v>3.4776396238024039E-2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86"/>
        <v>0.19614684087788795</v>
      </c>
    </row>
    <row r="164" spans="1:15" x14ac:dyDescent="0.3">
      <c r="A164" s="2" t="s">
        <v>6</v>
      </c>
      <c r="B164" t="s">
        <v>33</v>
      </c>
      <c r="C164" s="34">
        <v>0.1293</v>
      </c>
      <c r="D164" s="34">
        <v>0.13919999999999999</v>
      </c>
      <c r="E164" s="34">
        <v>0.20599999999999999</v>
      </c>
      <c r="F164" s="34">
        <v>0</v>
      </c>
      <c r="G164" s="34">
        <v>0</v>
      </c>
      <c r="H164" s="34">
        <v>0.40329999999999999</v>
      </c>
      <c r="I164" s="34">
        <v>0</v>
      </c>
      <c r="J164" s="34">
        <v>0</v>
      </c>
      <c r="K164" s="34">
        <v>0.53869999999999996</v>
      </c>
      <c r="L164" s="34">
        <v>0.80289999999999995</v>
      </c>
      <c r="M164" s="34">
        <v>1.0769</v>
      </c>
      <c r="N164" s="34"/>
      <c r="O164" s="89">
        <f t="shared" si="86"/>
        <v>0.42394732621803211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86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88">SUM(C167:C169,C173:C174)</f>
        <v>3.3204688388000005</v>
      </c>
      <c r="D166" s="354">
        <f t="shared" si="88"/>
        <v>3.3204688388000005</v>
      </c>
      <c r="E166" s="354">
        <f t="shared" si="88"/>
        <v>5.1788929724999999</v>
      </c>
      <c r="F166" s="354">
        <f t="shared" si="88"/>
        <v>0</v>
      </c>
      <c r="G166" s="354">
        <f t="shared" si="88"/>
        <v>0</v>
      </c>
      <c r="H166" s="354">
        <f t="shared" si="88"/>
        <v>5.1788929724999999</v>
      </c>
      <c r="I166" s="354"/>
      <c r="J166" s="354"/>
      <c r="K166" s="354">
        <f>SUM(K167:K169,K173:K174)</f>
        <v>5.1788929724999999</v>
      </c>
      <c r="L166" s="354">
        <f>SUM(L167:L169,L173:L174)</f>
        <v>5.1788929724999999</v>
      </c>
      <c r="M166" s="354">
        <f>SUM(M167:M169,M173:M174)</f>
        <v>5.1788929724999999</v>
      </c>
      <c r="N166" s="351"/>
      <c r="O166" s="352">
        <f t="shared" si="86"/>
        <v>4.9981211749065624</v>
      </c>
    </row>
    <row r="167" spans="1:15" x14ac:dyDescent="0.3">
      <c r="A167" s="2" t="s">
        <v>115</v>
      </c>
      <c r="B167" t="s">
        <v>114</v>
      </c>
      <c r="C167" s="34">
        <v>1.7716000000000001</v>
      </c>
      <c r="D167" s="34">
        <v>1.7716000000000001</v>
      </c>
      <c r="E167" s="34">
        <v>2.6825000000000001</v>
      </c>
      <c r="F167" s="34">
        <v>0</v>
      </c>
      <c r="G167" s="34">
        <v>0</v>
      </c>
      <c r="H167" s="34">
        <v>2.6825000000000001</v>
      </c>
      <c r="I167" s="34">
        <v>0</v>
      </c>
      <c r="J167" s="34">
        <v>0</v>
      </c>
      <c r="K167" s="34">
        <v>2.6825000000000001</v>
      </c>
      <c r="L167" s="34">
        <v>2.6825000000000001</v>
      </c>
      <c r="M167" s="34">
        <v>2.6825000000000001</v>
      </c>
      <c r="N167" s="39"/>
      <c r="O167" s="89">
        <f t="shared" si="86"/>
        <v>2.5938953443447672</v>
      </c>
    </row>
    <row r="168" spans="1:15" x14ac:dyDescent="0.3">
      <c r="A168" s="2" t="s">
        <v>116</v>
      </c>
      <c r="B168" t="s">
        <v>117</v>
      </c>
      <c r="C168" s="39">
        <f>C167*0.423893</f>
        <v>0.75096883880000009</v>
      </c>
      <c r="D168" s="39">
        <f>D167*0.423893</f>
        <v>0.75096883880000009</v>
      </c>
      <c r="E168" s="39">
        <f t="shared" ref="E168:G168" si="89">E167*0.423893</f>
        <v>1.1370929725000001</v>
      </c>
      <c r="F168" s="39">
        <f t="shared" si="89"/>
        <v>0</v>
      </c>
      <c r="G168" s="39">
        <f t="shared" si="89"/>
        <v>0</v>
      </c>
      <c r="H168" s="39">
        <f t="shared" ref="H168" si="90">H167*0.423893</f>
        <v>1.1370929725000001</v>
      </c>
      <c r="I168" s="39"/>
      <c r="J168" s="39"/>
      <c r="K168" s="39">
        <f t="shared" ref="K168:L168" si="91">K167*0.423893</f>
        <v>1.1370929725000001</v>
      </c>
      <c r="L168" s="39">
        <f t="shared" si="91"/>
        <v>1.1370929725000001</v>
      </c>
      <c r="M168" s="39">
        <f t="shared" ref="M168" si="92">M167*0.423893</f>
        <v>1.1370929725000001</v>
      </c>
      <c r="N168" s="39"/>
      <c r="O168" s="89">
        <f t="shared" si="86"/>
        <v>1.0995340792003367</v>
      </c>
    </row>
    <row r="169" spans="1:15" x14ac:dyDescent="0.3">
      <c r="A169" s="280" t="s">
        <v>8</v>
      </c>
      <c r="B169" s="1" t="s">
        <v>35</v>
      </c>
      <c r="C169" s="43">
        <f t="shared" ref="C169:F169" si="93">SUM(C170:C172)</f>
        <v>0.57869999999999999</v>
      </c>
      <c r="D169" s="43">
        <f t="shared" ref="D169" si="94">SUM(D170:D172)</f>
        <v>0.57869999999999999</v>
      </c>
      <c r="E169" s="43">
        <f t="shared" si="93"/>
        <v>1.0173999999999999</v>
      </c>
      <c r="F169" s="43">
        <f t="shared" si="93"/>
        <v>0</v>
      </c>
      <c r="G169" s="43">
        <f t="shared" ref="G169" si="95">SUM(G170:G172)</f>
        <v>0</v>
      </c>
      <c r="H169" s="43">
        <f t="shared" ref="H169" si="96">SUM(H170:H172)</f>
        <v>1.0173999999999999</v>
      </c>
      <c r="I169" s="43"/>
      <c r="J169" s="43"/>
      <c r="K169" s="43">
        <f t="shared" ref="K169:L169" si="97">SUM(K170:K172)</f>
        <v>1.0173999999999999</v>
      </c>
      <c r="L169" s="43">
        <f t="shared" si="97"/>
        <v>1.0173999999999999</v>
      </c>
      <c r="M169" s="43">
        <f t="shared" ref="M169" si="98">SUM(M170:M172)</f>
        <v>1.0173999999999999</v>
      </c>
      <c r="N169" s="43"/>
      <c r="O169" s="75">
        <f t="shared" si="86"/>
        <v>0.97472697064886304</v>
      </c>
    </row>
    <row r="170" spans="1:15" x14ac:dyDescent="0.3">
      <c r="A170" s="2" t="s">
        <v>9</v>
      </c>
      <c r="B170" t="s">
        <v>108</v>
      </c>
      <c r="C170" s="34">
        <v>0.51690000000000003</v>
      </c>
      <c r="D170" s="34">
        <v>0.51690000000000003</v>
      </c>
      <c r="E170" s="34">
        <v>0.90869999999999995</v>
      </c>
      <c r="F170" s="34">
        <v>0</v>
      </c>
      <c r="G170" s="34">
        <v>0</v>
      </c>
      <c r="H170" s="34">
        <v>0.90869999999999995</v>
      </c>
      <c r="I170" s="34">
        <v>0</v>
      </c>
      <c r="J170" s="34">
        <v>0</v>
      </c>
      <c r="K170" s="34">
        <v>0.90869999999999995</v>
      </c>
      <c r="L170" s="34">
        <v>0.90869999999999995</v>
      </c>
      <c r="M170" s="34">
        <v>0.90869999999999995</v>
      </c>
      <c r="N170" s="39"/>
      <c r="O170" s="89">
        <f t="shared" si="86"/>
        <v>0.87058900638300563</v>
      </c>
    </row>
    <row r="171" spans="1:15" x14ac:dyDescent="0.3">
      <c r="A171" s="2" t="s">
        <v>10</v>
      </c>
      <c r="B171" t="s">
        <v>109</v>
      </c>
      <c r="C171" s="34">
        <v>5.4800000000000001E-2</v>
      </c>
      <c r="D171" s="34">
        <v>5.4800000000000001E-2</v>
      </c>
      <c r="E171" s="34">
        <v>9.64E-2</v>
      </c>
      <c r="F171" s="34">
        <v>0</v>
      </c>
      <c r="G171" s="34">
        <v>0</v>
      </c>
      <c r="H171" s="34">
        <v>9.64E-2</v>
      </c>
      <c r="I171" s="34">
        <v>0</v>
      </c>
      <c r="J171" s="34">
        <v>0</v>
      </c>
      <c r="K171" s="34">
        <v>9.64E-2</v>
      </c>
      <c r="L171" s="34">
        <v>9.64E-2</v>
      </c>
      <c r="M171" s="34">
        <v>9.64E-2</v>
      </c>
      <c r="N171" s="39"/>
      <c r="O171" s="89">
        <f t="shared" si="86"/>
        <v>9.2353503485280847E-2</v>
      </c>
    </row>
    <row r="172" spans="1:15" x14ac:dyDescent="0.3">
      <c r="A172" s="2" t="s">
        <v>11</v>
      </c>
      <c r="B172" t="s">
        <v>110</v>
      </c>
      <c r="C172" s="34">
        <v>7.0000000000000001E-3</v>
      </c>
      <c r="D172" s="34">
        <v>7.0000000000000001E-3</v>
      </c>
      <c r="E172" s="34">
        <v>1.23E-2</v>
      </c>
      <c r="F172" s="34">
        <v>0</v>
      </c>
      <c r="G172" s="34">
        <v>0</v>
      </c>
      <c r="H172" s="34">
        <v>1.23E-2</v>
      </c>
      <c r="I172" s="34">
        <v>0</v>
      </c>
      <c r="J172" s="34">
        <v>0</v>
      </c>
      <c r="K172" s="34">
        <v>1.23E-2</v>
      </c>
      <c r="L172" s="34">
        <v>1.23E-2</v>
      </c>
      <c r="M172" s="34">
        <v>1.23E-2</v>
      </c>
      <c r="N172" s="39"/>
      <c r="O172" s="89">
        <f t="shared" si="86"/>
        <v>1.1784460780576647E-2</v>
      </c>
    </row>
    <row r="173" spans="1:15" x14ac:dyDescent="0.3">
      <c r="A173" s="595" t="s">
        <v>14</v>
      </c>
      <c r="B173" t="s">
        <v>118</v>
      </c>
      <c r="C173" s="34">
        <v>0.1661</v>
      </c>
      <c r="D173" s="34">
        <v>0.1661</v>
      </c>
      <c r="E173" s="34">
        <v>0.26150000000000001</v>
      </c>
      <c r="F173" s="34">
        <v>0</v>
      </c>
      <c r="G173" s="34">
        <v>0</v>
      </c>
      <c r="H173" s="34">
        <v>0.26150000000000001</v>
      </c>
      <c r="I173" s="34">
        <v>0</v>
      </c>
      <c r="J173" s="34">
        <v>0</v>
      </c>
      <c r="K173" s="34">
        <v>0.26150000000000001</v>
      </c>
      <c r="L173" s="34">
        <v>0.26150000000000001</v>
      </c>
      <c r="M173" s="34">
        <v>0.26150000000000001</v>
      </c>
      <c r="N173" s="39"/>
      <c r="O173" s="89">
        <f t="shared" si="86"/>
        <v>0.2522202940503796</v>
      </c>
    </row>
    <row r="174" spans="1:15" x14ac:dyDescent="0.3">
      <c r="A174" s="595"/>
      <c r="B174" t="s">
        <v>117</v>
      </c>
      <c r="C174" s="34">
        <v>5.3100000000000001E-2</v>
      </c>
      <c r="D174" s="34">
        <v>5.3100000000000001E-2</v>
      </c>
      <c r="E174" s="34">
        <v>8.0399999999999999E-2</v>
      </c>
      <c r="F174" s="34">
        <v>0</v>
      </c>
      <c r="G174" s="34">
        <v>0</v>
      </c>
      <c r="H174" s="34">
        <v>8.0399999999999999E-2</v>
      </c>
      <c r="I174" s="34">
        <v>0</v>
      </c>
      <c r="J174" s="34">
        <v>0</v>
      </c>
      <c r="K174" s="34">
        <v>8.0399999999999999E-2</v>
      </c>
      <c r="L174" s="34">
        <v>8.0399999999999999E-2</v>
      </c>
      <c r="M174" s="34">
        <v>8.0399999999999999E-2</v>
      </c>
      <c r="N174" s="39"/>
      <c r="O174" s="89">
        <f t="shared" si="86"/>
        <v>7.7744486662215548E-2</v>
      </c>
    </row>
    <row r="175" spans="1:15" x14ac:dyDescent="0.3">
      <c r="A175" s="349">
        <v>6</v>
      </c>
      <c r="B175" s="350" t="s">
        <v>42</v>
      </c>
      <c r="C175" s="354">
        <f>SUM(C176:C177)</f>
        <v>0.36870000000000003</v>
      </c>
      <c r="D175" s="354">
        <f>SUM(D176:D177)</f>
        <v>0.36870000000000003</v>
      </c>
      <c r="E175" s="354">
        <f t="shared" ref="E175:G175" si="99">SUM(E176:E177)</f>
        <v>0.47419999999999995</v>
      </c>
      <c r="F175" s="354">
        <f t="shared" si="99"/>
        <v>0</v>
      </c>
      <c r="G175" s="354">
        <f t="shared" si="99"/>
        <v>0</v>
      </c>
      <c r="H175" s="354">
        <f t="shared" ref="H175" si="100">SUM(H176:H177)</f>
        <v>0.47419999999999995</v>
      </c>
      <c r="I175" s="354"/>
      <c r="J175" s="354"/>
      <c r="K175" s="354">
        <f t="shared" ref="K175:L175" si="101">SUM(K176:K177)</f>
        <v>0.47419999999999995</v>
      </c>
      <c r="L175" s="354">
        <f t="shared" si="101"/>
        <v>0.47419999999999995</v>
      </c>
      <c r="M175" s="354">
        <f t="shared" ref="M175" si="102">SUM(M176:M177)</f>
        <v>0.47419999999999995</v>
      </c>
      <c r="N175" s="354"/>
      <c r="O175" s="352">
        <f t="shared" si="86"/>
        <v>0.46393785138695026</v>
      </c>
    </row>
    <row r="176" spans="1:15" x14ac:dyDescent="0.3">
      <c r="A176" s="2" t="s">
        <v>15</v>
      </c>
      <c r="B176" t="s">
        <v>43</v>
      </c>
      <c r="C176" s="34">
        <v>0.18859999999999999</v>
      </c>
      <c r="D176" s="34">
        <v>0.18859999999999999</v>
      </c>
      <c r="E176" s="34">
        <v>0.29409999999999997</v>
      </c>
      <c r="F176" s="34">
        <v>0</v>
      </c>
      <c r="G176" s="34">
        <v>0</v>
      </c>
      <c r="H176" s="34">
        <v>0.29409999999999997</v>
      </c>
      <c r="I176" s="34">
        <v>0</v>
      </c>
      <c r="J176" s="34">
        <v>0</v>
      </c>
      <c r="K176" s="34">
        <v>0.29409999999999997</v>
      </c>
      <c r="L176" s="34">
        <v>0.29409999999999997</v>
      </c>
      <c r="M176" s="34">
        <v>0.29409999999999997</v>
      </c>
      <c r="N176" s="39"/>
      <c r="O176" s="89">
        <f t="shared" si="86"/>
        <v>0.28383785138695022</v>
      </c>
    </row>
    <row r="177" spans="1:17" x14ac:dyDescent="0.3">
      <c r="A177" s="2" t="s">
        <v>16</v>
      </c>
      <c r="B177" t="s">
        <v>44</v>
      </c>
      <c r="C177" s="34">
        <v>0.18010000000000001</v>
      </c>
      <c r="D177" s="34">
        <v>0.18010000000000001</v>
      </c>
      <c r="E177" s="34">
        <v>0.18010000000000001</v>
      </c>
      <c r="F177" s="34">
        <v>0</v>
      </c>
      <c r="G177" s="34">
        <v>0</v>
      </c>
      <c r="H177" s="34">
        <v>0.18010000000000001</v>
      </c>
      <c r="I177" s="34">
        <v>0</v>
      </c>
      <c r="J177" s="34">
        <v>0</v>
      </c>
      <c r="K177" s="34">
        <v>0.18010000000000001</v>
      </c>
      <c r="L177" s="34">
        <v>0.18010000000000001</v>
      </c>
      <c r="M177" s="34">
        <v>0.18010000000000001</v>
      </c>
      <c r="N177" s="39"/>
      <c r="O177" s="89">
        <f t="shared" si="86"/>
        <v>0.18010000000000004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86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86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103">SUM(E181:E182)</f>
        <v>0</v>
      </c>
      <c r="F180" s="354">
        <f t="shared" si="103"/>
        <v>0</v>
      </c>
      <c r="G180" s="354">
        <f t="shared" si="103"/>
        <v>0</v>
      </c>
      <c r="H180" s="354">
        <f t="shared" si="103"/>
        <v>0</v>
      </c>
      <c r="I180" s="354"/>
      <c r="J180" s="354"/>
      <c r="K180" s="354">
        <f t="shared" si="103"/>
        <v>0</v>
      </c>
      <c r="L180" s="354">
        <f t="shared" si="103"/>
        <v>0</v>
      </c>
      <c r="M180" s="354">
        <f t="shared" si="103"/>
        <v>0</v>
      </c>
      <c r="N180" s="354"/>
      <c r="O180" s="352">
        <f t="shared" si="86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86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86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104">SUM(E184:E187)</f>
        <v>0</v>
      </c>
      <c r="F183" s="354">
        <f t="shared" si="104"/>
        <v>0</v>
      </c>
      <c r="G183" s="354">
        <f t="shared" si="104"/>
        <v>0</v>
      </c>
      <c r="H183" s="354">
        <f t="shared" si="104"/>
        <v>0</v>
      </c>
      <c r="I183" s="354"/>
      <c r="J183" s="354"/>
      <c r="K183" s="354">
        <f t="shared" si="104"/>
        <v>0</v>
      </c>
      <c r="L183" s="354">
        <f t="shared" si="104"/>
        <v>0</v>
      </c>
      <c r="M183" s="354">
        <f t="shared" si="104"/>
        <v>0</v>
      </c>
      <c r="N183" s="354"/>
      <c r="O183" s="352">
        <f t="shared" si="86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86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86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86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86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105">SUM(C191,C193)</f>
        <v>0.38365402917903851</v>
      </c>
      <c r="D188" s="354">
        <f t="shared" si="105"/>
        <v>0.40780687601103849</v>
      </c>
      <c r="E188" s="354">
        <f t="shared" si="105"/>
        <v>0.59535698752862998</v>
      </c>
      <c r="F188" s="354">
        <f t="shared" si="105"/>
        <v>0</v>
      </c>
      <c r="G188" s="354">
        <f t="shared" si="105"/>
        <v>0</v>
      </c>
      <c r="H188" s="354">
        <f t="shared" si="105"/>
        <v>0.65420702992863</v>
      </c>
      <c r="I188" s="354"/>
      <c r="J188" s="354"/>
      <c r="K188" s="354">
        <f>SUM(K191,K193)</f>
        <v>0.71899958253662999</v>
      </c>
      <c r="L188" s="354">
        <f>SUM(L191,L193)</f>
        <v>0.76503668277663006</v>
      </c>
      <c r="M188" s="354">
        <f>SUM(M191,M193)</f>
        <v>0.81939173205663018</v>
      </c>
      <c r="N188" s="354"/>
      <c r="O188" s="352">
        <f t="shared" si="86"/>
        <v>0.64145120366823039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86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06">SUM(C183,C180,C175,C166,C159)+C189</f>
        <v>4.5099688388000008</v>
      </c>
      <c r="D190" s="360">
        <f t="shared" si="106"/>
        <v>4.7938928388000006</v>
      </c>
      <c r="E190" s="360">
        <f t="shared" si="106"/>
        <v>6.9986009724999994</v>
      </c>
      <c r="F190" s="360">
        <f t="shared" si="106"/>
        <v>0</v>
      </c>
      <c r="G190" s="360">
        <f t="shared" si="106"/>
        <v>0</v>
      </c>
      <c r="H190" s="360">
        <f t="shared" si="106"/>
        <v>7.6904009725</v>
      </c>
      <c r="I190" s="360">
        <f t="shared" si="106"/>
        <v>0</v>
      </c>
      <c r="J190" s="360">
        <f t="shared" si="106"/>
        <v>0</v>
      </c>
      <c r="K190" s="360">
        <f t="shared" si="106"/>
        <v>8.4520569724999994</v>
      </c>
      <c r="L190" s="360">
        <f t="shared" si="106"/>
        <v>8.9932369725000001</v>
      </c>
      <c r="M190" s="360">
        <f t="shared" si="106"/>
        <v>9.632196972500001</v>
      </c>
      <c r="N190" s="361"/>
      <c r="O190" s="362">
        <f t="shared" si="86"/>
        <v>7.540452387128302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107">SUM(C192:C192)</f>
        <v>9.3956180818720425E-2</v>
      </c>
      <c r="D191" s="354">
        <f t="shared" si="107"/>
        <v>9.987116951072042E-2</v>
      </c>
      <c r="E191" s="354">
        <f t="shared" si="107"/>
        <v>0.1458018540600925</v>
      </c>
      <c r="F191" s="354">
        <f t="shared" si="107"/>
        <v>0</v>
      </c>
      <c r="G191" s="354">
        <f t="shared" si="107"/>
        <v>0</v>
      </c>
      <c r="H191" s="354">
        <f t="shared" si="107"/>
        <v>0.16021412346009251</v>
      </c>
      <c r="I191" s="354"/>
      <c r="J191" s="354"/>
      <c r="K191" s="354">
        <f>SUM(K192:K192)</f>
        <v>0.1760817029080925</v>
      </c>
      <c r="L191" s="354">
        <f>SUM(L192:L192)</f>
        <v>0.18735610584809251</v>
      </c>
      <c r="M191" s="354">
        <f>SUM(M192:M192)</f>
        <v>0.20066755952809254</v>
      </c>
      <c r="N191" s="354"/>
      <c r="O191" s="352">
        <f t="shared" si="86"/>
        <v>0.1570902445810439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108">0.020833*C190</f>
        <v>9.3956180818720425E-2</v>
      </c>
      <c r="D192" s="246">
        <f t="shared" si="108"/>
        <v>9.987116951072042E-2</v>
      </c>
      <c r="E192" s="246">
        <f t="shared" si="108"/>
        <v>0.1458018540600925</v>
      </c>
      <c r="F192" s="246">
        <f t="shared" si="108"/>
        <v>0</v>
      </c>
      <c r="G192" s="246">
        <f t="shared" si="108"/>
        <v>0</v>
      </c>
      <c r="H192" s="246">
        <f t="shared" si="108"/>
        <v>0.16021412346009251</v>
      </c>
      <c r="I192" s="34"/>
      <c r="J192" s="39"/>
      <c r="K192" s="246">
        <f>0.020833*K190</f>
        <v>0.1760817029080925</v>
      </c>
      <c r="L192" s="246">
        <f t="shared" ref="L192:M192" si="109">0.020833*L190</f>
        <v>0.18735610584809251</v>
      </c>
      <c r="M192" s="246">
        <f t="shared" si="109"/>
        <v>0.20066755952809254</v>
      </c>
      <c r="N192" s="39"/>
      <c r="O192" s="246">
        <f t="shared" si="86"/>
        <v>0.1570902445810439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0.28969784836031809</v>
      </c>
      <c r="D193" s="354">
        <f>SUM(D194,D195)</f>
        <v>0.3079357065003181</v>
      </c>
      <c r="E193" s="354">
        <f t="shared" ref="E193:M193" si="110">SUM(E194,E195)</f>
        <v>0.44955513346853748</v>
      </c>
      <c r="F193" s="354">
        <f t="shared" si="110"/>
        <v>0</v>
      </c>
      <c r="G193" s="354">
        <f t="shared" si="110"/>
        <v>0</v>
      </c>
      <c r="H193" s="354">
        <f t="shared" si="110"/>
        <v>0.49399290646853755</v>
      </c>
      <c r="I193" s="354"/>
      <c r="J193" s="354"/>
      <c r="K193" s="354">
        <f t="shared" si="110"/>
        <v>0.54291787962853744</v>
      </c>
      <c r="L193" s="354">
        <f t="shared" si="110"/>
        <v>0.57768057692853758</v>
      </c>
      <c r="M193" s="354">
        <f t="shared" si="110"/>
        <v>0.61872417252853762</v>
      </c>
      <c r="N193" s="354"/>
      <c r="O193" s="352">
        <f t="shared" si="86"/>
        <v>0.48436095908718652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9.3956180818720425E-2</v>
      </c>
      <c r="D194" s="39">
        <f t="shared" ref="D194:M194" si="111">D192</f>
        <v>9.987116951072042E-2</v>
      </c>
      <c r="E194" s="39">
        <f t="shared" si="111"/>
        <v>0.1458018540600925</v>
      </c>
      <c r="F194" s="39">
        <f t="shared" si="111"/>
        <v>0</v>
      </c>
      <c r="G194" s="39">
        <f t="shared" si="111"/>
        <v>0</v>
      </c>
      <c r="H194" s="39">
        <f>H192</f>
        <v>0.16021412346009251</v>
      </c>
      <c r="I194" s="39"/>
      <c r="J194" s="39"/>
      <c r="K194" s="39">
        <f t="shared" si="111"/>
        <v>0.1760817029080925</v>
      </c>
      <c r="L194" s="39">
        <f t="shared" si="111"/>
        <v>0.18735610584809251</v>
      </c>
      <c r="M194" s="39">
        <f t="shared" si="111"/>
        <v>0.20066755952809254</v>
      </c>
      <c r="N194" s="39"/>
      <c r="O194" s="246">
        <f t="shared" si="86"/>
        <v>0.1570902445810439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0.19574166754159764</v>
      </c>
      <c r="D195" s="246">
        <f t="shared" ref="D195:H195" si="112">0.043402*D190</f>
        <v>0.20806453698959765</v>
      </c>
      <c r="E195" s="246">
        <f t="shared" si="112"/>
        <v>0.30375327940844499</v>
      </c>
      <c r="F195" s="246">
        <f t="shared" si="112"/>
        <v>0</v>
      </c>
      <c r="G195" s="246">
        <f t="shared" si="112"/>
        <v>0</v>
      </c>
      <c r="H195" s="246">
        <f t="shared" si="112"/>
        <v>0.33377878300844505</v>
      </c>
      <c r="I195" s="34"/>
      <c r="J195" s="34"/>
      <c r="K195" s="246">
        <f t="shared" ref="K195:M195" si="113">0.043402*K190</f>
        <v>0.366836176720445</v>
      </c>
      <c r="L195" s="246">
        <f t="shared" si="113"/>
        <v>0.39032447108044505</v>
      </c>
      <c r="M195" s="246">
        <f t="shared" si="113"/>
        <v>0.41805661300044505</v>
      </c>
      <c r="N195" s="39"/>
      <c r="O195" s="246">
        <f t="shared" si="86"/>
        <v>0.32727071450614253</v>
      </c>
      <c r="P195" s="246"/>
    </row>
    <row r="196" spans="1:17" ht="28.8" x14ac:dyDescent="0.3">
      <c r="A196" s="370">
        <v>10</v>
      </c>
      <c r="B196" s="371" t="s">
        <v>134</v>
      </c>
      <c r="C196" s="510">
        <v>1.7299999999999999E-2</v>
      </c>
      <c r="D196" s="510">
        <v>1.7299999999999999E-2</v>
      </c>
      <c r="E196" s="510">
        <v>1.7299999999999999E-2</v>
      </c>
      <c r="F196" s="510">
        <v>0</v>
      </c>
      <c r="G196" s="510">
        <v>0</v>
      </c>
      <c r="H196" s="510">
        <v>1.7299999999999999E-2</v>
      </c>
      <c r="I196" s="510">
        <v>0</v>
      </c>
      <c r="J196" s="510">
        <v>0</v>
      </c>
      <c r="K196" s="510">
        <v>1.7299999999999999E-2</v>
      </c>
      <c r="L196" s="510">
        <v>1.7299999999999999E-2</v>
      </c>
      <c r="M196" s="510">
        <v>1.7299999999999999E-2</v>
      </c>
      <c r="N196" s="373"/>
      <c r="O196" s="374">
        <f t="shared" si="86"/>
        <v>1.7300000000000003E-2</v>
      </c>
    </row>
    <row r="197" spans="1:17" ht="18" x14ac:dyDescent="0.3">
      <c r="A197" s="579" t="s">
        <v>60</v>
      </c>
      <c r="B197" s="579"/>
      <c r="C197" s="340">
        <f>SUM(C188,C190,C196)</f>
        <v>4.9109228679790391</v>
      </c>
      <c r="D197" s="340">
        <f t="shared" ref="D197:M197" si="114">SUM(D188,D190,D196)</f>
        <v>5.218999714811039</v>
      </c>
      <c r="E197" s="340">
        <f t="shared" si="114"/>
        <v>7.6112579600286292</v>
      </c>
      <c r="F197" s="340">
        <f t="shared" si="114"/>
        <v>0</v>
      </c>
      <c r="G197" s="340">
        <f t="shared" si="114"/>
        <v>0</v>
      </c>
      <c r="H197" s="340">
        <f t="shared" si="114"/>
        <v>8.3619080024286312</v>
      </c>
      <c r="I197" s="340">
        <f t="shared" si="114"/>
        <v>0</v>
      </c>
      <c r="J197" s="340">
        <f t="shared" si="114"/>
        <v>0</v>
      </c>
      <c r="K197" s="340">
        <f t="shared" si="114"/>
        <v>9.1883565550366306</v>
      </c>
      <c r="L197" s="340">
        <f t="shared" si="114"/>
        <v>9.7755736552766308</v>
      </c>
      <c r="M197" s="340">
        <f t="shared" si="114"/>
        <v>10.468888704556631</v>
      </c>
      <c r="N197" s="356"/>
      <c r="O197" s="467">
        <f t="shared" si="86"/>
        <v>8.1992035907965342</v>
      </c>
      <c r="P197" t="s">
        <v>331</v>
      </c>
      <c r="Q197"/>
    </row>
    <row r="198" spans="1:17" ht="15.6" x14ac:dyDescent="0.3">
      <c r="M198" s="336" t="s">
        <v>150</v>
      </c>
      <c r="O198" s="337">
        <f>O197/SUM($O$101,$O$149,$O$197)</f>
        <v>0.34659446712704595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208E8-E5B5-460E-A217-0D375BF8F61A}">
  <dimension ref="A1:Q204"/>
  <sheetViews>
    <sheetView topLeftCell="K117" workbookViewId="0">
      <selection activeCell="B151" sqref="B15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4.109375" customWidth="1"/>
    <col min="7" max="7" width="13.77734375" bestFit="1" customWidth="1"/>
    <col min="8" max="8" width="14.109375" bestFit="1" customWidth="1"/>
    <col min="9" max="9" width="14.109375" customWidth="1"/>
    <col min="10" max="10" width="13.109375" customWidth="1"/>
    <col min="11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0.77734375" style="34" bestFit="1" customWidth="1"/>
    <col min="17" max="17" width="11.33203125" style="34" customWidth="1"/>
  </cols>
  <sheetData>
    <row r="1" spans="1:17" ht="18" x14ac:dyDescent="0.3">
      <c r="A1" s="535" t="s">
        <v>329</v>
      </c>
      <c r="B1" s="535"/>
      <c r="C1" s="1"/>
    </row>
    <row r="3" spans="1:17" ht="18" x14ac:dyDescent="0.35">
      <c r="A3" s="293" t="s">
        <v>0</v>
      </c>
      <c r="O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</row>
    <row r="5" spans="1:17" ht="15.6" x14ac:dyDescent="0.3">
      <c r="A5" s="280"/>
      <c r="B5" s="416" t="s">
        <v>135</v>
      </c>
      <c r="C5" s="417">
        <f t="shared" ref="C5:M7" si="0">SUM(C59,C107,C155)</f>
        <v>1</v>
      </c>
      <c r="D5" s="417">
        <f t="shared" si="0"/>
        <v>97</v>
      </c>
      <c r="E5" s="417">
        <f t="shared" si="0"/>
        <v>308</v>
      </c>
      <c r="F5" s="417">
        <f t="shared" si="0"/>
        <v>0</v>
      </c>
      <c r="G5" s="417">
        <f t="shared" si="0"/>
        <v>5</v>
      </c>
      <c r="H5" s="417">
        <f t="shared" si="0"/>
        <v>191</v>
      </c>
      <c r="I5" s="456">
        <f t="shared" si="0"/>
        <v>6</v>
      </c>
      <c r="J5" s="417">
        <f t="shared" si="0"/>
        <v>20</v>
      </c>
      <c r="K5" s="417">
        <f t="shared" si="0"/>
        <v>173</v>
      </c>
      <c r="L5" s="417">
        <f t="shared" si="0"/>
        <v>18</v>
      </c>
      <c r="M5" s="417">
        <f t="shared" si="0"/>
        <v>147</v>
      </c>
      <c r="N5" s="604">
        <f>SUM(C5:M5)</f>
        <v>966</v>
      </c>
      <c r="O5" s="604"/>
      <c r="P5" s="418"/>
      <c r="Q5" s="418"/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7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 t="shared" si="0"/>
        <v>0</v>
      </c>
      <c r="N6" s="605">
        <f>SUM(C6:M6)</f>
        <v>0</v>
      </c>
      <c r="O6" s="605"/>
      <c r="P6" s="452"/>
      <c r="Q6" s="452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993490.72</v>
      </c>
      <c r="E7" s="401">
        <f t="shared" si="0"/>
        <v>2078005.44</v>
      </c>
      <c r="F7" s="401">
        <f t="shared" si="0"/>
        <v>0</v>
      </c>
      <c r="G7" s="401">
        <f t="shared" si="0"/>
        <v>19273.68</v>
      </c>
      <c r="H7" s="401">
        <f t="shared" si="0"/>
        <v>1028026.73</v>
      </c>
      <c r="I7" s="401">
        <f t="shared" si="0"/>
        <v>39004</v>
      </c>
      <c r="J7" s="401">
        <f t="shared" si="0"/>
        <v>145756.35</v>
      </c>
      <c r="K7" s="401">
        <f t="shared" si="0"/>
        <v>973800.1</v>
      </c>
      <c r="L7" s="401">
        <f t="shared" si="0"/>
        <v>74736.12</v>
      </c>
      <c r="M7" s="401">
        <f t="shared" si="0"/>
        <v>677870.78</v>
      </c>
      <c r="N7" s="610">
        <f>SUM(C7:M7)</f>
        <v>6035854.4699999997</v>
      </c>
      <c r="O7" s="610"/>
      <c r="P7" s="402"/>
      <c r="Q7" s="402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206</v>
      </c>
      <c r="G8" s="415" t="s">
        <v>64</v>
      </c>
      <c r="H8" s="415" t="s">
        <v>65</v>
      </c>
      <c r="I8" s="415" t="s">
        <v>193</v>
      </c>
      <c r="J8" s="415" t="s">
        <v>111</v>
      </c>
      <c r="K8" s="415" t="s">
        <v>66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</row>
    <row r="9" spans="1:17" x14ac:dyDescent="0.3">
      <c r="A9" s="404">
        <v>4</v>
      </c>
      <c r="B9" s="398" t="s">
        <v>29</v>
      </c>
      <c r="C9" s="405">
        <f>SUM(C10:C15)</f>
        <v>0.86129999999999995</v>
      </c>
      <c r="D9" s="405">
        <f t="shared" ref="D9:M9" si="1">SUM(D10:D15)</f>
        <v>1.1658550536756298</v>
      </c>
      <c r="E9" s="405">
        <f t="shared" si="1"/>
        <v>1.4277023895938405</v>
      </c>
      <c r="F9" s="405">
        <f t="shared" ref="F9:F47" si="2">IF(F$7 &gt; 0,(F64*F$62+F113*F$111+F162*F$160)/(SUM(F$160,F$111,F$62)),0)</f>
        <v>0</v>
      </c>
      <c r="G9" s="405">
        <f t="shared" si="1"/>
        <v>2.1906612063082918</v>
      </c>
      <c r="H9" s="405">
        <f t="shared" si="1"/>
        <v>2.1335935207055563</v>
      </c>
      <c r="I9" s="405">
        <f t="shared" si="1"/>
        <v>2.2923040000000001</v>
      </c>
      <c r="J9" s="405">
        <f t="shared" si="1"/>
        <v>2.4820848264796695</v>
      </c>
      <c r="K9" s="405">
        <f t="shared" si="1"/>
        <v>2.9929832779766605</v>
      </c>
      <c r="L9" s="405">
        <f t="shared" si="1"/>
        <v>3.7702282938274019</v>
      </c>
      <c r="M9" s="405">
        <f t="shared" si="1"/>
        <v>4.3530872759837802</v>
      </c>
      <c r="N9" s="603">
        <f>SUM(N10:O15)</f>
        <v>2.1478459005461907</v>
      </c>
      <c r="O9" s="603"/>
      <c r="P9" s="406">
        <f t="shared" ref="P9:P47" si="3">N9/$N$47</f>
        <v>0.26205806374999685</v>
      </c>
      <c r="Q9" s="405">
        <f t="shared" ref="Q9:Q47" si="4">P9*$O$52</f>
        <v>0</v>
      </c>
    </row>
    <row r="10" spans="1:17" x14ac:dyDescent="0.3">
      <c r="A10" s="420" t="s">
        <v>3</v>
      </c>
      <c r="B10" s="421" t="s">
        <v>30</v>
      </c>
      <c r="C10" s="422">
        <f t="shared" ref="C10:M14" si="5">(C64*C$61+C112*C$109+C160*C$157)/(SUM(C$157,C$109,C$61))</f>
        <v>0.57999999999999996</v>
      </c>
      <c r="D10" s="422">
        <f t="shared" si="5"/>
        <v>0.7856258363902987</v>
      </c>
      <c r="E10" s="422">
        <f t="shared" si="5"/>
        <v>0.90523008494867074</v>
      </c>
      <c r="F10" s="422">
        <f t="shared" si="2"/>
        <v>0</v>
      </c>
      <c r="G10" s="422">
        <f t="shared" si="5"/>
        <v>1.2934735579816621</v>
      </c>
      <c r="H10" s="422">
        <f t="shared" si="5"/>
        <v>1.3601629605029824</v>
      </c>
      <c r="I10" s="422">
        <f>IF(I$7 &gt; 0,(I64*I$61+I112*I$109+I160*I$157)/(SUM(I$157,I$109,I$61)),0)</f>
        <v>1.3601000000000001</v>
      </c>
      <c r="J10" s="422">
        <f t="shared" si="5"/>
        <v>1.0301434273772634</v>
      </c>
      <c r="K10" s="422">
        <f t="shared" si="5"/>
        <v>1.8940720914384788</v>
      </c>
      <c r="L10" s="422">
        <f t="shared" si="5"/>
        <v>2.116768589565527</v>
      </c>
      <c r="M10" s="422">
        <f t="shared" si="5"/>
        <v>2.4177214468958228</v>
      </c>
      <c r="N10" s="600">
        <f t="shared" ref="N10:N15" si="6">(O64*$O$61+O112*$O$109+O160*$O$157)/$N$7</f>
        <v>1.3143067192890752</v>
      </c>
      <c r="O10" s="600"/>
      <c r="P10" s="423">
        <f t="shared" si="3"/>
        <v>0.1603581867502317</v>
      </c>
      <c r="Q10" s="422">
        <f t="shared" si="4"/>
        <v>0</v>
      </c>
    </row>
    <row r="11" spans="1:17" x14ac:dyDescent="0.3">
      <c r="A11" s="438" t="s">
        <v>4</v>
      </c>
      <c r="B11" s="439" t="s">
        <v>31</v>
      </c>
      <c r="C11" s="440">
        <f t="shared" si="5"/>
        <v>2.3199999999999995E-2</v>
      </c>
      <c r="D11" s="440">
        <f t="shared" si="5"/>
        <v>3.1425033455611949E-2</v>
      </c>
      <c r="E11" s="440">
        <f t="shared" si="5"/>
        <v>3.6209203397946838E-2</v>
      </c>
      <c r="F11" s="440">
        <f t="shared" si="2"/>
        <v>0</v>
      </c>
      <c r="G11" s="440">
        <f t="shared" si="5"/>
        <v>5.1738942319266484E-2</v>
      </c>
      <c r="H11" s="440">
        <f t="shared" si="5"/>
        <v>5.4406518420119294E-2</v>
      </c>
      <c r="I11" s="440">
        <f t="shared" ref="I11:I15" si="7">IF(I$7 &gt; 0,(I65*I$61+I113*I$109+I161*I$157)/(SUM(I$157,I$109,I$61)),0)</f>
        <v>5.4404000000000008E-2</v>
      </c>
      <c r="J11" s="440">
        <f t="shared" si="5"/>
        <v>6.1808605642635794E-2</v>
      </c>
      <c r="K11" s="440">
        <f t="shared" si="5"/>
        <v>7.5762883657539165E-2</v>
      </c>
      <c r="L11" s="440">
        <f t="shared" si="5"/>
        <v>8.4670743582621111E-2</v>
      </c>
      <c r="M11" s="440">
        <f t="shared" si="5"/>
        <v>9.6708857875832915E-2</v>
      </c>
      <c r="N11" s="599">
        <f t="shared" si="6"/>
        <v>5.3069795498548532E-2</v>
      </c>
      <c r="O11" s="599"/>
      <c r="P11" s="441">
        <f t="shared" si="3"/>
        <v>6.4750305636085553E-3</v>
      </c>
      <c r="Q11" s="440">
        <f t="shared" si="4"/>
        <v>0</v>
      </c>
    </row>
    <row r="12" spans="1:17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4.1363294435201176E-2</v>
      </c>
      <c r="E12" s="440">
        <f t="shared" si="5"/>
        <v>3.2372629539891874E-2</v>
      </c>
      <c r="F12" s="440">
        <f t="shared" si="2"/>
        <v>0</v>
      </c>
      <c r="G12" s="440">
        <f t="shared" si="5"/>
        <v>0</v>
      </c>
      <c r="H12" s="440">
        <f t="shared" si="5"/>
        <v>1.4025296247890364E-2</v>
      </c>
      <c r="I12" s="440">
        <f t="shared" si="7"/>
        <v>0</v>
      </c>
      <c r="J12" s="440">
        <f t="shared" si="5"/>
        <v>7.7994922355012319E-2</v>
      </c>
      <c r="K12" s="440">
        <f t="shared" si="5"/>
        <v>4.3350157049686068E-2</v>
      </c>
      <c r="L12" s="440">
        <f t="shared" si="5"/>
        <v>0.17693749956513666</v>
      </c>
      <c r="M12" s="440">
        <f t="shared" si="5"/>
        <v>5.1148593342524661E-2</v>
      </c>
      <c r="N12" s="599">
        <f t="shared" si="6"/>
        <v>3.7154860434532644E-2</v>
      </c>
      <c r="O12" s="599"/>
      <c r="P12" s="441">
        <f t="shared" si="3"/>
        <v>4.5332538902809411E-3</v>
      </c>
      <c r="Q12" s="440">
        <f t="shared" si="4"/>
        <v>0</v>
      </c>
    </row>
    <row r="13" spans="1:17" x14ac:dyDescent="0.3">
      <c r="A13" s="420" t="s">
        <v>5</v>
      </c>
      <c r="B13" s="421" t="s">
        <v>32</v>
      </c>
      <c r="C13" s="422">
        <f t="shared" si="5"/>
        <v>8.8300000000000003E-2</v>
      </c>
      <c r="D13" s="422">
        <f t="shared" si="5"/>
        <v>0.1298</v>
      </c>
      <c r="E13" s="422">
        <f t="shared" si="5"/>
        <v>0.16889999999999997</v>
      </c>
      <c r="F13" s="422">
        <f t="shared" si="2"/>
        <v>0</v>
      </c>
      <c r="G13" s="422">
        <f t="shared" si="5"/>
        <v>0.20369999999999999</v>
      </c>
      <c r="H13" s="422">
        <f t="shared" si="5"/>
        <v>0.19689999999999999</v>
      </c>
      <c r="I13" s="422">
        <f t="shared" si="7"/>
        <v>0.19689999999999999</v>
      </c>
      <c r="J13" s="422">
        <f t="shared" si="5"/>
        <v>0.19689999999999996</v>
      </c>
      <c r="K13" s="422">
        <f t="shared" si="5"/>
        <v>0.23384274627308008</v>
      </c>
      <c r="L13" s="422">
        <f t="shared" si="5"/>
        <v>0.23383220978022409</v>
      </c>
      <c r="M13" s="422">
        <f t="shared" si="5"/>
        <v>0.27603040546016755</v>
      </c>
      <c r="N13" s="600">
        <f t="shared" si="6"/>
        <v>0.19143584861034599</v>
      </c>
      <c r="O13" s="600"/>
      <c r="P13" s="423">
        <f t="shared" si="3"/>
        <v>2.3357033112295159E-2</v>
      </c>
      <c r="Q13" s="422">
        <f t="shared" si="4"/>
        <v>0</v>
      </c>
    </row>
    <row r="14" spans="1:17" x14ac:dyDescent="0.3">
      <c r="A14" s="438" t="s">
        <v>6</v>
      </c>
      <c r="B14" s="439" t="s">
        <v>181</v>
      </c>
      <c r="C14" s="440">
        <f t="shared" si="5"/>
        <v>0.16980000000000001</v>
      </c>
      <c r="D14" s="440">
        <f t="shared" si="5"/>
        <v>0.17764088939451797</v>
      </c>
      <c r="E14" s="440">
        <f t="shared" si="5"/>
        <v>0.28499047170733105</v>
      </c>
      <c r="F14" s="440">
        <f t="shared" si="2"/>
        <v>0</v>
      </c>
      <c r="G14" s="440">
        <f t="shared" si="5"/>
        <v>0.64174870600736333</v>
      </c>
      <c r="H14" s="440">
        <f t="shared" si="5"/>
        <v>0.50809874553456402</v>
      </c>
      <c r="I14" s="440">
        <f t="shared" si="7"/>
        <v>0.68089999999999995</v>
      </c>
      <c r="J14" s="440">
        <f t="shared" si="5"/>
        <v>0.74503787110475805</v>
      </c>
      <c r="K14" s="440">
        <f t="shared" si="5"/>
        <v>0.74595539955787649</v>
      </c>
      <c r="L14" s="440">
        <f t="shared" si="5"/>
        <v>1.1580192513338934</v>
      </c>
      <c r="M14" s="440">
        <f t="shared" si="5"/>
        <v>1.5114779724094318</v>
      </c>
      <c r="N14" s="599">
        <f t="shared" si="6"/>
        <v>0.54293893155611495</v>
      </c>
      <c r="O14" s="599"/>
      <c r="P14" s="441">
        <f t="shared" si="3"/>
        <v>6.6243823684886224E-2</v>
      </c>
      <c r="Q14" s="440">
        <f t="shared" si="4"/>
        <v>0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2"/>
        <v>0</v>
      </c>
      <c r="G15" s="422"/>
      <c r="H15" s="422"/>
      <c r="I15" s="422">
        <f t="shared" si="7"/>
        <v>0</v>
      </c>
      <c r="J15" s="422">
        <f>(J69*J$61+J117*J$109+J165*J$157)/(SUM(J$157,J$109,J$61))</f>
        <v>0.37019999999999992</v>
      </c>
      <c r="K15" s="422"/>
      <c r="L15" s="422"/>
      <c r="M15" s="422"/>
      <c r="N15" s="600">
        <f t="shared" si="6"/>
        <v>8.9397451575733561E-3</v>
      </c>
      <c r="O15" s="600"/>
      <c r="P15" s="423">
        <f t="shared" si="3"/>
        <v>1.090735748694231E-3</v>
      </c>
      <c r="Q15" s="422">
        <f t="shared" si="4"/>
        <v>0</v>
      </c>
    </row>
    <row r="16" spans="1:17" ht="28.8" x14ac:dyDescent="0.3">
      <c r="A16" s="404">
        <v>5</v>
      </c>
      <c r="B16" s="408" t="s">
        <v>71</v>
      </c>
      <c r="C16" s="405">
        <f t="shared" ref="C16:M16" si="8">SUM(C17:C19,C23:C24)</f>
        <v>3.4331164871000004</v>
      </c>
      <c r="D16" s="405">
        <f t="shared" si="8"/>
        <v>3.326353118663762</v>
      </c>
      <c r="E16" s="405">
        <f t="shared" si="8"/>
        <v>5.2185639564336679</v>
      </c>
      <c r="F16" s="405">
        <f t="shared" si="2"/>
        <v>0</v>
      </c>
      <c r="G16" s="405">
        <f t="shared" si="8"/>
        <v>5.1436233686799371</v>
      </c>
      <c r="H16" s="405">
        <f t="shared" si="8"/>
        <v>5.1801910840814811</v>
      </c>
      <c r="I16" s="405">
        <f t="shared" si="8"/>
        <v>5.0348938478000003</v>
      </c>
      <c r="J16" s="405">
        <f t="shared" si="8"/>
        <v>5.5389767555592222</v>
      </c>
      <c r="K16" s="405">
        <f t="shared" si="8"/>
        <v>5.1877192166834369</v>
      </c>
      <c r="L16" s="405">
        <f t="shared" si="8"/>
        <v>5.2895820650521372</v>
      </c>
      <c r="M16" s="405">
        <f t="shared" si="8"/>
        <v>5.2292589307726098</v>
      </c>
      <c r="N16" s="603">
        <f>SUM(N17:O19,N23:O24)</f>
        <v>4.9022467299213988</v>
      </c>
      <c r="O16" s="603"/>
      <c r="P16" s="406">
        <f t="shared" si="3"/>
        <v>0.59812172080933124</v>
      </c>
      <c r="Q16" s="405">
        <f t="shared" si="4"/>
        <v>0</v>
      </c>
    </row>
    <row r="17" spans="1:17" x14ac:dyDescent="0.3">
      <c r="A17" s="420" t="s">
        <v>115</v>
      </c>
      <c r="B17" s="421" t="s">
        <v>114</v>
      </c>
      <c r="C17" s="422">
        <f t="shared" ref="C17:M24" si="9">(C71*C$61+C119*C$109+C167*C$157)/(SUM(C$157,C$109,C$61))</f>
        <v>1.8346999999999998</v>
      </c>
      <c r="D17" s="422">
        <f t="shared" si="9"/>
        <v>1.767365214014279</v>
      </c>
      <c r="E17" s="422">
        <f t="shared" si="9"/>
        <v>2.6936722627949425</v>
      </c>
      <c r="F17" s="422">
        <f t="shared" si="2"/>
        <v>0</v>
      </c>
      <c r="G17" s="422">
        <f t="shared" si="9"/>
        <v>2.6429314794579968</v>
      </c>
      <c r="H17" s="422">
        <f t="shared" si="9"/>
        <v>2.6702099307719362</v>
      </c>
      <c r="I17" s="422">
        <f t="shared" ref="I17:I24" si="10">IF(I$7 &gt; 0,(I71*I$61+I119*I$109+I167*I$157)/(SUM(I$157,I$109,I$61)),0)</f>
        <v>2.5846</v>
      </c>
      <c r="J17" s="422">
        <f t="shared" si="9"/>
        <v>2.8508474904318062</v>
      </c>
      <c r="K17" s="422">
        <f t="shared" si="9"/>
        <v>2.6733732538485051</v>
      </c>
      <c r="L17" s="422">
        <f t="shared" si="9"/>
        <v>2.7369100666986723</v>
      </c>
      <c r="M17" s="422">
        <f t="shared" si="9"/>
        <v>2.7001836028055375</v>
      </c>
      <c r="N17" s="600">
        <f t="shared" ref="N17:N24" si="11">(O71*$O$61+O119*$O$109+O167*$O$157)/$N$7</f>
        <v>2.537289762548566</v>
      </c>
      <c r="O17" s="600"/>
      <c r="P17" s="423">
        <f t="shared" si="3"/>
        <v>0.30957399791906859</v>
      </c>
      <c r="Q17" s="422">
        <f t="shared" si="4"/>
        <v>0</v>
      </c>
    </row>
    <row r="18" spans="1:17" x14ac:dyDescent="0.3">
      <c r="A18" s="438" t="s">
        <v>116</v>
      </c>
      <c r="B18" s="439" t="s">
        <v>117</v>
      </c>
      <c r="C18" s="440">
        <f t="shared" si="9"/>
        <v>0.77771648710000019</v>
      </c>
      <c r="D18" s="440">
        <f t="shared" si="9"/>
        <v>0.74917374266415482</v>
      </c>
      <c r="E18" s="440">
        <f t="shared" si="9"/>
        <v>1.1418288164929364</v>
      </c>
      <c r="F18" s="440">
        <f t="shared" si="2"/>
        <v>0</v>
      </c>
      <c r="G18" s="440">
        <f t="shared" si="9"/>
        <v>1.1203201536218885</v>
      </c>
      <c r="H18" s="440">
        <f t="shared" si="9"/>
        <v>1.1318832981847085</v>
      </c>
      <c r="I18" s="440">
        <f t="shared" si="10"/>
        <v>1.0955938478</v>
      </c>
      <c r="J18" s="440">
        <f t="shared" si="9"/>
        <v>1.2084542952616097</v>
      </c>
      <c r="K18" s="440">
        <f t="shared" si="9"/>
        <v>1.1332242086936046</v>
      </c>
      <c r="L18" s="440">
        <f t="shared" si="9"/>
        <v>1.1601570189031007</v>
      </c>
      <c r="M18" s="440">
        <f t="shared" si="9"/>
        <v>1.1445889279440478</v>
      </c>
      <c r="N18" s="599">
        <f t="shared" si="11"/>
        <v>1.0755393693159991</v>
      </c>
      <c r="O18" s="599"/>
      <c r="P18" s="441">
        <f t="shared" si="3"/>
        <v>0.13122625069990773</v>
      </c>
      <c r="Q18" s="440">
        <f t="shared" si="4"/>
        <v>0</v>
      </c>
    </row>
    <row r="19" spans="1:17" x14ac:dyDescent="0.3">
      <c r="A19" s="420" t="s">
        <v>8</v>
      </c>
      <c r="B19" s="421" t="s">
        <v>35</v>
      </c>
      <c r="C19" s="422">
        <f t="shared" si="9"/>
        <v>0.59409999999999996</v>
      </c>
      <c r="D19" s="422">
        <f t="shared" si="9"/>
        <v>0.59022109720360549</v>
      </c>
      <c r="E19" s="422">
        <f t="shared" si="9"/>
        <v>1.0386095203595809</v>
      </c>
      <c r="F19" s="422">
        <f t="shared" si="2"/>
        <v>0</v>
      </c>
      <c r="G19" s="422">
        <f t="shared" si="9"/>
        <v>1.0408630533971714</v>
      </c>
      <c r="H19" s="422">
        <f t="shared" si="9"/>
        <v>1.0361820859084081</v>
      </c>
      <c r="I19" s="422">
        <f t="shared" si="10"/>
        <v>1.0224</v>
      </c>
      <c r="J19" s="422">
        <f t="shared" si="9"/>
        <v>1.1140571682674545</v>
      </c>
      <c r="K19" s="422">
        <f t="shared" si="9"/>
        <v>1.0387048959688954</v>
      </c>
      <c r="L19" s="422">
        <f t="shared" si="9"/>
        <v>1.0433647965936685</v>
      </c>
      <c r="M19" s="422">
        <f t="shared" si="9"/>
        <v>1.0393257244323171</v>
      </c>
      <c r="N19" s="600">
        <f t="shared" si="11"/>
        <v>0.96583744151041462</v>
      </c>
      <c r="O19" s="600"/>
      <c r="P19" s="423">
        <f t="shared" si="3"/>
        <v>0.11784154987799922</v>
      </c>
      <c r="Q19" s="422">
        <f t="shared" si="4"/>
        <v>0</v>
      </c>
    </row>
    <row r="20" spans="1:17" x14ac:dyDescent="0.3">
      <c r="A20" s="438" t="s">
        <v>9</v>
      </c>
      <c r="B20" s="439" t="s">
        <v>108</v>
      </c>
      <c r="C20" s="440">
        <f t="shared" si="9"/>
        <v>0.53059999999999996</v>
      </c>
      <c r="D20" s="440">
        <f t="shared" si="9"/>
        <v>0.52717366456528147</v>
      </c>
      <c r="E20" s="440">
        <f t="shared" si="9"/>
        <v>0.92771592240538125</v>
      </c>
      <c r="F20" s="440">
        <f t="shared" si="2"/>
        <v>0</v>
      </c>
      <c r="G20" s="440">
        <f t="shared" si="9"/>
        <v>0.92975054587395878</v>
      </c>
      <c r="H20" s="440">
        <f t="shared" si="9"/>
        <v>0.92554389974957174</v>
      </c>
      <c r="I20" s="440">
        <f t="shared" si="10"/>
        <v>0.91320000000000001</v>
      </c>
      <c r="J20" s="440">
        <f t="shared" si="9"/>
        <v>0.99981284331694631</v>
      </c>
      <c r="K20" s="440">
        <f t="shared" si="9"/>
        <v>0.92780658956083484</v>
      </c>
      <c r="L20" s="440">
        <f t="shared" si="9"/>
        <v>0.93197153791232412</v>
      </c>
      <c r="M20" s="440">
        <f t="shared" si="9"/>
        <v>0.92835687152793356</v>
      </c>
      <c r="N20" s="599">
        <f t="shared" si="11"/>
        <v>0.86282292235319602</v>
      </c>
      <c r="O20" s="599"/>
      <c r="P20" s="441">
        <f t="shared" si="3"/>
        <v>0.10527277787177068</v>
      </c>
      <c r="Q20" s="440">
        <f t="shared" si="4"/>
        <v>0</v>
      </c>
    </row>
    <row r="21" spans="1:17" x14ac:dyDescent="0.3">
      <c r="A21" s="420" t="s">
        <v>10</v>
      </c>
      <c r="B21" s="421" t="s">
        <v>109</v>
      </c>
      <c r="C21" s="422">
        <f t="shared" si="9"/>
        <v>5.6300000000000003E-2</v>
      </c>
      <c r="D21" s="422">
        <f t="shared" si="9"/>
        <v>5.592827899086969E-2</v>
      </c>
      <c r="E21" s="422">
        <f t="shared" si="9"/>
        <v>9.8412204179311472E-2</v>
      </c>
      <c r="F21" s="422">
        <f t="shared" si="2"/>
        <v>0</v>
      </c>
      <c r="G21" s="422">
        <f t="shared" si="9"/>
        <v>9.8591833578226887E-2</v>
      </c>
      <c r="H21" s="422">
        <f t="shared" si="9"/>
        <v>9.8182435803006785E-2</v>
      </c>
      <c r="I21" s="422">
        <f t="shared" si="10"/>
        <v>9.69E-2</v>
      </c>
      <c r="J21" s="422">
        <f t="shared" si="9"/>
        <v>0.101364575848668</v>
      </c>
      <c r="K21" s="422">
        <f t="shared" si="9"/>
        <v>9.8411377258022473E-2</v>
      </c>
      <c r="L21" s="422">
        <f t="shared" si="9"/>
        <v>9.8861048901120366E-2</v>
      </c>
      <c r="M21" s="422">
        <f t="shared" si="9"/>
        <v>9.8479805429878539E-2</v>
      </c>
      <c r="N21" s="600">
        <f t="shared" si="11"/>
        <v>9.141430750781504E-2</v>
      </c>
      <c r="O21" s="600"/>
      <c r="P21" s="423">
        <f t="shared" si="3"/>
        <v>1.1153433502120849E-2</v>
      </c>
      <c r="Q21" s="422">
        <f t="shared" si="4"/>
        <v>0</v>
      </c>
    </row>
    <row r="22" spans="1:17" x14ac:dyDescent="0.3">
      <c r="A22" s="438" t="s">
        <v>11</v>
      </c>
      <c r="B22" s="439" t="s">
        <v>110</v>
      </c>
      <c r="C22" s="440">
        <f t="shared" si="9"/>
        <v>7.1999999999999998E-3</v>
      </c>
      <c r="D22" s="440">
        <f t="shared" si="9"/>
        <v>7.1191536474543024E-3</v>
      </c>
      <c r="E22" s="440">
        <f t="shared" si="9"/>
        <v>1.2481393774888289E-2</v>
      </c>
      <c r="F22" s="440">
        <f t="shared" si="2"/>
        <v>0</v>
      </c>
      <c r="G22" s="440">
        <f t="shared" si="9"/>
        <v>1.2520673944986115E-2</v>
      </c>
      <c r="H22" s="440">
        <f t="shared" si="9"/>
        <v>1.2455750355829756E-2</v>
      </c>
      <c r="I22" s="440">
        <f t="shared" si="10"/>
        <v>1.23E-2</v>
      </c>
      <c r="J22" s="440">
        <f t="shared" si="9"/>
        <v>1.2879749101840159E-2</v>
      </c>
      <c r="K22" s="440">
        <f t="shared" si="9"/>
        <v>1.2486929150038082E-2</v>
      </c>
      <c r="L22" s="440">
        <f t="shared" si="9"/>
        <v>1.2532209780224077E-2</v>
      </c>
      <c r="M22" s="440">
        <f t="shared" si="9"/>
        <v>1.2489047474505395E-2</v>
      </c>
      <c r="N22" s="599">
        <f t="shared" si="11"/>
        <v>1.1600211649403801E-2</v>
      </c>
      <c r="O22" s="599"/>
      <c r="P22" s="441">
        <f t="shared" si="3"/>
        <v>1.4153385041077073E-3</v>
      </c>
      <c r="Q22" s="440">
        <f t="shared" si="4"/>
        <v>0</v>
      </c>
    </row>
    <row r="23" spans="1:17" x14ac:dyDescent="0.3">
      <c r="A23" s="425" t="s">
        <v>14</v>
      </c>
      <c r="B23" s="421" t="s">
        <v>118</v>
      </c>
      <c r="C23" s="422">
        <f t="shared" si="9"/>
        <v>0.1716</v>
      </c>
      <c r="D23" s="422">
        <f t="shared" si="9"/>
        <v>0.16660754923206533</v>
      </c>
      <c r="E23" s="422">
        <f t="shared" si="9"/>
        <v>0.2637794280095821</v>
      </c>
      <c r="F23" s="422">
        <f t="shared" si="2"/>
        <v>0</v>
      </c>
      <c r="G23" s="422">
        <f t="shared" si="9"/>
        <v>0.26034329064299083</v>
      </c>
      <c r="H23" s="422">
        <f t="shared" si="9"/>
        <v>0.26194452024511072</v>
      </c>
      <c r="I23" s="422">
        <f t="shared" si="10"/>
        <v>0.25490000000000002</v>
      </c>
      <c r="J23" s="422">
        <f t="shared" si="9"/>
        <v>0.28022664271573761</v>
      </c>
      <c r="K23" s="422">
        <f t="shared" si="9"/>
        <v>0.26234761835616982</v>
      </c>
      <c r="L23" s="422">
        <f t="shared" si="9"/>
        <v>0.26718089582386673</v>
      </c>
      <c r="M23" s="422">
        <f t="shared" si="9"/>
        <v>0.26429167391460656</v>
      </c>
      <c r="N23" s="600">
        <f t="shared" si="11"/>
        <v>0.2475800972206012</v>
      </c>
      <c r="O23" s="600"/>
      <c r="P23" s="423">
        <f t="shared" si="3"/>
        <v>3.0207176820351889E-2</v>
      </c>
      <c r="Q23" s="422">
        <f t="shared" si="4"/>
        <v>0</v>
      </c>
    </row>
    <row r="24" spans="1:17" x14ac:dyDescent="0.3">
      <c r="A24" s="443"/>
      <c r="B24" s="439" t="s">
        <v>117</v>
      </c>
      <c r="C24" s="440">
        <f t="shared" si="9"/>
        <v>5.5E-2</v>
      </c>
      <c r="D24" s="440">
        <f t="shared" si="9"/>
        <v>5.2985515549657067E-2</v>
      </c>
      <c r="E24" s="440">
        <f t="shared" si="9"/>
        <v>8.0673928776625339E-2</v>
      </c>
      <c r="F24" s="440">
        <f t="shared" si="2"/>
        <v>0</v>
      </c>
      <c r="G24" s="440">
        <f t="shared" si="9"/>
        <v>7.9165391559888915E-2</v>
      </c>
      <c r="H24" s="440">
        <f t="shared" si="9"/>
        <v>7.997124897131809E-2</v>
      </c>
      <c r="I24" s="440">
        <f t="shared" si="10"/>
        <v>7.7399999999999997E-2</v>
      </c>
      <c r="J24" s="440">
        <f t="shared" si="9"/>
        <v>8.5391158882614712E-2</v>
      </c>
      <c r="K24" s="440">
        <f t="shared" si="9"/>
        <v>8.0069239816262086E-2</v>
      </c>
      <c r="L24" s="440">
        <f t="shared" si="9"/>
        <v>8.1969287032829657E-2</v>
      </c>
      <c r="M24" s="440">
        <f t="shared" si="9"/>
        <v>8.0869001676101157E-2</v>
      </c>
      <c r="N24" s="599">
        <f t="shared" si="11"/>
        <v>7.6000059325817368E-2</v>
      </c>
      <c r="O24" s="599"/>
      <c r="P24" s="441">
        <f t="shared" si="3"/>
        <v>9.2727454920038272E-3</v>
      </c>
      <c r="Q24" s="440">
        <f t="shared" si="4"/>
        <v>0</v>
      </c>
    </row>
    <row r="25" spans="1:17" x14ac:dyDescent="0.3">
      <c r="A25" s="404">
        <v>6</v>
      </c>
      <c r="B25" s="398" t="s">
        <v>42</v>
      </c>
      <c r="C25" s="405">
        <f>SUM(C26:C28)</f>
        <v>0.37989999999999996</v>
      </c>
      <c r="D25" s="405">
        <f t="shared" ref="D25:M25" si="12">SUM(D26:D28)</f>
        <v>0.39006015710745645</v>
      </c>
      <c r="E25" s="405">
        <f t="shared" si="12"/>
        <v>0.49032676850355122</v>
      </c>
      <c r="F25" s="405">
        <f t="shared" si="2"/>
        <v>0</v>
      </c>
      <c r="G25" s="405">
        <f t="shared" si="12"/>
        <v>0.49091873119196749</v>
      </c>
      <c r="H25" s="405">
        <f t="shared" si="12"/>
        <v>0.49127625577498368</v>
      </c>
      <c r="I25" s="405">
        <f t="shared" si="12"/>
        <v>0.49569999999999997</v>
      </c>
      <c r="J25" s="405">
        <f>SUM(J26:J28)</f>
        <v>1.063184767065037</v>
      </c>
      <c r="K25" s="405">
        <f t="shared" si="12"/>
        <v>0.49072060484487523</v>
      </c>
      <c r="L25" s="405">
        <f t="shared" si="12"/>
        <v>0.48852209780224076</v>
      </c>
      <c r="M25" s="405">
        <f t="shared" si="12"/>
        <v>0.49005497906400391</v>
      </c>
      <c r="N25" s="603">
        <f>SUM(N26:O28)</f>
        <v>0.48775791255964457</v>
      </c>
      <c r="O25" s="603"/>
      <c r="P25" s="406">
        <f t="shared" si="3"/>
        <v>5.9511203346392892E-2</v>
      </c>
      <c r="Q25" s="405">
        <f t="shared" si="4"/>
        <v>0</v>
      </c>
    </row>
    <row r="26" spans="1:17" x14ac:dyDescent="0.3">
      <c r="A26" s="420" t="s">
        <v>15</v>
      </c>
      <c r="B26" s="421" t="s">
        <v>43</v>
      </c>
      <c r="C26" s="422">
        <f t="shared" ref="C26:M27" si="13">(C80*C$61+C128*C$109+C176*C$157)/(SUM(C$157,C$109,C$61))</f>
        <v>0.19499999999999998</v>
      </c>
      <c r="D26" s="422">
        <f t="shared" si="13"/>
        <v>0.1888790374780753</v>
      </c>
      <c r="E26" s="422">
        <f t="shared" si="13"/>
        <v>0.29635622250055327</v>
      </c>
      <c r="F26" s="422">
        <f t="shared" si="2"/>
        <v>0</v>
      </c>
      <c r="G26" s="422">
        <f t="shared" si="13"/>
        <v>0.29207887045961128</v>
      </c>
      <c r="H26" s="422">
        <f t="shared" si="13"/>
        <v>0.29417048603103935</v>
      </c>
      <c r="I26" s="422">
        <f t="shared" ref="I26:I29" si="14">IF(I$7 &gt; 0,(I80*I$61+I128*I$109+I176*I$157)/(SUM(I$157,I$109,I$61)),0)</f>
        <v>0.28589999999999999</v>
      </c>
      <c r="J26" s="422">
        <f t="shared" si="13"/>
        <v>0.31454563912309824</v>
      </c>
      <c r="K26" s="422">
        <f t="shared" si="13"/>
        <v>0.29459674571814071</v>
      </c>
      <c r="L26" s="422">
        <f t="shared" si="13"/>
        <v>0.30040111977983341</v>
      </c>
      <c r="M26" s="422">
        <f t="shared" si="13"/>
        <v>0.29696536383232214</v>
      </c>
      <c r="N26" s="600">
        <f>(O80*$O$61+O128*$O$109+O176*$O$157)/$N$7</f>
        <v>0.27838712842243196</v>
      </c>
      <c r="O26" s="600"/>
      <c r="P26" s="423">
        <f t="shared" si="3"/>
        <v>3.3965933882292187E-2</v>
      </c>
      <c r="Q26" s="422">
        <f t="shared" si="4"/>
        <v>0</v>
      </c>
    </row>
    <row r="27" spans="1:17" x14ac:dyDescent="0.3">
      <c r="A27" s="438" t="s">
        <v>16</v>
      </c>
      <c r="B27" s="439" t="s">
        <v>80</v>
      </c>
      <c r="C27" s="440">
        <f t="shared" si="13"/>
        <v>0.18489999999999998</v>
      </c>
      <c r="D27" s="440">
        <f t="shared" si="13"/>
        <v>0.20118111962938118</v>
      </c>
      <c r="E27" s="440">
        <f t="shared" si="13"/>
        <v>0.19397054600299796</v>
      </c>
      <c r="F27" s="440">
        <f t="shared" si="2"/>
        <v>0</v>
      </c>
      <c r="G27" s="440">
        <f t="shared" si="13"/>
        <v>0.19883986073235624</v>
      </c>
      <c r="H27" s="440">
        <f t="shared" si="13"/>
        <v>0.19710576974394431</v>
      </c>
      <c r="I27" s="440">
        <f t="shared" si="14"/>
        <v>0.20979999999999999</v>
      </c>
      <c r="J27" s="440">
        <f t="shared" si="13"/>
        <v>0.2058391279419387</v>
      </c>
      <c r="K27" s="440">
        <f t="shared" si="13"/>
        <v>0.19612385912673452</v>
      </c>
      <c r="L27" s="440">
        <f t="shared" si="13"/>
        <v>0.18812097802240738</v>
      </c>
      <c r="M27" s="440">
        <f t="shared" si="13"/>
        <v>0.19308961523168178</v>
      </c>
      <c r="N27" s="599">
        <f>(O81*$O$61+O129*$O$109+O177*$O$157)/$N$7</f>
        <v>0.19626302165333681</v>
      </c>
      <c r="O27" s="599"/>
      <c r="P27" s="441">
        <f t="shared" si="3"/>
        <v>2.3945995114043363E-2</v>
      </c>
      <c r="Q27" s="440">
        <f t="shared" si="4"/>
        <v>0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2"/>
        <v>0</v>
      </c>
      <c r="G28" s="422"/>
      <c r="H28" s="422"/>
      <c r="I28" s="422">
        <f t="shared" si="14"/>
        <v>0</v>
      </c>
      <c r="J28" s="422">
        <f>(J82*J$61+J130*J$109+J178*J$157)/(SUM(J$157,J$109,J$61))</f>
        <v>0.54280000000000006</v>
      </c>
      <c r="K28" s="422"/>
      <c r="L28" s="422"/>
      <c r="M28" s="422"/>
      <c r="N28" s="600">
        <f>(O82*$O$61+O130*$O$109+O178*$O$157)/$N$7</f>
        <v>1.3107762483875792E-2</v>
      </c>
      <c r="O28" s="600"/>
      <c r="P28" s="423">
        <f t="shared" si="3"/>
        <v>1.5992743500573437E-3</v>
      </c>
      <c r="Q28" s="422">
        <f t="shared" si="4"/>
        <v>0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2"/>
        <v>0</v>
      </c>
      <c r="G29" s="440"/>
      <c r="H29" s="440"/>
      <c r="I29" s="440">
        <f t="shared" si="14"/>
        <v>0</v>
      </c>
      <c r="J29" s="440">
        <f>(J83*J$61+J131*J$109+J179*J$157)/(SUM(J$157,J$109,J$61))</f>
        <v>0.54280000000000006</v>
      </c>
      <c r="K29" s="440"/>
      <c r="L29" s="440"/>
      <c r="M29" s="440"/>
      <c r="N29" s="599">
        <f>(O83*$O$61+O131*$O$109+O179*$O$157)/$N$7</f>
        <v>1.3107762483875792E-2</v>
      </c>
      <c r="O29" s="599"/>
      <c r="P29" s="441">
        <f t="shared" si="3"/>
        <v>1.5992743500573437E-3</v>
      </c>
      <c r="Q29" s="440">
        <f t="shared" si="4"/>
        <v>0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M30" si="15">SUM(E31:E32)</f>
        <v>0</v>
      </c>
      <c r="F30" s="405">
        <f t="shared" si="2"/>
        <v>0</v>
      </c>
      <c r="G30" s="405">
        <f t="shared" si="15"/>
        <v>0</v>
      </c>
      <c r="H30" s="405">
        <f t="shared" si="15"/>
        <v>0</v>
      </c>
      <c r="I30" s="405">
        <f t="shared" si="15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405">
        <f t="shared" si="15"/>
        <v>0</v>
      </c>
      <c r="N30" s="603">
        <f>SUM(N31:O32)</f>
        <v>0</v>
      </c>
      <c r="O30" s="603"/>
      <c r="P30" s="406">
        <f t="shared" si="3"/>
        <v>0</v>
      </c>
      <c r="Q30" s="405">
        <f t="shared" si="4"/>
        <v>0</v>
      </c>
    </row>
    <row r="31" spans="1:17" x14ac:dyDescent="0.3">
      <c r="A31" s="420" t="s">
        <v>17</v>
      </c>
      <c r="B31" s="421" t="s">
        <v>46</v>
      </c>
      <c r="C31" s="422">
        <f t="shared" ref="C31:M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2"/>
        <v>0</v>
      </c>
      <c r="G31" s="422">
        <f t="shared" si="16"/>
        <v>0</v>
      </c>
      <c r="H31" s="422">
        <f t="shared" si="16"/>
        <v>0</v>
      </c>
      <c r="I31" s="422">
        <f t="shared" ref="I31:I32" si="17">IF(I$7 &gt; 0,(I85*I$61+I133*I$109+I181*I$157)/(SUM(I$157,I$109,I$61)),0)</f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422">
        <f t="shared" si="16"/>
        <v>0</v>
      </c>
      <c r="N31" s="600">
        <f>(O85*$O$61+O133*$O$109+O181*$O$157)/$N$7</f>
        <v>0</v>
      </c>
      <c r="O31" s="600"/>
      <c r="P31" s="423">
        <f t="shared" si="3"/>
        <v>0</v>
      </c>
      <c r="Q31" s="422">
        <f t="shared" si="4"/>
        <v>0</v>
      </c>
    </row>
    <row r="32" spans="1:17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2"/>
        <v>0</v>
      </c>
      <c r="G32" s="440">
        <f t="shared" si="16"/>
        <v>0</v>
      </c>
      <c r="H32" s="440">
        <f t="shared" si="16"/>
        <v>0</v>
      </c>
      <c r="I32" s="440">
        <f t="shared" si="17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440">
        <f t="shared" si="16"/>
        <v>0</v>
      </c>
      <c r="N32" s="599">
        <f>(O86*$O$61+O134*$O$109+O182*$O$157)/$N$7</f>
        <v>0</v>
      </c>
      <c r="O32" s="599"/>
      <c r="P32" s="441">
        <f t="shared" si="3"/>
        <v>0</v>
      </c>
      <c r="Q32" s="440">
        <f t="shared" si="4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M33" si="18">SUM(E34:E37)</f>
        <v>0</v>
      </c>
      <c r="F33" s="405">
        <f t="shared" si="2"/>
        <v>0</v>
      </c>
      <c r="G33" s="405">
        <f t="shared" si="18"/>
        <v>0</v>
      </c>
      <c r="H33" s="405">
        <f t="shared" si="18"/>
        <v>0</v>
      </c>
      <c r="I33" s="405">
        <f t="shared" si="18"/>
        <v>0</v>
      </c>
      <c r="J33" s="405">
        <f t="shared" si="18"/>
        <v>0</v>
      </c>
      <c r="K33" s="405">
        <f t="shared" si="18"/>
        <v>0</v>
      </c>
      <c r="L33" s="405">
        <f t="shared" si="18"/>
        <v>0</v>
      </c>
      <c r="M33" s="405">
        <f t="shared" si="18"/>
        <v>0</v>
      </c>
      <c r="N33" s="603">
        <f>SUM(N34:O37)</f>
        <v>0</v>
      </c>
      <c r="O33" s="603"/>
      <c r="P33" s="406">
        <f t="shared" si="3"/>
        <v>0</v>
      </c>
      <c r="Q33" s="405">
        <f t="shared" si="4"/>
        <v>0</v>
      </c>
    </row>
    <row r="34" spans="1:17" x14ac:dyDescent="0.3">
      <c r="A34" s="420" t="s">
        <v>19</v>
      </c>
      <c r="B34" s="421" t="s">
        <v>46</v>
      </c>
      <c r="C34" s="422">
        <f t="shared" ref="C34:M37" si="19">(C88*C$61+C136*C$109+C184*C$157)/(SUM(C$157,C$109,C$61))</f>
        <v>0</v>
      </c>
      <c r="D34" s="422">
        <f t="shared" si="19"/>
        <v>0</v>
      </c>
      <c r="E34" s="422">
        <f t="shared" si="19"/>
        <v>0</v>
      </c>
      <c r="F34" s="422">
        <f t="shared" si="2"/>
        <v>0</v>
      </c>
      <c r="G34" s="422">
        <f t="shared" si="19"/>
        <v>0</v>
      </c>
      <c r="H34" s="422">
        <f t="shared" si="19"/>
        <v>0</v>
      </c>
      <c r="I34" s="422">
        <f t="shared" ref="I34:I37" si="20">IF(I$7 &gt; 0,(I88*I$61+I136*I$109+I184*I$157)/(SUM(I$157,I$109,I$61)),0)</f>
        <v>0</v>
      </c>
      <c r="J34" s="422">
        <f t="shared" si="19"/>
        <v>0</v>
      </c>
      <c r="K34" s="422">
        <f t="shared" si="19"/>
        <v>0</v>
      </c>
      <c r="L34" s="422">
        <f t="shared" si="19"/>
        <v>0</v>
      </c>
      <c r="M34" s="422">
        <f t="shared" si="19"/>
        <v>0</v>
      </c>
      <c r="N34" s="600">
        <f t="shared" ref="N34:N47" si="21">(O88*$O$61+O136*$O$109+O184*$O$157)/$N$7</f>
        <v>0</v>
      </c>
      <c r="O34" s="600"/>
      <c r="P34" s="423">
        <f t="shared" si="3"/>
        <v>0</v>
      </c>
      <c r="Q34" s="422">
        <f t="shared" si="4"/>
        <v>0</v>
      </c>
    </row>
    <row r="35" spans="1:17" x14ac:dyDescent="0.3">
      <c r="A35" s="438" t="s">
        <v>19</v>
      </c>
      <c r="B35" s="439" t="s">
        <v>47</v>
      </c>
      <c r="C35" s="440">
        <f t="shared" si="19"/>
        <v>0</v>
      </c>
      <c r="D35" s="440">
        <f t="shared" si="19"/>
        <v>0</v>
      </c>
      <c r="E35" s="440">
        <f t="shared" si="19"/>
        <v>0</v>
      </c>
      <c r="F35" s="440">
        <f t="shared" si="2"/>
        <v>0</v>
      </c>
      <c r="G35" s="440">
        <f t="shared" si="19"/>
        <v>0</v>
      </c>
      <c r="H35" s="440">
        <f t="shared" si="19"/>
        <v>0</v>
      </c>
      <c r="I35" s="440">
        <f t="shared" si="20"/>
        <v>0</v>
      </c>
      <c r="J35" s="440">
        <f t="shared" si="19"/>
        <v>0</v>
      </c>
      <c r="K35" s="440">
        <f t="shared" si="19"/>
        <v>0</v>
      </c>
      <c r="L35" s="440">
        <f t="shared" si="19"/>
        <v>0</v>
      </c>
      <c r="M35" s="440">
        <f t="shared" si="19"/>
        <v>0</v>
      </c>
      <c r="N35" s="599">
        <f t="shared" si="21"/>
        <v>0</v>
      </c>
      <c r="O35" s="599"/>
      <c r="P35" s="441">
        <f t="shared" si="3"/>
        <v>0</v>
      </c>
      <c r="Q35" s="440">
        <f t="shared" si="4"/>
        <v>0</v>
      </c>
    </row>
    <row r="36" spans="1:17" x14ac:dyDescent="0.3">
      <c r="A36" s="420" t="s">
        <v>20</v>
      </c>
      <c r="B36" s="421" t="s">
        <v>50</v>
      </c>
      <c r="C36" s="422">
        <f t="shared" si="19"/>
        <v>0</v>
      </c>
      <c r="D36" s="422">
        <f t="shared" si="19"/>
        <v>0</v>
      </c>
      <c r="E36" s="422">
        <f t="shared" si="19"/>
        <v>0</v>
      </c>
      <c r="F36" s="422">
        <f t="shared" si="2"/>
        <v>0</v>
      </c>
      <c r="G36" s="422">
        <f t="shared" si="19"/>
        <v>0</v>
      </c>
      <c r="H36" s="422">
        <f t="shared" si="19"/>
        <v>0</v>
      </c>
      <c r="I36" s="422">
        <f t="shared" si="20"/>
        <v>0</v>
      </c>
      <c r="J36" s="422">
        <f t="shared" si="19"/>
        <v>0</v>
      </c>
      <c r="K36" s="422">
        <f t="shared" si="19"/>
        <v>0</v>
      </c>
      <c r="L36" s="422">
        <f t="shared" si="19"/>
        <v>0</v>
      </c>
      <c r="M36" s="422">
        <f t="shared" si="19"/>
        <v>0</v>
      </c>
      <c r="N36" s="600">
        <f t="shared" si="21"/>
        <v>0</v>
      </c>
      <c r="O36" s="600"/>
      <c r="P36" s="423">
        <f t="shared" si="3"/>
        <v>0</v>
      </c>
      <c r="Q36" s="422">
        <f t="shared" si="4"/>
        <v>0</v>
      </c>
    </row>
    <row r="37" spans="1:17" x14ac:dyDescent="0.3">
      <c r="A37" s="438" t="s">
        <v>20</v>
      </c>
      <c r="B37" s="439" t="s">
        <v>47</v>
      </c>
      <c r="C37" s="440">
        <f t="shared" si="19"/>
        <v>0</v>
      </c>
      <c r="D37" s="440">
        <f t="shared" si="19"/>
        <v>0</v>
      </c>
      <c r="E37" s="440">
        <f t="shared" si="19"/>
        <v>0</v>
      </c>
      <c r="F37" s="440">
        <f t="shared" si="2"/>
        <v>0</v>
      </c>
      <c r="G37" s="440">
        <f t="shared" si="19"/>
        <v>0</v>
      </c>
      <c r="H37" s="440">
        <f t="shared" si="19"/>
        <v>0</v>
      </c>
      <c r="I37" s="440">
        <f t="shared" si="20"/>
        <v>0</v>
      </c>
      <c r="J37" s="440">
        <f t="shared" si="19"/>
        <v>0</v>
      </c>
      <c r="K37" s="440">
        <f t="shared" si="19"/>
        <v>0</v>
      </c>
      <c r="L37" s="440">
        <f t="shared" si="19"/>
        <v>0</v>
      </c>
      <c r="M37" s="440">
        <f t="shared" si="19"/>
        <v>0</v>
      </c>
      <c r="N37" s="599">
        <f t="shared" si="21"/>
        <v>0</v>
      </c>
      <c r="O37" s="599"/>
      <c r="P37" s="441">
        <f t="shared" si="3"/>
        <v>0</v>
      </c>
      <c r="Q37" s="440">
        <f t="shared" si="4"/>
        <v>0</v>
      </c>
    </row>
    <row r="38" spans="1:17" x14ac:dyDescent="0.3">
      <c r="A38" s="404">
        <v>9</v>
      </c>
      <c r="B38" s="398" t="s">
        <v>51</v>
      </c>
      <c r="C38" s="405">
        <f t="shared" ref="C38:M38" si="22">SUM(C41,C43)</f>
        <v>0.3976347549246228</v>
      </c>
      <c r="D38" s="405">
        <f t="shared" si="22"/>
        <v>0.41532480224938451</v>
      </c>
      <c r="E38" s="405">
        <f t="shared" si="22"/>
        <v>0.60709570306692817</v>
      </c>
      <c r="F38" s="405">
        <f t="shared" si="2"/>
        <v>0</v>
      </c>
      <c r="G38" s="405">
        <f t="shared" si="22"/>
        <v>0.66567439485013691</v>
      </c>
      <c r="H38" s="405">
        <f t="shared" si="22"/>
        <v>0.66396091728629003</v>
      </c>
      <c r="I38" s="405">
        <f t="shared" si="22"/>
        <v>0.66547827411665039</v>
      </c>
      <c r="J38" s="405">
        <f t="shared" si="22"/>
        <v>0.77277866842557308</v>
      </c>
      <c r="K38" s="405">
        <f t="shared" si="22"/>
        <v>0.73766062022868906</v>
      </c>
      <c r="L38" s="405">
        <f t="shared" si="22"/>
        <v>0.81225754542500583</v>
      </c>
      <c r="M38" s="405">
        <f t="shared" si="22"/>
        <v>0.85683902407536938</v>
      </c>
      <c r="N38" s="603">
        <f t="shared" si="21"/>
        <v>0.6412298699942407</v>
      </c>
      <c r="O38" s="603"/>
      <c r="P38" s="406">
        <f t="shared" si="3"/>
        <v>7.8236272959163869E-2</v>
      </c>
      <c r="Q38" s="405">
        <f t="shared" si="4"/>
        <v>0</v>
      </c>
    </row>
    <row r="39" spans="1:17" x14ac:dyDescent="0.3">
      <c r="A39" s="444"/>
      <c r="B39" s="445" t="s">
        <v>157</v>
      </c>
      <c r="C39" s="500">
        <f t="shared" ref="C39:M39" si="23">(C93*C$61+C141*C$109+C189*C$157)/(SUM(C$157,C$109,C$61))</f>
        <v>0</v>
      </c>
      <c r="D39" s="500">
        <f t="shared" si="23"/>
        <v>0</v>
      </c>
      <c r="E39" s="500">
        <f t="shared" si="23"/>
        <v>0</v>
      </c>
      <c r="F39" s="500">
        <f t="shared" si="2"/>
        <v>0</v>
      </c>
      <c r="G39" s="500">
        <f t="shared" si="23"/>
        <v>0</v>
      </c>
      <c r="H39" s="500">
        <f t="shared" si="23"/>
        <v>0</v>
      </c>
      <c r="I39" s="500">
        <f t="shared" ref="I39:I46" si="24">IF(I$7 &gt; 0,(I93*I$61+I141*I$109+I189*I$157)/(SUM(I$157,I$109,I$61)),0)</f>
        <v>0</v>
      </c>
      <c r="J39" s="500">
        <f t="shared" si="23"/>
        <v>0</v>
      </c>
      <c r="K39" s="500">
        <f t="shared" si="23"/>
        <v>0</v>
      </c>
      <c r="L39" s="500">
        <f t="shared" si="23"/>
        <v>0</v>
      </c>
      <c r="M39" s="500">
        <f t="shared" si="23"/>
        <v>0</v>
      </c>
      <c r="N39" s="596">
        <f t="shared" si="21"/>
        <v>0</v>
      </c>
      <c r="O39" s="596"/>
      <c r="P39" s="429">
        <f t="shared" si="3"/>
        <v>0</v>
      </c>
      <c r="Q39" s="430">
        <f t="shared" si="4"/>
        <v>0</v>
      </c>
    </row>
    <row r="40" spans="1:17" x14ac:dyDescent="0.3">
      <c r="A40" s="432"/>
      <c r="B40" s="433" t="s">
        <v>52</v>
      </c>
      <c r="C40" s="434">
        <f t="shared" ref="C40:M40" si="25">SUM(C33,C30,C25,C16,C9)</f>
        <v>4.6743164871000005</v>
      </c>
      <c r="D40" s="434">
        <f t="shared" si="25"/>
        <v>4.8822683294468483</v>
      </c>
      <c r="E40" s="434">
        <f t="shared" si="25"/>
        <v>7.1365931145310597</v>
      </c>
      <c r="F40" s="434">
        <f t="shared" si="2"/>
        <v>0</v>
      </c>
      <c r="G40" s="434">
        <f t="shared" si="25"/>
        <v>7.825203306180196</v>
      </c>
      <c r="H40" s="434">
        <f t="shared" si="25"/>
        <v>7.8050608605620209</v>
      </c>
      <c r="I40" s="434">
        <f t="shared" si="24"/>
        <v>7.8228978478000011</v>
      </c>
      <c r="J40" s="434">
        <f t="shared" si="25"/>
        <v>9.0842463491039283</v>
      </c>
      <c r="K40" s="434">
        <f t="shared" si="25"/>
        <v>8.6714230995049721</v>
      </c>
      <c r="L40" s="434">
        <f t="shared" si="25"/>
        <v>9.5483324566817807</v>
      </c>
      <c r="M40" s="434">
        <f t="shared" si="25"/>
        <v>10.072401185820393</v>
      </c>
      <c r="N40" s="597">
        <f t="shared" si="21"/>
        <v>7.5378505430272345</v>
      </c>
      <c r="O40" s="597"/>
      <c r="P40" s="435">
        <f t="shared" si="3"/>
        <v>0.91969098790572101</v>
      </c>
      <c r="Q40" s="436">
        <f t="shared" si="4"/>
        <v>0</v>
      </c>
    </row>
    <row r="41" spans="1:17" x14ac:dyDescent="0.3">
      <c r="A41" s="426" t="s">
        <v>21</v>
      </c>
      <c r="B41" s="416" t="s">
        <v>53</v>
      </c>
      <c r="C41" s="427">
        <f t="shared" ref="C41:M41" si="26">SUM(C42:C42)</f>
        <v>9.7380035375754306E-2</v>
      </c>
      <c r="D41" s="427">
        <f t="shared" si="26"/>
        <v>0.10171229610736619</v>
      </c>
      <c r="E41" s="427">
        <f t="shared" si="26"/>
        <v>0.14867664435502556</v>
      </c>
      <c r="F41" s="427">
        <f t="shared" si="2"/>
        <v>0</v>
      </c>
      <c r="G41" s="427">
        <f t="shared" si="26"/>
        <v>0.16302246047765201</v>
      </c>
      <c r="H41" s="427">
        <f t="shared" si="26"/>
        <v>0.16260283290808861</v>
      </c>
      <c r="I41" s="427">
        <f t="shared" si="24"/>
        <v>0.16297443086321742</v>
      </c>
      <c r="J41" s="427">
        <f t="shared" si="26"/>
        <v>0.18925210419088218</v>
      </c>
      <c r="K41" s="427">
        <f t="shared" si="26"/>
        <v>0.18065175743198711</v>
      </c>
      <c r="L41" s="427">
        <f t="shared" si="26"/>
        <v>0.1989204100700516</v>
      </c>
      <c r="M41" s="427">
        <f t="shared" si="26"/>
        <v>0.20983833390419629</v>
      </c>
      <c r="N41" s="598">
        <f t="shared" si="21"/>
        <v>0.15703604036288638</v>
      </c>
      <c r="O41" s="598"/>
      <c r="P41" s="428">
        <f t="shared" si="3"/>
        <v>1.9159922351039888E-2</v>
      </c>
      <c r="Q41" s="427">
        <f t="shared" si="4"/>
        <v>0</v>
      </c>
    </row>
    <row r="42" spans="1:17" x14ac:dyDescent="0.3">
      <c r="A42" s="438" t="s">
        <v>121</v>
      </c>
      <c r="B42" s="439" t="s">
        <v>128</v>
      </c>
      <c r="C42" s="440">
        <f t="shared" ref="C42:M42" si="27">(C96*C$61+C144*C$109+C192*C$157)/(SUM(C$157,C$109,C$61))</f>
        <v>9.7380035375754306E-2</v>
      </c>
      <c r="D42" s="440">
        <f t="shared" si="27"/>
        <v>0.10171229610736619</v>
      </c>
      <c r="E42" s="440">
        <f t="shared" si="27"/>
        <v>0.14867664435502556</v>
      </c>
      <c r="F42" s="440">
        <f t="shared" si="2"/>
        <v>0</v>
      </c>
      <c r="G42" s="440">
        <f t="shared" si="27"/>
        <v>0.16302246047765201</v>
      </c>
      <c r="H42" s="440">
        <f t="shared" si="27"/>
        <v>0.16260283290808861</v>
      </c>
      <c r="I42" s="440">
        <f t="shared" si="24"/>
        <v>0.16297443086321742</v>
      </c>
      <c r="J42" s="440">
        <f t="shared" si="27"/>
        <v>0.18925210419088218</v>
      </c>
      <c r="K42" s="440">
        <f t="shared" si="27"/>
        <v>0.18065175743198711</v>
      </c>
      <c r="L42" s="440">
        <f t="shared" si="27"/>
        <v>0.1989204100700516</v>
      </c>
      <c r="M42" s="440">
        <f t="shared" si="27"/>
        <v>0.20983833390419629</v>
      </c>
      <c r="N42" s="599">
        <f t="shared" si="21"/>
        <v>0.15703604036288638</v>
      </c>
      <c r="O42" s="599"/>
      <c r="P42" s="441">
        <f t="shared" si="3"/>
        <v>1.9159922351039888E-2</v>
      </c>
      <c r="Q42" s="440">
        <f t="shared" si="4"/>
        <v>0</v>
      </c>
    </row>
    <row r="43" spans="1:17" x14ac:dyDescent="0.3">
      <c r="A43" s="426" t="s">
        <v>24</v>
      </c>
      <c r="B43" s="416" t="s">
        <v>56</v>
      </c>
      <c r="C43" s="427">
        <f>SUM(C44,C45)</f>
        <v>0.30025471954886851</v>
      </c>
      <c r="D43" s="427">
        <f t="shared" ref="D43:M43" si="28">SUM(D44,D45)</f>
        <v>0.3136125061420183</v>
      </c>
      <c r="E43" s="427">
        <f t="shared" si="28"/>
        <v>0.45841905871190258</v>
      </c>
      <c r="F43" s="427">
        <f t="shared" si="2"/>
        <v>0</v>
      </c>
      <c r="G43" s="427">
        <f t="shared" si="28"/>
        <v>0.5026519343724849</v>
      </c>
      <c r="H43" s="427">
        <f t="shared" si="28"/>
        <v>0.5013580843782014</v>
      </c>
      <c r="I43" s="427">
        <f t="shared" si="24"/>
        <v>0.502503843253433</v>
      </c>
      <c r="J43" s="427">
        <f t="shared" si="28"/>
        <v>0.58352656423469096</v>
      </c>
      <c r="K43" s="427">
        <f t="shared" si="28"/>
        <v>0.55700886279670192</v>
      </c>
      <c r="L43" s="427">
        <f t="shared" si="28"/>
        <v>0.61333713535495427</v>
      </c>
      <c r="M43" s="427">
        <f t="shared" si="28"/>
        <v>0.64700069017117312</v>
      </c>
      <c r="N43" s="598">
        <f t="shared" si="21"/>
        <v>0.48419382963135438</v>
      </c>
      <c r="O43" s="598"/>
      <c r="P43" s="428">
        <f t="shared" si="3"/>
        <v>5.9076350608123988E-2</v>
      </c>
      <c r="Q43" s="427">
        <f t="shared" si="4"/>
        <v>0</v>
      </c>
    </row>
    <row r="44" spans="1:17" x14ac:dyDescent="0.3">
      <c r="A44" s="438" t="s">
        <v>25</v>
      </c>
      <c r="B44" s="439" t="s">
        <v>129</v>
      </c>
      <c r="C44" s="440">
        <f t="shared" ref="C44:M46" si="29">(C98*C$61+C146*C$109+C194*C$157)/(SUM(C$157,C$109,C$61))</f>
        <v>9.7380035375754306E-2</v>
      </c>
      <c r="D44" s="440">
        <f t="shared" si="29"/>
        <v>0.10171229610736619</v>
      </c>
      <c r="E44" s="440">
        <f t="shared" si="29"/>
        <v>0.14867664435502556</v>
      </c>
      <c r="F44" s="440">
        <f t="shared" si="2"/>
        <v>0</v>
      </c>
      <c r="G44" s="440">
        <f t="shared" si="29"/>
        <v>0.16302246047765201</v>
      </c>
      <c r="H44" s="440">
        <f t="shared" si="29"/>
        <v>0.16260283290808861</v>
      </c>
      <c r="I44" s="440">
        <f t="shared" si="24"/>
        <v>0.16297443086321742</v>
      </c>
      <c r="J44" s="440">
        <f t="shared" si="29"/>
        <v>0.18925210419088218</v>
      </c>
      <c r="K44" s="440">
        <f t="shared" si="29"/>
        <v>0.18065175743198711</v>
      </c>
      <c r="L44" s="440">
        <f t="shared" si="29"/>
        <v>0.1989204100700516</v>
      </c>
      <c r="M44" s="440">
        <f t="shared" si="29"/>
        <v>0.20983833390419629</v>
      </c>
      <c r="N44" s="599">
        <f t="shared" si="21"/>
        <v>0.15703604036288638</v>
      </c>
      <c r="O44" s="599"/>
      <c r="P44" s="441">
        <f t="shared" si="3"/>
        <v>1.9159922351039888E-2</v>
      </c>
      <c r="Q44" s="440">
        <f t="shared" si="4"/>
        <v>0</v>
      </c>
    </row>
    <row r="45" spans="1:17" x14ac:dyDescent="0.3">
      <c r="A45" s="420" t="s">
        <v>26</v>
      </c>
      <c r="B45" s="421" t="s">
        <v>130</v>
      </c>
      <c r="C45" s="422">
        <f t="shared" si="29"/>
        <v>0.20287468417311422</v>
      </c>
      <c r="D45" s="422">
        <f t="shared" si="29"/>
        <v>0.21190021003465212</v>
      </c>
      <c r="E45" s="422">
        <f t="shared" si="29"/>
        <v>0.30974241435687705</v>
      </c>
      <c r="F45" s="422">
        <f t="shared" si="2"/>
        <v>0</v>
      </c>
      <c r="G45" s="422">
        <f t="shared" si="29"/>
        <v>0.33962947389483283</v>
      </c>
      <c r="H45" s="422">
        <f t="shared" si="29"/>
        <v>0.33875525147011282</v>
      </c>
      <c r="I45" s="422">
        <f t="shared" si="24"/>
        <v>0.33952941239021561</v>
      </c>
      <c r="J45" s="422">
        <f t="shared" si="29"/>
        <v>0.39427446004380873</v>
      </c>
      <c r="K45" s="422">
        <f t="shared" si="29"/>
        <v>0.37635710536471484</v>
      </c>
      <c r="L45" s="422">
        <f t="shared" si="29"/>
        <v>0.4144167252849027</v>
      </c>
      <c r="M45" s="422">
        <f t="shared" si="29"/>
        <v>0.4371623562669768</v>
      </c>
      <c r="N45" s="600">
        <f t="shared" si="21"/>
        <v>0.32715778926846806</v>
      </c>
      <c r="O45" s="600"/>
      <c r="P45" s="423">
        <f t="shared" si="3"/>
        <v>3.9916428257084108E-2</v>
      </c>
      <c r="Q45" s="422">
        <f t="shared" si="4"/>
        <v>0</v>
      </c>
    </row>
    <row r="46" spans="1:17" ht="28.8" x14ac:dyDescent="0.3">
      <c r="A46" s="438">
        <v>10</v>
      </c>
      <c r="B46" s="447" t="s">
        <v>134</v>
      </c>
      <c r="C46" s="446">
        <f t="shared" si="29"/>
        <v>1.7899999999999999E-2</v>
      </c>
      <c r="D46" s="446">
        <f t="shared" si="29"/>
        <v>1.6593109632669745E-2</v>
      </c>
      <c r="E46" s="446">
        <f t="shared" si="29"/>
        <v>1.7172408672808864E-2</v>
      </c>
      <c r="F46" s="446">
        <f t="shared" si="2"/>
        <v>0</v>
      </c>
      <c r="G46" s="446">
        <f t="shared" si="29"/>
        <v>1.6782695779944463E-2</v>
      </c>
      <c r="H46" s="446">
        <f t="shared" si="29"/>
        <v>1.6920575260723037E-2</v>
      </c>
      <c r="I46" s="446">
        <f t="shared" si="24"/>
        <v>1.5900000000000001E-2</v>
      </c>
      <c r="J46" s="446">
        <f t="shared" si="29"/>
        <v>1.6218996407360641E-2</v>
      </c>
      <c r="K46" s="446">
        <f t="shared" si="29"/>
        <v>1.6999858584939558E-2</v>
      </c>
      <c r="L46" s="446">
        <f t="shared" si="29"/>
        <v>1.7642321758207409E-2</v>
      </c>
      <c r="M46" s="446">
        <f t="shared" si="29"/>
        <v>1.7243176462038975E-2</v>
      </c>
      <c r="N46" s="601">
        <f t="shared" si="21"/>
        <v>1.6988312401276302E-2</v>
      </c>
      <c r="O46" s="601"/>
      <c r="P46" s="448">
        <f t="shared" si="3"/>
        <v>2.0727391351150547E-3</v>
      </c>
      <c r="Q46" s="446">
        <f t="shared" si="4"/>
        <v>0</v>
      </c>
    </row>
    <row r="47" spans="1:17" ht="18" x14ac:dyDescent="0.3">
      <c r="A47" s="450"/>
      <c r="B47" s="450" t="s">
        <v>60</v>
      </c>
      <c r="C47" s="410">
        <f t="shared" ref="C47:M47" si="30">SUM(C9,C16,C25,C30,C33,C38,C46)</f>
        <v>5.0898512420246229</v>
      </c>
      <c r="D47" s="410">
        <f t="shared" si="30"/>
        <v>5.314186241328902</v>
      </c>
      <c r="E47" s="410">
        <f t="shared" si="30"/>
        <v>7.760861226270797</v>
      </c>
      <c r="F47" s="410">
        <f t="shared" si="2"/>
        <v>0</v>
      </c>
      <c r="G47" s="410">
        <f t="shared" si="30"/>
        <v>8.5076603968102784</v>
      </c>
      <c r="H47" s="410">
        <f t="shared" si="30"/>
        <v>8.485942353109035</v>
      </c>
      <c r="I47" s="410">
        <f t="shared" si="30"/>
        <v>8.5042761219166518</v>
      </c>
      <c r="J47" s="410">
        <f t="shared" si="30"/>
        <v>9.873244013936862</v>
      </c>
      <c r="K47" s="410">
        <f t="shared" si="30"/>
        <v>9.4260835783186039</v>
      </c>
      <c r="L47" s="410">
        <f t="shared" si="30"/>
        <v>10.378232323864992</v>
      </c>
      <c r="M47" s="410">
        <f t="shared" si="30"/>
        <v>10.946483386357803</v>
      </c>
      <c r="N47" s="602">
        <f t="shared" si="21"/>
        <v>8.1960687254227516</v>
      </c>
      <c r="O47" s="602"/>
      <c r="P47" s="411">
        <f t="shared" si="3"/>
        <v>1</v>
      </c>
      <c r="Q47" s="410">
        <f t="shared" si="4"/>
        <v>0</v>
      </c>
    </row>
    <row r="48" spans="1:17" x14ac:dyDescent="0.3"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/>
      <c r="N49" s="1"/>
      <c r="O49" s="461"/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/>
      <c r="N50" s="1"/>
      <c r="O50" s="301"/>
      <c r="P50" s="466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/>
      <c r="O51" s="302"/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/>
      <c r="O52" s="77"/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/>
      <c r="O53" s="90"/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52</v>
      </c>
      <c r="E59" s="1">
        <v>80</v>
      </c>
      <c r="F59" s="1">
        <v>0</v>
      </c>
      <c r="G59" s="1">
        <v>2</v>
      </c>
      <c r="H59" s="1">
        <v>62</v>
      </c>
      <c r="I59" s="1">
        <v>6</v>
      </c>
      <c r="J59" s="1">
        <v>13</v>
      </c>
      <c r="K59" s="1">
        <v>45</v>
      </c>
      <c r="L59" s="1">
        <v>0</v>
      </c>
      <c r="M59" s="1">
        <v>35</v>
      </c>
      <c r="O59" s="1">
        <f>SUM(C59:M59)</f>
        <v>295</v>
      </c>
    </row>
    <row r="60" spans="1:17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>
        <v>0</v>
      </c>
      <c r="J60" s="1"/>
      <c r="K60" s="1"/>
      <c r="L60" s="1"/>
      <c r="M60" s="1"/>
      <c r="N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546518.87</v>
      </c>
      <c r="E61" s="505">
        <v>505902.62</v>
      </c>
      <c r="F61" s="504">
        <v>0</v>
      </c>
      <c r="G61" s="505">
        <v>5096.3500000000004</v>
      </c>
      <c r="H61" s="505">
        <v>380775.93</v>
      </c>
      <c r="I61" s="342">
        <v>39004</v>
      </c>
      <c r="J61" s="503">
        <v>107009.89</v>
      </c>
      <c r="K61" s="505">
        <v>271773.59999999998</v>
      </c>
      <c r="L61" s="504">
        <v>0</v>
      </c>
      <c r="M61" s="505">
        <v>140176.85</v>
      </c>
      <c r="N61" s="342"/>
      <c r="O61" s="344">
        <f>SUM(C61:M61)</f>
        <v>1996258.1099999999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206</v>
      </c>
      <c r="G62" s="348" t="s">
        <v>64</v>
      </c>
      <c r="H62" s="348" t="s">
        <v>65</v>
      </c>
      <c r="I62" s="348" t="s">
        <v>193</v>
      </c>
      <c r="J62" s="348" t="s">
        <v>111</v>
      </c>
      <c r="K62" s="348" t="s">
        <v>66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31">SUM(D64:D69)</f>
        <v>1.165224</v>
      </c>
      <c r="E63" s="354">
        <f t="shared" si="31"/>
        <v>1.4405079999999999</v>
      </c>
      <c r="F63" s="354">
        <f>SUM(F64:F69)</f>
        <v>0</v>
      </c>
      <c r="G63" s="354">
        <f t="shared" si="31"/>
        <v>2.519536</v>
      </c>
      <c r="H63" s="354">
        <f t="shared" si="31"/>
        <v>2.057404</v>
      </c>
      <c r="I63" s="354">
        <f t="shared" si="31"/>
        <v>2.2923040000000001</v>
      </c>
      <c r="J63" s="354">
        <f t="shared" si="31"/>
        <v>2.3354140000000001</v>
      </c>
      <c r="K63" s="354">
        <f t="shared" si="31"/>
        <v>2.93486</v>
      </c>
      <c r="L63" s="354"/>
      <c r="M63" s="354">
        <f t="shared" si="31"/>
        <v>4.4073000000000002</v>
      </c>
      <c r="N63" s="351"/>
      <c r="O63" s="352">
        <f>(C63*$C$61+D63*$D$61+E63*$E$61+F63*$F$61+G63*$G$61+H63*$H$61+I63*$I$61+J63*$J$61+K63*$K$61+L63*$L$61+M63*$M$61)/$O$61</f>
        <v>1.9619528824599843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0</v>
      </c>
      <c r="G64" s="34">
        <v>1.2934000000000001</v>
      </c>
      <c r="H64" s="34">
        <v>1.3601000000000001</v>
      </c>
      <c r="I64" s="34">
        <v>1.3601000000000001</v>
      </c>
      <c r="J64" s="34">
        <v>0.97189999999999999</v>
      </c>
      <c r="K64" s="34">
        <v>1.8939999999999999</v>
      </c>
      <c r="L64" s="34">
        <v>0</v>
      </c>
      <c r="M64" s="34">
        <v>2.2275</v>
      </c>
      <c r="N64" s="34"/>
      <c r="O64" s="89">
        <f t="shared" ref="O64:O101" si="32">(C64*$C$61+D64*$D$61+E64*$E$61+F64*$F$61+G64*$G$61+H64*$H$61+I64*$I$61+J64*$J$61+K64*$K$61+L64*$L$61+M64*$M$61)/$O$61</f>
        <v>1.200149724949646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39">
        <f t="shared" ref="D65:M65" si="33">D64*0.04</f>
        <v>3.1424000000000001E-2</v>
      </c>
      <c r="E65" s="39">
        <f t="shared" si="33"/>
        <v>3.6208000000000004E-2</v>
      </c>
      <c r="F65" s="39">
        <f t="shared" si="33"/>
        <v>0</v>
      </c>
      <c r="G65" s="39">
        <f t="shared" si="33"/>
        <v>5.1736000000000004E-2</v>
      </c>
      <c r="H65" s="39">
        <f t="shared" si="33"/>
        <v>5.4404000000000008E-2</v>
      </c>
      <c r="I65" s="39">
        <f t="shared" si="33"/>
        <v>5.4404000000000008E-2</v>
      </c>
      <c r="J65" s="39">
        <f>0.06*J64</f>
        <v>5.8313999999999998E-2</v>
      </c>
      <c r="K65" s="39">
        <f t="shared" si="33"/>
        <v>7.5759999999999994E-2</v>
      </c>
      <c r="L65" s="39"/>
      <c r="M65" s="39">
        <f t="shared" si="33"/>
        <v>8.9099999999999999E-2</v>
      </c>
      <c r="N65" s="34"/>
      <c r="O65" s="89">
        <f t="shared" si="32"/>
        <v>4.9047967603558042E-2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2.5499999999999998E-2</v>
      </c>
      <c r="F66" s="34">
        <v>0</v>
      </c>
      <c r="G66" s="34">
        <v>0</v>
      </c>
      <c r="H66" s="34">
        <v>3.7000000000000002E-3</v>
      </c>
      <c r="I66" s="34">
        <v>0</v>
      </c>
      <c r="J66" s="34">
        <v>7.85E-2</v>
      </c>
      <c r="K66" s="34">
        <v>3.27E-2</v>
      </c>
      <c r="L66" s="34">
        <v>0</v>
      </c>
      <c r="M66" s="34">
        <v>7.3200000000000001E-2</v>
      </c>
      <c r="N66" s="34"/>
      <c r="O66" s="89">
        <f t="shared" si="32"/>
        <v>3.3369888760026126E-2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</v>
      </c>
      <c r="G67" s="34">
        <v>0.20369999999999999</v>
      </c>
      <c r="H67" s="34">
        <v>0.19689999999999999</v>
      </c>
      <c r="I67" s="34">
        <v>0.19689999999999999</v>
      </c>
      <c r="J67" s="34">
        <v>0.19689999999999999</v>
      </c>
      <c r="K67" s="34">
        <v>0.23380000000000001</v>
      </c>
      <c r="L67" s="34">
        <v>0</v>
      </c>
      <c r="M67" s="34">
        <v>0.27600000000000002</v>
      </c>
      <c r="N67" s="34"/>
      <c r="O67" s="89">
        <f t="shared" si="32"/>
        <v>0.18202937804320304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0.1731</v>
      </c>
      <c r="E68" s="34">
        <v>0.30470000000000003</v>
      </c>
      <c r="F68" s="34">
        <v>0</v>
      </c>
      <c r="G68" s="34">
        <v>0.97070000000000001</v>
      </c>
      <c r="H68" s="34">
        <v>0.44230000000000003</v>
      </c>
      <c r="I68" s="34">
        <v>0.68089999999999995</v>
      </c>
      <c r="J68" s="34">
        <v>0.65959999999999996</v>
      </c>
      <c r="K68" s="34">
        <v>0.6986</v>
      </c>
      <c r="L68" s="34">
        <v>0</v>
      </c>
      <c r="M68" s="34">
        <v>1.7415</v>
      </c>
      <c r="N68" s="34"/>
      <c r="O68" s="89">
        <f t="shared" si="32"/>
        <v>0.47751126419919726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</v>
      </c>
      <c r="J69" s="458">
        <v>0.37019999999999997</v>
      </c>
      <c r="K69" s="458">
        <v>0</v>
      </c>
      <c r="L69" s="458">
        <v>0</v>
      </c>
      <c r="M69" s="458">
        <v>0</v>
      </c>
      <c r="N69" s="34"/>
      <c r="O69" s="89">
        <f t="shared" si="32"/>
        <v>1.9844658904353805E-2</v>
      </c>
    </row>
    <row r="70" spans="1:15" ht="28.8" x14ac:dyDescent="0.3">
      <c r="A70" s="349">
        <v>5</v>
      </c>
      <c r="B70" s="353" t="s">
        <v>71</v>
      </c>
      <c r="C70" s="354">
        <f t="shared" ref="C70:K70" si="34">SUM(C71:C73,C77:C78)</f>
        <v>0</v>
      </c>
      <c r="D70" s="354">
        <f t="shared" si="34"/>
        <v>3.3126615047000003</v>
      </c>
      <c r="E70" s="354">
        <f t="shared" si="34"/>
        <v>5.0348938478000003</v>
      </c>
      <c r="F70" s="354">
        <f t="shared" si="34"/>
        <v>0</v>
      </c>
      <c r="G70" s="354">
        <f t="shared" si="34"/>
        <v>5.0348938478000003</v>
      </c>
      <c r="H70" s="354">
        <f t="shared" si="34"/>
        <v>5.0348938478000003</v>
      </c>
      <c r="I70" s="354">
        <f t="shared" si="34"/>
        <v>5.0348938478000003</v>
      </c>
      <c r="J70" s="354">
        <f t="shared" si="34"/>
        <v>5.4960846254</v>
      </c>
      <c r="K70" s="354">
        <f t="shared" si="34"/>
        <v>5.0348938478000003</v>
      </c>
      <c r="L70" s="354"/>
      <c r="M70" s="354">
        <f>SUM(M71:M73,M77:M78)</f>
        <v>5.0348938478000003</v>
      </c>
      <c r="N70" s="351"/>
      <c r="O70" s="352">
        <f t="shared" si="32"/>
        <v>4.5881177043841213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1.7579</v>
      </c>
      <c r="E71" s="34">
        <v>2.5846</v>
      </c>
      <c r="F71" s="34">
        <v>0</v>
      </c>
      <c r="G71" s="34">
        <v>2.5846</v>
      </c>
      <c r="H71" s="34">
        <v>2.5846</v>
      </c>
      <c r="I71" s="34">
        <v>2.5846</v>
      </c>
      <c r="J71" s="34">
        <v>2.8277999999999999</v>
      </c>
      <c r="K71" s="34">
        <v>2.5846</v>
      </c>
      <c r="L71" s="34">
        <v>0</v>
      </c>
      <c r="M71" s="34">
        <v>2.5846</v>
      </c>
      <c r="N71" s="39"/>
      <c r="O71" s="89">
        <f t="shared" si="32"/>
        <v>2.3713097734265434</v>
      </c>
    </row>
    <row r="72" spans="1:15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0.74516150470000009</v>
      </c>
      <c r="E72" s="39">
        <f t="shared" ref="E72:K72" si="35">E71*0.423893</f>
        <v>1.0955938478</v>
      </c>
      <c r="F72" s="39">
        <f t="shared" si="35"/>
        <v>0</v>
      </c>
      <c r="G72" s="39">
        <f t="shared" si="35"/>
        <v>1.0955938478</v>
      </c>
      <c r="H72" s="39">
        <f t="shared" si="35"/>
        <v>1.0955938478</v>
      </c>
      <c r="I72" s="39">
        <f t="shared" si="35"/>
        <v>1.0955938478</v>
      </c>
      <c r="J72" s="39">
        <f t="shared" si="35"/>
        <v>1.1986846254000001</v>
      </c>
      <c r="K72" s="39">
        <f t="shared" si="35"/>
        <v>1.0955938478</v>
      </c>
      <c r="L72" s="39"/>
      <c r="M72" s="39">
        <f t="shared" ref="M72" si="36">M71*0.423893</f>
        <v>1.0955938478</v>
      </c>
      <c r="N72" s="39"/>
      <c r="O72" s="89">
        <f t="shared" si="32"/>
        <v>1.0051816137870977</v>
      </c>
    </row>
    <row r="73" spans="1:15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0.59090000000000009</v>
      </c>
      <c r="E73" s="43">
        <f t="shared" si="37"/>
        <v>1.0224</v>
      </c>
      <c r="F73" s="43">
        <f t="shared" si="37"/>
        <v>0</v>
      </c>
      <c r="G73" s="43">
        <f t="shared" ref="G73:K73" si="39">SUM(G74:G76)</f>
        <v>1.0224</v>
      </c>
      <c r="H73" s="43">
        <f t="shared" si="39"/>
        <v>1.0224</v>
      </c>
      <c r="I73" s="43">
        <f t="shared" si="39"/>
        <v>1.0224</v>
      </c>
      <c r="J73" s="43">
        <f t="shared" si="37"/>
        <v>1.1067999999999998</v>
      </c>
      <c r="K73" s="43">
        <f t="shared" si="39"/>
        <v>1.0224</v>
      </c>
      <c r="L73" s="43"/>
      <c r="M73" s="43">
        <f t="shared" ref="M73" si="40">SUM(M74:M76)</f>
        <v>1.0224</v>
      </c>
      <c r="N73" s="43"/>
      <c r="O73" s="75">
        <f t="shared" si="32"/>
        <v>0.90879181649260776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0.52780000000000005</v>
      </c>
      <c r="E74" s="34">
        <v>0.91320000000000001</v>
      </c>
      <c r="F74" s="34">
        <v>0</v>
      </c>
      <c r="G74" s="34">
        <v>0.91320000000000001</v>
      </c>
      <c r="H74" s="34">
        <v>0.91320000000000001</v>
      </c>
      <c r="I74" s="34">
        <v>0.91320000000000001</v>
      </c>
      <c r="J74" s="34">
        <v>0.99329999999999996</v>
      </c>
      <c r="K74" s="34">
        <v>0.91320000000000001</v>
      </c>
      <c r="L74" s="34">
        <v>0</v>
      </c>
      <c r="M74" s="34">
        <v>0.91320000000000001</v>
      </c>
      <c r="N74" s="39"/>
      <c r="O74" s="89">
        <f t="shared" si="32"/>
        <v>0.81198218688414014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5.6000000000000001E-2</v>
      </c>
      <c r="E75" s="34">
        <v>9.69E-2</v>
      </c>
      <c r="F75" s="34">
        <v>0</v>
      </c>
      <c r="G75" s="34">
        <v>9.69E-2</v>
      </c>
      <c r="H75" s="34">
        <v>9.69E-2</v>
      </c>
      <c r="I75" s="34">
        <v>9.69E-2</v>
      </c>
      <c r="J75" s="34">
        <v>0.1007</v>
      </c>
      <c r="K75" s="34">
        <v>9.69E-2</v>
      </c>
      <c r="L75" s="34">
        <v>0</v>
      </c>
      <c r="M75" s="34">
        <v>9.69E-2</v>
      </c>
      <c r="N75" s="39"/>
      <c r="O75" s="89">
        <f t="shared" si="32"/>
        <v>8.5906439552548633E-2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7.1000000000000004E-3</v>
      </c>
      <c r="E76" s="34">
        <v>1.23E-2</v>
      </c>
      <c r="F76" s="34">
        <v>0</v>
      </c>
      <c r="G76" s="34">
        <v>1.23E-2</v>
      </c>
      <c r="H76" s="34">
        <v>1.23E-2</v>
      </c>
      <c r="I76" s="34">
        <v>1.23E-2</v>
      </c>
      <c r="J76" s="34">
        <v>1.2800000000000001E-2</v>
      </c>
      <c r="K76" s="34">
        <v>1.23E-2</v>
      </c>
      <c r="L76" s="34">
        <v>0</v>
      </c>
      <c r="M76" s="34">
        <v>1.23E-2</v>
      </c>
      <c r="N76" s="39"/>
      <c r="O76" s="89">
        <f t="shared" si="32"/>
        <v>1.0903190055919174E-2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0.16600000000000001</v>
      </c>
      <c r="E77" s="34">
        <v>0.25490000000000002</v>
      </c>
      <c r="F77" s="34">
        <v>0</v>
      </c>
      <c r="G77" s="34">
        <v>0.25490000000000002</v>
      </c>
      <c r="H77" s="34">
        <v>0.25490000000000002</v>
      </c>
      <c r="I77" s="34">
        <v>0.25490000000000002</v>
      </c>
      <c r="J77" s="34">
        <v>0.27810000000000001</v>
      </c>
      <c r="K77" s="34">
        <v>0.25490000000000002</v>
      </c>
      <c r="L77" s="34">
        <v>0</v>
      </c>
      <c r="M77" s="34">
        <v>0.25490000000000002</v>
      </c>
      <c r="N77" s="39"/>
      <c r="O77" s="89">
        <f t="shared" si="32"/>
        <v>0.23180534211780862</v>
      </c>
    </row>
    <row r="78" spans="1:15" x14ac:dyDescent="0.3">
      <c r="A78" s="595"/>
      <c r="B78" t="s">
        <v>117</v>
      </c>
      <c r="C78" s="34">
        <v>0</v>
      </c>
      <c r="D78" s="34">
        <v>5.2699999999999997E-2</v>
      </c>
      <c r="E78" s="34">
        <v>7.7399999999999997E-2</v>
      </c>
      <c r="F78" s="34">
        <v>0</v>
      </c>
      <c r="G78" s="34">
        <v>7.7399999999999997E-2</v>
      </c>
      <c r="H78" s="34">
        <v>7.7399999999999997E-2</v>
      </c>
      <c r="I78" s="34">
        <v>7.7399999999999997E-2</v>
      </c>
      <c r="J78" s="34">
        <v>8.4699999999999998E-2</v>
      </c>
      <c r="K78" s="34">
        <v>7.7399999999999997E-2</v>
      </c>
      <c r="L78" s="34">
        <v>0</v>
      </c>
      <c r="M78" s="34">
        <v>7.7399999999999997E-2</v>
      </c>
      <c r="N78" s="39"/>
      <c r="O78" s="89">
        <f t="shared" si="32"/>
        <v>7.1029158560062144E-2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0.39789999999999998</v>
      </c>
      <c r="E79" s="354">
        <f t="shared" ref="E79:J79" si="41">SUM(E80:E82)</f>
        <v>0.49569999999999997</v>
      </c>
      <c r="F79" s="354">
        <f>SUM(F80:F82)</f>
        <v>0</v>
      </c>
      <c r="G79" s="354">
        <f t="shared" ref="G79:K79" si="42">SUM(G80:G82)</f>
        <v>0.49569999999999997</v>
      </c>
      <c r="H79" s="354">
        <f t="shared" si="42"/>
        <v>0.49569999999999997</v>
      </c>
      <c r="I79" s="354">
        <f t="shared" si="42"/>
        <v>0.49569999999999997</v>
      </c>
      <c r="J79" s="354">
        <f t="shared" si="41"/>
        <v>1.0647</v>
      </c>
      <c r="K79" s="354">
        <f t="shared" si="42"/>
        <v>0.49569999999999997</v>
      </c>
      <c r="L79" s="354"/>
      <c r="M79" s="354">
        <f t="shared" ref="M79" si="43">SUM(M80:M82)</f>
        <v>0.49569999999999997</v>
      </c>
      <c r="N79" s="354"/>
      <c r="O79" s="352">
        <f t="shared" si="32"/>
        <v>0.49942651306298258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0.18809999999999999</v>
      </c>
      <c r="E80" s="34">
        <v>0.28589999999999999</v>
      </c>
      <c r="F80" s="34">
        <v>0</v>
      </c>
      <c r="G80" s="34">
        <v>0.28589999999999999</v>
      </c>
      <c r="H80" s="34">
        <v>0.28589999999999999</v>
      </c>
      <c r="I80" s="34">
        <v>0.28589999999999999</v>
      </c>
      <c r="J80" s="34">
        <v>0.31209999999999999</v>
      </c>
      <c r="K80" s="34">
        <v>0.28589999999999999</v>
      </c>
      <c r="L80" s="34">
        <v>0</v>
      </c>
      <c r="M80" s="34">
        <v>0.28589999999999999</v>
      </c>
      <c r="N80" s="39"/>
      <c r="O80" s="89">
        <f t="shared" si="32"/>
        <v>0.26052959017458921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0.20979999999999999</v>
      </c>
      <c r="E81" s="34">
        <v>0.20979999999999999</v>
      </c>
      <c r="F81" s="34">
        <v>0</v>
      </c>
      <c r="G81" s="34">
        <v>0.20979999999999999</v>
      </c>
      <c r="H81" s="34">
        <v>0.20979999999999999</v>
      </c>
      <c r="I81" s="34">
        <v>0.20979999999999999</v>
      </c>
      <c r="J81" s="34">
        <v>0.20979999999999999</v>
      </c>
      <c r="K81" s="34">
        <v>0.20979999999999999</v>
      </c>
      <c r="L81" s="34">
        <v>0</v>
      </c>
      <c r="M81" s="34">
        <v>0.20979999999999999</v>
      </c>
      <c r="N81" s="39"/>
      <c r="O81" s="89">
        <f t="shared" si="32"/>
        <v>0.20980000000000001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/>
      <c r="J82" s="39">
        <f>SUM(J83)</f>
        <v>0.54279999999999995</v>
      </c>
      <c r="K82" s="39"/>
      <c r="L82" s="39"/>
      <c r="M82" s="39"/>
      <c r="N82" s="39"/>
      <c r="O82" s="89">
        <f t="shared" si="32"/>
        <v>2.9096922888393426E-2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0.54279999999999995</v>
      </c>
      <c r="K83" s="34">
        <v>0</v>
      </c>
      <c r="L83" s="34">
        <v>0</v>
      </c>
      <c r="M83" s="34">
        <v>0</v>
      </c>
      <c r="N83" s="39"/>
      <c r="O83" s="89">
        <f t="shared" si="32"/>
        <v>2.9096922888393426E-2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M84" si="44">SUM(E85:E86)</f>
        <v>0</v>
      </c>
      <c r="F84" s="354">
        <f>SUM(F85:F86)</f>
        <v>0</v>
      </c>
      <c r="G84" s="354">
        <f t="shared" si="44"/>
        <v>0</v>
      </c>
      <c r="H84" s="354">
        <f t="shared" si="44"/>
        <v>0</v>
      </c>
      <c r="I84" s="354">
        <f t="shared" si="44"/>
        <v>0</v>
      </c>
      <c r="J84" s="354">
        <f t="shared" si="44"/>
        <v>0</v>
      </c>
      <c r="K84" s="354">
        <f t="shared" si="44"/>
        <v>0</v>
      </c>
      <c r="L84" s="354"/>
      <c r="M84" s="354">
        <f t="shared" si="44"/>
        <v>0</v>
      </c>
      <c r="N84" s="354"/>
      <c r="O84" s="352">
        <f t="shared" si="32"/>
        <v>0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9"/>
      <c r="O85" s="89">
        <f t="shared" si="32"/>
        <v>0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9"/>
      <c r="O86" s="89">
        <f t="shared" si="32"/>
        <v>0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M87" si="45">SUM(E88:E91)</f>
        <v>0</v>
      </c>
      <c r="F87" s="354">
        <f>SUM(F88:F91)</f>
        <v>0</v>
      </c>
      <c r="G87" s="354">
        <f t="shared" si="45"/>
        <v>0</v>
      </c>
      <c r="H87" s="354">
        <f t="shared" si="45"/>
        <v>0</v>
      </c>
      <c r="I87" s="354">
        <f t="shared" si="45"/>
        <v>0</v>
      </c>
      <c r="J87" s="354">
        <f t="shared" si="45"/>
        <v>0</v>
      </c>
      <c r="K87" s="354">
        <f t="shared" si="45"/>
        <v>0</v>
      </c>
      <c r="L87" s="354"/>
      <c r="M87" s="354">
        <f t="shared" si="45"/>
        <v>0</v>
      </c>
      <c r="N87" s="354"/>
      <c r="O87" s="352">
        <f t="shared" si="32"/>
        <v>0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9"/>
      <c r="O88" s="89">
        <f t="shared" si="32"/>
        <v>0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9"/>
      <c r="O89" s="89">
        <f t="shared" si="32"/>
        <v>0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9"/>
      <c r="O90" s="89">
        <f t="shared" si="32"/>
        <v>0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9"/>
      <c r="O91" s="89">
        <f t="shared" si="32"/>
        <v>0</v>
      </c>
    </row>
    <row r="92" spans="1:17" x14ac:dyDescent="0.3">
      <c r="A92" s="349">
        <v>9</v>
      </c>
      <c r="B92" s="350" t="s">
        <v>51</v>
      </c>
      <c r="C92" s="354">
        <f t="shared" ref="C92:K92" si="46">SUM(C95,C97)</f>
        <v>0</v>
      </c>
      <c r="D92" s="354">
        <f t="shared" si="46"/>
        <v>0.41477332131381967</v>
      </c>
      <c r="E92" s="354">
        <f t="shared" si="46"/>
        <v>0.59301769198865051</v>
      </c>
      <c r="F92" s="354">
        <f t="shared" si="46"/>
        <v>0</v>
      </c>
      <c r="G92" s="354">
        <f t="shared" si="46"/>
        <v>0.68480844589265055</v>
      </c>
      <c r="H92" s="354">
        <f t="shared" si="46"/>
        <v>0.64549580091665049</v>
      </c>
      <c r="I92" s="354">
        <f t="shared" si="46"/>
        <v>0.66547827411665039</v>
      </c>
      <c r="J92" s="354">
        <f t="shared" si="46"/>
        <v>0.75678182466552724</v>
      </c>
      <c r="K92" s="354">
        <f t="shared" si="46"/>
        <v>0.72013922792465057</v>
      </c>
      <c r="L92" s="354"/>
      <c r="M92" s="354">
        <f>SUM(M95,M97)</f>
        <v>0.84539675384465052</v>
      </c>
      <c r="N92" s="354"/>
      <c r="O92" s="352">
        <f t="shared" si="32"/>
        <v>0.59968661929489619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507">
        <v>0</v>
      </c>
      <c r="N93" s="268"/>
      <c r="O93" s="357">
        <f t="shared" si="32"/>
        <v>0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47">SUM(C87,C84,C79,C70,C63)+C93</f>
        <v>0</v>
      </c>
      <c r="D94" s="360">
        <f t="shared" si="47"/>
        <v>4.8757855047000005</v>
      </c>
      <c r="E94" s="360">
        <f t="shared" si="47"/>
        <v>6.9711018478</v>
      </c>
      <c r="F94" s="360">
        <f t="shared" si="47"/>
        <v>0</v>
      </c>
      <c r="G94" s="360">
        <f t="shared" si="47"/>
        <v>8.050129847800001</v>
      </c>
      <c r="H94" s="360">
        <f t="shared" si="47"/>
        <v>7.5879978478000005</v>
      </c>
      <c r="I94" s="360">
        <f t="shared" si="47"/>
        <v>7.8228978478000002</v>
      </c>
      <c r="J94" s="360">
        <f t="shared" si="47"/>
        <v>8.8961986254000003</v>
      </c>
      <c r="K94" s="360">
        <f t="shared" si="47"/>
        <v>8.465453847800001</v>
      </c>
      <c r="L94" s="360">
        <f t="shared" si="47"/>
        <v>0</v>
      </c>
      <c r="M94" s="360">
        <f t="shared" si="47"/>
        <v>9.9378938478000016</v>
      </c>
      <c r="N94" s="361"/>
      <c r="O94" s="455">
        <f t="shared" si="32"/>
        <v>7.0494970999070876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K95" si="48">SUM(C96:C96)</f>
        <v>0</v>
      </c>
      <c r="D95" s="354">
        <f t="shared" si="48"/>
        <v>0.10157723941941511</v>
      </c>
      <c r="E95" s="354">
        <f t="shared" si="48"/>
        <v>0.14522896479521741</v>
      </c>
      <c r="F95" s="354">
        <f t="shared" si="48"/>
        <v>0</v>
      </c>
      <c r="G95" s="354">
        <f t="shared" si="48"/>
        <v>0.16770835511921742</v>
      </c>
      <c r="H95" s="354">
        <f t="shared" si="48"/>
        <v>0.15808075916321743</v>
      </c>
      <c r="I95" s="354">
        <f t="shared" si="48"/>
        <v>0.16297443086321742</v>
      </c>
      <c r="J95" s="354">
        <f t="shared" si="48"/>
        <v>0.18533450596295822</v>
      </c>
      <c r="K95" s="354">
        <f t="shared" si="48"/>
        <v>0.17636080001121743</v>
      </c>
      <c r="L95" s="354"/>
      <c r="M95" s="354">
        <f>SUM(M96:M96)</f>
        <v>0.20703614253121744</v>
      </c>
      <c r="N95" s="354"/>
      <c r="O95" s="352">
        <f t="shared" si="32"/>
        <v>0.14686217308236435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49">0.020833*D94</f>
        <v>0.10157723941941511</v>
      </c>
      <c r="E96" s="246">
        <f t="shared" si="49"/>
        <v>0.14522896479521741</v>
      </c>
      <c r="F96" s="246">
        <f t="shared" si="49"/>
        <v>0</v>
      </c>
      <c r="G96" s="246">
        <f t="shared" si="49"/>
        <v>0.16770835511921742</v>
      </c>
      <c r="H96" s="246">
        <f t="shared" si="49"/>
        <v>0.15808075916321743</v>
      </c>
      <c r="I96" s="246">
        <f t="shared" si="49"/>
        <v>0.16297443086321742</v>
      </c>
      <c r="J96" s="246">
        <f t="shared" si="49"/>
        <v>0.18533450596295822</v>
      </c>
      <c r="K96" s="246">
        <f t="shared" si="49"/>
        <v>0.17636080001121743</v>
      </c>
      <c r="L96" s="34"/>
      <c r="M96" s="246">
        <f t="shared" si="49"/>
        <v>0.20703614253121744</v>
      </c>
      <c r="N96" s="39"/>
      <c r="O96" s="246">
        <f t="shared" si="32"/>
        <v>0.14686217308236435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50">SUM(D98,D99)</f>
        <v>0.31319608189440457</v>
      </c>
      <c r="E97" s="354">
        <f t="shared" si="50"/>
        <v>0.44778872719343304</v>
      </c>
      <c r="F97" s="354">
        <f t="shared" si="50"/>
        <v>0</v>
      </c>
      <c r="G97" s="354">
        <f t="shared" si="50"/>
        <v>0.51710009077343311</v>
      </c>
      <c r="H97" s="354">
        <f t="shared" si="50"/>
        <v>0.48741504175343309</v>
      </c>
      <c r="I97" s="354">
        <f t="shared" si="50"/>
        <v>0.502503843253433</v>
      </c>
      <c r="J97" s="354">
        <f t="shared" si="50"/>
        <v>0.57144731870256904</v>
      </c>
      <c r="K97" s="354">
        <f t="shared" si="50"/>
        <v>0.54377842791343312</v>
      </c>
      <c r="L97" s="354"/>
      <c r="M97" s="354">
        <f t="shared" si="50"/>
        <v>0.63836061131343314</v>
      </c>
      <c r="N97" s="354"/>
      <c r="O97" s="352">
        <f t="shared" si="32"/>
        <v>0.45282444621253182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51">D96</f>
        <v>0.10157723941941511</v>
      </c>
      <c r="E98" s="39">
        <f t="shared" si="51"/>
        <v>0.14522896479521741</v>
      </c>
      <c r="F98" s="39">
        <f t="shared" si="51"/>
        <v>0</v>
      </c>
      <c r="G98" s="39">
        <f t="shared" si="51"/>
        <v>0.16770835511921742</v>
      </c>
      <c r="H98" s="39">
        <f t="shared" si="51"/>
        <v>0.15808075916321743</v>
      </c>
      <c r="I98" s="39">
        <f t="shared" si="51"/>
        <v>0.16297443086321742</v>
      </c>
      <c r="J98" s="39">
        <f t="shared" si="51"/>
        <v>0.18533450596295822</v>
      </c>
      <c r="K98" s="39">
        <f t="shared" si="51"/>
        <v>0.17636080001121743</v>
      </c>
      <c r="L98" s="39"/>
      <c r="M98" s="39">
        <f t="shared" si="51"/>
        <v>0.20703614253121744</v>
      </c>
      <c r="N98" s="39"/>
      <c r="O98" s="246">
        <f t="shared" si="32"/>
        <v>0.14686217308236435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52">0.043402*D94</f>
        <v>0.21161884247498944</v>
      </c>
      <c r="E99" s="246">
        <f t="shared" si="52"/>
        <v>0.30255976239821564</v>
      </c>
      <c r="F99" s="246">
        <f t="shared" si="52"/>
        <v>0</v>
      </c>
      <c r="G99" s="246">
        <f t="shared" si="52"/>
        <v>0.34939173565421566</v>
      </c>
      <c r="H99" s="246">
        <f t="shared" si="52"/>
        <v>0.32933428259021563</v>
      </c>
      <c r="I99" s="246">
        <f t="shared" si="52"/>
        <v>0.33952941239021561</v>
      </c>
      <c r="J99" s="246">
        <f t="shared" si="52"/>
        <v>0.38611281273961084</v>
      </c>
      <c r="K99" s="246">
        <f t="shared" si="52"/>
        <v>0.36741762790221566</v>
      </c>
      <c r="L99" s="34"/>
      <c r="M99" s="246">
        <f t="shared" si="52"/>
        <v>0.4313244687822157</v>
      </c>
      <c r="N99" s="39"/>
      <c r="O99" s="246">
        <f t="shared" si="32"/>
        <v>0.30596227313016744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1.5900000000000001E-2</v>
      </c>
      <c r="E100" s="509">
        <v>1.5900000000000001E-2</v>
      </c>
      <c r="F100" s="509">
        <v>0</v>
      </c>
      <c r="G100" s="509">
        <v>1.5900000000000001E-2</v>
      </c>
      <c r="H100" s="509">
        <v>1.5900000000000001E-2</v>
      </c>
      <c r="I100" s="509">
        <v>1.5900000000000001E-2</v>
      </c>
      <c r="J100" s="509">
        <v>1.5900000000000001E-2</v>
      </c>
      <c r="K100" s="509">
        <v>1.5900000000000001E-2</v>
      </c>
      <c r="L100" s="509">
        <v>0</v>
      </c>
      <c r="M100" s="509">
        <v>1.5900000000000001E-2</v>
      </c>
      <c r="N100" s="367"/>
      <c r="O100" s="368">
        <f t="shared" si="32"/>
        <v>1.5900000000000001E-2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53">SUM(D92,D94,D100)</f>
        <v>5.3064588260138201</v>
      </c>
      <c r="E101" s="340">
        <f t="shared" si="53"/>
        <v>7.5800195397886512</v>
      </c>
      <c r="F101" s="340">
        <f t="shared" si="53"/>
        <v>0</v>
      </c>
      <c r="G101" s="340">
        <f t="shared" si="53"/>
        <v>8.7508382936926523</v>
      </c>
      <c r="H101" s="340">
        <f t="shared" si="53"/>
        <v>8.2493936487166515</v>
      </c>
      <c r="I101" s="340">
        <f t="shared" si="53"/>
        <v>8.5042761219166501</v>
      </c>
      <c r="J101" s="340">
        <f t="shared" si="53"/>
        <v>9.6688804500655277</v>
      </c>
      <c r="K101" s="340">
        <f t="shared" si="53"/>
        <v>9.2014930757246525</v>
      </c>
      <c r="L101" s="340">
        <f t="shared" si="53"/>
        <v>0</v>
      </c>
      <c r="M101" s="340">
        <f t="shared" si="53"/>
        <v>10.799190601644652</v>
      </c>
      <c r="N101" s="356"/>
      <c r="O101" s="467">
        <f t="shared" si="32"/>
        <v>7.6650837192019843</v>
      </c>
      <c r="P101" s="335" t="s">
        <v>326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0.31200889267271503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26</v>
      </c>
      <c r="E107" s="1">
        <v>90</v>
      </c>
      <c r="F107" s="1">
        <v>0</v>
      </c>
      <c r="G107" s="1">
        <v>3</v>
      </c>
      <c r="H107" s="1">
        <v>60</v>
      </c>
      <c r="I107" s="1">
        <v>0</v>
      </c>
      <c r="J107" s="1">
        <v>7</v>
      </c>
      <c r="K107" s="1">
        <v>78</v>
      </c>
      <c r="L107" s="1">
        <v>7</v>
      </c>
      <c r="M107" s="1">
        <v>41</v>
      </c>
      <c r="O107" s="1">
        <f>SUM(C107:M107)</f>
        <v>312</v>
      </c>
    </row>
    <row r="108" spans="1:17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256682.14</v>
      </c>
      <c r="E109" s="505">
        <v>625166.87</v>
      </c>
      <c r="F109" s="504">
        <v>0</v>
      </c>
      <c r="G109" s="505">
        <v>14177.33</v>
      </c>
      <c r="H109" s="505">
        <v>306653.69</v>
      </c>
      <c r="I109" s="504">
        <v>0</v>
      </c>
      <c r="J109" s="503">
        <v>38746.46</v>
      </c>
      <c r="K109" s="505">
        <v>416263.25</v>
      </c>
      <c r="L109" s="505">
        <v>24072.34</v>
      </c>
      <c r="M109" s="505">
        <v>206109.73</v>
      </c>
      <c r="N109" s="342"/>
      <c r="O109" s="344">
        <f>SUM(C109:M109)</f>
        <v>1887871.81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206</v>
      </c>
      <c r="G110" s="348" t="s">
        <v>64</v>
      </c>
      <c r="H110" s="348" t="s">
        <v>65</v>
      </c>
      <c r="I110" s="348" t="s">
        <v>193</v>
      </c>
      <c r="J110" s="348" t="s">
        <v>111</v>
      </c>
      <c r="K110" s="348" t="s">
        <v>66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M111" si="54">SUM(D112:D117)</f>
        <v>1.1795279999999999</v>
      </c>
      <c r="E111" s="354">
        <f t="shared" si="54"/>
        <v>1.430812</v>
      </c>
      <c r="F111" s="354">
        <f t="shared" si="54"/>
        <v>0</v>
      </c>
      <c r="G111" s="354">
        <f t="shared" si="54"/>
        <v>2.0724399999999998</v>
      </c>
      <c r="H111" s="354">
        <f t="shared" si="54"/>
        <v>2.1622080000000001</v>
      </c>
      <c r="I111" s="354"/>
      <c r="J111" s="354">
        <f t="shared" si="54"/>
        <v>2.8871600000000002</v>
      </c>
      <c r="K111" s="354">
        <f>SUM(K112:K117)</f>
        <v>3.0304640000000003</v>
      </c>
      <c r="L111" s="354">
        <f t="shared" si="54"/>
        <v>4.1681840000000001</v>
      </c>
      <c r="M111" s="354">
        <f t="shared" si="54"/>
        <v>4.25718</v>
      </c>
      <c r="N111" s="351"/>
      <c r="O111" s="352">
        <f t="shared" ref="O111:O149" si="55">(C111*$C$109+D111*$D$109+E111*$E$109+F111*$F$109+G111*$G$109+H111*$H$109+I111*$I$109+J111*$J$109+K111*$K$109+L111*$L$109+M111*$M$109)/$O$109</f>
        <v>2.2463458174390771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0</v>
      </c>
      <c r="G112" s="34">
        <v>1.2935000000000001</v>
      </c>
      <c r="H112" s="34">
        <v>1.3602000000000001</v>
      </c>
      <c r="I112" s="34">
        <v>0</v>
      </c>
      <c r="J112" s="34">
        <v>1.1910000000000001</v>
      </c>
      <c r="K112" s="34">
        <v>1.8940999999999999</v>
      </c>
      <c r="L112" s="34">
        <v>2.1970999999999998</v>
      </c>
      <c r="M112" s="34">
        <v>2.4394999999999998</v>
      </c>
      <c r="N112" s="34"/>
      <c r="O112" s="89">
        <f t="shared" si="55"/>
        <v>1.3737017083463945</v>
      </c>
    </row>
    <row r="113" spans="1:15" x14ac:dyDescent="0.3">
      <c r="A113" s="2" t="s">
        <v>4</v>
      </c>
      <c r="B113" t="s">
        <v>31</v>
      </c>
      <c r="C113" s="39">
        <f t="shared" ref="C113:M113" si="56">C112*0.04</f>
        <v>0</v>
      </c>
      <c r="D113" s="39">
        <f t="shared" si="56"/>
        <v>3.1427999999999998E-2</v>
      </c>
      <c r="E113" s="39">
        <f t="shared" si="56"/>
        <v>3.6212000000000001E-2</v>
      </c>
      <c r="F113" s="39">
        <f t="shared" si="56"/>
        <v>0</v>
      </c>
      <c r="G113" s="39">
        <f t="shared" si="56"/>
        <v>5.1740000000000008E-2</v>
      </c>
      <c r="H113" s="39">
        <f t="shared" si="56"/>
        <v>5.4408000000000005E-2</v>
      </c>
      <c r="I113" s="39"/>
      <c r="J113" s="39">
        <f>J112*0.06</f>
        <v>7.1459999999999996E-2</v>
      </c>
      <c r="K113" s="39">
        <f t="shared" si="56"/>
        <v>7.5763999999999998E-2</v>
      </c>
      <c r="L113" s="39">
        <f t="shared" si="56"/>
        <v>8.788399999999999E-2</v>
      </c>
      <c r="M113" s="39">
        <f t="shared" si="56"/>
        <v>9.758E-2</v>
      </c>
      <c r="N113" s="34"/>
      <c r="O113" s="89">
        <f t="shared" si="55"/>
        <v>5.5436947225055502E-2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4.8300000000000003E-2</v>
      </c>
      <c r="E114" s="34">
        <v>4.3799999999999999E-2</v>
      </c>
      <c r="F114" s="34">
        <v>0</v>
      </c>
      <c r="G114" s="34">
        <v>0</v>
      </c>
      <c r="H114" s="34">
        <v>1.8100000000000002E-2</v>
      </c>
      <c r="I114" s="34">
        <v>0</v>
      </c>
      <c r="J114" s="34">
        <v>7.6600000000000001E-2</v>
      </c>
      <c r="K114" s="34">
        <v>4.2099999999999999E-2</v>
      </c>
      <c r="L114" s="34">
        <v>0.25109999999999999</v>
      </c>
      <c r="M114" s="34">
        <v>5.6500000000000002E-2</v>
      </c>
      <c r="N114" s="34"/>
      <c r="O114" s="89">
        <f t="shared" si="55"/>
        <v>4.4236538516351918E-2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</v>
      </c>
      <c r="G115" s="34">
        <v>0.20369999999999999</v>
      </c>
      <c r="H115" s="34">
        <v>0.19689999999999999</v>
      </c>
      <c r="I115" s="34">
        <v>0</v>
      </c>
      <c r="J115" s="34">
        <v>0.19689999999999999</v>
      </c>
      <c r="K115" s="34">
        <v>0.2339</v>
      </c>
      <c r="L115" s="34">
        <v>0.2339</v>
      </c>
      <c r="M115" s="34">
        <v>0.27610000000000001</v>
      </c>
      <c r="N115" s="34"/>
      <c r="O115" s="89">
        <f t="shared" si="55"/>
        <v>0.19583248542971782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0.18429999999999999</v>
      </c>
      <c r="E116" s="34">
        <v>0.27660000000000001</v>
      </c>
      <c r="F116" s="34">
        <v>0</v>
      </c>
      <c r="G116" s="34">
        <v>0.52349999999999997</v>
      </c>
      <c r="H116" s="34">
        <v>0.53259999999999996</v>
      </c>
      <c r="I116" s="34">
        <v>0</v>
      </c>
      <c r="J116" s="34">
        <v>0.98099999999999998</v>
      </c>
      <c r="K116" s="34">
        <v>0.78459999999999996</v>
      </c>
      <c r="L116" s="34">
        <v>1.3982000000000001</v>
      </c>
      <c r="M116" s="34">
        <v>1.3875</v>
      </c>
      <c r="N116" s="34"/>
      <c r="O116" s="89">
        <f t="shared" si="55"/>
        <v>0.569540196463869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0.37019999999999997</v>
      </c>
      <c r="K117" s="34">
        <v>0</v>
      </c>
      <c r="L117" s="34">
        <v>0</v>
      </c>
      <c r="M117" s="34">
        <v>0</v>
      </c>
      <c r="N117" s="34"/>
      <c r="O117" s="89">
        <f t="shared" si="55"/>
        <v>7.5979414576882731E-3</v>
      </c>
    </row>
    <row r="118" spans="1:15" ht="28.8" x14ac:dyDescent="0.3">
      <c r="A118" s="349">
        <v>5</v>
      </c>
      <c r="B118" s="353" t="s">
        <v>71</v>
      </c>
      <c r="C118" s="354">
        <f t="shared" ref="C118:H118" si="57">SUM(C119:C121,C125:C126)</f>
        <v>0</v>
      </c>
      <c r="D118" s="354">
        <f t="shared" si="57"/>
        <v>3.2763564768000002</v>
      </c>
      <c r="E118" s="354">
        <f t="shared" si="57"/>
        <v>5.1827085626999994</v>
      </c>
      <c r="F118" s="354">
        <f t="shared" si="57"/>
        <v>0</v>
      </c>
      <c r="G118" s="354">
        <f t="shared" si="57"/>
        <v>5.1827085626999994</v>
      </c>
      <c r="H118" s="354">
        <f t="shared" si="57"/>
        <v>5.1827085626999994</v>
      </c>
      <c r="I118" s="354"/>
      <c r="J118" s="354">
        <f>SUM(J119:J121,J125:J126)</f>
        <v>5.6574361485000004</v>
      </c>
      <c r="K118" s="354">
        <f>SUM(K119:K121,K125:K126)</f>
        <v>5.1827085626999994</v>
      </c>
      <c r="L118" s="354">
        <f>SUM(L119:L121,L125:L126)</f>
        <v>5.1827085626999994</v>
      </c>
      <c r="M118" s="354">
        <f>SUM(M119:M121,M125:M126)</f>
        <v>5.1827085626999994</v>
      </c>
      <c r="N118" s="351"/>
      <c r="O118" s="352">
        <f t="shared" si="55"/>
        <v>4.9332570283883665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1.7376</v>
      </c>
      <c r="E119" s="34">
        <v>2.6638999999999999</v>
      </c>
      <c r="F119" s="34">
        <v>0</v>
      </c>
      <c r="G119" s="34">
        <v>2.6638999999999999</v>
      </c>
      <c r="H119" s="34">
        <v>2.6638999999999999</v>
      </c>
      <c r="I119" s="34">
        <v>0</v>
      </c>
      <c r="J119" s="34">
        <v>2.9144999999999999</v>
      </c>
      <c r="K119" s="34">
        <v>2.6638999999999999</v>
      </c>
      <c r="L119" s="34">
        <v>2.6638999999999999</v>
      </c>
      <c r="M119" s="34">
        <v>2.6638999999999999</v>
      </c>
      <c r="N119" s="39"/>
      <c r="O119" s="89">
        <f t="shared" si="55"/>
        <v>2.5431000589245514</v>
      </c>
    </row>
    <row r="120" spans="1:15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0.73655647680000003</v>
      </c>
      <c r="E120" s="39">
        <f t="shared" ref="E120:M120" si="58">E119*0.423893</f>
        <v>1.1292085626999999</v>
      </c>
      <c r="F120" s="39">
        <f t="shared" si="58"/>
        <v>0</v>
      </c>
      <c r="G120" s="39">
        <f t="shared" si="58"/>
        <v>1.1292085626999999</v>
      </c>
      <c r="H120" s="39">
        <f t="shared" si="58"/>
        <v>1.1292085626999999</v>
      </c>
      <c r="I120" s="39"/>
      <c r="J120" s="39">
        <f t="shared" si="58"/>
        <v>1.2354361485000001</v>
      </c>
      <c r="K120" s="39">
        <f t="shared" si="58"/>
        <v>1.1292085626999999</v>
      </c>
      <c r="L120" s="39">
        <f t="shared" si="58"/>
        <v>1.1292085626999999</v>
      </c>
      <c r="M120" s="39">
        <f t="shared" si="58"/>
        <v>1.1292085626999999</v>
      </c>
      <c r="N120" s="39"/>
      <c r="O120" s="89">
        <f t="shared" si="55"/>
        <v>1.0780023132777048</v>
      </c>
    </row>
    <row r="121" spans="1:15" x14ac:dyDescent="0.3">
      <c r="A121" s="280" t="s">
        <v>8</v>
      </c>
      <c r="B121" s="1" t="s">
        <v>35</v>
      </c>
      <c r="C121" s="43">
        <f t="shared" ref="C121:F121" si="59">SUM(C122:C124)</f>
        <v>0</v>
      </c>
      <c r="D121" s="43">
        <f t="shared" ref="D121" si="60">SUM(D122:D124)</f>
        <v>0.58589999999999998</v>
      </c>
      <c r="E121" s="43">
        <f t="shared" si="59"/>
        <v>1.0474999999999999</v>
      </c>
      <c r="F121" s="43">
        <f t="shared" si="59"/>
        <v>0</v>
      </c>
      <c r="G121" s="43">
        <f t="shared" ref="G121:H121" si="61">SUM(G122:G124)</f>
        <v>1.0474999999999999</v>
      </c>
      <c r="H121" s="43">
        <f t="shared" si="61"/>
        <v>1.0474999999999999</v>
      </c>
      <c r="I121" s="43"/>
      <c r="J121" s="43">
        <f>SUM(J122:J124)</f>
        <v>1.1341000000000001</v>
      </c>
      <c r="K121" s="43">
        <f t="shared" ref="K121:M121" si="62">SUM(K122:K124)</f>
        <v>1.0474999999999999</v>
      </c>
      <c r="L121" s="43">
        <f t="shared" si="62"/>
        <v>1.0474999999999999</v>
      </c>
      <c r="M121" s="43">
        <f t="shared" si="62"/>
        <v>1.0474999999999999</v>
      </c>
      <c r="N121" s="43"/>
      <c r="O121" s="75">
        <f t="shared" si="55"/>
        <v>0.9865164990132459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0.52329999999999999</v>
      </c>
      <c r="E122" s="34">
        <v>0.93569999999999998</v>
      </c>
      <c r="F122" s="34">
        <v>0</v>
      </c>
      <c r="G122" s="34">
        <v>0.93569999999999998</v>
      </c>
      <c r="H122" s="34">
        <v>0.93569999999999998</v>
      </c>
      <c r="I122" s="34">
        <v>0</v>
      </c>
      <c r="J122" s="34">
        <v>1.0178</v>
      </c>
      <c r="K122" s="34">
        <v>0.93569999999999998</v>
      </c>
      <c r="L122" s="34">
        <v>0.93569999999999998</v>
      </c>
      <c r="M122" s="34">
        <v>0.93569999999999998</v>
      </c>
      <c r="N122" s="39"/>
      <c r="O122" s="89">
        <f t="shared" si="55"/>
        <v>0.88131355827968005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5.5500000000000001E-2</v>
      </c>
      <c r="E123" s="34">
        <v>9.9199999999999997E-2</v>
      </c>
      <c r="F123" s="34">
        <v>0</v>
      </c>
      <c r="G123" s="34">
        <v>9.9199999999999997E-2</v>
      </c>
      <c r="H123" s="34">
        <v>9.9199999999999997E-2</v>
      </c>
      <c r="I123" s="34">
        <v>0</v>
      </c>
      <c r="J123" s="34">
        <v>0.1032</v>
      </c>
      <c r="K123" s="34">
        <v>9.9199999999999997E-2</v>
      </c>
      <c r="L123" s="34">
        <v>9.9199999999999997E-2</v>
      </c>
      <c r="M123" s="34">
        <v>9.9199999999999997E-2</v>
      </c>
      <c r="N123" s="39"/>
      <c r="O123" s="89">
        <f t="shared" si="55"/>
        <v>9.3340479443887667E-2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1.26E-2</v>
      </c>
      <c r="F124" s="34">
        <v>0</v>
      </c>
      <c r="G124" s="34">
        <v>1.26E-2</v>
      </c>
      <c r="H124" s="34">
        <v>1.26E-2</v>
      </c>
      <c r="I124" s="34">
        <v>0</v>
      </c>
      <c r="J124" s="34">
        <v>1.3100000000000001E-2</v>
      </c>
      <c r="K124" s="34">
        <v>1.26E-2</v>
      </c>
      <c r="L124" s="34">
        <v>1.26E-2</v>
      </c>
      <c r="M124" s="34">
        <v>1.26E-2</v>
      </c>
      <c r="N124" s="39"/>
      <c r="O124" s="89">
        <f t="shared" si="55"/>
        <v>1.1862461289678349E-2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0.16420000000000001</v>
      </c>
      <c r="E125" s="34">
        <v>0.26229999999999998</v>
      </c>
      <c r="F125" s="34">
        <v>0</v>
      </c>
      <c r="G125" s="34">
        <v>0.26229999999999998</v>
      </c>
      <c r="H125" s="34">
        <v>0.26229999999999998</v>
      </c>
      <c r="I125" s="34">
        <v>0</v>
      </c>
      <c r="J125" s="34">
        <v>0.28610000000000002</v>
      </c>
      <c r="K125" s="34">
        <v>0.26229999999999998</v>
      </c>
      <c r="L125" s="34">
        <v>0.26229999999999998</v>
      </c>
      <c r="M125" s="34">
        <v>0.26229999999999998</v>
      </c>
      <c r="N125" s="39"/>
      <c r="O125" s="89">
        <f t="shared" si="55"/>
        <v>0.24945042406083706</v>
      </c>
    </row>
    <row r="126" spans="1:15" x14ac:dyDescent="0.3">
      <c r="A126" s="595"/>
      <c r="B126" t="s">
        <v>117</v>
      </c>
      <c r="C126" s="34">
        <v>0</v>
      </c>
      <c r="D126" s="34">
        <v>5.21E-2</v>
      </c>
      <c r="E126" s="34">
        <v>7.9799999999999996E-2</v>
      </c>
      <c r="F126" s="34">
        <v>0</v>
      </c>
      <c r="G126" s="34">
        <v>7.9799999999999996E-2</v>
      </c>
      <c r="H126" s="34">
        <v>7.9799999999999996E-2</v>
      </c>
      <c r="I126" s="34">
        <v>0</v>
      </c>
      <c r="J126" s="34">
        <v>8.7300000000000003E-2</v>
      </c>
      <c r="K126" s="34">
        <v>7.9799999999999996E-2</v>
      </c>
      <c r="L126" s="34">
        <v>7.9799999999999996E-2</v>
      </c>
      <c r="M126" s="34">
        <v>7.9799999999999996E-2</v>
      </c>
      <c r="N126" s="39"/>
      <c r="O126" s="89">
        <f t="shared" si="55"/>
        <v>7.6187733112027339E-2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0.38090000000000002</v>
      </c>
      <c r="E127" s="354">
        <f t="shared" ref="E127:H127" si="63">SUM(E128:E130)</f>
        <v>0.48919999999999997</v>
      </c>
      <c r="F127" s="354">
        <f t="shared" si="63"/>
        <v>0</v>
      </c>
      <c r="G127" s="354">
        <f t="shared" si="63"/>
        <v>0.48919999999999997</v>
      </c>
      <c r="H127" s="354">
        <f t="shared" si="63"/>
        <v>0.48919999999999997</v>
      </c>
      <c r="I127" s="354"/>
      <c r="J127" s="354">
        <f>SUM(J128:J130)</f>
        <v>1.0589999999999999</v>
      </c>
      <c r="K127" s="354">
        <f t="shared" ref="K127:M127" si="64">SUM(K128:K130)</f>
        <v>0.48919999999999997</v>
      </c>
      <c r="L127" s="354">
        <f t="shared" si="64"/>
        <v>0.48919999999999997</v>
      </c>
      <c r="M127" s="354">
        <f t="shared" si="64"/>
        <v>0.48919999999999997</v>
      </c>
      <c r="N127" s="354"/>
      <c r="O127" s="352">
        <f t="shared" si="55"/>
        <v>0.48616963383652628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0.186</v>
      </c>
      <c r="E128" s="34">
        <v>0.29430000000000001</v>
      </c>
      <c r="F128" s="34">
        <v>0</v>
      </c>
      <c r="G128" s="34">
        <v>0.29430000000000001</v>
      </c>
      <c r="H128" s="34">
        <v>0.29430000000000001</v>
      </c>
      <c r="I128" s="34">
        <v>0</v>
      </c>
      <c r="J128" s="34">
        <v>0.32129999999999997</v>
      </c>
      <c r="K128" s="34">
        <v>0.29430000000000001</v>
      </c>
      <c r="L128" s="34">
        <v>0.29430000000000001</v>
      </c>
      <c r="M128" s="34">
        <v>0.29430000000000001</v>
      </c>
      <c r="N128" s="39"/>
      <c r="O128" s="89">
        <f t="shared" si="55"/>
        <v>0.28012927018651756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0.19489999999999999</v>
      </c>
      <c r="E129" s="34">
        <v>0.19489999999999999</v>
      </c>
      <c r="F129" s="34">
        <v>0</v>
      </c>
      <c r="G129" s="34">
        <v>0.19489999999999999</v>
      </c>
      <c r="H129" s="34">
        <v>0.19489999999999999</v>
      </c>
      <c r="I129" s="34">
        <v>0</v>
      </c>
      <c r="J129" s="34">
        <v>0.19489999999999999</v>
      </c>
      <c r="K129" s="34">
        <v>0.19489999999999999</v>
      </c>
      <c r="L129" s="34">
        <v>0.19489999999999999</v>
      </c>
      <c r="M129" s="34">
        <v>0.19489999999999999</v>
      </c>
      <c r="N129" s="39"/>
      <c r="O129" s="89">
        <f t="shared" si="55"/>
        <v>0.19489999999999999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/>
      <c r="J130" s="39">
        <f>SUM(J131:J131)</f>
        <v>0.54279999999999995</v>
      </c>
      <c r="K130" s="39"/>
      <c r="L130" s="39"/>
      <c r="M130" s="39"/>
      <c r="N130" s="39"/>
      <c r="O130" s="89">
        <f t="shared" si="55"/>
        <v>1.1140363650008631E-2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0.54279999999999995</v>
      </c>
      <c r="K131" s="34">
        <v>0</v>
      </c>
      <c r="L131" s="34">
        <v>0</v>
      </c>
      <c r="M131" s="34">
        <v>0</v>
      </c>
      <c r="N131" s="39"/>
      <c r="O131" s="89">
        <f t="shared" si="55"/>
        <v>1.1140363650008631E-2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M132" si="65">SUM(E133:E134)</f>
        <v>0</v>
      </c>
      <c r="F132" s="354">
        <f t="shared" si="65"/>
        <v>0</v>
      </c>
      <c r="G132" s="354">
        <f t="shared" si="65"/>
        <v>0</v>
      </c>
      <c r="H132" s="354">
        <f t="shared" si="65"/>
        <v>0</v>
      </c>
      <c r="I132" s="354"/>
      <c r="J132" s="354">
        <f t="shared" si="65"/>
        <v>0</v>
      </c>
      <c r="K132" s="354">
        <f t="shared" si="65"/>
        <v>0</v>
      </c>
      <c r="L132" s="354">
        <f t="shared" si="65"/>
        <v>0</v>
      </c>
      <c r="M132" s="354">
        <f t="shared" si="65"/>
        <v>0</v>
      </c>
      <c r="N132" s="354"/>
      <c r="O132" s="352">
        <f t="shared" si="55"/>
        <v>0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9"/>
      <c r="O133" s="89">
        <f t="shared" si="55"/>
        <v>0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9"/>
      <c r="O134" s="89">
        <f t="shared" si="55"/>
        <v>0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M135" si="66">SUM(E136:E139)</f>
        <v>0</v>
      </c>
      <c r="F135" s="354">
        <f t="shared" si="66"/>
        <v>0</v>
      </c>
      <c r="G135" s="354">
        <f t="shared" si="66"/>
        <v>0</v>
      </c>
      <c r="H135" s="354">
        <f t="shared" si="66"/>
        <v>0</v>
      </c>
      <c r="I135" s="354"/>
      <c r="J135" s="354">
        <f t="shared" si="66"/>
        <v>0</v>
      </c>
      <c r="K135" s="354">
        <f t="shared" si="66"/>
        <v>0</v>
      </c>
      <c r="L135" s="354">
        <f>SUM(L136:L139)</f>
        <v>0</v>
      </c>
      <c r="M135" s="354">
        <f t="shared" si="66"/>
        <v>0</v>
      </c>
      <c r="N135" s="354"/>
      <c r="O135" s="352">
        <f t="shared" si="55"/>
        <v>0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9"/>
      <c r="O136" s="89">
        <f t="shared" si="55"/>
        <v>0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9"/>
      <c r="O137" s="89">
        <f t="shared" si="55"/>
        <v>0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9"/>
      <c r="O138" s="89">
        <f t="shared" si="55"/>
        <v>0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9"/>
      <c r="O139" s="89">
        <f t="shared" si="55"/>
        <v>0</v>
      </c>
    </row>
    <row r="140" spans="1:17" x14ac:dyDescent="0.3">
      <c r="A140" s="349">
        <v>9</v>
      </c>
      <c r="B140" s="350" t="s">
        <v>51</v>
      </c>
      <c r="C140" s="354">
        <f t="shared" ref="C140:M140" si="67">SUM(C143,C145)</f>
        <v>0</v>
      </c>
      <c r="D140" s="354">
        <f t="shared" si="67"/>
        <v>0.41145558187242243</v>
      </c>
      <c r="E140" s="354">
        <f t="shared" si="67"/>
        <v>0.60421423282776365</v>
      </c>
      <c r="F140" s="354">
        <f t="shared" si="67"/>
        <v>0</v>
      </c>
      <c r="G140" s="354">
        <f t="shared" si="67"/>
        <v>0.65879624353176358</v>
      </c>
      <c r="H140" s="354">
        <f t="shared" si="67"/>
        <v>0.66643262775576362</v>
      </c>
      <c r="I140" s="354"/>
      <c r="J140" s="354">
        <f t="shared" si="67"/>
        <v>0.81695871716059809</v>
      </c>
      <c r="K140" s="354">
        <f t="shared" si="67"/>
        <v>0.74029342916376351</v>
      </c>
      <c r="L140" s="354">
        <f t="shared" si="67"/>
        <v>0.8370769941237638</v>
      </c>
      <c r="M140" s="354">
        <f t="shared" si="67"/>
        <v>0.84464770585176363</v>
      </c>
      <c r="N140" s="354"/>
      <c r="O140" s="352">
        <f t="shared" si="55"/>
        <v>0.65211193330005468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55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68">SUM(C135,C132,C127,C118,C111)+C141</f>
        <v>0</v>
      </c>
      <c r="D142" s="360">
        <f t="shared" si="68"/>
        <v>4.8367844768000001</v>
      </c>
      <c r="E142" s="360">
        <f t="shared" si="68"/>
        <v>7.1027205627000001</v>
      </c>
      <c r="F142" s="360">
        <f t="shared" si="68"/>
        <v>0</v>
      </c>
      <c r="G142" s="360">
        <f t="shared" si="68"/>
        <v>7.7443485626999991</v>
      </c>
      <c r="H142" s="360">
        <f t="shared" si="68"/>
        <v>7.8341165627000002</v>
      </c>
      <c r="I142" s="360">
        <f t="shared" si="68"/>
        <v>0</v>
      </c>
      <c r="J142" s="360">
        <f t="shared" si="68"/>
        <v>9.6035961485000012</v>
      </c>
      <c r="K142" s="360">
        <f t="shared" si="68"/>
        <v>8.702372562699999</v>
      </c>
      <c r="L142" s="360">
        <f t="shared" si="68"/>
        <v>9.8400925627000007</v>
      </c>
      <c r="M142" s="360">
        <f t="shared" si="68"/>
        <v>9.9290885626999987</v>
      </c>
      <c r="N142" s="361"/>
      <c r="O142" s="362">
        <f t="shared" si="55"/>
        <v>7.6657724796639695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69">SUM(C144:C144)</f>
        <v>0</v>
      </c>
      <c r="D143" s="354">
        <f t="shared" si="69"/>
        <v>0.10076473100517441</v>
      </c>
      <c r="E143" s="354">
        <f t="shared" si="69"/>
        <v>0.14797097748272911</v>
      </c>
      <c r="F143" s="354">
        <f t="shared" si="69"/>
        <v>0</v>
      </c>
      <c r="G143" s="354">
        <f t="shared" si="69"/>
        <v>0.16133801360672909</v>
      </c>
      <c r="H143" s="354">
        <f t="shared" si="69"/>
        <v>0.16320815035072911</v>
      </c>
      <c r="I143" s="354"/>
      <c r="J143" s="354">
        <f t="shared" si="69"/>
        <v>0.20007171856170053</v>
      </c>
      <c r="K143" s="354">
        <f t="shared" si="69"/>
        <v>0.18129652759872908</v>
      </c>
      <c r="L143" s="354">
        <f t="shared" si="69"/>
        <v>0.20499864835872914</v>
      </c>
      <c r="M143" s="354">
        <f t="shared" si="69"/>
        <v>0.20685270202672909</v>
      </c>
      <c r="N143" s="354"/>
      <c r="O143" s="352">
        <f t="shared" si="55"/>
        <v>0.15970103806883948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70">0.020833*D142</f>
        <v>0.10076473100517441</v>
      </c>
      <c r="E144" s="246">
        <f t="shared" si="70"/>
        <v>0.14797097748272911</v>
      </c>
      <c r="F144" s="246">
        <f t="shared" si="70"/>
        <v>0</v>
      </c>
      <c r="G144" s="246">
        <f t="shared" si="70"/>
        <v>0.16133801360672909</v>
      </c>
      <c r="H144" s="246">
        <f t="shared" si="70"/>
        <v>0.16320815035072911</v>
      </c>
      <c r="I144" s="34"/>
      <c r="J144" s="246">
        <f t="shared" si="70"/>
        <v>0.20007171856170053</v>
      </c>
      <c r="K144" s="246">
        <f t="shared" si="70"/>
        <v>0.18129652759872908</v>
      </c>
      <c r="L144" s="246">
        <f t="shared" si="70"/>
        <v>0.20499864835872914</v>
      </c>
      <c r="M144" s="246">
        <f t="shared" si="70"/>
        <v>0.20685270202672909</v>
      </c>
      <c r="N144" s="39"/>
      <c r="O144" s="246">
        <f t="shared" si="55"/>
        <v>0.15970103806883948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0.31069085086724801</v>
      </c>
      <c r="E145" s="354">
        <f t="shared" ref="E145:M145" si="71">SUM(E146,E147)</f>
        <v>0.45624325534503452</v>
      </c>
      <c r="F145" s="354">
        <f t="shared" si="71"/>
        <v>0</v>
      </c>
      <c r="G145" s="354">
        <f t="shared" si="71"/>
        <v>0.49745822992503452</v>
      </c>
      <c r="H145" s="354">
        <f t="shared" si="71"/>
        <v>0.50322447740503451</v>
      </c>
      <c r="I145" s="354"/>
      <c r="J145" s="354">
        <f t="shared" si="71"/>
        <v>0.61688699859889762</v>
      </c>
      <c r="K145" s="354">
        <f t="shared" si="71"/>
        <v>0.55899690156503445</v>
      </c>
      <c r="L145" s="354">
        <f t="shared" si="71"/>
        <v>0.63207834576503463</v>
      </c>
      <c r="M145" s="354">
        <f t="shared" si="71"/>
        <v>0.63779500382503451</v>
      </c>
      <c r="N145" s="354"/>
      <c r="O145" s="352">
        <f t="shared" si="55"/>
        <v>0.49241089523121506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72">D144</f>
        <v>0.10076473100517441</v>
      </c>
      <c r="E146" s="39">
        <f>E144</f>
        <v>0.14797097748272911</v>
      </c>
      <c r="F146" s="39">
        <f t="shared" si="72"/>
        <v>0</v>
      </c>
      <c r="G146" s="39">
        <f t="shared" si="72"/>
        <v>0.16133801360672909</v>
      </c>
      <c r="H146" s="39">
        <f t="shared" si="72"/>
        <v>0.16320815035072911</v>
      </c>
      <c r="I146" s="39"/>
      <c r="J146" s="39">
        <f t="shared" si="72"/>
        <v>0.20007171856170053</v>
      </c>
      <c r="K146" s="39">
        <f t="shared" si="72"/>
        <v>0.18129652759872908</v>
      </c>
      <c r="L146" s="39">
        <f t="shared" si="72"/>
        <v>0.20499864835872914</v>
      </c>
      <c r="M146" s="39">
        <f t="shared" si="72"/>
        <v>0.20685270202672909</v>
      </c>
      <c r="N146" s="39"/>
      <c r="O146" s="39">
        <f t="shared" si="55"/>
        <v>0.15970103806883948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73">0.043402*D142</f>
        <v>0.20992611986207363</v>
      </c>
      <c r="E147" s="246">
        <f t="shared" si="73"/>
        <v>0.30827227786230543</v>
      </c>
      <c r="F147" s="246">
        <f t="shared" si="73"/>
        <v>0</v>
      </c>
      <c r="G147" s="246">
        <f t="shared" si="73"/>
        <v>0.33612021631830541</v>
      </c>
      <c r="H147" s="246">
        <f t="shared" si="73"/>
        <v>0.34001632705430546</v>
      </c>
      <c r="I147" s="34"/>
      <c r="J147" s="246">
        <f t="shared" si="73"/>
        <v>0.41681528003719709</v>
      </c>
      <c r="K147" s="246">
        <f t="shared" si="73"/>
        <v>0.3777003739663054</v>
      </c>
      <c r="L147" s="246">
        <f t="shared" si="73"/>
        <v>0.42707969740630547</v>
      </c>
      <c r="M147" s="246">
        <f t="shared" si="73"/>
        <v>0.43094230179830539</v>
      </c>
      <c r="N147" s="39"/>
      <c r="O147" s="246">
        <f t="shared" si="55"/>
        <v>0.33270985716237567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1.7100000000000001E-2</v>
      </c>
      <c r="E148" s="509">
        <v>1.7100000000000001E-2</v>
      </c>
      <c r="F148" s="509">
        <v>0</v>
      </c>
      <c r="G148" s="509">
        <v>1.7100000000000001E-2</v>
      </c>
      <c r="H148" s="509">
        <v>1.7100000000000001E-2</v>
      </c>
      <c r="I148" s="509">
        <v>0</v>
      </c>
      <c r="J148" s="509">
        <v>1.7100000000000001E-2</v>
      </c>
      <c r="K148" s="509">
        <v>1.7100000000000001E-2</v>
      </c>
      <c r="L148" s="509">
        <v>1.7100000000000001E-2</v>
      </c>
      <c r="M148" s="509">
        <v>1.7100000000000001E-2</v>
      </c>
      <c r="N148" s="367"/>
      <c r="O148" s="368">
        <f t="shared" si="55"/>
        <v>1.7100000000000001E-2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74">SUM(D140,D142,D148)</f>
        <v>5.2653400586724226</v>
      </c>
      <c r="E149" s="340">
        <f t="shared" si="74"/>
        <v>7.7240347955277642</v>
      </c>
      <c r="F149" s="340">
        <f t="shared" si="74"/>
        <v>0</v>
      </c>
      <c r="G149" s="340">
        <f t="shared" si="74"/>
        <v>8.4202448062317625</v>
      </c>
      <c r="H149" s="340">
        <f t="shared" si="74"/>
        <v>8.5176491904557636</v>
      </c>
      <c r="I149" s="340">
        <f t="shared" si="74"/>
        <v>0</v>
      </c>
      <c r="J149" s="340">
        <f t="shared" si="74"/>
        <v>10.437654865660598</v>
      </c>
      <c r="K149" s="340">
        <f t="shared" si="74"/>
        <v>9.4597659918637618</v>
      </c>
      <c r="L149" s="340">
        <f t="shared" si="74"/>
        <v>10.694269556823764</v>
      </c>
      <c r="M149" s="340">
        <f t="shared" si="74"/>
        <v>10.790836268551761</v>
      </c>
      <c r="N149" s="369"/>
      <c r="O149" s="467">
        <f t="shared" si="55"/>
        <v>8.334984412964026</v>
      </c>
      <c r="P149" t="s">
        <v>327</v>
      </c>
      <c r="Q149"/>
    </row>
    <row r="150" spans="1:17" ht="15.6" x14ac:dyDescent="0.3">
      <c r="I150" s="90"/>
      <c r="M150" s="336" t="s">
        <v>151</v>
      </c>
      <c r="O150" s="337">
        <f>O149/SUM($O$101,$O$149,$O$197)</f>
        <v>0.33927734548005617</v>
      </c>
    </row>
    <row r="151" spans="1:17" x14ac:dyDescent="0.3">
      <c r="H151" s="78"/>
      <c r="I151" s="78"/>
      <c r="J151" s="201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19</v>
      </c>
      <c r="E155" s="1">
        <v>138</v>
      </c>
      <c r="F155" s="1">
        <v>0</v>
      </c>
      <c r="G155" s="1">
        <v>0</v>
      </c>
      <c r="H155" s="1">
        <v>69</v>
      </c>
      <c r="I155" s="1">
        <v>0</v>
      </c>
      <c r="J155" s="1">
        <v>0</v>
      </c>
      <c r="K155" s="1">
        <v>50</v>
      </c>
      <c r="L155" s="1">
        <v>11</v>
      </c>
      <c r="M155" s="1">
        <v>71</v>
      </c>
      <c r="O155" s="1">
        <f>SUM(C155:M155)</f>
        <v>359</v>
      </c>
    </row>
    <row r="156" spans="1:17" x14ac:dyDescent="0.3">
      <c r="A156" s="280"/>
      <c r="B156" s="1" t="s">
        <v>143</v>
      </c>
      <c r="C156" s="77"/>
      <c r="D156" s="77"/>
      <c r="E156" s="77"/>
      <c r="F156" s="77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190289.71</v>
      </c>
      <c r="E157" s="505">
        <v>946935.95</v>
      </c>
      <c r="F157" s="504">
        <v>0</v>
      </c>
      <c r="G157" s="504">
        <v>0</v>
      </c>
      <c r="H157" s="505">
        <v>340597.11</v>
      </c>
      <c r="I157" s="504">
        <v>0</v>
      </c>
      <c r="J157" s="502">
        <v>0</v>
      </c>
      <c r="K157" s="505">
        <v>285763.25</v>
      </c>
      <c r="L157" s="505">
        <v>50663.78</v>
      </c>
      <c r="M157" s="505">
        <v>331584.2</v>
      </c>
      <c r="N157" s="342"/>
      <c r="O157" s="344">
        <f>SUM(C157:M157)</f>
        <v>2151724.5499999998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206</v>
      </c>
      <c r="G158" s="348" t="s">
        <v>64</v>
      </c>
      <c r="H158" s="348" t="s">
        <v>65</v>
      </c>
      <c r="I158" s="348" t="s">
        <v>193</v>
      </c>
      <c r="J158" s="348" t="s">
        <v>111</v>
      </c>
      <c r="K158" s="348" t="s">
        <v>66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SUM(C160:C164)</f>
        <v>0.86129999999999995</v>
      </c>
      <c r="D159" s="354">
        <f>SUM(D160:D164)</f>
        <v>1.149224</v>
      </c>
      <c r="E159" s="354">
        <f t="shared" ref="E159:H159" si="75">SUM(E160:E164)</f>
        <v>1.4188080000000001</v>
      </c>
      <c r="F159" s="354">
        <f t="shared" si="75"/>
        <v>0</v>
      </c>
      <c r="G159" s="354">
        <f t="shared" si="75"/>
        <v>0</v>
      </c>
      <c r="H159" s="354">
        <f t="shared" si="75"/>
        <v>2.1930080000000003</v>
      </c>
      <c r="I159" s="354"/>
      <c r="J159" s="354"/>
      <c r="K159" s="354">
        <f>SUM(K160:K164)</f>
        <v>2.9936639999999999</v>
      </c>
      <c r="L159" s="354">
        <f>SUM(L160:L164)</f>
        <v>3.5811440000000001</v>
      </c>
      <c r="M159" s="354">
        <f t="shared" ref="M159" si="76">SUM(M160:M164)</f>
        <v>4.3897839999999997</v>
      </c>
      <c r="N159" s="354"/>
      <c r="O159" s="352">
        <f t="shared" ref="O159:O197" si="77">(C159*$C$157+D159*$D$157+E159*$E$157+F159*$F$157+G159*$G$157+H159*$H$157+I159*$I$157+J159*$J$157+K159*$K$157+L159*$L$157+M159*$M$157)/$O$157</f>
        <v>2.2338862947767359</v>
      </c>
    </row>
    <row r="160" spans="1:17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0</v>
      </c>
      <c r="H160" s="34">
        <v>1.3602000000000001</v>
      </c>
      <c r="I160" s="34">
        <v>0</v>
      </c>
      <c r="J160" s="34"/>
      <c r="K160" s="34">
        <v>1.8940999999999999</v>
      </c>
      <c r="L160" s="34">
        <v>2.0785999999999998</v>
      </c>
      <c r="M160" s="34">
        <v>2.4845999999999999</v>
      </c>
      <c r="N160" s="34"/>
      <c r="O160" s="89">
        <f t="shared" si="77"/>
        <v>1.3681038934054084</v>
      </c>
    </row>
    <row r="161" spans="1:15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M161" si="78">D160*0.04</f>
        <v>3.1424000000000001E-2</v>
      </c>
      <c r="E161" s="39">
        <f t="shared" si="78"/>
        <v>3.6208000000000004E-2</v>
      </c>
      <c r="F161" s="39">
        <f t="shared" si="78"/>
        <v>0</v>
      </c>
      <c r="G161" s="39">
        <f t="shared" si="78"/>
        <v>0</v>
      </c>
      <c r="H161" s="39">
        <f t="shared" si="78"/>
        <v>5.4408000000000005E-2</v>
      </c>
      <c r="I161" s="39"/>
      <c r="J161" s="39"/>
      <c r="K161" s="39">
        <f t="shared" si="78"/>
        <v>7.5763999999999998E-2</v>
      </c>
      <c r="L161" s="39">
        <f t="shared" si="78"/>
        <v>8.3143999999999996E-2</v>
      </c>
      <c r="M161" s="39">
        <f t="shared" si="78"/>
        <v>9.9384E-2</v>
      </c>
      <c r="N161" s="34"/>
      <c r="O161" s="89">
        <f t="shared" si="77"/>
        <v>5.4724155736216334E-2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2.07E-2</v>
      </c>
      <c r="E162" s="34">
        <v>2.8500000000000001E-2</v>
      </c>
      <c r="F162" s="34">
        <v>0</v>
      </c>
      <c r="G162" s="34">
        <v>0</v>
      </c>
      <c r="H162" s="34">
        <v>2.1899999999999999E-2</v>
      </c>
      <c r="I162" s="34">
        <v>0</v>
      </c>
      <c r="J162" s="34">
        <v>0</v>
      </c>
      <c r="K162" s="34">
        <v>5.5300000000000002E-2</v>
      </c>
      <c r="L162" s="34">
        <v>0.14169999999999999</v>
      </c>
      <c r="M162" s="34">
        <v>3.85E-2</v>
      </c>
      <c r="N162" s="34"/>
      <c r="O162" s="89">
        <f t="shared" si="77"/>
        <v>3.4453064790286474E-2</v>
      </c>
    </row>
    <row r="163" spans="1:15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</v>
      </c>
      <c r="H163" s="34">
        <v>0.19689999999999999</v>
      </c>
      <c r="I163" s="34">
        <v>0</v>
      </c>
      <c r="J163" s="34">
        <v>0</v>
      </c>
      <c r="K163" s="34">
        <v>0.23380000000000001</v>
      </c>
      <c r="L163" s="34">
        <v>0.23380000000000001</v>
      </c>
      <c r="M163" s="34">
        <v>0.27600000000000002</v>
      </c>
      <c r="N163" s="34"/>
      <c r="O163" s="89">
        <f t="shared" si="77"/>
        <v>0.19630517839795061</v>
      </c>
    </row>
    <row r="164" spans="1:15" x14ac:dyDescent="0.3">
      <c r="A164" s="2" t="s">
        <v>6</v>
      </c>
      <c r="B164" t="s">
        <v>33</v>
      </c>
      <c r="C164" s="34">
        <v>0.16980000000000001</v>
      </c>
      <c r="D164" s="34">
        <v>0.1817</v>
      </c>
      <c r="E164" s="34">
        <v>0.28000000000000003</v>
      </c>
      <c r="F164" s="34">
        <v>0</v>
      </c>
      <c r="G164" s="34">
        <v>0</v>
      </c>
      <c r="H164" s="34">
        <v>0.55959999999999999</v>
      </c>
      <c r="I164" s="34">
        <v>0</v>
      </c>
      <c r="J164" s="34">
        <v>0</v>
      </c>
      <c r="K164" s="34">
        <v>0.73470000000000002</v>
      </c>
      <c r="L164" s="34">
        <v>1.0439000000000001</v>
      </c>
      <c r="M164" s="34">
        <v>1.4913000000000001</v>
      </c>
      <c r="N164" s="34"/>
      <c r="O164" s="89">
        <f t="shared" si="77"/>
        <v>0.58030000244687463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/>
      <c r="O165" s="89">
        <f t="shared" si="77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:H166" si="79">SUM(C167:C169,C173:C174)</f>
        <v>3.4331164871000004</v>
      </c>
      <c r="D166" s="354">
        <f t="shared" si="79"/>
        <v>3.4331164871000004</v>
      </c>
      <c r="E166" s="354">
        <f t="shared" si="79"/>
        <v>5.3403618387999998</v>
      </c>
      <c r="F166" s="354">
        <f t="shared" si="79"/>
        <v>0</v>
      </c>
      <c r="G166" s="354">
        <f t="shared" si="79"/>
        <v>0</v>
      </c>
      <c r="H166" s="354">
        <f t="shared" si="79"/>
        <v>5.3403618387999998</v>
      </c>
      <c r="I166" s="354"/>
      <c r="J166" s="354"/>
      <c r="K166" s="354">
        <f>SUM(K167:K169,K173:K174)</f>
        <v>5.3403618387999998</v>
      </c>
      <c r="L166" s="354">
        <f>SUM(L167:L169,L173:L174)</f>
        <v>5.3403618387999998</v>
      </c>
      <c r="M166" s="354">
        <f>SUM(M167:M169,M173:M174)</f>
        <v>5.3403618387999998</v>
      </c>
      <c r="N166" s="351"/>
      <c r="O166" s="352">
        <f t="shared" si="77"/>
        <v>5.1664716031839699</v>
      </c>
    </row>
    <row r="167" spans="1:15" x14ac:dyDescent="0.3">
      <c r="A167" s="2" t="s">
        <v>115</v>
      </c>
      <c r="B167" t="s">
        <v>114</v>
      </c>
      <c r="C167" s="34">
        <v>1.8347</v>
      </c>
      <c r="D167" s="34">
        <v>1.8347</v>
      </c>
      <c r="E167" s="34">
        <v>2.7715999999999998</v>
      </c>
      <c r="F167" s="34">
        <v>0</v>
      </c>
      <c r="G167" s="34">
        <v>0</v>
      </c>
      <c r="H167" s="34">
        <v>2.7715999999999998</v>
      </c>
      <c r="I167" s="34">
        <v>0</v>
      </c>
      <c r="J167" s="34">
        <v>0</v>
      </c>
      <c r="K167" s="34">
        <v>2.7715999999999998</v>
      </c>
      <c r="L167" s="34">
        <v>2.7715999999999998</v>
      </c>
      <c r="M167" s="34">
        <v>2.7715999999999998</v>
      </c>
      <c r="N167" s="39"/>
      <c r="O167" s="89">
        <f t="shared" si="77"/>
        <v>2.6861795470921224</v>
      </c>
    </row>
    <row r="168" spans="1:15" x14ac:dyDescent="0.3">
      <c r="A168" s="2" t="s">
        <v>116</v>
      </c>
      <c r="B168" t="s">
        <v>117</v>
      </c>
      <c r="C168" s="39">
        <f>C167*0.423893</f>
        <v>0.77771648710000008</v>
      </c>
      <c r="D168" s="39">
        <f>D167*0.423893</f>
        <v>0.77771648710000008</v>
      </c>
      <c r="E168" s="39">
        <f t="shared" ref="E168:H168" si="80">E167*0.423893</f>
        <v>1.1748618388000001</v>
      </c>
      <c r="F168" s="39">
        <f t="shared" si="80"/>
        <v>0</v>
      </c>
      <c r="G168" s="39">
        <f t="shared" si="80"/>
        <v>0</v>
      </c>
      <c r="H168" s="39">
        <f t="shared" si="80"/>
        <v>1.1748618388000001</v>
      </c>
      <c r="I168" s="39"/>
      <c r="J168" s="39"/>
      <c r="K168" s="39">
        <f t="shared" ref="K168:M168" si="81">K167*0.423893</f>
        <v>1.1748618388000001</v>
      </c>
      <c r="L168" s="39">
        <f t="shared" si="81"/>
        <v>1.1748618388000001</v>
      </c>
      <c r="M168" s="39">
        <f t="shared" si="81"/>
        <v>1.1748618388000001</v>
      </c>
      <c r="N168" s="39"/>
      <c r="O168" s="89">
        <f t="shared" si="77"/>
        <v>1.138652706755521</v>
      </c>
    </row>
    <row r="169" spans="1:15" x14ac:dyDescent="0.3">
      <c r="A169" s="280" t="s">
        <v>8</v>
      </c>
      <c r="B169" s="1" t="s">
        <v>35</v>
      </c>
      <c r="C169" s="43">
        <f t="shared" ref="C169:F169" si="82">SUM(C170:C172)</f>
        <v>0.59409999999999996</v>
      </c>
      <c r="D169" s="43">
        <f t="shared" ref="D169" si="83">SUM(D170:D172)</f>
        <v>0.59409999999999996</v>
      </c>
      <c r="E169" s="43">
        <f t="shared" si="82"/>
        <v>1.0413999999999999</v>
      </c>
      <c r="F169" s="43">
        <f t="shared" si="82"/>
        <v>0</v>
      </c>
      <c r="G169" s="43">
        <f t="shared" ref="G169:H169" si="84">SUM(G170:G172)</f>
        <v>0</v>
      </c>
      <c r="H169" s="43">
        <f t="shared" si="84"/>
        <v>1.0413999999999999</v>
      </c>
      <c r="I169" s="43"/>
      <c r="J169" s="43"/>
      <c r="K169" s="43">
        <f t="shared" ref="K169:M169" si="85">SUM(K170:K172)</f>
        <v>1.0413999999999999</v>
      </c>
      <c r="L169" s="43">
        <f t="shared" si="85"/>
        <v>1.0413999999999999</v>
      </c>
      <c r="M169" s="43">
        <f t="shared" si="85"/>
        <v>1.0413999999999999</v>
      </c>
      <c r="N169" s="43"/>
      <c r="O169" s="75">
        <f t="shared" si="77"/>
        <v>1.0006180930881696</v>
      </c>
    </row>
    <row r="170" spans="1:15" x14ac:dyDescent="0.3">
      <c r="A170" s="2" t="s">
        <v>9</v>
      </c>
      <c r="B170" t="s">
        <v>108</v>
      </c>
      <c r="C170" s="34">
        <v>0.53059999999999996</v>
      </c>
      <c r="D170" s="34">
        <v>0.53059999999999996</v>
      </c>
      <c r="E170" s="34">
        <v>0.93020000000000003</v>
      </c>
      <c r="F170" s="34">
        <v>0</v>
      </c>
      <c r="G170" s="34">
        <v>0</v>
      </c>
      <c r="H170" s="34">
        <v>0.93020000000000003</v>
      </c>
      <c r="I170" s="34">
        <v>0</v>
      </c>
      <c r="J170" s="34">
        <v>0</v>
      </c>
      <c r="K170" s="34">
        <v>0.93020000000000003</v>
      </c>
      <c r="L170" s="34">
        <v>0.93020000000000003</v>
      </c>
      <c r="M170" s="34">
        <v>0.93020000000000003</v>
      </c>
      <c r="N170" s="39"/>
      <c r="O170" s="89">
        <f t="shared" si="77"/>
        <v>0.8937670690767554</v>
      </c>
    </row>
    <row r="171" spans="1:15" x14ac:dyDescent="0.3">
      <c r="A171" s="2" t="s">
        <v>10</v>
      </c>
      <c r="B171" t="s">
        <v>109</v>
      </c>
      <c r="C171" s="34">
        <v>5.6300000000000003E-2</v>
      </c>
      <c r="D171" s="34">
        <v>5.6300000000000003E-2</v>
      </c>
      <c r="E171" s="34">
        <v>9.8699999999999996E-2</v>
      </c>
      <c r="F171" s="34">
        <v>0</v>
      </c>
      <c r="G171" s="34">
        <v>0</v>
      </c>
      <c r="H171" s="34">
        <v>9.8699999999999996E-2</v>
      </c>
      <c r="I171" s="34">
        <v>0</v>
      </c>
      <c r="J171" s="34">
        <v>0</v>
      </c>
      <c r="K171" s="34">
        <v>9.8699999999999996E-2</v>
      </c>
      <c r="L171" s="34">
        <v>9.8699999999999996E-2</v>
      </c>
      <c r="M171" s="34">
        <v>9.8699999999999996E-2</v>
      </c>
      <c r="N171" s="39"/>
      <c r="O171" s="89">
        <f t="shared" si="77"/>
        <v>9.4834243565701734E-2</v>
      </c>
    </row>
    <row r="172" spans="1:15" x14ac:dyDescent="0.3">
      <c r="A172" s="2" t="s">
        <v>11</v>
      </c>
      <c r="B172" t="s">
        <v>110</v>
      </c>
      <c r="C172" s="34">
        <v>7.1999999999999998E-3</v>
      </c>
      <c r="D172" s="34">
        <v>7.1999999999999998E-3</v>
      </c>
      <c r="E172" s="34">
        <v>1.2500000000000001E-2</v>
      </c>
      <c r="F172" s="34">
        <v>0</v>
      </c>
      <c r="G172" s="34">
        <v>0</v>
      </c>
      <c r="H172" s="34">
        <v>1.2500000000000001E-2</v>
      </c>
      <c r="I172" s="34">
        <v>0</v>
      </c>
      <c r="J172" s="34">
        <v>0</v>
      </c>
      <c r="K172" s="34">
        <v>1.2500000000000001E-2</v>
      </c>
      <c r="L172" s="34">
        <v>1.2500000000000001E-2</v>
      </c>
      <c r="M172" s="34">
        <v>1.2500000000000001E-2</v>
      </c>
      <c r="N172" s="39"/>
      <c r="O172" s="89">
        <f t="shared" si="77"/>
        <v>1.2016780445712721E-2</v>
      </c>
    </row>
    <row r="173" spans="1:15" x14ac:dyDescent="0.3">
      <c r="A173" s="595" t="s">
        <v>14</v>
      </c>
      <c r="B173" t="s">
        <v>118</v>
      </c>
      <c r="C173" s="34">
        <v>0.1716</v>
      </c>
      <c r="D173" s="34">
        <v>0.1716</v>
      </c>
      <c r="E173" s="34">
        <v>0.26950000000000002</v>
      </c>
      <c r="F173" s="34">
        <v>0</v>
      </c>
      <c r="G173" s="34">
        <v>0</v>
      </c>
      <c r="H173" s="34">
        <v>0.26950000000000002</v>
      </c>
      <c r="I173" s="34">
        <v>0</v>
      </c>
      <c r="J173" s="34">
        <v>0</v>
      </c>
      <c r="K173" s="34">
        <v>0.26950000000000002</v>
      </c>
      <c r="L173" s="34">
        <v>0.26950000000000002</v>
      </c>
      <c r="M173" s="34">
        <v>0.26950000000000002</v>
      </c>
      <c r="N173" s="39"/>
      <c r="O173" s="89">
        <f t="shared" si="77"/>
        <v>0.26057411427080668</v>
      </c>
    </row>
    <row r="174" spans="1:15" x14ac:dyDescent="0.3">
      <c r="A174" s="595"/>
      <c r="B174" t="s">
        <v>117</v>
      </c>
      <c r="C174" s="34">
        <v>5.5E-2</v>
      </c>
      <c r="D174" s="34">
        <v>5.5E-2</v>
      </c>
      <c r="E174" s="34">
        <v>8.3000000000000004E-2</v>
      </c>
      <c r="F174" s="34">
        <v>0</v>
      </c>
      <c r="G174" s="34">
        <v>0</v>
      </c>
      <c r="H174" s="34">
        <v>8.3000000000000004E-2</v>
      </c>
      <c r="I174" s="34">
        <v>0</v>
      </c>
      <c r="J174" s="34">
        <v>0</v>
      </c>
      <c r="K174" s="34">
        <v>8.3000000000000004E-2</v>
      </c>
      <c r="L174" s="34">
        <v>8.3000000000000004E-2</v>
      </c>
      <c r="M174" s="34">
        <v>8.3000000000000004E-2</v>
      </c>
      <c r="N174" s="39"/>
      <c r="O174" s="89">
        <f t="shared" si="77"/>
        <v>8.0447141977350228E-2</v>
      </c>
    </row>
    <row r="175" spans="1:15" x14ac:dyDescent="0.3">
      <c r="A175" s="349">
        <v>6</v>
      </c>
      <c r="B175" s="350" t="s">
        <v>42</v>
      </c>
      <c r="C175" s="354">
        <f>SUM(C176:C177)</f>
        <v>0.37990000000000002</v>
      </c>
      <c r="D175" s="354">
        <f>SUM(D176:D177)</f>
        <v>0.37990000000000002</v>
      </c>
      <c r="E175" s="354">
        <f t="shared" ref="E175:H175" si="86">SUM(E176:E177)</f>
        <v>0.48820000000000002</v>
      </c>
      <c r="F175" s="354">
        <f t="shared" si="86"/>
        <v>0</v>
      </c>
      <c r="G175" s="354">
        <f t="shared" si="86"/>
        <v>0</v>
      </c>
      <c r="H175" s="354">
        <f t="shared" si="86"/>
        <v>0.48820000000000002</v>
      </c>
      <c r="I175" s="354"/>
      <c r="J175" s="354"/>
      <c r="K175" s="354">
        <f t="shared" ref="K175:M175" si="87">SUM(K176:K177)</f>
        <v>0.48820000000000002</v>
      </c>
      <c r="L175" s="354">
        <f t="shared" si="87"/>
        <v>0.48820000000000002</v>
      </c>
      <c r="M175" s="354">
        <f t="shared" si="87"/>
        <v>0.48820000000000002</v>
      </c>
      <c r="N175" s="354"/>
      <c r="O175" s="352">
        <f t="shared" si="77"/>
        <v>0.47832590986239398</v>
      </c>
    </row>
    <row r="176" spans="1:15" x14ac:dyDescent="0.3">
      <c r="A176" s="2" t="s">
        <v>15</v>
      </c>
      <c r="B176" t="s">
        <v>43</v>
      </c>
      <c r="C176" s="34">
        <v>0.19500000000000001</v>
      </c>
      <c r="D176" s="34">
        <v>0.19500000000000001</v>
      </c>
      <c r="E176" s="34">
        <v>0.30330000000000001</v>
      </c>
      <c r="F176" s="34">
        <v>0</v>
      </c>
      <c r="G176" s="34">
        <v>0</v>
      </c>
      <c r="H176" s="34">
        <v>0.30330000000000001</v>
      </c>
      <c r="I176" s="34">
        <v>0</v>
      </c>
      <c r="J176" s="34">
        <v>0</v>
      </c>
      <c r="K176" s="34">
        <v>0.30330000000000001</v>
      </c>
      <c r="L176" s="34">
        <v>0.30330000000000001</v>
      </c>
      <c r="M176" s="34">
        <v>0.30330000000000001</v>
      </c>
      <c r="N176" s="39"/>
      <c r="O176" s="89">
        <f t="shared" si="77"/>
        <v>0.29342590986239392</v>
      </c>
    </row>
    <row r="177" spans="1:17" x14ac:dyDescent="0.3">
      <c r="A177" s="2" t="s">
        <v>16</v>
      </c>
      <c r="B177" t="s">
        <v>44</v>
      </c>
      <c r="C177" s="34">
        <v>0.18490000000000001</v>
      </c>
      <c r="D177" s="34">
        <v>0.18490000000000001</v>
      </c>
      <c r="E177" s="34">
        <v>0.18490000000000001</v>
      </c>
      <c r="F177" s="34">
        <v>0</v>
      </c>
      <c r="G177" s="34">
        <v>0</v>
      </c>
      <c r="H177" s="34">
        <v>0.18490000000000001</v>
      </c>
      <c r="I177" s="34">
        <v>0</v>
      </c>
      <c r="J177" s="34">
        <v>0</v>
      </c>
      <c r="K177" s="34">
        <v>0.18490000000000001</v>
      </c>
      <c r="L177" s="34">
        <v>0.18490000000000001</v>
      </c>
      <c r="M177" s="34">
        <v>0.18490000000000001</v>
      </c>
      <c r="N177" s="39"/>
      <c r="O177" s="89">
        <f t="shared" si="77"/>
        <v>0.18490000000000001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89">
        <f t="shared" si="77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9"/>
      <c r="O179" s="89">
        <f t="shared" si="77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M180" si="88">SUM(E181:E182)</f>
        <v>0</v>
      </c>
      <c r="F180" s="354">
        <f t="shared" si="88"/>
        <v>0</v>
      </c>
      <c r="G180" s="354">
        <f t="shared" si="88"/>
        <v>0</v>
      </c>
      <c r="H180" s="354">
        <f t="shared" si="88"/>
        <v>0</v>
      </c>
      <c r="I180" s="354"/>
      <c r="J180" s="354"/>
      <c r="K180" s="354">
        <f t="shared" si="88"/>
        <v>0</v>
      </c>
      <c r="L180" s="354">
        <f t="shared" si="88"/>
        <v>0</v>
      </c>
      <c r="M180" s="354">
        <f t="shared" si="88"/>
        <v>0</v>
      </c>
      <c r="N180" s="354"/>
      <c r="O180" s="352">
        <f t="shared" si="77"/>
        <v>0</v>
      </c>
    </row>
    <row r="181" spans="1:17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9"/>
      <c r="O181" s="89">
        <f t="shared" si="77"/>
        <v>0</v>
      </c>
    </row>
    <row r="182" spans="1:17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9"/>
      <c r="O182" s="89">
        <f t="shared" si="77"/>
        <v>0</v>
      </c>
    </row>
    <row r="183" spans="1:17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M183" si="89">SUM(E184:E187)</f>
        <v>0</v>
      </c>
      <c r="F183" s="354">
        <f t="shared" si="89"/>
        <v>0</v>
      </c>
      <c r="G183" s="354">
        <f t="shared" si="89"/>
        <v>0</v>
      </c>
      <c r="H183" s="354">
        <f t="shared" si="89"/>
        <v>0</v>
      </c>
      <c r="I183" s="354"/>
      <c r="J183" s="354"/>
      <c r="K183" s="354">
        <f t="shared" si="89"/>
        <v>0</v>
      </c>
      <c r="L183" s="354">
        <f t="shared" si="89"/>
        <v>0</v>
      </c>
      <c r="M183" s="354">
        <f t="shared" si="89"/>
        <v>0</v>
      </c>
      <c r="N183" s="354"/>
      <c r="O183" s="352">
        <f t="shared" si="77"/>
        <v>0</v>
      </c>
    </row>
    <row r="184" spans="1:17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9"/>
      <c r="O184" s="89">
        <f t="shared" si="77"/>
        <v>0</v>
      </c>
    </row>
    <row r="185" spans="1:17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9"/>
      <c r="O185" s="89">
        <f t="shared" si="77"/>
        <v>0</v>
      </c>
    </row>
    <row r="186" spans="1:17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9"/>
      <c r="O186" s="89">
        <f t="shared" si="77"/>
        <v>0</v>
      </c>
    </row>
    <row r="187" spans="1:17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9"/>
      <c r="O187" s="89">
        <f t="shared" si="77"/>
        <v>0</v>
      </c>
    </row>
    <row r="188" spans="1:17" x14ac:dyDescent="0.3">
      <c r="A188" s="349">
        <v>9</v>
      </c>
      <c r="B188" s="350" t="s">
        <v>51</v>
      </c>
      <c r="C188" s="354">
        <f t="shared" ref="C188:H188" si="90">SUM(C191,C193)</f>
        <v>0.39763475492462286</v>
      </c>
      <c r="D188" s="354">
        <f t="shared" si="90"/>
        <v>0.42212787375662286</v>
      </c>
      <c r="E188" s="354">
        <f t="shared" si="90"/>
        <v>0.61651925744703839</v>
      </c>
      <c r="F188" s="354">
        <f t="shared" si="90"/>
        <v>0</v>
      </c>
      <c r="G188" s="354">
        <f t="shared" si="90"/>
        <v>0</v>
      </c>
      <c r="H188" s="354">
        <f t="shared" si="90"/>
        <v>0.68237890304703841</v>
      </c>
      <c r="I188" s="354"/>
      <c r="J188" s="354"/>
      <c r="K188" s="354">
        <f>SUM(K191,K193)</f>
        <v>0.7504891076550384</v>
      </c>
      <c r="L188" s="354">
        <f>SUM(L191,L193)</f>
        <v>0.8004648562950385</v>
      </c>
      <c r="M188" s="354">
        <f>SUM(M191,M193)</f>
        <v>0.86925424381503846</v>
      </c>
      <c r="N188" s="354"/>
      <c r="O188" s="352">
        <f t="shared" si="77"/>
        <v>0.67022387416389539</v>
      </c>
      <c r="P188" s="39"/>
    </row>
    <row r="189" spans="1:17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507">
        <v>0</v>
      </c>
      <c r="N189" s="268"/>
      <c r="O189" s="357">
        <f t="shared" si="77"/>
        <v>0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91">SUM(C183,C180,C175,C166,C159)+C189</f>
        <v>4.6743164871000005</v>
      </c>
      <c r="D190" s="360">
        <f t="shared" si="91"/>
        <v>4.9622404871000008</v>
      </c>
      <c r="E190" s="360">
        <f t="shared" si="91"/>
        <v>7.2473698388000001</v>
      </c>
      <c r="F190" s="360">
        <f t="shared" si="91"/>
        <v>0</v>
      </c>
      <c r="G190" s="360">
        <f t="shared" si="91"/>
        <v>0</v>
      </c>
      <c r="H190" s="360">
        <f t="shared" si="91"/>
        <v>8.0215698387999996</v>
      </c>
      <c r="I190" s="360">
        <f t="shared" si="91"/>
        <v>0</v>
      </c>
      <c r="J190" s="360">
        <f t="shared" si="91"/>
        <v>0</v>
      </c>
      <c r="K190" s="360">
        <f t="shared" si="91"/>
        <v>8.8222258387999997</v>
      </c>
      <c r="L190" s="360">
        <f t="shared" si="91"/>
        <v>9.4097058388000008</v>
      </c>
      <c r="M190" s="360">
        <f t="shared" si="91"/>
        <v>10.218345838799999</v>
      </c>
      <c r="N190" s="361"/>
      <c r="O190" s="362">
        <f t="shared" si="77"/>
        <v>7.8786838078231005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H191" si="92">SUM(C192:C192)</f>
        <v>9.738003537575432E-2</v>
      </c>
      <c r="D191" s="354">
        <f t="shared" si="92"/>
        <v>0.10337835606775432</v>
      </c>
      <c r="E191" s="354">
        <f t="shared" si="92"/>
        <v>0.15098445585172041</v>
      </c>
      <c r="F191" s="354">
        <f t="shared" si="92"/>
        <v>0</v>
      </c>
      <c r="G191" s="354">
        <f t="shared" si="92"/>
        <v>0</v>
      </c>
      <c r="H191" s="354">
        <f t="shared" si="92"/>
        <v>0.1671133644517204</v>
      </c>
      <c r="I191" s="354"/>
      <c r="J191" s="354"/>
      <c r="K191" s="354">
        <f>SUM(K192:K192)</f>
        <v>0.18379343089972039</v>
      </c>
      <c r="L191" s="354">
        <f>SUM(L192:L192)</f>
        <v>0.19603240173972042</v>
      </c>
      <c r="M191" s="354">
        <f>SUM(M192:M192)</f>
        <v>0.21287879885972039</v>
      </c>
      <c r="N191" s="354"/>
      <c r="O191" s="352">
        <f t="shared" si="77"/>
        <v>0.16413661976837865</v>
      </c>
      <c r="P191" s="463"/>
    </row>
    <row r="192" spans="1:17" x14ac:dyDescent="0.3">
      <c r="A192" s="2" t="s">
        <v>121</v>
      </c>
      <c r="B192" t="s">
        <v>128</v>
      </c>
      <c r="C192" s="246">
        <f t="shared" ref="C192:H192" si="93">0.020833*C190</f>
        <v>9.738003537575432E-2</v>
      </c>
      <c r="D192" s="246">
        <f t="shared" si="93"/>
        <v>0.10337835606775432</v>
      </c>
      <c r="E192" s="246">
        <f t="shared" si="93"/>
        <v>0.15098445585172041</v>
      </c>
      <c r="F192" s="246">
        <f t="shared" si="93"/>
        <v>0</v>
      </c>
      <c r="G192" s="246">
        <f t="shared" si="93"/>
        <v>0</v>
      </c>
      <c r="H192" s="246">
        <f t="shared" si="93"/>
        <v>0.1671133644517204</v>
      </c>
      <c r="I192" s="34"/>
      <c r="J192" s="39"/>
      <c r="K192" s="246">
        <f>0.020833*K190</f>
        <v>0.18379343089972039</v>
      </c>
      <c r="L192" s="246">
        <f t="shared" ref="L192:M192" si="94">0.020833*L190</f>
        <v>0.19603240173972042</v>
      </c>
      <c r="M192" s="246">
        <f t="shared" si="94"/>
        <v>0.21287879885972039</v>
      </c>
      <c r="N192" s="39"/>
      <c r="O192" s="246">
        <f t="shared" si="77"/>
        <v>0.16413661976837865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0.30025471954886856</v>
      </c>
      <c r="D193" s="354">
        <f>SUM(D194,D195)</f>
        <v>0.31874951768886856</v>
      </c>
      <c r="E193" s="354">
        <f t="shared" ref="E193:M193" si="95">SUM(E194,E195)</f>
        <v>0.46553480159531802</v>
      </c>
      <c r="F193" s="354">
        <f t="shared" si="95"/>
        <v>0</v>
      </c>
      <c r="G193" s="354">
        <f t="shared" si="95"/>
        <v>0</v>
      </c>
      <c r="H193" s="354">
        <f t="shared" si="95"/>
        <v>0.51526553859531798</v>
      </c>
      <c r="I193" s="354"/>
      <c r="J193" s="354"/>
      <c r="K193" s="354">
        <f t="shared" si="95"/>
        <v>0.56669567675531796</v>
      </c>
      <c r="L193" s="354">
        <f t="shared" si="95"/>
        <v>0.60443245455531813</v>
      </c>
      <c r="M193" s="354">
        <f t="shared" si="95"/>
        <v>0.65637544495531808</v>
      </c>
      <c r="N193" s="354"/>
      <c r="O193" s="352">
        <f t="shared" si="77"/>
        <v>0.50608725439551683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9.738003537575432E-2</v>
      </c>
      <c r="D194" s="39">
        <f t="shared" ref="D194:M194" si="96">D192</f>
        <v>0.10337835606775432</v>
      </c>
      <c r="E194" s="39">
        <f t="shared" si="96"/>
        <v>0.15098445585172041</v>
      </c>
      <c r="F194" s="39">
        <f t="shared" si="96"/>
        <v>0</v>
      </c>
      <c r="G194" s="39">
        <f t="shared" si="96"/>
        <v>0</v>
      </c>
      <c r="H194" s="39">
        <f>H192</f>
        <v>0.1671133644517204</v>
      </c>
      <c r="I194" s="39"/>
      <c r="J194" s="39"/>
      <c r="K194" s="39">
        <f t="shared" si="96"/>
        <v>0.18379343089972039</v>
      </c>
      <c r="L194" s="39">
        <f t="shared" si="96"/>
        <v>0.19603240173972042</v>
      </c>
      <c r="M194" s="39">
        <f t="shared" si="96"/>
        <v>0.21287879885972039</v>
      </c>
      <c r="N194" s="39"/>
      <c r="O194" s="246">
        <f t="shared" si="77"/>
        <v>0.16413661976837865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0.20287468417311424</v>
      </c>
      <c r="D195" s="246">
        <f t="shared" ref="D195:H195" si="97">0.043402*D190</f>
        <v>0.21537116162111425</v>
      </c>
      <c r="E195" s="246">
        <f t="shared" si="97"/>
        <v>0.31455034574359764</v>
      </c>
      <c r="F195" s="246">
        <f t="shared" si="97"/>
        <v>0</v>
      </c>
      <c r="G195" s="246">
        <f t="shared" si="97"/>
        <v>0</v>
      </c>
      <c r="H195" s="246">
        <f t="shared" si="97"/>
        <v>0.34815217414359761</v>
      </c>
      <c r="I195" s="34"/>
      <c r="J195" s="34"/>
      <c r="K195" s="246">
        <f t="shared" ref="K195:M195" si="98">0.043402*K190</f>
        <v>0.38290224585559762</v>
      </c>
      <c r="L195" s="246">
        <f t="shared" si="98"/>
        <v>0.40840005281559766</v>
      </c>
      <c r="M195" s="246">
        <f t="shared" si="98"/>
        <v>0.44349664609559764</v>
      </c>
      <c r="N195" s="39"/>
      <c r="O195" s="246">
        <f t="shared" si="77"/>
        <v>0.34195063462713821</v>
      </c>
      <c r="P195" s="246"/>
    </row>
    <row r="196" spans="1:17" ht="28.8" x14ac:dyDescent="0.3">
      <c r="A196" s="370">
        <v>10</v>
      </c>
      <c r="B196" s="371" t="s">
        <v>134</v>
      </c>
      <c r="C196" s="510">
        <v>1.7899999999999999E-2</v>
      </c>
      <c r="D196" s="510">
        <v>1.7899999999999999E-2</v>
      </c>
      <c r="E196" s="510">
        <v>1.7899999999999999E-2</v>
      </c>
      <c r="F196" s="510">
        <v>0</v>
      </c>
      <c r="G196" s="510">
        <v>0</v>
      </c>
      <c r="H196" s="510">
        <v>1.7899999999999999E-2</v>
      </c>
      <c r="I196" s="510">
        <v>0</v>
      </c>
      <c r="J196" s="510">
        <v>0</v>
      </c>
      <c r="K196" s="510">
        <v>1.7899999999999999E-2</v>
      </c>
      <c r="L196" s="510">
        <v>1.7899999999999999E-2</v>
      </c>
      <c r="M196" s="510">
        <v>1.7899999999999999E-2</v>
      </c>
      <c r="N196" s="373"/>
      <c r="O196" s="374">
        <f t="shared" si="77"/>
        <v>1.7899999999999999E-2</v>
      </c>
    </row>
    <row r="197" spans="1:17" ht="18" x14ac:dyDescent="0.3">
      <c r="A197" s="579" t="s">
        <v>60</v>
      </c>
      <c r="B197" s="579"/>
      <c r="C197" s="340">
        <f>SUM(C188,C190,C196)</f>
        <v>5.0898512420246229</v>
      </c>
      <c r="D197" s="340">
        <f t="shared" ref="D197:M197" si="99">SUM(D188,D190,D196)</f>
        <v>5.402268360856624</v>
      </c>
      <c r="E197" s="340">
        <f t="shared" si="99"/>
        <v>7.8817890962470383</v>
      </c>
      <c r="F197" s="340">
        <f t="shared" si="99"/>
        <v>0</v>
      </c>
      <c r="G197" s="340">
        <f t="shared" si="99"/>
        <v>0</v>
      </c>
      <c r="H197" s="340">
        <f t="shared" si="99"/>
        <v>8.7218487418470367</v>
      </c>
      <c r="I197" s="340">
        <f t="shared" si="99"/>
        <v>0</v>
      </c>
      <c r="J197" s="340">
        <f t="shared" si="99"/>
        <v>0</v>
      </c>
      <c r="K197" s="340">
        <f t="shared" si="99"/>
        <v>9.5906149464550374</v>
      </c>
      <c r="L197" s="340">
        <f t="shared" si="99"/>
        <v>10.228070695095038</v>
      </c>
      <c r="M197" s="340">
        <f t="shared" si="99"/>
        <v>11.105500082615038</v>
      </c>
      <c r="N197" s="356"/>
      <c r="O197" s="467">
        <f t="shared" si="77"/>
        <v>8.5668076819869956</v>
      </c>
      <c r="P197" t="s">
        <v>328</v>
      </c>
      <c r="Q197"/>
    </row>
    <row r="198" spans="1:17" ht="15.6" x14ac:dyDescent="0.3">
      <c r="M198" s="336" t="s">
        <v>150</v>
      </c>
      <c r="O198" s="337">
        <f>O197/SUM($O$101,$O$149,$O$197)</f>
        <v>0.34871376184722874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A125:A126"/>
    <mergeCell ref="A149:B149"/>
    <mergeCell ref="A153:O153"/>
    <mergeCell ref="A173:A174"/>
    <mergeCell ref="A197:B197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</mergeCells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9C082-A1FA-4D82-B0F5-1CBBDB9CDE42}">
  <dimension ref="A1:P204"/>
  <sheetViews>
    <sheetView topLeftCell="A103" zoomScale="80" zoomScaleNormal="80" workbookViewId="0">
      <selection activeCell="A118" sqref="A118:XFD11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332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97</v>
      </c>
      <c r="E5" s="417">
        <f t="shared" si="0"/>
        <v>308</v>
      </c>
      <c r="F5" s="417">
        <f t="shared" si="0"/>
        <v>5</v>
      </c>
      <c r="G5" s="417">
        <f t="shared" si="0"/>
        <v>191</v>
      </c>
      <c r="H5" s="456">
        <f t="shared" si="0"/>
        <v>6</v>
      </c>
      <c r="I5" s="417">
        <f t="shared" si="0"/>
        <v>20</v>
      </c>
      <c r="J5" s="417">
        <f t="shared" si="0"/>
        <v>173</v>
      </c>
      <c r="K5" s="417">
        <f t="shared" si="0"/>
        <v>18</v>
      </c>
      <c r="L5" s="417">
        <f t="shared" si="0"/>
        <v>147</v>
      </c>
      <c r="M5" s="604">
        <f>SUM(C5:L5)</f>
        <v>966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5320.5</v>
      </c>
      <c r="D7" s="401">
        <f t="shared" si="0"/>
        <v>871293.02</v>
      </c>
      <c r="E7" s="401">
        <f t="shared" si="0"/>
        <v>1950744.4700000002</v>
      </c>
      <c r="F7" s="401">
        <f t="shared" si="0"/>
        <v>19273.68</v>
      </c>
      <c r="G7" s="401">
        <f t="shared" si="0"/>
        <v>962519.77</v>
      </c>
      <c r="H7" s="401">
        <f t="shared" si="0"/>
        <v>32411.06</v>
      </c>
      <c r="I7" s="401">
        <f t="shared" si="0"/>
        <v>110933.23</v>
      </c>
      <c r="J7" s="401">
        <f t="shared" si="0"/>
        <v>945096.85000000009</v>
      </c>
      <c r="K7" s="401">
        <f t="shared" si="0"/>
        <v>61709.119999999995</v>
      </c>
      <c r="L7" s="401">
        <f t="shared" si="0"/>
        <v>644550.25</v>
      </c>
      <c r="M7" s="610">
        <f>SUM(C7:L7)</f>
        <v>5603851.9500000002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0.87949999999999995</v>
      </c>
      <c r="D9" s="405">
        <f t="shared" ref="D9:L9" si="1">SUM(D10:D15)</f>
        <v>1.1851688846469584</v>
      </c>
      <c r="E9" s="405">
        <f t="shared" si="1"/>
        <v>1.4463168669746274</v>
      </c>
      <c r="F9" s="405">
        <f t="shared" si="1"/>
        <v>2.1906612063082918</v>
      </c>
      <c r="G9" s="405">
        <f t="shared" si="1"/>
        <v>2.1682171632009184</v>
      </c>
      <c r="H9" s="405">
        <f t="shared" si="1"/>
        <v>2.4308040000000002</v>
      </c>
      <c r="I9" s="405">
        <f t="shared" si="1"/>
        <v>2.6383555362275124</v>
      </c>
      <c r="J9" s="405">
        <f t="shared" si="1"/>
        <v>3.0157080139787151</v>
      </c>
      <c r="K9" s="405">
        <f t="shared" si="1"/>
        <v>3.952379029053728</v>
      </c>
      <c r="L9" s="405">
        <f t="shared" si="1"/>
        <v>4.4329708333959692</v>
      </c>
      <c r="M9" s="603">
        <f>SUM(M10:N15)</f>
        <v>2.1968192871223837</v>
      </c>
      <c r="N9" s="603"/>
      <c r="O9" s="406">
        <f t="shared" ref="O9:O47" si="2">M9/$M$47</f>
        <v>0.25279669952132938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0.57999999999999996</v>
      </c>
      <c r="D10" s="422">
        <f t="shared" si="4"/>
        <v>0.78562588553963153</v>
      </c>
      <c r="E10" s="422">
        <f t="shared" si="4"/>
        <v>0.90523006523606853</v>
      </c>
      <c r="F10" s="422">
        <f t="shared" si="4"/>
        <v>1.2934735579816621</v>
      </c>
      <c r="G10" s="422">
        <f t="shared" si="4"/>
        <v>1.3601631478489011</v>
      </c>
      <c r="H10" s="422">
        <f>IF(H$7 &gt; 0,(H64*H$61+H112*H$109+H160*H$157)/(SUM(H$157,H$109,H$61)),0)</f>
        <v>1.3601000000000001</v>
      </c>
      <c r="I10" s="422">
        <f t="shared" si="4"/>
        <v>0.98407261318362393</v>
      </c>
      <c r="J10" s="422">
        <f t="shared" si="4"/>
        <v>1.8940717903419104</v>
      </c>
      <c r="K10" s="422">
        <f t="shared" si="4"/>
        <v>2.1247958783725971</v>
      </c>
      <c r="L10" s="422">
        <f t="shared" si="4"/>
        <v>2.4195344497221125</v>
      </c>
      <c r="M10" s="600">
        <f t="shared" ref="M10:M15" si="5">(N64*$N$61+N112*$N$109+N160*$N$157)/$M$7</f>
        <v>1.324364651918936</v>
      </c>
      <c r="N10" s="600"/>
      <c r="O10" s="423">
        <f t="shared" si="2"/>
        <v>0.15239988784255878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2.3199999999999998E-2</v>
      </c>
      <c r="D11" s="440">
        <f t="shared" si="4"/>
        <v>3.1425035421585271E-2</v>
      </c>
      <c r="E11" s="440">
        <f t="shared" si="4"/>
        <v>3.6209202609442742E-2</v>
      </c>
      <c r="F11" s="440">
        <f t="shared" si="4"/>
        <v>5.1738942319266484E-2</v>
      </c>
      <c r="G11" s="440">
        <f t="shared" si="4"/>
        <v>5.440652591395604E-2</v>
      </c>
      <c r="H11" s="440">
        <f t="shared" ref="H11:H15" si="6">IF(H$7 &gt; 0,(H65*H$61+H113*H$109+H161*H$157)/(SUM(H$157,H$109,H$61)),0)</f>
        <v>5.4404000000000008E-2</v>
      </c>
      <c r="I11" s="440">
        <f t="shared" si="4"/>
        <v>5.9044356791017438E-2</v>
      </c>
      <c r="J11" s="440">
        <f t="shared" si="4"/>
        <v>7.5762871613676411E-2</v>
      </c>
      <c r="K11" s="440">
        <f t="shared" si="4"/>
        <v>8.4991835134903895E-2</v>
      </c>
      <c r="L11" s="440">
        <f t="shared" si="4"/>
        <v>9.678137798888449E-2</v>
      </c>
      <c r="M11" s="599">
        <f t="shared" si="5"/>
        <v>5.3364197917002434E-2</v>
      </c>
      <c r="N11" s="599"/>
      <c r="O11" s="441">
        <f t="shared" si="2"/>
        <v>6.1408296918642625E-3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3.5721477562163879E-2</v>
      </c>
      <c r="E12" s="440">
        <f t="shared" si="4"/>
        <v>3.2355871142877059E-2</v>
      </c>
      <c r="F12" s="440">
        <f t="shared" si="4"/>
        <v>0</v>
      </c>
      <c r="G12" s="440">
        <f t="shared" si="4"/>
        <v>1.4061066704115594E-2</v>
      </c>
      <c r="H12" s="440">
        <f t="shared" si="6"/>
        <v>0</v>
      </c>
      <c r="I12" s="440">
        <f t="shared" si="4"/>
        <v>4.9203716686154357E-2</v>
      </c>
      <c r="J12" s="440">
        <f t="shared" si="4"/>
        <v>4.3468314353179778E-2</v>
      </c>
      <c r="K12" s="440">
        <f t="shared" si="4"/>
        <v>0.10622007272182783</v>
      </c>
      <c r="L12" s="440">
        <f t="shared" si="4"/>
        <v>5.1048570641311526E-2</v>
      </c>
      <c r="M12" s="599">
        <f t="shared" si="5"/>
        <v>3.4578746469381645E-2</v>
      </c>
      <c r="N12" s="599"/>
      <c r="O12" s="441">
        <f t="shared" si="2"/>
        <v>3.9791133627995693E-3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8.8300000000000003E-2</v>
      </c>
      <c r="D13" s="422">
        <f t="shared" si="4"/>
        <v>0.12979999999999997</v>
      </c>
      <c r="E13" s="422">
        <f t="shared" si="4"/>
        <v>0.16889999999999999</v>
      </c>
      <c r="F13" s="422">
        <f t="shared" si="4"/>
        <v>0.20369999999999999</v>
      </c>
      <c r="G13" s="422">
        <f t="shared" si="4"/>
        <v>0.19689999999999999</v>
      </c>
      <c r="H13" s="422">
        <f t="shared" si="6"/>
        <v>0.19689999999999999</v>
      </c>
      <c r="I13" s="422">
        <f t="shared" si="4"/>
        <v>0.19690000000000002</v>
      </c>
      <c r="J13" s="422">
        <f t="shared" si="4"/>
        <v>0.233842404175826</v>
      </c>
      <c r="K13" s="422">
        <f t="shared" si="4"/>
        <v>0.23382936800913706</v>
      </c>
      <c r="L13" s="422">
        <f t="shared" si="4"/>
        <v>0.27602999477077234</v>
      </c>
      <c r="M13" s="600">
        <f t="shared" si="5"/>
        <v>0.19237899092052207</v>
      </c>
      <c r="N13" s="600"/>
      <c r="O13" s="423">
        <f t="shared" si="2"/>
        <v>2.2137812721799207E-2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0.188</v>
      </c>
      <c r="D14" s="440">
        <f t="shared" si="4"/>
        <v>0.20259648612357753</v>
      </c>
      <c r="E14" s="440">
        <f t="shared" si="4"/>
        <v>0.30362172798623904</v>
      </c>
      <c r="F14" s="440">
        <f t="shared" si="4"/>
        <v>0.64174870600736333</v>
      </c>
      <c r="G14" s="440">
        <f t="shared" si="4"/>
        <v>0.54268642273394552</v>
      </c>
      <c r="H14" s="440">
        <f t="shared" si="6"/>
        <v>0.81940000000000002</v>
      </c>
      <c r="I14" s="440">
        <f t="shared" si="4"/>
        <v>0.97893484956671672</v>
      </c>
      <c r="J14" s="440">
        <f t="shared" si="4"/>
        <v>0.7685626334941229</v>
      </c>
      <c r="K14" s="440">
        <f t="shared" si="4"/>
        <v>1.4025418748152623</v>
      </c>
      <c r="L14" s="440">
        <f t="shared" si="4"/>
        <v>1.589576440272888</v>
      </c>
      <c r="M14" s="599">
        <f t="shared" si="5"/>
        <v>0.58480426186633994</v>
      </c>
      <c r="N14" s="599"/>
      <c r="O14" s="441">
        <f t="shared" si="2"/>
        <v>6.7295743501719379E-2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0.37019999999999997</v>
      </c>
      <c r="J15" s="422"/>
      <c r="K15" s="422"/>
      <c r="L15" s="422"/>
      <c r="M15" s="600">
        <f t="shared" si="5"/>
        <v>7.3284380302017071E-3</v>
      </c>
      <c r="N15" s="600"/>
      <c r="O15" s="423">
        <f t="shared" si="2"/>
        <v>8.4331240058817649E-4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3.6627009903000003</v>
      </c>
      <c r="D16" s="405">
        <f t="shared" si="7"/>
        <v>3.5793697889477794</v>
      </c>
      <c r="E16" s="405">
        <f t="shared" si="7"/>
        <v>5.5905341994751705</v>
      </c>
      <c r="F16" s="405">
        <f t="shared" si="7"/>
        <v>5.5484495251279382</v>
      </c>
      <c r="G16" s="405">
        <f t="shared" si="7"/>
        <v>5.553929536687888</v>
      </c>
      <c r="H16" s="405">
        <f t="shared" si="7"/>
        <v>5.3856826413000007</v>
      </c>
      <c r="I16" s="405">
        <f t="shared" si="7"/>
        <v>5.9126268155035682</v>
      </c>
      <c r="J16" s="405">
        <f t="shared" si="7"/>
        <v>5.5695801605379653</v>
      </c>
      <c r="K16" s="405">
        <f t="shared" si="7"/>
        <v>5.6671501045570212</v>
      </c>
      <c r="L16" s="405">
        <f t="shared" si="7"/>
        <v>5.6034666441537411</v>
      </c>
      <c r="M16" s="603">
        <f>SUM(M17:N19,M23:N24)</f>
        <v>5.2735623788226755</v>
      </c>
      <c r="N16" s="603"/>
      <c r="O16" s="406">
        <f t="shared" si="2"/>
        <v>0.60684971763540163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1.9571000000000001</v>
      </c>
      <c r="D17" s="422">
        <f t="shared" si="8"/>
        <v>1.9007238116540861</v>
      </c>
      <c r="E17" s="422">
        <f t="shared" si="8"/>
        <v>2.8855667862608367</v>
      </c>
      <c r="F17" s="422">
        <f t="shared" si="8"/>
        <v>2.8508248603795434</v>
      </c>
      <c r="G17" s="422">
        <f t="shared" si="8"/>
        <v>2.8628781194655359</v>
      </c>
      <c r="H17" s="422">
        <f t="shared" ref="H17:H24" si="9">IF(H$7 &gt; 0,(H71*H$61+H119*H$109+H167*H$157)/(SUM(H$157,H$109,H$61)),0)</f>
        <v>2.7641</v>
      </c>
      <c r="I17" s="422">
        <f t="shared" si="8"/>
        <v>3.0422115005846306</v>
      </c>
      <c r="J17" s="422">
        <f t="shared" si="8"/>
        <v>2.8701045558558365</v>
      </c>
      <c r="K17" s="422">
        <f t="shared" si="8"/>
        <v>2.9333494573573571</v>
      </c>
      <c r="L17" s="422">
        <f t="shared" si="8"/>
        <v>2.8936229956376556</v>
      </c>
      <c r="M17" s="600">
        <f t="shared" ref="M17:M24" si="10">(N71*$N$61+N119*$N$109+N167*$N$157)/$M$7</f>
        <v>2.7287877653077541</v>
      </c>
      <c r="N17" s="600"/>
      <c r="O17" s="423">
        <f t="shared" si="2"/>
        <v>0.31401242005098717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0.82960099030000001</v>
      </c>
      <c r="D18" s="440">
        <f t="shared" si="8"/>
        <v>0.80570351869348555</v>
      </c>
      <c r="E18" s="440">
        <f t="shared" si="8"/>
        <v>1.2231715617284651</v>
      </c>
      <c r="F18" s="440">
        <f t="shared" si="8"/>
        <v>1.2084447025408658</v>
      </c>
      <c r="G18" s="440">
        <f t="shared" si="8"/>
        <v>1.2135539946946046</v>
      </c>
      <c r="H18" s="440">
        <f t="shared" si="9"/>
        <v>1.1716826413000001</v>
      </c>
      <c r="I18" s="440">
        <f t="shared" si="8"/>
        <v>1.2895721596173209</v>
      </c>
      <c r="J18" s="440">
        <f t="shared" si="8"/>
        <v>1.2166172304953979</v>
      </c>
      <c r="K18" s="440">
        <f t="shared" si="8"/>
        <v>1.2434263015275819</v>
      </c>
      <c r="L18" s="440">
        <f t="shared" si="8"/>
        <v>1.2265865324898328</v>
      </c>
      <c r="M18" s="599">
        <f t="shared" si="10"/>
        <v>1.1567140321995999</v>
      </c>
      <c r="N18" s="599"/>
      <c r="O18" s="441">
        <f t="shared" si="2"/>
        <v>0.13310766677267313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0.63430000000000009</v>
      </c>
      <c r="D19" s="422">
        <f t="shared" si="8"/>
        <v>0.63669277597449359</v>
      </c>
      <c r="E19" s="422">
        <f t="shared" si="8"/>
        <v>1.1127898452081735</v>
      </c>
      <c r="F19" s="422">
        <f t="shared" si="8"/>
        <v>1.1229404968848709</v>
      </c>
      <c r="G19" s="422">
        <f t="shared" si="8"/>
        <v>1.1109039698561205</v>
      </c>
      <c r="H19" s="422">
        <f t="shared" si="9"/>
        <v>1.0944</v>
      </c>
      <c r="I19" s="422">
        <f t="shared" si="8"/>
        <v>1.1905967676322051</v>
      </c>
      <c r="J19" s="422">
        <f t="shared" si="8"/>
        <v>1.1152313589670733</v>
      </c>
      <c r="K19" s="422">
        <f t="shared" si="8"/>
        <v>1.1163189541837577</v>
      </c>
      <c r="L19" s="422">
        <f t="shared" si="8"/>
        <v>1.1133987868905491</v>
      </c>
      <c r="M19" s="600">
        <f t="shared" si="10"/>
        <v>1.0399770128036665</v>
      </c>
      <c r="N19" s="600"/>
      <c r="O19" s="423">
        <f t="shared" si="2"/>
        <v>0.11967427541989348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0.56659999999999999</v>
      </c>
      <c r="D20" s="440">
        <f t="shared" si="8"/>
        <v>0.56872150452553827</v>
      </c>
      <c r="E20" s="440">
        <f t="shared" si="8"/>
        <v>0.99393507296011963</v>
      </c>
      <c r="F20" s="440">
        <f t="shared" si="8"/>
        <v>1.0030246196367274</v>
      </c>
      <c r="G20" s="440">
        <f t="shared" si="8"/>
        <v>0.99225145569945017</v>
      </c>
      <c r="H20" s="440">
        <f t="shared" si="9"/>
        <v>0.97750000000000004</v>
      </c>
      <c r="I20" s="440">
        <f t="shared" si="8"/>
        <v>1.0684930509460508</v>
      </c>
      <c r="J20" s="440">
        <f t="shared" si="8"/>
        <v>0.99612260910085548</v>
      </c>
      <c r="K20" s="440">
        <f t="shared" si="8"/>
        <v>0.99708475395533103</v>
      </c>
      <c r="L20" s="440">
        <f t="shared" si="8"/>
        <v>0.99447857811241247</v>
      </c>
      <c r="M20" s="599">
        <f t="shared" si="10"/>
        <v>0.92900577317696631</v>
      </c>
      <c r="N20" s="599"/>
      <c r="O20" s="441">
        <f t="shared" si="2"/>
        <v>0.10690437519010842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6.0100000000000001E-2</v>
      </c>
      <c r="D21" s="422">
        <f t="shared" si="8"/>
        <v>6.0290510816900608E-2</v>
      </c>
      <c r="E21" s="422">
        <f t="shared" si="8"/>
        <v>0.10544424910762402</v>
      </c>
      <c r="F21" s="422">
        <f t="shared" si="8"/>
        <v>0.10642164532149542</v>
      </c>
      <c r="G21" s="422">
        <f t="shared" si="8"/>
        <v>0.10526684657292805</v>
      </c>
      <c r="H21" s="422">
        <f t="shared" si="9"/>
        <v>0.1037</v>
      </c>
      <c r="I21" s="422">
        <f t="shared" si="8"/>
        <v>0.10833351707148525</v>
      </c>
      <c r="J21" s="422">
        <f t="shared" si="8"/>
        <v>0.10568036083074449</v>
      </c>
      <c r="K21" s="422">
        <f t="shared" si="8"/>
        <v>0.10577546421015242</v>
      </c>
      <c r="L21" s="422">
        <f t="shared" si="8"/>
        <v>0.1055014267979882</v>
      </c>
      <c r="M21" s="600">
        <f t="shared" si="10"/>
        <v>9.8450687776289306E-2</v>
      </c>
      <c r="N21" s="600"/>
      <c r="O21" s="423">
        <f t="shared" si="2"/>
        <v>1.1329110719913452E-2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7.6E-3</v>
      </c>
      <c r="D22" s="440">
        <f t="shared" si="8"/>
        <v>7.6807606320546439E-3</v>
      </c>
      <c r="E22" s="440">
        <f t="shared" si="8"/>
        <v>1.3410523140429561E-2</v>
      </c>
      <c r="F22" s="440">
        <f t="shared" si="8"/>
        <v>1.3494231926648155E-2</v>
      </c>
      <c r="G22" s="440">
        <f t="shared" si="8"/>
        <v>1.3385667583742201E-2</v>
      </c>
      <c r="H22" s="440">
        <f t="shared" si="9"/>
        <v>1.32E-2</v>
      </c>
      <c r="I22" s="440">
        <f t="shared" si="8"/>
        <v>1.3770199614669113E-2</v>
      </c>
      <c r="J22" s="440">
        <f t="shared" si="8"/>
        <v>1.3428389035472926E-2</v>
      </c>
      <c r="K22" s="440">
        <f t="shared" si="8"/>
        <v>1.3458736018274122E-2</v>
      </c>
      <c r="L22" s="440">
        <f t="shared" si="8"/>
        <v>1.3418781980148172E-2</v>
      </c>
      <c r="M22" s="599">
        <f t="shared" si="10"/>
        <v>1.2520551850410681E-2</v>
      </c>
      <c r="N22" s="599"/>
      <c r="O22" s="441">
        <f t="shared" si="2"/>
        <v>1.4407895098715801E-3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0.18310000000000001</v>
      </c>
      <c r="D23" s="422">
        <f t="shared" si="8"/>
        <v>0.179287676793279</v>
      </c>
      <c r="E23" s="422">
        <f t="shared" si="8"/>
        <v>0.28258125042486987</v>
      </c>
      <c r="F23" s="422">
        <f t="shared" si="8"/>
        <v>0.28086493596448625</v>
      </c>
      <c r="G23" s="422">
        <f t="shared" si="8"/>
        <v>0.28084711602962709</v>
      </c>
      <c r="H23" s="422">
        <f t="shared" si="9"/>
        <v>0.2727</v>
      </c>
      <c r="I23" s="422">
        <f t="shared" si="8"/>
        <v>0.29909883067499254</v>
      </c>
      <c r="J23" s="422">
        <f t="shared" si="8"/>
        <v>0.28166785759893287</v>
      </c>
      <c r="K23" s="422">
        <f t="shared" si="8"/>
        <v>0.28620148768933995</v>
      </c>
      <c r="L23" s="422">
        <f t="shared" si="8"/>
        <v>0.28319262959249492</v>
      </c>
      <c r="M23" s="600">
        <f t="shared" si="10"/>
        <v>0.26634881413667616</v>
      </c>
      <c r="N23" s="600"/>
      <c r="O23" s="423">
        <f t="shared" si="2"/>
        <v>3.064981335964604E-2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5.8599999999999999E-2</v>
      </c>
      <c r="D24" s="440">
        <f t="shared" si="8"/>
        <v>5.6962005832435103E-2</v>
      </c>
      <c r="E24" s="440">
        <f t="shared" si="8"/>
        <v>8.642475585282576E-2</v>
      </c>
      <c r="F24" s="440">
        <f t="shared" si="8"/>
        <v>8.5374529358171344E-2</v>
      </c>
      <c r="G24" s="440">
        <f t="shared" si="8"/>
        <v>8.5746336641999571E-2</v>
      </c>
      <c r="H24" s="440">
        <f t="shared" si="9"/>
        <v>8.2799999999999999E-2</v>
      </c>
      <c r="I24" s="440">
        <f t="shared" si="8"/>
        <v>9.1147556994419066E-2</v>
      </c>
      <c r="J24" s="440">
        <f t="shared" si="8"/>
        <v>8.5959157620724258E-2</v>
      </c>
      <c r="K24" s="440">
        <f t="shared" si="8"/>
        <v>8.7853903798984667E-2</v>
      </c>
      <c r="L24" s="440">
        <f t="shared" si="8"/>
        <v>8.6665699543208616E-2</v>
      </c>
      <c r="M24" s="599">
        <f t="shared" si="10"/>
        <v>8.1734754374979526E-2</v>
      </c>
      <c r="N24" s="599"/>
      <c r="O24" s="441">
        <f t="shared" si="2"/>
        <v>9.4055420322018846E-3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0.40539999999999998</v>
      </c>
      <c r="D25" s="405">
        <f t="shared" ref="D25:L25" si="11">SUM(D26:D28)</f>
        <v>0.42026605174456694</v>
      </c>
      <c r="E25" s="405">
        <f t="shared" si="11"/>
        <v>0.52629809585926957</v>
      </c>
      <c r="F25" s="405">
        <f t="shared" si="11"/>
        <v>0.53053460844011113</v>
      </c>
      <c r="G25" s="405">
        <f t="shared" si="11"/>
        <v>0.52767249437484287</v>
      </c>
      <c r="H25" s="405">
        <f t="shared" si="11"/>
        <v>0.5323</v>
      </c>
      <c r="I25" s="405">
        <f>SUM(I26:I28)</f>
        <v>1.1029315209247941</v>
      </c>
      <c r="J25" s="405">
        <f t="shared" si="11"/>
        <v>0.52784411834829403</v>
      </c>
      <c r="K25" s="405">
        <f t="shared" si="11"/>
        <v>0.5233312248497467</v>
      </c>
      <c r="L25" s="405">
        <f t="shared" si="11"/>
        <v>0.52580015602352181</v>
      </c>
      <c r="M25" s="603">
        <f>SUM(M26:N28)</f>
        <v>0.5215684505412389</v>
      </c>
      <c r="N25" s="603"/>
      <c r="O25" s="406">
        <f t="shared" si="2"/>
        <v>6.0018948142061525E-2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0.20799999999999999</v>
      </c>
      <c r="D26" s="422">
        <f t="shared" si="12"/>
        <v>0.20324753876141463</v>
      </c>
      <c r="E26" s="422">
        <f t="shared" si="12"/>
        <v>0.31744103081015013</v>
      </c>
      <c r="F26" s="422">
        <f t="shared" si="12"/>
        <v>0.31506830568941691</v>
      </c>
      <c r="G26" s="422">
        <f t="shared" si="12"/>
        <v>0.31536280044616644</v>
      </c>
      <c r="H26" s="422">
        <f t="shared" ref="H26:H29" si="13">IF(H$7 &gt; 0,(H80*H$61+H128*H$109+H176*H$157)/(SUM(H$157,H$109,H$61)),0)</f>
        <v>0.30580000000000002</v>
      </c>
      <c r="I26" s="422">
        <f t="shared" si="12"/>
        <v>0.33573750936486746</v>
      </c>
      <c r="J26" s="422">
        <f t="shared" si="12"/>
        <v>0.31625611905277218</v>
      </c>
      <c r="K26" s="422">
        <f t="shared" si="12"/>
        <v>0.32179033556142106</v>
      </c>
      <c r="L26" s="422">
        <f t="shared" si="12"/>
        <v>0.31817519316143311</v>
      </c>
      <c r="M26" s="600">
        <f>(N80*$N$61+N128*$N$109+N176*$N$157)/$M$7</f>
        <v>0.29944444307544565</v>
      </c>
      <c r="N26" s="600"/>
      <c r="O26" s="423">
        <f t="shared" si="2"/>
        <v>3.4458258511847327E-2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0.19739999999999999</v>
      </c>
      <c r="D27" s="440">
        <f t="shared" si="12"/>
        <v>0.21701851298315231</v>
      </c>
      <c r="E27" s="440">
        <f t="shared" si="12"/>
        <v>0.20885706504911941</v>
      </c>
      <c r="F27" s="440">
        <f t="shared" si="12"/>
        <v>0.2154663027506942</v>
      </c>
      <c r="G27" s="440">
        <f t="shared" si="12"/>
        <v>0.21230969392867641</v>
      </c>
      <c r="H27" s="440">
        <f t="shared" si="13"/>
        <v>0.22650000000000001</v>
      </c>
      <c r="I27" s="440">
        <f t="shared" si="12"/>
        <v>0.22439401155992664</v>
      </c>
      <c r="J27" s="440">
        <f t="shared" si="12"/>
        <v>0.21158799929552191</v>
      </c>
      <c r="K27" s="440">
        <f t="shared" si="12"/>
        <v>0.20154088928832561</v>
      </c>
      <c r="L27" s="440">
        <f t="shared" si="12"/>
        <v>0.20762496286208867</v>
      </c>
      <c r="M27" s="599">
        <f>(N81*$N$61+N129*$N$109+N177*$N$157)/$M$7</f>
        <v>0.21137879903037057</v>
      </c>
      <c r="N27" s="599"/>
      <c r="O27" s="441">
        <f t="shared" si="2"/>
        <v>2.4324195921302093E-2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0.54279999999999995</v>
      </c>
      <c r="J28" s="422"/>
      <c r="K28" s="422"/>
      <c r="L28" s="422"/>
      <c r="M28" s="600">
        <f>(N82*$N$61+N130*$N$109+N178*$N$157)/$M$7</f>
        <v>1.0745208435422707E-2</v>
      </c>
      <c r="N28" s="600"/>
      <c r="O28" s="423">
        <f t="shared" si="2"/>
        <v>1.2364937089121074E-3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0.54279999999999995</v>
      </c>
      <c r="J29" s="440"/>
      <c r="K29" s="440"/>
      <c r="L29" s="440"/>
      <c r="M29" s="599">
        <f>(N83*$N$61+N131*$N$109+N179*$N$157)/$M$7</f>
        <v>1.0745208435422707E-2</v>
      </c>
      <c r="N29" s="599"/>
      <c r="O29" s="441">
        <f t="shared" si="2"/>
        <v>1.2364937089121074E-3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0.42088252104284052</v>
      </c>
      <c r="D38" s="405">
        <f t="shared" si="21"/>
        <v>0.44106096837516401</v>
      </c>
      <c r="E38" s="405">
        <f t="shared" si="21"/>
        <v>0.64338197293930777</v>
      </c>
      <c r="F38" s="405">
        <f t="shared" si="21"/>
        <v>0.7034821897726008</v>
      </c>
      <c r="G38" s="405">
        <f t="shared" si="21"/>
        <v>0.70179561921762024</v>
      </c>
      <c r="H38" s="405">
        <f t="shared" si="21"/>
        <v>0.71021458200210863</v>
      </c>
      <c r="I38" s="405">
        <f t="shared" si="21"/>
        <v>0.82123914531908992</v>
      </c>
      <c r="J38" s="405">
        <f t="shared" si="21"/>
        <v>0.77523593788943768</v>
      </c>
      <c r="K38" s="405">
        <f t="shared" si="21"/>
        <v>0.86283284497351764</v>
      </c>
      <c r="L38" s="405">
        <f t="shared" si="21"/>
        <v>0.89850843101280775</v>
      </c>
      <c r="M38" s="603">
        <f t="shared" si="20"/>
        <v>0.67985921250925641</v>
      </c>
      <c r="N38" s="603"/>
      <c r="O38" s="406">
        <f t="shared" si="2"/>
        <v>7.8234093295237686E-2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4.9476009903000007</v>
      </c>
      <c r="D40" s="434">
        <f t="shared" si="24"/>
        <v>5.1848047253393048</v>
      </c>
      <c r="E40" s="434">
        <f t="shared" si="24"/>
        <v>7.5631491623090676</v>
      </c>
      <c r="F40" s="434">
        <f t="shared" si="24"/>
        <v>8.269645339876341</v>
      </c>
      <c r="G40" s="434">
        <f t="shared" si="24"/>
        <v>8.2498191942636492</v>
      </c>
      <c r="H40" s="434">
        <f t="shared" si="23"/>
        <v>8.348786641300002</v>
      </c>
      <c r="I40" s="434">
        <f t="shared" si="24"/>
        <v>9.653913872655874</v>
      </c>
      <c r="J40" s="434">
        <f t="shared" si="24"/>
        <v>9.1131322928649752</v>
      </c>
      <c r="K40" s="434">
        <f t="shared" si="24"/>
        <v>10.142860358460496</v>
      </c>
      <c r="L40" s="434">
        <f t="shared" si="24"/>
        <v>10.562237633573233</v>
      </c>
      <c r="M40" s="597">
        <f t="shared" si="20"/>
        <v>7.9919501164862998</v>
      </c>
      <c r="N40" s="597"/>
      <c r="O40" s="435">
        <f t="shared" si="2"/>
        <v>0.91966536529879273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0.10307337143091992</v>
      </c>
      <c r="D41" s="427">
        <f t="shared" si="25"/>
        <v>0.10801503684299374</v>
      </c>
      <c r="E41" s="427">
        <f t="shared" si="25"/>
        <v>0.15756308649838482</v>
      </c>
      <c r="F41" s="427">
        <f t="shared" si="25"/>
        <v>0.17228152136564387</v>
      </c>
      <c r="G41" s="427">
        <f t="shared" si="25"/>
        <v>0.17186848327409462</v>
      </c>
      <c r="H41" s="427">
        <f t="shared" si="23"/>
        <v>0.17393027209820294</v>
      </c>
      <c r="I41" s="427">
        <f t="shared" si="25"/>
        <v>0.20111998770903983</v>
      </c>
      <c r="J41" s="427">
        <f t="shared" si="25"/>
        <v>0.18985388505725601</v>
      </c>
      <c r="K41" s="427">
        <f t="shared" si="25"/>
        <v>0.21130620984780757</v>
      </c>
      <c r="L41" s="427">
        <f t="shared" si="25"/>
        <v>0.22004309662023117</v>
      </c>
      <c r="M41" s="598">
        <f t="shared" si="20"/>
        <v>0.16649629677675906</v>
      </c>
      <c r="N41" s="598"/>
      <c r="O41" s="428">
        <f t="shared" si="2"/>
        <v>1.9159388555269746E-2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0.10307337143091992</v>
      </c>
      <c r="D42" s="440">
        <f t="shared" si="26"/>
        <v>0.10801503684299374</v>
      </c>
      <c r="E42" s="440">
        <f t="shared" si="26"/>
        <v>0.15756308649838482</v>
      </c>
      <c r="F42" s="440">
        <f t="shared" si="26"/>
        <v>0.17228152136564387</v>
      </c>
      <c r="G42" s="440">
        <f t="shared" si="26"/>
        <v>0.17186848327409462</v>
      </c>
      <c r="H42" s="440">
        <f t="shared" si="23"/>
        <v>0.17393027209820294</v>
      </c>
      <c r="I42" s="440">
        <f t="shared" si="26"/>
        <v>0.20111998770903983</v>
      </c>
      <c r="J42" s="440">
        <f t="shared" si="26"/>
        <v>0.18985388505725601</v>
      </c>
      <c r="K42" s="440">
        <f t="shared" si="26"/>
        <v>0.21130620984780757</v>
      </c>
      <c r="L42" s="440">
        <f t="shared" si="26"/>
        <v>0.22004309662023117</v>
      </c>
      <c r="M42" s="599">
        <f t="shared" si="20"/>
        <v>0.16649629677675906</v>
      </c>
      <c r="N42" s="599"/>
      <c r="O42" s="441">
        <f t="shared" si="2"/>
        <v>1.9159388555269746E-2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0.31780914961192058</v>
      </c>
      <c r="D43" s="427">
        <f t="shared" ref="D43:L43" si="27">SUM(D44,D45)</f>
        <v>0.33304593153217027</v>
      </c>
      <c r="E43" s="427">
        <f t="shared" si="27"/>
        <v>0.48581888644092297</v>
      </c>
      <c r="F43" s="427">
        <f t="shared" si="27"/>
        <v>0.5312006684069569</v>
      </c>
      <c r="G43" s="427">
        <f t="shared" si="27"/>
        <v>0.52992713594352558</v>
      </c>
      <c r="H43" s="427">
        <f t="shared" si="23"/>
        <v>0.53628430990390563</v>
      </c>
      <c r="I43" s="427">
        <f t="shared" si="27"/>
        <v>0.6201191576100501</v>
      </c>
      <c r="J43" s="427">
        <f t="shared" si="27"/>
        <v>0.5853820528321817</v>
      </c>
      <c r="K43" s="427">
        <f t="shared" si="27"/>
        <v>0.65152663512571007</v>
      </c>
      <c r="L43" s="427">
        <f t="shared" si="27"/>
        <v>0.67846533439257661</v>
      </c>
      <c r="M43" s="598">
        <f t="shared" si="20"/>
        <v>0.51336291573249759</v>
      </c>
      <c r="N43" s="598"/>
      <c r="O43" s="428">
        <f t="shared" si="2"/>
        <v>5.9074704739967968E-2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0.10307337143091992</v>
      </c>
      <c r="D44" s="440">
        <f t="shared" si="28"/>
        <v>0.10801503684299374</v>
      </c>
      <c r="E44" s="440">
        <f t="shared" si="28"/>
        <v>0.15756308649838482</v>
      </c>
      <c r="F44" s="440">
        <f t="shared" si="28"/>
        <v>0.17228152136564387</v>
      </c>
      <c r="G44" s="440">
        <f t="shared" si="28"/>
        <v>0.17186848327409462</v>
      </c>
      <c r="H44" s="440">
        <f t="shared" si="23"/>
        <v>0.17393027209820294</v>
      </c>
      <c r="I44" s="440">
        <f t="shared" si="28"/>
        <v>0.20111998770903983</v>
      </c>
      <c r="J44" s="440">
        <f t="shared" si="28"/>
        <v>0.18985388505725601</v>
      </c>
      <c r="K44" s="440">
        <f t="shared" si="28"/>
        <v>0.21130620984780757</v>
      </c>
      <c r="L44" s="440">
        <f t="shared" si="28"/>
        <v>0.22004309662023117</v>
      </c>
      <c r="M44" s="599">
        <f t="shared" si="20"/>
        <v>0.16649629677675906</v>
      </c>
      <c r="N44" s="599"/>
      <c r="O44" s="441">
        <f t="shared" si="2"/>
        <v>1.9159388555269746E-2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0.21473577818100067</v>
      </c>
      <c r="D45" s="422">
        <f t="shared" si="28"/>
        <v>0.22503089468917653</v>
      </c>
      <c r="E45" s="422">
        <f t="shared" si="28"/>
        <v>0.32825579994253817</v>
      </c>
      <c r="F45" s="422">
        <f t="shared" si="28"/>
        <v>0.35891914704131306</v>
      </c>
      <c r="G45" s="422">
        <f t="shared" si="28"/>
        <v>0.35805865266943093</v>
      </c>
      <c r="H45" s="422">
        <f t="shared" si="23"/>
        <v>0.36235403780570269</v>
      </c>
      <c r="I45" s="422">
        <f t="shared" si="28"/>
        <v>0.41899916990101027</v>
      </c>
      <c r="J45" s="422">
        <f t="shared" si="28"/>
        <v>0.39552816777492567</v>
      </c>
      <c r="K45" s="422">
        <f t="shared" si="28"/>
        <v>0.44022042527790251</v>
      </c>
      <c r="L45" s="422">
        <f t="shared" si="28"/>
        <v>0.45842223777234542</v>
      </c>
      <c r="M45" s="600">
        <f t="shared" si="20"/>
        <v>0.34686661895573839</v>
      </c>
      <c r="N45" s="600"/>
      <c r="O45" s="423">
        <f t="shared" si="2"/>
        <v>3.99153161846982E-2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1.9099999999999999E-2</v>
      </c>
      <c r="D46" s="446">
        <f t="shared" si="28"/>
        <v>1.7847184913750369E-2</v>
      </c>
      <c r="E46" s="446">
        <f t="shared" si="28"/>
        <v>1.8423535266512889E-2</v>
      </c>
      <c r="F46" s="446">
        <f t="shared" si="28"/>
        <v>1.812981174326854E-2</v>
      </c>
      <c r="G46" s="446">
        <f t="shared" si="28"/>
        <v>1.8184841320194389E-2</v>
      </c>
      <c r="H46" s="446">
        <f t="shared" si="23"/>
        <v>1.7100000000000001E-2</v>
      </c>
      <c r="I46" s="446">
        <f t="shared" si="28"/>
        <v>1.7296558921073513E-2</v>
      </c>
      <c r="J46" s="446">
        <f t="shared" si="28"/>
        <v>1.8281381783253215E-2</v>
      </c>
      <c r="K46" s="446">
        <f t="shared" si="28"/>
        <v>1.8923791945177633E-2</v>
      </c>
      <c r="L46" s="446">
        <f t="shared" si="28"/>
        <v>1.850795576140107E-2</v>
      </c>
      <c r="M46" s="601">
        <f t="shared" si="20"/>
        <v>1.8253837501720577E-2</v>
      </c>
      <c r="N46" s="601"/>
      <c r="O46" s="448">
        <f t="shared" si="2"/>
        <v>2.1005414059698021E-3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5.3875835113428412</v>
      </c>
      <c r="D47" s="410">
        <f t="shared" si="29"/>
        <v>5.6437128786282189</v>
      </c>
      <c r="E47" s="410">
        <f t="shared" si="29"/>
        <v>8.2249546705148884</v>
      </c>
      <c r="F47" s="410">
        <f t="shared" si="29"/>
        <v>8.9912573413922097</v>
      </c>
      <c r="G47" s="410">
        <f t="shared" si="29"/>
        <v>8.9697996548014629</v>
      </c>
      <c r="H47" s="410">
        <f t="shared" si="29"/>
        <v>9.0761012233021088</v>
      </c>
      <c r="I47" s="410">
        <f t="shared" si="29"/>
        <v>10.492449576896039</v>
      </c>
      <c r="J47" s="410">
        <f t="shared" si="29"/>
        <v>9.9066496125376666</v>
      </c>
      <c r="K47" s="410">
        <f t="shared" si="29"/>
        <v>11.024616995379191</v>
      </c>
      <c r="L47" s="410">
        <f t="shared" si="29"/>
        <v>11.47925402034744</v>
      </c>
      <c r="M47" s="602">
        <f t="shared" si="20"/>
        <v>8.6900631664972749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80</v>
      </c>
      <c r="F59" s="1">
        <v>2</v>
      </c>
      <c r="G59" s="1">
        <v>62</v>
      </c>
      <c r="H59" s="1">
        <v>6</v>
      </c>
      <c r="I59" s="1">
        <v>13</v>
      </c>
      <c r="J59" s="1">
        <v>45</v>
      </c>
      <c r="K59" s="1">
        <v>0</v>
      </c>
      <c r="L59" s="1">
        <v>35</v>
      </c>
      <c r="N59" s="1">
        <f>SUM(C59:L59)</f>
        <v>295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478122.85</v>
      </c>
      <c r="E61" s="505">
        <v>483856.14</v>
      </c>
      <c r="F61" s="505">
        <v>5096.3500000000004</v>
      </c>
      <c r="G61" s="505">
        <v>354709.24</v>
      </c>
      <c r="H61" s="342">
        <v>32411.06</v>
      </c>
      <c r="I61" s="503">
        <v>95358.29</v>
      </c>
      <c r="J61" s="505">
        <v>266608.59000000003</v>
      </c>
      <c r="K61" s="504">
        <v>0</v>
      </c>
      <c r="L61" s="505">
        <v>132801.72</v>
      </c>
      <c r="M61" s="342"/>
      <c r="N61" s="344">
        <f>SUM(C61:L61)</f>
        <v>1848964.2400000002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1.184024</v>
      </c>
      <c r="E63" s="354">
        <f t="shared" si="30"/>
        <v>1.4544079999999999</v>
      </c>
      <c r="F63" s="354">
        <f t="shared" si="30"/>
        <v>2.519536</v>
      </c>
      <c r="G63" s="354">
        <f t="shared" si="30"/>
        <v>2.0899040000000002</v>
      </c>
      <c r="H63" s="354">
        <f t="shared" si="30"/>
        <v>2.4308040000000002</v>
      </c>
      <c r="I63" s="354">
        <f t="shared" si="30"/>
        <v>2.3861140000000001</v>
      </c>
      <c r="J63" s="354">
        <f t="shared" si="30"/>
        <v>2.9488599999999998</v>
      </c>
      <c r="K63" s="354"/>
      <c r="L63" s="354">
        <f t="shared" si="30"/>
        <v>4.5039999999999996</v>
      </c>
      <c r="M63" s="351"/>
      <c r="N63" s="352">
        <f>(C63*$C$61+D63*$D$61+E63*$E$61+F63*$F$61+G63*$G$61+H63*$H$61+I63*$I$61+J63*$J$61+K63*$K$61+L63*$L$61)/$N$61</f>
        <v>2.0090344774243873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0.78559999999999997</v>
      </c>
      <c r="E64" s="34">
        <v>0.9052</v>
      </c>
      <c r="F64" s="34">
        <v>1.2934000000000001</v>
      </c>
      <c r="G64" s="34">
        <v>1.3601000000000001</v>
      </c>
      <c r="H64" s="34">
        <v>1.3601000000000001</v>
      </c>
      <c r="I64" s="34">
        <v>0.97189999999999999</v>
      </c>
      <c r="J64" s="34">
        <v>1.8939999999999999</v>
      </c>
      <c r="K64" s="34">
        <v>0</v>
      </c>
      <c r="L64" s="34">
        <v>2.2275</v>
      </c>
      <c r="M64" s="34"/>
      <c r="N64" s="89">
        <f t="shared" ref="N64:N101" si="31">(C64*$C$61+D64*$D$61+E64*$E$61+F64*$F$61+G64*$G$61+H64*$H$61+I64*$I$61+J64*$J$61+K64*$K$61+L64*$L$61)/$N$61</f>
        <v>1.2115783541703327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3.1424000000000001E-2</v>
      </c>
      <c r="E65" s="39">
        <f t="shared" si="32"/>
        <v>3.6208000000000004E-2</v>
      </c>
      <c r="F65" s="39">
        <f t="shared" si="32"/>
        <v>5.1736000000000004E-2</v>
      </c>
      <c r="G65" s="39">
        <f t="shared" si="32"/>
        <v>5.4404000000000008E-2</v>
      </c>
      <c r="H65" s="39">
        <f t="shared" si="32"/>
        <v>5.4404000000000008E-2</v>
      </c>
      <c r="I65" s="39">
        <f>0.06*I64</f>
        <v>5.8313999999999998E-2</v>
      </c>
      <c r="J65" s="39">
        <f t="shared" si="32"/>
        <v>7.5759999999999994E-2</v>
      </c>
      <c r="K65" s="39"/>
      <c r="L65" s="39">
        <f t="shared" si="32"/>
        <v>8.9099999999999999E-2</v>
      </c>
      <c r="M65" s="34"/>
      <c r="N65" s="89">
        <f t="shared" si="31"/>
        <v>4.9465627563343245E-2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3.9300000000000002E-2</v>
      </c>
      <c r="E66" s="34">
        <v>2.5499999999999998E-2</v>
      </c>
      <c r="F66" s="34">
        <v>0</v>
      </c>
      <c r="G66" s="34">
        <v>3.7000000000000002E-3</v>
      </c>
      <c r="H66" s="34">
        <v>0</v>
      </c>
      <c r="I66" s="34">
        <v>4.8599999999999997E-2</v>
      </c>
      <c r="J66" s="34">
        <v>3.32E-2</v>
      </c>
      <c r="K66" s="34">
        <v>0</v>
      </c>
      <c r="L66" s="34">
        <v>7.3200000000000001E-2</v>
      </c>
      <c r="M66" s="34"/>
      <c r="N66" s="89">
        <f t="shared" si="31"/>
        <v>3.0096789621523446E-2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0.1298</v>
      </c>
      <c r="E67" s="34">
        <v>0.16889999999999999</v>
      </c>
      <c r="F67" s="34">
        <v>0.20369999999999999</v>
      </c>
      <c r="G67" s="34">
        <v>0.19689999999999999</v>
      </c>
      <c r="H67" s="34">
        <v>0.19689999999999999</v>
      </c>
      <c r="I67" s="34">
        <v>0.19689999999999999</v>
      </c>
      <c r="J67" s="34">
        <v>0.23380000000000001</v>
      </c>
      <c r="K67" s="34">
        <v>0</v>
      </c>
      <c r="L67" s="34">
        <v>0.27600000000000002</v>
      </c>
      <c r="M67" s="34"/>
      <c r="N67" s="89">
        <f t="shared" si="31"/>
        <v>0.1832421442093439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0.19789999999999999</v>
      </c>
      <c r="E68" s="34">
        <v>0.31859999999999999</v>
      </c>
      <c r="F68" s="34">
        <v>0.97070000000000001</v>
      </c>
      <c r="G68" s="34">
        <v>0.4748</v>
      </c>
      <c r="H68" s="34">
        <v>0.81940000000000002</v>
      </c>
      <c r="I68" s="34">
        <v>0.74019999999999997</v>
      </c>
      <c r="J68" s="34">
        <v>0.71209999999999996</v>
      </c>
      <c r="K68" s="34">
        <v>0</v>
      </c>
      <c r="L68" s="34">
        <v>1.8382000000000001</v>
      </c>
      <c r="M68" s="34"/>
      <c r="N68" s="89">
        <f t="shared" si="31"/>
        <v>0.51555890544481264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0.37019999999999997</v>
      </c>
      <c r="J69" s="458">
        <v>0</v>
      </c>
      <c r="K69" s="458">
        <v>0</v>
      </c>
      <c r="L69" s="458">
        <v>0</v>
      </c>
      <c r="M69" s="34"/>
      <c r="N69" s="89">
        <f t="shared" si="31"/>
        <v>1.9092656415031582E-2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3.5664088309000004</v>
      </c>
      <c r="E70" s="354">
        <f t="shared" si="33"/>
        <v>5.3856826413000007</v>
      </c>
      <c r="F70" s="354">
        <f t="shared" si="33"/>
        <v>5.3856826413000007</v>
      </c>
      <c r="G70" s="354">
        <f t="shared" si="33"/>
        <v>5.3856826413000007</v>
      </c>
      <c r="H70" s="354">
        <f t="shared" si="33"/>
        <v>5.3856826413000007</v>
      </c>
      <c r="I70" s="354">
        <f t="shared" si="33"/>
        <v>5.8786948212999999</v>
      </c>
      <c r="J70" s="354">
        <f t="shared" si="33"/>
        <v>5.3856826413000007</v>
      </c>
      <c r="K70" s="354"/>
      <c r="L70" s="354">
        <f>SUM(L71:L73,L77:L78)</f>
        <v>5.3856826413000007</v>
      </c>
      <c r="M70" s="351"/>
      <c r="N70" s="352">
        <f t="shared" si="31"/>
        <v>4.9406639854903913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1.8913</v>
      </c>
      <c r="E71" s="34">
        <v>2.7641</v>
      </c>
      <c r="F71" s="34">
        <v>2.7641</v>
      </c>
      <c r="G71" s="34">
        <v>2.7641</v>
      </c>
      <c r="H71" s="34">
        <v>2.7641</v>
      </c>
      <c r="I71" s="34">
        <v>3.0240999999999998</v>
      </c>
      <c r="J71" s="34">
        <v>2.7641</v>
      </c>
      <c r="K71" s="34">
        <v>0</v>
      </c>
      <c r="L71" s="34">
        <v>2.7641</v>
      </c>
      <c r="M71" s="39"/>
      <c r="N71" s="89">
        <f t="shared" si="31"/>
        <v>2.551812244732218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0.8017088309</v>
      </c>
      <c r="E72" s="39">
        <f t="shared" ref="E72:J72" si="34">E71*0.423893</f>
        <v>1.1716826413000001</v>
      </c>
      <c r="F72" s="39">
        <f t="shared" si="34"/>
        <v>1.1716826413000001</v>
      </c>
      <c r="G72" s="39">
        <f t="shared" ref="G72:H72" si="35">G71*0.423893</f>
        <v>1.1716826413000001</v>
      </c>
      <c r="H72" s="39">
        <f t="shared" si="35"/>
        <v>1.1716826413000001</v>
      </c>
      <c r="I72" s="39">
        <f t="shared" si="34"/>
        <v>1.2818948212999999</v>
      </c>
      <c r="J72" s="39">
        <f t="shared" si="34"/>
        <v>1.1716826413000001</v>
      </c>
      <c r="K72" s="39"/>
      <c r="L72" s="39">
        <f t="shared" ref="L72" si="36">L71*0.423893</f>
        <v>1.1716826413000001</v>
      </c>
      <c r="M72" s="39"/>
      <c r="N72" s="89">
        <f t="shared" si="31"/>
        <v>1.0816953478562743</v>
      </c>
    </row>
    <row r="73" spans="1:14" x14ac:dyDescent="0.3">
      <c r="A73" s="280" t="s">
        <v>8</v>
      </c>
      <c r="B73" s="1" t="s">
        <v>35</v>
      </c>
      <c r="C73" s="43">
        <f t="shared" ref="C73:I73" si="37">SUM(C74:C76)</f>
        <v>0</v>
      </c>
      <c r="D73" s="43">
        <f t="shared" ref="D73" si="38">SUM(D74:D76)</f>
        <v>0.63800000000000001</v>
      </c>
      <c r="E73" s="43">
        <f t="shared" si="37"/>
        <v>1.0944</v>
      </c>
      <c r="F73" s="43">
        <f t="shared" ref="F73" si="39">SUM(F74:F76)</f>
        <v>1.0944</v>
      </c>
      <c r="G73" s="43">
        <f t="shared" ref="G73:H73" si="40">SUM(G74:G76)</f>
        <v>1.0944</v>
      </c>
      <c r="H73" s="43">
        <f t="shared" si="40"/>
        <v>1.0944</v>
      </c>
      <c r="I73" s="43">
        <f t="shared" si="37"/>
        <v>1.1846999999999999</v>
      </c>
      <c r="J73" s="43">
        <f t="shared" ref="J73:L73" si="41">SUM(J74:J76)</f>
        <v>1.0944</v>
      </c>
      <c r="K73" s="43"/>
      <c r="L73" s="43">
        <f t="shared" si="41"/>
        <v>1.0944</v>
      </c>
      <c r="M73" s="43"/>
      <c r="N73" s="75">
        <f t="shared" si="31"/>
        <v>0.98103684747467035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0.56989999999999996</v>
      </c>
      <c r="E74" s="34">
        <v>0.97750000000000004</v>
      </c>
      <c r="F74" s="34">
        <v>0.97750000000000004</v>
      </c>
      <c r="G74" s="34">
        <v>0.97750000000000004</v>
      </c>
      <c r="H74" s="34">
        <v>0.97750000000000004</v>
      </c>
      <c r="I74" s="34">
        <v>1.0631999999999999</v>
      </c>
      <c r="J74" s="34">
        <v>0.97750000000000004</v>
      </c>
      <c r="K74" s="34">
        <v>0</v>
      </c>
      <c r="L74" s="34">
        <v>0.97750000000000004</v>
      </c>
      <c r="M74" s="39"/>
      <c r="N74" s="89">
        <f t="shared" si="31"/>
        <v>0.8765187780987046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6.0400000000000002E-2</v>
      </c>
      <c r="E75" s="34">
        <v>0.1037</v>
      </c>
      <c r="F75" s="34">
        <v>0.1037</v>
      </c>
      <c r="G75" s="34">
        <v>0.1037</v>
      </c>
      <c r="H75" s="34">
        <v>0.1037</v>
      </c>
      <c r="I75" s="34">
        <v>0.10780000000000001</v>
      </c>
      <c r="J75" s="34">
        <v>0.1037</v>
      </c>
      <c r="K75" s="34">
        <v>0</v>
      </c>
      <c r="L75" s="34">
        <v>0.1037</v>
      </c>
      <c r="M75" s="39"/>
      <c r="N75" s="89">
        <f t="shared" si="31"/>
        <v>9.2714525009959095E-2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1.32E-2</v>
      </c>
      <c r="F76" s="34">
        <v>1.32E-2</v>
      </c>
      <c r="G76" s="34">
        <v>1.32E-2</v>
      </c>
      <c r="H76" s="34">
        <v>1.32E-2</v>
      </c>
      <c r="I76" s="34">
        <v>1.37E-2</v>
      </c>
      <c r="J76" s="34">
        <v>1.32E-2</v>
      </c>
      <c r="K76" s="34">
        <v>0</v>
      </c>
      <c r="L76" s="34">
        <v>1.32E-2</v>
      </c>
      <c r="M76" s="39"/>
      <c r="N76" s="89">
        <f t="shared" si="31"/>
        <v>1.1803544366006774E-2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0.1787</v>
      </c>
      <c r="E77" s="34">
        <v>0.2727</v>
      </c>
      <c r="F77" s="34">
        <v>0.2727</v>
      </c>
      <c r="G77" s="34">
        <v>0.2727</v>
      </c>
      <c r="H77" s="34">
        <v>0.2727</v>
      </c>
      <c r="I77" s="34">
        <v>0.2974</v>
      </c>
      <c r="J77" s="34">
        <v>0.2727</v>
      </c>
      <c r="K77" s="34">
        <v>0</v>
      </c>
      <c r="L77" s="34">
        <v>0.2727</v>
      </c>
      <c r="M77" s="39"/>
      <c r="N77" s="89">
        <f t="shared" si="31"/>
        <v>0.24966645656218858</v>
      </c>
    </row>
    <row r="78" spans="1:14" x14ac:dyDescent="0.3">
      <c r="A78" s="595"/>
      <c r="B78" t="s">
        <v>117</v>
      </c>
      <c r="C78" s="34">
        <v>0</v>
      </c>
      <c r="D78" s="34">
        <v>5.67E-2</v>
      </c>
      <c r="E78" s="34">
        <v>8.2799999999999999E-2</v>
      </c>
      <c r="F78" s="34">
        <v>8.2799999999999999E-2</v>
      </c>
      <c r="G78" s="34">
        <v>8.2799999999999999E-2</v>
      </c>
      <c r="H78" s="34">
        <v>8.2799999999999999E-2</v>
      </c>
      <c r="I78" s="34">
        <v>9.06E-2</v>
      </c>
      <c r="J78" s="34">
        <v>8.2799999999999999E-2</v>
      </c>
      <c r="K78" s="34">
        <v>0</v>
      </c>
      <c r="L78" s="34">
        <v>8.2799999999999999E-2</v>
      </c>
      <c r="M78" s="39"/>
      <c r="N78" s="89">
        <f t="shared" si="31"/>
        <v>7.6453088865039376E-2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0.42900000000000005</v>
      </c>
      <c r="E79" s="354">
        <f t="shared" ref="E79:J79" si="42">SUM(E80:E82)</f>
        <v>0.5323</v>
      </c>
      <c r="F79" s="354">
        <f t="shared" ref="F79" si="43">SUM(F80:F82)</f>
        <v>0.5323</v>
      </c>
      <c r="G79" s="354">
        <f t="shared" ref="G79:H79" si="44">SUM(G80:G82)</f>
        <v>0.5323</v>
      </c>
      <c r="H79" s="354">
        <f t="shared" si="44"/>
        <v>0.5323</v>
      </c>
      <c r="I79" s="354">
        <f t="shared" si="42"/>
        <v>1.1031</v>
      </c>
      <c r="J79" s="354">
        <f t="shared" si="42"/>
        <v>0.5323</v>
      </c>
      <c r="K79" s="354"/>
      <c r="L79" s="354">
        <f t="shared" ref="L79" si="45">SUM(L80:L82)</f>
        <v>0.5323</v>
      </c>
      <c r="M79" s="354"/>
      <c r="N79" s="352">
        <f t="shared" si="31"/>
        <v>0.53502607842702243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0.20250000000000001</v>
      </c>
      <c r="E80" s="34">
        <v>0.30580000000000002</v>
      </c>
      <c r="F80" s="34">
        <v>0.30580000000000002</v>
      </c>
      <c r="G80" s="34">
        <v>0.30580000000000002</v>
      </c>
      <c r="H80" s="34">
        <v>0.30580000000000002</v>
      </c>
      <c r="I80" s="34">
        <v>0.33379999999999999</v>
      </c>
      <c r="J80" s="34">
        <v>0.30580000000000002</v>
      </c>
      <c r="K80" s="34">
        <v>0</v>
      </c>
      <c r="L80" s="34">
        <v>0.30580000000000002</v>
      </c>
      <c r="M80" s="39"/>
      <c r="N80" s="89">
        <f t="shared" si="31"/>
        <v>0.28053176750838621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0.22650000000000001</v>
      </c>
      <c r="E81" s="34">
        <v>0.22650000000000001</v>
      </c>
      <c r="F81" s="34">
        <v>0.22650000000000001</v>
      </c>
      <c r="G81" s="34">
        <v>0.22650000000000001</v>
      </c>
      <c r="H81" s="34">
        <v>0.22650000000000001</v>
      </c>
      <c r="I81" s="34">
        <v>0.22650000000000001</v>
      </c>
      <c r="J81" s="34">
        <v>0.22650000000000001</v>
      </c>
      <c r="K81" s="34">
        <v>0</v>
      </c>
      <c r="L81" s="34">
        <v>0.22650000000000001</v>
      </c>
      <c r="M81" s="39"/>
      <c r="N81" s="89">
        <f t="shared" si="31"/>
        <v>0.22650000000000001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0.54279999999999995</v>
      </c>
      <c r="J82" s="39"/>
      <c r="K82" s="39"/>
      <c r="L82" s="39"/>
      <c r="M82" s="39"/>
      <c r="N82" s="89">
        <f t="shared" si="31"/>
        <v>2.7994310918636255E-2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0.54279999999999995</v>
      </c>
      <c r="J83" s="34">
        <v>0</v>
      </c>
      <c r="K83" s="34">
        <v>0</v>
      </c>
      <c r="L83" s="34">
        <v>0</v>
      </c>
      <c r="M83" s="39"/>
      <c r="N83" s="89">
        <f t="shared" si="31"/>
        <v>2.7994310918636255E-2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6">SUM(E85:E86)</f>
        <v>0</v>
      </c>
      <c r="F84" s="354">
        <f t="shared" si="46"/>
        <v>0</v>
      </c>
      <c r="G84" s="354">
        <f t="shared" si="46"/>
        <v>0</v>
      </c>
      <c r="H84" s="354">
        <f t="shared" si="46"/>
        <v>0</v>
      </c>
      <c r="I84" s="354">
        <f t="shared" si="46"/>
        <v>0</v>
      </c>
      <c r="J84" s="354">
        <f t="shared" si="46"/>
        <v>0</v>
      </c>
      <c r="K84" s="354"/>
      <c r="L84" s="354">
        <f t="shared" si="46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7">SUM(E88:E91)</f>
        <v>0</v>
      </c>
      <c r="F87" s="354">
        <f t="shared" si="47"/>
        <v>0</v>
      </c>
      <c r="G87" s="354">
        <f t="shared" si="47"/>
        <v>0</v>
      </c>
      <c r="H87" s="354">
        <f t="shared" si="47"/>
        <v>0</v>
      </c>
      <c r="I87" s="354">
        <f t="shared" si="47"/>
        <v>0</v>
      </c>
      <c r="J87" s="354">
        <f t="shared" si="47"/>
        <v>0</v>
      </c>
      <c r="K87" s="354"/>
      <c r="L87" s="354">
        <f t="shared" si="47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8">SUM(C95,C97)</f>
        <v>0</v>
      </c>
      <c r="D92" s="354">
        <f t="shared" si="48"/>
        <v>0.4406039920590013</v>
      </c>
      <c r="E92" s="354">
        <f t="shared" si="48"/>
        <v>0.62715452707410857</v>
      </c>
      <c r="F92" s="354">
        <f t="shared" si="48"/>
        <v>0.71776283577810851</v>
      </c>
      <c r="G92" s="354">
        <f t="shared" si="48"/>
        <v>0.68121490080210845</v>
      </c>
      <c r="H92" s="354">
        <f t="shared" si="48"/>
        <v>0.71021458200210863</v>
      </c>
      <c r="I92" s="354">
        <f t="shared" si="48"/>
        <v>0.7969092676103483</v>
      </c>
      <c r="J92" s="354">
        <f t="shared" si="48"/>
        <v>0.75428456981010839</v>
      </c>
      <c r="K92" s="354"/>
      <c r="L92" s="354">
        <f>SUM(L95,L97)</f>
        <v>0.88657721933010869</v>
      </c>
      <c r="M92" s="354"/>
      <c r="N92" s="352">
        <f t="shared" si="31"/>
        <v>0.63671054728286436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9">SUM(C87,C84,C79,C70,C63)+C93</f>
        <v>0</v>
      </c>
      <c r="D94" s="360">
        <f t="shared" si="49"/>
        <v>5.1794328309000006</v>
      </c>
      <c r="E94" s="360">
        <f t="shared" si="49"/>
        <v>7.3723906413000009</v>
      </c>
      <c r="F94" s="360">
        <f t="shared" si="49"/>
        <v>8.4375186413000005</v>
      </c>
      <c r="G94" s="360">
        <f t="shared" si="49"/>
        <v>8.0078866413000007</v>
      </c>
      <c r="H94" s="360">
        <f t="shared" si="49"/>
        <v>8.348786641300002</v>
      </c>
      <c r="I94" s="360">
        <f t="shared" si="49"/>
        <v>9.3679088212999986</v>
      </c>
      <c r="J94" s="360">
        <f t="shared" si="49"/>
        <v>8.8668426412999999</v>
      </c>
      <c r="K94" s="360">
        <f t="shared" si="49"/>
        <v>0</v>
      </c>
      <c r="L94" s="360">
        <f t="shared" si="49"/>
        <v>10.421982641300001</v>
      </c>
      <c r="M94" s="361"/>
      <c r="N94" s="455">
        <f t="shared" si="31"/>
        <v>7.4847245413418007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50">SUM(C96:C96)</f>
        <v>0</v>
      </c>
      <c r="D95" s="354">
        <f t="shared" si="50"/>
        <v>0.10790312416613972</v>
      </c>
      <c r="E95" s="354">
        <f t="shared" si="50"/>
        <v>0.15358901423020294</v>
      </c>
      <c r="F95" s="354">
        <f t="shared" si="50"/>
        <v>0.17577882585420293</v>
      </c>
      <c r="G95" s="354">
        <f t="shared" si="50"/>
        <v>0.16682830239820293</v>
      </c>
      <c r="H95" s="354">
        <f t="shared" si="50"/>
        <v>0.17393027209820294</v>
      </c>
      <c r="I95" s="354">
        <f t="shared" si="50"/>
        <v>0.19516164447414289</v>
      </c>
      <c r="J95" s="354">
        <f t="shared" si="50"/>
        <v>0.18472293274620291</v>
      </c>
      <c r="K95" s="354"/>
      <c r="L95" s="354">
        <f>SUM(L96:L96)</f>
        <v>0.21712116436620293</v>
      </c>
      <c r="M95" s="354"/>
      <c r="N95" s="352">
        <f t="shared" si="31"/>
        <v>0.15592926636977375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1">0.020833*D94</f>
        <v>0.10790312416613972</v>
      </c>
      <c r="E96" s="246">
        <f t="shared" si="51"/>
        <v>0.15358901423020294</v>
      </c>
      <c r="F96" s="246">
        <f t="shared" si="51"/>
        <v>0.17577882585420293</v>
      </c>
      <c r="G96" s="246">
        <f t="shared" si="51"/>
        <v>0.16682830239820293</v>
      </c>
      <c r="H96" s="246">
        <f t="shared" si="51"/>
        <v>0.17393027209820294</v>
      </c>
      <c r="I96" s="246">
        <f t="shared" si="51"/>
        <v>0.19516164447414289</v>
      </c>
      <c r="J96" s="246">
        <f t="shared" si="51"/>
        <v>0.18472293274620291</v>
      </c>
      <c r="K96" s="34"/>
      <c r="L96" s="246">
        <f t="shared" si="51"/>
        <v>0.21712116436620293</v>
      </c>
      <c r="M96" s="39"/>
      <c r="N96" s="246">
        <f t="shared" si="31"/>
        <v>0.15592926636977375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2">SUM(D98,D99)</f>
        <v>0.33270086789286157</v>
      </c>
      <c r="E97" s="354">
        <f t="shared" si="52"/>
        <v>0.47356551284390558</v>
      </c>
      <c r="F97" s="354">
        <f t="shared" si="52"/>
        <v>0.54198400992390561</v>
      </c>
      <c r="G97" s="354">
        <f t="shared" si="52"/>
        <v>0.51438659840390555</v>
      </c>
      <c r="H97" s="354">
        <f t="shared" si="52"/>
        <v>0.53628430990390563</v>
      </c>
      <c r="I97" s="354">
        <f t="shared" si="52"/>
        <v>0.60174762313620545</v>
      </c>
      <c r="J97" s="354">
        <f t="shared" si="52"/>
        <v>0.5695616370639055</v>
      </c>
      <c r="K97" s="354"/>
      <c r="L97" s="354">
        <f t="shared" si="52"/>
        <v>0.6694560549639057</v>
      </c>
      <c r="M97" s="354"/>
      <c r="N97" s="352">
        <f t="shared" si="31"/>
        <v>0.48078128091309069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3">D96</f>
        <v>0.10790312416613972</v>
      </c>
      <c r="E98" s="39">
        <f t="shared" si="53"/>
        <v>0.15358901423020294</v>
      </c>
      <c r="F98" s="39">
        <f t="shared" si="53"/>
        <v>0.17577882585420293</v>
      </c>
      <c r="G98" s="39">
        <f t="shared" si="53"/>
        <v>0.16682830239820293</v>
      </c>
      <c r="H98" s="39">
        <f t="shared" si="53"/>
        <v>0.17393027209820294</v>
      </c>
      <c r="I98" s="39">
        <f t="shared" si="53"/>
        <v>0.19516164447414289</v>
      </c>
      <c r="J98" s="39">
        <f t="shared" si="53"/>
        <v>0.18472293274620291</v>
      </c>
      <c r="K98" s="39"/>
      <c r="L98" s="39">
        <f t="shared" si="53"/>
        <v>0.21712116436620293</v>
      </c>
      <c r="M98" s="39"/>
      <c r="N98" s="246">
        <f t="shared" si="31"/>
        <v>0.15592926636977375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4">0.043402*D94</f>
        <v>0.22479774372672184</v>
      </c>
      <c r="E99" s="246">
        <f t="shared" si="54"/>
        <v>0.31997649861370264</v>
      </c>
      <c r="F99" s="246">
        <f t="shared" si="54"/>
        <v>0.36620518406970265</v>
      </c>
      <c r="G99" s="246">
        <f t="shared" si="54"/>
        <v>0.34755829600570265</v>
      </c>
      <c r="H99" s="246">
        <f t="shared" si="54"/>
        <v>0.36235403780570269</v>
      </c>
      <c r="I99" s="246">
        <f t="shared" si="54"/>
        <v>0.40658597866206259</v>
      </c>
      <c r="J99" s="246">
        <f t="shared" si="54"/>
        <v>0.38483870431770262</v>
      </c>
      <c r="K99" s="34"/>
      <c r="L99" s="246">
        <f t="shared" si="54"/>
        <v>0.45233489059770271</v>
      </c>
      <c r="M99" s="39"/>
      <c r="N99" s="246">
        <f t="shared" si="31"/>
        <v>0.32485201454331686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1.7100000000000001E-2</v>
      </c>
      <c r="E100" s="509">
        <v>1.7100000000000001E-2</v>
      </c>
      <c r="F100" s="509">
        <v>1.7100000000000001E-2</v>
      </c>
      <c r="G100" s="509">
        <v>1.7100000000000001E-2</v>
      </c>
      <c r="H100" s="509">
        <v>1.7100000000000001E-2</v>
      </c>
      <c r="I100" s="509">
        <v>1.7100000000000001E-2</v>
      </c>
      <c r="J100" s="509">
        <v>1.7100000000000001E-2</v>
      </c>
      <c r="K100" s="509">
        <v>0</v>
      </c>
      <c r="L100" s="509">
        <v>1.7100000000000001E-2</v>
      </c>
      <c r="M100" s="367"/>
      <c r="N100" s="368">
        <f t="shared" si="31"/>
        <v>1.7099999999999997E-2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 t="shared" ref="D101:L101" si="55">SUM(D92,D94,D100)</f>
        <v>5.6371368229590022</v>
      </c>
      <c r="E101" s="340">
        <f t="shared" si="55"/>
        <v>8.0166451683741098</v>
      </c>
      <c r="F101" s="340">
        <f t="shared" si="55"/>
        <v>9.1723814770781082</v>
      </c>
      <c r="G101" s="340">
        <f t="shared" si="55"/>
        <v>8.7062015421021091</v>
      </c>
      <c r="H101" s="340">
        <f t="shared" si="55"/>
        <v>9.0761012233021106</v>
      </c>
      <c r="I101" s="340">
        <f t="shared" si="55"/>
        <v>10.181918088910345</v>
      </c>
      <c r="J101" s="340">
        <f t="shared" si="55"/>
        <v>9.6382272111101077</v>
      </c>
      <c r="K101" s="340">
        <f t="shared" si="55"/>
        <v>0</v>
      </c>
      <c r="L101" s="340">
        <f t="shared" si="55"/>
        <v>11.325659860630109</v>
      </c>
      <c r="M101" s="356"/>
      <c r="N101" s="467">
        <f t="shared" si="31"/>
        <v>8.1385350886246641</v>
      </c>
      <c r="O101" s="335" t="s">
        <v>333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0.31242544701254771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26</v>
      </c>
      <c r="E107" s="1">
        <v>90</v>
      </c>
      <c r="F107" s="1">
        <v>3</v>
      </c>
      <c r="G107" s="1">
        <v>60</v>
      </c>
      <c r="H107" s="1">
        <v>0</v>
      </c>
      <c r="I107" s="1">
        <v>7</v>
      </c>
      <c r="J107" s="1">
        <v>78</v>
      </c>
      <c r="K107" s="1">
        <v>7</v>
      </c>
      <c r="L107" s="1">
        <v>41</v>
      </c>
      <c r="N107" s="1">
        <f>SUM(C107:L107)</f>
        <v>312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225538.9</v>
      </c>
      <c r="E109" s="505">
        <v>586495.93000000005</v>
      </c>
      <c r="F109" s="505">
        <v>14177.33</v>
      </c>
      <c r="G109" s="505">
        <v>285733.07</v>
      </c>
      <c r="H109" s="504">
        <v>0</v>
      </c>
      <c r="I109" s="503">
        <v>15574.94</v>
      </c>
      <c r="J109" s="505">
        <v>400760.53</v>
      </c>
      <c r="K109" s="505">
        <v>18122.740000000002</v>
      </c>
      <c r="L109" s="505">
        <v>193331.37</v>
      </c>
      <c r="M109" s="342"/>
      <c r="N109" s="344">
        <f>SUM(C109:L109)</f>
        <v>1739734.81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6">SUM(D112:D117)</f>
        <v>1.1960280000000001</v>
      </c>
      <c r="E111" s="354">
        <f t="shared" si="56"/>
        <v>1.449112</v>
      </c>
      <c r="F111" s="354">
        <f t="shared" si="56"/>
        <v>2.0724399999999998</v>
      </c>
      <c r="G111" s="354">
        <f t="shared" si="56"/>
        <v>2.201308</v>
      </c>
      <c r="H111" s="354"/>
      <c r="I111" s="354">
        <f t="shared" si="56"/>
        <v>4.1827159999999992</v>
      </c>
      <c r="J111" s="354">
        <f>SUM(J112:J117)</f>
        <v>3.0607639999999998</v>
      </c>
      <c r="K111" s="354">
        <f t="shared" si="56"/>
        <v>4.5282359999999997</v>
      </c>
      <c r="L111" s="354">
        <f t="shared" si="56"/>
        <v>4.3494000000000002</v>
      </c>
      <c r="M111" s="351"/>
      <c r="N111" s="352">
        <f>(C111*$C$109+D111*$D$109+E111*$E$109+F111*$F$109+G111*$G$109+H111*$H$109+I111*$I$109+J111*$J$109+K111*$K$109+L111*$L$109)/$N$109</f>
        <v>2.29502549655296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0.78569999999999995</v>
      </c>
      <c r="E112" s="34">
        <v>0.90529999999999999</v>
      </c>
      <c r="F112" s="34">
        <v>1.2935000000000001</v>
      </c>
      <c r="G112" s="34">
        <v>1.3602000000000001</v>
      </c>
      <c r="H112" s="34">
        <v>0</v>
      </c>
      <c r="I112" s="34">
        <v>1.0586</v>
      </c>
      <c r="J112" s="34">
        <v>1.8940999999999999</v>
      </c>
      <c r="K112" s="34">
        <v>2.2359</v>
      </c>
      <c r="L112" s="34">
        <v>2.44</v>
      </c>
      <c r="M112" s="34"/>
      <c r="N112" s="89">
        <f t="shared" ref="N112:N149" si="57">(C112*$C$109+D112*$D$109+E112*$E$109+F112*$F$109+G112*$G$109+H112*$H$109+I112*$I$109+J112*$J$109+K112*$K$109+L112*$L$109)/$N$109</f>
        <v>1.3812280423652614</v>
      </c>
    </row>
    <row r="113" spans="1:14" x14ac:dyDescent="0.3">
      <c r="A113" s="2" t="s">
        <v>4</v>
      </c>
      <c r="B113" t="s">
        <v>31</v>
      </c>
      <c r="C113" s="39">
        <f t="shared" ref="C113:L113" si="58">C112*0.04</f>
        <v>0</v>
      </c>
      <c r="D113" s="39">
        <f t="shared" si="58"/>
        <v>3.1427999999999998E-2</v>
      </c>
      <c r="E113" s="39">
        <f t="shared" si="58"/>
        <v>3.6212000000000001E-2</v>
      </c>
      <c r="F113" s="39">
        <f t="shared" si="58"/>
        <v>5.1740000000000008E-2</v>
      </c>
      <c r="G113" s="39">
        <f t="shared" si="58"/>
        <v>5.4408000000000005E-2</v>
      </c>
      <c r="H113" s="39"/>
      <c r="I113" s="39">
        <f>I112*0.06</f>
        <v>6.3516000000000003E-2</v>
      </c>
      <c r="J113" s="39">
        <f t="shared" si="58"/>
        <v>7.5763999999999998E-2</v>
      </c>
      <c r="K113" s="39">
        <f t="shared" si="58"/>
        <v>8.9436000000000002E-2</v>
      </c>
      <c r="L113" s="39">
        <f t="shared" si="58"/>
        <v>9.7600000000000006E-2</v>
      </c>
      <c r="M113" s="34"/>
      <c r="N113" s="89">
        <f t="shared" si="57"/>
        <v>5.5438663587883262E-2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3.9300000000000002E-2</v>
      </c>
      <c r="E114" s="34">
        <v>4.3799999999999999E-2</v>
      </c>
      <c r="F114" s="34">
        <v>0</v>
      </c>
      <c r="G114" s="34">
        <v>1.8200000000000001E-2</v>
      </c>
      <c r="H114" s="34">
        <v>0</v>
      </c>
      <c r="I114" s="34">
        <v>5.2900000000000003E-2</v>
      </c>
      <c r="J114" s="34">
        <v>4.2099999999999999E-2</v>
      </c>
      <c r="K114" s="34">
        <v>0.1118</v>
      </c>
      <c r="L114" s="34">
        <v>5.6500000000000002E-2</v>
      </c>
      <c r="M114" s="34"/>
      <c r="N114" s="89">
        <f t="shared" si="57"/>
        <v>4.0464684243456617E-2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0.1298</v>
      </c>
      <c r="E115" s="34">
        <v>0.16889999999999999</v>
      </c>
      <c r="F115" s="34">
        <v>0.20369999999999999</v>
      </c>
      <c r="G115" s="34">
        <v>0.19689999999999999</v>
      </c>
      <c r="H115" s="34">
        <v>0</v>
      </c>
      <c r="I115" s="34">
        <v>0.19689999999999999</v>
      </c>
      <c r="J115" s="34">
        <v>0.2339</v>
      </c>
      <c r="K115" s="34">
        <v>0.2339</v>
      </c>
      <c r="L115" s="34">
        <v>0.27610000000000001</v>
      </c>
      <c r="M115" s="34"/>
      <c r="N115" s="89">
        <f t="shared" si="57"/>
        <v>0.19652717599931219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0.20979999999999999</v>
      </c>
      <c r="E116" s="34">
        <v>0.2949</v>
      </c>
      <c r="F116" s="34">
        <v>0.52349999999999997</v>
      </c>
      <c r="G116" s="34">
        <v>0.5716</v>
      </c>
      <c r="H116" s="34">
        <v>0</v>
      </c>
      <c r="I116" s="34">
        <v>2.4405999999999999</v>
      </c>
      <c r="J116" s="34">
        <v>0.81489999999999996</v>
      </c>
      <c r="K116" s="34">
        <v>1.8572</v>
      </c>
      <c r="L116" s="34">
        <v>1.4792000000000001</v>
      </c>
      <c r="M116" s="34"/>
      <c r="N116" s="89">
        <f t="shared" si="57"/>
        <v>0.61805272249337817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0.37019999999999997</v>
      </c>
      <c r="J117" s="34">
        <v>0</v>
      </c>
      <c r="K117" s="34">
        <v>0</v>
      </c>
      <c r="L117" s="34">
        <v>0</v>
      </c>
      <c r="M117" s="34"/>
      <c r="N117" s="89">
        <f t="shared" si="57"/>
        <v>3.314207863668601E-3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9">SUM(C119:C121,C125:C126)</f>
        <v>0</v>
      </c>
      <c r="D118" s="354">
        <f t="shared" si="59"/>
        <v>3.5449101684</v>
      </c>
      <c r="E118" s="354">
        <f t="shared" si="59"/>
        <v>5.606959626000001</v>
      </c>
      <c r="F118" s="354">
        <f t="shared" si="59"/>
        <v>5.606959626000001</v>
      </c>
      <c r="G118" s="354">
        <f t="shared" si="59"/>
        <v>5.606959626000001</v>
      </c>
      <c r="H118" s="354"/>
      <c r="I118" s="354">
        <f>SUM(I119:I121,I125:I126)</f>
        <v>6.1203770183000001</v>
      </c>
      <c r="J118" s="354">
        <f>SUM(J119:J121,J125:J126)</f>
        <v>5.606959626000001</v>
      </c>
      <c r="K118" s="354">
        <f>SUM(K119:K121,K125:K126)</f>
        <v>5.606959626000001</v>
      </c>
      <c r="L118" s="354">
        <f>SUM(L119:L121,L125:L126)</f>
        <v>5.606959626000001</v>
      </c>
      <c r="M118" s="351"/>
      <c r="N118" s="352">
        <f t="shared" si="57"/>
        <v>5.3442322731267939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1.8788</v>
      </c>
      <c r="E119" s="34">
        <v>2.8820000000000001</v>
      </c>
      <c r="F119" s="34">
        <v>2.8820000000000001</v>
      </c>
      <c r="G119" s="34">
        <v>2.8820000000000001</v>
      </c>
      <c r="H119" s="34">
        <v>0</v>
      </c>
      <c r="I119" s="34">
        <v>3.1530999999999998</v>
      </c>
      <c r="J119" s="34">
        <v>2.8820000000000001</v>
      </c>
      <c r="K119" s="34">
        <v>2.8820000000000001</v>
      </c>
      <c r="L119" s="34">
        <v>2.8820000000000001</v>
      </c>
      <c r="M119" s="39"/>
      <c r="N119" s="89">
        <f t="shared" si="57"/>
        <v>2.7543723541256271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0.79641016840000001</v>
      </c>
      <c r="E120" s="39">
        <f t="shared" ref="E120:J120" si="60">E119*0.423893</f>
        <v>1.2216596260000001</v>
      </c>
      <c r="F120" s="39">
        <f t="shared" ref="F120:G120" si="61">F119*0.423893</f>
        <v>1.2216596260000001</v>
      </c>
      <c r="G120" s="39">
        <f t="shared" si="61"/>
        <v>1.2216596260000001</v>
      </c>
      <c r="H120" s="39"/>
      <c r="I120" s="39">
        <f t="shared" si="60"/>
        <v>1.3365770182999999</v>
      </c>
      <c r="J120" s="39">
        <f t="shared" si="60"/>
        <v>1.2216596260000001</v>
      </c>
      <c r="K120" s="39">
        <f t="shared" ref="K120:L120" si="62">K119*0.423893</f>
        <v>1.2216596260000001</v>
      </c>
      <c r="L120" s="39">
        <f t="shared" si="62"/>
        <v>1.2216596260000001</v>
      </c>
      <c r="M120" s="39"/>
      <c r="N120" s="89">
        <f t="shared" si="57"/>
        <v>1.1675591603073745</v>
      </c>
    </row>
    <row r="121" spans="1:14" x14ac:dyDescent="0.3">
      <c r="A121" s="280" t="s">
        <v>8</v>
      </c>
      <c r="B121" s="1" t="s">
        <v>35</v>
      </c>
      <c r="C121" s="43">
        <f t="shared" ref="C121:E121" si="63">SUM(C122:C124)</f>
        <v>0</v>
      </c>
      <c r="D121" s="43">
        <f t="shared" ref="D121" si="64">SUM(D122:D124)</f>
        <v>0.63570000000000004</v>
      </c>
      <c r="E121" s="43">
        <f t="shared" si="63"/>
        <v>1.1332</v>
      </c>
      <c r="F121" s="43">
        <f t="shared" ref="F121:G121" si="65">SUM(F122:F124)</f>
        <v>1.1332</v>
      </c>
      <c r="G121" s="43">
        <f t="shared" si="65"/>
        <v>1.1332</v>
      </c>
      <c r="H121" s="43"/>
      <c r="I121" s="43">
        <f>SUM(I122:I124)</f>
        <v>1.2266999999999999</v>
      </c>
      <c r="J121" s="43">
        <f t="shared" ref="J121:K121" si="66">SUM(J122:J124)</f>
        <v>1.1332</v>
      </c>
      <c r="K121" s="43">
        <f t="shared" si="66"/>
        <v>1.1332</v>
      </c>
      <c r="L121" s="43">
        <f t="shared" ref="L121" si="67">SUM(L122:L124)</f>
        <v>1.1332</v>
      </c>
      <c r="M121" s="43"/>
      <c r="N121" s="75">
        <f t="shared" si="57"/>
        <v>1.0695412485492546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0.56779999999999997</v>
      </c>
      <c r="E122" s="34">
        <v>1.0122</v>
      </c>
      <c r="F122" s="34">
        <v>1.0122</v>
      </c>
      <c r="G122" s="34">
        <v>1.0122</v>
      </c>
      <c r="H122" s="34">
        <v>0</v>
      </c>
      <c r="I122" s="34">
        <v>1.1009</v>
      </c>
      <c r="J122" s="34">
        <v>1.0122</v>
      </c>
      <c r="K122" s="34">
        <v>1.0122</v>
      </c>
      <c r="L122" s="34">
        <v>1.0122</v>
      </c>
      <c r="M122" s="39"/>
      <c r="N122" s="89">
        <f t="shared" si="57"/>
        <v>0.95538215085780809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6.0199999999999997E-2</v>
      </c>
      <c r="E123" s="34">
        <v>0.1074</v>
      </c>
      <c r="F123" s="34">
        <v>0.1074</v>
      </c>
      <c r="G123" s="34">
        <v>0.1074</v>
      </c>
      <c r="H123" s="34">
        <v>0</v>
      </c>
      <c r="I123" s="34">
        <v>0.1116</v>
      </c>
      <c r="J123" s="34">
        <v>0.1074</v>
      </c>
      <c r="K123" s="34">
        <v>0.1074</v>
      </c>
      <c r="L123" s="34">
        <v>0.1074</v>
      </c>
      <c r="M123" s="39"/>
      <c r="N123" s="89">
        <f t="shared" si="57"/>
        <v>0.10131860111599421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7.7000000000000002E-3</v>
      </c>
      <c r="E124" s="34">
        <v>1.3599999999999999E-2</v>
      </c>
      <c r="F124" s="34">
        <v>1.3599999999999999E-2</v>
      </c>
      <c r="G124" s="34">
        <v>1.3599999999999999E-2</v>
      </c>
      <c r="H124" s="34">
        <v>0</v>
      </c>
      <c r="I124" s="34">
        <v>1.4200000000000001E-2</v>
      </c>
      <c r="J124" s="34">
        <v>1.3599999999999999E-2</v>
      </c>
      <c r="K124" s="34">
        <v>1.3599999999999999E-2</v>
      </c>
      <c r="L124" s="34">
        <v>1.3599999999999999E-2</v>
      </c>
      <c r="M124" s="39"/>
      <c r="N124" s="89">
        <f t="shared" si="57"/>
        <v>1.284049657545221E-2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0.1777</v>
      </c>
      <c r="E125" s="34">
        <v>0.2838</v>
      </c>
      <c r="F125" s="34">
        <v>0.2838</v>
      </c>
      <c r="G125" s="34">
        <v>0.2838</v>
      </c>
      <c r="H125" s="34">
        <v>0</v>
      </c>
      <c r="I125" s="34">
        <v>0.3095</v>
      </c>
      <c r="J125" s="34">
        <v>0.2838</v>
      </c>
      <c r="K125" s="34">
        <v>0.2838</v>
      </c>
      <c r="L125" s="34">
        <v>0.2838</v>
      </c>
      <c r="M125" s="39"/>
      <c r="N125" s="89">
        <f t="shared" si="57"/>
        <v>0.27027529428235103</v>
      </c>
    </row>
    <row r="126" spans="1:14" x14ac:dyDescent="0.3">
      <c r="A126" s="595"/>
      <c r="B126" t="s">
        <v>117</v>
      </c>
      <c r="C126" s="34">
        <v>0</v>
      </c>
      <c r="D126" s="34">
        <v>5.6300000000000003E-2</v>
      </c>
      <c r="E126" s="34">
        <v>8.6300000000000002E-2</v>
      </c>
      <c r="F126" s="34">
        <v>8.6300000000000002E-2</v>
      </c>
      <c r="G126" s="34">
        <v>8.6300000000000002E-2</v>
      </c>
      <c r="H126" s="34">
        <v>0</v>
      </c>
      <c r="I126" s="34">
        <v>9.4500000000000001E-2</v>
      </c>
      <c r="J126" s="34">
        <v>8.6300000000000002E-2</v>
      </c>
      <c r="K126" s="34">
        <v>8.6300000000000002E-2</v>
      </c>
      <c r="L126" s="34">
        <v>8.6300000000000002E-2</v>
      </c>
      <c r="M126" s="39"/>
      <c r="N126" s="89">
        <f t="shared" si="57"/>
        <v>8.2484215862186502E-2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0.4128</v>
      </c>
      <c r="E127" s="354">
        <f t="shared" ref="E127" si="68">SUM(E128:E130)</f>
        <v>0.52990000000000004</v>
      </c>
      <c r="F127" s="354">
        <f t="shared" ref="F127:G127" si="69">SUM(F128:F130)</f>
        <v>0.52990000000000004</v>
      </c>
      <c r="G127" s="354">
        <f t="shared" si="69"/>
        <v>0.52990000000000004</v>
      </c>
      <c r="H127" s="354"/>
      <c r="I127" s="354">
        <f>SUM(I128:I130)</f>
        <v>1.1019000000000001</v>
      </c>
      <c r="J127" s="354">
        <f t="shared" ref="J127:K127" si="70">SUM(J128:J130)</f>
        <v>0.52990000000000004</v>
      </c>
      <c r="K127" s="354">
        <f t="shared" si="70"/>
        <v>0.52990000000000004</v>
      </c>
      <c r="L127" s="354">
        <f t="shared" ref="L127" si="71">SUM(L128:L130)</f>
        <v>0.52990000000000004</v>
      </c>
      <c r="M127" s="354"/>
      <c r="N127" s="352">
        <f t="shared" si="57"/>
        <v>0.51983999579165752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0.20130000000000001</v>
      </c>
      <c r="E128" s="34">
        <v>0.31840000000000002</v>
      </c>
      <c r="F128" s="34">
        <v>0.31840000000000002</v>
      </c>
      <c r="G128" s="34">
        <v>0.31840000000000002</v>
      </c>
      <c r="H128" s="34">
        <v>0</v>
      </c>
      <c r="I128" s="34">
        <v>0.34760000000000002</v>
      </c>
      <c r="J128" s="34">
        <v>0.31840000000000002</v>
      </c>
      <c r="K128" s="34">
        <v>0.31840000000000002</v>
      </c>
      <c r="L128" s="34">
        <v>0.31840000000000002</v>
      </c>
      <c r="M128" s="39"/>
      <c r="N128" s="89">
        <f t="shared" si="57"/>
        <v>0.30348058998830979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0.21149999999999999</v>
      </c>
      <c r="E129" s="34">
        <v>0.21149999999999999</v>
      </c>
      <c r="F129" s="34">
        <v>0.21149999999999999</v>
      </c>
      <c r="G129" s="34">
        <v>0.21149999999999999</v>
      </c>
      <c r="H129" s="34">
        <v>0</v>
      </c>
      <c r="I129" s="34">
        <v>0.21149999999999999</v>
      </c>
      <c r="J129" s="34">
        <v>0.21149999999999999</v>
      </c>
      <c r="K129" s="34">
        <v>0.21149999999999999</v>
      </c>
      <c r="L129" s="34">
        <v>0.21149999999999999</v>
      </c>
      <c r="M129" s="39"/>
      <c r="N129" s="89">
        <f t="shared" si="57"/>
        <v>0.21150000000000005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0.54279999999999995</v>
      </c>
      <c r="J130" s="39"/>
      <c r="K130" s="39"/>
      <c r="L130" s="39"/>
      <c r="M130" s="39"/>
      <c r="N130" s="89">
        <f t="shared" si="57"/>
        <v>4.8594058033476955E-3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0.54279999999999995</v>
      </c>
      <c r="J131" s="34">
        <v>0</v>
      </c>
      <c r="K131" s="34">
        <v>0</v>
      </c>
      <c r="L131" s="34">
        <v>0</v>
      </c>
      <c r="M131" s="39"/>
      <c r="N131" s="89">
        <f t="shared" si="57"/>
        <v>4.8594058033476955E-3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2">SUM(E133:E134)</f>
        <v>0</v>
      </c>
      <c r="F132" s="354">
        <f t="shared" si="72"/>
        <v>0</v>
      </c>
      <c r="G132" s="354">
        <f t="shared" si="72"/>
        <v>0</v>
      </c>
      <c r="H132" s="354"/>
      <c r="I132" s="354">
        <f t="shared" si="72"/>
        <v>0</v>
      </c>
      <c r="J132" s="354">
        <f t="shared" si="72"/>
        <v>0</v>
      </c>
      <c r="K132" s="354">
        <f t="shared" si="72"/>
        <v>0</v>
      </c>
      <c r="L132" s="354">
        <f t="shared" si="72"/>
        <v>0</v>
      </c>
      <c r="M132" s="354"/>
      <c r="N132" s="352">
        <f t="shared" si="57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7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7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3">SUM(E136:E139)</f>
        <v>0</v>
      </c>
      <c r="F135" s="354">
        <f t="shared" si="73"/>
        <v>0</v>
      </c>
      <c r="G135" s="354">
        <f t="shared" si="73"/>
        <v>0</v>
      </c>
      <c r="H135" s="354"/>
      <c r="I135" s="354">
        <f t="shared" si="73"/>
        <v>0</v>
      </c>
      <c r="J135" s="354">
        <f t="shared" si="73"/>
        <v>0</v>
      </c>
      <c r="K135" s="354">
        <f>SUM(K136:K139)</f>
        <v>0</v>
      </c>
      <c r="L135" s="354">
        <f t="shared" si="73"/>
        <v>0</v>
      </c>
      <c r="M135" s="354"/>
      <c r="N135" s="352">
        <f t="shared" si="57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7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7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7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7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4">SUM(C143,C145)</f>
        <v>0</v>
      </c>
      <c r="D140" s="354">
        <f t="shared" si="74"/>
        <v>0.4384181985094513</v>
      </c>
      <c r="E140" s="354">
        <f t="shared" si="74"/>
        <v>0.64532343428056815</v>
      </c>
      <c r="F140" s="354">
        <f t="shared" si="74"/>
        <v>0.69834870058456822</v>
      </c>
      <c r="G140" s="354">
        <f t="shared" si="74"/>
        <v>0.70931124360856801</v>
      </c>
      <c r="H140" s="354"/>
      <c r="I140" s="354">
        <f t="shared" si="74"/>
        <v>0.97019994608074434</v>
      </c>
      <c r="J140" s="354">
        <f t="shared" si="74"/>
        <v>0.78242344661656826</v>
      </c>
      <c r="K140" s="354">
        <f t="shared" si="74"/>
        <v>0.90725835471256822</v>
      </c>
      <c r="L140" s="354">
        <f t="shared" si="74"/>
        <v>0.8920451338645683</v>
      </c>
      <c r="M140" s="354"/>
      <c r="N140" s="352">
        <f t="shared" si="57"/>
        <v>0.69407812871312213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7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5">SUM(C135,C132,C127,C118,C111)+C141</f>
        <v>0</v>
      </c>
      <c r="D142" s="360">
        <f t="shared" si="75"/>
        <v>5.1537381684000003</v>
      </c>
      <c r="E142" s="360">
        <f t="shared" si="75"/>
        <v>7.585971626000001</v>
      </c>
      <c r="F142" s="360">
        <f t="shared" si="75"/>
        <v>8.2092996260000017</v>
      </c>
      <c r="G142" s="360">
        <f t="shared" si="75"/>
        <v>8.3381676260000006</v>
      </c>
      <c r="H142" s="360">
        <f t="shared" si="75"/>
        <v>0</v>
      </c>
      <c r="I142" s="360">
        <f t="shared" si="75"/>
        <v>11.404993018299999</v>
      </c>
      <c r="J142" s="360">
        <f t="shared" si="75"/>
        <v>9.1976236260000022</v>
      </c>
      <c r="K142" s="360">
        <f t="shared" si="75"/>
        <v>10.665095626000001</v>
      </c>
      <c r="L142" s="360">
        <f t="shared" si="75"/>
        <v>10.486259626000002</v>
      </c>
      <c r="M142" s="361"/>
      <c r="N142" s="362">
        <f t="shared" si="57"/>
        <v>8.1590977654714134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6">SUM(C144:C144)</f>
        <v>0</v>
      </c>
      <c r="D143" s="354">
        <f t="shared" si="76"/>
        <v>0.10736782726227721</v>
      </c>
      <c r="E143" s="354">
        <f t="shared" si="76"/>
        <v>0.15803854688445804</v>
      </c>
      <c r="F143" s="354">
        <f t="shared" si="76"/>
        <v>0.17102433910845805</v>
      </c>
      <c r="G143" s="354">
        <f t="shared" si="76"/>
        <v>0.17370904615245802</v>
      </c>
      <c r="H143" s="354"/>
      <c r="I143" s="354">
        <f t="shared" si="76"/>
        <v>0.23760021955024388</v>
      </c>
      <c r="J143" s="354">
        <f t="shared" si="76"/>
        <v>0.19161409300045806</v>
      </c>
      <c r="K143" s="354">
        <f t="shared" si="76"/>
        <v>0.22218593717645804</v>
      </c>
      <c r="L143" s="354">
        <f t="shared" si="76"/>
        <v>0.21846024678845807</v>
      </c>
      <c r="M143" s="354"/>
      <c r="N143" s="352">
        <f t="shared" si="57"/>
        <v>0.16997848374806598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7">0.020833*D142</f>
        <v>0.10736782726227721</v>
      </c>
      <c r="E144" s="246">
        <f t="shared" si="77"/>
        <v>0.15803854688445804</v>
      </c>
      <c r="F144" s="246">
        <f t="shared" si="77"/>
        <v>0.17102433910845805</v>
      </c>
      <c r="G144" s="246">
        <f t="shared" si="77"/>
        <v>0.17370904615245802</v>
      </c>
      <c r="H144" s="34"/>
      <c r="I144" s="246">
        <f t="shared" si="77"/>
        <v>0.23760021955024388</v>
      </c>
      <c r="J144" s="246">
        <f t="shared" si="77"/>
        <v>0.19161409300045806</v>
      </c>
      <c r="K144" s="246">
        <f t="shared" si="77"/>
        <v>0.22218593717645804</v>
      </c>
      <c r="L144" s="246">
        <f t="shared" si="77"/>
        <v>0.21846024678845807</v>
      </c>
      <c r="M144" s="39"/>
      <c r="N144" s="246">
        <f t="shared" si="57"/>
        <v>0.16997848374806598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0.33105037124717407</v>
      </c>
      <c r="E145" s="354">
        <f t="shared" ref="E145:L145" si="78">SUM(E146,E147)</f>
        <v>0.48728488739611009</v>
      </c>
      <c r="F145" s="354">
        <f t="shared" si="78"/>
        <v>0.52732436147611017</v>
      </c>
      <c r="G145" s="354">
        <f t="shared" si="78"/>
        <v>0.53560219745611004</v>
      </c>
      <c r="H145" s="354"/>
      <c r="I145" s="354">
        <f t="shared" si="78"/>
        <v>0.73259972653050043</v>
      </c>
      <c r="J145" s="354">
        <f t="shared" si="78"/>
        <v>0.5908093536161102</v>
      </c>
      <c r="K145" s="354">
        <f t="shared" si="78"/>
        <v>0.68507241753611015</v>
      </c>
      <c r="L145" s="354">
        <f t="shared" si="78"/>
        <v>0.67358488707611019</v>
      </c>
      <c r="M145" s="354"/>
      <c r="N145" s="352">
        <f t="shared" si="57"/>
        <v>0.52409964496505634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9">D144</f>
        <v>0.10736782726227721</v>
      </c>
      <c r="E146" s="39">
        <f>E144</f>
        <v>0.15803854688445804</v>
      </c>
      <c r="F146" s="39">
        <f t="shared" si="79"/>
        <v>0.17102433910845805</v>
      </c>
      <c r="G146" s="39">
        <f t="shared" si="79"/>
        <v>0.17370904615245802</v>
      </c>
      <c r="H146" s="39"/>
      <c r="I146" s="39">
        <f t="shared" si="79"/>
        <v>0.23760021955024388</v>
      </c>
      <c r="J146" s="39">
        <f t="shared" si="79"/>
        <v>0.19161409300045806</v>
      </c>
      <c r="K146" s="39">
        <f t="shared" si="79"/>
        <v>0.22218593717645804</v>
      </c>
      <c r="L146" s="39">
        <f t="shared" si="79"/>
        <v>0.21846024678845807</v>
      </c>
      <c r="M146" s="39"/>
      <c r="N146" s="39">
        <f t="shared" si="57"/>
        <v>0.16997848374806598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80">0.043402*D142</f>
        <v>0.22368254398489684</v>
      </c>
      <c r="E147" s="246">
        <f t="shared" si="80"/>
        <v>0.32924634051165208</v>
      </c>
      <c r="F147" s="246">
        <f t="shared" si="80"/>
        <v>0.35630002236765212</v>
      </c>
      <c r="G147" s="246">
        <f t="shared" si="80"/>
        <v>0.36189315130365207</v>
      </c>
      <c r="H147" s="34"/>
      <c r="I147" s="246">
        <f t="shared" si="80"/>
        <v>0.49499950698025658</v>
      </c>
      <c r="J147" s="246">
        <f t="shared" si="80"/>
        <v>0.39919526061565214</v>
      </c>
      <c r="K147" s="246">
        <f t="shared" si="80"/>
        <v>0.46288648035965207</v>
      </c>
      <c r="L147" s="246">
        <f t="shared" si="80"/>
        <v>0.45512464028765215</v>
      </c>
      <c r="M147" s="39"/>
      <c r="N147" s="246">
        <f t="shared" si="57"/>
        <v>0.35412116121699033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1.8499999999999999E-2</v>
      </c>
      <c r="E148" s="509">
        <v>1.8499999999999999E-2</v>
      </c>
      <c r="F148" s="509">
        <v>1.8499999999999999E-2</v>
      </c>
      <c r="G148" s="509">
        <v>1.8499999999999999E-2</v>
      </c>
      <c r="H148" s="509">
        <v>0</v>
      </c>
      <c r="I148" s="509">
        <v>1.8499999999999999E-2</v>
      </c>
      <c r="J148" s="509">
        <v>1.8499999999999999E-2</v>
      </c>
      <c r="K148" s="509">
        <v>1.8499999999999999E-2</v>
      </c>
      <c r="L148" s="509">
        <v>1.8499999999999999E-2</v>
      </c>
      <c r="M148" s="367"/>
      <c r="N148" s="368">
        <f t="shared" si="57"/>
        <v>1.8499999999999999E-2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1">SUM(D140,D142,D148)</f>
        <v>5.6106563669094518</v>
      </c>
      <c r="E149" s="340">
        <f t="shared" si="81"/>
        <v>8.2497950602805687</v>
      </c>
      <c r="F149" s="340">
        <f t="shared" si="81"/>
        <v>8.9261483265845687</v>
      </c>
      <c r="G149" s="340">
        <f t="shared" si="81"/>
        <v>9.0659788696085677</v>
      </c>
      <c r="H149" s="340">
        <f t="shared" si="81"/>
        <v>0</v>
      </c>
      <c r="I149" s="340">
        <f t="shared" si="81"/>
        <v>12.393692964380742</v>
      </c>
      <c r="J149" s="340">
        <f t="shared" si="81"/>
        <v>9.9985470726165708</v>
      </c>
      <c r="K149" s="340">
        <f t="shared" si="81"/>
        <v>11.590853980712568</v>
      </c>
      <c r="L149" s="340">
        <f t="shared" si="81"/>
        <v>11.396804759864571</v>
      </c>
      <c r="M149" s="369"/>
      <c r="N149" s="467">
        <f t="shared" si="57"/>
        <v>8.8716758941845342</v>
      </c>
      <c r="O149" t="s">
        <v>334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0.340569559116989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19</v>
      </c>
      <c r="E155" s="1">
        <v>138</v>
      </c>
      <c r="F155" s="1">
        <v>0</v>
      </c>
      <c r="G155" s="1">
        <v>69</v>
      </c>
      <c r="H155" s="1">
        <v>0</v>
      </c>
      <c r="I155" s="1">
        <v>0</v>
      </c>
      <c r="J155" s="1">
        <v>50</v>
      </c>
      <c r="K155" s="1">
        <v>11</v>
      </c>
      <c r="L155" s="1">
        <v>71</v>
      </c>
      <c r="N155" s="1">
        <f>SUM(C155:L155)</f>
        <v>359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5320.5</v>
      </c>
      <c r="D157" s="505">
        <v>167631.26999999999</v>
      </c>
      <c r="E157" s="505">
        <v>880392.4</v>
      </c>
      <c r="F157" s="504">
        <v>0</v>
      </c>
      <c r="G157" s="505">
        <v>322077.46000000002</v>
      </c>
      <c r="H157" s="504">
        <v>0</v>
      </c>
      <c r="I157" s="502">
        <v>0</v>
      </c>
      <c r="J157" s="505">
        <v>277727.73</v>
      </c>
      <c r="K157" s="505">
        <v>43586.38</v>
      </c>
      <c r="L157" s="505">
        <v>318417.15999999997</v>
      </c>
      <c r="M157" s="342"/>
      <c r="N157" s="344">
        <f>SUM(C157:L157)</f>
        <v>2015152.8999999997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0.87949999999999995</v>
      </c>
      <c r="D159" s="354">
        <f>SUM(D160:D164)</f>
        <v>1.173824</v>
      </c>
      <c r="E159" s="354">
        <f t="shared" ref="E159:G159" si="82">SUM(E160:E164)</f>
        <v>1.4400080000000002</v>
      </c>
      <c r="F159" s="354">
        <f t="shared" si="82"/>
        <v>0</v>
      </c>
      <c r="G159" s="354">
        <f t="shared" si="82"/>
        <v>2.2251080000000001</v>
      </c>
      <c r="H159" s="354"/>
      <c r="I159" s="354"/>
      <c r="J159" s="354">
        <f>SUM(J160:J164)</f>
        <v>3.0148639999999998</v>
      </c>
      <c r="K159" s="354">
        <f>SUM(K160:K164)</f>
        <v>3.7129439999999994</v>
      </c>
      <c r="L159" s="354">
        <f t="shared" ref="L159" si="83">SUM(L160:L164)</f>
        <v>4.4540880000000005</v>
      </c>
      <c r="M159" s="354"/>
      <c r="N159" s="352">
        <f>(C159*$C$157+D159*$D$157+E159*$E$157+F159*$F$157+G159*$G$157+H159*$H$157+I159*$I$157+J159*$J$157+K159*$K$157+L159*$L$157)/$N$157</f>
        <v>2.2843335580455859</v>
      </c>
    </row>
    <row r="160" spans="1:16" x14ac:dyDescent="0.3">
      <c r="A160" s="2" t="s">
        <v>3</v>
      </c>
      <c r="B160" t="s">
        <v>30</v>
      </c>
      <c r="C160" s="34">
        <v>0.57999999999999996</v>
      </c>
      <c r="D160" s="34">
        <v>0.78559999999999997</v>
      </c>
      <c r="E160" s="34">
        <v>0.9052</v>
      </c>
      <c r="F160" s="34">
        <v>0</v>
      </c>
      <c r="G160" s="34">
        <v>1.3602000000000001</v>
      </c>
      <c r="H160" s="34">
        <v>0</v>
      </c>
      <c r="I160" s="34"/>
      <c r="J160" s="34">
        <v>1.8940999999999999</v>
      </c>
      <c r="K160" s="34">
        <v>2.0785999999999998</v>
      </c>
      <c r="L160" s="34">
        <v>2.4872000000000001</v>
      </c>
      <c r="M160" s="34"/>
      <c r="N160" s="89">
        <f t="shared" ref="N160:N197" si="84">(C160*$C$157+D160*$D$157+E160*$E$157+F160*$F$157+G160*$G$157+H160*$H$157+I160*$I$157+J160*$J$157+K160*$K$157+L160*$L$157)/$N$157</f>
        <v>1.3787578503333422</v>
      </c>
    </row>
    <row r="161" spans="1:14" x14ac:dyDescent="0.3">
      <c r="A161" s="2" t="s">
        <v>4</v>
      </c>
      <c r="B161" t="s">
        <v>31</v>
      </c>
      <c r="C161" s="39">
        <f>C160*0.04</f>
        <v>2.3199999999999998E-2</v>
      </c>
      <c r="D161" s="39">
        <f t="shared" ref="D161:L161" si="85">D160*0.04</f>
        <v>3.1424000000000001E-2</v>
      </c>
      <c r="E161" s="39">
        <f t="shared" si="85"/>
        <v>3.6208000000000004E-2</v>
      </c>
      <c r="F161" s="39">
        <f t="shared" si="85"/>
        <v>0</v>
      </c>
      <c r="G161" s="39">
        <f t="shared" si="85"/>
        <v>5.4408000000000005E-2</v>
      </c>
      <c r="H161" s="39"/>
      <c r="I161" s="39"/>
      <c r="J161" s="39">
        <f t="shared" si="85"/>
        <v>7.5763999999999998E-2</v>
      </c>
      <c r="K161" s="39">
        <f t="shared" si="85"/>
        <v>8.3143999999999996E-2</v>
      </c>
      <c r="L161" s="39">
        <f t="shared" si="85"/>
        <v>9.9488000000000007E-2</v>
      </c>
      <c r="M161" s="34"/>
      <c r="N161" s="89">
        <f t="shared" si="84"/>
        <v>5.5150314013333694E-2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2.07E-2</v>
      </c>
      <c r="E162" s="34">
        <v>2.8500000000000001E-2</v>
      </c>
      <c r="F162" s="34">
        <v>0</v>
      </c>
      <c r="G162" s="34">
        <v>2.18E-2</v>
      </c>
      <c r="H162" s="34">
        <v>0</v>
      </c>
      <c r="I162" s="34">
        <v>0</v>
      </c>
      <c r="J162" s="34">
        <v>5.5300000000000002E-2</v>
      </c>
      <c r="K162" s="34">
        <v>0.10390000000000001</v>
      </c>
      <c r="L162" s="34">
        <v>3.85E-2</v>
      </c>
      <c r="M162" s="34"/>
      <c r="N162" s="89">
        <f t="shared" si="84"/>
        <v>3.3609592764896411E-2</v>
      </c>
    </row>
    <row r="163" spans="1:14" x14ac:dyDescent="0.3">
      <c r="A163" s="2" t="s">
        <v>5</v>
      </c>
      <c r="B163" t="s">
        <v>32</v>
      </c>
      <c r="C163" s="34">
        <v>8.8300000000000003E-2</v>
      </c>
      <c r="D163" s="34">
        <v>0.1298</v>
      </c>
      <c r="E163" s="34">
        <v>0.16889999999999999</v>
      </c>
      <c r="F163" s="34">
        <v>0</v>
      </c>
      <c r="G163" s="34">
        <v>0.19689999999999999</v>
      </c>
      <c r="H163" s="34">
        <v>0</v>
      </c>
      <c r="I163" s="34">
        <v>0</v>
      </c>
      <c r="J163" s="34">
        <v>0.23380000000000001</v>
      </c>
      <c r="K163" s="34">
        <v>0.23380000000000001</v>
      </c>
      <c r="L163" s="34">
        <v>0.27600000000000002</v>
      </c>
      <c r="M163" s="34"/>
      <c r="N163" s="89">
        <f t="shared" si="84"/>
        <v>0.19718108849606403</v>
      </c>
    </row>
    <row r="164" spans="1:14" x14ac:dyDescent="0.3">
      <c r="A164" s="2" t="s">
        <v>6</v>
      </c>
      <c r="B164" t="s">
        <v>33</v>
      </c>
      <c r="C164" s="34">
        <v>0.188</v>
      </c>
      <c r="D164" s="34">
        <v>0.20630000000000001</v>
      </c>
      <c r="E164" s="34">
        <v>0.30120000000000002</v>
      </c>
      <c r="F164" s="34">
        <v>0</v>
      </c>
      <c r="G164" s="34">
        <v>0.59179999999999999</v>
      </c>
      <c r="H164" s="34">
        <v>0</v>
      </c>
      <c r="I164" s="34">
        <v>0</v>
      </c>
      <c r="J164" s="34">
        <v>0.75590000000000002</v>
      </c>
      <c r="K164" s="34">
        <v>1.2135</v>
      </c>
      <c r="L164" s="34">
        <v>1.5528999999999999</v>
      </c>
      <c r="M164" s="34"/>
      <c r="N164" s="89">
        <f t="shared" si="84"/>
        <v>0.61963471243794954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6">SUM(C167:C169,C173:C174)</f>
        <v>3.6627009903000003</v>
      </c>
      <c r="D166" s="354">
        <f t="shared" si="86"/>
        <v>3.6627009903000003</v>
      </c>
      <c r="E166" s="354">
        <f t="shared" si="86"/>
        <v>5.6921766471000002</v>
      </c>
      <c r="F166" s="354">
        <f t="shared" si="86"/>
        <v>0</v>
      </c>
      <c r="G166" s="354">
        <f t="shared" si="86"/>
        <v>5.6921766471000002</v>
      </c>
      <c r="H166" s="354"/>
      <c r="I166" s="354"/>
      <c r="J166" s="354">
        <f>SUM(J167:J169,J173:J174)</f>
        <v>5.6921766471000002</v>
      </c>
      <c r="K166" s="354">
        <f>SUM(K167:K169,K173:K174)</f>
        <v>5.6921766471000002</v>
      </c>
      <c r="L166" s="354">
        <f>SUM(L167:L169,L173:L174)</f>
        <v>5.6921766471000002</v>
      </c>
      <c r="M166" s="351"/>
      <c r="N166" s="352">
        <f t="shared" si="84"/>
        <v>5.5179956174543241</v>
      </c>
    </row>
    <row r="167" spans="1:14" x14ac:dyDescent="0.3">
      <c r="A167" s="2" t="s">
        <v>115</v>
      </c>
      <c r="B167" t="s">
        <v>114</v>
      </c>
      <c r="C167" s="34">
        <v>1.9571000000000001</v>
      </c>
      <c r="D167" s="34">
        <v>1.9571000000000001</v>
      </c>
      <c r="E167" s="34">
        <v>2.9546999999999999</v>
      </c>
      <c r="F167" s="34">
        <v>0</v>
      </c>
      <c r="G167" s="34">
        <v>2.9546999999999999</v>
      </c>
      <c r="H167" s="34">
        <v>0</v>
      </c>
      <c r="I167" s="34">
        <v>0</v>
      </c>
      <c r="J167" s="34">
        <v>2.9546999999999999</v>
      </c>
      <c r="K167" s="34">
        <v>2.9546999999999999</v>
      </c>
      <c r="L167" s="34">
        <v>2.9546999999999999</v>
      </c>
      <c r="M167" s="39"/>
      <c r="N167" s="89">
        <f t="shared" si="84"/>
        <v>2.8690803501203312</v>
      </c>
    </row>
    <row r="168" spans="1:14" x14ac:dyDescent="0.3">
      <c r="A168" s="2" t="s">
        <v>116</v>
      </c>
      <c r="B168" t="s">
        <v>117</v>
      </c>
      <c r="C168" s="39">
        <f>C167*0.423893</f>
        <v>0.82960099030000012</v>
      </c>
      <c r="D168" s="39">
        <f>D167*0.423893</f>
        <v>0.82960099030000012</v>
      </c>
      <c r="E168" s="39">
        <f t="shared" ref="E168:F168" si="87">E167*0.423893</f>
        <v>1.2524766471</v>
      </c>
      <c r="F168" s="39">
        <f t="shared" si="87"/>
        <v>0</v>
      </c>
      <c r="G168" s="39">
        <f t="shared" ref="G168" si="88">G167*0.423893</f>
        <v>1.2524766471</v>
      </c>
      <c r="H168" s="39"/>
      <c r="I168" s="39"/>
      <c r="J168" s="39">
        <f t="shared" ref="J168:K168" si="89">J167*0.423893</f>
        <v>1.2524766471</v>
      </c>
      <c r="K168" s="39">
        <f t="shared" si="89"/>
        <v>1.2524766471</v>
      </c>
      <c r="L168" s="39">
        <f t="shared" ref="L168" si="90">L167*0.423893</f>
        <v>1.2524766471</v>
      </c>
      <c r="M168" s="39"/>
      <c r="N168" s="89">
        <f t="shared" si="84"/>
        <v>1.2161830768535573</v>
      </c>
    </row>
    <row r="169" spans="1:14" x14ac:dyDescent="0.3">
      <c r="A169" s="280" t="s">
        <v>8</v>
      </c>
      <c r="B169" s="1" t="s">
        <v>35</v>
      </c>
      <c r="C169" s="43">
        <f t="shared" ref="C169:E169" si="91">SUM(C170:C172)</f>
        <v>0.63430000000000009</v>
      </c>
      <c r="D169" s="43">
        <f t="shared" ref="D169" si="92">SUM(D170:D172)</f>
        <v>0.63430000000000009</v>
      </c>
      <c r="E169" s="43">
        <f t="shared" si="91"/>
        <v>1.1093000000000002</v>
      </c>
      <c r="F169" s="43">
        <f t="shared" ref="F169" si="93">SUM(F170:F172)</f>
        <v>0</v>
      </c>
      <c r="G169" s="43">
        <f t="shared" ref="G169" si="94">SUM(G170:G172)</f>
        <v>1.1093000000000002</v>
      </c>
      <c r="H169" s="43"/>
      <c r="I169" s="43"/>
      <c r="J169" s="43">
        <f t="shared" ref="J169:K169" si="95">SUM(J170:J172)</f>
        <v>1.1093000000000002</v>
      </c>
      <c r="K169" s="43">
        <f t="shared" si="95"/>
        <v>1.1093000000000002</v>
      </c>
      <c r="L169" s="43">
        <f t="shared" ref="L169" si="96">SUM(L170:L172)</f>
        <v>1.1093000000000002</v>
      </c>
      <c r="M169" s="43"/>
      <c r="N169" s="75">
        <f t="shared" si="84"/>
        <v>1.0685328250873671</v>
      </c>
    </row>
    <row r="170" spans="1:14" x14ac:dyDescent="0.3">
      <c r="A170" s="2" t="s">
        <v>9</v>
      </c>
      <c r="B170" t="s">
        <v>108</v>
      </c>
      <c r="C170" s="34">
        <v>0.56659999999999999</v>
      </c>
      <c r="D170" s="34">
        <v>0.56659999999999999</v>
      </c>
      <c r="E170" s="34">
        <v>0.99080000000000001</v>
      </c>
      <c r="F170" s="34">
        <v>0</v>
      </c>
      <c r="G170" s="34">
        <v>0.99080000000000001</v>
      </c>
      <c r="H170" s="34">
        <v>0</v>
      </c>
      <c r="I170" s="34">
        <v>0</v>
      </c>
      <c r="J170" s="34">
        <v>0.99080000000000001</v>
      </c>
      <c r="K170" s="34">
        <v>0.99080000000000001</v>
      </c>
      <c r="L170" s="34">
        <v>0.99080000000000001</v>
      </c>
      <c r="M170" s="39"/>
      <c r="N170" s="89">
        <f t="shared" si="84"/>
        <v>0.95439276716223387</v>
      </c>
    </row>
    <row r="171" spans="1:14" x14ac:dyDescent="0.3">
      <c r="A171" s="2" t="s">
        <v>10</v>
      </c>
      <c r="B171" t="s">
        <v>109</v>
      </c>
      <c r="C171" s="34">
        <v>6.0100000000000001E-2</v>
      </c>
      <c r="D171" s="34">
        <v>6.0100000000000001E-2</v>
      </c>
      <c r="E171" s="34">
        <v>0.1051</v>
      </c>
      <c r="F171" s="34">
        <v>0</v>
      </c>
      <c r="G171" s="34">
        <v>0.1051</v>
      </c>
      <c r="H171" s="34">
        <v>0</v>
      </c>
      <c r="I171" s="34">
        <v>0</v>
      </c>
      <c r="J171" s="34">
        <v>0.1051</v>
      </c>
      <c r="K171" s="34">
        <v>0.1051</v>
      </c>
      <c r="L171" s="34">
        <v>0.1051</v>
      </c>
      <c r="M171" s="39"/>
      <c r="N171" s="89">
        <f t="shared" si="84"/>
        <v>0.10123784658722425</v>
      </c>
    </row>
    <row r="172" spans="1:14" x14ac:dyDescent="0.3">
      <c r="A172" s="2" t="s">
        <v>11</v>
      </c>
      <c r="B172" t="s">
        <v>110</v>
      </c>
      <c r="C172" s="34">
        <v>7.6E-3</v>
      </c>
      <c r="D172" s="34">
        <v>7.6E-3</v>
      </c>
      <c r="E172" s="34">
        <v>1.34E-2</v>
      </c>
      <c r="F172" s="34">
        <v>0</v>
      </c>
      <c r="G172" s="34">
        <v>1.34E-2</v>
      </c>
      <c r="H172" s="34">
        <v>0</v>
      </c>
      <c r="I172" s="34">
        <v>0</v>
      </c>
      <c r="J172" s="34">
        <v>1.34E-2</v>
      </c>
      <c r="K172" s="34">
        <v>1.34E-2</v>
      </c>
      <c r="L172" s="34">
        <v>1.34E-2</v>
      </c>
      <c r="M172" s="39"/>
      <c r="N172" s="89">
        <f t="shared" si="84"/>
        <v>1.2902211337908902E-2</v>
      </c>
    </row>
    <row r="173" spans="1:14" x14ac:dyDescent="0.3">
      <c r="A173" s="595" t="s">
        <v>14</v>
      </c>
      <c r="B173" t="s">
        <v>118</v>
      </c>
      <c r="C173" s="34">
        <v>0.18310000000000001</v>
      </c>
      <c r="D173" s="34">
        <v>0.18310000000000001</v>
      </c>
      <c r="E173" s="34">
        <v>0.28720000000000001</v>
      </c>
      <c r="F173" s="34">
        <v>0</v>
      </c>
      <c r="G173" s="34">
        <v>0.28720000000000001</v>
      </c>
      <c r="H173" s="34">
        <v>0</v>
      </c>
      <c r="I173" s="34">
        <v>0</v>
      </c>
      <c r="J173" s="34">
        <v>0.28720000000000001</v>
      </c>
      <c r="K173" s="34">
        <v>0.28720000000000001</v>
      </c>
      <c r="L173" s="34">
        <v>0.28720000000000001</v>
      </c>
      <c r="M173" s="39"/>
      <c r="N173" s="89">
        <f t="shared" si="84"/>
        <v>0.27826555177177875</v>
      </c>
    </row>
    <row r="174" spans="1:14" x14ac:dyDescent="0.3">
      <c r="A174" s="595"/>
      <c r="B174" t="s">
        <v>117</v>
      </c>
      <c r="C174" s="34">
        <v>5.8599999999999999E-2</v>
      </c>
      <c r="D174" s="34">
        <v>5.8599999999999999E-2</v>
      </c>
      <c r="E174" s="34">
        <v>8.8499999999999995E-2</v>
      </c>
      <c r="F174" s="34">
        <v>0</v>
      </c>
      <c r="G174" s="34">
        <v>8.8499999999999995E-2</v>
      </c>
      <c r="H174" s="34">
        <v>0</v>
      </c>
      <c r="I174" s="34">
        <v>0</v>
      </c>
      <c r="J174" s="34">
        <v>8.8499999999999995E-2</v>
      </c>
      <c r="K174" s="34">
        <v>8.8499999999999995E-2</v>
      </c>
      <c r="L174" s="34">
        <v>8.8499999999999995E-2</v>
      </c>
      <c r="M174" s="39"/>
      <c r="N174" s="89">
        <f t="shared" si="84"/>
        <v>8.593381362128899E-2</v>
      </c>
    </row>
    <row r="175" spans="1:14" x14ac:dyDescent="0.3">
      <c r="A175" s="349">
        <v>6</v>
      </c>
      <c r="B175" s="350" t="s">
        <v>42</v>
      </c>
      <c r="C175" s="354">
        <f>SUM(C176:C177)</f>
        <v>0.40539999999999998</v>
      </c>
      <c r="D175" s="354">
        <f>SUM(D176:D177)</f>
        <v>0.40539999999999998</v>
      </c>
      <c r="E175" s="354">
        <f t="shared" ref="E175:F175" si="97">SUM(E176:E177)</f>
        <v>0.52059999999999995</v>
      </c>
      <c r="F175" s="354">
        <f t="shared" si="97"/>
        <v>0</v>
      </c>
      <c r="G175" s="354">
        <f t="shared" ref="G175" si="98">SUM(G176:G177)</f>
        <v>0.52059999999999995</v>
      </c>
      <c r="H175" s="354"/>
      <c r="I175" s="354"/>
      <c r="J175" s="354">
        <f t="shared" ref="J175:K175" si="99">SUM(J176:J177)</f>
        <v>0.52059999999999995</v>
      </c>
      <c r="K175" s="354">
        <f t="shared" si="99"/>
        <v>0.52059999999999995</v>
      </c>
      <c r="L175" s="354">
        <f t="shared" ref="L175" si="100">SUM(L176:L177)</f>
        <v>0.52059999999999995</v>
      </c>
      <c r="M175" s="354"/>
      <c r="N175" s="352">
        <f t="shared" si="84"/>
        <v>0.51071288726329411</v>
      </c>
    </row>
    <row r="176" spans="1:14" x14ac:dyDescent="0.3">
      <c r="A176" s="2" t="s">
        <v>15</v>
      </c>
      <c r="B176" t="s">
        <v>43</v>
      </c>
      <c r="C176" s="34">
        <v>0.20799999999999999</v>
      </c>
      <c r="D176" s="34">
        <v>0.20799999999999999</v>
      </c>
      <c r="E176" s="34">
        <v>0.32319999999999999</v>
      </c>
      <c r="F176" s="34">
        <v>0</v>
      </c>
      <c r="G176" s="34">
        <v>0.32319999999999999</v>
      </c>
      <c r="H176" s="34">
        <v>0</v>
      </c>
      <c r="I176" s="34">
        <v>0</v>
      </c>
      <c r="J176" s="34">
        <v>0.32319999999999999</v>
      </c>
      <c r="K176" s="34">
        <v>0.32319999999999999</v>
      </c>
      <c r="L176" s="34">
        <v>0.32319999999999999</v>
      </c>
      <c r="M176" s="39"/>
      <c r="N176" s="89">
        <f t="shared" si="84"/>
        <v>0.31331288726329404</v>
      </c>
    </row>
    <row r="177" spans="1:16" x14ac:dyDescent="0.3">
      <c r="A177" s="2" t="s">
        <v>16</v>
      </c>
      <c r="B177" t="s">
        <v>44</v>
      </c>
      <c r="C177" s="34">
        <v>0.19739999999999999</v>
      </c>
      <c r="D177" s="34">
        <v>0.19739999999999999</v>
      </c>
      <c r="E177" s="34">
        <v>0.19739999999999999</v>
      </c>
      <c r="F177" s="34">
        <v>0</v>
      </c>
      <c r="G177" s="34">
        <v>0.19739999999999999</v>
      </c>
      <c r="H177" s="34">
        <v>0</v>
      </c>
      <c r="I177" s="34">
        <v>0</v>
      </c>
      <c r="J177" s="34">
        <v>0.19739999999999999</v>
      </c>
      <c r="K177" s="34">
        <v>0.19739999999999999</v>
      </c>
      <c r="L177" s="34">
        <v>0.19739999999999999</v>
      </c>
      <c r="M177" s="39"/>
      <c r="N177" s="89">
        <f t="shared" si="84"/>
        <v>0.19740000000000002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1">SUM(E181:E182)</f>
        <v>0</v>
      </c>
      <c r="F180" s="354">
        <f t="shared" si="101"/>
        <v>0</v>
      </c>
      <c r="G180" s="354">
        <f t="shared" si="101"/>
        <v>0</v>
      </c>
      <c r="H180" s="354"/>
      <c r="I180" s="354"/>
      <c r="J180" s="354">
        <f t="shared" si="101"/>
        <v>0</v>
      </c>
      <c r="K180" s="354">
        <f t="shared" si="101"/>
        <v>0</v>
      </c>
      <c r="L180" s="354">
        <f t="shared" si="101"/>
        <v>0</v>
      </c>
      <c r="M180" s="354"/>
      <c r="N180" s="352">
        <f t="shared" si="84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4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4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2">SUM(E184:E187)</f>
        <v>0</v>
      </c>
      <c r="F183" s="354">
        <f t="shared" si="102"/>
        <v>0</v>
      </c>
      <c r="G183" s="354">
        <f t="shared" si="102"/>
        <v>0</v>
      </c>
      <c r="H183" s="354"/>
      <c r="I183" s="354"/>
      <c r="J183" s="354">
        <f t="shared" si="102"/>
        <v>0</v>
      </c>
      <c r="K183" s="354">
        <f t="shared" si="102"/>
        <v>0</v>
      </c>
      <c r="L183" s="354">
        <f t="shared" si="102"/>
        <v>0</v>
      </c>
      <c r="M183" s="354"/>
      <c r="N183" s="352">
        <f t="shared" si="84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4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4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4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4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3">SUM(C191,C193)</f>
        <v>0.42088252104284052</v>
      </c>
      <c r="D188" s="354">
        <f t="shared" si="103"/>
        <v>0.44592007507484044</v>
      </c>
      <c r="E188" s="354">
        <f t="shared" si="103"/>
        <v>0.65100708435950283</v>
      </c>
      <c r="F188" s="354">
        <f t="shared" si="103"/>
        <v>0</v>
      </c>
      <c r="G188" s="354">
        <f t="shared" si="103"/>
        <v>0.71779397115950294</v>
      </c>
      <c r="H188" s="354"/>
      <c r="I188" s="354"/>
      <c r="J188" s="354">
        <f>SUM(J191,J193)</f>
        <v>0.78497693456750284</v>
      </c>
      <c r="K188" s="354">
        <f>SUM(K191,K193)</f>
        <v>0.84436120400750292</v>
      </c>
      <c r="L188" s="354">
        <f>SUM(L191,L193)</f>
        <v>0.90740884179950287</v>
      </c>
      <c r="M188" s="354"/>
      <c r="N188" s="352">
        <f t="shared" si="84"/>
        <v>0.70717386219514022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4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4">SUM(C183,C180,C175,C166,C159)+C189</f>
        <v>4.9476009903000007</v>
      </c>
      <c r="D190" s="360">
        <f t="shared" si="104"/>
        <v>5.2419249903000003</v>
      </c>
      <c r="E190" s="360">
        <f t="shared" si="104"/>
        <v>7.6527846471000007</v>
      </c>
      <c r="F190" s="360">
        <f t="shared" si="104"/>
        <v>0</v>
      </c>
      <c r="G190" s="360">
        <f t="shared" si="104"/>
        <v>8.4378846471000006</v>
      </c>
      <c r="H190" s="360">
        <f t="shared" si="104"/>
        <v>0</v>
      </c>
      <c r="I190" s="360">
        <f t="shared" si="104"/>
        <v>0</v>
      </c>
      <c r="J190" s="360">
        <f t="shared" si="104"/>
        <v>9.2276406470999994</v>
      </c>
      <c r="K190" s="360">
        <f t="shared" si="104"/>
        <v>9.9257206471000003</v>
      </c>
      <c r="L190" s="360">
        <f t="shared" si="104"/>
        <v>10.666864647100001</v>
      </c>
      <c r="M190" s="361"/>
      <c r="N190" s="362">
        <f t="shared" si="84"/>
        <v>8.3130420627632038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5">SUM(C192:C192)</f>
        <v>0.10307337143091992</v>
      </c>
      <c r="D191" s="354">
        <f t="shared" si="105"/>
        <v>0.10920502332291991</v>
      </c>
      <c r="E191" s="354">
        <f t="shared" si="105"/>
        <v>0.15943046255303431</v>
      </c>
      <c r="F191" s="354">
        <f t="shared" si="105"/>
        <v>0</v>
      </c>
      <c r="G191" s="354">
        <f t="shared" si="105"/>
        <v>0.17578645085303432</v>
      </c>
      <c r="H191" s="354"/>
      <c r="I191" s="354"/>
      <c r="J191" s="354">
        <f>SUM(J192:J192)</f>
        <v>0.19223943760103429</v>
      </c>
      <c r="K191" s="354">
        <f>SUM(K192:K192)</f>
        <v>0.20678253824103432</v>
      </c>
      <c r="L191" s="354">
        <f>SUM(L192:L192)</f>
        <v>0.22222279119303431</v>
      </c>
      <c r="M191" s="354"/>
      <c r="N191" s="352">
        <f t="shared" si="84"/>
        <v>0.17318560529354582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6">0.020833*C190</f>
        <v>0.10307337143091992</v>
      </c>
      <c r="D192" s="246">
        <f t="shared" si="106"/>
        <v>0.10920502332291991</v>
      </c>
      <c r="E192" s="246">
        <f t="shared" si="106"/>
        <v>0.15943046255303431</v>
      </c>
      <c r="F192" s="246">
        <f t="shared" si="106"/>
        <v>0</v>
      </c>
      <c r="G192" s="246">
        <f t="shared" si="106"/>
        <v>0.17578645085303432</v>
      </c>
      <c r="H192" s="34"/>
      <c r="I192" s="39"/>
      <c r="J192" s="246">
        <f>0.020833*J190</f>
        <v>0.19223943760103429</v>
      </c>
      <c r="K192" s="246">
        <f t="shared" ref="K192:L192" si="107">0.020833*K190</f>
        <v>0.20678253824103432</v>
      </c>
      <c r="L192" s="246">
        <f t="shared" si="107"/>
        <v>0.22222279119303431</v>
      </c>
      <c r="M192" s="39"/>
      <c r="N192" s="246">
        <f t="shared" si="84"/>
        <v>0.17318560529354582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0.31780914961192058</v>
      </c>
      <c r="D193" s="354">
        <f>SUM(D194,D195)</f>
        <v>0.33671505175192051</v>
      </c>
      <c r="E193" s="354">
        <f t="shared" ref="E193:L193" si="108">SUM(E194,E195)</f>
        <v>0.49157662180646855</v>
      </c>
      <c r="F193" s="354">
        <f t="shared" si="108"/>
        <v>0</v>
      </c>
      <c r="G193" s="354">
        <f t="shared" si="108"/>
        <v>0.54200752030646859</v>
      </c>
      <c r="H193" s="354"/>
      <c r="I193" s="354"/>
      <c r="J193" s="354">
        <f t="shared" si="108"/>
        <v>0.59273749696646849</v>
      </c>
      <c r="K193" s="354">
        <f t="shared" si="108"/>
        <v>0.6375786657664686</v>
      </c>
      <c r="L193" s="354">
        <f t="shared" si="108"/>
        <v>0.68518605060646853</v>
      </c>
      <c r="M193" s="354"/>
      <c r="N193" s="352">
        <f t="shared" si="84"/>
        <v>0.53398825690159446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0.10307337143091992</v>
      </c>
      <c r="D194" s="39">
        <f t="shared" ref="D194:L194" si="109">D192</f>
        <v>0.10920502332291991</v>
      </c>
      <c r="E194" s="39">
        <f t="shared" si="109"/>
        <v>0.15943046255303431</v>
      </c>
      <c r="F194" s="39">
        <f t="shared" si="109"/>
        <v>0</v>
      </c>
      <c r="G194" s="39">
        <f>G192</f>
        <v>0.17578645085303432</v>
      </c>
      <c r="H194" s="39"/>
      <c r="I194" s="39"/>
      <c r="J194" s="39">
        <f t="shared" si="109"/>
        <v>0.19223943760103429</v>
      </c>
      <c r="K194" s="39">
        <f t="shared" si="109"/>
        <v>0.20678253824103432</v>
      </c>
      <c r="L194" s="39">
        <f t="shared" si="109"/>
        <v>0.22222279119303431</v>
      </c>
      <c r="M194" s="39"/>
      <c r="N194" s="246">
        <f t="shared" si="84"/>
        <v>0.17318560529354582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0.21473577818100065</v>
      </c>
      <c r="D195" s="246">
        <f t="shared" ref="D195:G195" si="110">0.043402*D190</f>
        <v>0.22751002842900062</v>
      </c>
      <c r="E195" s="246">
        <f t="shared" si="110"/>
        <v>0.33214615925343427</v>
      </c>
      <c r="F195" s="246">
        <f t="shared" si="110"/>
        <v>0</v>
      </c>
      <c r="G195" s="246">
        <f t="shared" si="110"/>
        <v>0.36622106945343424</v>
      </c>
      <c r="H195" s="34"/>
      <c r="I195" s="34"/>
      <c r="J195" s="246">
        <f t="shared" ref="J195:L195" si="111">0.043402*J190</f>
        <v>0.4004980593654342</v>
      </c>
      <c r="K195" s="246">
        <f t="shared" si="111"/>
        <v>0.43079612752543422</v>
      </c>
      <c r="L195" s="246">
        <f t="shared" si="111"/>
        <v>0.46296325941343425</v>
      </c>
      <c r="M195" s="39"/>
      <c r="N195" s="246">
        <f t="shared" si="84"/>
        <v>0.36080265160804859</v>
      </c>
      <c r="O195" s="246"/>
    </row>
    <row r="196" spans="1:16" ht="28.8" x14ac:dyDescent="0.3">
      <c r="A196" s="370">
        <v>10</v>
      </c>
      <c r="B196" s="371" t="s">
        <v>134</v>
      </c>
      <c r="C196" s="510">
        <v>1.9099999999999999E-2</v>
      </c>
      <c r="D196" s="510">
        <v>1.9099999999999999E-2</v>
      </c>
      <c r="E196" s="510">
        <v>1.9099999999999999E-2</v>
      </c>
      <c r="F196" s="510">
        <v>0</v>
      </c>
      <c r="G196" s="510">
        <v>1.9099999999999999E-2</v>
      </c>
      <c r="H196" s="510">
        <v>0</v>
      </c>
      <c r="I196" s="510">
        <v>0</v>
      </c>
      <c r="J196" s="510">
        <v>1.9099999999999999E-2</v>
      </c>
      <c r="K196" s="510">
        <v>1.9099999999999999E-2</v>
      </c>
      <c r="L196" s="510">
        <v>1.9099999999999999E-2</v>
      </c>
      <c r="M196" s="373"/>
      <c r="N196" s="374">
        <f t="shared" si="84"/>
        <v>1.9100000000000002E-2</v>
      </c>
    </row>
    <row r="197" spans="1:16" ht="18" x14ac:dyDescent="0.3">
      <c r="A197" s="579" t="s">
        <v>60</v>
      </c>
      <c r="B197" s="579"/>
      <c r="C197" s="340">
        <f>SUM(C188,C190,C196)</f>
        <v>5.3875835113428412</v>
      </c>
      <c r="D197" s="340">
        <f t="shared" ref="D197:L197" si="112">SUM(D188,D190,D196)</f>
        <v>5.7069450653748408</v>
      </c>
      <c r="E197" s="340">
        <f t="shared" si="112"/>
        <v>8.322891731459503</v>
      </c>
      <c r="F197" s="340">
        <f t="shared" si="112"/>
        <v>0</v>
      </c>
      <c r="G197" s="340">
        <f t="shared" si="112"/>
        <v>9.1747786182595039</v>
      </c>
      <c r="H197" s="340">
        <f t="shared" si="112"/>
        <v>0</v>
      </c>
      <c r="I197" s="340">
        <f t="shared" si="112"/>
        <v>0</v>
      </c>
      <c r="J197" s="340">
        <f t="shared" si="112"/>
        <v>10.031717581667502</v>
      </c>
      <c r="K197" s="340">
        <f t="shared" si="112"/>
        <v>10.789181851107504</v>
      </c>
      <c r="L197" s="340">
        <f t="shared" si="112"/>
        <v>11.593373488899504</v>
      </c>
      <c r="M197" s="356"/>
      <c r="N197" s="467">
        <f t="shared" si="84"/>
        <v>9.0393159249583448</v>
      </c>
      <c r="O197" t="s">
        <v>335</v>
      </c>
      <c r="P197"/>
    </row>
    <row r="198" spans="1:16" ht="15.6" x14ac:dyDescent="0.3">
      <c r="L198" s="336" t="s">
        <v>150</v>
      </c>
      <c r="N198" s="337">
        <f>N197/SUM($N$101,$N$149,$N$197)</f>
        <v>0.3470049938704633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CEBE-F42F-4661-B1F5-FC3D4A33C5D0}">
  <dimension ref="A1:P204"/>
  <sheetViews>
    <sheetView topLeftCell="I190" workbookViewId="0">
      <selection activeCell="A2" sqref="A1:T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336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97</v>
      </c>
      <c r="E5" s="417">
        <f t="shared" si="0"/>
        <v>310</v>
      </c>
      <c r="F5" s="417">
        <f t="shared" si="0"/>
        <v>5</v>
      </c>
      <c r="G5" s="417">
        <f t="shared" si="0"/>
        <v>194</v>
      </c>
      <c r="H5" s="456">
        <f t="shared" si="0"/>
        <v>6</v>
      </c>
      <c r="I5" s="417">
        <f t="shared" si="0"/>
        <v>21</v>
      </c>
      <c r="J5" s="417">
        <f t="shared" si="0"/>
        <v>176</v>
      </c>
      <c r="K5" s="417">
        <f t="shared" si="0"/>
        <v>18</v>
      </c>
      <c r="L5" s="417">
        <f t="shared" si="0"/>
        <v>147</v>
      </c>
      <c r="M5" s="604">
        <f>SUM(C5:L5)</f>
        <v>975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5320.5</v>
      </c>
      <c r="D7" s="401">
        <f t="shared" si="0"/>
        <v>870919.86</v>
      </c>
      <c r="E7" s="401">
        <f t="shared" si="0"/>
        <v>1954851.1199999999</v>
      </c>
      <c r="F7" s="401">
        <f t="shared" si="0"/>
        <v>19273.68</v>
      </c>
      <c r="G7" s="401">
        <f t="shared" si="0"/>
        <v>993653.33</v>
      </c>
      <c r="H7" s="401">
        <f t="shared" si="0"/>
        <v>25365.18</v>
      </c>
      <c r="I7" s="401">
        <f t="shared" si="0"/>
        <v>138624.54</v>
      </c>
      <c r="J7" s="401">
        <f t="shared" si="0"/>
        <v>945990.41999999993</v>
      </c>
      <c r="K7" s="401">
        <f t="shared" si="0"/>
        <v>61751.34</v>
      </c>
      <c r="L7" s="401">
        <f t="shared" si="0"/>
        <v>647692.6</v>
      </c>
      <c r="M7" s="610">
        <f>SUM(C7:L7)</f>
        <v>5663442.5700000003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1.0634319999999999</v>
      </c>
      <c r="D9" s="405">
        <f t="shared" ref="D9:L9" si="1">SUM(D10:D15)</f>
        <v>1.4460333879249925</v>
      </c>
      <c r="E9" s="405">
        <f t="shared" si="1"/>
        <v>1.7509971692171422</v>
      </c>
      <c r="F9" s="405">
        <f t="shared" si="1"/>
        <v>2.6027534528476139</v>
      </c>
      <c r="G9" s="405">
        <f t="shared" si="1"/>
        <v>2.5909761834944587</v>
      </c>
      <c r="H9" s="405">
        <f t="shared" si="1"/>
        <v>3.0913919999999999</v>
      </c>
      <c r="I9" s="405">
        <f t="shared" si="1"/>
        <v>2.9879607893269111</v>
      </c>
      <c r="J9" s="405">
        <f t="shared" si="1"/>
        <v>3.6248378070121263</v>
      </c>
      <c r="K9" s="405">
        <f t="shared" si="1"/>
        <v>4.6718813345031869</v>
      </c>
      <c r="L9" s="405">
        <f t="shared" si="1"/>
        <v>5.3503486047422504</v>
      </c>
      <c r="M9" s="603">
        <f>SUM(M10:N15)</f>
        <v>2.6464873445953776</v>
      </c>
      <c r="N9" s="603"/>
      <c r="O9" s="406">
        <f t="shared" ref="O9:O47" si="2">M9/$M$47</f>
        <v>0.27832485171244142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0.73329999999999995</v>
      </c>
      <c r="D10" s="422">
        <f t="shared" si="4"/>
        <v>0.99324523099519169</v>
      </c>
      <c r="E10" s="422">
        <f t="shared" si="4"/>
        <v>1.1444750569542095</v>
      </c>
      <c r="F10" s="422">
        <f t="shared" si="4"/>
        <v>1.6353471159633239</v>
      </c>
      <c r="G10" s="422">
        <f t="shared" si="4"/>
        <v>1.7196626742034868</v>
      </c>
      <c r="H10" s="422">
        <f>IF(H$7 &gt; 0,(H64*H$61+H112*H$109+H160*H$157)/(SUM(H$157,H$109,H$61)),0)</f>
        <v>1.7198</v>
      </c>
      <c r="I10" s="422">
        <f t="shared" si="4"/>
        <v>1.3691636402039637</v>
      </c>
      <c r="J10" s="422">
        <f t="shared" si="4"/>
        <v>2.3946435277663807</v>
      </c>
      <c r="K10" s="422">
        <f t="shared" si="4"/>
        <v>2.7233116911147195</v>
      </c>
      <c r="L10" s="422">
        <f t="shared" si="4"/>
        <v>3.2161349463418296</v>
      </c>
      <c r="M10" s="600">
        <f t="shared" ref="M10:M15" si="5">(N64*$N$61+N112*$N$109+N160*$N$157)/$M$7</f>
        <v>1.6944556164606785</v>
      </c>
      <c r="N10" s="600"/>
      <c r="O10" s="423">
        <f t="shared" si="2"/>
        <v>0.1782019132446811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2.9331999999999997E-2</v>
      </c>
      <c r="D11" s="440">
        <f t="shared" si="4"/>
        <v>3.9729809239807665E-2</v>
      </c>
      <c r="E11" s="440">
        <f t="shared" si="4"/>
        <v>4.5779002278168383E-2</v>
      </c>
      <c r="F11" s="440">
        <f t="shared" si="4"/>
        <v>6.5413884638532954E-2</v>
      </c>
      <c r="G11" s="440">
        <f t="shared" si="4"/>
        <v>6.8786506968139483E-2</v>
      </c>
      <c r="H11" s="440">
        <f t="shared" ref="H11:H15" si="6">IF(H$7 &gt; 0,(H65*H$61+H113*H$109+H161*H$157)/(SUM(H$157,H$109,H$61)),0)</f>
        <v>6.8792000000000006E-2</v>
      </c>
      <c r="I11" s="440">
        <f t="shared" si="4"/>
        <v>8.2149818412237827E-2</v>
      </c>
      <c r="J11" s="440">
        <f t="shared" si="4"/>
        <v>9.5785741110655243E-2</v>
      </c>
      <c r="K11" s="440">
        <f t="shared" si="4"/>
        <v>0.10893246764458878</v>
      </c>
      <c r="L11" s="440">
        <f t="shared" si="4"/>
        <v>0.12864539785367318</v>
      </c>
      <c r="M11" s="599">
        <f t="shared" si="5"/>
        <v>6.8448487232690355E-2</v>
      </c>
      <c r="N11" s="599"/>
      <c r="O11" s="441">
        <f t="shared" si="2"/>
        <v>7.1985664688270735E-3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4.5157564258553023E-2</v>
      </c>
      <c r="E12" s="440">
        <f t="shared" si="4"/>
        <v>4.0609296080307132E-2</v>
      </c>
      <c r="F12" s="440">
        <f t="shared" si="4"/>
        <v>0</v>
      </c>
      <c r="G12" s="440">
        <f t="shared" si="4"/>
        <v>1.7257887378085871E-2</v>
      </c>
      <c r="H12" s="440">
        <f t="shared" si="6"/>
        <v>0</v>
      </c>
      <c r="I12" s="440">
        <f t="shared" si="4"/>
        <v>6.8437888096869431E-2</v>
      </c>
      <c r="J12" s="440">
        <f t="shared" si="4"/>
        <v>5.4308489823818723E-2</v>
      </c>
      <c r="K12" s="440">
        <f t="shared" si="4"/>
        <v>0.13617448110437766</v>
      </c>
      <c r="L12" s="440">
        <f t="shared" si="4"/>
        <v>6.7308125356071696E-2</v>
      </c>
      <c r="M12" s="599">
        <f t="shared" si="5"/>
        <v>4.3918255531635059E-2</v>
      </c>
      <c r="N12" s="599"/>
      <c r="O12" s="441">
        <f t="shared" si="2"/>
        <v>4.6187796753588105E-3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0.11199999999999999</v>
      </c>
      <c r="D13" s="422">
        <f t="shared" si="4"/>
        <v>0.1648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0.24989999999999998</v>
      </c>
      <c r="H13" s="422">
        <f t="shared" si="6"/>
        <v>0.24990000000000001</v>
      </c>
      <c r="I13" s="422">
        <f t="shared" si="4"/>
        <v>0.24989999999999998</v>
      </c>
      <c r="J13" s="422">
        <f t="shared" si="4"/>
        <v>0.29687176388319025</v>
      </c>
      <c r="K13" s="422">
        <f t="shared" si="4"/>
        <v>0.29689999999999994</v>
      </c>
      <c r="L13" s="422">
        <f t="shared" si="4"/>
        <v>0.35039999999999999</v>
      </c>
      <c r="M13" s="600">
        <f t="shared" si="5"/>
        <v>0.24431183476925414</v>
      </c>
      <c r="N13" s="600"/>
      <c r="O13" s="423">
        <f t="shared" si="2"/>
        <v>2.569370124614875E-2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0.1888</v>
      </c>
      <c r="D14" s="440">
        <f t="shared" si="4"/>
        <v>0.20310078343143992</v>
      </c>
      <c r="E14" s="440">
        <f t="shared" si="4"/>
        <v>0.30573381390445736</v>
      </c>
      <c r="F14" s="440">
        <f t="shared" si="4"/>
        <v>0.64339245224575703</v>
      </c>
      <c r="G14" s="440">
        <f t="shared" si="4"/>
        <v>0.53536911494474626</v>
      </c>
      <c r="H14" s="440">
        <f t="shared" si="6"/>
        <v>1.0528999999999999</v>
      </c>
      <c r="I14" s="440">
        <f t="shared" si="4"/>
        <v>0.82770944261384016</v>
      </c>
      <c r="J14" s="440">
        <f t="shared" si="4"/>
        <v>0.78322828442808134</v>
      </c>
      <c r="K14" s="440">
        <f t="shared" si="4"/>
        <v>1.4065626946395011</v>
      </c>
      <c r="L14" s="440">
        <f t="shared" si="4"/>
        <v>1.5878601351906754</v>
      </c>
      <c r="M14" s="599">
        <f t="shared" si="5"/>
        <v>0.58579240293664703</v>
      </c>
      <c r="N14" s="599"/>
      <c r="O14" s="441">
        <f t="shared" si="2"/>
        <v>6.1606409724413162E-2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</v>
      </c>
      <c r="J15" s="422"/>
      <c r="K15" s="422"/>
      <c r="L15" s="422"/>
      <c r="M15" s="600">
        <f t="shared" si="5"/>
        <v>9.5607476644722113E-3</v>
      </c>
      <c r="N15" s="600"/>
      <c r="O15" s="423">
        <f t="shared" si="2"/>
        <v>1.0054813530125304E-3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3.8605336483000001</v>
      </c>
      <c r="D16" s="405">
        <f t="shared" si="7"/>
        <v>3.7761208875096912</v>
      </c>
      <c r="E16" s="405">
        <f t="shared" si="7"/>
        <v>5.8712143330101325</v>
      </c>
      <c r="F16" s="405">
        <f t="shared" si="7"/>
        <v>5.8042509848577977</v>
      </c>
      <c r="G16" s="405">
        <f t="shared" si="7"/>
        <v>5.8306943751103093</v>
      </c>
      <c r="H16" s="405">
        <f t="shared" si="7"/>
        <v>5.670880659599999</v>
      </c>
      <c r="I16" s="405">
        <f t="shared" si="7"/>
        <v>6.245988367634034</v>
      </c>
      <c r="J16" s="405">
        <f t="shared" si="7"/>
        <v>5.8431177752085848</v>
      </c>
      <c r="K16" s="405">
        <f t="shared" si="7"/>
        <v>5.9525187980000025</v>
      </c>
      <c r="L16" s="405">
        <f t="shared" si="7"/>
        <v>5.8857637299604253</v>
      </c>
      <c r="M16" s="603">
        <f>SUM(M17:N19,M23:N24)</f>
        <v>5.5459398705350607</v>
      </c>
      <c r="N16" s="603"/>
      <c r="O16" s="406">
        <f t="shared" si="2"/>
        <v>0.58325345678491614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2.0630999999999999</v>
      </c>
      <c r="D17" s="422">
        <f t="shared" si="8"/>
        <v>2.0102059187719066</v>
      </c>
      <c r="E17" s="422">
        <f t="shared" si="8"/>
        <v>3.0352165850865407</v>
      </c>
      <c r="F17" s="422">
        <f t="shared" si="8"/>
        <v>2.9914935614786593</v>
      </c>
      <c r="G17" s="422">
        <f t="shared" si="8"/>
        <v>3.0108391376336447</v>
      </c>
      <c r="H17" s="422">
        <f t="shared" ref="H17:H24" si="9">IF(H$7 &gt; 0,(H71*H$61+H119*H$109+H167*H$157)/(SUM(H$157,H$109,H$61)),0)</f>
        <v>2.9171999999999993</v>
      </c>
      <c r="I17" s="422">
        <f t="shared" si="8"/>
        <v>3.2227356169405508</v>
      </c>
      <c r="J17" s="422">
        <f t="shared" si="8"/>
        <v>3.0173540251602131</v>
      </c>
      <c r="K17" s="422">
        <f t="shared" si="8"/>
        <v>3.0841131130757646</v>
      </c>
      <c r="L17" s="422">
        <f t="shared" si="8"/>
        <v>3.043971003798716</v>
      </c>
      <c r="M17" s="600">
        <f t="shared" ref="M17:M24" si="10">(N71*$N$61+N119*$N$109+N167*$N$157)/$M$7</f>
        <v>2.8748641667310131</v>
      </c>
      <c r="N17" s="600"/>
      <c r="O17" s="423">
        <f t="shared" si="2"/>
        <v>0.30234270514569772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0.87453364830000013</v>
      </c>
      <c r="D18" s="440">
        <f t="shared" si="8"/>
        <v>0.85211221752597965</v>
      </c>
      <c r="E18" s="440">
        <f t="shared" si="8"/>
        <v>1.2866070639020892</v>
      </c>
      <c r="F18" s="440">
        <f t="shared" si="8"/>
        <v>1.2680731802558733</v>
      </c>
      <c r="G18" s="440">
        <f t="shared" si="8"/>
        <v>1.2762736345689387</v>
      </c>
      <c r="H18" s="440">
        <f t="shared" si="9"/>
        <v>1.2365806596</v>
      </c>
      <c r="I18" s="440">
        <f t="shared" si="8"/>
        <v>1.3660950688717808</v>
      </c>
      <c r="J18" s="440">
        <f t="shared" si="8"/>
        <v>1.2790352497872381</v>
      </c>
      <c r="K18" s="440">
        <f t="shared" si="8"/>
        <v>1.3073339598410252</v>
      </c>
      <c r="L18" s="440">
        <f t="shared" si="8"/>
        <v>1.2903180007132491</v>
      </c>
      <c r="M18" s="599">
        <f t="shared" si="10"/>
        <v>1.2186347962281092</v>
      </c>
      <c r="N18" s="599"/>
      <c r="O18" s="441">
        <f t="shared" si="2"/>
        <v>0.12816095631232524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0.66810000000000003</v>
      </c>
      <c r="D19" s="422">
        <f t="shared" si="8"/>
        <v>0.6645698250135208</v>
      </c>
      <c r="E19" s="422">
        <f t="shared" si="8"/>
        <v>1.1618494292757189</v>
      </c>
      <c r="F19" s="422">
        <f t="shared" si="8"/>
        <v>1.1615572853238201</v>
      </c>
      <c r="G19" s="422">
        <f t="shared" si="8"/>
        <v>1.158717165876151</v>
      </c>
      <c r="H19" s="422">
        <f t="shared" si="9"/>
        <v>1.1428</v>
      </c>
      <c r="I19" s="422">
        <f t="shared" si="8"/>
        <v>1.2448979800113311</v>
      </c>
      <c r="J19" s="422">
        <f t="shared" si="8"/>
        <v>1.1610407240381992</v>
      </c>
      <c r="K19" s="422">
        <f t="shared" si="8"/>
        <v>1.168159310324278</v>
      </c>
      <c r="L19" s="422">
        <f t="shared" si="8"/>
        <v>1.1629723161419476</v>
      </c>
      <c r="M19" s="600">
        <f t="shared" si="10"/>
        <v>1.0863733544556806</v>
      </c>
      <c r="N19" s="600"/>
      <c r="O19" s="423">
        <f t="shared" si="2"/>
        <v>0.11425133144910374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0.59670000000000001</v>
      </c>
      <c r="D20" s="440">
        <f t="shared" si="8"/>
        <v>0.59361714704266821</v>
      </c>
      <c r="E20" s="440">
        <f t="shared" si="8"/>
        <v>1.0377228915120658</v>
      </c>
      <c r="F20" s="440">
        <f t="shared" si="8"/>
        <v>1.0374712198189449</v>
      </c>
      <c r="G20" s="440">
        <f t="shared" si="8"/>
        <v>1.0349249623820009</v>
      </c>
      <c r="H20" s="440">
        <f t="shared" si="9"/>
        <v>1.0206999999999999</v>
      </c>
      <c r="I20" s="440">
        <f t="shared" si="8"/>
        <v>1.1171815849920945</v>
      </c>
      <c r="J20" s="440">
        <f t="shared" si="8"/>
        <v>1.0370030991920618</v>
      </c>
      <c r="K20" s="440">
        <f t="shared" si="8"/>
        <v>1.043359310324278</v>
      </c>
      <c r="L20" s="440">
        <f t="shared" si="8"/>
        <v>1.0387259192616991</v>
      </c>
      <c r="M20" s="599">
        <f t="shared" si="10"/>
        <v>0.97044719072255015</v>
      </c>
      <c r="N20" s="599"/>
      <c r="O20" s="441">
        <f t="shared" si="2"/>
        <v>0.10205964937040149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6.3299999999999995E-2</v>
      </c>
      <c r="D21" s="422">
        <f t="shared" si="8"/>
        <v>6.2959413747896403E-2</v>
      </c>
      <c r="E21" s="422">
        <f t="shared" si="8"/>
        <v>0.11010136690102518</v>
      </c>
      <c r="F21" s="422">
        <f t="shared" si="8"/>
        <v>0.11006539155988893</v>
      </c>
      <c r="G21" s="422">
        <f t="shared" si="8"/>
        <v>0.10980418088368907</v>
      </c>
      <c r="H21" s="422">
        <f t="shared" si="9"/>
        <v>0.10829999999999999</v>
      </c>
      <c r="I21" s="422">
        <f t="shared" si="8"/>
        <v>0.11330378880968694</v>
      </c>
      <c r="J21" s="422">
        <f t="shared" si="8"/>
        <v>0.11002233319656664</v>
      </c>
      <c r="K21" s="422">
        <f t="shared" si="8"/>
        <v>0.11070000000000001</v>
      </c>
      <c r="L21" s="422">
        <f t="shared" si="8"/>
        <v>0.11020790833799861</v>
      </c>
      <c r="M21" s="600">
        <f t="shared" si="10"/>
        <v>0.10283151062199258</v>
      </c>
      <c r="N21" s="600"/>
      <c r="O21" s="423">
        <f t="shared" si="2"/>
        <v>1.0814548198645644E-2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8.0999999999999996E-3</v>
      </c>
      <c r="D22" s="440">
        <f t="shared" si="8"/>
        <v>7.9932642229561743E-3</v>
      </c>
      <c r="E22" s="440">
        <f t="shared" si="8"/>
        <v>1.4025170862628148E-2</v>
      </c>
      <c r="F22" s="440">
        <f t="shared" si="8"/>
        <v>1.4020673944986116E-2</v>
      </c>
      <c r="G22" s="440">
        <f t="shared" si="8"/>
        <v>1.3988022610461134E-2</v>
      </c>
      <c r="H22" s="440">
        <f t="shared" si="9"/>
        <v>1.38E-2</v>
      </c>
      <c r="I22" s="440">
        <f t="shared" si="8"/>
        <v>1.4412606209549912E-2</v>
      </c>
      <c r="J22" s="440">
        <f t="shared" si="8"/>
        <v>1.4015291649570829E-2</v>
      </c>
      <c r="K22" s="440">
        <f t="shared" si="8"/>
        <v>1.4100000000000001E-2</v>
      </c>
      <c r="L22" s="440">
        <f t="shared" si="8"/>
        <v>1.4038488542249827E-2</v>
      </c>
      <c r="M22" s="599">
        <f t="shared" si="10"/>
        <v>1.3094653111137668E-2</v>
      </c>
      <c r="N22" s="599"/>
      <c r="O22" s="441">
        <f t="shared" si="2"/>
        <v>1.3771338800565738E-3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0.193</v>
      </c>
      <c r="D23" s="422">
        <f t="shared" si="8"/>
        <v>0.18901358393296946</v>
      </c>
      <c r="E23" s="422">
        <f t="shared" si="8"/>
        <v>0.29662822945207201</v>
      </c>
      <c r="F23" s="422">
        <f t="shared" si="8"/>
        <v>0.29352021834958347</v>
      </c>
      <c r="G23" s="422">
        <f t="shared" si="8"/>
        <v>0.29467762674432946</v>
      </c>
      <c r="H23" s="422">
        <f t="shared" si="9"/>
        <v>0.28689999999999999</v>
      </c>
      <c r="I23" s="422">
        <f t="shared" si="8"/>
        <v>0.31573070058158531</v>
      </c>
      <c r="J23" s="422">
        <f t="shared" si="8"/>
        <v>0.29530793327272814</v>
      </c>
      <c r="K23" s="422">
        <f t="shared" si="8"/>
        <v>0.30054275929882657</v>
      </c>
      <c r="L23" s="422">
        <f t="shared" si="8"/>
        <v>0.29732858459398798</v>
      </c>
      <c r="M23" s="600">
        <f t="shared" si="10"/>
        <v>0.27995541203166119</v>
      </c>
      <c r="N23" s="600"/>
      <c r="O23" s="423">
        <f t="shared" si="2"/>
        <v>2.9442252463036261E-2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6.1799999999999994E-2</v>
      </c>
      <c r="D24" s="440">
        <f t="shared" si="8"/>
        <v>6.0219342265314744E-2</v>
      </c>
      <c r="E24" s="440">
        <f t="shared" si="8"/>
        <v>9.0913025293711369E-2</v>
      </c>
      <c r="F24" s="440">
        <f t="shared" si="8"/>
        <v>8.9606739449861153E-2</v>
      </c>
      <c r="G24" s="440">
        <f t="shared" si="8"/>
        <v>9.0186810287245733E-2</v>
      </c>
      <c r="H24" s="440">
        <f t="shared" si="9"/>
        <v>8.7400000000000005E-2</v>
      </c>
      <c r="I24" s="440">
        <f t="shared" si="8"/>
        <v>9.6529001228786757E-2</v>
      </c>
      <c r="J24" s="440">
        <f t="shared" si="8"/>
        <v>9.0379842950206637E-2</v>
      </c>
      <c r="K24" s="440">
        <f t="shared" si="8"/>
        <v>9.2369655460108238E-2</v>
      </c>
      <c r="L24" s="440">
        <f t="shared" si="8"/>
        <v>9.1173824712525678E-2</v>
      </c>
      <c r="M24" s="599">
        <f t="shared" si="10"/>
        <v>8.6112141088595884E-2</v>
      </c>
      <c r="N24" s="599"/>
      <c r="O24" s="441">
        <f t="shared" si="2"/>
        <v>9.0562114147531014E-3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0.42659999999999998</v>
      </c>
      <c r="D25" s="405">
        <f t="shared" ref="D25:L25" si="11">SUM(D26:D28)</f>
        <v>0.44031339341601416</v>
      </c>
      <c r="E25" s="405">
        <f t="shared" si="11"/>
        <v>0.55107923827621208</v>
      </c>
      <c r="F25" s="405">
        <f t="shared" si="11"/>
        <v>0.55219468752205081</v>
      </c>
      <c r="G25" s="405">
        <f t="shared" si="11"/>
        <v>0.55238572496707672</v>
      </c>
      <c r="H25" s="405">
        <f t="shared" si="11"/>
        <v>0.55830000000000002</v>
      </c>
      <c r="I25" s="405">
        <f>SUM(I26:I28)</f>
        <v>1.1585449366757141</v>
      </c>
      <c r="J25" s="405">
        <f t="shared" si="11"/>
        <v>0.55169386976667267</v>
      </c>
      <c r="K25" s="405">
        <f t="shared" si="11"/>
        <v>0.54845241356705787</v>
      </c>
      <c r="L25" s="405">
        <f t="shared" si="11"/>
        <v>0.55061050755559038</v>
      </c>
      <c r="M25" s="603">
        <f>SUM(M26:N28)</f>
        <v>0.5490835737984715</v>
      </c>
      <c r="N25" s="603"/>
      <c r="O25" s="406">
        <f t="shared" si="2"/>
        <v>5.7745828472330077E-2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0.21920000000000001</v>
      </c>
      <c r="D26" s="422">
        <f t="shared" si="12"/>
        <v>0.21440886225628153</v>
      </c>
      <c r="E26" s="422">
        <f t="shared" si="12"/>
        <v>0.33337967521434575</v>
      </c>
      <c r="F26" s="422">
        <f t="shared" si="12"/>
        <v>0.32957647211118996</v>
      </c>
      <c r="G26" s="422">
        <f t="shared" si="12"/>
        <v>0.33107806148750085</v>
      </c>
      <c r="H26" s="422">
        <f t="shared" ref="H26:H29" si="13">IF(H$7 &gt; 0,(H80*H$61+H128*H$109+H176*H$157)/(SUM(H$157,H$109,H$61)),0)</f>
        <v>0.32200000000000001</v>
      </c>
      <c r="I26" s="422">
        <f t="shared" si="12"/>
        <v>0.35468112541978497</v>
      </c>
      <c r="J26" s="422">
        <f t="shared" si="12"/>
        <v>0.33178386006911148</v>
      </c>
      <c r="K26" s="422">
        <f t="shared" si="12"/>
        <v>0.33799793186674171</v>
      </c>
      <c r="L26" s="422">
        <f t="shared" si="12"/>
        <v>0.33420610956339469</v>
      </c>
      <c r="M26" s="600">
        <f>(N80*$N$61+N128*$N$109+N176*$N$157)/$M$7</f>
        <v>0.31490915062391106</v>
      </c>
      <c r="N26" s="600"/>
      <c r="O26" s="423">
        <f t="shared" si="2"/>
        <v>3.3118254968905331E-2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0.2074</v>
      </c>
      <c r="D27" s="440">
        <f t="shared" si="12"/>
        <v>0.22590453115973266</v>
      </c>
      <c r="E27" s="440">
        <f t="shared" si="12"/>
        <v>0.2176995630618663</v>
      </c>
      <c r="F27" s="440">
        <f t="shared" si="12"/>
        <v>0.22261821541086083</v>
      </c>
      <c r="G27" s="440">
        <f t="shared" si="12"/>
        <v>0.22130766347957592</v>
      </c>
      <c r="H27" s="440">
        <f t="shared" si="13"/>
        <v>0.23630000000000001</v>
      </c>
      <c r="I27" s="440">
        <f t="shared" si="12"/>
        <v>0.23106381125592915</v>
      </c>
      <c r="J27" s="440">
        <f t="shared" si="12"/>
        <v>0.21991000969756122</v>
      </c>
      <c r="K27" s="440">
        <f t="shared" si="12"/>
        <v>0.21045448170031616</v>
      </c>
      <c r="L27" s="440">
        <f t="shared" si="12"/>
        <v>0.21640439799219569</v>
      </c>
      <c r="M27" s="599">
        <f>(N81*$N$61+N129*$N$109+N177*$N$157)/$M$7</f>
        <v>0.22015395143311214</v>
      </c>
      <c r="N27" s="599"/>
      <c r="O27" s="441">
        <f t="shared" si="2"/>
        <v>2.3153073454767352E-2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1.4020471741448239E-2</v>
      </c>
      <c r="N28" s="600"/>
      <c r="O28" s="423">
        <f t="shared" si="2"/>
        <v>1.4745000486573923E-3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1.4020471741448239E-2</v>
      </c>
      <c r="N29" s="599"/>
      <c r="O29" s="441">
        <f t="shared" si="2"/>
        <v>1.4745000486573923E-3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0.45516191856958438</v>
      </c>
      <c r="D38" s="405">
        <f t="shared" si="21"/>
        <v>0.48169479965379114</v>
      </c>
      <c r="E38" s="405">
        <f t="shared" si="21"/>
        <v>0.69528549671315054</v>
      </c>
      <c r="F38" s="405">
        <f t="shared" si="21"/>
        <v>0.76214115118484971</v>
      </c>
      <c r="G38" s="405">
        <f t="shared" si="21"/>
        <v>0.76340501993088972</v>
      </c>
      <c r="H38" s="405">
        <f t="shared" si="21"/>
        <v>0.79288247500685283</v>
      </c>
      <c r="I38" s="405">
        <f t="shared" si="21"/>
        <v>0.88406868755748347</v>
      </c>
      <c r="J38" s="405">
        <f t="shared" si="21"/>
        <v>0.85235153958166276</v>
      </c>
      <c r="K38" s="405">
        <f t="shared" si="21"/>
        <v>0.95045222038910382</v>
      </c>
      <c r="L38" s="405">
        <f t="shared" si="21"/>
        <v>1.0026729387452262</v>
      </c>
      <c r="M38" s="603">
        <f t="shared" si="20"/>
        <v>0.74362283979260435</v>
      </c>
      <c r="N38" s="603"/>
      <c r="O38" s="406">
        <f t="shared" si="2"/>
        <v>7.8205065683737376E-2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5.3505656482999999</v>
      </c>
      <c r="D40" s="434">
        <f t="shared" si="24"/>
        <v>5.6624676688506979</v>
      </c>
      <c r="E40" s="434">
        <f t="shared" si="24"/>
        <v>8.1732907405034858</v>
      </c>
      <c r="F40" s="434">
        <f t="shared" si="24"/>
        <v>8.9591991252274621</v>
      </c>
      <c r="G40" s="434">
        <f t="shared" si="24"/>
        <v>8.9740562835718443</v>
      </c>
      <c r="H40" s="434">
        <f t="shared" si="23"/>
        <v>9.3205726595999998</v>
      </c>
      <c r="I40" s="434">
        <f t="shared" si="24"/>
        <v>10.392494093636659</v>
      </c>
      <c r="J40" s="434">
        <f t="shared" si="24"/>
        <v>10.019649451987384</v>
      </c>
      <c r="K40" s="434">
        <f t="shared" si="24"/>
        <v>11.172852546070247</v>
      </c>
      <c r="L40" s="434">
        <f t="shared" si="24"/>
        <v>11.786722842258266</v>
      </c>
      <c r="M40" s="597">
        <f t="shared" si="20"/>
        <v>8.7415107889289079</v>
      </c>
      <c r="N40" s="597"/>
      <c r="O40" s="435">
        <f t="shared" si="2"/>
        <v>0.9193241369696874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0.1114683341510339</v>
      </c>
      <c r="D41" s="427">
        <f t="shared" si="25"/>
        <v>0.1179661889451666</v>
      </c>
      <c r="E41" s="427">
        <f t="shared" si="25"/>
        <v>0.17027416599690914</v>
      </c>
      <c r="F41" s="427">
        <f t="shared" si="25"/>
        <v>0.18664699537586371</v>
      </c>
      <c r="G41" s="427">
        <f t="shared" si="25"/>
        <v>0.18695651455565226</v>
      </c>
      <c r="H41" s="427">
        <f t="shared" si="23"/>
        <v>0.19417549021744684</v>
      </c>
      <c r="I41" s="427">
        <f t="shared" si="25"/>
        <v>0.21650682945273253</v>
      </c>
      <c r="J41" s="427">
        <f t="shared" si="25"/>
        <v>0.20873935703325314</v>
      </c>
      <c r="K41" s="427">
        <f t="shared" si="25"/>
        <v>0.23276403709228147</v>
      </c>
      <c r="L41" s="427">
        <f t="shared" si="25"/>
        <v>0.24555279697276647</v>
      </c>
      <c r="M41" s="598">
        <f t="shared" si="20"/>
        <v>0.18211189426575597</v>
      </c>
      <c r="N41" s="598"/>
      <c r="O41" s="428">
        <f t="shared" si="2"/>
        <v>1.9152279745489501E-2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0.1114683341510339</v>
      </c>
      <c r="D42" s="440">
        <f t="shared" si="26"/>
        <v>0.1179661889451666</v>
      </c>
      <c r="E42" s="440">
        <f t="shared" si="26"/>
        <v>0.17027416599690914</v>
      </c>
      <c r="F42" s="440">
        <f t="shared" si="26"/>
        <v>0.18664699537586371</v>
      </c>
      <c r="G42" s="440">
        <f t="shared" si="26"/>
        <v>0.18695651455565226</v>
      </c>
      <c r="H42" s="440">
        <f t="shared" si="23"/>
        <v>0.19417549021744684</v>
      </c>
      <c r="I42" s="440">
        <f t="shared" si="26"/>
        <v>0.21650682945273253</v>
      </c>
      <c r="J42" s="440">
        <f t="shared" si="26"/>
        <v>0.20873935703325314</v>
      </c>
      <c r="K42" s="440">
        <f t="shared" si="26"/>
        <v>0.23276403709228147</v>
      </c>
      <c r="L42" s="440">
        <f t="shared" si="26"/>
        <v>0.24555279697276647</v>
      </c>
      <c r="M42" s="599">
        <f t="shared" si="20"/>
        <v>0.18211189426575597</v>
      </c>
      <c r="N42" s="599"/>
      <c r="O42" s="441">
        <f t="shared" si="2"/>
        <v>1.9152279745489501E-2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0.34369358441855047</v>
      </c>
      <c r="D43" s="427">
        <f t="shared" ref="D43:L43" si="27">SUM(D44,D45)</f>
        <v>0.36372861070862456</v>
      </c>
      <c r="E43" s="427">
        <f t="shared" si="27"/>
        <v>0.5250113307162414</v>
      </c>
      <c r="F43" s="427">
        <f t="shared" si="27"/>
        <v>0.575494155808986</v>
      </c>
      <c r="G43" s="427">
        <f t="shared" si="27"/>
        <v>0.57644850537523751</v>
      </c>
      <c r="H43" s="427">
        <f t="shared" si="23"/>
        <v>0.59870698478940598</v>
      </c>
      <c r="I43" s="427">
        <f t="shared" si="27"/>
        <v>0.66756185810475088</v>
      </c>
      <c r="J43" s="427">
        <f t="shared" si="27"/>
        <v>0.64361218254840957</v>
      </c>
      <c r="K43" s="427">
        <f t="shared" si="27"/>
        <v>0.71768818329682238</v>
      </c>
      <c r="L43" s="427">
        <f t="shared" si="27"/>
        <v>0.75712014177245979</v>
      </c>
      <c r="M43" s="598">
        <f t="shared" si="20"/>
        <v>0.56151094552684855</v>
      </c>
      <c r="N43" s="598"/>
      <c r="O43" s="428">
        <f t="shared" si="2"/>
        <v>5.9052785938247886E-2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0.1114683341510339</v>
      </c>
      <c r="D44" s="440">
        <f t="shared" si="28"/>
        <v>0.1179661889451666</v>
      </c>
      <c r="E44" s="440">
        <f t="shared" si="28"/>
        <v>0.17027416599690914</v>
      </c>
      <c r="F44" s="440">
        <f t="shared" si="28"/>
        <v>0.18664699537586371</v>
      </c>
      <c r="G44" s="440">
        <f t="shared" si="28"/>
        <v>0.18695651455565226</v>
      </c>
      <c r="H44" s="440">
        <f t="shared" si="23"/>
        <v>0.19417549021744684</v>
      </c>
      <c r="I44" s="440">
        <f t="shared" si="28"/>
        <v>0.21650682945273253</v>
      </c>
      <c r="J44" s="440">
        <f t="shared" si="28"/>
        <v>0.20873935703325314</v>
      </c>
      <c r="K44" s="440">
        <f t="shared" si="28"/>
        <v>0.23276403709228147</v>
      </c>
      <c r="L44" s="440">
        <f t="shared" si="28"/>
        <v>0.24555279697276647</v>
      </c>
      <c r="M44" s="599">
        <f t="shared" si="20"/>
        <v>0.18211189426575597</v>
      </c>
      <c r="N44" s="599"/>
      <c r="O44" s="441">
        <f t="shared" si="2"/>
        <v>1.9152279745489501E-2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0.23222525026751659</v>
      </c>
      <c r="D45" s="422">
        <f t="shared" si="28"/>
        <v>0.24576242176345797</v>
      </c>
      <c r="E45" s="422">
        <f t="shared" si="28"/>
        <v>0.35473716471933231</v>
      </c>
      <c r="F45" s="422">
        <f t="shared" si="28"/>
        <v>0.38884716043312229</v>
      </c>
      <c r="G45" s="422">
        <f t="shared" si="28"/>
        <v>0.3894919908195853</v>
      </c>
      <c r="H45" s="422">
        <f t="shared" si="23"/>
        <v>0.40453149457195914</v>
      </c>
      <c r="I45" s="422">
        <f t="shared" si="28"/>
        <v>0.45105502865201835</v>
      </c>
      <c r="J45" s="422">
        <f t="shared" si="28"/>
        <v>0.43487282551515644</v>
      </c>
      <c r="K45" s="422">
        <f t="shared" si="28"/>
        <v>0.48492414620454094</v>
      </c>
      <c r="L45" s="422">
        <f t="shared" si="28"/>
        <v>0.51156734479969335</v>
      </c>
      <c r="M45" s="600">
        <f t="shared" si="20"/>
        <v>0.37939905126109252</v>
      </c>
      <c r="N45" s="600"/>
      <c r="O45" s="423">
        <f t="shared" si="2"/>
        <v>3.9900506192758381E-2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2.46E-2</v>
      </c>
      <c r="D46" s="446">
        <f t="shared" si="28"/>
        <v>2.2996924404732257E-2</v>
      </c>
      <c r="E46" s="446">
        <f t="shared" si="28"/>
        <v>2.3706334481881159E-2</v>
      </c>
      <c r="F46" s="446">
        <f t="shared" si="28"/>
        <v>2.3276927706592621E-2</v>
      </c>
      <c r="G46" s="446">
        <f t="shared" si="28"/>
        <v>2.3394189314496633E-2</v>
      </c>
      <c r="H46" s="446">
        <f t="shared" si="23"/>
        <v>2.2100000000000005E-2</v>
      </c>
      <c r="I46" s="446">
        <f t="shared" si="28"/>
        <v>2.2550424838199645E-2</v>
      </c>
      <c r="J46" s="446">
        <f t="shared" si="28"/>
        <v>2.3514019919990314E-2</v>
      </c>
      <c r="K46" s="446">
        <f t="shared" si="28"/>
        <v>2.4333103540749076E-2</v>
      </c>
      <c r="L46" s="446">
        <f t="shared" si="28"/>
        <v>2.3818383663793595E-2</v>
      </c>
      <c r="M46" s="601">
        <f t="shared" si="20"/>
        <v>2.3493891646896317E-2</v>
      </c>
      <c r="N46" s="601"/>
      <c r="O46" s="448">
        <f t="shared" si="2"/>
        <v>2.4707973465750029E-3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5.8303275668695846</v>
      </c>
      <c r="D47" s="410">
        <f t="shared" si="29"/>
        <v>6.1671593929092214</v>
      </c>
      <c r="E47" s="410">
        <f t="shared" si="29"/>
        <v>8.8922825716985194</v>
      </c>
      <c r="F47" s="410">
        <f t="shared" si="29"/>
        <v>9.7446172041189048</v>
      </c>
      <c r="G47" s="410">
        <f t="shared" si="29"/>
        <v>9.76085549281723</v>
      </c>
      <c r="H47" s="410">
        <f t="shared" si="29"/>
        <v>10.135555134606852</v>
      </c>
      <c r="I47" s="410">
        <f t="shared" si="29"/>
        <v>11.299113206032342</v>
      </c>
      <c r="J47" s="410">
        <f t="shared" si="29"/>
        <v>10.895515011489037</v>
      </c>
      <c r="K47" s="410">
        <f t="shared" si="29"/>
        <v>12.147637870000102</v>
      </c>
      <c r="L47" s="410">
        <f t="shared" si="29"/>
        <v>12.813214164667286</v>
      </c>
      <c r="M47" s="602">
        <f t="shared" si="20"/>
        <v>9.5086275203684103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81</v>
      </c>
      <c r="F59" s="1">
        <v>2</v>
      </c>
      <c r="G59" s="1">
        <v>61</v>
      </c>
      <c r="H59" s="1">
        <v>6</v>
      </c>
      <c r="I59" s="1">
        <v>14</v>
      </c>
      <c r="J59" s="1">
        <v>47</v>
      </c>
      <c r="K59" s="1">
        <v>0</v>
      </c>
      <c r="L59" s="1">
        <v>35</v>
      </c>
      <c r="N59" s="1">
        <f>SUM(C59:L59)</f>
        <v>298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476994.14</v>
      </c>
      <c r="E61" s="505">
        <v>487599.41</v>
      </c>
      <c r="F61" s="505">
        <v>5096.3500000000004</v>
      </c>
      <c r="G61" s="505">
        <v>370889.02</v>
      </c>
      <c r="H61" s="342">
        <v>25365.18</v>
      </c>
      <c r="I61" s="503">
        <v>99599.58</v>
      </c>
      <c r="J61" s="505">
        <v>267110.96000000002</v>
      </c>
      <c r="K61" s="504">
        <v>0</v>
      </c>
      <c r="L61" s="505">
        <v>132801.72</v>
      </c>
      <c r="M61" s="342"/>
      <c r="N61" s="344">
        <f>SUM(C61:L61)</f>
        <v>1865456.3599999999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1.4462280000000003</v>
      </c>
      <c r="E63" s="354">
        <f t="shared" si="30"/>
        <v>1.757376</v>
      </c>
      <c r="F63" s="354">
        <f t="shared" si="30"/>
        <v>2.9325079999999999</v>
      </c>
      <c r="G63" s="354">
        <f t="shared" si="30"/>
        <v>2.4909840000000001</v>
      </c>
      <c r="H63" s="354">
        <f t="shared" si="30"/>
        <v>3.0913919999999999</v>
      </c>
      <c r="I63" s="354">
        <f t="shared" si="30"/>
        <v>2.7724279999999997</v>
      </c>
      <c r="J63" s="354">
        <f t="shared" si="30"/>
        <v>3.5727799999999998</v>
      </c>
      <c r="K63" s="354"/>
      <c r="L63" s="354">
        <f t="shared" si="30"/>
        <v>5.2168479999999997</v>
      </c>
      <c r="M63" s="351"/>
      <c r="N63" s="352">
        <f>(C63*$C$61+D63*$D$61+E63*$E$61+F63*$F$61+G63*$G$61+H63*$H$61+I63*$I$61+J63*$J$61+K63*$K$61+L63*$L$61)/$N$61</f>
        <v>2.4054397850141718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1.7198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1">(C64*$C$61+D64*$D$61+E64*$E$61+F64*$F$61+G64*$G$61+H64*$H$61+I64*$I$61+J64*$J$61+K64*$K$61+L64*$L$61)/$N$61</f>
        <v>1.5317849906797067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3.9727999999999999E-2</v>
      </c>
      <c r="E65" s="39">
        <f t="shared" si="32"/>
        <v>4.5776000000000004E-2</v>
      </c>
      <c r="F65" s="39">
        <f t="shared" si="32"/>
        <v>6.5407999999999994E-2</v>
      </c>
      <c r="G65" s="39">
        <f t="shared" si="32"/>
        <v>6.8783999999999998E-2</v>
      </c>
      <c r="H65" s="39">
        <f t="shared" si="32"/>
        <v>6.8792000000000006E-2</v>
      </c>
      <c r="I65" s="39">
        <f>0.06*I64</f>
        <v>7.3727999999999988E-2</v>
      </c>
      <c r="J65" s="39">
        <f t="shared" si="32"/>
        <v>9.577999999999999E-2</v>
      </c>
      <c r="K65" s="39"/>
      <c r="L65" s="39">
        <f t="shared" si="32"/>
        <v>0.112648</v>
      </c>
      <c r="M65" s="34"/>
      <c r="N65" s="89">
        <f t="shared" si="31"/>
        <v>6.2583550010636549E-2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3.1800000000000002E-2</v>
      </c>
      <c r="F66" s="34">
        <v>0</v>
      </c>
      <c r="G66" s="34">
        <v>4.5999999999999999E-3</v>
      </c>
      <c r="H66" s="34">
        <v>0</v>
      </c>
      <c r="I66" s="34">
        <v>6.1400000000000003E-2</v>
      </c>
      <c r="J66" s="34">
        <v>4.1599999999999998E-2</v>
      </c>
      <c r="K66" s="34">
        <v>0</v>
      </c>
      <c r="L66" s="34">
        <v>9.2499999999999999E-2</v>
      </c>
      <c r="M66" s="34"/>
      <c r="N66" s="89">
        <f t="shared" si="31"/>
        <v>3.7754701876810459E-2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0.23275483063243574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0.1988</v>
      </c>
      <c r="E68" s="34">
        <v>0.32100000000000001</v>
      </c>
      <c r="F68" s="34">
        <v>0.97330000000000005</v>
      </c>
      <c r="G68" s="34">
        <v>0.4481</v>
      </c>
      <c r="H68" s="34">
        <v>1.0528999999999999</v>
      </c>
      <c r="I68" s="34">
        <v>0.76800000000000002</v>
      </c>
      <c r="J68" s="34">
        <v>0.74409999999999998</v>
      </c>
      <c r="K68" s="34">
        <v>0</v>
      </c>
      <c r="L68" s="34">
        <v>1.8451</v>
      </c>
      <c r="M68" s="34"/>
      <c r="N68" s="89">
        <f t="shared" si="31"/>
        <v>0.51970697793702347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2.0854733877559057E-2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3.7724869687</v>
      </c>
      <c r="E70" s="354">
        <f t="shared" si="33"/>
        <v>5.6708806595999999</v>
      </c>
      <c r="F70" s="354">
        <f t="shared" si="33"/>
        <v>5.6708806595999999</v>
      </c>
      <c r="G70" s="354">
        <f t="shared" si="33"/>
        <v>5.6708806595999999</v>
      </c>
      <c r="H70" s="354">
        <f t="shared" si="33"/>
        <v>5.6708806595999999</v>
      </c>
      <c r="I70" s="354">
        <f t="shared" si="33"/>
        <v>6.1901968988</v>
      </c>
      <c r="J70" s="354">
        <f t="shared" si="33"/>
        <v>5.6708806595999999</v>
      </c>
      <c r="K70" s="354"/>
      <c r="L70" s="354">
        <f>SUM(L71:L73,L77:L78)</f>
        <v>5.6708806595999999</v>
      </c>
      <c r="M70" s="351"/>
      <c r="N70" s="352">
        <f t="shared" si="31"/>
        <v>5.2131915895320349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2.0059</v>
      </c>
      <c r="E71" s="34">
        <v>2.9171999999999998</v>
      </c>
      <c r="F71" s="34">
        <v>2.9171999999999998</v>
      </c>
      <c r="G71" s="34">
        <v>2.9171999999999998</v>
      </c>
      <c r="H71" s="34">
        <v>2.9171999999999998</v>
      </c>
      <c r="I71" s="34">
        <v>3.1916000000000002</v>
      </c>
      <c r="J71" s="34">
        <v>2.9171999999999998</v>
      </c>
      <c r="K71" s="34">
        <v>0</v>
      </c>
      <c r="L71" s="34">
        <v>2.9171999999999998</v>
      </c>
      <c r="M71" s="39"/>
      <c r="N71" s="89">
        <f t="shared" si="31"/>
        <v>2.6988327179961478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0.85028696870000009</v>
      </c>
      <c r="E72" s="39">
        <f t="shared" ref="E72:I72" si="34">E71*0.423893</f>
        <v>1.2365806596</v>
      </c>
      <c r="F72" s="39">
        <f t="shared" ref="F72:G72" si="35">F71*0.423893</f>
        <v>1.2365806596</v>
      </c>
      <c r="G72" s="39">
        <f t="shared" si="35"/>
        <v>1.2365806596</v>
      </c>
      <c r="H72" s="39">
        <f t="shared" ref="H72:J72" si="36">H71*0.423893</f>
        <v>1.2365806596</v>
      </c>
      <c r="I72" s="39">
        <f t="shared" si="34"/>
        <v>1.3528968988000001</v>
      </c>
      <c r="J72" s="39">
        <f t="shared" si="36"/>
        <v>1.2365806596</v>
      </c>
      <c r="K72" s="39"/>
      <c r="L72" s="39">
        <f t="shared" ref="L72" si="37">L71*0.423893</f>
        <v>1.2365806596</v>
      </c>
      <c r="M72" s="39"/>
      <c r="N72" s="89">
        <f t="shared" si="31"/>
        <v>1.1440162973295409</v>
      </c>
    </row>
    <row r="73" spans="1:14" x14ac:dyDescent="0.3">
      <c r="A73" s="280" t="s">
        <v>8</v>
      </c>
      <c r="B73" s="1" t="s">
        <v>35</v>
      </c>
      <c r="C73" s="43">
        <f t="shared" ref="C73:I73" si="38">SUM(C74:C76)</f>
        <v>0</v>
      </c>
      <c r="D73" s="43">
        <f t="shared" ref="D73" si="39">SUM(D74:D76)</f>
        <v>0.6673</v>
      </c>
      <c r="E73" s="43">
        <f t="shared" si="38"/>
        <v>1.1428</v>
      </c>
      <c r="F73" s="43">
        <f t="shared" ref="F73:G73" si="40">SUM(F74:F76)</f>
        <v>1.1428</v>
      </c>
      <c r="G73" s="43">
        <f t="shared" si="40"/>
        <v>1.1428</v>
      </c>
      <c r="H73" s="43">
        <f t="shared" ref="H73:J73" si="41">SUM(H74:H76)</f>
        <v>1.1428</v>
      </c>
      <c r="I73" s="43">
        <f t="shared" si="38"/>
        <v>1.2371000000000001</v>
      </c>
      <c r="J73" s="43">
        <f t="shared" si="41"/>
        <v>1.1428</v>
      </c>
      <c r="K73" s="43"/>
      <c r="L73" s="43">
        <f t="shared" ref="L73" si="42">SUM(L74:L76)</f>
        <v>1.1428</v>
      </c>
      <c r="M73" s="43"/>
      <c r="N73" s="75">
        <f t="shared" si="31"/>
        <v>1.0262502495807515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0.59609999999999996</v>
      </c>
      <c r="E74" s="34">
        <v>1.0206999999999999</v>
      </c>
      <c r="F74" s="34">
        <v>1.0206999999999999</v>
      </c>
      <c r="G74" s="34">
        <v>1.0206999999999999</v>
      </c>
      <c r="H74" s="34">
        <v>1.0206999999999999</v>
      </c>
      <c r="I74" s="34">
        <v>1.1102000000000001</v>
      </c>
      <c r="J74" s="34">
        <v>1.0206999999999999</v>
      </c>
      <c r="K74" s="34">
        <v>0</v>
      </c>
      <c r="L74" s="34">
        <v>1.0206999999999999</v>
      </c>
      <c r="M74" s="39"/>
      <c r="N74" s="89">
        <f t="shared" si="31"/>
        <v>0.91690901695389981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6.3200000000000006E-2</v>
      </c>
      <c r="E75" s="34">
        <v>0.10829999999999999</v>
      </c>
      <c r="F75" s="34">
        <v>0.10829999999999999</v>
      </c>
      <c r="G75" s="34">
        <v>0.10829999999999999</v>
      </c>
      <c r="H75" s="34">
        <v>0.10829999999999999</v>
      </c>
      <c r="I75" s="34">
        <v>0.11260000000000001</v>
      </c>
      <c r="J75" s="34">
        <v>0.10829999999999999</v>
      </c>
      <c r="K75" s="34">
        <v>0</v>
      </c>
      <c r="L75" s="34">
        <v>0.10829999999999999</v>
      </c>
      <c r="M75" s="39"/>
      <c r="N75" s="89">
        <f t="shared" si="31"/>
        <v>9.6997587372132391E-2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8.0000000000000002E-3</v>
      </c>
      <c r="E76" s="34">
        <v>1.38E-2</v>
      </c>
      <c r="F76" s="34">
        <v>1.38E-2</v>
      </c>
      <c r="G76" s="34">
        <v>1.38E-2</v>
      </c>
      <c r="H76" s="34">
        <v>1.38E-2</v>
      </c>
      <c r="I76" s="34">
        <v>1.43E-2</v>
      </c>
      <c r="J76" s="34">
        <v>1.38E-2</v>
      </c>
      <c r="K76" s="34">
        <v>0</v>
      </c>
      <c r="L76" s="34">
        <v>1.38E-2</v>
      </c>
      <c r="M76" s="39"/>
      <c r="N76" s="89">
        <f t="shared" si="31"/>
        <v>1.2343645254719334E-2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0.18890000000000001</v>
      </c>
      <c r="E77" s="34">
        <v>0.28689999999999999</v>
      </c>
      <c r="F77" s="34">
        <v>0.28689999999999999</v>
      </c>
      <c r="G77" s="34">
        <v>0.28689999999999999</v>
      </c>
      <c r="H77" s="34">
        <v>0.28689999999999999</v>
      </c>
      <c r="I77" s="34">
        <v>0.313</v>
      </c>
      <c r="J77" s="34">
        <v>0.28689999999999999</v>
      </c>
      <c r="K77" s="34">
        <v>0</v>
      </c>
      <c r="L77" s="34">
        <v>0.28689999999999999</v>
      </c>
      <c r="M77" s="39"/>
      <c r="N77" s="89">
        <f t="shared" si="31"/>
        <v>0.26323507937864599</v>
      </c>
    </row>
    <row r="78" spans="1:14" x14ac:dyDescent="0.3">
      <c r="A78" s="595"/>
      <c r="B78" t="s">
        <v>117</v>
      </c>
      <c r="C78" s="34">
        <v>0</v>
      </c>
      <c r="D78" s="34">
        <v>6.0100000000000001E-2</v>
      </c>
      <c r="E78" s="34">
        <v>8.7400000000000005E-2</v>
      </c>
      <c r="F78" s="34">
        <v>8.7400000000000005E-2</v>
      </c>
      <c r="G78" s="34">
        <v>8.7400000000000005E-2</v>
      </c>
      <c r="H78" s="34">
        <v>8.7400000000000005E-2</v>
      </c>
      <c r="I78" s="34">
        <v>9.5600000000000004E-2</v>
      </c>
      <c r="J78" s="34">
        <v>8.7400000000000005E-2</v>
      </c>
      <c r="K78" s="34">
        <v>0</v>
      </c>
      <c r="L78" s="34">
        <v>8.7400000000000005E-2</v>
      </c>
      <c r="M78" s="39"/>
      <c r="N78" s="89">
        <f t="shared" si="31"/>
        <v>8.0857245246948595E-2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0.45050000000000001</v>
      </c>
      <c r="E79" s="354">
        <f t="shared" ref="E79:I79" si="43">SUM(E80:E82)</f>
        <v>0.55830000000000002</v>
      </c>
      <c r="F79" s="354">
        <f t="shared" ref="F79:G79" si="44">SUM(F80:F82)</f>
        <v>0.55830000000000002</v>
      </c>
      <c r="G79" s="354">
        <f t="shared" si="44"/>
        <v>0.55830000000000002</v>
      </c>
      <c r="H79" s="354">
        <f t="shared" ref="H79:J79" si="45">SUM(H80:H82)</f>
        <v>0.55830000000000002</v>
      </c>
      <c r="I79" s="354">
        <f t="shared" si="43"/>
        <v>1.1606000000000001</v>
      </c>
      <c r="J79" s="354">
        <f t="shared" si="45"/>
        <v>0.55830000000000002</v>
      </c>
      <c r="K79" s="354"/>
      <c r="L79" s="354">
        <f t="shared" ref="L79" si="46">SUM(L80:L82)</f>
        <v>0.55830000000000002</v>
      </c>
      <c r="M79" s="354"/>
      <c r="N79" s="352">
        <f t="shared" si="31"/>
        <v>0.56289343832733774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0.2142</v>
      </c>
      <c r="E80" s="34">
        <v>0.32200000000000001</v>
      </c>
      <c r="F80" s="34">
        <v>0.32200000000000001</v>
      </c>
      <c r="G80" s="34">
        <v>0.32200000000000001</v>
      </c>
      <c r="H80" s="34">
        <v>0.32200000000000001</v>
      </c>
      <c r="I80" s="34">
        <v>0.35149999999999998</v>
      </c>
      <c r="J80" s="34">
        <v>0.32200000000000001</v>
      </c>
      <c r="K80" s="34">
        <v>0</v>
      </c>
      <c r="L80" s="34">
        <v>0.32200000000000001</v>
      </c>
      <c r="M80" s="39"/>
      <c r="N80" s="89">
        <f t="shared" si="31"/>
        <v>0.29601076662978065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0.23630000000000001</v>
      </c>
      <c r="E81" s="34">
        <v>0.23630000000000001</v>
      </c>
      <c r="F81" s="34">
        <v>0.23630000000000001</v>
      </c>
      <c r="G81" s="34">
        <v>0.23630000000000001</v>
      </c>
      <c r="H81" s="34">
        <v>0.23630000000000001</v>
      </c>
      <c r="I81" s="34">
        <v>0.23630000000000001</v>
      </c>
      <c r="J81" s="34">
        <v>0.23630000000000001</v>
      </c>
      <c r="K81" s="34">
        <v>0</v>
      </c>
      <c r="L81" s="34">
        <v>0.23630000000000001</v>
      </c>
      <c r="M81" s="39"/>
      <c r="N81" s="89">
        <f t="shared" si="31"/>
        <v>0.23630000000000001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3.0582671697557164E-2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3.0582671697557164E-2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7">SUM(E85:E86)</f>
        <v>0</v>
      </c>
      <c r="F84" s="354">
        <f t="shared" si="47"/>
        <v>0</v>
      </c>
      <c r="G84" s="354">
        <f t="shared" si="47"/>
        <v>0</v>
      </c>
      <c r="H84" s="354">
        <f t="shared" si="47"/>
        <v>0</v>
      </c>
      <c r="I84" s="354">
        <f t="shared" si="47"/>
        <v>0</v>
      </c>
      <c r="J84" s="354">
        <f t="shared" si="47"/>
        <v>0</v>
      </c>
      <c r="K84" s="354"/>
      <c r="L84" s="354">
        <f t="shared" si="47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8">SUM(E88:E91)</f>
        <v>0</v>
      </c>
      <c r="F87" s="354">
        <f t="shared" si="48"/>
        <v>0</v>
      </c>
      <c r="G87" s="354">
        <f t="shared" si="48"/>
        <v>0</v>
      </c>
      <c r="H87" s="354">
        <f t="shared" si="48"/>
        <v>0</v>
      </c>
      <c r="I87" s="354">
        <f t="shared" si="48"/>
        <v>0</v>
      </c>
      <c r="J87" s="354">
        <f t="shared" si="48"/>
        <v>0</v>
      </c>
      <c r="K87" s="354"/>
      <c r="L87" s="354">
        <f t="shared" si="48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9">SUM(C95,C97)</f>
        <v>0</v>
      </c>
      <c r="D92" s="354">
        <f t="shared" si="49"/>
        <v>0.48226877895737164</v>
      </c>
      <c r="E92" s="354">
        <f t="shared" si="49"/>
        <v>0.67940040191885276</v>
      </c>
      <c r="F92" s="354">
        <f t="shared" si="49"/>
        <v>0.77936653089485275</v>
      </c>
      <c r="G92" s="354">
        <f t="shared" si="49"/>
        <v>0.74180696726285289</v>
      </c>
      <c r="H92" s="354">
        <f t="shared" si="49"/>
        <v>0.79288247500685283</v>
      </c>
      <c r="I92" s="354">
        <f t="shared" si="49"/>
        <v>0.86116249569111858</v>
      </c>
      <c r="J92" s="354">
        <f t="shared" si="49"/>
        <v>0.83383318939085271</v>
      </c>
      <c r="K92" s="354"/>
      <c r="L92" s="354">
        <f>SUM(L95,L97)</f>
        <v>0.97369076601485283</v>
      </c>
      <c r="M92" s="354"/>
      <c r="N92" s="352">
        <f t="shared" si="31"/>
        <v>0.69598595278152664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50">SUM(C87,C84,C79,C70,C63)+C93</f>
        <v>0</v>
      </c>
      <c r="D94" s="360">
        <f t="shared" si="50"/>
        <v>5.6692149687000004</v>
      </c>
      <c r="E94" s="360">
        <f t="shared" si="50"/>
        <v>7.9865566595999997</v>
      </c>
      <c r="F94" s="360">
        <f t="shared" si="50"/>
        <v>9.1616886595999993</v>
      </c>
      <c r="G94" s="360">
        <f t="shared" si="50"/>
        <v>8.7201646596</v>
      </c>
      <c r="H94" s="360">
        <f t="shared" si="50"/>
        <v>9.3205726595999998</v>
      </c>
      <c r="I94" s="360">
        <f t="shared" si="50"/>
        <v>10.1232248988</v>
      </c>
      <c r="J94" s="360">
        <f t="shared" si="50"/>
        <v>9.8019606595999988</v>
      </c>
      <c r="K94" s="360">
        <f t="shared" si="50"/>
        <v>0</v>
      </c>
      <c r="L94" s="360">
        <f t="shared" si="50"/>
        <v>11.4460286596</v>
      </c>
      <c r="M94" s="361"/>
      <c r="N94" s="455">
        <f t="shared" si="31"/>
        <v>8.1815248128735441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51">SUM(C96:C96)</f>
        <v>0</v>
      </c>
      <c r="D95" s="354">
        <f t="shared" si="51"/>
        <v>0.11810675544292712</v>
      </c>
      <c r="E95" s="354">
        <f t="shared" si="51"/>
        <v>0.16638393488944681</v>
      </c>
      <c r="F95" s="354">
        <f t="shared" si="51"/>
        <v>0.19086545984544678</v>
      </c>
      <c r="G95" s="354">
        <f t="shared" si="51"/>
        <v>0.18166719035344681</v>
      </c>
      <c r="H95" s="354">
        <f t="shared" si="51"/>
        <v>0.19417549021744682</v>
      </c>
      <c r="I95" s="354">
        <f t="shared" si="51"/>
        <v>0.21089714431670042</v>
      </c>
      <c r="J95" s="354">
        <f t="shared" si="51"/>
        <v>0.20420424642144677</v>
      </c>
      <c r="K95" s="354"/>
      <c r="L95" s="354">
        <f>SUM(L96:L96)</f>
        <v>0.23845511506544681</v>
      </c>
      <c r="M95" s="354"/>
      <c r="N95" s="352">
        <f t="shared" si="31"/>
        <v>0.1704457064265946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2">0.020833*D94</f>
        <v>0.11810675544292712</v>
      </c>
      <c r="E96" s="246">
        <f t="shared" si="52"/>
        <v>0.16638393488944681</v>
      </c>
      <c r="F96" s="246">
        <f t="shared" si="52"/>
        <v>0.19086545984544678</v>
      </c>
      <c r="G96" s="246">
        <f t="shared" si="52"/>
        <v>0.18166719035344681</v>
      </c>
      <c r="H96" s="246">
        <f t="shared" si="52"/>
        <v>0.19417549021744682</v>
      </c>
      <c r="I96" s="246">
        <f t="shared" si="52"/>
        <v>0.21089714431670042</v>
      </c>
      <c r="J96" s="246">
        <f t="shared" si="52"/>
        <v>0.20420424642144677</v>
      </c>
      <c r="K96" s="34"/>
      <c r="L96" s="246">
        <f t="shared" si="52"/>
        <v>0.23845511506544681</v>
      </c>
      <c r="M96" s="39"/>
      <c r="N96" s="246">
        <f t="shared" si="31"/>
        <v>0.1704457064265946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3">SUM(D98,D99)</f>
        <v>0.36416202351444454</v>
      </c>
      <c r="E97" s="354">
        <f t="shared" si="53"/>
        <v>0.51301646702940595</v>
      </c>
      <c r="F97" s="354">
        <f t="shared" si="53"/>
        <v>0.58850107104940597</v>
      </c>
      <c r="G97" s="354">
        <f t="shared" si="53"/>
        <v>0.56013977690940608</v>
      </c>
      <c r="H97" s="354">
        <f t="shared" si="53"/>
        <v>0.59870698478940598</v>
      </c>
      <c r="I97" s="354">
        <f t="shared" si="53"/>
        <v>0.6502653513744181</v>
      </c>
      <c r="J97" s="354">
        <f t="shared" si="53"/>
        <v>0.62962894296940597</v>
      </c>
      <c r="K97" s="354"/>
      <c r="L97" s="354">
        <f t="shared" si="53"/>
        <v>0.73523565094940602</v>
      </c>
      <c r="M97" s="354"/>
      <c r="N97" s="352">
        <f t="shared" si="31"/>
        <v>0.52554024635493224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4">D96</f>
        <v>0.11810675544292712</v>
      </c>
      <c r="E98" s="39">
        <f t="shared" si="54"/>
        <v>0.16638393488944681</v>
      </c>
      <c r="F98" s="39">
        <f t="shared" si="54"/>
        <v>0.19086545984544678</v>
      </c>
      <c r="G98" s="39">
        <f t="shared" si="54"/>
        <v>0.18166719035344681</v>
      </c>
      <c r="H98" s="39">
        <f t="shared" si="54"/>
        <v>0.19417549021744682</v>
      </c>
      <c r="I98" s="39">
        <f t="shared" si="54"/>
        <v>0.21089714431670042</v>
      </c>
      <c r="J98" s="39">
        <f t="shared" si="54"/>
        <v>0.20420424642144677</v>
      </c>
      <c r="K98" s="39"/>
      <c r="L98" s="39">
        <f t="shared" si="54"/>
        <v>0.23845511506544681</v>
      </c>
      <c r="M98" s="39"/>
      <c r="N98" s="246">
        <f t="shared" si="31"/>
        <v>0.1704457064265946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5">0.043402*D94</f>
        <v>0.24605526807151742</v>
      </c>
      <c r="E99" s="246">
        <f t="shared" si="55"/>
        <v>0.3466325321399592</v>
      </c>
      <c r="F99" s="246">
        <f t="shared" si="55"/>
        <v>0.39763561120395918</v>
      </c>
      <c r="G99" s="246">
        <f t="shared" si="55"/>
        <v>0.37847258655595922</v>
      </c>
      <c r="H99" s="246">
        <f t="shared" si="55"/>
        <v>0.40453149457195919</v>
      </c>
      <c r="I99" s="246">
        <f t="shared" si="55"/>
        <v>0.43936820705771762</v>
      </c>
      <c r="J99" s="246">
        <f t="shared" si="55"/>
        <v>0.42542469654795917</v>
      </c>
      <c r="K99" s="34"/>
      <c r="L99" s="246">
        <f t="shared" si="55"/>
        <v>0.49678053588395921</v>
      </c>
      <c r="M99" s="39"/>
      <c r="N99" s="246">
        <f t="shared" si="31"/>
        <v>0.35509453992833762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2.2100000000000002E-2</v>
      </c>
      <c r="E100" s="509">
        <v>2.2100000000000002E-2</v>
      </c>
      <c r="F100" s="509">
        <v>2.2100000000000002E-2</v>
      </c>
      <c r="G100" s="509">
        <v>2.2100000000000002E-2</v>
      </c>
      <c r="H100" s="509">
        <v>2.2100000000000002E-2</v>
      </c>
      <c r="I100" s="509">
        <v>2.2100000000000002E-2</v>
      </c>
      <c r="J100" s="509">
        <v>2.2100000000000002E-2</v>
      </c>
      <c r="K100" s="509">
        <v>0</v>
      </c>
      <c r="L100" s="509">
        <v>2.2100000000000002E-2</v>
      </c>
      <c r="M100" s="367"/>
      <c r="N100" s="368">
        <f t="shared" si="31"/>
        <v>2.2100000000000005E-2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 t="shared" ref="D101:L101" si="56">SUM(D92,D94,D100)</f>
        <v>6.1735837476573723</v>
      </c>
      <c r="E101" s="340">
        <f t="shared" si="56"/>
        <v>8.6880570615188528</v>
      </c>
      <c r="F101" s="340">
        <f t="shared" si="56"/>
        <v>9.9631551904948523</v>
      </c>
      <c r="G101" s="340">
        <f t="shared" si="56"/>
        <v>9.4840716268628533</v>
      </c>
      <c r="H101" s="340">
        <f t="shared" si="56"/>
        <v>10.135555134606852</v>
      </c>
      <c r="I101" s="340">
        <f t="shared" si="56"/>
        <v>11.006487394491119</v>
      </c>
      <c r="J101" s="340">
        <f t="shared" si="56"/>
        <v>10.657893848990852</v>
      </c>
      <c r="K101" s="340">
        <f t="shared" si="56"/>
        <v>0</v>
      </c>
      <c r="L101" s="340">
        <f t="shared" si="56"/>
        <v>12.441819425614852</v>
      </c>
      <c r="M101" s="356"/>
      <c r="N101" s="467">
        <f t="shared" si="31"/>
        <v>8.8996107656550727</v>
      </c>
      <c r="O101" s="335" t="s">
        <v>337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0.31226710291698084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26</v>
      </c>
      <c r="E107" s="1">
        <v>91</v>
      </c>
      <c r="F107" s="1">
        <v>3</v>
      </c>
      <c r="G107" s="1">
        <v>64</v>
      </c>
      <c r="H107" s="1">
        <v>0</v>
      </c>
      <c r="I107" s="1">
        <v>7</v>
      </c>
      <c r="J107" s="1">
        <v>77</v>
      </c>
      <c r="K107" s="1">
        <v>7</v>
      </c>
      <c r="L107" s="1">
        <v>41</v>
      </c>
      <c r="N107" s="1">
        <f>SUM(C107:L107)</f>
        <v>316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226294.47</v>
      </c>
      <c r="E109" s="505">
        <v>586649.46</v>
      </c>
      <c r="F109" s="505">
        <v>14177.33</v>
      </c>
      <c r="G109" s="505">
        <v>301039.17</v>
      </c>
      <c r="H109" s="504">
        <v>0</v>
      </c>
      <c r="I109" s="503">
        <v>39024.959999999999</v>
      </c>
      <c r="J109" s="505">
        <v>399499.28</v>
      </c>
      <c r="K109" s="505">
        <v>18312.46</v>
      </c>
      <c r="L109" s="505">
        <v>193603.13</v>
      </c>
      <c r="M109" s="342"/>
      <c r="N109" s="344">
        <f>SUM(C109:L109)</f>
        <v>1778600.2599999998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7">SUM(D112:D117)</f>
        <v>1.4570320000000001</v>
      </c>
      <c r="E111" s="354">
        <f t="shared" si="57"/>
        <v>1.7581799999999999</v>
      </c>
      <c r="F111" s="354">
        <f t="shared" si="57"/>
        <v>2.484216</v>
      </c>
      <c r="G111" s="354">
        <f t="shared" si="57"/>
        <v>2.6399880000000002</v>
      </c>
      <c r="H111" s="354"/>
      <c r="I111" s="354">
        <f t="shared" si="57"/>
        <v>3.5380440000000002</v>
      </c>
      <c r="J111" s="354">
        <f>SUM(J112:J117)</f>
        <v>3.6505879999999999</v>
      </c>
      <c r="K111" s="354">
        <f t="shared" si="57"/>
        <v>5.356376</v>
      </c>
      <c r="L111" s="354">
        <f t="shared" si="57"/>
        <v>5.2794639999999999</v>
      </c>
      <c r="M111" s="351"/>
      <c r="N111" s="352">
        <f>(C111*$C$109+D111*$D$109+E111*$E$109+F111*$F$109+G111*$G$109+H111*$H$109+I111*$I$109+J111*$J$109+K111*$K$109+L111*$L$109)/$N$109</f>
        <v>2.7593617115918114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1.7274</v>
      </c>
      <c r="J112" s="34">
        <v>2.3946999999999998</v>
      </c>
      <c r="K112" s="34">
        <v>2.9493999999999998</v>
      </c>
      <c r="L112" s="34">
        <v>3.2416</v>
      </c>
      <c r="M112" s="34"/>
      <c r="N112" s="89">
        <f t="shared" ref="N112:N149" si="58">(C112*$C$109+D112*$D$109+E112*$E$109+F112*$F$109+G112*$G$109+H112*$H$109+I112*$I$109+J112*$J$109+K112*$K$109+L112*$L$109)/$N$109</f>
        <v>1.7669898393043082</v>
      </c>
    </row>
    <row r="113" spans="1:14" x14ac:dyDescent="0.3">
      <c r="A113" s="2" t="s">
        <v>4</v>
      </c>
      <c r="B113" t="s">
        <v>31</v>
      </c>
      <c r="C113" s="39">
        <f t="shared" ref="C113:L113" si="59">C112*0.04</f>
        <v>0</v>
      </c>
      <c r="D113" s="39">
        <f t="shared" si="59"/>
        <v>3.9731999999999996E-2</v>
      </c>
      <c r="E113" s="39">
        <f t="shared" si="59"/>
        <v>4.5780000000000001E-2</v>
      </c>
      <c r="F113" s="39">
        <f t="shared" si="59"/>
        <v>6.5416000000000002E-2</v>
      </c>
      <c r="G113" s="39">
        <f t="shared" si="59"/>
        <v>6.8788000000000002E-2</v>
      </c>
      <c r="H113" s="39"/>
      <c r="I113" s="39">
        <f>I112*0.06</f>
        <v>0.103644</v>
      </c>
      <c r="J113" s="39">
        <f t="shared" si="59"/>
        <v>9.5787999999999998E-2</v>
      </c>
      <c r="K113" s="39">
        <f t="shared" si="59"/>
        <v>0.117976</v>
      </c>
      <c r="L113" s="39">
        <f t="shared" si="59"/>
        <v>0.129664</v>
      </c>
      <c r="M113" s="34"/>
      <c r="N113" s="89">
        <f t="shared" si="58"/>
        <v>7.143762467584483E-2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5.4699999999999999E-2</v>
      </c>
      <c r="F114" s="34">
        <v>0</v>
      </c>
      <c r="G114" s="34">
        <v>2.18E-2</v>
      </c>
      <c r="H114" s="34">
        <v>0</v>
      </c>
      <c r="I114" s="34">
        <v>8.6400000000000005E-2</v>
      </c>
      <c r="J114" s="34">
        <v>5.3999999999999999E-2</v>
      </c>
      <c r="K114" s="34">
        <v>0.14749999999999999</v>
      </c>
      <c r="L114" s="34">
        <v>7.51E-2</v>
      </c>
      <c r="M114" s="34"/>
      <c r="N114" s="89">
        <f t="shared" si="58"/>
        <v>5.1773643114164401E-2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8"/>
        <v>0.24941304060250166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0.20949999999999999</v>
      </c>
      <c r="E116" s="34">
        <v>0.29880000000000001</v>
      </c>
      <c r="F116" s="34">
        <v>0.52480000000000004</v>
      </c>
      <c r="G116" s="34">
        <v>0.57979999999999998</v>
      </c>
      <c r="H116" s="34">
        <v>0</v>
      </c>
      <c r="I116" s="34">
        <v>0.98009999999999997</v>
      </c>
      <c r="J116" s="34">
        <v>0.80920000000000003</v>
      </c>
      <c r="K116" s="34">
        <v>1.8446</v>
      </c>
      <c r="L116" s="34">
        <v>1.4826999999999999</v>
      </c>
      <c r="M116" s="34"/>
      <c r="N116" s="89">
        <f t="shared" si="58"/>
        <v>0.6111772573911578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>
        <v>0</v>
      </c>
      <c r="M117" s="34"/>
      <c r="N117" s="89">
        <f t="shared" si="58"/>
        <v>8.5703065038346508E-3</v>
      </c>
    </row>
    <row r="118" spans="1:14" ht="28.8" x14ac:dyDescent="0.3">
      <c r="A118" s="349">
        <v>5</v>
      </c>
      <c r="B118" s="353" t="s">
        <v>71</v>
      </c>
      <c r="C118" s="354">
        <f t="shared" ref="C118:G118" si="60">SUM(C119:C121,C125:C126)</f>
        <v>0</v>
      </c>
      <c r="D118" s="354">
        <f t="shared" si="60"/>
        <v>3.7212505293000002</v>
      </c>
      <c r="E118" s="354">
        <f t="shared" si="60"/>
        <v>5.8521938526000001</v>
      </c>
      <c r="F118" s="354">
        <f t="shared" si="60"/>
        <v>5.8521938526000001</v>
      </c>
      <c r="G118" s="354">
        <f t="shared" si="60"/>
        <v>5.8521938526000001</v>
      </c>
      <c r="H118" s="354"/>
      <c r="I118" s="354">
        <f>SUM(I119:I121,I125:I126)</f>
        <v>6.3883794646000007</v>
      </c>
      <c r="J118" s="354">
        <f>SUM(J119:J121,J125:J126)</f>
        <v>5.8521938526000001</v>
      </c>
      <c r="K118" s="354">
        <f>SUM(K119:K121,K125:K126)</f>
        <v>5.8521938526000001</v>
      </c>
      <c r="L118" s="354">
        <f>SUM(L119:L121,L125:L126)</f>
        <v>5.8521938526000001</v>
      </c>
      <c r="M118" s="351"/>
      <c r="N118" s="352">
        <f t="shared" si="58"/>
        <v>5.5928348059048556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1.9801</v>
      </c>
      <c r="E119" s="34">
        <v>3.0182000000000002</v>
      </c>
      <c r="F119" s="34">
        <v>3.0182000000000002</v>
      </c>
      <c r="G119" s="34">
        <v>3.0182000000000002</v>
      </c>
      <c r="H119" s="34">
        <v>0</v>
      </c>
      <c r="I119" s="34">
        <v>3.3022</v>
      </c>
      <c r="J119" s="34">
        <v>3.0182000000000002</v>
      </c>
      <c r="K119" s="34">
        <v>3.0182000000000002</v>
      </c>
      <c r="L119" s="34">
        <v>3.0182000000000002</v>
      </c>
      <c r="M119" s="39"/>
      <c r="N119" s="89">
        <f t="shared" si="58"/>
        <v>2.8923520477080111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0.83935052929999998</v>
      </c>
      <c r="E120" s="39">
        <f t="shared" ref="E120:J120" si="61">E119*0.423893</f>
        <v>1.2793938526000002</v>
      </c>
      <c r="F120" s="39">
        <f t="shared" ref="F120:G120" si="62">F119*0.423893</f>
        <v>1.2793938526000002</v>
      </c>
      <c r="G120" s="39">
        <f t="shared" si="62"/>
        <v>1.2793938526000002</v>
      </c>
      <c r="H120" s="39"/>
      <c r="I120" s="39">
        <f t="shared" si="61"/>
        <v>1.3997794646000001</v>
      </c>
      <c r="J120" s="39">
        <f t="shared" si="61"/>
        <v>1.2793938526000002</v>
      </c>
      <c r="K120" s="39">
        <f t="shared" ref="K120:L120" si="63">K119*0.423893</f>
        <v>1.2793938526000002</v>
      </c>
      <c r="L120" s="39">
        <f t="shared" si="63"/>
        <v>1.2793938526000002</v>
      </c>
      <c r="M120" s="39"/>
      <c r="N120" s="89">
        <f t="shared" si="58"/>
        <v>1.226047786559092</v>
      </c>
    </row>
    <row r="121" spans="1:14" x14ac:dyDescent="0.3">
      <c r="A121" s="280" t="s">
        <v>8</v>
      </c>
      <c r="B121" s="1" t="s">
        <v>35</v>
      </c>
      <c r="C121" s="43">
        <f t="shared" ref="C121:E121" si="64">SUM(C122:C124)</f>
        <v>0</v>
      </c>
      <c r="D121" s="43">
        <f t="shared" ref="D121" si="65">SUM(D122:D124)</f>
        <v>0.65620000000000001</v>
      </c>
      <c r="E121" s="43">
        <f t="shared" si="64"/>
        <v>1.1683000000000001</v>
      </c>
      <c r="F121" s="43">
        <f t="shared" ref="F121:G121" si="66">SUM(F122:F124)</f>
        <v>1.1683000000000001</v>
      </c>
      <c r="G121" s="43">
        <f t="shared" si="66"/>
        <v>1.1683000000000001</v>
      </c>
      <c r="H121" s="43"/>
      <c r="I121" s="43">
        <f>SUM(I122:I124)</f>
        <v>1.2647999999999999</v>
      </c>
      <c r="J121" s="43">
        <f t="shared" ref="J121:K121" si="67">SUM(J122:J124)</f>
        <v>1.1683000000000001</v>
      </c>
      <c r="K121" s="43">
        <f t="shared" si="67"/>
        <v>1.1683000000000001</v>
      </c>
      <c r="L121" s="43">
        <f t="shared" ref="L121" si="68">SUM(L122:L124)</f>
        <v>1.1683000000000001</v>
      </c>
      <c r="M121" s="43"/>
      <c r="N121" s="75">
        <f t="shared" si="58"/>
        <v>1.1052619515028073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0.58609999999999995</v>
      </c>
      <c r="E122" s="34">
        <v>1.0435000000000001</v>
      </c>
      <c r="F122" s="34">
        <v>1.0435000000000001</v>
      </c>
      <c r="G122" s="34">
        <v>1.0435000000000001</v>
      </c>
      <c r="H122" s="34">
        <v>0</v>
      </c>
      <c r="I122" s="34">
        <v>1.135</v>
      </c>
      <c r="J122" s="34">
        <v>1.0435000000000001</v>
      </c>
      <c r="K122" s="34">
        <v>1.0435000000000001</v>
      </c>
      <c r="L122" s="34">
        <v>1.0435000000000001</v>
      </c>
      <c r="M122" s="39"/>
      <c r="N122" s="89">
        <f t="shared" si="58"/>
        <v>0.98731182270939311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6.2199999999999998E-2</v>
      </c>
      <c r="E123" s="34">
        <v>0.11070000000000001</v>
      </c>
      <c r="F123" s="34">
        <v>0.11070000000000001</v>
      </c>
      <c r="G123" s="34">
        <v>0.11070000000000001</v>
      </c>
      <c r="H123" s="34">
        <v>0</v>
      </c>
      <c r="I123" s="34">
        <v>0.11509999999999999</v>
      </c>
      <c r="J123" s="34">
        <v>0.11070000000000001</v>
      </c>
      <c r="K123" s="34">
        <v>0.11070000000000001</v>
      </c>
      <c r="L123" s="34">
        <v>0.11070000000000001</v>
      </c>
      <c r="M123" s="39"/>
      <c r="N123" s="89">
        <f t="shared" si="58"/>
        <v>0.1046258009717147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7.9000000000000008E-3</v>
      </c>
      <c r="E124" s="34">
        <v>1.41E-2</v>
      </c>
      <c r="F124" s="34">
        <v>1.41E-2</v>
      </c>
      <c r="G124" s="34">
        <v>1.41E-2</v>
      </c>
      <c r="H124" s="34">
        <v>0</v>
      </c>
      <c r="I124" s="34">
        <v>1.47E-2</v>
      </c>
      <c r="J124" s="34">
        <v>1.41E-2</v>
      </c>
      <c r="K124" s="34">
        <v>1.41E-2</v>
      </c>
      <c r="L124" s="34">
        <v>1.41E-2</v>
      </c>
      <c r="M124" s="39"/>
      <c r="N124" s="89">
        <f t="shared" si="58"/>
        <v>1.3324327821699525E-2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0.18629999999999999</v>
      </c>
      <c r="E125" s="34">
        <v>0.2959</v>
      </c>
      <c r="F125" s="34">
        <v>0.2959</v>
      </c>
      <c r="G125" s="34">
        <v>0.2959</v>
      </c>
      <c r="H125" s="34">
        <v>0</v>
      </c>
      <c r="I125" s="34">
        <v>0.32269999999999999</v>
      </c>
      <c r="J125" s="34">
        <v>0.2959</v>
      </c>
      <c r="K125" s="34">
        <v>0.2959</v>
      </c>
      <c r="L125" s="34">
        <v>0.2959</v>
      </c>
      <c r="M125" s="39"/>
      <c r="N125" s="89">
        <f t="shared" si="58"/>
        <v>0.28254342656511255</v>
      </c>
    </row>
    <row r="126" spans="1:14" x14ac:dyDescent="0.3">
      <c r="A126" s="595"/>
      <c r="B126" t="s">
        <v>117</v>
      </c>
      <c r="C126" s="34">
        <v>0</v>
      </c>
      <c r="D126" s="34">
        <v>5.9299999999999999E-2</v>
      </c>
      <c r="E126" s="34">
        <v>9.0399999999999994E-2</v>
      </c>
      <c r="F126" s="34">
        <v>9.0399999999999994E-2</v>
      </c>
      <c r="G126" s="34">
        <v>9.0399999999999994E-2</v>
      </c>
      <c r="H126" s="34">
        <v>0</v>
      </c>
      <c r="I126" s="34">
        <v>9.8900000000000002E-2</v>
      </c>
      <c r="J126" s="34">
        <v>9.0399999999999994E-2</v>
      </c>
      <c r="K126" s="34">
        <v>9.0399999999999994E-2</v>
      </c>
      <c r="L126" s="34">
        <v>9.0399999999999994E-2</v>
      </c>
      <c r="M126" s="39"/>
      <c r="N126" s="89">
        <f t="shared" si="58"/>
        <v>8.6629593569833421E-2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0.42899999999999999</v>
      </c>
      <c r="E127" s="354">
        <f t="shared" ref="E127" si="69">SUM(E128:E130)</f>
        <v>0.55000000000000004</v>
      </c>
      <c r="F127" s="354">
        <f t="shared" ref="F127:G127" si="70">SUM(F128:F130)</f>
        <v>0.55000000000000004</v>
      </c>
      <c r="G127" s="354">
        <f t="shared" si="70"/>
        <v>0.55000000000000004</v>
      </c>
      <c r="H127" s="354"/>
      <c r="I127" s="354">
        <f>SUM(I128:I130)</f>
        <v>1.1533</v>
      </c>
      <c r="J127" s="354">
        <f t="shared" ref="J127:K127" si="71">SUM(J128:J130)</f>
        <v>0.55000000000000004</v>
      </c>
      <c r="K127" s="354">
        <f t="shared" si="71"/>
        <v>0.55000000000000004</v>
      </c>
      <c r="L127" s="354">
        <f t="shared" ref="L127" si="72">SUM(L128:L130)</f>
        <v>0.55000000000000004</v>
      </c>
      <c r="M127" s="354"/>
      <c r="N127" s="352">
        <f t="shared" si="58"/>
        <v>0.54784219501800824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0.21129999999999999</v>
      </c>
      <c r="E128" s="34">
        <v>0.33229999999999998</v>
      </c>
      <c r="F128" s="34">
        <v>0.33229999999999998</v>
      </c>
      <c r="G128" s="34">
        <v>0.33229999999999998</v>
      </c>
      <c r="H128" s="34">
        <v>0</v>
      </c>
      <c r="I128" s="34">
        <v>0.36280000000000001</v>
      </c>
      <c r="J128" s="34">
        <v>0.33229999999999998</v>
      </c>
      <c r="K128" s="34">
        <v>0.33229999999999998</v>
      </c>
      <c r="L128" s="34">
        <v>0.33229999999999998</v>
      </c>
      <c r="M128" s="39"/>
      <c r="N128" s="89">
        <f t="shared" si="58"/>
        <v>0.3175741674568292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0.2177</v>
      </c>
      <c r="E129" s="34">
        <v>0.2177</v>
      </c>
      <c r="F129" s="34">
        <v>0.2177</v>
      </c>
      <c r="G129" s="34">
        <v>0.2177</v>
      </c>
      <c r="H129" s="34">
        <v>0</v>
      </c>
      <c r="I129" s="34">
        <v>0.2177</v>
      </c>
      <c r="J129" s="34">
        <v>0.2177</v>
      </c>
      <c r="K129" s="34">
        <v>0.2177</v>
      </c>
      <c r="L129" s="34">
        <v>0.2177</v>
      </c>
      <c r="M129" s="39"/>
      <c r="N129" s="89">
        <f t="shared" si="58"/>
        <v>0.21770000000000003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8"/>
        <v>1.2568027561178925E-2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8"/>
        <v>1.2568027561178925E-2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3">SUM(E133:E134)</f>
        <v>0</v>
      </c>
      <c r="F132" s="354">
        <f t="shared" si="73"/>
        <v>0</v>
      </c>
      <c r="G132" s="354">
        <f t="shared" si="73"/>
        <v>0</v>
      </c>
      <c r="H132" s="354"/>
      <c r="I132" s="354">
        <f t="shared" si="73"/>
        <v>0</v>
      </c>
      <c r="J132" s="354">
        <f t="shared" si="73"/>
        <v>0</v>
      </c>
      <c r="K132" s="354">
        <f t="shared" si="73"/>
        <v>0</v>
      </c>
      <c r="L132" s="354">
        <f t="shared" si="73"/>
        <v>0</v>
      </c>
      <c r="M132" s="354"/>
      <c r="N132" s="352">
        <f t="shared" si="58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8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8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4">SUM(E136:E139)</f>
        <v>0</v>
      </c>
      <c r="F135" s="354">
        <f t="shared" si="74"/>
        <v>0</v>
      </c>
      <c r="G135" s="354">
        <f t="shared" si="74"/>
        <v>0</v>
      </c>
      <c r="H135" s="354"/>
      <c r="I135" s="354">
        <f t="shared" si="74"/>
        <v>0</v>
      </c>
      <c r="J135" s="354">
        <f t="shared" si="74"/>
        <v>0</v>
      </c>
      <c r="K135" s="354">
        <f>SUM(K136:K139)</f>
        <v>0</v>
      </c>
      <c r="L135" s="354">
        <f t="shared" si="74"/>
        <v>0</v>
      </c>
      <c r="M135" s="354"/>
      <c r="N135" s="352">
        <f t="shared" si="58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8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8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8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8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5">SUM(C143,C145)</f>
        <v>0</v>
      </c>
      <c r="D140" s="354">
        <f t="shared" si="75"/>
        <v>0.47700031020249239</v>
      </c>
      <c r="E140" s="354">
        <f t="shared" si="75"/>
        <v>0.6941866828929768</v>
      </c>
      <c r="F140" s="354">
        <f t="shared" si="75"/>
        <v>0.75594911334097681</v>
      </c>
      <c r="G140" s="354">
        <f t="shared" si="75"/>
        <v>0.76920032583697695</v>
      </c>
      <c r="H140" s="354"/>
      <c r="I140" s="354">
        <f t="shared" si="75"/>
        <v>0.94252991568659283</v>
      </c>
      <c r="J140" s="354">
        <f t="shared" si="75"/>
        <v>0.85517004663697671</v>
      </c>
      <c r="K140" s="354">
        <f t="shared" si="75"/>
        <v>1.0002780202209769</v>
      </c>
      <c r="L140" s="354">
        <f t="shared" si="75"/>
        <v>0.99373527020497698</v>
      </c>
      <c r="M140" s="354"/>
      <c r="N140" s="352">
        <f t="shared" si="58"/>
        <v>0.75710849319619844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8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6">SUM(C135,C132,C127,C118,C111)+C141</f>
        <v>0</v>
      </c>
      <c r="D142" s="360">
        <f t="shared" si="76"/>
        <v>5.6072825292999999</v>
      </c>
      <c r="E142" s="360">
        <f t="shared" si="76"/>
        <v>8.1603738525999994</v>
      </c>
      <c r="F142" s="360">
        <f t="shared" si="76"/>
        <v>8.8864098525999999</v>
      </c>
      <c r="G142" s="360">
        <f t="shared" si="76"/>
        <v>9.0421818526000006</v>
      </c>
      <c r="H142" s="360">
        <f t="shared" si="76"/>
        <v>0</v>
      </c>
      <c r="I142" s="360">
        <f t="shared" si="76"/>
        <v>11.079723464600001</v>
      </c>
      <c r="J142" s="360">
        <f t="shared" si="76"/>
        <v>10.052781852599999</v>
      </c>
      <c r="K142" s="360">
        <f t="shared" si="76"/>
        <v>11.758569852600001</v>
      </c>
      <c r="L142" s="360">
        <f t="shared" si="76"/>
        <v>11.681657852600001</v>
      </c>
      <c r="M142" s="361"/>
      <c r="N142" s="362">
        <f t="shared" si="58"/>
        <v>8.9000387125146769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7">SUM(C144:C144)</f>
        <v>0</v>
      </c>
      <c r="D143" s="354">
        <f t="shared" si="77"/>
        <v>0.1168165169329069</v>
      </c>
      <c r="E143" s="354">
        <f t="shared" si="77"/>
        <v>0.1700050684712158</v>
      </c>
      <c r="F143" s="354">
        <f t="shared" si="77"/>
        <v>0.1851305764592158</v>
      </c>
      <c r="G143" s="354">
        <f t="shared" si="77"/>
        <v>0.18837577453521581</v>
      </c>
      <c r="H143" s="354"/>
      <c r="I143" s="354">
        <f t="shared" si="77"/>
        <v>0.23082387893801182</v>
      </c>
      <c r="J143" s="354">
        <f t="shared" si="77"/>
        <v>0.20942960433521579</v>
      </c>
      <c r="K143" s="354">
        <f t="shared" si="77"/>
        <v>0.24496628573921583</v>
      </c>
      <c r="L143" s="354">
        <f t="shared" si="77"/>
        <v>0.24336397804321583</v>
      </c>
      <c r="M143" s="354"/>
      <c r="N143" s="352">
        <f t="shared" si="58"/>
        <v>0.18541450649781824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8">0.020833*D142</f>
        <v>0.1168165169329069</v>
      </c>
      <c r="E144" s="246">
        <f t="shared" si="78"/>
        <v>0.1700050684712158</v>
      </c>
      <c r="F144" s="246">
        <f t="shared" si="78"/>
        <v>0.1851305764592158</v>
      </c>
      <c r="G144" s="246">
        <f t="shared" si="78"/>
        <v>0.18837577453521581</v>
      </c>
      <c r="H144" s="34"/>
      <c r="I144" s="246">
        <f t="shared" si="78"/>
        <v>0.23082387893801182</v>
      </c>
      <c r="J144" s="246">
        <f t="shared" si="78"/>
        <v>0.20942960433521579</v>
      </c>
      <c r="K144" s="246">
        <f t="shared" si="78"/>
        <v>0.24496628573921583</v>
      </c>
      <c r="L144" s="246">
        <f t="shared" si="78"/>
        <v>0.24336397804321583</v>
      </c>
      <c r="M144" s="39"/>
      <c r="N144" s="246">
        <f t="shared" si="58"/>
        <v>0.18541450649781824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0.36018379326958549</v>
      </c>
      <c r="E145" s="354">
        <f t="shared" ref="E145:L145" si="79">SUM(E146,E147)</f>
        <v>0.52418161442176103</v>
      </c>
      <c r="F145" s="354">
        <f t="shared" si="79"/>
        <v>0.57081853688176099</v>
      </c>
      <c r="G145" s="354">
        <f t="shared" si="79"/>
        <v>0.58082455130176114</v>
      </c>
      <c r="H145" s="354"/>
      <c r="I145" s="354">
        <f t="shared" si="79"/>
        <v>0.71170603674858102</v>
      </c>
      <c r="J145" s="354">
        <f t="shared" si="79"/>
        <v>0.64574044230176098</v>
      </c>
      <c r="K145" s="354">
        <f t="shared" si="79"/>
        <v>0.75531173448176114</v>
      </c>
      <c r="L145" s="354">
        <f t="shared" si="79"/>
        <v>0.75037129216176113</v>
      </c>
      <c r="M145" s="354"/>
      <c r="N145" s="352">
        <f t="shared" si="58"/>
        <v>0.57169398669838023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80">D144</f>
        <v>0.1168165169329069</v>
      </c>
      <c r="E146" s="39">
        <f>E144</f>
        <v>0.1700050684712158</v>
      </c>
      <c r="F146" s="39">
        <f t="shared" si="80"/>
        <v>0.1851305764592158</v>
      </c>
      <c r="G146" s="39">
        <f t="shared" si="80"/>
        <v>0.18837577453521581</v>
      </c>
      <c r="H146" s="39"/>
      <c r="I146" s="39">
        <f t="shared" si="80"/>
        <v>0.23082387893801182</v>
      </c>
      <c r="J146" s="39">
        <f t="shared" si="80"/>
        <v>0.20942960433521579</v>
      </c>
      <c r="K146" s="39">
        <f t="shared" si="80"/>
        <v>0.24496628573921583</v>
      </c>
      <c r="L146" s="39">
        <f t="shared" si="80"/>
        <v>0.24336397804321583</v>
      </c>
      <c r="M146" s="39"/>
      <c r="N146" s="39">
        <f t="shared" si="58"/>
        <v>0.18541450649781824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81">0.043402*D142</f>
        <v>0.24336727633667862</v>
      </c>
      <c r="E147" s="246">
        <f t="shared" si="81"/>
        <v>0.35417654595054521</v>
      </c>
      <c r="F147" s="246">
        <f t="shared" si="81"/>
        <v>0.38568796042254522</v>
      </c>
      <c r="G147" s="246">
        <f t="shared" si="81"/>
        <v>0.39244877676654527</v>
      </c>
      <c r="H147" s="34"/>
      <c r="I147" s="246">
        <f t="shared" si="81"/>
        <v>0.48088215781056926</v>
      </c>
      <c r="J147" s="246">
        <f t="shared" si="81"/>
        <v>0.43631083796654518</v>
      </c>
      <c r="K147" s="246">
        <f t="shared" si="81"/>
        <v>0.51034544874254528</v>
      </c>
      <c r="L147" s="246">
        <f t="shared" si="81"/>
        <v>0.50700731411854527</v>
      </c>
      <c r="M147" s="39"/>
      <c r="N147" s="246">
        <f t="shared" si="58"/>
        <v>0.38627948020056202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2.3699999999999999E-2</v>
      </c>
      <c r="E148" s="509">
        <v>2.3699999999999999E-2</v>
      </c>
      <c r="F148" s="509">
        <v>2.3699999999999999E-2</v>
      </c>
      <c r="G148" s="509">
        <v>2.3699999999999999E-2</v>
      </c>
      <c r="H148" s="509">
        <v>0</v>
      </c>
      <c r="I148" s="509">
        <v>2.3699999999999999E-2</v>
      </c>
      <c r="J148" s="509">
        <v>2.3699999999999999E-2</v>
      </c>
      <c r="K148" s="509">
        <v>2.3699999999999999E-2</v>
      </c>
      <c r="L148" s="509">
        <v>2.3699999999999999E-2</v>
      </c>
      <c r="M148" s="367"/>
      <c r="N148" s="368">
        <f t="shared" si="58"/>
        <v>2.3700000000000002E-2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2">SUM(D140,D142,D148)</f>
        <v>6.1079828395024922</v>
      </c>
      <c r="E149" s="340">
        <f t="shared" si="82"/>
        <v>8.8782605354929753</v>
      </c>
      <c r="F149" s="340">
        <f t="shared" si="82"/>
        <v>9.6660589659409766</v>
      </c>
      <c r="G149" s="340">
        <f t="shared" si="82"/>
        <v>9.8350821784369771</v>
      </c>
      <c r="H149" s="340">
        <f t="shared" si="82"/>
        <v>0</v>
      </c>
      <c r="I149" s="340">
        <f t="shared" si="82"/>
        <v>12.045953380286594</v>
      </c>
      <c r="J149" s="340">
        <f t="shared" si="82"/>
        <v>10.931651899236975</v>
      </c>
      <c r="K149" s="340">
        <f t="shared" si="82"/>
        <v>12.782547872820977</v>
      </c>
      <c r="L149" s="340">
        <f t="shared" si="82"/>
        <v>12.699093122804978</v>
      </c>
      <c r="M149" s="369"/>
      <c r="N149" s="467">
        <f t="shared" si="58"/>
        <v>9.6808472057108723</v>
      </c>
      <c r="O149" t="s">
        <v>338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0.33967891296724245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19</v>
      </c>
      <c r="E155" s="1">
        <v>138</v>
      </c>
      <c r="F155" s="1">
        <v>0</v>
      </c>
      <c r="G155" s="1">
        <v>69</v>
      </c>
      <c r="H155" s="1">
        <v>0</v>
      </c>
      <c r="I155" s="1">
        <v>0</v>
      </c>
      <c r="J155" s="1">
        <v>52</v>
      </c>
      <c r="K155" s="1">
        <v>11</v>
      </c>
      <c r="L155" s="1">
        <v>71</v>
      </c>
      <c r="N155" s="1">
        <f>SUM(C155:L155)</f>
        <v>361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5320.5</v>
      </c>
      <c r="D157" s="505">
        <v>167631.25</v>
      </c>
      <c r="E157" s="505">
        <v>880602.25</v>
      </c>
      <c r="F157" s="504">
        <v>0</v>
      </c>
      <c r="G157" s="505">
        <v>321725.14</v>
      </c>
      <c r="H157" s="504">
        <v>0</v>
      </c>
      <c r="I157" s="502">
        <v>0</v>
      </c>
      <c r="J157" s="505">
        <v>279380.18</v>
      </c>
      <c r="K157" s="505">
        <v>43438.879999999997</v>
      </c>
      <c r="L157" s="505">
        <v>321287.75</v>
      </c>
      <c r="M157" s="342"/>
      <c r="N157" s="344">
        <f>SUM(C157:L157)</f>
        <v>2019385.95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1.0634319999999999</v>
      </c>
      <c r="D159" s="354">
        <f>SUM(D160:D164)</f>
        <v>1.4306320000000001</v>
      </c>
      <c r="E159" s="354">
        <f t="shared" ref="E159:G159" si="83">SUM(E160:E164)</f>
        <v>1.74268</v>
      </c>
      <c r="F159" s="354">
        <f t="shared" si="83"/>
        <v>0</v>
      </c>
      <c r="G159" s="354">
        <f t="shared" si="83"/>
        <v>2.6603880000000002</v>
      </c>
      <c r="H159" s="354"/>
      <c r="I159" s="354"/>
      <c r="J159" s="354">
        <f>SUM(J160:J164)</f>
        <v>3.637788</v>
      </c>
      <c r="K159" s="354">
        <f>SUM(K160:K164)</f>
        <v>4.3833200000000003</v>
      </c>
      <c r="L159" s="354">
        <f t="shared" ref="L159" si="84">SUM(L160:L164)</f>
        <v>5.4482439999999999</v>
      </c>
      <c r="M159" s="354"/>
      <c r="N159" s="352">
        <f>(C159*$C$157+D159*$D$157+E159*$E$157+F159*$F$157+G159*$G$157+H159*$H$157+I159*$I$157+J159*$J$157+K159*$K$157+L159*$L$157)/$N$157</f>
        <v>2.7697452708952248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3.3660999999999999</v>
      </c>
      <c r="M160" s="34"/>
      <c r="N160" s="89">
        <f t="shared" ref="N160:N197" si="85">(C160*$C$157+D160*$D$157+E160*$E$157+F160*$F$157+G160*$G$157+H160*$H$157+I160*$I$157+J160*$J$157+K160*$K$157+L160*$L$157)/$N$157</f>
        <v>1.7808410673645623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86">D160*0.04</f>
        <v>3.9731999999999996E-2</v>
      </c>
      <c r="E161" s="39">
        <f t="shared" si="86"/>
        <v>4.5780000000000001E-2</v>
      </c>
      <c r="F161" s="39">
        <f t="shared" si="86"/>
        <v>0</v>
      </c>
      <c r="G161" s="39">
        <f t="shared" si="86"/>
        <v>6.8788000000000002E-2</v>
      </c>
      <c r="H161" s="39"/>
      <c r="I161" s="39"/>
      <c r="J161" s="39">
        <f t="shared" si="86"/>
        <v>9.5787999999999998E-2</v>
      </c>
      <c r="K161" s="39">
        <f t="shared" si="86"/>
        <v>0.10512000000000001</v>
      </c>
      <c r="L161" s="39">
        <f t="shared" si="86"/>
        <v>0.13464399999999999</v>
      </c>
      <c r="M161" s="34"/>
      <c r="N161" s="89">
        <f t="shared" si="85"/>
        <v>7.1233642694582475E-2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2.6100000000000002E-2</v>
      </c>
      <c r="E162" s="34">
        <v>3.61E-2</v>
      </c>
      <c r="F162" s="34">
        <v>0</v>
      </c>
      <c r="G162" s="34">
        <v>2.76E-2</v>
      </c>
      <c r="H162" s="34">
        <v>0</v>
      </c>
      <c r="I162" s="34">
        <v>0</v>
      </c>
      <c r="J162" s="34">
        <v>6.6900000000000001E-2</v>
      </c>
      <c r="K162" s="34">
        <v>0.13139999999999999</v>
      </c>
      <c r="L162" s="34">
        <v>5.2200000000000003E-2</v>
      </c>
      <c r="M162" s="34"/>
      <c r="N162" s="89">
        <f t="shared" si="85"/>
        <v>4.2693252440426259E-2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5"/>
        <v>0.25049494248486776</v>
      </c>
    </row>
    <row r="164" spans="1:14" x14ac:dyDescent="0.3">
      <c r="A164" s="2" t="s">
        <v>6</v>
      </c>
      <c r="B164" t="s">
        <v>33</v>
      </c>
      <c r="C164" s="34">
        <v>0.1888</v>
      </c>
      <c r="D164" s="34">
        <v>0.20669999999999999</v>
      </c>
      <c r="E164" s="34">
        <v>0.3019</v>
      </c>
      <c r="F164" s="34">
        <v>0</v>
      </c>
      <c r="G164" s="34">
        <v>0.59440000000000004</v>
      </c>
      <c r="H164" s="34">
        <v>0</v>
      </c>
      <c r="I164" s="34">
        <v>0</v>
      </c>
      <c r="J164" s="34">
        <v>0.78349999999999997</v>
      </c>
      <c r="K164" s="34">
        <v>1.2219</v>
      </c>
      <c r="L164" s="34">
        <v>1.5448999999999999</v>
      </c>
      <c r="M164" s="34"/>
      <c r="N164" s="89">
        <f t="shared" si="85"/>
        <v>0.62448236591078587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7">SUM(C167:C169,C173:C174)</f>
        <v>3.8605336482999997</v>
      </c>
      <c r="D166" s="354">
        <f t="shared" si="87"/>
        <v>3.8605336482999997</v>
      </c>
      <c r="E166" s="354">
        <f t="shared" si="87"/>
        <v>5.9948126266999999</v>
      </c>
      <c r="F166" s="354">
        <f t="shared" si="87"/>
        <v>0</v>
      </c>
      <c r="G166" s="354">
        <f t="shared" si="87"/>
        <v>5.9948126266999999</v>
      </c>
      <c r="H166" s="354"/>
      <c r="I166" s="354"/>
      <c r="J166" s="354">
        <f>SUM(J167:J169,J173:J174)</f>
        <v>5.9948126266999999</v>
      </c>
      <c r="K166" s="354">
        <f>SUM(K167:K169,K173:K174)</f>
        <v>5.9948126266999999</v>
      </c>
      <c r="L166" s="354">
        <f>SUM(L167:L169,L173:L174)</f>
        <v>5.9948126266999999</v>
      </c>
      <c r="M166" s="351"/>
      <c r="N166" s="352">
        <f t="shared" si="85"/>
        <v>5.8120207813360709</v>
      </c>
    </row>
    <row r="167" spans="1:14" x14ac:dyDescent="0.3">
      <c r="A167" s="2" t="s">
        <v>115</v>
      </c>
      <c r="B167" t="s">
        <v>114</v>
      </c>
      <c r="C167" s="34">
        <v>2.0630999999999999</v>
      </c>
      <c r="D167" s="34">
        <v>2.0630999999999999</v>
      </c>
      <c r="E167" s="34">
        <v>3.1118999999999999</v>
      </c>
      <c r="F167" s="34">
        <v>0</v>
      </c>
      <c r="G167" s="34">
        <v>3.1118999999999999</v>
      </c>
      <c r="H167" s="34">
        <v>0</v>
      </c>
      <c r="I167" s="34">
        <v>0</v>
      </c>
      <c r="J167" s="34">
        <v>3.1118999999999999</v>
      </c>
      <c r="K167" s="34">
        <v>3.1118999999999999</v>
      </c>
      <c r="L167" s="34">
        <v>3.1118999999999999</v>
      </c>
      <c r="M167" s="39"/>
      <c r="N167" s="89">
        <f t="shared" si="85"/>
        <v>3.0220747759510753</v>
      </c>
    </row>
    <row r="168" spans="1:14" x14ac:dyDescent="0.3">
      <c r="A168" s="2" t="s">
        <v>116</v>
      </c>
      <c r="B168" t="s">
        <v>117</v>
      </c>
      <c r="C168" s="39">
        <f>C167*0.423893</f>
        <v>0.87453364830000002</v>
      </c>
      <c r="D168" s="39">
        <f>D167*0.423893</f>
        <v>0.87453364830000002</v>
      </c>
      <c r="E168" s="39">
        <f t="shared" ref="E168:F168" si="88">E167*0.423893</f>
        <v>1.3191126267</v>
      </c>
      <c r="F168" s="39">
        <f t="shared" si="88"/>
        <v>0</v>
      </c>
      <c r="G168" s="39">
        <f t="shared" ref="G168" si="89">G167*0.423893</f>
        <v>1.3191126267</v>
      </c>
      <c r="H168" s="39"/>
      <c r="I168" s="39"/>
      <c r="J168" s="39">
        <f t="shared" ref="J168:K168" si="90">J167*0.423893</f>
        <v>1.3191126267</v>
      </c>
      <c r="K168" s="39">
        <f t="shared" si="90"/>
        <v>1.3191126267</v>
      </c>
      <c r="L168" s="39">
        <f t="shared" ref="L168" si="91">L167*0.423893</f>
        <v>1.3191126267</v>
      </c>
      <c r="M168" s="39"/>
      <c r="N168" s="89">
        <f t="shared" si="85"/>
        <v>1.2810363430022291</v>
      </c>
    </row>
    <row r="169" spans="1:14" x14ac:dyDescent="0.3">
      <c r="A169" s="280" t="s">
        <v>8</v>
      </c>
      <c r="B169" s="1" t="s">
        <v>35</v>
      </c>
      <c r="C169" s="43">
        <f t="shared" ref="C169:E169" si="92">SUM(C170:C172)</f>
        <v>0.66810000000000003</v>
      </c>
      <c r="D169" s="43">
        <f t="shared" ref="D169" si="93">SUM(D170:D172)</f>
        <v>0.66810000000000003</v>
      </c>
      <c r="E169" s="43">
        <f t="shared" si="92"/>
        <v>1.1680999999999999</v>
      </c>
      <c r="F169" s="43">
        <f t="shared" ref="F169" si="94">SUM(F170:F172)</f>
        <v>0</v>
      </c>
      <c r="G169" s="43">
        <f t="shared" ref="G169" si="95">SUM(G170:G172)</f>
        <v>1.1680999999999999</v>
      </c>
      <c r="H169" s="43"/>
      <c r="I169" s="43"/>
      <c r="J169" s="43">
        <f t="shared" ref="J169:K169" si="96">SUM(J170:J172)</f>
        <v>1.1680999999999999</v>
      </c>
      <c r="K169" s="43">
        <f t="shared" si="96"/>
        <v>1.1680999999999999</v>
      </c>
      <c r="L169" s="43">
        <f t="shared" ref="L169" si="97">SUM(L170:L172)</f>
        <v>1.1680999999999999</v>
      </c>
      <c r="M169" s="43"/>
      <c r="N169" s="75">
        <f t="shared" si="85"/>
        <v>1.1252771433786593</v>
      </c>
    </row>
    <row r="170" spans="1:14" x14ac:dyDescent="0.3">
      <c r="A170" s="2" t="s">
        <v>9</v>
      </c>
      <c r="B170" t="s">
        <v>108</v>
      </c>
      <c r="C170" s="34">
        <v>0.59670000000000001</v>
      </c>
      <c r="D170" s="34">
        <v>0.59670000000000001</v>
      </c>
      <c r="E170" s="34">
        <v>1.0432999999999999</v>
      </c>
      <c r="F170" s="34">
        <v>0</v>
      </c>
      <c r="G170" s="34">
        <v>1.0432999999999999</v>
      </c>
      <c r="H170" s="34">
        <v>0</v>
      </c>
      <c r="I170" s="34">
        <v>0</v>
      </c>
      <c r="J170" s="34">
        <v>1.0432999999999999</v>
      </c>
      <c r="K170" s="34">
        <v>1.0432999999999999</v>
      </c>
      <c r="L170" s="34">
        <v>1.0432999999999999</v>
      </c>
      <c r="M170" s="39"/>
      <c r="N170" s="89">
        <f t="shared" si="85"/>
        <v>1.0050506244658184</v>
      </c>
    </row>
    <row r="171" spans="1:14" x14ac:dyDescent="0.3">
      <c r="A171" s="2" t="s">
        <v>10</v>
      </c>
      <c r="B171" t="s">
        <v>109</v>
      </c>
      <c r="C171" s="34">
        <v>6.3299999999999995E-2</v>
      </c>
      <c r="D171" s="34">
        <v>6.3299999999999995E-2</v>
      </c>
      <c r="E171" s="34">
        <v>0.11070000000000001</v>
      </c>
      <c r="F171" s="34">
        <v>0</v>
      </c>
      <c r="G171" s="34">
        <v>0.11070000000000001</v>
      </c>
      <c r="H171" s="34">
        <v>0</v>
      </c>
      <c r="I171" s="34">
        <v>0</v>
      </c>
      <c r="J171" s="34">
        <v>0.11070000000000001</v>
      </c>
      <c r="K171" s="34">
        <v>0.11070000000000001</v>
      </c>
      <c r="L171" s="34">
        <v>0.11070000000000001</v>
      </c>
      <c r="M171" s="39"/>
      <c r="N171" s="89">
        <f t="shared" si="85"/>
        <v>0.10664039319229693</v>
      </c>
    </row>
    <row r="172" spans="1:14" x14ac:dyDescent="0.3">
      <c r="A172" s="2" t="s">
        <v>11</v>
      </c>
      <c r="B172" t="s">
        <v>110</v>
      </c>
      <c r="C172" s="34">
        <v>8.0999999999999996E-3</v>
      </c>
      <c r="D172" s="34">
        <v>8.0999999999999996E-3</v>
      </c>
      <c r="E172" s="34">
        <v>1.41E-2</v>
      </c>
      <c r="F172" s="34">
        <v>0</v>
      </c>
      <c r="G172" s="34">
        <v>1.41E-2</v>
      </c>
      <c r="H172" s="34">
        <v>0</v>
      </c>
      <c r="I172" s="34">
        <v>0</v>
      </c>
      <c r="J172" s="34">
        <v>1.41E-2</v>
      </c>
      <c r="K172" s="34">
        <v>1.41E-2</v>
      </c>
      <c r="L172" s="34">
        <v>1.41E-2</v>
      </c>
      <c r="M172" s="39"/>
      <c r="N172" s="89">
        <f t="shared" si="85"/>
        <v>1.358612572054391E-2</v>
      </c>
    </row>
    <row r="173" spans="1:14" x14ac:dyDescent="0.3">
      <c r="A173" s="595" t="s">
        <v>14</v>
      </c>
      <c r="B173" t="s">
        <v>118</v>
      </c>
      <c r="C173" s="34">
        <v>0.193</v>
      </c>
      <c r="D173" s="34">
        <v>0.193</v>
      </c>
      <c r="E173" s="34">
        <v>0.30249999999999999</v>
      </c>
      <c r="F173" s="34">
        <v>0</v>
      </c>
      <c r="G173" s="34">
        <v>0.30249999999999999</v>
      </c>
      <c r="H173" s="34">
        <v>0</v>
      </c>
      <c r="I173" s="34">
        <v>0</v>
      </c>
      <c r="J173" s="34">
        <v>0.30249999999999999</v>
      </c>
      <c r="K173" s="34">
        <v>0.30249999999999999</v>
      </c>
      <c r="L173" s="34">
        <v>0.30249999999999999</v>
      </c>
      <c r="M173" s="39"/>
      <c r="N173" s="89">
        <f t="shared" si="85"/>
        <v>0.29312179439992636</v>
      </c>
    </row>
    <row r="174" spans="1:14" x14ac:dyDescent="0.3">
      <c r="A174" s="595"/>
      <c r="B174" t="s">
        <v>117</v>
      </c>
      <c r="C174" s="34">
        <v>6.1800000000000001E-2</v>
      </c>
      <c r="D174" s="34">
        <v>6.1800000000000001E-2</v>
      </c>
      <c r="E174" s="34">
        <v>9.3200000000000005E-2</v>
      </c>
      <c r="F174" s="34">
        <v>0</v>
      </c>
      <c r="G174" s="34">
        <v>9.3200000000000005E-2</v>
      </c>
      <c r="H174" s="34">
        <v>0</v>
      </c>
      <c r="I174" s="34">
        <v>0</v>
      </c>
      <c r="J174" s="34">
        <v>9.3200000000000005E-2</v>
      </c>
      <c r="K174" s="34">
        <v>9.3200000000000005E-2</v>
      </c>
      <c r="L174" s="34">
        <v>9.3200000000000005E-2</v>
      </c>
      <c r="M174" s="39"/>
      <c r="N174" s="89">
        <f t="shared" si="85"/>
        <v>9.0510724604179804E-2</v>
      </c>
    </row>
    <row r="175" spans="1:14" x14ac:dyDescent="0.3">
      <c r="A175" s="349">
        <v>6</v>
      </c>
      <c r="B175" s="350" t="s">
        <v>42</v>
      </c>
      <c r="C175" s="354">
        <f>SUM(C176:C177)</f>
        <v>0.42659999999999998</v>
      </c>
      <c r="D175" s="354">
        <f>SUM(D176:D177)</f>
        <v>0.42659999999999998</v>
      </c>
      <c r="E175" s="354">
        <f t="shared" ref="E175:F175" si="98">SUM(E176:E177)</f>
        <v>0.54779999999999995</v>
      </c>
      <c r="F175" s="354">
        <f t="shared" si="98"/>
        <v>0</v>
      </c>
      <c r="G175" s="354">
        <f t="shared" ref="G175" si="99">SUM(G176:G177)</f>
        <v>0.54779999999999995</v>
      </c>
      <c r="H175" s="354"/>
      <c r="I175" s="354"/>
      <c r="J175" s="354">
        <f t="shared" ref="J175:K175" si="100">SUM(J176:J177)</f>
        <v>0.54779999999999995</v>
      </c>
      <c r="K175" s="354">
        <f t="shared" si="100"/>
        <v>0.54779999999999995</v>
      </c>
      <c r="L175" s="354">
        <f t="shared" ref="L175" si="101">SUM(L176:L177)</f>
        <v>0.54779999999999995</v>
      </c>
      <c r="M175" s="354"/>
      <c r="N175" s="352">
        <f t="shared" si="85"/>
        <v>0.5374197395549869</v>
      </c>
    </row>
    <row r="176" spans="1:14" x14ac:dyDescent="0.3">
      <c r="A176" s="2" t="s">
        <v>15</v>
      </c>
      <c r="B176" t="s">
        <v>43</v>
      </c>
      <c r="C176" s="34">
        <v>0.21920000000000001</v>
      </c>
      <c r="D176" s="34">
        <v>0.21920000000000001</v>
      </c>
      <c r="E176" s="34">
        <v>0.34039999999999998</v>
      </c>
      <c r="F176" s="34">
        <v>0</v>
      </c>
      <c r="G176" s="34">
        <v>0.34039999999999998</v>
      </c>
      <c r="H176" s="34">
        <v>0</v>
      </c>
      <c r="I176" s="34">
        <v>0</v>
      </c>
      <c r="J176" s="34">
        <v>0.34039999999999998</v>
      </c>
      <c r="K176" s="34">
        <v>0.34039999999999998</v>
      </c>
      <c r="L176" s="34">
        <v>0.34039999999999998</v>
      </c>
      <c r="M176" s="39"/>
      <c r="N176" s="89">
        <f t="shared" si="85"/>
        <v>0.33001973955498703</v>
      </c>
    </row>
    <row r="177" spans="1:16" x14ac:dyDescent="0.3">
      <c r="A177" s="2" t="s">
        <v>16</v>
      </c>
      <c r="B177" t="s">
        <v>44</v>
      </c>
      <c r="C177" s="34">
        <v>0.2074</v>
      </c>
      <c r="D177" s="34">
        <v>0.2074</v>
      </c>
      <c r="E177" s="34">
        <v>0.2074</v>
      </c>
      <c r="F177" s="34">
        <v>0</v>
      </c>
      <c r="G177" s="34">
        <v>0.2074</v>
      </c>
      <c r="H177" s="34">
        <v>0</v>
      </c>
      <c r="I177" s="34">
        <v>0</v>
      </c>
      <c r="J177" s="34">
        <v>0.2074</v>
      </c>
      <c r="K177" s="34">
        <v>0.2074</v>
      </c>
      <c r="L177" s="34">
        <v>0.2074</v>
      </c>
      <c r="M177" s="39"/>
      <c r="N177" s="89">
        <f t="shared" si="85"/>
        <v>0.2074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2">SUM(E181:E182)</f>
        <v>0</v>
      </c>
      <c r="F180" s="354">
        <f t="shared" si="102"/>
        <v>0</v>
      </c>
      <c r="G180" s="354">
        <f t="shared" si="102"/>
        <v>0</v>
      </c>
      <c r="H180" s="354"/>
      <c r="I180" s="354"/>
      <c r="J180" s="354">
        <f t="shared" si="102"/>
        <v>0</v>
      </c>
      <c r="K180" s="354">
        <f t="shared" si="102"/>
        <v>0</v>
      </c>
      <c r="L180" s="354">
        <f t="shared" si="102"/>
        <v>0</v>
      </c>
      <c r="M180" s="354"/>
      <c r="N180" s="352">
        <f t="shared" si="8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3">SUM(E184:E187)</f>
        <v>0</v>
      </c>
      <c r="F183" s="354">
        <f t="shared" si="103"/>
        <v>0</v>
      </c>
      <c r="G183" s="354">
        <f t="shared" si="103"/>
        <v>0</v>
      </c>
      <c r="H183" s="354"/>
      <c r="I183" s="354"/>
      <c r="J183" s="354">
        <f t="shared" si="103"/>
        <v>0</v>
      </c>
      <c r="K183" s="354">
        <f t="shared" si="103"/>
        <v>0</v>
      </c>
      <c r="L183" s="354">
        <f t="shared" si="103"/>
        <v>0</v>
      </c>
      <c r="M183" s="354"/>
      <c r="N183" s="352">
        <f t="shared" si="8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4">SUM(C191,C193)</f>
        <v>0.45516191856958432</v>
      </c>
      <c r="D188" s="354">
        <f t="shared" si="104"/>
        <v>0.48639888816958438</v>
      </c>
      <c r="E188" s="354">
        <f t="shared" si="104"/>
        <v>0.70481327316811548</v>
      </c>
      <c r="F188" s="354">
        <f t="shared" si="104"/>
        <v>0</v>
      </c>
      <c r="G188" s="354">
        <f t="shared" si="104"/>
        <v>0.78288085731211554</v>
      </c>
      <c r="H188" s="354"/>
      <c r="I188" s="354"/>
      <c r="J188" s="354">
        <f>SUM(J191,J193)</f>
        <v>0.8660263205121157</v>
      </c>
      <c r="K188" s="354">
        <f>SUM(K191,K193)</f>
        <v>0.92944723668811557</v>
      </c>
      <c r="L188" s="354">
        <f>SUM(L191,L193)</f>
        <v>1.0200381915201155</v>
      </c>
      <c r="M188" s="354"/>
      <c r="N188" s="352">
        <f t="shared" si="85"/>
        <v>0.77575089693567534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5">SUM(C183,C180,C175,C166,C159)+C189</f>
        <v>5.350565648299999</v>
      </c>
      <c r="D190" s="360">
        <f t="shared" si="105"/>
        <v>5.7177656482999994</v>
      </c>
      <c r="E190" s="360">
        <f t="shared" si="105"/>
        <v>8.2852926266999987</v>
      </c>
      <c r="F190" s="360">
        <f t="shared" si="105"/>
        <v>0</v>
      </c>
      <c r="G190" s="360">
        <f t="shared" si="105"/>
        <v>9.2030006266999997</v>
      </c>
      <c r="H190" s="360">
        <f t="shared" si="105"/>
        <v>0</v>
      </c>
      <c r="I190" s="360">
        <f t="shared" si="105"/>
        <v>0</v>
      </c>
      <c r="J190" s="360">
        <f t="shared" si="105"/>
        <v>10.180400626699999</v>
      </c>
      <c r="K190" s="360">
        <f t="shared" si="105"/>
        <v>10.9259326267</v>
      </c>
      <c r="L190" s="360">
        <f t="shared" si="105"/>
        <v>11.990856626699999</v>
      </c>
      <c r="M190" s="361"/>
      <c r="N190" s="362">
        <f t="shared" si="85"/>
        <v>9.1191857917862809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6">SUM(C192:C192)</f>
        <v>0.11146833415103388</v>
      </c>
      <c r="D191" s="354">
        <f t="shared" si="106"/>
        <v>0.11911821175103389</v>
      </c>
      <c r="E191" s="354">
        <f t="shared" si="106"/>
        <v>0.17260750129204108</v>
      </c>
      <c r="F191" s="354">
        <f t="shared" si="106"/>
        <v>0</v>
      </c>
      <c r="G191" s="354">
        <f t="shared" si="106"/>
        <v>0.19172611205604109</v>
      </c>
      <c r="H191" s="354"/>
      <c r="I191" s="354"/>
      <c r="J191" s="354">
        <f>SUM(J192:J192)</f>
        <v>0.21208828625604109</v>
      </c>
      <c r="K191" s="354">
        <f>SUM(K192:K192)</f>
        <v>0.22761995441204111</v>
      </c>
      <c r="L191" s="354">
        <f>SUM(L192:L192)</f>
        <v>0.24980551610404109</v>
      </c>
      <c r="M191" s="354"/>
      <c r="N191" s="352">
        <f t="shared" si="85"/>
        <v>0.18997999760028358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7">0.020833*C190</f>
        <v>0.11146833415103388</v>
      </c>
      <c r="D192" s="246">
        <f t="shared" si="107"/>
        <v>0.11911821175103389</v>
      </c>
      <c r="E192" s="246">
        <f t="shared" si="107"/>
        <v>0.17260750129204108</v>
      </c>
      <c r="F192" s="246">
        <f t="shared" si="107"/>
        <v>0</v>
      </c>
      <c r="G192" s="246">
        <f t="shared" si="107"/>
        <v>0.19172611205604109</v>
      </c>
      <c r="H192" s="34"/>
      <c r="I192" s="39"/>
      <c r="J192" s="246">
        <f>0.020833*J190</f>
        <v>0.21208828625604109</v>
      </c>
      <c r="K192" s="246">
        <f t="shared" ref="K192:L192" si="108">0.020833*K190</f>
        <v>0.22761995441204111</v>
      </c>
      <c r="L192" s="246">
        <f t="shared" si="108"/>
        <v>0.24980551610404109</v>
      </c>
      <c r="M192" s="39"/>
      <c r="N192" s="246">
        <f t="shared" si="85"/>
        <v>0.18997999760028358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0.34369358441855047</v>
      </c>
      <c r="D193" s="354">
        <f>SUM(D194,D195)</f>
        <v>0.3672806764185505</v>
      </c>
      <c r="E193" s="354">
        <f t="shared" ref="E193:L193" si="109">SUM(E194,E195)</f>
        <v>0.53220577187607443</v>
      </c>
      <c r="F193" s="354">
        <f t="shared" si="109"/>
        <v>0</v>
      </c>
      <c r="G193" s="354">
        <f t="shared" si="109"/>
        <v>0.59115474525607448</v>
      </c>
      <c r="H193" s="354"/>
      <c r="I193" s="354"/>
      <c r="J193" s="354">
        <f t="shared" si="109"/>
        <v>0.65393803425607455</v>
      </c>
      <c r="K193" s="354">
        <f t="shared" si="109"/>
        <v>0.70182728227607449</v>
      </c>
      <c r="L193" s="354">
        <f t="shared" si="109"/>
        <v>0.77023267541607454</v>
      </c>
      <c r="M193" s="354"/>
      <c r="N193" s="352">
        <f t="shared" si="85"/>
        <v>0.58577089933539184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0.11146833415103388</v>
      </c>
      <c r="D194" s="39">
        <f t="shared" ref="D194:L194" si="110">D192</f>
        <v>0.11911821175103389</v>
      </c>
      <c r="E194" s="39">
        <f t="shared" si="110"/>
        <v>0.17260750129204108</v>
      </c>
      <c r="F194" s="39">
        <f t="shared" si="110"/>
        <v>0</v>
      </c>
      <c r="G194" s="39">
        <f>G192</f>
        <v>0.19172611205604109</v>
      </c>
      <c r="H194" s="39"/>
      <c r="I194" s="39"/>
      <c r="J194" s="39">
        <f t="shared" si="110"/>
        <v>0.21208828625604109</v>
      </c>
      <c r="K194" s="39">
        <f t="shared" si="110"/>
        <v>0.22761995441204111</v>
      </c>
      <c r="L194" s="39">
        <f t="shared" si="110"/>
        <v>0.24980551610404109</v>
      </c>
      <c r="M194" s="39"/>
      <c r="N194" s="246">
        <f t="shared" si="85"/>
        <v>0.18997999760028358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0.23222525026751659</v>
      </c>
      <c r="D195" s="246">
        <f t="shared" ref="D195:G195" si="111">0.043402*D190</f>
        <v>0.2481624646675166</v>
      </c>
      <c r="E195" s="246">
        <f t="shared" si="111"/>
        <v>0.35959827058403337</v>
      </c>
      <c r="F195" s="246">
        <f t="shared" si="111"/>
        <v>0</v>
      </c>
      <c r="G195" s="246">
        <f t="shared" si="111"/>
        <v>0.39942863320003341</v>
      </c>
      <c r="H195" s="34"/>
      <c r="I195" s="34"/>
      <c r="J195" s="246">
        <f t="shared" ref="J195:L195" si="112">0.043402*J190</f>
        <v>0.4418497480000334</v>
      </c>
      <c r="K195" s="246">
        <f t="shared" si="112"/>
        <v>0.47420732786403341</v>
      </c>
      <c r="L195" s="246">
        <f t="shared" si="112"/>
        <v>0.52042715931203343</v>
      </c>
      <c r="M195" s="39"/>
      <c r="N195" s="246">
        <f t="shared" si="85"/>
        <v>0.39579090173510817</v>
      </c>
      <c r="O195" s="246"/>
    </row>
    <row r="196" spans="1:16" ht="28.8" x14ac:dyDescent="0.3">
      <c r="A196" s="370">
        <v>10</v>
      </c>
      <c r="B196" s="371" t="s">
        <v>134</v>
      </c>
      <c r="C196" s="510">
        <v>2.46E-2</v>
      </c>
      <c r="D196" s="510">
        <v>2.46E-2</v>
      </c>
      <c r="E196" s="510">
        <v>2.46E-2</v>
      </c>
      <c r="F196" s="510">
        <v>0</v>
      </c>
      <c r="G196" s="510">
        <v>2.46E-2</v>
      </c>
      <c r="H196" s="510">
        <v>0</v>
      </c>
      <c r="I196" s="510">
        <v>0</v>
      </c>
      <c r="J196" s="510">
        <v>2.46E-2</v>
      </c>
      <c r="K196" s="510">
        <v>2.46E-2</v>
      </c>
      <c r="L196" s="510">
        <v>2.46E-2</v>
      </c>
      <c r="M196" s="373"/>
      <c r="N196" s="374">
        <f t="shared" si="85"/>
        <v>2.46E-2</v>
      </c>
    </row>
    <row r="197" spans="1:16" ht="18" x14ac:dyDescent="0.3">
      <c r="A197" s="579" t="s">
        <v>60</v>
      </c>
      <c r="B197" s="579"/>
      <c r="C197" s="340">
        <f>SUM(C188,C190,C196)</f>
        <v>5.8303275668695838</v>
      </c>
      <c r="D197" s="340">
        <f t="shared" ref="D197:L197" si="113">SUM(D188,D190,D196)</f>
        <v>6.2287645364695843</v>
      </c>
      <c r="E197" s="340">
        <f t="shared" si="113"/>
        <v>9.0147058998681135</v>
      </c>
      <c r="F197" s="340">
        <f t="shared" si="113"/>
        <v>0</v>
      </c>
      <c r="G197" s="340">
        <f t="shared" si="113"/>
        <v>10.010481484012114</v>
      </c>
      <c r="H197" s="340">
        <f t="shared" si="113"/>
        <v>0</v>
      </c>
      <c r="I197" s="340">
        <f t="shared" si="113"/>
        <v>0</v>
      </c>
      <c r="J197" s="340">
        <f t="shared" si="113"/>
        <v>11.071026947212115</v>
      </c>
      <c r="K197" s="340">
        <f t="shared" si="113"/>
        <v>11.879979863388115</v>
      </c>
      <c r="L197" s="340">
        <f t="shared" si="113"/>
        <v>13.035494818220114</v>
      </c>
      <c r="M197" s="356"/>
      <c r="N197" s="467">
        <f t="shared" si="85"/>
        <v>9.9195366887219567</v>
      </c>
      <c r="O197" t="s">
        <v>339</v>
      </c>
      <c r="P197"/>
    </row>
    <row r="198" spans="1:16" ht="15.6" x14ac:dyDescent="0.3">
      <c r="L198" s="336" t="s">
        <v>150</v>
      </c>
      <c r="N198" s="337">
        <f>N197/SUM($N$101,$N$149,$N$197)</f>
        <v>0.34805398411577676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EBE3-9AF6-4728-B27C-D97C73CA34F6}">
  <dimension ref="A1:P204"/>
  <sheetViews>
    <sheetView workbookViewId="0">
      <selection activeCell="A2" sqref="A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346</v>
      </c>
      <c r="B1" s="535"/>
      <c r="C1" s="1" t="s">
        <v>340</v>
      </c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97</v>
      </c>
      <c r="E5" s="417">
        <f t="shared" si="0"/>
        <v>310</v>
      </c>
      <c r="F5" s="417">
        <f t="shared" si="0"/>
        <v>5</v>
      </c>
      <c r="G5" s="417">
        <f t="shared" si="0"/>
        <v>194</v>
      </c>
      <c r="H5" s="456">
        <f t="shared" si="0"/>
        <v>6</v>
      </c>
      <c r="I5" s="417">
        <f t="shared" si="0"/>
        <v>21</v>
      </c>
      <c r="J5" s="417">
        <f t="shared" si="0"/>
        <v>176</v>
      </c>
      <c r="K5" s="417">
        <f t="shared" si="0"/>
        <v>18</v>
      </c>
      <c r="L5" s="417">
        <f t="shared" si="0"/>
        <v>147</v>
      </c>
      <c r="M5" s="604">
        <f>SUM(C5:L5)</f>
        <v>975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953722.52</v>
      </c>
      <c r="E7" s="401">
        <f t="shared" si="0"/>
        <v>2195724.7999999998</v>
      </c>
      <c r="F7" s="401">
        <f t="shared" si="0"/>
        <v>21903.55</v>
      </c>
      <c r="G7" s="401">
        <f t="shared" si="0"/>
        <v>1117102.44</v>
      </c>
      <c r="H7" s="401">
        <f t="shared" si="0"/>
        <v>28082.880000000001</v>
      </c>
      <c r="I7" s="401">
        <f t="shared" si="0"/>
        <v>155296.08000000002</v>
      </c>
      <c r="J7" s="401">
        <f t="shared" si="0"/>
        <v>1065491.98</v>
      </c>
      <c r="K7" s="401">
        <f t="shared" si="0"/>
        <v>67734.149999999994</v>
      </c>
      <c r="L7" s="401">
        <f t="shared" si="0"/>
        <v>728464.12</v>
      </c>
      <c r="M7" s="610">
        <f>SUM(C7:L7)</f>
        <v>6339413.0699999994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0.98793600000000004</v>
      </c>
      <c r="D9" s="405">
        <f t="shared" ref="D9:L9" si="1">SUM(D10:D15)</f>
        <v>1.3477336323973561</v>
      </c>
      <c r="E9" s="405">
        <f t="shared" si="1"/>
        <v>1.6253740463440409</v>
      </c>
      <c r="F9" s="405">
        <f t="shared" si="1"/>
        <v>2.3982390442079025</v>
      </c>
      <c r="G9" s="405">
        <f t="shared" si="1"/>
        <v>2.3967597985841302</v>
      </c>
      <c r="H9" s="405">
        <f t="shared" si="1"/>
        <v>2.85554</v>
      </c>
      <c r="I9" s="405">
        <f t="shared" si="1"/>
        <v>2.6413447637136751</v>
      </c>
      <c r="J9" s="405">
        <f t="shared" si="1"/>
        <v>3.3466634066772416</v>
      </c>
      <c r="K9" s="405">
        <f t="shared" si="1"/>
        <v>4.2296153692635103</v>
      </c>
      <c r="L9" s="405">
        <f t="shared" si="1"/>
        <v>4.5277437824485851</v>
      </c>
      <c r="M9" s="603">
        <f>SUM(M10:N15)</f>
        <v>2.4025926519598042</v>
      </c>
      <c r="N9" s="603"/>
      <c r="O9" s="406">
        <f t="shared" ref="O9:O47" si="2">M9/$M$47</f>
        <v>0.28182939835007265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0.6784</v>
      </c>
      <c r="D10" s="422">
        <f t="shared" si="4"/>
        <v>0.91894532889817904</v>
      </c>
      <c r="E10" s="422">
        <f t="shared" si="4"/>
        <v>1.0588749160409356</v>
      </c>
      <c r="F10" s="422">
        <f t="shared" si="4"/>
        <v>1.5129732426478815</v>
      </c>
      <c r="G10" s="422">
        <f t="shared" si="4"/>
        <v>1.5910301964392812</v>
      </c>
      <c r="H10" s="422">
        <f>IF(H$7 &gt; 0,(H64*H$61+H112*H$109+H160*H$157)/(SUM(H$157,H$109,H$61)),0)</f>
        <v>1.591</v>
      </c>
      <c r="I10" s="422">
        <f t="shared" si="4"/>
        <v>1.136928248420694</v>
      </c>
      <c r="J10" s="422">
        <f t="shared" si="4"/>
        <v>2.2155433484839553</v>
      </c>
      <c r="K10" s="422">
        <f t="shared" si="4"/>
        <v>2.4315000000000002</v>
      </c>
      <c r="L10" s="422">
        <f t="shared" si="4"/>
        <v>2.6057091721579919</v>
      </c>
      <c r="M10" s="600">
        <f t="shared" ref="M10:M15" si="5">(N64*$N$61+N112*$N$109+N160*$N$157)/$M$7</f>
        <v>1.5239015452045628</v>
      </c>
      <c r="N10" s="600"/>
      <c r="O10" s="423">
        <f t="shared" si="2"/>
        <v>0.17875700039264633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2.7136000000000004E-2</v>
      </c>
      <c r="D11" s="440">
        <f t="shared" si="4"/>
        <v>3.6757813155927153E-2</v>
      </c>
      <c r="E11" s="440">
        <f t="shared" si="4"/>
        <v>4.2354996641637423E-2</v>
      </c>
      <c r="F11" s="440">
        <f t="shared" si="4"/>
        <v>6.0518929705915256E-2</v>
      </c>
      <c r="G11" s="440">
        <f t="shared" si="4"/>
        <v>6.3641207857571241E-2</v>
      </c>
      <c r="H11" s="440">
        <f t="shared" ref="H11:H15" si="6">IF(H$7 &gt; 0,(H65*H$61+H113*H$109+H161*H$157)/(SUM(H$157,H$109,H$61)),0)</f>
        <v>6.3640000000000002E-2</v>
      </c>
      <c r="I11" s="440">
        <f t="shared" si="4"/>
        <v>6.8215694905241653E-2</v>
      </c>
      <c r="J11" s="440">
        <f t="shared" si="4"/>
        <v>8.8621733939358224E-2</v>
      </c>
      <c r="K11" s="440">
        <f t="shared" si="4"/>
        <v>9.7260000000000027E-2</v>
      </c>
      <c r="L11" s="440">
        <f t="shared" si="4"/>
        <v>0.10422836688631965</v>
      </c>
      <c r="M11" s="599">
        <f t="shared" si="5"/>
        <v>6.1513086561961479E-2</v>
      </c>
      <c r="N11" s="599"/>
      <c r="O11" s="441">
        <f t="shared" si="2"/>
        <v>7.2156202435199905E-3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4.1746063677934341E-2</v>
      </c>
      <c r="E12" s="440">
        <f t="shared" si="4"/>
        <v>3.7557040827702996E-2</v>
      </c>
      <c r="F12" s="440">
        <f t="shared" si="4"/>
        <v>0</v>
      </c>
      <c r="G12" s="440">
        <f t="shared" si="4"/>
        <v>1.5982538980041972E-2</v>
      </c>
      <c r="H12" s="440">
        <f t="shared" si="6"/>
        <v>0</v>
      </c>
      <c r="I12" s="440">
        <f t="shared" si="4"/>
        <v>5.68282484206942E-2</v>
      </c>
      <c r="J12" s="440">
        <f t="shared" si="4"/>
        <v>5.0253975463991761E-2</v>
      </c>
      <c r="K12" s="440">
        <f t="shared" si="4"/>
        <v>0.12160000000000001</v>
      </c>
      <c r="L12" s="440">
        <f t="shared" si="4"/>
        <v>5.5615433742982424E-2</v>
      </c>
      <c r="M12" s="599">
        <f t="shared" si="5"/>
        <v>3.9633630148666117E-2</v>
      </c>
      <c r="N12" s="599"/>
      <c r="O12" s="441">
        <f t="shared" si="2"/>
        <v>4.6491119208728632E-3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0.24990000000000004</v>
      </c>
      <c r="H13" s="422">
        <f t="shared" si="6"/>
        <v>0.24990000000000004</v>
      </c>
      <c r="I13" s="422">
        <f t="shared" si="4"/>
        <v>0.24989999999999998</v>
      </c>
      <c r="J13" s="422">
        <f t="shared" si="4"/>
        <v>0.29687167424197786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0.24464877703307639</v>
      </c>
      <c r="N13" s="600"/>
      <c r="O13" s="423">
        <f t="shared" si="2"/>
        <v>2.8697839220506581E-2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0.1704</v>
      </c>
      <c r="D14" s="440">
        <f t="shared" si="4"/>
        <v>0.18548442666531562</v>
      </c>
      <c r="E14" s="440">
        <f t="shared" si="4"/>
        <v>0.27218709283376497</v>
      </c>
      <c r="F14" s="440">
        <f t="shared" si="4"/>
        <v>0.56614687185410595</v>
      </c>
      <c r="G14" s="440">
        <f t="shared" si="4"/>
        <v>0.47620585530723575</v>
      </c>
      <c r="H14" s="440">
        <f t="shared" si="6"/>
        <v>0.95099999999999996</v>
      </c>
      <c r="I14" s="440">
        <f t="shared" si="4"/>
        <v>0.73887257196704514</v>
      </c>
      <c r="J14" s="440">
        <f t="shared" si="4"/>
        <v>0.69537267454795859</v>
      </c>
      <c r="K14" s="440">
        <f t="shared" si="4"/>
        <v>1.2823553692635103</v>
      </c>
      <c r="L14" s="440">
        <f t="shared" si="4"/>
        <v>1.4117908096612912</v>
      </c>
      <c r="M14" s="599">
        <f t="shared" si="5"/>
        <v>0.52332711697283363</v>
      </c>
      <c r="N14" s="599"/>
      <c r="O14" s="441">
        <f t="shared" si="2"/>
        <v>6.1387420958115585E-2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9.5684960387034702E-3</v>
      </c>
      <c r="N15" s="600"/>
      <c r="O15" s="423">
        <f t="shared" si="2"/>
        <v>1.1224056144112308E-3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3.4396762195999999</v>
      </c>
      <c r="D16" s="405">
        <f t="shared" si="7"/>
        <v>3.3662997650831903</v>
      </c>
      <c r="E16" s="405">
        <f t="shared" si="7"/>
        <v>5.2259707624220049</v>
      </c>
      <c r="F16" s="405">
        <f t="shared" si="7"/>
        <v>5.163985969580831</v>
      </c>
      <c r="G16" s="405">
        <f t="shared" si="7"/>
        <v>5.1899313108171157</v>
      </c>
      <c r="H16" s="405">
        <f t="shared" si="7"/>
        <v>5.0469447242999994</v>
      </c>
      <c r="I16" s="405">
        <f t="shared" si="7"/>
        <v>5.5585589805241993</v>
      </c>
      <c r="J16" s="405">
        <f t="shared" si="7"/>
        <v>5.2001319060630173</v>
      </c>
      <c r="K16" s="405">
        <f t="shared" si="7"/>
        <v>5.3001168276488935</v>
      </c>
      <c r="L16" s="405">
        <f t="shared" si="7"/>
        <v>5.2396876921477054</v>
      </c>
      <c r="M16" s="603">
        <f>SUM(M17:N19,M23:N24)</f>
        <v>4.9433508579577925</v>
      </c>
      <c r="N16" s="603"/>
      <c r="O16" s="406">
        <f t="shared" si="2"/>
        <v>0.57986591984085867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1.8371999999999999</v>
      </c>
      <c r="D17" s="422">
        <f t="shared" si="8"/>
        <v>1.7910255131513513</v>
      </c>
      <c r="E17" s="422">
        <f t="shared" si="8"/>
        <v>2.7001763275629989</v>
      </c>
      <c r="F17" s="422">
        <f t="shared" si="8"/>
        <v>2.6600662286706953</v>
      </c>
      <c r="G17" s="422">
        <f t="shared" si="8"/>
        <v>2.6785900910278202</v>
      </c>
      <c r="H17" s="422">
        <f t="shared" ref="H17:H24" si="9">IF(H$7 &gt; 0,(H71*H$61+H119*H$109+H167*H$157)/(SUM(H$157,H$109,H$61)),0)</f>
        <v>2.5951</v>
      </c>
      <c r="I17" s="422">
        <f t="shared" si="8"/>
        <v>2.8666009680733731</v>
      </c>
      <c r="J17" s="422">
        <f t="shared" si="8"/>
        <v>2.6838471216723754</v>
      </c>
      <c r="K17" s="422">
        <f t="shared" si="8"/>
        <v>2.7446085463536494</v>
      </c>
      <c r="L17" s="422">
        <f t="shared" si="8"/>
        <v>2.7084084585579866</v>
      </c>
      <c r="M17" s="600">
        <f t="shared" ref="M17:M24" si="10">(N71*$N$61+N119*$N$109+N167*$N$157)/$M$7</f>
        <v>2.5609439426095011</v>
      </c>
      <c r="N17" s="600"/>
      <c r="O17" s="423">
        <f t="shared" si="2"/>
        <v>0.3004043527583275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0.77877621959999999</v>
      </c>
      <c r="D18" s="440">
        <f t="shared" si="8"/>
        <v>0.75920317784626579</v>
      </c>
      <c r="E18" s="440">
        <f t="shared" si="8"/>
        <v>1.1445858440196626</v>
      </c>
      <c r="F18" s="440">
        <f t="shared" si="8"/>
        <v>1.1275834538699072</v>
      </c>
      <c r="G18" s="440">
        <f t="shared" si="8"/>
        <v>1.1354355894560559</v>
      </c>
      <c r="H18" s="440">
        <f t="shared" si="9"/>
        <v>1.1000447243</v>
      </c>
      <c r="I18" s="440">
        <f t="shared" si="8"/>
        <v>1.2151320841595263</v>
      </c>
      <c r="J18" s="440">
        <f t="shared" si="8"/>
        <v>1.1376640079470683</v>
      </c>
      <c r="K18" s="440">
        <f t="shared" si="8"/>
        <v>1.1634203505394876</v>
      </c>
      <c r="L18" s="440">
        <f t="shared" si="8"/>
        <v>1.1480753867235207</v>
      </c>
      <c r="M18" s="599">
        <f t="shared" si="10"/>
        <v>1.0855662106645694</v>
      </c>
      <c r="N18" s="599"/>
      <c r="O18" s="441">
        <f t="shared" si="2"/>
        <v>0.12733930230378573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0.59670000000000001</v>
      </c>
      <c r="D19" s="422">
        <f t="shared" si="8"/>
        <v>0.59385878270862258</v>
      </c>
      <c r="E19" s="422">
        <f t="shared" si="8"/>
        <v>1.036259996854797</v>
      </c>
      <c r="F19" s="422">
        <f t="shared" si="8"/>
        <v>1.0354725663648128</v>
      </c>
      <c r="G19" s="422">
        <f t="shared" si="8"/>
        <v>1.0333402233782605</v>
      </c>
      <c r="H19" s="422">
        <f t="shared" si="9"/>
        <v>1.0186999999999999</v>
      </c>
      <c r="I19" s="422">
        <f t="shared" si="8"/>
        <v>1.1098773599114671</v>
      </c>
      <c r="J19" s="422">
        <f t="shared" si="8"/>
        <v>1.0353768300423998</v>
      </c>
      <c r="K19" s="422">
        <f t="shared" si="8"/>
        <v>1.0422363685083522</v>
      </c>
      <c r="L19" s="422">
        <f t="shared" si="8"/>
        <v>1.0373482672502798</v>
      </c>
      <c r="M19" s="600">
        <f t="shared" si="10"/>
        <v>0.9705440915980571</v>
      </c>
      <c r="N19" s="600"/>
      <c r="O19" s="423">
        <f t="shared" si="2"/>
        <v>0.11384695494851384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0.53300000000000003</v>
      </c>
      <c r="D20" s="440">
        <f t="shared" si="8"/>
        <v>0.53044551105912863</v>
      </c>
      <c r="E20" s="440">
        <f t="shared" si="8"/>
        <v>0.92554218211134665</v>
      </c>
      <c r="F20" s="440">
        <f t="shared" si="8"/>
        <v>0.92484150016778111</v>
      </c>
      <c r="G20" s="440">
        <f t="shared" si="8"/>
        <v>0.92294137874768234</v>
      </c>
      <c r="H20" s="440">
        <f t="shared" si="9"/>
        <v>0.90990000000000004</v>
      </c>
      <c r="I20" s="440">
        <f t="shared" si="8"/>
        <v>0.99597114939411213</v>
      </c>
      <c r="J20" s="440">
        <f t="shared" si="8"/>
        <v>0.92475570414523434</v>
      </c>
      <c r="K20" s="440">
        <f t="shared" si="8"/>
        <v>0.93086566089631306</v>
      </c>
      <c r="L20" s="440">
        <f t="shared" si="8"/>
        <v>0.92651156066272689</v>
      </c>
      <c r="M20" s="599">
        <f t="shared" si="10"/>
        <v>0.86696912947021454</v>
      </c>
      <c r="N20" s="599"/>
      <c r="O20" s="441">
        <f t="shared" si="2"/>
        <v>0.10169738426002836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5.6500000000000002E-2</v>
      </c>
      <c r="D21" s="422">
        <f t="shared" si="8"/>
        <v>5.6239337863176399E-2</v>
      </c>
      <c r="E21" s="422">
        <f t="shared" si="8"/>
        <v>9.8193066620643907E-2</v>
      </c>
      <c r="F21" s="422">
        <f t="shared" si="8"/>
        <v>9.811133825338815E-2</v>
      </c>
      <c r="G21" s="422">
        <f t="shared" si="8"/>
        <v>9.791087835328692E-2</v>
      </c>
      <c r="H21" s="422">
        <f t="shared" si="9"/>
        <v>9.6500000000000002E-2</v>
      </c>
      <c r="I21" s="422">
        <f t="shared" si="8"/>
        <v>0.10102146525527238</v>
      </c>
      <c r="J21" s="422">
        <f t="shared" si="8"/>
        <v>9.8106103171231751E-2</v>
      </c>
      <c r="K21" s="422">
        <f t="shared" si="8"/>
        <v>9.8770707612039127E-2</v>
      </c>
      <c r="L21" s="422">
        <f t="shared" si="8"/>
        <v>9.8298275615825798E-2</v>
      </c>
      <c r="M21" s="600">
        <f t="shared" si="10"/>
        <v>9.1858090064952977E-2</v>
      </c>
      <c r="N21" s="600"/>
      <c r="O21" s="423">
        <f t="shared" si="2"/>
        <v>1.0775155844864208E-2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7.1999999999999998E-3</v>
      </c>
      <c r="D22" s="440">
        <f t="shared" si="8"/>
        <v>7.173933786317639E-3</v>
      </c>
      <c r="E22" s="440">
        <f t="shared" si="8"/>
        <v>1.2524748122806647E-2</v>
      </c>
      <c r="F22" s="440">
        <f t="shared" si="8"/>
        <v>1.251972794364384E-2</v>
      </c>
      <c r="G22" s="440">
        <f t="shared" si="8"/>
        <v>1.2487966277291453E-2</v>
      </c>
      <c r="H22" s="440">
        <f t="shared" si="9"/>
        <v>1.2299999999999998E-2</v>
      </c>
      <c r="I22" s="440">
        <f t="shared" si="8"/>
        <v>1.2884745262082596E-2</v>
      </c>
      <c r="J22" s="440">
        <f t="shared" si="8"/>
        <v>1.2515022725933609E-2</v>
      </c>
      <c r="K22" s="440">
        <f t="shared" si="8"/>
        <v>1.2600000000000002E-2</v>
      </c>
      <c r="L22" s="440">
        <f t="shared" si="8"/>
        <v>1.25384309717272E-2</v>
      </c>
      <c r="M22" s="599">
        <f t="shared" si="10"/>
        <v>1.171687206288957E-2</v>
      </c>
      <c r="N22" s="599"/>
      <c r="O22" s="441">
        <f t="shared" si="2"/>
        <v>1.3744148436212679E-3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0.17199999999999999</v>
      </c>
      <c r="D23" s="422">
        <f t="shared" si="8"/>
        <v>0.16855114350345843</v>
      </c>
      <c r="E23" s="422">
        <f t="shared" si="8"/>
        <v>0.2640581041576795</v>
      </c>
      <c r="F23" s="422">
        <f t="shared" si="8"/>
        <v>0.26118616918262111</v>
      </c>
      <c r="G23" s="422">
        <f t="shared" si="8"/>
        <v>0.26232977681079989</v>
      </c>
      <c r="H23" s="422">
        <f t="shared" si="9"/>
        <v>0.25540000000000002</v>
      </c>
      <c r="I23" s="422">
        <f t="shared" si="8"/>
        <v>0.28102936417970109</v>
      </c>
      <c r="J23" s="422">
        <f t="shared" si="8"/>
        <v>0.26284772582708693</v>
      </c>
      <c r="K23" s="422">
        <f t="shared" si="8"/>
        <v>0.2676131643343867</v>
      </c>
      <c r="L23" s="422">
        <f t="shared" si="8"/>
        <v>0.26471537346822238</v>
      </c>
      <c r="M23" s="600">
        <f t="shared" si="10"/>
        <v>0.24957716373418151</v>
      </c>
      <c r="N23" s="600"/>
      <c r="O23" s="423">
        <f t="shared" si="2"/>
        <v>2.9275949811861286E-2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5.5E-2</v>
      </c>
      <c r="D24" s="440">
        <f t="shared" si="8"/>
        <v>5.3661147873492597E-2</v>
      </c>
      <c r="E24" s="440">
        <f t="shared" si="8"/>
        <v>8.089048982686721E-2</v>
      </c>
      <c r="F24" s="440">
        <f t="shared" si="8"/>
        <v>7.9677551492794554E-2</v>
      </c>
      <c r="G24" s="440">
        <f t="shared" si="8"/>
        <v>8.0235630144179074E-2</v>
      </c>
      <c r="H24" s="440">
        <f t="shared" si="9"/>
        <v>7.7700000000000005E-2</v>
      </c>
      <c r="I24" s="440">
        <f t="shared" si="8"/>
        <v>8.5919204200131757E-2</v>
      </c>
      <c r="J24" s="440">
        <f t="shared" si="8"/>
        <v>8.0396220574086352E-2</v>
      </c>
      <c r="K24" s="440">
        <f t="shared" si="8"/>
        <v>8.2238397913017305E-2</v>
      </c>
      <c r="L24" s="440">
        <f t="shared" si="8"/>
        <v>8.114020614769607E-2</v>
      </c>
      <c r="M24" s="599">
        <f t="shared" si="10"/>
        <v>7.6719449351483907E-2</v>
      </c>
      <c r="N24" s="599"/>
      <c r="O24" s="441">
        <f t="shared" si="2"/>
        <v>8.9993600183704038E-3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0.38049999999999995</v>
      </c>
      <c r="D25" s="405">
        <f t="shared" ref="D25:L25" si="11">SUM(D26:D28)</f>
        <v>0.39299429557246901</v>
      </c>
      <c r="E25" s="405">
        <f t="shared" si="11"/>
        <v>0.49126301324510258</v>
      </c>
      <c r="F25" s="405">
        <f t="shared" si="11"/>
        <v>0.49211383081737892</v>
      </c>
      <c r="G25" s="405">
        <f t="shared" si="11"/>
        <v>0.49243087758093163</v>
      </c>
      <c r="H25" s="405">
        <f t="shared" si="11"/>
        <v>0.49790000000000001</v>
      </c>
      <c r="I25" s="405">
        <f>SUM(I26:I28)</f>
        <v>1.0949943621307119</v>
      </c>
      <c r="J25" s="405">
        <f t="shared" si="11"/>
        <v>0.49176941732025048</v>
      </c>
      <c r="K25" s="405">
        <f t="shared" si="11"/>
        <v>0.48886867820737401</v>
      </c>
      <c r="L25" s="405">
        <f t="shared" si="11"/>
        <v>0.49082480857396249</v>
      </c>
      <c r="M25" s="603">
        <f>SUM(M26:N28)</f>
        <v>0.49141308838611458</v>
      </c>
      <c r="N25" s="603"/>
      <c r="O25" s="406">
        <f t="shared" si="2"/>
        <v>5.7643835266140142E-2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0.19529999999999997</v>
      </c>
      <c r="D26" s="422">
        <f t="shared" si="12"/>
        <v>0.19115311255206599</v>
      </c>
      <c r="E26" s="422">
        <f t="shared" si="12"/>
        <v>0.29678588872977169</v>
      </c>
      <c r="F26" s="422">
        <f t="shared" si="12"/>
        <v>0.29326508095719644</v>
      </c>
      <c r="G26" s="422">
        <f t="shared" si="12"/>
        <v>0.29473606773072669</v>
      </c>
      <c r="H26" s="422">
        <f t="shared" ref="H26:H29" si="13">IF(H$7 &gt; 0,(H80*H$61+H128*H$109+H176*H$157)/(SUM(H$157,H$109,H$61)),0)</f>
        <v>0.28660000000000002</v>
      </c>
      <c r="I26" s="422">
        <f t="shared" si="12"/>
        <v>0.31569659364872571</v>
      </c>
      <c r="J26" s="422">
        <f t="shared" si="12"/>
        <v>0.29531759459888191</v>
      </c>
      <c r="K26" s="422">
        <f t="shared" si="12"/>
        <v>0.30100307090293449</v>
      </c>
      <c r="L26" s="422">
        <f t="shared" si="12"/>
        <v>0.29756604287936655</v>
      </c>
      <c r="M26" s="600">
        <f>(N80*$N$61+N128*$N$109+N176*$N$157)/$M$7</f>
        <v>0.28073252115309788</v>
      </c>
      <c r="N26" s="600"/>
      <c r="O26" s="423">
        <f t="shared" si="2"/>
        <v>3.2930541708491114E-2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0.18519999999999998</v>
      </c>
      <c r="D27" s="440">
        <f t="shared" si="12"/>
        <v>0.20184118302040302</v>
      </c>
      <c r="E27" s="440">
        <f t="shared" si="12"/>
        <v>0.19447712451533089</v>
      </c>
      <c r="F27" s="440">
        <f t="shared" si="12"/>
        <v>0.19884874986018247</v>
      </c>
      <c r="G27" s="440">
        <f t="shared" si="12"/>
        <v>0.19769480985020496</v>
      </c>
      <c r="H27" s="440">
        <f t="shared" si="13"/>
        <v>0.21129999999999999</v>
      </c>
      <c r="I27" s="440">
        <f t="shared" si="12"/>
        <v>0.20649776848198614</v>
      </c>
      <c r="J27" s="440">
        <f t="shared" si="12"/>
        <v>0.19645182272136857</v>
      </c>
      <c r="K27" s="440">
        <f t="shared" si="12"/>
        <v>0.18786560730443952</v>
      </c>
      <c r="L27" s="440">
        <f t="shared" si="12"/>
        <v>0.19325876569459591</v>
      </c>
      <c r="M27" s="599">
        <f>(N81*$N$61+N129*$N$109+N177*$N$157)/$M$7</f>
        <v>0.19664873279633124</v>
      </c>
      <c r="N27" s="599"/>
      <c r="O27" s="441">
        <f t="shared" si="2"/>
        <v>2.3067328539894925E-2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0.57279999999999986</v>
      </c>
      <c r="J28" s="422"/>
      <c r="K28" s="422"/>
      <c r="L28" s="422"/>
      <c r="M28" s="600">
        <f>(N82*$N$61+N130*$N$109+N178*$N$157)/$M$7</f>
        <v>1.4031834436685476E-2</v>
      </c>
      <c r="N28" s="600"/>
      <c r="O28" s="423">
        <f t="shared" si="2"/>
        <v>1.6459650177541036E-3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0.57279999999999986</v>
      </c>
      <c r="J29" s="440"/>
      <c r="K29" s="440"/>
      <c r="L29" s="440"/>
      <c r="M29" s="599">
        <f>(N83*$N$61+N131*$N$109+N179*$N$157)/$M$7</f>
        <v>1.4031834436685476E-2</v>
      </c>
      <c r="N29" s="599"/>
      <c r="O29" s="441">
        <f t="shared" si="2"/>
        <v>1.6459650177541036E-3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0.40901649029693277</v>
      </c>
      <c r="D38" s="405">
        <f t="shared" si="21"/>
        <v>0.43444463179263393</v>
      </c>
      <c r="E38" s="405">
        <f t="shared" si="21"/>
        <v>0.62462096220284447</v>
      </c>
      <c r="F38" s="405">
        <f t="shared" si="21"/>
        <v>0.68516649683295283</v>
      </c>
      <c r="G38" s="405">
        <f t="shared" si="21"/>
        <v>0.68727474918859988</v>
      </c>
      <c r="H38" s="405">
        <f t="shared" si="21"/>
        <v>0.71460392772675241</v>
      </c>
      <c r="I38" s="405">
        <f t="shared" si="21"/>
        <v>0.79069839211256288</v>
      </c>
      <c r="J38" s="405">
        <f t="shared" si="21"/>
        <v>0.76889262445678752</v>
      </c>
      <c r="K38" s="405">
        <f t="shared" si="21"/>
        <v>0.8522623392446893</v>
      </c>
      <c r="L38" s="405">
        <f t="shared" si="21"/>
        <v>0.87264934549672724</v>
      </c>
      <c r="M38" s="603">
        <f t="shared" si="20"/>
        <v>0.66670825110450038</v>
      </c>
      <c r="N38" s="603"/>
      <c r="O38" s="406">
        <f t="shared" si="2"/>
        <v>7.8206343106286186E-2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4.8081122195999999</v>
      </c>
      <c r="D40" s="434">
        <f t="shared" si="24"/>
        <v>5.1070276930530154</v>
      </c>
      <c r="E40" s="434">
        <f t="shared" si="24"/>
        <v>7.3426078220111481</v>
      </c>
      <c r="F40" s="434">
        <f t="shared" si="24"/>
        <v>8.0543388446061126</v>
      </c>
      <c r="G40" s="434">
        <f t="shared" si="24"/>
        <v>8.0791219869821767</v>
      </c>
      <c r="H40" s="434">
        <f t="shared" si="23"/>
        <v>8.4003847242999985</v>
      </c>
      <c r="I40" s="434">
        <f t="shared" si="24"/>
        <v>9.2948981063685867</v>
      </c>
      <c r="J40" s="434">
        <f t="shared" si="24"/>
        <v>9.0385647300605108</v>
      </c>
      <c r="K40" s="434">
        <f t="shared" si="24"/>
        <v>10.018600875119777</v>
      </c>
      <c r="L40" s="434">
        <f t="shared" si="24"/>
        <v>10.258256283170253</v>
      </c>
      <c r="M40" s="597">
        <f t="shared" si="20"/>
        <v>7.8373565983037112</v>
      </c>
      <c r="N40" s="597"/>
      <c r="O40" s="435">
        <f t="shared" si="2"/>
        <v>0.91933915345707151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0.10016740187092679</v>
      </c>
      <c r="D41" s="427">
        <f t="shared" si="25"/>
        <v>0.10639470792937347</v>
      </c>
      <c r="E41" s="427">
        <f t="shared" si="25"/>
        <v>0.15296854875595828</v>
      </c>
      <c r="F41" s="427">
        <f t="shared" si="25"/>
        <v>0.16779604114967914</v>
      </c>
      <c r="G41" s="427">
        <f t="shared" si="25"/>
        <v>0.16831234835479972</v>
      </c>
      <c r="H41" s="427">
        <f t="shared" si="23"/>
        <v>0.17500521496134189</v>
      </c>
      <c r="I41" s="427">
        <f t="shared" si="25"/>
        <v>0.19364061224997675</v>
      </c>
      <c r="J41" s="427">
        <f t="shared" si="25"/>
        <v>0.18830041902135058</v>
      </c>
      <c r="K41" s="427">
        <f t="shared" si="25"/>
        <v>0.20871751203137032</v>
      </c>
      <c r="L41" s="427">
        <f t="shared" si="25"/>
        <v>0.21371025314728592</v>
      </c>
      <c r="M41" s="598">
        <f t="shared" si="20"/>
        <v>0.16327565001246125</v>
      </c>
      <c r="N41" s="598"/>
      <c r="O41" s="428">
        <f t="shared" si="2"/>
        <v>1.9152592583971173E-2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0.10016740187092679</v>
      </c>
      <c r="D42" s="440">
        <f t="shared" si="26"/>
        <v>0.10639470792937347</v>
      </c>
      <c r="E42" s="440">
        <f t="shared" si="26"/>
        <v>0.15296854875595828</v>
      </c>
      <c r="F42" s="440">
        <f t="shared" si="26"/>
        <v>0.16779604114967914</v>
      </c>
      <c r="G42" s="440">
        <f t="shared" si="26"/>
        <v>0.16831234835479972</v>
      </c>
      <c r="H42" s="440">
        <f t="shared" si="23"/>
        <v>0.17500521496134189</v>
      </c>
      <c r="I42" s="440">
        <f t="shared" si="26"/>
        <v>0.19364061224997675</v>
      </c>
      <c r="J42" s="440">
        <f t="shared" si="26"/>
        <v>0.18830041902135058</v>
      </c>
      <c r="K42" s="440">
        <f t="shared" si="26"/>
        <v>0.20871751203137032</v>
      </c>
      <c r="L42" s="440">
        <f t="shared" si="26"/>
        <v>0.21371025314728592</v>
      </c>
      <c r="M42" s="599">
        <f t="shared" si="20"/>
        <v>0.16327565001246125</v>
      </c>
      <c r="N42" s="599"/>
      <c r="O42" s="441">
        <f t="shared" si="2"/>
        <v>1.9152592583971173E-2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0.308849088426006</v>
      </c>
      <c r="D43" s="427">
        <f t="shared" ref="D43:L43" si="27">SUM(D44,D45)</f>
        <v>0.32804992386326048</v>
      </c>
      <c r="E43" s="427">
        <f t="shared" si="27"/>
        <v>0.47165241344688619</v>
      </c>
      <c r="F43" s="427">
        <f t="shared" si="27"/>
        <v>0.51737045568327367</v>
      </c>
      <c r="G43" s="427">
        <f t="shared" si="27"/>
        <v>0.51896240083380019</v>
      </c>
      <c r="H43" s="427">
        <f t="shared" si="23"/>
        <v>0.53959871276541049</v>
      </c>
      <c r="I43" s="427">
        <f t="shared" si="27"/>
        <v>0.59705777986258612</v>
      </c>
      <c r="J43" s="427">
        <f t="shared" si="27"/>
        <v>0.58059220543543688</v>
      </c>
      <c r="K43" s="427">
        <f t="shared" si="27"/>
        <v>0.64354482721331896</v>
      </c>
      <c r="L43" s="427">
        <f t="shared" si="27"/>
        <v>0.65893909234944126</v>
      </c>
      <c r="M43" s="598">
        <f t="shared" si="20"/>
        <v>0.50343260109203891</v>
      </c>
      <c r="N43" s="598"/>
      <c r="O43" s="428">
        <f t="shared" si="2"/>
        <v>5.9053750522314992E-2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0.10016740187092679</v>
      </c>
      <c r="D44" s="440">
        <f t="shared" si="28"/>
        <v>0.10639470792937347</v>
      </c>
      <c r="E44" s="440">
        <f t="shared" si="28"/>
        <v>0.15296854875595828</v>
      </c>
      <c r="F44" s="440">
        <f t="shared" si="28"/>
        <v>0.16779604114967914</v>
      </c>
      <c r="G44" s="440">
        <f t="shared" si="28"/>
        <v>0.16831234835479972</v>
      </c>
      <c r="H44" s="440">
        <f t="shared" si="23"/>
        <v>0.17500521496134189</v>
      </c>
      <c r="I44" s="440">
        <f t="shared" si="28"/>
        <v>0.19364061224997675</v>
      </c>
      <c r="J44" s="440">
        <f t="shared" si="28"/>
        <v>0.18830041902135058</v>
      </c>
      <c r="K44" s="440">
        <f t="shared" si="28"/>
        <v>0.20871751203137032</v>
      </c>
      <c r="L44" s="440">
        <f t="shared" si="28"/>
        <v>0.21371025314728592</v>
      </c>
      <c r="M44" s="599">
        <f t="shared" si="20"/>
        <v>0.16327565001246125</v>
      </c>
      <c r="N44" s="599"/>
      <c r="O44" s="441">
        <f t="shared" si="2"/>
        <v>1.9152592583971173E-2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0.20868168655507918</v>
      </c>
      <c r="D45" s="422">
        <f t="shared" si="28"/>
        <v>0.22165521593388698</v>
      </c>
      <c r="E45" s="422">
        <f t="shared" si="28"/>
        <v>0.31868386469092791</v>
      </c>
      <c r="F45" s="422">
        <f t="shared" si="28"/>
        <v>0.3495744145335945</v>
      </c>
      <c r="G45" s="422">
        <f t="shared" si="28"/>
        <v>0.3506500524790005</v>
      </c>
      <c r="H45" s="422">
        <f t="shared" si="23"/>
        <v>0.36459349780406858</v>
      </c>
      <c r="I45" s="422">
        <f t="shared" si="28"/>
        <v>0.40341716761260937</v>
      </c>
      <c r="J45" s="422">
        <f t="shared" si="28"/>
        <v>0.39229178641408624</v>
      </c>
      <c r="K45" s="422">
        <f t="shared" si="28"/>
        <v>0.43482731518194867</v>
      </c>
      <c r="L45" s="422">
        <f t="shared" si="28"/>
        <v>0.44522883920215534</v>
      </c>
      <c r="M45" s="600">
        <f t="shared" si="20"/>
        <v>0.34015695107957772</v>
      </c>
      <c r="N45" s="600"/>
      <c r="O45" s="423">
        <f t="shared" si="2"/>
        <v>3.9901157938343819E-2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2.1899999999999996E-2</v>
      </c>
      <c r="D46" s="446">
        <f t="shared" si="28"/>
        <v>2.0488706050476816E-2</v>
      </c>
      <c r="E46" s="446">
        <f t="shared" si="28"/>
        <v>2.1108134333592259E-2</v>
      </c>
      <c r="F46" s="446">
        <f t="shared" si="28"/>
        <v>2.0725397070337916E-2</v>
      </c>
      <c r="G46" s="446">
        <f t="shared" si="28"/>
        <v>2.0836847852556836E-2</v>
      </c>
      <c r="H46" s="446">
        <f t="shared" si="23"/>
        <v>1.9699999999999995E-2</v>
      </c>
      <c r="I46" s="446">
        <f t="shared" si="28"/>
        <v>2.0095477889718785E-2</v>
      </c>
      <c r="J46" s="446">
        <f t="shared" si="28"/>
        <v>2.0937598169439058E-2</v>
      </c>
      <c r="K46" s="446">
        <f t="shared" si="28"/>
        <v>2.1665660896313013E-2</v>
      </c>
      <c r="L46" s="446">
        <f t="shared" si="28"/>
        <v>2.1210932453337581E-2</v>
      </c>
      <c r="M46" s="601">
        <f t="shared" si="20"/>
        <v>2.0924615940036858E-2</v>
      </c>
      <c r="N46" s="601"/>
      <c r="O46" s="448">
        <f t="shared" si="2"/>
        <v>2.4545034366423211E-3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5.2390287098969326</v>
      </c>
      <c r="D47" s="410">
        <f t="shared" si="29"/>
        <v>5.5619610308961276</v>
      </c>
      <c r="E47" s="410">
        <f t="shared" si="29"/>
        <v>7.988336918547585</v>
      </c>
      <c r="F47" s="410">
        <f t="shared" si="29"/>
        <v>8.7602307385094029</v>
      </c>
      <c r="G47" s="410">
        <f t="shared" si="29"/>
        <v>8.7872335840233333</v>
      </c>
      <c r="H47" s="410">
        <f t="shared" si="29"/>
        <v>9.1346886520267514</v>
      </c>
      <c r="I47" s="410">
        <f t="shared" si="29"/>
        <v>10.105691976370867</v>
      </c>
      <c r="J47" s="410">
        <f t="shared" si="29"/>
        <v>9.828394952686736</v>
      </c>
      <c r="K47" s="410">
        <f t="shared" si="29"/>
        <v>10.89252887526078</v>
      </c>
      <c r="L47" s="410">
        <f t="shared" si="29"/>
        <v>11.152116561120318</v>
      </c>
      <c r="M47" s="602">
        <f t="shared" si="20"/>
        <v>8.5249894653482485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81</v>
      </c>
      <c r="F59" s="1">
        <v>2</v>
      </c>
      <c r="G59" s="1">
        <v>61</v>
      </c>
      <c r="H59" s="1">
        <v>6</v>
      </c>
      <c r="I59" s="1">
        <v>14</v>
      </c>
      <c r="J59" s="1">
        <v>47</v>
      </c>
      <c r="K59" s="1">
        <v>0</v>
      </c>
      <c r="L59" s="1">
        <v>35</v>
      </c>
      <c r="N59" s="1">
        <f>SUM(C59:L59)</f>
        <v>298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521410.61</v>
      </c>
      <c r="E61" s="505">
        <v>550774.71</v>
      </c>
      <c r="F61" s="505">
        <v>5860.81</v>
      </c>
      <c r="G61" s="505">
        <v>417177.15</v>
      </c>
      <c r="H61" s="342">
        <v>28082.880000000001</v>
      </c>
      <c r="I61" s="503">
        <v>111427.39</v>
      </c>
      <c r="J61" s="505">
        <v>301808.68</v>
      </c>
      <c r="K61" s="504">
        <v>0</v>
      </c>
      <c r="L61" s="505">
        <v>149502.76</v>
      </c>
      <c r="M61" s="342"/>
      <c r="N61" s="344">
        <f>SUM(C61:L61)</f>
        <v>2086044.9899999995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1.3482560000000001</v>
      </c>
      <c r="E63" s="354">
        <f t="shared" si="30"/>
        <v>1.6290519999999999</v>
      </c>
      <c r="F63" s="354">
        <f t="shared" si="30"/>
        <v>2.6783159999999997</v>
      </c>
      <c r="G63" s="354">
        <f t="shared" si="30"/>
        <v>2.3072399999999997</v>
      </c>
      <c r="H63" s="354">
        <f t="shared" si="30"/>
        <v>2.85554</v>
      </c>
      <c r="I63" s="354">
        <f t="shared" si="30"/>
        <v>2.5889139999999999</v>
      </c>
      <c r="J63" s="354">
        <f t="shared" si="30"/>
        <v>3.2980160000000001</v>
      </c>
      <c r="K63" s="354"/>
      <c r="L63" s="354">
        <f t="shared" si="30"/>
        <v>4.7848239999999995</v>
      </c>
      <c r="M63" s="351"/>
      <c r="N63" s="352">
        <f>(C63*$C$61+D63*$D$61+E63*$E$61+F63*$F$61+G63*$G$61+H63*$H$61+I63*$I$61+J63*$J$61+K63*$K$61+L63*$L$61)/$N$61</f>
        <v>2.2328581234654101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0.91890000000000005</v>
      </c>
      <c r="E64" s="34">
        <v>1.0588</v>
      </c>
      <c r="F64" s="34">
        <v>1.5128999999999999</v>
      </c>
      <c r="G64" s="34">
        <v>1.591</v>
      </c>
      <c r="H64" s="34">
        <v>1.591</v>
      </c>
      <c r="I64" s="34">
        <v>1.1369</v>
      </c>
      <c r="J64" s="34">
        <v>2.2153999999999998</v>
      </c>
      <c r="K64" s="34">
        <v>0</v>
      </c>
      <c r="L64" s="34">
        <v>2.6055999999999999</v>
      </c>
      <c r="M64" s="34"/>
      <c r="N64" s="89">
        <f t="shared" ref="N64:N101" si="31">(C64*$C$61+D64*$D$61+E64*$E$61+F64*$F$61+G64*$G$61+H64*$H$61+I64*$I$61+J64*$J$61+K64*$K$61+L64*$L$61)/$N$61</f>
        <v>1.4210686512926076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3.6756000000000004E-2</v>
      </c>
      <c r="E65" s="39">
        <f t="shared" si="32"/>
        <v>4.2352000000000001E-2</v>
      </c>
      <c r="F65" s="39">
        <f t="shared" si="32"/>
        <v>6.0516E-2</v>
      </c>
      <c r="G65" s="39">
        <f t="shared" si="32"/>
        <v>6.3640000000000002E-2</v>
      </c>
      <c r="H65" s="39">
        <f t="shared" si="32"/>
        <v>6.3640000000000002E-2</v>
      </c>
      <c r="I65" s="39">
        <f>0.06*I64</f>
        <v>6.8213999999999997E-2</v>
      </c>
      <c r="J65" s="39">
        <f t="shared" si="32"/>
        <v>8.8616E-2</v>
      </c>
      <c r="K65" s="39"/>
      <c r="L65" s="39">
        <f t="shared" si="32"/>
        <v>0.104224</v>
      </c>
      <c r="M65" s="34"/>
      <c r="N65" s="89">
        <f t="shared" si="31"/>
        <v>5.8057310457537169E-2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4.5900000000000003E-2</v>
      </c>
      <c r="E66" s="34">
        <v>2.9399999999999999E-2</v>
      </c>
      <c r="F66" s="34">
        <v>0</v>
      </c>
      <c r="G66" s="34">
        <v>4.3E-3</v>
      </c>
      <c r="H66" s="34">
        <v>0</v>
      </c>
      <c r="I66" s="34">
        <v>5.6800000000000003E-2</v>
      </c>
      <c r="J66" s="34">
        <v>3.8600000000000002E-2</v>
      </c>
      <c r="K66" s="34">
        <v>0</v>
      </c>
      <c r="L66" s="34">
        <v>8.5599999999999996E-2</v>
      </c>
      <c r="M66" s="34"/>
      <c r="N66" s="89">
        <f t="shared" si="31"/>
        <v>3.4848583142974315E-2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0.23326867049209718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0.18190000000000001</v>
      </c>
      <c r="E68" s="34">
        <v>0.28410000000000002</v>
      </c>
      <c r="F68" s="34">
        <v>0.84630000000000005</v>
      </c>
      <c r="G68" s="34">
        <v>0.39839999999999998</v>
      </c>
      <c r="H68" s="34">
        <v>0.95099999999999996</v>
      </c>
      <c r="I68" s="34">
        <v>0.6865</v>
      </c>
      <c r="J68" s="34">
        <v>0.65859999999999996</v>
      </c>
      <c r="K68" s="34">
        <v>0</v>
      </c>
      <c r="L68" s="34">
        <v>1.639</v>
      </c>
      <c r="M68" s="34"/>
      <c r="N68" s="89">
        <f t="shared" si="31"/>
        <v>0.46475076625073186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2.0864141829462658E-2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3.3655326304999997</v>
      </c>
      <c r="E70" s="354">
        <f t="shared" si="33"/>
        <v>5.0469447242999994</v>
      </c>
      <c r="F70" s="354">
        <f t="shared" si="33"/>
        <v>5.0469447242999994</v>
      </c>
      <c r="G70" s="354">
        <f t="shared" si="33"/>
        <v>5.0469447242999994</v>
      </c>
      <c r="H70" s="354">
        <f t="shared" si="33"/>
        <v>5.0469447242999994</v>
      </c>
      <c r="I70" s="354">
        <f t="shared" si="33"/>
        <v>5.5093170055999998</v>
      </c>
      <c r="J70" s="354">
        <f t="shared" si="33"/>
        <v>5.0469447242999994</v>
      </c>
      <c r="K70" s="354"/>
      <c r="L70" s="354">
        <f>SUM(L71:L73,L77:L78)</f>
        <v>5.0469447242999994</v>
      </c>
      <c r="M70" s="351"/>
      <c r="N70" s="352">
        <f t="shared" si="31"/>
        <v>4.6513707204162058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1.7885</v>
      </c>
      <c r="E71" s="34">
        <v>2.5951</v>
      </c>
      <c r="F71" s="34">
        <v>2.5951</v>
      </c>
      <c r="G71" s="34">
        <v>2.5951</v>
      </c>
      <c r="H71" s="34">
        <v>2.5951</v>
      </c>
      <c r="I71" s="34">
        <v>2.8391999999999999</v>
      </c>
      <c r="J71" s="34">
        <v>2.5951</v>
      </c>
      <c r="K71" s="34">
        <v>0</v>
      </c>
      <c r="L71" s="34">
        <v>2.5951</v>
      </c>
      <c r="M71" s="39"/>
      <c r="N71" s="89">
        <f t="shared" si="31"/>
        <v>2.406527666223536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0.75813263050000002</v>
      </c>
      <c r="E72" s="39">
        <f t="shared" ref="E72:I72" si="34">E71*0.423893</f>
        <v>1.1000447243</v>
      </c>
      <c r="F72" s="39">
        <f t="shared" ref="F72:G72" si="35">F71*0.423893</f>
        <v>1.1000447243</v>
      </c>
      <c r="G72" s="39">
        <f t="shared" si="35"/>
        <v>1.1000447243</v>
      </c>
      <c r="H72" s="39">
        <f t="shared" ref="H72:J72" si="36">H71*0.423893</f>
        <v>1.1000447243</v>
      </c>
      <c r="I72" s="39">
        <f t="shared" si="34"/>
        <v>1.2035170056</v>
      </c>
      <c r="J72" s="39">
        <f t="shared" si="36"/>
        <v>1.1000447243</v>
      </c>
      <c r="K72" s="39"/>
      <c r="L72" s="39">
        <f t="shared" ref="L72" si="37">L71*0.423893</f>
        <v>1.1000447243</v>
      </c>
      <c r="M72" s="39"/>
      <c r="N72" s="89">
        <f t="shared" si="31"/>
        <v>1.0201102320184936</v>
      </c>
    </row>
    <row r="73" spans="1:14" x14ac:dyDescent="0.3">
      <c r="A73" s="280" t="s">
        <v>8</v>
      </c>
      <c r="B73" s="1" t="s">
        <v>35</v>
      </c>
      <c r="C73" s="43">
        <f t="shared" ref="C73:I73" si="38">SUM(C74:C76)</f>
        <v>0</v>
      </c>
      <c r="D73" s="43">
        <f t="shared" ref="D73" si="39">SUM(D74:D76)</f>
        <v>0.59670000000000001</v>
      </c>
      <c r="E73" s="43">
        <f t="shared" si="38"/>
        <v>1.0186999999999999</v>
      </c>
      <c r="F73" s="43">
        <f t="shared" ref="F73:G73" si="40">SUM(F74:F76)</f>
        <v>1.0186999999999999</v>
      </c>
      <c r="G73" s="43">
        <f t="shared" si="40"/>
        <v>1.0186999999999999</v>
      </c>
      <c r="H73" s="43">
        <f t="shared" ref="H73:J73" si="41">SUM(H74:H76)</f>
        <v>1.0186999999999999</v>
      </c>
      <c r="I73" s="43">
        <f t="shared" si="38"/>
        <v>1.1029</v>
      </c>
      <c r="J73" s="43">
        <f t="shared" si="41"/>
        <v>1.0186999999999999</v>
      </c>
      <c r="K73" s="43"/>
      <c r="L73" s="43">
        <f t="shared" ref="L73" si="42">SUM(L74:L76)</f>
        <v>1.0186999999999999</v>
      </c>
      <c r="M73" s="43"/>
      <c r="N73" s="75">
        <f t="shared" si="31"/>
        <v>0.91771795397902722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0.53300000000000003</v>
      </c>
      <c r="E74" s="34">
        <v>0.90990000000000004</v>
      </c>
      <c r="F74" s="34">
        <v>0.90990000000000004</v>
      </c>
      <c r="G74" s="34">
        <v>0.90990000000000004</v>
      </c>
      <c r="H74" s="34">
        <v>0.90990000000000004</v>
      </c>
      <c r="I74" s="34">
        <v>0.98970000000000002</v>
      </c>
      <c r="J74" s="34">
        <v>0.90990000000000004</v>
      </c>
      <c r="K74" s="34">
        <v>0</v>
      </c>
      <c r="L74" s="34">
        <v>0.90990000000000004</v>
      </c>
      <c r="M74" s="39"/>
      <c r="N74" s="89">
        <f t="shared" si="31"/>
        <v>0.81995574947499106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5.6500000000000002E-2</v>
      </c>
      <c r="E75" s="34">
        <v>9.6500000000000002E-2</v>
      </c>
      <c r="F75" s="34">
        <v>9.6500000000000002E-2</v>
      </c>
      <c r="G75" s="34">
        <v>9.6500000000000002E-2</v>
      </c>
      <c r="H75" s="34">
        <v>9.6500000000000002E-2</v>
      </c>
      <c r="I75" s="34">
        <v>0.1004</v>
      </c>
      <c r="J75" s="34">
        <v>9.6500000000000002E-2</v>
      </c>
      <c r="K75" s="34">
        <v>0</v>
      </c>
      <c r="L75" s="34">
        <v>9.6500000000000002E-2</v>
      </c>
      <c r="M75" s="39"/>
      <c r="N75" s="89">
        <f t="shared" si="31"/>
        <v>8.671025065283948E-2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7.1999999999999998E-3</v>
      </c>
      <c r="E76" s="34">
        <v>1.23E-2</v>
      </c>
      <c r="F76" s="34">
        <v>1.23E-2</v>
      </c>
      <c r="G76" s="34">
        <v>1.23E-2</v>
      </c>
      <c r="H76" s="34">
        <v>1.23E-2</v>
      </c>
      <c r="I76" s="34">
        <v>1.2800000000000001E-2</v>
      </c>
      <c r="J76" s="34">
        <v>1.23E-2</v>
      </c>
      <c r="K76" s="34">
        <v>0</v>
      </c>
      <c r="L76" s="34">
        <v>1.23E-2</v>
      </c>
      <c r="M76" s="39"/>
      <c r="N76" s="89">
        <f t="shared" si="31"/>
        <v>1.1051953851196662E-2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0.1686</v>
      </c>
      <c r="E77" s="34">
        <v>0.25540000000000002</v>
      </c>
      <c r="F77" s="34">
        <v>0.25540000000000002</v>
      </c>
      <c r="G77" s="34">
        <v>0.25540000000000002</v>
      </c>
      <c r="H77" s="34">
        <v>0.25540000000000002</v>
      </c>
      <c r="I77" s="34">
        <v>0.27860000000000001</v>
      </c>
      <c r="J77" s="34">
        <v>0.25540000000000002</v>
      </c>
      <c r="K77" s="34">
        <v>0</v>
      </c>
      <c r="L77" s="34">
        <v>0.25540000000000002</v>
      </c>
      <c r="M77" s="39"/>
      <c r="N77" s="89">
        <f t="shared" si="31"/>
        <v>0.23494342993340719</v>
      </c>
    </row>
    <row r="78" spans="1:14" x14ac:dyDescent="0.3">
      <c r="A78" s="595"/>
      <c r="B78" t="s">
        <v>117</v>
      </c>
      <c r="C78" s="34">
        <v>0</v>
      </c>
      <c r="D78" s="34">
        <v>5.3600000000000002E-2</v>
      </c>
      <c r="E78" s="34">
        <v>7.7700000000000005E-2</v>
      </c>
      <c r="F78" s="34">
        <v>7.7700000000000005E-2</v>
      </c>
      <c r="G78" s="34">
        <v>7.7700000000000005E-2</v>
      </c>
      <c r="H78" s="34">
        <v>7.7700000000000005E-2</v>
      </c>
      <c r="I78" s="34">
        <v>8.5099999999999995E-2</v>
      </c>
      <c r="J78" s="34">
        <v>7.7700000000000005E-2</v>
      </c>
      <c r="K78" s="34">
        <v>0</v>
      </c>
      <c r="L78" s="34">
        <v>7.7700000000000005E-2</v>
      </c>
      <c r="M78" s="39"/>
      <c r="N78" s="89">
        <f t="shared" si="31"/>
        <v>7.207143826174145E-2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0.40239999999999998</v>
      </c>
      <c r="E79" s="354">
        <f t="shared" ref="E79:I79" si="43">SUM(E80:E82)</f>
        <v>0.49790000000000001</v>
      </c>
      <c r="F79" s="354">
        <f t="shared" ref="F79:G79" si="44">SUM(F80:F82)</f>
        <v>0.49790000000000001</v>
      </c>
      <c r="G79" s="354">
        <f t="shared" si="44"/>
        <v>0.49790000000000001</v>
      </c>
      <c r="H79" s="354">
        <f t="shared" ref="H79:J79" si="45">SUM(H80:H82)</f>
        <v>0.49790000000000001</v>
      </c>
      <c r="I79" s="354">
        <f t="shared" si="43"/>
        <v>1.097</v>
      </c>
      <c r="J79" s="354">
        <f t="shared" si="45"/>
        <v>0.49790000000000001</v>
      </c>
      <c r="K79" s="354"/>
      <c r="L79" s="354">
        <f t="shared" ref="L79" si="46">SUM(L80:L82)</f>
        <v>0.49790000000000001</v>
      </c>
      <c r="M79" s="354"/>
      <c r="N79" s="352">
        <f t="shared" si="31"/>
        <v>0.5060309061766689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0.19109999999999999</v>
      </c>
      <c r="E80" s="34">
        <v>0.28660000000000002</v>
      </c>
      <c r="F80" s="34">
        <v>0.28660000000000002</v>
      </c>
      <c r="G80" s="34">
        <v>0.28660000000000002</v>
      </c>
      <c r="H80" s="34">
        <v>0.28660000000000002</v>
      </c>
      <c r="I80" s="34">
        <v>0.31290000000000001</v>
      </c>
      <c r="J80" s="34">
        <v>0.28660000000000002</v>
      </c>
      <c r="K80" s="34">
        <v>0</v>
      </c>
      <c r="L80" s="34">
        <v>0.28660000000000002</v>
      </c>
      <c r="M80" s="39"/>
      <c r="N80" s="89">
        <f t="shared" si="31"/>
        <v>0.26413443807652498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0.21129999999999999</v>
      </c>
      <c r="E81" s="34">
        <v>0.21129999999999999</v>
      </c>
      <c r="F81" s="34">
        <v>0.21129999999999999</v>
      </c>
      <c r="G81" s="34">
        <v>0.21129999999999999</v>
      </c>
      <c r="H81" s="34">
        <v>0.21129999999999999</v>
      </c>
      <c r="I81" s="34">
        <v>0.21129999999999999</v>
      </c>
      <c r="J81" s="34">
        <v>0.21129999999999999</v>
      </c>
      <c r="K81" s="34">
        <v>0</v>
      </c>
      <c r="L81" s="34">
        <v>0.21129999999999999</v>
      </c>
      <c r="M81" s="39"/>
      <c r="N81" s="89">
        <f t="shared" si="31"/>
        <v>0.21130000000000002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3.0596468100143905E-2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3.0596468100143905E-2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7">SUM(E85:E86)</f>
        <v>0</v>
      </c>
      <c r="F84" s="354">
        <f t="shared" si="47"/>
        <v>0</v>
      </c>
      <c r="G84" s="354">
        <f t="shared" si="47"/>
        <v>0</v>
      </c>
      <c r="H84" s="354">
        <f t="shared" si="47"/>
        <v>0</v>
      </c>
      <c r="I84" s="354">
        <f t="shared" si="47"/>
        <v>0</v>
      </c>
      <c r="J84" s="354">
        <f t="shared" si="47"/>
        <v>0</v>
      </c>
      <c r="K84" s="354"/>
      <c r="L84" s="354">
        <f t="shared" si="47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8">SUM(E88:E91)</f>
        <v>0</v>
      </c>
      <c r="F87" s="354">
        <f t="shared" si="48"/>
        <v>0</v>
      </c>
      <c r="G87" s="354">
        <f t="shared" si="48"/>
        <v>0</v>
      </c>
      <c r="H87" s="354">
        <f t="shared" si="48"/>
        <v>0</v>
      </c>
      <c r="I87" s="354">
        <f t="shared" si="48"/>
        <v>0</v>
      </c>
      <c r="J87" s="354">
        <f t="shared" si="48"/>
        <v>0</v>
      </c>
      <c r="K87" s="354"/>
      <c r="L87" s="354">
        <f t="shared" si="48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9">SUM(C95,C97)</f>
        <v>0</v>
      </c>
      <c r="D92" s="354">
        <f t="shared" si="49"/>
        <v>0.43522393441937401</v>
      </c>
      <c r="E92" s="354">
        <f t="shared" si="49"/>
        <v>0.61026904654275227</v>
      </c>
      <c r="F92" s="354">
        <f t="shared" si="49"/>
        <v>0.69952783649475236</v>
      </c>
      <c r="G92" s="354">
        <f t="shared" si="49"/>
        <v>0.66796114332675238</v>
      </c>
      <c r="H92" s="354">
        <f t="shared" si="49"/>
        <v>0.71460392772675241</v>
      </c>
      <c r="I92" s="354">
        <f t="shared" si="49"/>
        <v>0.78221991118438083</v>
      </c>
      <c r="J92" s="354">
        <f t="shared" si="49"/>
        <v>0.75224447609475242</v>
      </c>
      <c r="K92" s="354"/>
      <c r="L92" s="354">
        <f>SUM(L95,L97)</f>
        <v>0.8787242590387524</v>
      </c>
      <c r="M92" s="354"/>
      <c r="N92" s="352">
        <f t="shared" si="31"/>
        <v>0.6286746164179583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50">SUM(C87,C84,C79,C70,C63)+C93</f>
        <v>0</v>
      </c>
      <c r="D94" s="360">
        <f t="shared" si="50"/>
        <v>5.1161886304999999</v>
      </c>
      <c r="E94" s="360">
        <f t="shared" si="50"/>
        <v>7.1738967242999987</v>
      </c>
      <c r="F94" s="360">
        <f t="shared" si="50"/>
        <v>8.2231607242999978</v>
      </c>
      <c r="G94" s="360">
        <f t="shared" si="50"/>
        <v>7.8520847242999992</v>
      </c>
      <c r="H94" s="360">
        <f t="shared" si="50"/>
        <v>8.4003847242999985</v>
      </c>
      <c r="I94" s="360">
        <f t="shared" si="50"/>
        <v>9.1952310056000002</v>
      </c>
      <c r="J94" s="360">
        <f t="shared" si="50"/>
        <v>8.8428607242999995</v>
      </c>
      <c r="K94" s="360">
        <f t="shared" si="50"/>
        <v>0</v>
      </c>
      <c r="L94" s="360">
        <f t="shared" si="50"/>
        <v>10.329668724299999</v>
      </c>
      <c r="M94" s="361"/>
      <c r="N94" s="455">
        <f t="shared" si="31"/>
        <v>7.3902597500582852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51">SUM(C96:C96)</f>
        <v>0</v>
      </c>
      <c r="D95" s="354">
        <f t="shared" si="51"/>
        <v>0.1065855577392065</v>
      </c>
      <c r="E95" s="354">
        <f t="shared" si="51"/>
        <v>0.14945379045734189</v>
      </c>
      <c r="F95" s="354">
        <f t="shared" si="51"/>
        <v>0.17131310736934185</v>
      </c>
      <c r="G95" s="354">
        <f t="shared" si="51"/>
        <v>0.16358248106134188</v>
      </c>
      <c r="H95" s="354">
        <f t="shared" si="51"/>
        <v>0.17500521496134189</v>
      </c>
      <c r="I95" s="354">
        <f t="shared" si="51"/>
        <v>0.19156424753966481</v>
      </c>
      <c r="J95" s="354">
        <f t="shared" si="51"/>
        <v>0.1842233174693419</v>
      </c>
      <c r="K95" s="354"/>
      <c r="L95" s="354">
        <f>SUM(L96:L96)</f>
        <v>0.21519798853334191</v>
      </c>
      <c r="M95" s="354"/>
      <c r="N95" s="352">
        <f t="shared" si="31"/>
        <v>0.1539612813729643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2">0.020833*D94</f>
        <v>0.1065855577392065</v>
      </c>
      <c r="E96" s="246">
        <f t="shared" si="52"/>
        <v>0.14945379045734189</v>
      </c>
      <c r="F96" s="246">
        <f t="shared" si="52"/>
        <v>0.17131310736934185</v>
      </c>
      <c r="G96" s="246">
        <f t="shared" si="52"/>
        <v>0.16358248106134188</v>
      </c>
      <c r="H96" s="246">
        <f t="shared" si="52"/>
        <v>0.17500521496134189</v>
      </c>
      <c r="I96" s="246">
        <f t="shared" si="52"/>
        <v>0.19156424753966481</v>
      </c>
      <c r="J96" s="246">
        <f t="shared" si="52"/>
        <v>0.1842233174693419</v>
      </c>
      <c r="K96" s="34"/>
      <c r="L96" s="246">
        <f t="shared" si="52"/>
        <v>0.21519798853334191</v>
      </c>
      <c r="M96" s="39"/>
      <c r="N96" s="246">
        <f t="shared" si="31"/>
        <v>0.1539612813729643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3">SUM(D98,D99)</f>
        <v>0.32863837668016749</v>
      </c>
      <c r="E97" s="354">
        <f t="shared" si="53"/>
        <v>0.46081525608541041</v>
      </c>
      <c r="F97" s="354">
        <f t="shared" si="53"/>
        <v>0.52821472912541045</v>
      </c>
      <c r="G97" s="354">
        <f t="shared" si="53"/>
        <v>0.5043786622654105</v>
      </c>
      <c r="H97" s="354">
        <f t="shared" si="53"/>
        <v>0.53959871276541049</v>
      </c>
      <c r="I97" s="354">
        <f t="shared" si="53"/>
        <v>0.590655663644716</v>
      </c>
      <c r="J97" s="354">
        <f t="shared" si="53"/>
        <v>0.56802115862541047</v>
      </c>
      <c r="K97" s="354"/>
      <c r="L97" s="354">
        <f t="shared" si="53"/>
        <v>0.66352627050541046</v>
      </c>
      <c r="M97" s="354"/>
      <c r="N97" s="352">
        <f t="shared" si="31"/>
        <v>0.47471333504499397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4">D96</f>
        <v>0.1065855577392065</v>
      </c>
      <c r="E98" s="39">
        <f t="shared" si="54"/>
        <v>0.14945379045734189</v>
      </c>
      <c r="F98" s="39">
        <f t="shared" si="54"/>
        <v>0.17131310736934185</v>
      </c>
      <c r="G98" s="39">
        <f t="shared" si="54"/>
        <v>0.16358248106134188</v>
      </c>
      <c r="H98" s="39">
        <f t="shared" si="54"/>
        <v>0.17500521496134189</v>
      </c>
      <c r="I98" s="39">
        <f t="shared" si="54"/>
        <v>0.19156424753966481</v>
      </c>
      <c r="J98" s="39">
        <f t="shared" si="54"/>
        <v>0.1842233174693419</v>
      </c>
      <c r="K98" s="39"/>
      <c r="L98" s="39">
        <f t="shared" si="54"/>
        <v>0.21519798853334191</v>
      </c>
      <c r="M98" s="39"/>
      <c r="N98" s="246">
        <f t="shared" si="31"/>
        <v>0.1539612813729643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5">0.043402*D94</f>
        <v>0.22205281894096102</v>
      </c>
      <c r="E99" s="246">
        <f t="shared" si="55"/>
        <v>0.31136146562806855</v>
      </c>
      <c r="F99" s="246">
        <f t="shared" si="55"/>
        <v>0.35690162175606854</v>
      </c>
      <c r="G99" s="246">
        <f t="shared" si="55"/>
        <v>0.34079618120406857</v>
      </c>
      <c r="H99" s="246">
        <f t="shared" si="55"/>
        <v>0.36459349780406858</v>
      </c>
      <c r="I99" s="246">
        <f t="shared" si="55"/>
        <v>0.39909141610505122</v>
      </c>
      <c r="J99" s="246">
        <f t="shared" si="55"/>
        <v>0.38379784115606863</v>
      </c>
      <c r="K99" s="34"/>
      <c r="L99" s="246">
        <f t="shared" si="55"/>
        <v>0.44832828197206859</v>
      </c>
      <c r="M99" s="39"/>
      <c r="N99" s="246">
        <f t="shared" si="31"/>
        <v>0.32075205367202975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1.9699999999999999E-2</v>
      </c>
      <c r="E100" s="509">
        <v>1.9699999999999999E-2</v>
      </c>
      <c r="F100" s="509">
        <v>1.9699999999999999E-2</v>
      </c>
      <c r="G100" s="509">
        <v>1.9699999999999999E-2</v>
      </c>
      <c r="H100" s="509">
        <v>1.9699999999999999E-2</v>
      </c>
      <c r="I100" s="509">
        <v>1.9699999999999999E-2</v>
      </c>
      <c r="J100" s="509">
        <v>1.9699999999999999E-2</v>
      </c>
      <c r="K100" s="509">
        <v>0</v>
      </c>
      <c r="L100" s="509">
        <v>1.9699999999999999E-2</v>
      </c>
      <c r="M100" s="367"/>
      <c r="N100" s="368">
        <f t="shared" si="31"/>
        <v>1.9700000000000002E-2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5.5711125649193747</v>
      </c>
      <c r="E101" s="340">
        <f t="shared" ref="E101:L101" si="56">SUM(E92,E94,E100)</f>
        <v>7.8038657708427515</v>
      </c>
      <c r="F101" s="340">
        <f t="shared" si="56"/>
        <v>8.9423885607947504</v>
      </c>
      <c r="G101" s="340">
        <f t="shared" si="56"/>
        <v>8.5397458676267526</v>
      </c>
      <c r="H101" s="340">
        <f t="shared" si="56"/>
        <v>9.1346886520267514</v>
      </c>
      <c r="I101" s="340">
        <f t="shared" si="56"/>
        <v>9.9971509167843813</v>
      </c>
      <c r="J101" s="340">
        <f t="shared" si="56"/>
        <v>9.6148052003947519</v>
      </c>
      <c r="K101" s="340">
        <f t="shared" si="56"/>
        <v>0</v>
      </c>
      <c r="L101" s="340">
        <f t="shared" si="56"/>
        <v>11.228092983338753</v>
      </c>
      <c r="M101" s="356"/>
      <c r="N101" s="467">
        <f t="shared" si="31"/>
        <v>8.038634366476245</v>
      </c>
      <c r="O101" s="335" t="s">
        <v>341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0.31457583946875572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26</v>
      </c>
      <c r="E107" s="1">
        <v>91</v>
      </c>
      <c r="F107" s="1">
        <v>3</v>
      </c>
      <c r="G107" s="1">
        <v>64</v>
      </c>
      <c r="H107" s="1">
        <v>0</v>
      </c>
      <c r="I107" s="1">
        <v>7</v>
      </c>
      <c r="J107" s="1">
        <v>77</v>
      </c>
      <c r="K107" s="1">
        <v>7</v>
      </c>
      <c r="L107" s="1">
        <v>41</v>
      </c>
      <c r="N107" s="1">
        <f>SUM(C107:L107)</f>
        <v>316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248599.35</v>
      </c>
      <c r="E109" s="505">
        <v>658768.4</v>
      </c>
      <c r="F109" s="505">
        <v>16042.74</v>
      </c>
      <c r="G109" s="505">
        <v>337325.16</v>
      </c>
      <c r="H109" s="504">
        <v>0</v>
      </c>
      <c r="I109" s="503">
        <v>43868.69</v>
      </c>
      <c r="J109" s="505">
        <v>451815.42</v>
      </c>
      <c r="K109" s="505">
        <v>19840.95</v>
      </c>
      <c r="L109" s="505">
        <v>216318.64</v>
      </c>
      <c r="M109" s="342"/>
      <c r="N109" s="344">
        <f>SUM(C109:L109)</f>
        <v>1992579.3499999996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7">SUM(D112:D117)</f>
        <v>1.3572600000000001</v>
      </c>
      <c r="E111" s="354">
        <f t="shared" si="57"/>
        <v>1.6323559999999999</v>
      </c>
      <c r="F111" s="354">
        <f t="shared" si="57"/>
        <v>2.2959199999999997</v>
      </c>
      <c r="G111" s="354">
        <f t="shared" si="57"/>
        <v>2.4422440000000001</v>
      </c>
      <c r="H111" s="354"/>
      <c r="I111" s="354">
        <f t="shared" si="57"/>
        <v>2.7745199999999999</v>
      </c>
      <c r="J111" s="354">
        <f>SUM(J112:J117)</f>
        <v>3.3666239999999994</v>
      </c>
      <c r="K111" s="354">
        <f t="shared" si="57"/>
        <v>4.6497599999999997</v>
      </c>
      <c r="L111" s="354">
        <f t="shared" si="57"/>
        <v>4.447832</v>
      </c>
      <c r="M111" s="351"/>
      <c r="N111" s="352">
        <f>(C111*$C$109+D111*$D$109+E111*$E$109+F111*$F$109+G111*$G$109+H111*$H$109+I111*$I$109+J111*$J$109+K111*$K$109+L111*$L$109)/$N$109</f>
        <v>2.4945724339623414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0.91900000000000004</v>
      </c>
      <c r="E112" s="34">
        <v>1.0589</v>
      </c>
      <c r="F112" s="34">
        <v>1.5129999999999999</v>
      </c>
      <c r="G112" s="34">
        <v>1.5911</v>
      </c>
      <c r="H112" s="34">
        <v>0</v>
      </c>
      <c r="I112" s="34">
        <v>1.137</v>
      </c>
      <c r="J112" s="34">
        <v>2.2155999999999998</v>
      </c>
      <c r="K112" s="34">
        <v>2.4315000000000002</v>
      </c>
      <c r="L112" s="34">
        <v>2.6057999999999999</v>
      </c>
      <c r="M112" s="34"/>
      <c r="N112" s="89">
        <f t="shared" ref="N112:N149" si="58">(C112*$C$109+D112*$D$109+E112*$E$109+F112*$F$109+G112*$G$109+H112*$H$109+I112*$I$109+J112*$J$109+K112*$K$109+L112*$L$109)/$N$109</f>
        <v>1.580800642255477</v>
      </c>
    </row>
    <row r="113" spans="1:14" x14ac:dyDescent="0.3">
      <c r="A113" s="2" t="s">
        <v>4</v>
      </c>
      <c r="B113" t="s">
        <v>31</v>
      </c>
      <c r="C113" s="39">
        <f t="shared" ref="C113:L113" si="59">C112*0.04</f>
        <v>0</v>
      </c>
      <c r="D113" s="39">
        <f t="shared" si="59"/>
        <v>3.6760000000000001E-2</v>
      </c>
      <c r="E113" s="39">
        <f t="shared" si="59"/>
        <v>4.2355999999999998E-2</v>
      </c>
      <c r="F113" s="39">
        <f t="shared" si="59"/>
        <v>6.0519999999999997E-2</v>
      </c>
      <c r="G113" s="39">
        <f t="shared" si="59"/>
        <v>6.3644000000000006E-2</v>
      </c>
      <c r="H113" s="39"/>
      <c r="I113" s="39">
        <f>I112*0.06</f>
        <v>6.8220000000000003E-2</v>
      </c>
      <c r="J113" s="39">
        <f t="shared" si="59"/>
        <v>8.8623999999999994E-2</v>
      </c>
      <c r="K113" s="39">
        <f t="shared" si="59"/>
        <v>9.7260000000000013E-2</v>
      </c>
      <c r="L113" s="39">
        <f t="shared" si="59"/>
        <v>0.10423199999999999</v>
      </c>
      <c r="M113" s="34"/>
      <c r="N113" s="89">
        <f t="shared" si="58"/>
        <v>6.3732670249543641E-2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4.5999999999999999E-2</v>
      </c>
      <c r="E114" s="34">
        <v>5.0599999999999999E-2</v>
      </c>
      <c r="F114" s="34">
        <v>0</v>
      </c>
      <c r="G114" s="34">
        <v>2.0199999999999999E-2</v>
      </c>
      <c r="H114" s="34">
        <v>0</v>
      </c>
      <c r="I114" s="34">
        <v>5.6899999999999999E-2</v>
      </c>
      <c r="J114" s="34">
        <v>0.05</v>
      </c>
      <c r="K114" s="34">
        <v>0.1216</v>
      </c>
      <c r="L114" s="34">
        <v>6.0400000000000002E-2</v>
      </c>
      <c r="M114" s="34"/>
      <c r="N114" s="89">
        <f t="shared" si="58"/>
        <v>4.6245799048855965E-2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8"/>
        <v>0.24965175977960433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0.19070000000000001</v>
      </c>
      <c r="E116" s="34">
        <v>0.2661</v>
      </c>
      <c r="F116" s="34">
        <v>0.46379999999999999</v>
      </c>
      <c r="G116" s="34">
        <v>0.51739999999999997</v>
      </c>
      <c r="H116" s="34">
        <v>0</v>
      </c>
      <c r="I116" s="34">
        <v>0.87190000000000001</v>
      </c>
      <c r="J116" s="34">
        <v>0.71550000000000002</v>
      </c>
      <c r="K116" s="34">
        <v>1.7024999999999999</v>
      </c>
      <c r="L116" s="34">
        <v>1.327</v>
      </c>
      <c r="M116" s="34"/>
      <c r="N116" s="89">
        <f t="shared" si="58"/>
        <v>0.54554210067318032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>
        <v>0</v>
      </c>
      <c r="M117" s="34"/>
      <c r="N117" s="89">
        <f t="shared" si="58"/>
        <v>8.5994619556807126E-3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60">SUM(C119:C121,C125:C126)</f>
        <v>0</v>
      </c>
      <c r="D118" s="354">
        <f t="shared" si="60"/>
        <v>3.3136842446000001</v>
      </c>
      <c r="E118" s="354">
        <f t="shared" si="60"/>
        <v>5.2067440334000006</v>
      </c>
      <c r="F118" s="354">
        <f t="shared" si="60"/>
        <v>5.2067440334000006</v>
      </c>
      <c r="G118" s="354">
        <f t="shared" si="60"/>
        <v>5.2067440334000006</v>
      </c>
      <c r="H118" s="354"/>
      <c r="I118" s="354">
        <f>SUM(I119:I121,I125:I126)</f>
        <v>5.6836346266000008</v>
      </c>
      <c r="J118" s="354">
        <f>SUM(J119:J121,J125:J126)</f>
        <v>5.2067440334000006</v>
      </c>
      <c r="K118" s="354">
        <f>SUM(K119:K121,K125:K126)</f>
        <v>5.2067440334000006</v>
      </c>
      <c r="L118" s="354">
        <f>SUM(L119:L121,L125:L126)</f>
        <v>5.2067440334000006</v>
      </c>
      <c r="M118" s="351"/>
      <c r="N118" s="352">
        <f t="shared" si="58"/>
        <v>4.9810602394723924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1.7622</v>
      </c>
      <c r="E119" s="34">
        <v>2.6838000000000002</v>
      </c>
      <c r="F119" s="34">
        <v>2.6838000000000002</v>
      </c>
      <c r="G119" s="34">
        <v>2.6838000000000002</v>
      </c>
      <c r="H119" s="34">
        <v>0</v>
      </c>
      <c r="I119" s="34">
        <v>2.9361999999999999</v>
      </c>
      <c r="J119" s="34">
        <v>2.6838000000000002</v>
      </c>
      <c r="K119" s="34">
        <v>2.6838000000000002</v>
      </c>
      <c r="L119" s="34">
        <v>2.6838000000000002</v>
      </c>
      <c r="M119" s="39"/>
      <c r="N119" s="89">
        <f t="shared" si="58"/>
        <v>2.5743756482902431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0.74698424460000001</v>
      </c>
      <c r="E120" s="39">
        <f t="shared" ref="E120:J120" si="61">E119*0.423893</f>
        <v>1.1376440334000002</v>
      </c>
      <c r="F120" s="39">
        <f t="shared" si="61"/>
        <v>1.1376440334000002</v>
      </c>
      <c r="G120" s="39">
        <f t="shared" ref="G120" si="62">G119*0.423893</f>
        <v>1.1376440334000002</v>
      </c>
      <c r="H120" s="39"/>
      <c r="I120" s="39">
        <f t="shared" si="61"/>
        <v>1.2446346266000001</v>
      </c>
      <c r="J120" s="39">
        <f t="shared" si="61"/>
        <v>1.1376440334000002</v>
      </c>
      <c r="K120" s="39">
        <f t="shared" ref="K120:L120" si="63">K119*0.423893</f>
        <v>1.1376440334000002</v>
      </c>
      <c r="L120" s="39">
        <f t="shared" si="63"/>
        <v>1.1376440334000002</v>
      </c>
      <c r="M120" s="39"/>
      <c r="N120" s="89">
        <f t="shared" si="58"/>
        <v>1.0912598166806964</v>
      </c>
    </row>
    <row r="121" spans="1:14" x14ac:dyDescent="0.3">
      <c r="A121" s="280" t="s">
        <v>8</v>
      </c>
      <c r="B121" s="1" t="s">
        <v>35</v>
      </c>
      <c r="C121" s="43">
        <f t="shared" ref="C121:F121" si="64">SUM(C122:C124)</f>
        <v>0</v>
      </c>
      <c r="D121" s="43">
        <f t="shared" ref="D121" si="65">SUM(D122:D124)</f>
        <v>0.58579999999999999</v>
      </c>
      <c r="E121" s="43">
        <f t="shared" si="64"/>
        <v>1.0415999999999999</v>
      </c>
      <c r="F121" s="43">
        <f t="shared" si="64"/>
        <v>1.0415999999999999</v>
      </c>
      <c r="G121" s="43">
        <f t="shared" ref="G121" si="66">SUM(G122:G124)</f>
        <v>1.0415999999999999</v>
      </c>
      <c r="H121" s="43"/>
      <c r="I121" s="43">
        <f>SUM(I122:I124)</f>
        <v>1.1276000000000002</v>
      </c>
      <c r="J121" s="43">
        <f t="shared" ref="J121:K121" si="67">SUM(J122:J124)</f>
        <v>1.0415999999999999</v>
      </c>
      <c r="K121" s="43">
        <f t="shared" si="67"/>
        <v>1.0415999999999999</v>
      </c>
      <c r="L121" s="43">
        <f t="shared" ref="L121" si="68">SUM(L122:L124)</f>
        <v>1.0415999999999999</v>
      </c>
      <c r="M121" s="43"/>
      <c r="N121" s="75">
        <f t="shared" si="58"/>
        <v>0.98662659259717822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0.5232</v>
      </c>
      <c r="E122" s="34">
        <v>0.93030000000000002</v>
      </c>
      <c r="F122" s="34">
        <v>0.93030000000000002</v>
      </c>
      <c r="G122" s="34">
        <v>0.93030000000000002</v>
      </c>
      <c r="H122" s="34">
        <v>0</v>
      </c>
      <c r="I122" s="34">
        <v>1.0119</v>
      </c>
      <c r="J122" s="34">
        <v>0.93030000000000002</v>
      </c>
      <c r="K122" s="34">
        <v>0.93030000000000002</v>
      </c>
      <c r="L122" s="34">
        <v>0.93030000000000002</v>
      </c>
      <c r="M122" s="39"/>
      <c r="N122" s="89">
        <f t="shared" si="58"/>
        <v>0.88130565993469745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5.5500000000000001E-2</v>
      </c>
      <c r="E123" s="34">
        <v>9.8699999999999996E-2</v>
      </c>
      <c r="F123" s="34">
        <v>9.8699999999999996E-2</v>
      </c>
      <c r="G123" s="34">
        <v>9.8699999999999996E-2</v>
      </c>
      <c r="H123" s="34">
        <v>0</v>
      </c>
      <c r="I123" s="34">
        <v>0.1026</v>
      </c>
      <c r="J123" s="34">
        <v>9.8699999999999996E-2</v>
      </c>
      <c r="K123" s="34">
        <v>9.8699999999999996E-2</v>
      </c>
      <c r="L123" s="34">
        <v>9.8699999999999996E-2</v>
      </c>
      <c r="M123" s="39"/>
      <c r="N123" s="89">
        <f t="shared" si="58"/>
        <v>9.3396118862719327E-2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1.26E-2</v>
      </c>
      <c r="F124" s="34">
        <v>1.26E-2</v>
      </c>
      <c r="G124" s="34">
        <v>1.26E-2</v>
      </c>
      <c r="H124" s="34">
        <v>0</v>
      </c>
      <c r="I124" s="34">
        <v>1.3100000000000001E-2</v>
      </c>
      <c r="J124" s="34">
        <v>1.26E-2</v>
      </c>
      <c r="K124" s="34">
        <v>1.26E-2</v>
      </c>
      <c r="L124" s="34">
        <v>1.26E-2</v>
      </c>
      <c r="M124" s="39"/>
      <c r="N124" s="89">
        <f t="shared" si="58"/>
        <v>1.1924813799761602E-2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0.16589999999999999</v>
      </c>
      <c r="E125" s="34">
        <v>0.26329999999999998</v>
      </c>
      <c r="F125" s="34">
        <v>0.26329999999999998</v>
      </c>
      <c r="G125" s="34">
        <v>0.26329999999999998</v>
      </c>
      <c r="H125" s="34">
        <v>0</v>
      </c>
      <c r="I125" s="34">
        <v>0.28720000000000001</v>
      </c>
      <c r="J125" s="34">
        <v>0.26329999999999998</v>
      </c>
      <c r="K125" s="34">
        <v>0.26329999999999998</v>
      </c>
      <c r="L125" s="34">
        <v>0.26329999999999998</v>
      </c>
      <c r="M125" s="39"/>
      <c r="N125" s="89">
        <f t="shared" si="58"/>
        <v>0.25167430740261371</v>
      </c>
    </row>
    <row r="126" spans="1:14" x14ac:dyDescent="0.3">
      <c r="A126" s="595"/>
      <c r="B126" t="s">
        <v>117</v>
      </c>
      <c r="C126" s="34">
        <v>0</v>
      </c>
      <c r="D126" s="34">
        <v>5.28E-2</v>
      </c>
      <c r="E126" s="34">
        <v>8.0399999999999999E-2</v>
      </c>
      <c r="F126" s="34">
        <v>8.0399999999999999E-2</v>
      </c>
      <c r="G126" s="34">
        <v>8.0399999999999999E-2</v>
      </c>
      <c r="H126" s="34">
        <v>0</v>
      </c>
      <c r="I126" s="34">
        <v>8.7999999999999995E-2</v>
      </c>
      <c r="J126" s="34">
        <v>8.0399999999999999E-2</v>
      </c>
      <c r="K126" s="34">
        <v>8.0399999999999999E-2</v>
      </c>
      <c r="L126" s="34">
        <v>8.0399999999999999E-2</v>
      </c>
      <c r="M126" s="39"/>
      <c r="N126" s="89">
        <f t="shared" si="58"/>
        <v>7.7123874501660389E-2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0.38250000000000001</v>
      </c>
      <c r="E127" s="354">
        <f t="shared" ref="E127:F127" si="69">SUM(E128:E130)</f>
        <v>0.49</v>
      </c>
      <c r="F127" s="354">
        <f t="shared" si="69"/>
        <v>0.49</v>
      </c>
      <c r="G127" s="354">
        <f t="shared" ref="G127" si="70">SUM(G128:G130)</f>
        <v>0.49</v>
      </c>
      <c r="H127" s="354"/>
      <c r="I127" s="354">
        <f>SUM(I128:I130)</f>
        <v>1.0899000000000001</v>
      </c>
      <c r="J127" s="354">
        <f t="shared" ref="J127:K127" si="71">SUM(J128:J130)</f>
        <v>0.49</v>
      </c>
      <c r="K127" s="354">
        <f t="shared" si="71"/>
        <v>0.49</v>
      </c>
      <c r="L127" s="354">
        <f t="shared" ref="L127" si="72">SUM(L128:L130)</f>
        <v>0.49</v>
      </c>
      <c r="M127" s="354"/>
      <c r="N127" s="352">
        <f t="shared" si="58"/>
        <v>0.48979543951712651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0.18820000000000001</v>
      </c>
      <c r="E128" s="34">
        <v>0.29570000000000002</v>
      </c>
      <c r="F128" s="34">
        <v>0.29570000000000002</v>
      </c>
      <c r="G128" s="34">
        <v>0.29570000000000002</v>
      </c>
      <c r="H128" s="34">
        <v>0</v>
      </c>
      <c r="I128" s="34">
        <v>0.32279999999999998</v>
      </c>
      <c r="J128" s="34">
        <v>0.29570000000000002</v>
      </c>
      <c r="K128" s="34">
        <v>0.29570000000000002</v>
      </c>
      <c r="L128" s="34">
        <v>0.29570000000000002</v>
      </c>
      <c r="M128" s="39"/>
      <c r="N128" s="89">
        <f t="shared" si="58"/>
        <v>0.282884656597992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0.1943</v>
      </c>
      <c r="E129" s="34">
        <v>0.1943</v>
      </c>
      <c r="F129" s="34">
        <v>0.1943</v>
      </c>
      <c r="G129" s="34">
        <v>0.1943</v>
      </c>
      <c r="H129" s="34">
        <v>0</v>
      </c>
      <c r="I129" s="34">
        <v>0.1943</v>
      </c>
      <c r="J129" s="34">
        <v>0.1943</v>
      </c>
      <c r="K129" s="34">
        <v>0.1943</v>
      </c>
      <c r="L129" s="34">
        <v>0.1943</v>
      </c>
      <c r="M129" s="39"/>
      <c r="N129" s="89">
        <f t="shared" si="58"/>
        <v>0.1943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8"/>
        <v>1.261078291913444E-2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8"/>
        <v>1.261078291913444E-2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3">SUM(E133:E134)</f>
        <v>0</v>
      </c>
      <c r="F132" s="354">
        <f t="shared" si="73"/>
        <v>0</v>
      </c>
      <c r="G132" s="354">
        <f t="shared" si="73"/>
        <v>0</v>
      </c>
      <c r="H132" s="354"/>
      <c r="I132" s="354">
        <f t="shared" si="73"/>
        <v>0</v>
      </c>
      <c r="J132" s="354">
        <f t="shared" si="73"/>
        <v>0</v>
      </c>
      <c r="K132" s="354">
        <f t="shared" si="73"/>
        <v>0</v>
      </c>
      <c r="L132" s="354">
        <f t="shared" si="73"/>
        <v>0</v>
      </c>
      <c r="M132" s="354"/>
      <c r="N132" s="352">
        <f t="shared" si="58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8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8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4">SUM(E136:E139)</f>
        <v>0</v>
      </c>
      <c r="F135" s="354">
        <f t="shared" si="74"/>
        <v>0</v>
      </c>
      <c r="G135" s="354">
        <f t="shared" si="74"/>
        <v>0</v>
      </c>
      <c r="H135" s="354"/>
      <c r="I135" s="354">
        <f t="shared" si="74"/>
        <v>0</v>
      </c>
      <c r="J135" s="354">
        <f t="shared" si="74"/>
        <v>0</v>
      </c>
      <c r="K135" s="354">
        <f>SUM(K136:K139)</f>
        <v>0</v>
      </c>
      <c r="L135" s="354">
        <f t="shared" si="74"/>
        <v>0</v>
      </c>
      <c r="M135" s="354"/>
      <c r="N135" s="352">
        <f t="shared" si="58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8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8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8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8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5">SUM(C143,C145)</f>
        <v>0</v>
      </c>
      <c r="D140" s="354">
        <f t="shared" si="75"/>
        <v>0.42988639499963277</v>
      </c>
      <c r="E140" s="354">
        <f t="shared" si="75"/>
        <v>0.62347188164127132</v>
      </c>
      <c r="F140" s="354">
        <f t="shared" si="75"/>
        <v>0.67991994399327127</v>
      </c>
      <c r="G140" s="354">
        <f t="shared" si="75"/>
        <v>0.69236743402527134</v>
      </c>
      <c r="H140" s="354"/>
      <c r="I140" s="354">
        <f t="shared" si="75"/>
        <v>0.81223391097560893</v>
      </c>
      <c r="J140" s="354">
        <f t="shared" si="75"/>
        <v>0.7710025918652712</v>
      </c>
      <c r="K140" s="354">
        <f t="shared" si="75"/>
        <v>0.88015640511327131</v>
      </c>
      <c r="L140" s="354">
        <f t="shared" si="75"/>
        <v>0.86297879400927124</v>
      </c>
      <c r="M140" s="354"/>
      <c r="N140" s="352">
        <f t="shared" si="58"/>
        <v>0.67760303871258898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8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6">SUM(C135,C132,C127,C118,C111)+C141</f>
        <v>0</v>
      </c>
      <c r="D142" s="360">
        <f t="shared" si="76"/>
        <v>5.0534442445999996</v>
      </c>
      <c r="E142" s="360">
        <f t="shared" si="76"/>
        <v>7.3291000334000005</v>
      </c>
      <c r="F142" s="360">
        <f t="shared" si="76"/>
        <v>7.9926640334000005</v>
      </c>
      <c r="G142" s="360">
        <f t="shared" si="76"/>
        <v>8.1389880334000004</v>
      </c>
      <c r="H142" s="360">
        <f t="shared" si="76"/>
        <v>0</v>
      </c>
      <c r="I142" s="360">
        <f t="shared" si="76"/>
        <v>9.5480546266000008</v>
      </c>
      <c r="J142" s="360">
        <f t="shared" si="76"/>
        <v>9.0633680333999997</v>
      </c>
      <c r="K142" s="360">
        <f t="shared" si="76"/>
        <v>10.3465040334</v>
      </c>
      <c r="L142" s="360">
        <f t="shared" si="76"/>
        <v>10.1445760334</v>
      </c>
      <c r="M142" s="361"/>
      <c r="N142" s="362">
        <f t="shared" si="58"/>
        <v>7.9654281129518596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7">SUM(C144:C144)</f>
        <v>0</v>
      </c>
      <c r="D143" s="354">
        <f t="shared" si="77"/>
        <v>0.1052784039477518</v>
      </c>
      <c r="E143" s="354">
        <f t="shared" si="77"/>
        <v>0.15268714099582223</v>
      </c>
      <c r="F143" s="354">
        <f t="shared" si="77"/>
        <v>0.16651116980782221</v>
      </c>
      <c r="G143" s="354">
        <f t="shared" si="77"/>
        <v>0.16955953769982221</v>
      </c>
      <c r="H143" s="354"/>
      <c r="I143" s="354">
        <f t="shared" si="77"/>
        <v>0.19891462203595783</v>
      </c>
      <c r="J143" s="354">
        <f t="shared" si="77"/>
        <v>0.18881714623982221</v>
      </c>
      <c r="K143" s="354">
        <f t="shared" si="77"/>
        <v>0.21554871852782223</v>
      </c>
      <c r="L143" s="354">
        <f t="shared" si="77"/>
        <v>0.21134195250382221</v>
      </c>
      <c r="M143" s="354"/>
      <c r="N143" s="352">
        <f t="shared" si="58"/>
        <v>0.16594376387712609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8">0.020833*D142</f>
        <v>0.1052784039477518</v>
      </c>
      <c r="E144" s="246">
        <f t="shared" si="78"/>
        <v>0.15268714099582223</v>
      </c>
      <c r="F144" s="246">
        <f t="shared" si="78"/>
        <v>0.16651116980782221</v>
      </c>
      <c r="G144" s="246">
        <f t="shared" si="78"/>
        <v>0.16955953769982221</v>
      </c>
      <c r="H144" s="34"/>
      <c r="I144" s="246">
        <f t="shared" si="78"/>
        <v>0.19891462203595783</v>
      </c>
      <c r="J144" s="246">
        <f t="shared" si="78"/>
        <v>0.18881714623982221</v>
      </c>
      <c r="K144" s="246">
        <f t="shared" si="78"/>
        <v>0.21554871852782223</v>
      </c>
      <c r="L144" s="246">
        <f t="shared" si="78"/>
        <v>0.21134195250382221</v>
      </c>
      <c r="M144" s="39"/>
      <c r="N144" s="246">
        <f t="shared" si="58"/>
        <v>0.16594376387712609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0.32460799105188098</v>
      </c>
      <c r="E145" s="354">
        <f t="shared" ref="E145:L145" si="79">SUM(E146,E147)</f>
        <v>0.47078474064544906</v>
      </c>
      <c r="F145" s="354">
        <f t="shared" si="79"/>
        <v>0.51340877418544906</v>
      </c>
      <c r="G145" s="354">
        <f t="shared" si="79"/>
        <v>0.52280789632544911</v>
      </c>
      <c r="H145" s="354"/>
      <c r="I145" s="354">
        <f t="shared" si="79"/>
        <v>0.61331928893965104</v>
      </c>
      <c r="J145" s="354">
        <f t="shared" si="79"/>
        <v>0.58218544562544905</v>
      </c>
      <c r="K145" s="354">
        <f t="shared" si="79"/>
        <v>0.66460768658544911</v>
      </c>
      <c r="L145" s="354">
        <f t="shared" si="79"/>
        <v>0.65163684150544898</v>
      </c>
      <c r="M145" s="354"/>
      <c r="N145" s="352">
        <f t="shared" si="58"/>
        <v>0.5116592748354627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80">D144</f>
        <v>0.1052784039477518</v>
      </c>
      <c r="E146" s="39">
        <f>E144</f>
        <v>0.15268714099582223</v>
      </c>
      <c r="F146" s="39">
        <f t="shared" si="80"/>
        <v>0.16651116980782221</v>
      </c>
      <c r="G146" s="39">
        <f t="shared" si="80"/>
        <v>0.16955953769982221</v>
      </c>
      <c r="H146" s="39"/>
      <c r="I146" s="39">
        <f t="shared" si="80"/>
        <v>0.19891462203595783</v>
      </c>
      <c r="J146" s="39">
        <f t="shared" si="80"/>
        <v>0.18881714623982221</v>
      </c>
      <c r="K146" s="39">
        <f t="shared" si="80"/>
        <v>0.21554871852782223</v>
      </c>
      <c r="L146" s="39">
        <f t="shared" si="80"/>
        <v>0.21134195250382221</v>
      </c>
      <c r="M146" s="39"/>
      <c r="N146" s="39">
        <f t="shared" si="58"/>
        <v>0.16594376387712609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81">0.043402*D142</f>
        <v>0.2193295871041292</v>
      </c>
      <c r="E147" s="246">
        <f t="shared" si="81"/>
        <v>0.31809759964962686</v>
      </c>
      <c r="F147" s="246">
        <f t="shared" si="81"/>
        <v>0.34689760437762684</v>
      </c>
      <c r="G147" s="246">
        <f t="shared" si="81"/>
        <v>0.35324835862562687</v>
      </c>
      <c r="H147" s="34"/>
      <c r="I147" s="246">
        <f t="shared" si="81"/>
        <v>0.41440466690369326</v>
      </c>
      <c r="J147" s="246">
        <f t="shared" si="81"/>
        <v>0.39336829938562684</v>
      </c>
      <c r="K147" s="246">
        <f t="shared" si="81"/>
        <v>0.44905896805762685</v>
      </c>
      <c r="L147" s="246">
        <f t="shared" si="81"/>
        <v>0.44029488900162683</v>
      </c>
      <c r="M147" s="39"/>
      <c r="N147" s="246">
        <f t="shared" si="58"/>
        <v>0.34571551095833669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2.1100000000000001E-2</v>
      </c>
      <c r="E148" s="509">
        <v>2.1100000000000001E-2</v>
      </c>
      <c r="F148" s="509">
        <v>2.1100000000000001E-2</v>
      </c>
      <c r="G148" s="509">
        <v>2.1100000000000001E-2</v>
      </c>
      <c r="H148" s="509">
        <v>0</v>
      </c>
      <c r="I148" s="509">
        <v>2.1100000000000001E-2</v>
      </c>
      <c r="J148" s="509">
        <v>2.1100000000000001E-2</v>
      </c>
      <c r="K148" s="509">
        <v>2.1100000000000001E-2</v>
      </c>
      <c r="L148" s="509">
        <v>2.1100000000000001E-2</v>
      </c>
      <c r="M148" s="367"/>
      <c r="N148" s="368">
        <f t="shared" si="58"/>
        <v>2.1100000000000001E-2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2">SUM(D140,D142,D148)</f>
        <v>5.5044306395996321</v>
      </c>
      <c r="E149" s="340">
        <f t="shared" si="82"/>
        <v>7.9736719150412716</v>
      </c>
      <c r="F149" s="340">
        <f t="shared" si="82"/>
        <v>8.6936839773932721</v>
      </c>
      <c r="G149" s="340">
        <f t="shared" si="82"/>
        <v>8.8524554674252727</v>
      </c>
      <c r="H149" s="340">
        <f t="shared" si="82"/>
        <v>0</v>
      </c>
      <c r="I149" s="340">
        <f t="shared" si="82"/>
        <v>10.38138853757561</v>
      </c>
      <c r="J149" s="340">
        <f t="shared" si="82"/>
        <v>9.8554706252652711</v>
      </c>
      <c r="K149" s="340">
        <f t="shared" si="82"/>
        <v>11.247760438513271</v>
      </c>
      <c r="L149" s="340">
        <f t="shared" si="82"/>
        <v>11.028654827409271</v>
      </c>
      <c r="M149" s="369"/>
      <c r="N149" s="467">
        <f t="shared" si="58"/>
        <v>8.6641311516644492</v>
      </c>
      <c r="O149" t="s">
        <v>342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0.33905340211374518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19</v>
      </c>
      <c r="E155" s="1">
        <v>138</v>
      </c>
      <c r="F155" s="1">
        <v>0</v>
      </c>
      <c r="G155" s="1">
        <v>69</v>
      </c>
      <c r="H155" s="1">
        <v>0</v>
      </c>
      <c r="I155" s="1">
        <v>0</v>
      </c>
      <c r="J155" s="1">
        <v>52</v>
      </c>
      <c r="K155" s="1">
        <v>11</v>
      </c>
      <c r="L155" s="1">
        <v>71</v>
      </c>
      <c r="N155" s="1">
        <f>SUM(C155:L155)</f>
        <v>361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183712.56</v>
      </c>
      <c r="E157" s="505">
        <v>986181.69</v>
      </c>
      <c r="F157" s="504">
        <v>0</v>
      </c>
      <c r="G157" s="505">
        <v>362600.13</v>
      </c>
      <c r="H157" s="504">
        <v>0</v>
      </c>
      <c r="I157" s="502">
        <v>0</v>
      </c>
      <c r="J157" s="505">
        <v>311867.88</v>
      </c>
      <c r="K157" s="505">
        <v>47893.2</v>
      </c>
      <c r="L157" s="505">
        <v>362642.72</v>
      </c>
      <c r="M157" s="342"/>
      <c r="N157" s="344">
        <f>SUM(C157:L157)</f>
        <v>2260788.7299999995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0.98793600000000004</v>
      </c>
      <c r="D159" s="354">
        <f>SUM(D160:D164)</f>
        <v>1.3333599999999999</v>
      </c>
      <c r="E159" s="354">
        <f t="shared" ref="E159:G159" si="83">SUM(E160:E164)</f>
        <v>1.6186560000000001</v>
      </c>
      <c r="F159" s="354">
        <f t="shared" si="83"/>
        <v>0</v>
      </c>
      <c r="G159" s="354">
        <f t="shared" si="83"/>
        <v>2.4574400000000001</v>
      </c>
      <c r="H159" s="354"/>
      <c r="I159" s="354"/>
      <c r="J159" s="354">
        <f>SUM(J160:J164)</f>
        <v>3.3648239999999996</v>
      </c>
      <c r="K159" s="354">
        <f>SUM(K160:K164)</f>
        <v>4.0555599999999998</v>
      </c>
      <c r="L159" s="354">
        <f t="shared" ref="L159" si="84">SUM(L160:L164)</f>
        <v>4.4694280000000006</v>
      </c>
      <c r="M159" s="354"/>
      <c r="N159" s="352">
        <f>(C159*$C$157+D159*$D$157+E159*$E$157+F159*$F$157+G159*$G$157+H159*$H$157+I159*$I$157+J159*$J$157+K159*$K$157+L159*$L$157)/$N$157</f>
        <v>2.4781401130266252</v>
      </c>
    </row>
    <row r="160" spans="1:16" x14ac:dyDescent="0.3">
      <c r="A160" s="2" t="s">
        <v>3</v>
      </c>
      <c r="B160" t="s">
        <v>30</v>
      </c>
      <c r="C160" s="34">
        <v>0.6784</v>
      </c>
      <c r="D160" s="34">
        <v>0.91900000000000004</v>
      </c>
      <c r="E160" s="34">
        <v>1.0589</v>
      </c>
      <c r="F160" s="34">
        <v>0</v>
      </c>
      <c r="G160" s="34">
        <v>1.591</v>
      </c>
      <c r="H160" s="34">
        <v>0</v>
      </c>
      <c r="I160" s="34"/>
      <c r="J160" s="34">
        <v>2.2155999999999998</v>
      </c>
      <c r="K160" s="34">
        <v>2.4315000000000002</v>
      </c>
      <c r="L160" s="34">
        <v>2.6057000000000001</v>
      </c>
      <c r="M160" s="34"/>
      <c r="N160" s="89">
        <f t="shared" ref="N160:N197" si="85">(C160*$C$157+D160*$D$157+E160*$E$157+F160*$F$157+G160*$G$157+H160*$H$157+I160*$I$157+J160*$J$157+K160*$K$157+L160*$L$157)/$N$157</f>
        <v>1.5686372942787099</v>
      </c>
    </row>
    <row r="161" spans="1:14" x14ac:dyDescent="0.3">
      <c r="A161" s="2" t="s">
        <v>4</v>
      </c>
      <c r="B161" t="s">
        <v>31</v>
      </c>
      <c r="C161" s="39">
        <f>C160*0.04</f>
        <v>2.7136E-2</v>
      </c>
      <c r="D161" s="39">
        <f t="shared" ref="D161:L161" si="86">D160*0.04</f>
        <v>3.6760000000000001E-2</v>
      </c>
      <c r="E161" s="39">
        <f t="shared" si="86"/>
        <v>4.2355999999999998E-2</v>
      </c>
      <c r="F161" s="39">
        <f t="shared" si="86"/>
        <v>0</v>
      </c>
      <c r="G161" s="39">
        <f t="shared" si="86"/>
        <v>6.3640000000000002E-2</v>
      </c>
      <c r="H161" s="39"/>
      <c r="I161" s="39"/>
      <c r="J161" s="39">
        <f t="shared" si="86"/>
        <v>8.8623999999999994E-2</v>
      </c>
      <c r="K161" s="39">
        <f t="shared" si="86"/>
        <v>9.7260000000000013E-2</v>
      </c>
      <c r="L161" s="39">
        <f t="shared" si="86"/>
        <v>0.104228</v>
      </c>
      <c r="M161" s="34"/>
      <c r="N161" s="89">
        <f t="shared" si="85"/>
        <v>6.2745491771148396E-2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2.4199999999999999E-2</v>
      </c>
      <c r="E162" s="34">
        <v>3.3399999999999999E-2</v>
      </c>
      <c r="F162" s="34">
        <v>0</v>
      </c>
      <c r="G162" s="34">
        <v>2.5499999999999998E-2</v>
      </c>
      <c r="H162" s="34">
        <v>0</v>
      </c>
      <c r="I162" s="34">
        <v>0</v>
      </c>
      <c r="J162" s="34">
        <v>6.1899999999999997E-2</v>
      </c>
      <c r="K162" s="34">
        <v>0.1216</v>
      </c>
      <c r="L162" s="34">
        <v>4.0399999999999998E-2</v>
      </c>
      <c r="M162" s="34"/>
      <c r="N162" s="89">
        <f t="shared" si="85"/>
        <v>3.822109308418218E-2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5"/>
        <v>0.25073982567623654</v>
      </c>
    </row>
    <row r="164" spans="1:14" x14ac:dyDescent="0.3">
      <c r="A164" s="2" t="s">
        <v>6</v>
      </c>
      <c r="B164" t="s">
        <v>33</v>
      </c>
      <c r="C164" s="34">
        <v>0.1704</v>
      </c>
      <c r="D164" s="34">
        <v>0.18859999999999999</v>
      </c>
      <c r="E164" s="34">
        <v>0.26960000000000001</v>
      </c>
      <c r="F164" s="34">
        <v>0</v>
      </c>
      <c r="G164" s="34">
        <v>0.52739999999999998</v>
      </c>
      <c r="H164" s="34">
        <v>0</v>
      </c>
      <c r="I164" s="34">
        <v>0</v>
      </c>
      <c r="J164" s="34">
        <v>0.70179999999999998</v>
      </c>
      <c r="K164" s="34">
        <v>1.1083000000000001</v>
      </c>
      <c r="L164" s="34">
        <v>1.3687</v>
      </c>
      <c r="M164" s="34"/>
      <c r="N164" s="89">
        <f t="shared" si="85"/>
        <v>0.55779640821634846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7">SUM(C167:C169,C173:C174)</f>
        <v>3.4396762195999999</v>
      </c>
      <c r="D166" s="354">
        <f t="shared" si="87"/>
        <v>3.4396762195999999</v>
      </c>
      <c r="E166" s="354">
        <f t="shared" si="87"/>
        <v>5.338798831400001</v>
      </c>
      <c r="F166" s="354">
        <f t="shared" si="87"/>
        <v>0</v>
      </c>
      <c r="G166" s="354">
        <f t="shared" si="87"/>
        <v>5.338798831400001</v>
      </c>
      <c r="H166" s="354"/>
      <c r="I166" s="354"/>
      <c r="J166" s="354">
        <f>SUM(J167:J169,J173:J174)</f>
        <v>5.338798831400001</v>
      </c>
      <c r="K166" s="354">
        <f>SUM(K167:K169,K173:K174)</f>
        <v>5.338798831400001</v>
      </c>
      <c r="L166" s="354">
        <f>SUM(L167:L169,L173:L174)</f>
        <v>5.338798831400001</v>
      </c>
      <c r="M166" s="351"/>
      <c r="N166" s="352">
        <f t="shared" si="85"/>
        <v>5.1795271804533858</v>
      </c>
    </row>
    <row r="167" spans="1:14" x14ac:dyDescent="0.3">
      <c r="A167" s="2" t="s">
        <v>115</v>
      </c>
      <c r="B167" t="s">
        <v>114</v>
      </c>
      <c r="C167" s="34">
        <v>1.8371999999999999</v>
      </c>
      <c r="D167" s="34">
        <v>1.8371999999999999</v>
      </c>
      <c r="E167" s="34">
        <v>2.7698</v>
      </c>
      <c r="F167" s="34">
        <v>0</v>
      </c>
      <c r="G167" s="34">
        <v>2.7698</v>
      </c>
      <c r="H167" s="34">
        <v>0</v>
      </c>
      <c r="I167" s="34">
        <v>0</v>
      </c>
      <c r="J167" s="34">
        <v>2.7698</v>
      </c>
      <c r="K167" s="34">
        <v>2.7698</v>
      </c>
      <c r="L167" s="34">
        <v>2.7698</v>
      </c>
      <c r="M167" s="39"/>
      <c r="N167" s="89">
        <f t="shared" si="85"/>
        <v>2.6915866499246048</v>
      </c>
    </row>
    <row r="168" spans="1:14" x14ac:dyDescent="0.3">
      <c r="A168" s="2" t="s">
        <v>116</v>
      </c>
      <c r="B168" t="s">
        <v>117</v>
      </c>
      <c r="C168" s="39">
        <f>C167*0.423893</f>
        <v>0.77877621959999999</v>
      </c>
      <c r="D168" s="39">
        <f>D167*0.423893</f>
        <v>0.77877621959999999</v>
      </c>
      <c r="E168" s="39">
        <f t="shared" ref="E168:F168" si="88">E167*0.423893</f>
        <v>1.1740988314</v>
      </c>
      <c r="F168" s="39">
        <f t="shared" si="88"/>
        <v>0</v>
      </c>
      <c r="G168" s="39">
        <f t="shared" ref="G168" si="89">G167*0.423893</f>
        <v>1.1740988314</v>
      </c>
      <c r="H168" s="39"/>
      <c r="I168" s="39"/>
      <c r="J168" s="39">
        <f t="shared" ref="J168" si="90">J167*0.423893</f>
        <v>1.1740988314</v>
      </c>
      <c r="K168" s="39">
        <f t="shared" ref="K168" si="91">K167*0.423893</f>
        <v>1.1740988314</v>
      </c>
      <c r="L168" s="39">
        <f t="shared" ref="L168" si="92">L167*0.423893</f>
        <v>1.1740988314</v>
      </c>
      <c r="M168" s="39"/>
      <c r="N168" s="89">
        <f t="shared" si="85"/>
        <v>1.1409447397964902</v>
      </c>
    </row>
    <row r="169" spans="1:14" x14ac:dyDescent="0.3">
      <c r="A169" s="280" t="s">
        <v>8</v>
      </c>
      <c r="B169" s="1" t="s">
        <v>35</v>
      </c>
      <c r="C169" s="43">
        <f t="shared" ref="C169:E169" si="93">SUM(C170:C172)</f>
        <v>0.59670000000000001</v>
      </c>
      <c r="D169" s="43">
        <f t="shared" ref="D169" si="94">SUM(D170:D172)</f>
        <v>0.59670000000000001</v>
      </c>
      <c r="E169" s="43">
        <f t="shared" si="93"/>
        <v>1.0425</v>
      </c>
      <c r="F169" s="43">
        <f t="shared" ref="F169" si="95">SUM(F170:F172)</f>
        <v>0</v>
      </c>
      <c r="G169" s="43">
        <f t="shared" ref="G169" si="96">SUM(G170:G172)</f>
        <v>1.0425</v>
      </c>
      <c r="H169" s="43"/>
      <c r="I169" s="43"/>
      <c r="J169" s="43">
        <f t="shared" ref="J169" si="97">SUM(J170:J172)</f>
        <v>1.0425</v>
      </c>
      <c r="K169" s="43">
        <f t="shared" ref="K169" si="98">SUM(K170:K172)</f>
        <v>1.0425</v>
      </c>
      <c r="L169" s="43">
        <f t="shared" ref="L169" si="99">SUM(L170:L172)</f>
        <v>1.0425</v>
      </c>
      <c r="M169" s="43"/>
      <c r="N169" s="75">
        <f t="shared" si="85"/>
        <v>1.0051125761702644</v>
      </c>
    </row>
    <row r="170" spans="1:14" x14ac:dyDescent="0.3">
      <c r="A170" s="2" t="s">
        <v>9</v>
      </c>
      <c r="B170" t="s">
        <v>108</v>
      </c>
      <c r="C170" s="34">
        <v>0.53300000000000003</v>
      </c>
      <c r="D170" s="34">
        <v>0.53300000000000003</v>
      </c>
      <c r="E170" s="34">
        <v>0.93110000000000004</v>
      </c>
      <c r="F170" s="34">
        <v>0</v>
      </c>
      <c r="G170" s="34">
        <v>0.93110000000000004</v>
      </c>
      <c r="H170" s="34">
        <v>0</v>
      </c>
      <c r="I170" s="34">
        <v>0</v>
      </c>
      <c r="J170" s="34">
        <v>0.93110000000000004</v>
      </c>
      <c r="K170" s="34">
        <v>0.93110000000000004</v>
      </c>
      <c r="L170" s="34">
        <v>0.93110000000000004</v>
      </c>
      <c r="M170" s="39"/>
      <c r="N170" s="89">
        <f t="shared" si="85"/>
        <v>0.89771298020049872</v>
      </c>
    </row>
    <row r="171" spans="1:14" x14ac:dyDescent="0.3">
      <c r="A171" s="2" t="s">
        <v>10</v>
      </c>
      <c r="B171" t="s">
        <v>109</v>
      </c>
      <c r="C171" s="34">
        <v>5.6500000000000002E-2</v>
      </c>
      <c r="D171" s="34">
        <v>5.6500000000000002E-2</v>
      </c>
      <c r="E171" s="34">
        <v>9.8799999999999999E-2</v>
      </c>
      <c r="F171" s="34">
        <v>0</v>
      </c>
      <c r="G171" s="34">
        <v>9.8799999999999999E-2</v>
      </c>
      <c r="H171" s="34">
        <v>0</v>
      </c>
      <c r="I171" s="34">
        <v>0</v>
      </c>
      <c r="J171" s="34">
        <v>9.8799999999999999E-2</v>
      </c>
      <c r="K171" s="34">
        <v>9.8799999999999999E-2</v>
      </c>
      <c r="L171" s="34">
        <v>9.8799999999999999E-2</v>
      </c>
      <c r="M171" s="39"/>
      <c r="N171" s="89">
        <f t="shared" si="85"/>
        <v>9.5252471897716892E-2</v>
      </c>
    </row>
    <row r="172" spans="1:14" x14ac:dyDescent="0.3">
      <c r="A172" s="2" t="s">
        <v>11</v>
      </c>
      <c r="B172" t="s">
        <v>110</v>
      </c>
      <c r="C172" s="34">
        <v>7.1999999999999998E-3</v>
      </c>
      <c r="D172" s="34">
        <v>7.1999999999999998E-3</v>
      </c>
      <c r="E172" s="34">
        <v>1.26E-2</v>
      </c>
      <c r="F172" s="34">
        <v>0</v>
      </c>
      <c r="G172" s="34">
        <v>1.26E-2</v>
      </c>
      <c r="H172" s="34">
        <v>0</v>
      </c>
      <c r="I172" s="34">
        <v>0</v>
      </c>
      <c r="J172" s="34">
        <v>1.26E-2</v>
      </c>
      <c r="K172" s="34">
        <v>1.26E-2</v>
      </c>
      <c r="L172" s="34">
        <v>1.26E-2</v>
      </c>
      <c r="M172" s="39"/>
      <c r="N172" s="89">
        <f t="shared" si="85"/>
        <v>1.2147124072048963E-2</v>
      </c>
    </row>
    <row r="173" spans="1:14" x14ac:dyDescent="0.3">
      <c r="A173" s="595" t="s">
        <v>14</v>
      </c>
      <c r="B173" t="s">
        <v>118</v>
      </c>
      <c r="C173" s="34">
        <v>0.17199999999999999</v>
      </c>
      <c r="D173" s="34">
        <v>0.17199999999999999</v>
      </c>
      <c r="E173" s="34">
        <v>0.26939999999999997</v>
      </c>
      <c r="F173" s="34">
        <v>0</v>
      </c>
      <c r="G173" s="34">
        <v>0.26939999999999997</v>
      </c>
      <c r="H173" s="34">
        <v>0</v>
      </c>
      <c r="I173" s="34">
        <v>0</v>
      </c>
      <c r="J173" s="34">
        <v>0.26939999999999997</v>
      </c>
      <c r="K173" s="34">
        <v>0.26939999999999997</v>
      </c>
      <c r="L173" s="34">
        <v>0.26939999999999997</v>
      </c>
      <c r="M173" s="39"/>
      <c r="N173" s="89">
        <f t="shared" si="85"/>
        <v>0.2612314601143646</v>
      </c>
    </row>
    <row r="174" spans="1:14" x14ac:dyDescent="0.3">
      <c r="A174" s="595"/>
      <c r="B174" t="s">
        <v>117</v>
      </c>
      <c r="C174" s="34">
        <v>5.5E-2</v>
      </c>
      <c r="D174" s="34">
        <v>5.5E-2</v>
      </c>
      <c r="E174" s="34">
        <v>8.3000000000000004E-2</v>
      </c>
      <c r="F174" s="34">
        <v>0</v>
      </c>
      <c r="G174" s="34">
        <v>8.3000000000000004E-2</v>
      </c>
      <c r="H174" s="34">
        <v>0</v>
      </c>
      <c r="I174" s="34">
        <v>0</v>
      </c>
      <c r="J174" s="34">
        <v>8.3000000000000004E-2</v>
      </c>
      <c r="K174" s="34">
        <v>8.3000000000000004E-2</v>
      </c>
      <c r="L174" s="34">
        <v>8.3000000000000004E-2</v>
      </c>
      <c r="M174" s="39"/>
      <c r="N174" s="89">
        <f t="shared" si="85"/>
        <v>8.0651754447661317E-2</v>
      </c>
    </row>
    <row r="175" spans="1:14" x14ac:dyDescent="0.3">
      <c r="A175" s="349">
        <v>6</v>
      </c>
      <c r="B175" s="350" t="s">
        <v>42</v>
      </c>
      <c r="C175" s="354">
        <f>SUM(C176:C177)</f>
        <v>0.3805</v>
      </c>
      <c r="D175" s="354">
        <f>SUM(D176:D177)</f>
        <v>0.3805</v>
      </c>
      <c r="E175" s="354">
        <f t="shared" ref="E175:F175" si="100">SUM(E176:E177)</f>
        <v>0.48840000000000006</v>
      </c>
      <c r="F175" s="354">
        <f t="shared" si="100"/>
        <v>0</v>
      </c>
      <c r="G175" s="354">
        <f t="shared" ref="G175" si="101">SUM(G176:G177)</f>
        <v>0.48840000000000006</v>
      </c>
      <c r="H175" s="354"/>
      <c r="I175" s="354"/>
      <c r="J175" s="354">
        <f t="shared" ref="J175" si="102">SUM(J176:J177)</f>
        <v>0.48840000000000006</v>
      </c>
      <c r="K175" s="354">
        <f t="shared" ref="K175" si="103">SUM(K176:K177)</f>
        <v>0.48840000000000006</v>
      </c>
      <c r="L175" s="354">
        <f t="shared" ref="L175" si="104">SUM(L176:L177)</f>
        <v>0.48840000000000006</v>
      </c>
      <c r="M175" s="354"/>
      <c r="N175" s="352">
        <f t="shared" si="85"/>
        <v>0.47935086803223764</v>
      </c>
    </row>
    <row r="176" spans="1:14" x14ac:dyDescent="0.3">
      <c r="A176" s="2" t="s">
        <v>15</v>
      </c>
      <c r="B176" t="s">
        <v>43</v>
      </c>
      <c r="C176" s="34">
        <v>0.1953</v>
      </c>
      <c r="D176" s="34">
        <v>0.1953</v>
      </c>
      <c r="E176" s="34">
        <v>0.30320000000000003</v>
      </c>
      <c r="F176" s="34">
        <v>0</v>
      </c>
      <c r="G176" s="34">
        <v>0.30320000000000003</v>
      </c>
      <c r="H176" s="34">
        <v>0</v>
      </c>
      <c r="I176" s="34">
        <v>0</v>
      </c>
      <c r="J176" s="34">
        <v>0.30320000000000003</v>
      </c>
      <c r="K176" s="34">
        <v>0.30320000000000003</v>
      </c>
      <c r="L176" s="34">
        <v>0.30320000000000003</v>
      </c>
      <c r="M176" s="39"/>
      <c r="N176" s="89">
        <f t="shared" si="85"/>
        <v>0.29415086803223761</v>
      </c>
    </row>
    <row r="177" spans="1:16" x14ac:dyDescent="0.3">
      <c r="A177" s="2" t="s">
        <v>16</v>
      </c>
      <c r="B177" t="s">
        <v>44</v>
      </c>
      <c r="C177" s="34">
        <v>0.1852</v>
      </c>
      <c r="D177" s="34">
        <v>0.1852</v>
      </c>
      <c r="E177" s="34">
        <v>0.1852</v>
      </c>
      <c r="F177" s="34">
        <v>0</v>
      </c>
      <c r="G177" s="34">
        <v>0.1852</v>
      </c>
      <c r="H177" s="34">
        <v>0</v>
      </c>
      <c r="I177" s="34">
        <v>0</v>
      </c>
      <c r="J177" s="34">
        <v>0.1852</v>
      </c>
      <c r="K177" s="34">
        <v>0.1852</v>
      </c>
      <c r="L177" s="34">
        <v>0.1852</v>
      </c>
      <c r="M177" s="39"/>
      <c r="N177" s="89">
        <f t="shared" si="85"/>
        <v>0.18520000000000003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5">SUM(E181:E182)</f>
        <v>0</v>
      </c>
      <c r="F180" s="354">
        <f t="shared" si="105"/>
        <v>0</v>
      </c>
      <c r="G180" s="354">
        <f t="shared" si="105"/>
        <v>0</v>
      </c>
      <c r="H180" s="354"/>
      <c r="I180" s="354"/>
      <c r="J180" s="354">
        <f t="shared" si="105"/>
        <v>0</v>
      </c>
      <c r="K180" s="354">
        <f t="shared" si="105"/>
        <v>0</v>
      </c>
      <c r="L180" s="354">
        <f t="shared" si="105"/>
        <v>0</v>
      </c>
      <c r="M180" s="354"/>
      <c r="N180" s="352">
        <f t="shared" si="8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6">SUM(E184:E187)</f>
        <v>0</v>
      </c>
      <c r="F183" s="354">
        <f t="shared" si="106"/>
        <v>0</v>
      </c>
      <c r="G183" s="354">
        <f t="shared" si="106"/>
        <v>0</v>
      </c>
      <c r="H183" s="354"/>
      <c r="I183" s="354"/>
      <c r="J183" s="354">
        <f t="shared" si="106"/>
        <v>0</v>
      </c>
      <c r="K183" s="354">
        <f t="shared" si="106"/>
        <v>0</v>
      </c>
      <c r="L183" s="354">
        <f t="shared" si="106"/>
        <v>0</v>
      </c>
      <c r="M183" s="354"/>
      <c r="N183" s="352">
        <f t="shared" si="8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7">SUM(C191,C193)</f>
        <v>0.40901649029693282</v>
      </c>
      <c r="D188" s="354">
        <f t="shared" si="107"/>
        <v>0.43840101912893281</v>
      </c>
      <c r="E188" s="354">
        <f t="shared" si="107"/>
        <v>0.63340397879753541</v>
      </c>
      <c r="F188" s="354">
        <f t="shared" si="107"/>
        <v>0</v>
      </c>
      <c r="G188" s="354">
        <f t="shared" si="107"/>
        <v>0.70475765610953545</v>
      </c>
      <c r="H188" s="354"/>
      <c r="I188" s="354"/>
      <c r="J188" s="354">
        <f>SUM(J191,J193)</f>
        <v>0.78194699822153535</v>
      </c>
      <c r="K188" s="354">
        <f>SUM(K191,K193)</f>
        <v>0.84070652826953529</v>
      </c>
      <c r="L188" s="354">
        <f>SUM(L191,L193)</f>
        <v>0.87591345129353537</v>
      </c>
      <c r="M188" s="354"/>
      <c r="N188" s="352">
        <f t="shared" si="85"/>
        <v>0.69219986096352426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8">SUM(C183,C180,C175,C166,C159)+C189</f>
        <v>4.8081122195999999</v>
      </c>
      <c r="D190" s="360">
        <f t="shared" si="108"/>
        <v>5.1535362195999994</v>
      </c>
      <c r="E190" s="360">
        <f t="shared" si="108"/>
        <v>7.4458548314000019</v>
      </c>
      <c r="F190" s="360">
        <f t="shared" si="108"/>
        <v>0</v>
      </c>
      <c r="G190" s="360">
        <f t="shared" si="108"/>
        <v>8.2846388314000023</v>
      </c>
      <c r="H190" s="360">
        <f t="shared" si="108"/>
        <v>0</v>
      </c>
      <c r="I190" s="360">
        <f t="shared" si="108"/>
        <v>0</v>
      </c>
      <c r="J190" s="360">
        <f t="shared" si="108"/>
        <v>9.192022831400001</v>
      </c>
      <c r="K190" s="360">
        <f t="shared" si="108"/>
        <v>9.8827588314000003</v>
      </c>
      <c r="L190" s="360">
        <f t="shared" si="108"/>
        <v>10.296626831400001</v>
      </c>
      <c r="M190" s="361"/>
      <c r="N190" s="362">
        <f t="shared" si="85"/>
        <v>8.1370181615122501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9">SUM(C192:C192)</f>
        <v>0.10016740187092681</v>
      </c>
      <c r="D191" s="354">
        <f t="shared" si="109"/>
        <v>0.1073636200629268</v>
      </c>
      <c r="E191" s="354">
        <f t="shared" si="109"/>
        <v>0.15511949370255623</v>
      </c>
      <c r="F191" s="354">
        <f t="shared" si="109"/>
        <v>0</v>
      </c>
      <c r="G191" s="354">
        <f t="shared" si="109"/>
        <v>0.17259388077455626</v>
      </c>
      <c r="H191" s="354"/>
      <c r="I191" s="354"/>
      <c r="J191" s="354">
        <f>SUM(J192:J192)</f>
        <v>0.19149741164655623</v>
      </c>
      <c r="K191" s="354">
        <f>SUM(K192:K192)</f>
        <v>0.20588751473455622</v>
      </c>
      <c r="L191" s="354">
        <f>SUM(L192:L192)</f>
        <v>0.21450962677855623</v>
      </c>
      <c r="M191" s="354"/>
      <c r="N191" s="352">
        <f t="shared" si="85"/>
        <v>0.16951849935878469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10">0.020833*C190</f>
        <v>0.10016740187092681</v>
      </c>
      <c r="D192" s="246">
        <f t="shared" si="110"/>
        <v>0.1073636200629268</v>
      </c>
      <c r="E192" s="246">
        <f t="shared" si="110"/>
        <v>0.15511949370255623</v>
      </c>
      <c r="F192" s="246">
        <f t="shared" si="110"/>
        <v>0</v>
      </c>
      <c r="G192" s="246">
        <f t="shared" si="110"/>
        <v>0.17259388077455626</v>
      </c>
      <c r="H192" s="34"/>
      <c r="I192" s="39"/>
      <c r="J192" s="246">
        <f>0.020833*J190</f>
        <v>0.19149741164655623</v>
      </c>
      <c r="K192" s="246">
        <f t="shared" ref="K192:L192" si="111">0.020833*K190</f>
        <v>0.20588751473455622</v>
      </c>
      <c r="L192" s="246">
        <f t="shared" si="111"/>
        <v>0.21450962677855623</v>
      </c>
      <c r="M192" s="39"/>
      <c r="N192" s="246">
        <f t="shared" si="85"/>
        <v>0.16951849935878469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0.308849088426006</v>
      </c>
      <c r="D193" s="354">
        <f>SUM(D194,D195)</f>
        <v>0.33103739906600599</v>
      </c>
      <c r="E193" s="354">
        <f t="shared" ref="E193:L193" si="112">SUM(E194,E195)</f>
        <v>0.47828448509497912</v>
      </c>
      <c r="F193" s="354">
        <f t="shared" si="112"/>
        <v>0</v>
      </c>
      <c r="G193" s="354">
        <f t="shared" si="112"/>
        <v>0.53216377533497916</v>
      </c>
      <c r="H193" s="354"/>
      <c r="I193" s="354"/>
      <c r="J193" s="354">
        <f t="shared" si="112"/>
        <v>0.59044958657497915</v>
      </c>
      <c r="K193" s="354">
        <f t="shared" si="112"/>
        <v>0.63481901353497905</v>
      </c>
      <c r="L193" s="354">
        <f t="shared" si="112"/>
        <v>0.66140382451497914</v>
      </c>
      <c r="M193" s="354"/>
      <c r="N193" s="352">
        <f t="shared" si="85"/>
        <v>0.52268136160473944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0.10016740187092681</v>
      </c>
      <c r="D194" s="39">
        <f t="shared" ref="D194:L194" si="113">D192</f>
        <v>0.1073636200629268</v>
      </c>
      <c r="E194" s="39">
        <f t="shared" si="113"/>
        <v>0.15511949370255623</v>
      </c>
      <c r="F194" s="39">
        <f t="shared" si="113"/>
        <v>0</v>
      </c>
      <c r="G194" s="39">
        <f>G192</f>
        <v>0.17259388077455626</v>
      </c>
      <c r="H194" s="39"/>
      <c r="I194" s="39"/>
      <c r="J194" s="39">
        <f t="shared" si="113"/>
        <v>0.19149741164655623</v>
      </c>
      <c r="K194" s="39">
        <f t="shared" si="113"/>
        <v>0.20588751473455622</v>
      </c>
      <c r="L194" s="39">
        <f t="shared" si="113"/>
        <v>0.21450962677855623</v>
      </c>
      <c r="M194" s="39"/>
      <c r="N194" s="246">
        <f t="shared" si="85"/>
        <v>0.16951849935878469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0.20868168655507921</v>
      </c>
      <c r="D195" s="246">
        <f t="shared" ref="D195:G195" si="114">0.043402*D190</f>
        <v>0.22367377900307919</v>
      </c>
      <c r="E195" s="246">
        <f t="shared" si="114"/>
        <v>0.32316499139242288</v>
      </c>
      <c r="F195" s="246">
        <f t="shared" si="114"/>
        <v>0</v>
      </c>
      <c r="G195" s="246">
        <f t="shared" si="114"/>
        <v>0.35956989456042293</v>
      </c>
      <c r="H195" s="34"/>
      <c r="I195" s="34"/>
      <c r="J195" s="246">
        <f t="shared" ref="J195:L195" si="115">0.043402*J190</f>
        <v>0.39895217492842289</v>
      </c>
      <c r="K195" s="246">
        <f t="shared" si="115"/>
        <v>0.42893149880042286</v>
      </c>
      <c r="L195" s="246">
        <f t="shared" si="115"/>
        <v>0.44689419773642286</v>
      </c>
      <c r="M195" s="39"/>
      <c r="N195" s="246">
        <f t="shared" si="85"/>
        <v>0.35316286224595467</v>
      </c>
      <c r="O195" s="246"/>
    </row>
    <row r="196" spans="1:16" ht="28.8" x14ac:dyDescent="0.3">
      <c r="A196" s="370">
        <v>10</v>
      </c>
      <c r="B196" s="371" t="s">
        <v>134</v>
      </c>
      <c r="C196" s="510">
        <v>2.1899999999999999E-2</v>
      </c>
      <c r="D196" s="510">
        <v>2.1899999999999999E-2</v>
      </c>
      <c r="E196" s="510">
        <v>2.1899999999999999E-2</v>
      </c>
      <c r="F196" s="510">
        <v>0</v>
      </c>
      <c r="G196" s="510">
        <v>2.1899999999999999E-2</v>
      </c>
      <c r="H196" s="510">
        <v>0</v>
      </c>
      <c r="I196" s="510">
        <v>0</v>
      </c>
      <c r="J196" s="510">
        <v>2.1899999999999999E-2</v>
      </c>
      <c r="K196" s="510">
        <v>2.1899999999999999E-2</v>
      </c>
      <c r="L196" s="510">
        <v>2.1899999999999999E-2</v>
      </c>
      <c r="M196" s="373"/>
      <c r="N196" s="374">
        <f t="shared" si="85"/>
        <v>2.1900000000000003E-2</v>
      </c>
    </row>
    <row r="197" spans="1:16" ht="18" x14ac:dyDescent="0.3">
      <c r="A197" s="579" t="s">
        <v>60</v>
      </c>
      <c r="B197" s="579"/>
      <c r="C197" s="340">
        <f>SUM(C188,C190,C196)</f>
        <v>5.2390287098969326</v>
      </c>
      <c r="D197" s="340">
        <f t="shared" ref="D197:L197" si="116">SUM(D188,D190,D196)</f>
        <v>5.6138372387289319</v>
      </c>
      <c r="E197" s="340">
        <f t="shared" si="116"/>
        <v>8.1011588101975374</v>
      </c>
      <c r="F197" s="340">
        <f t="shared" si="116"/>
        <v>0</v>
      </c>
      <c r="G197" s="340">
        <f t="shared" si="116"/>
        <v>9.0112964875095383</v>
      </c>
      <c r="H197" s="340">
        <f t="shared" si="116"/>
        <v>0</v>
      </c>
      <c r="I197" s="340">
        <f t="shared" si="116"/>
        <v>0</v>
      </c>
      <c r="J197" s="340">
        <f t="shared" si="116"/>
        <v>9.9958698296215367</v>
      </c>
      <c r="K197" s="340">
        <f t="shared" si="116"/>
        <v>10.745365359669536</v>
      </c>
      <c r="L197" s="340">
        <f t="shared" si="116"/>
        <v>11.194440282693536</v>
      </c>
      <c r="M197" s="356"/>
      <c r="N197" s="467">
        <f t="shared" si="85"/>
        <v>8.8511180224757737</v>
      </c>
      <c r="O197" t="s">
        <v>343</v>
      </c>
      <c r="P197"/>
    </row>
    <row r="198" spans="1:16" ht="15.6" x14ac:dyDescent="0.3">
      <c r="L198" s="336" t="s">
        <v>150</v>
      </c>
      <c r="N198" s="337">
        <f>N197/SUM($N$101,$N$149,$N$197)</f>
        <v>0.34637075841749915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24C9-5FCE-4328-9C72-1AF7B87F5959}">
  <dimension ref="A1:P204"/>
  <sheetViews>
    <sheetView topLeftCell="A165" zoomScale="80" zoomScaleNormal="80" workbookViewId="0">
      <selection activeCell="A2" sqref="A1:U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344</v>
      </c>
      <c r="B1" s="535"/>
      <c r="C1" s="1" t="s">
        <v>345</v>
      </c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97</v>
      </c>
      <c r="E5" s="417">
        <f t="shared" si="0"/>
        <v>310</v>
      </c>
      <c r="F5" s="417">
        <f t="shared" si="0"/>
        <v>5</v>
      </c>
      <c r="G5" s="417">
        <f t="shared" si="0"/>
        <v>194</v>
      </c>
      <c r="H5" s="456">
        <f t="shared" si="0"/>
        <v>6</v>
      </c>
      <c r="I5" s="417">
        <f t="shared" si="0"/>
        <v>21</v>
      </c>
      <c r="J5" s="417">
        <f t="shared" si="0"/>
        <v>176</v>
      </c>
      <c r="K5" s="417">
        <f t="shared" si="0"/>
        <v>18</v>
      </c>
      <c r="L5" s="417">
        <f t="shared" si="0"/>
        <v>147</v>
      </c>
      <c r="M5" s="604">
        <f>SUM(C5:L5)</f>
        <v>975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953722.52</v>
      </c>
      <c r="E7" s="401">
        <f t="shared" si="0"/>
        <v>2195724.7999999998</v>
      </c>
      <c r="F7" s="401">
        <f t="shared" si="0"/>
        <v>21903.55</v>
      </c>
      <c r="G7" s="401">
        <f t="shared" si="0"/>
        <v>1117102.44</v>
      </c>
      <c r="H7" s="401">
        <f t="shared" si="0"/>
        <v>28082.880000000001</v>
      </c>
      <c r="I7" s="401">
        <f t="shared" si="0"/>
        <v>155296.08000000002</v>
      </c>
      <c r="J7" s="401">
        <f t="shared" si="0"/>
        <v>1065491.98</v>
      </c>
      <c r="K7" s="401">
        <f t="shared" si="0"/>
        <v>67734.149999999994</v>
      </c>
      <c r="L7" s="401">
        <f t="shared" si="0"/>
        <v>728464.12</v>
      </c>
      <c r="M7" s="610">
        <f>SUM(C7:L7)</f>
        <v>6339413.0699999994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0.97867999999999999</v>
      </c>
      <c r="D9" s="405">
        <f t="shared" ref="D9:L9" si="1">SUM(D10:D15)</f>
        <v>1.3345813542371632</v>
      </c>
      <c r="E9" s="405">
        <f t="shared" si="1"/>
        <v>1.6104131279822314</v>
      </c>
      <c r="F9" s="405">
        <f t="shared" si="1"/>
        <v>2.3775430442079024</v>
      </c>
      <c r="G9" s="405">
        <f t="shared" si="1"/>
        <v>2.3747596493753966</v>
      </c>
      <c r="H9" s="405">
        <f t="shared" si="1"/>
        <v>2.8336999999999999</v>
      </c>
      <c r="I9" s="405">
        <f t="shared" si="1"/>
        <v>2.7964861220397834</v>
      </c>
      <c r="J9" s="405">
        <f t="shared" si="1"/>
        <v>3.3162855234708011</v>
      </c>
      <c r="K9" s="405">
        <f t="shared" si="1"/>
        <v>4.3163690810322421</v>
      </c>
      <c r="L9" s="405">
        <f t="shared" si="1"/>
        <v>4.9651651812926083</v>
      </c>
      <c r="M9" s="603">
        <f>SUM(M10:N15)</f>
        <v>2.4412643967813543</v>
      </c>
      <c r="N9" s="603"/>
      <c r="O9" s="406">
        <f t="shared" ref="O9:O47" si="2">M9/$M$47</f>
        <v>0.28453501298920408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0.66949999999999998</v>
      </c>
      <c r="D10" s="422">
        <f t="shared" si="4"/>
        <v>0.90684532889817882</v>
      </c>
      <c r="E10" s="422">
        <f t="shared" si="4"/>
        <v>1.0449749160409354</v>
      </c>
      <c r="F10" s="422">
        <f t="shared" si="4"/>
        <v>1.4930732426478814</v>
      </c>
      <c r="G10" s="422">
        <f t="shared" si="4"/>
        <v>1.5700928518650448</v>
      </c>
      <c r="H10" s="422">
        <f>IF(H$7 &gt; 0,(H64*H$61+H112*H$109+H160*H$157)/(SUM(H$157,H$109,H$61)),0)</f>
        <v>1.57</v>
      </c>
      <c r="I10" s="422">
        <f t="shared" si="4"/>
        <v>1.2766730969835165</v>
      </c>
      <c r="J10" s="422">
        <f t="shared" si="4"/>
        <v>2.18698059379668</v>
      </c>
      <c r="K10" s="422">
        <f t="shared" si="4"/>
        <v>2.5111039981309284</v>
      </c>
      <c r="L10" s="422">
        <f t="shared" si="4"/>
        <v>3.0193032882992235</v>
      </c>
      <c r="M10" s="600">
        <f t="shared" ref="M10:M15" si="5">(N64*$N$61+N112*$N$109+N160*$N$157)/$M$7</f>
        <v>1.5604066598957247</v>
      </c>
      <c r="N10" s="600"/>
      <c r="O10" s="423">
        <f t="shared" si="2"/>
        <v>0.18186900600657696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2.6779999999999998E-2</v>
      </c>
      <c r="D11" s="440">
        <f t="shared" si="4"/>
        <v>3.6273813155927162E-2</v>
      </c>
      <c r="E11" s="440">
        <f t="shared" si="4"/>
        <v>4.1798996641637422E-2</v>
      </c>
      <c r="F11" s="440">
        <f t="shared" si="4"/>
        <v>5.9722929705915258E-2</v>
      </c>
      <c r="G11" s="440">
        <f t="shared" si="4"/>
        <v>6.2803714074601794E-2</v>
      </c>
      <c r="H11" s="440">
        <f t="shared" ref="H11:H15" si="6">IF(H$7 &gt; 0,(H65*H$61+H113*H$109+H161*H$157)/(SUM(H$157,H$109,H$61)),0)</f>
        <v>6.2800000000000009E-2</v>
      </c>
      <c r="I11" s="440">
        <f t="shared" si="4"/>
        <v>7.6600385819010991E-2</v>
      </c>
      <c r="J11" s="440">
        <f t="shared" si="4"/>
        <v>8.7479223751867188E-2</v>
      </c>
      <c r="K11" s="440">
        <f t="shared" si="4"/>
        <v>0.10044415992523713</v>
      </c>
      <c r="L11" s="440">
        <f t="shared" si="4"/>
        <v>0.12077213153196892</v>
      </c>
      <c r="M11" s="599">
        <f t="shared" si="5"/>
        <v>6.3041757510586077E-2</v>
      </c>
      <c r="N11" s="599"/>
      <c r="O11" s="441">
        <f t="shared" si="2"/>
        <v>7.3476626766795054E-3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4.1177785517741573E-2</v>
      </c>
      <c r="E12" s="440">
        <f t="shared" si="4"/>
        <v>3.7052122465893726E-2</v>
      </c>
      <c r="F12" s="440">
        <f t="shared" si="4"/>
        <v>0</v>
      </c>
      <c r="G12" s="440">
        <f t="shared" si="4"/>
        <v>1.5757228128514336E-2</v>
      </c>
      <c r="H12" s="440">
        <f t="shared" si="6"/>
        <v>0</v>
      </c>
      <c r="I12" s="440">
        <f t="shared" si="4"/>
        <v>6.3840067270210549E-2</v>
      </c>
      <c r="J12" s="440">
        <f t="shared" si="4"/>
        <v>4.9581357132317413E-2</v>
      </c>
      <c r="K12" s="440">
        <f t="shared" si="4"/>
        <v>0.12556555371256597</v>
      </c>
      <c r="L12" s="440">
        <f t="shared" si="4"/>
        <v>6.289895180012435E-2</v>
      </c>
      <c r="M12" s="599">
        <f t="shared" si="5"/>
        <v>4.0271589330429923E-2</v>
      </c>
      <c r="N12" s="599"/>
      <c r="O12" s="441">
        <f t="shared" si="2"/>
        <v>4.6937468994908051E-3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0.24990000000000004</v>
      </c>
      <c r="H13" s="422">
        <f t="shared" si="6"/>
        <v>0.24990000000000004</v>
      </c>
      <c r="I13" s="422">
        <f t="shared" si="4"/>
        <v>0.24989999999999998</v>
      </c>
      <c r="J13" s="422">
        <f t="shared" si="4"/>
        <v>0.29687167424197786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0.24464877703307639</v>
      </c>
      <c r="N13" s="600"/>
      <c r="O13" s="423">
        <f t="shared" si="2"/>
        <v>2.85143809259976E-2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0.1704</v>
      </c>
      <c r="D14" s="440">
        <f t="shared" si="4"/>
        <v>0.18548442666531562</v>
      </c>
      <c r="E14" s="440">
        <f t="shared" si="4"/>
        <v>0.27218709283376497</v>
      </c>
      <c r="F14" s="440">
        <f t="shared" si="4"/>
        <v>0.56614687185410595</v>
      </c>
      <c r="G14" s="440">
        <f t="shared" si="4"/>
        <v>0.47620585530723575</v>
      </c>
      <c r="H14" s="440">
        <f t="shared" si="6"/>
        <v>0.95099999999999996</v>
      </c>
      <c r="I14" s="440">
        <f t="shared" si="4"/>
        <v>0.73887257196704514</v>
      </c>
      <c r="J14" s="440">
        <f t="shared" si="4"/>
        <v>0.69537267454795859</v>
      </c>
      <c r="K14" s="440">
        <f t="shared" si="4"/>
        <v>1.2823553692635103</v>
      </c>
      <c r="L14" s="440">
        <f t="shared" si="4"/>
        <v>1.4117908096612912</v>
      </c>
      <c r="M14" s="599">
        <f t="shared" si="5"/>
        <v>0.52332711697283363</v>
      </c>
      <c r="N14" s="599"/>
      <c r="O14" s="441">
        <f t="shared" si="2"/>
        <v>6.0994986131690285E-2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9.5684960387034702E-3</v>
      </c>
      <c r="N15" s="600"/>
      <c r="O15" s="423">
        <f t="shared" si="2"/>
        <v>1.1152303487689294E-3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3.4482500204000002</v>
      </c>
      <c r="D16" s="405">
        <f t="shared" si="7"/>
        <v>3.374315427771529</v>
      </c>
      <c r="E16" s="405">
        <f t="shared" si="7"/>
        <v>5.2377894425747584</v>
      </c>
      <c r="F16" s="405">
        <f t="shared" si="7"/>
        <v>5.1755624042138084</v>
      </c>
      <c r="G16" s="405">
        <f t="shared" si="7"/>
        <v>5.2016442208152274</v>
      </c>
      <c r="H16" s="405">
        <f t="shared" si="7"/>
        <v>5.0582815324999997</v>
      </c>
      <c r="I16" s="405">
        <f t="shared" si="7"/>
        <v>5.5710534047381497</v>
      </c>
      <c r="J16" s="405">
        <f t="shared" si="7"/>
        <v>5.2118575106168885</v>
      </c>
      <c r="K16" s="405">
        <f t="shared" si="7"/>
        <v>5.3121535515824192</v>
      </c>
      <c r="L16" s="405">
        <f t="shared" si="7"/>
        <v>5.251546957340488</v>
      </c>
      <c r="M16" s="603">
        <f>SUM(M17:N19,M23:N24)</f>
        <v>4.9545806777358941</v>
      </c>
      <c r="N16" s="603"/>
      <c r="O16" s="406">
        <f t="shared" si="2"/>
        <v>0.57746783976135752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1.8428</v>
      </c>
      <c r="D17" s="422">
        <f t="shared" si="8"/>
        <v>1.7963286301030201</v>
      </c>
      <c r="E17" s="422">
        <f t="shared" si="8"/>
        <v>2.7079358168459913</v>
      </c>
      <c r="F17" s="422">
        <f t="shared" si="8"/>
        <v>2.6676859566143389</v>
      </c>
      <c r="G17" s="422">
        <f t="shared" si="8"/>
        <v>2.6862754342645605</v>
      </c>
      <c r="H17" s="422">
        <f t="shared" ref="H17:H24" si="9">IF(H$7 &gt; 0,(H71*H$61+H119*H$109+H167*H$157)/(SUM(H$157,H$109,H$61)),0)</f>
        <v>2.6025</v>
      </c>
      <c r="I17" s="422">
        <f t="shared" si="8"/>
        <v>2.8748139617561499</v>
      </c>
      <c r="J17" s="422">
        <f t="shared" si="8"/>
        <v>2.6915499539414647</v>
      </c>
      <c r="K17" s="422">
        <f t="shared" si="8"/>
        <v>2.7525206691897663</v>
      </c>
      <c r="L17" s="422">
        <f t="shared" si="8"/>
        <v>2.7161962349991926</v>
      </c>
      <c r="M17" s="600">
        <f t="shared" ref="M17:M24" si="10">(N71*$N$61+N119*$N$109+N167*$N$157)/$M$7</f>
        <v>2.5683232075546076</v>
      </c>
      <c r="N17" s="600"/>
      <c r="O17" s="423">
        <f t="shared" si="2"/>
        <v>0.29934401131868671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0.78115002039999992</v>
      </c>
      <c r="D18" s="440">
        <f t="shared" si="8"/>
        <v>0.76145113200025938</v>
      </c>
      <c r="E18" s="440">
        <f t="shared" si="8"/>
        <v>1.1478750372102977</v>
      </c>
      <c r="F18" s="440">
        <f t="shared" si="8"/>
        <v>1.130813403207122</v>
      </c>
      <c r="G18" s="440">
        <f t="shared" si="8"/>
        <v>1.1386933526567073</v>
      </c>
      <c r="H18" s="440">
        <f t="shared" si="9"/>
        <v>1.1031815325000001</v>
      </c>
      <c r="I18" s="440">
        <f t="shared" si="8"/>
        <v>1.2186135146906998</v>
      </c>
      <c r="J18" s="440">
        <f t="shared" si="8"/>
        <v>1.1409291846261094</v>
      </c>
      <c r="K18" s="440">
        <f t="shared" si="8"/>
        <v>1.1667742440248576</v>
      </c>
      <c r="L18" s="440">
        <f t="shared" si="8"/>
        <v>1.1513765706425128</v>
      </c>
      <c r="M18" s="599">
        <f t="shared" si="10"/>
        <v>1.0886942294199453</v>
      </c>
      <c r="N18" s="599"/>
      <c r="O18" s="441">
        <f t="shared" si="2"/>
        <v>0.12688983098991208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0.59670000000000001</v>
      </c>
      <c r="D19" s="422">
        <f t="shared" si="8"/>
        <v>0.59385878270862258</v>
      </c>
      <c r="E19" s="422">
        <f t="shared" si="8"/>
        <v>1.036259996854797</v>
      </c>
      <c r="F19" s="422">
        <f t="shared" si="8"/>
        <v>1.0354725663648128</v>
      </c>
      <c r="G19" s="422">
        <f t="shared" si="8"/>
        <v>1.0333402233782605</v>
      </c>
      <c r="H19" s="422">
        <f t="shared" si="9"/>
        <v>1.0186999999999999</v>
      </c>
      <c r="I19" s="422">
        <f t="shared" si="8"/>
        <v>1.1098773599114671</v>
      </c>
      <c r="J19" s="422">
        <f t="shared" si="8"/>
        <v>1.0353768300423998</v>
      </c>
      <c r="K19" s="422">
        <f t="shared" si="8"/>
        <v>1.0422363685083522</v>
      </c>
      <c r="L19" s="422">
        <f t="shared" si="8"/>
        <v>1.0373482672502798</v>
      </c>
      <c r="M19" s="600">
        <f t="shared" si="10"/>
        <v>0.9705440915980571</v>
      </c>
      <c r="N19" s="600"/>
      <c r="O19" s="423">
        <f t="shared" si="2"/>
        <v>0.11311915910195511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0.53300000000000003</v>
      </c>
      <c r="D20" s="440">
        <f t="shared" si="8"/>
        <v>0.53044551105912863</v>
      </c>
      <c r="E20" s="440">
        <f t="shared" si="8"/>
        <v>0.92554218211134665</v>
      </c>
      <c r="F20" s="440">
        <f t="shared" si="8"/>
        <v>0.92484150016778111</v>
      </c>
      <c r="G20" s="440">
        <f t="shared" si="8"/>
        <v>0.92294137874768234</v>
      </c>
      <c r="H20" s="440">
        <f t="shared" si="9"/>
        <v>0.90990000000000004</v>
      </c>
      <c r="I20" s="440">
        <f t="shared" si="8"/>
        <v>0.99597114939411213</v>
      </c>
      <c r="J20" s="440">
        <f t="shared" si="8"/>
        <v>0.92475570414523434</v>
      </c>
      <c r="K20" s="440">
        <f t="shared" si="8"/>
        <v>0.93086566089631306</v>
      </c>
      <c r="L20" s="440">
        <f t="shared" si="8"/>
        <v>0.92651156066272689</v>
      </c>
      <c r="M20" s="599">
        <f t="shared" si="10"/>
        <v>0.86696912947021454</v>
      </c>
      <c r="N20" s="599"/>
      <c r="O20" s="441">
        <f t="shared" si="2"/>
        <v>0.10104725765889258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5.6500000000000002E-2</v>
      </c>
      <c r="D21" s="422">
        <f t="shared" si="8"/>
        <v>5.6239337863176399E-2</v>
      </c>
      <c r="E21" s="422">
        <f t="shared" si="8"/>
        <v>9.8193066620643907E-2</v>
      </c>
      <c r="F21" s="422">
        <f t="shared" si="8"/>
        <v>9.811133825338815E-2</v>
      </c>
      <c r="G21" s="422">
        <f t="shared" si="8"/>
        <v>9.791087835328692E-2</v>
      </c>
      <c r="H21" s="422">
        <f t="shared" si="9"/>
        <v>9.6500000000000002E-2</v>
      </c>
      <c r="I21" s="422">
        <f t="shared" si="8"/>
        <v>0.10102146525527238</v>
      </c>
      <c r="J21" s="422">
        <f t="shared" si="8"/>
        <v>9.8106103171231751E-2</v>
      </c>
      <c r="K21" s="422">
        <f t="shared" si="8"/>
        <v>9.8770707612039127E-2</v>
      </c>
      <c r="L21" s="422">
        <f t="shared" si="8"/>
        <v>9.8298275615825798E-2</v>
      </c>
      <c r="M21" s="600">
        <f t="shared" si="10"/>
        <v>9.1858090064952977E-2</v>
      </c>
      <c r="N21" s="600"/>
      <c r="O21" s="423">
        <f t="shared" si="2"/>
        <v>1.0706272898689128E-2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7.1999999999999998E-3</v>
      </c>
      <c r="D22" s="440">
        <f t="shared" si="8"/>
        <v>7.173933786317639E-3</v>
      </c>
      <c r="E22" s="440">
        <f t="shared" si="8"/>
        <v>1.2524748122806647E-2</v>
      </c>
      <c r="F22" s="440">
        <f t="shared" si="8"/>
        <v>1.251972794364384E-2</v>
      </c>
      <c r="G22" s="440">
        <f t="shared" si="8"/>
        <v>1.2487966277291453E-2</v>
      </c>
      <c r="H22" s="440">
        <f t="shared" si="9"/>
        <v>1.2299999999999998E-2</v>
      </c>
      <c r="I22" s="440">
        <f t="shared" si="8"/>
        <v>1.2884745262082596E-2</v>
      </c>
      <c r="J22" s="440">
        <f t="shared" si="8"/>
        <v>1.2515022725933609E-2</v>
      </c>
      <c r="K22" s="440">
        <f t="shared" si="8"/>
        <v>1.2600000000000002E-2</v>
      </c>
      <c r="L22" s="440">
        <f t="shared" si="8"/>
        <v>1.25384309717272E-2</v>
      </c>
      <c r="M22" s="599">
        <f t="shared" si="10"/>
        <v>1.171687206288957E-2</v>
      </c>
      <c r="N22" s="599"/>
      <c r="O22" s="441">
        <f t="shared" si="2"/>
        <v>1.3656285443733997E-3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0.1724</v>
      </c>
      <c r="D23" s="422">
        <f t="shared" si="8"/>
        <v>0.16889647240163733</v>
      </c>
      <c r="E23" s="422">
        <f t="shared" si="8"/>
        <v>0.26460301787774132</v>
      </c>
      <c r="F23" s="422">
        <f t="shared" si="8"/>
        <v>0.26168616918262105</v>
      </c>
      <c r="G23" s="422">
        <f t="shared" si="8"/>
        <v>0.26286223579728285</v>
      </c>
      <c r="H23" s="422">
        <f t="shared" si="9"/>
        <v>0.25590000000000002</v>
      </c>
      <c r="I23" s="422">
        <f t="shared" si="8"/>
        <v>0.28162936417970114</v>
      </c>
      <c r="J23" s="422">
        <f t="shared" si="8"/>
        <v>0.26337699567480555</v>
      </c>
      <c r="K23" s="422">
        <f t="shared" si="8"/>
        <v>0.2681838719464259</v>
      </c>
      <c r="L23" s="422">
        <f t="shared" si="8"/>
        <v>0.26526515529138212</v>
      </c>
      <c r="M23" s="600">
        <f t="shared" si="10"/>
        <v>0.25008892283572243</v>
      </c>
      <c r="N23" s="600"/>
      <c r="O23" s="423">
        <f t="shared" si="2"/>
        <v>2.9148442504358336E-2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5.5199999999999999E-2</v>
      </c>
      <c r="D24" s="440">
        <f t="shared" si="8"/>
        <v>5.3780410557989135E-2</v>
      </c>
      <c r="E24" s="440">
        <f t="shared" si="8"/>
        <v>8.1115573785931649E-2</v>
      </c>
      <c r="F24" s="440">
        <f t="shared" si="8"/>
        <v>7.9904308844913272E-2</v>
      </c>
      <c r="G24" s="440">
        <f t="shared" si="8"/>
        <v>8.0472974718415274E-2</v>
      </c>
      <c r="H24" s="440">
        <f t="shared" si="9"/>
        <v>7.8E-2</v>
      </c>
      <c r="I24" s="440">
        <f t="shared" si="8"/>
        <v>8.6119204200131777E-2</v>
      </c>
      <c r="J24" s="440">
        <f t="shared" si="8"/>
        <v>8.0624546332108471E-2</v>
      </c>
      <c r="K24" s="440">
        <f t="shared" si="8"/>
        <v>8.2438397913017297E-2</v>
      </c>
      <c r="L24" s="440">
        <f t="shared" si="8"/>
        <v>8.1360729157120323E-2</v>
      </c>
      <c r="M24" s="599">
        <f t="shared" si="10"/>
        <v>7.6930226327561274E-2</v>
      </c>
      <c r="N24" s="599"/>
      <c r="O24" s="441">
        <f t="shared" si="2"/>
        <v>8.9663958464452718E-3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0.38100000000000001</v>
      </c>
      <c r="D25" s="405">
        <f t="shared" ref="D25:L25" si="11">SUM(D26:D28)</f>
        <v>0.39346822935878661</v>
      </c>
      <c r="E25" s="405">
        <f t="shared" si="11"/>
        <v>0.49190792696516439</v>
      </c>
      <c r="F25" s="405">
        <f t="shared" si="11"/>
        <v>0.49271383081737891</v>
      </c>
      <c r="G25" s="405">
        <f t="shared" si="11"/>
        <v>0.49306333656741452</v>
      </c>
      <c r="H25" s="405">
        <f t="shared" si="11"/>
        <v>0.4985</v>
      </c>
      <c r="I25" s="405">
        <f>SUM(I26:I28)</f>
        <v>1.095622610551406</v>
      </c>
      <c r="J25" s="405">
        <f t="shared" si="11"/>
        <v>0.49239868716796914</v>
      </c>
      <c r="K25" s="405">
        <f t="shared" si="11"/>
        <v>0.4895393858194132</v>
      </c>
      <c r="L25" s="405">
        <f t="shared" si="11"/>
        <v>0.49147459039712205</v>
      </c>
      <c r="M25" s="603">
        <f>SUM(M26:N28)</f>
        <v>0.49202739321023609</v>
      </c>
      <c r="N25" s="603"/>
      <c r="O25" s="406">
        <f t="shared" si="2"/>
        <v>5.7346930919362202E-2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0.1958</v>
      </c>
      <c r="D26" s="422">
        <f t="shared" si="12"/>
        <v>0.19162704633838359</v>
      </c>
      <c r="E26" s="422">
        <f t="shared" si="12"/>
        <v>0.2974308024498335</v>
      </c>
      <c r="F26" s="422">
        <f t="shared" si="12"/>
        <v>0.29386508095719643</v>
      </c>
      <c r="G26" s="422">
        <f t="shared" si="12"/>
        <v>0.29536852671720959</v>
      </c>
      <c r="H26" s="422">
        <f t="shared" ref="H26:H29" si="13">IF(H$7 &gt; 0,(H80*H$61+H128*H$109+H176*H$157)/(SUM(H$157,H$109,H$61)),0)</f>
        <v>0.28720000000000001</v>
      </c>
      <c r="I26" s="422">
        <f t="shared" si="12"/>
        <v>0.31632484206941991</v>
      </c>
      <c r="J26" s="422">
        <f t="shared" si="12"/>
        <v>0.29594686444660057</v>
      </c>
      <c r="K26" s="422">
        <f t="shared" si="12"/>
        <v>0.30167377851497368</v>
      </c>
      <c r="L26" s="422">
        <f t="shared" si="12"/>
        <v>0.29821582470252617</v>
      </c>
      <c r="M26" s="600">
        <f>(N80*$N$61+N128*$N$109+N176*$N$157)/$M$7</f>
        <v>0.28134682597721938</v>
      </c>
      <c r="N26" s="600"/>
      <c r="O26" s="423">
        <f t="shared" si="2"/>
        <v>3.2791623426550634E-2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0.18519999999999998</v>
      </c>
      <c r="D27" s="440">
        <f t="shared" si="12"/>
        <v>0.20184118302040302</v>
      </c>
      <c r="E27" s="440">
        <f t="shared" si="12"/>
        <v>0.19447712451533089</v>
      </c>
      <c r="F27" s="440">
        <f t="shared" si="12"/>
        <v>0.19884874986018247</v>
      </c>
      <c r="G27" s="440">
        <f t="shared" si="12"/>
        <v>0.19769480985020496</v>
      </c>
      <c r="H27" s="440">
        <f t="shared" si="13"/>
        <v>0.21129999999999999</v>
      </c>
      <c r="I27" s="440">
        <f t="shared" si="12"/>
        <v>0.20649776848198614</v>
      </c>
      <c r="J27" s="440">
        <f t="shared" si="12"/>
        <v>0.19645182272136857</v>
      </c>
      <c r="K27" s="440">
        <f t="shared" si="12"/>
        <v>0.18786560730443952</v>
      </c>
      <c r="L27" s="440">
        <f t="shared" si="12"/>
        <v>0.19325876569459591</v>
      </c>
      <c r="M27" s="599">
        <f>(N81*$N$61+N129*$N$109+N177*$N$157)/$M$7</f>
        <v>0.19664873279633124</v>
      </c>
      <c r="N27" s="599"/>
      <c r="O27" s="441">
        <f t="shared" si="2"/>
        <v>2.2919864728411048E-2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0.57279999999999986</v>
      </c>
      <c r="J28" s="422"/>
      <c r="K28" s="422"/>
      <c r="L28" s="422"/>
      <c r="M28" s="600">
        <f>(N82*$N$61+N130*$N$109+N178*$N$157)/$M$7</f>
        <v>1.4031834436685476E-2</v>
      </c>
      <c r="N28" s="600"/>
      <c r="O28" s="423">
        <f t="shared" si="2"/>
        <v>1.635442764400519E-3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0.57279999999999986</v>
      </c>
      <c r="J29" s="440"/>
      <c r="K29" s="440"/>
      <c r="L29" s="440"/>
      <c r="M29" s="599">
        <f>(N83*$N$61+N131*$N$109+N179*$N$157)/$M$7</f>
        <v>1.4031834436685476E-2</v>
      </c>
      <c r="N29" s="599"/>
      <c r="O29" s="441">
        <f t="shared" si="2"/>
        <v>1.635442764400519E-3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0.40900099097538717</v>
      </c>
      <c r="D38" s="405">
        <f t="shared" si="21"/>
        <v>0.43404798678700873</v>
      </c>
      <c r="E38" s="405">
        <f t="shared" si="21"/>
        <v>0.62440851980321466</v>
      </c>
      <c r="F38" s="405">
        <f t="shared" si="21"/>
        <v>0.68444175444631095</v>
      </c>
      <c r="G38" s="405">
        <f t="shared" si="21"/>
        <v>0.68645343634449274</v>
      </c>
      <c r="H38" s="405">
        <f t="shared" si="21"/>
        <v>0.71376148300671005</v>
      </c>
      <c r="I38" s="405">
        <f t="shared" si="21"/>
        <v>0.80501227669833209</v>
      </c>
      <c r="J38" s="405">
        <f t="shared" si="21"/>
        <v>0.76735944314377624</v>
      </c>
      <c r="K38" s="405">
        <f t="shared" si="21"/>
        <v>0.86072329978414985</v>
      </c>
      <c r="L38" s="405">
        <f t="shared" si="21"/>
        <v>0.91092402866514255</v>
      </c>
      <c r="M38" s="603">
        <f t="shared" si="20"/>
        <v>0.67100553508464167</v>
      </c>
      <c r="N38" s="603"/>
      <c r="O38" s="406">
        <f t="shared" si="2"/>
        <v>7.8207247397233087E-2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4.8079300203999997</v>
      </c>
      <c r="D40" s="434">
        <f t="shared" si="24"/>
        <v>5.1023650113674783</v>
      </c>
      <c r="E40" s="434">
        <f t="shared" si="24"/>
        <v>7.3401104975221543</v>
      </c>
      <c r="F40" s="434">
        <f t="shared" si="24"/>
        <v>8.0458192792390903</v>
      </c>
      <c r="G40" s="434">
        <f t="shared" si="24"/>
        <v>8.0694672067580377</v>
      </c>
      <c r="H40" s="434">
        <f t="shared" si="23"/>
        <v>8.3904815324999991</v>
      </c>
      <c r="I40" s="434">
        <f t="shared" si="24"/>
        <v>9.4631621373293378</v>
      </c>
      <c r="J40" s="434">
        <f t="shared" si="24"/>
        <v>9.0205417212556593</v>
      </c>
      <c r="K40" s="434">
        <f t="shared" si="24"/>
        <v>10.118062018434074</v>
      </c>
      <c r="L40" s="434">
        <f t="shared" si="24"/>
        <v>10.708186729030219</v>
      </c>
      <c r="M40" s="597">
        <f t="shared" si="20"/>
        <v>7.8878724677274832</v>
      </c>
      <c r="N40" s="597"/>
      <c r="O40" s="435">
        <f t="shared" si="2"/>
        <v>0.9193497836699237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0.10016360611499318</v>
      </c>
      <c r="D41" s="427">
        <f t="shared" si="25"/>
        <v>0.10629757028181869</v>
      </c>
      <c r="E41" s="427">
        <f t="shared" si="25"/>
        <v>0.15291652199487904</v>
      </c>
      <c r="F41" s="427">
        <f t="shared" si="25"/>
        <v>0.16761855304438797</v>
      </c>
      <c r="G41" s="427">
        <f t="shared" si="25"/>
        <v>0.16811121031839021</v>
      </c>
      <c r="H41" s="427">
        <f t="shared" si="23"/>
        <v>0.17479890176657248</v>
      </c>
      <c r="I41" s="427">
        <f t="shared" si="25"/>
        <v>0.19714605680698211</v>
      </c>
      <c r="J41" s="427">
        <f t="shared" si="25"/>
        <v>0.1879249456789191</v>
      </c>
      <c r="K41" s="427">
        <f t="shared" si="25"/>
        <v>0.21078958603003706</v>
      </c>
      <c r="L41" s="427">
        <f t="shared" si="25"/>
        <v>0.22308365412588654</v>
      </c>
      <c r="M41" s="598">
        <f t="shared" si="20"/>
        <v>0.16432804712016663</v>
      </c>
      <c r="N41" s="598"/>
      <c r="O41" s="428">
        <f t="shared" si="2"/>
        <v>1.9152814043195517E-2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0.10016360611499318</v>
      </c>
      <c r="D42" s="440">
        <f t="shared" si="26"/>
        <v>0.10629757028181869</v>
      </c>
      <c r="E42" s="440">
        <f t="shared" si="26"/>
        <v>0.15291652199487904</v>
      </c>
      <c r="F42" s="440">
        <f t="shared" si="26"/>
        <v>0.16761855304438797</v>
      </c>
      <c r="G42" s="440">
        <f t="shared" si="26"/>
        <v>0.16811121031839021</v>
      </c>
      <c r="H42" s="440">
        <f t="shared" si="23"/>
        <v>0.17479890176657248</v>
      </c>
      <c r="I42" s="440">
        <f t="shared" si="26"/>
        <v>0.19714605680698211</v>
      </c>
      <c r="J42" s="440">
        <f t="shared" si="26"/>
        <v>0.1879249456789191</v>
      </c>
      <c r="K42" s="440">
        <f t="shared" si="26"/>
        <v>0.21078958603003706</v>
      </c>
      <c r="L42" s="440">
        <f t="shared" si="26"/>
        <v>0.22308365412588654</v>
      </c>
      <c r="M42" s="599">
        <f t="shared" si="20"/>
        <v>0.16432804712016663</v>
      </c>
      <c r="N42" s="599"/>
      <c r="O42" s="441">
        <f t="shared" si="2"/>
        <v>1.9152814043195517E-2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0.30883738486039397</v>
      </c>
      <c r="D43" s="427">
        <f t="shared" ref="D43:L43" si="27">SUM(D44,D45)</f>
        <v>0.32775041650519005</v>
      </c>
      <c r="E43" s="427">
        <f t="shared" si="27"/>
        <v>0.47149199780833562</v>
      </c>
      <c r="F43" s="427">
        <f t="shared" si="27"/>
        <v>0.51682320140192295</v>
      </c>
      <c r="G43" s="427">
        <f t="shared" si="27"/>
        <v>0.51834222602610258</v>
      </c>
      <c r="H43" s="427">
        <f t="shared" si="23"/>
        <v>0.53896258124013752</v>
      </c>
      <c r="I43" s="427">
        <f t="shared" si="27"/>
        <v>0.60786621989135003</v>
      </c>
      <c r="J43" s="427">
        <f t="shared" si="27"/>
        <v>0.57943449746485709</v>
      </c>
      <c r="K43" s="427">
        <f t="shared" si="27"/>
        <v>0.6499337137541128</v>
      </c>
      <c r="L43" s="427">
        <f t="shared" si="27"/>
        <v>0.68784037453925606</v>
      </c>
      <c r="M43" s="598">
        <f t="shared" si="20"/>
        <v>0.50667748796447498</v>
      </c>
      <c r="N43" s="598"/>
      <c r="O43" s="428">
        <f t="shared" si="2"/>
        <v>5.905443335403756E-2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0.10016360611499318</v>
      </c>
      <c r="D44" s="440">
        <f t="shared" si="28"/>
        <v>0.10629757028181869</v>
      </c>
      <c r="E44" s="440">
        <f t="shared" si="28"/>
        <v>0.15291652199487904</v>
      </c>
      <c r="F44" s="440">
        <f t="shared" si="28"/>
        <v>0.16761855304438797</v>
      </c>
      <c r="G44" s="440">
        <f t="shared" si="28"/>
        <v>0.16811121031839021</v>
      </c>
      <c r="H44" s="440">
        <f t="shared" si="23"/>
        <v>0.17479890176657248</v>
      </c>
      <c r="I44" s="440">
        <f t="shared" si="28"/>
        <v>0.19714605680698211</v>
      </c>
      <c r="J44" s="440">
        <f t="shared" si="28"/>
        <v>0.1879249456789191</v>
      </c>
      <c r="K44" s="440">
        <f t="shared" si="28"/>
        <v>0.21078958603003706</v>
      </c>
      <c r="L44" s="440">
        <f t="shared" si="28"/>
        <v>0.22308365412588654</v>
      </c>
      <c r="M44" s="599">
        <f t="shared" si="20"/>
        <v>0.16432804712016663</v>
      </c>
      <c r="N44" s="599"/>
      <c r="O44" s="441">
        <f t="shared" si="2"/>
        <v>1.9152814043195517E-2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0.2086737787454008</v>
      </c>
      <c r="D45" s="422">
        <f t="shared" si="28"/>
        <v>0.22145284622337136</v>
      </c>
      <c r="E45" s="422">
        <f t="shared" si="28"/>
        <v>0.31857547581345658</v>
      </c>
      <c r="F45" s="422">
        <f t="shared" si="28"/>
        <v>0.34920464835753495</v>
      </c>
      <c r="G45" s="422">
        <f t="shared" si="28"/>
        <v>0.35023101570771231</v>
      </c>
      <c r="H45" s="422">
        <f t="shared" si="23"/>
        <v>0.36416367947356498</v>
      </c>
      <c r="I45" s="422">
        <f t="shared" si="28"/>
        <v>0.41072016308436798</v>
      </c>
      <c r="J45" s="422">
        <f t="shared" si="28"/>
        <v>0.39150955178593799</v>
      </c>
      <c r="K45" s="422">
        <f t="shared" si="28"/>
        <v>0.43914412772407568</v>
      </c>
      <c r="L45" s="422">
        <f t="shared" si="28"/>
        <v>0.46475672041336952</v>
      </c>
      <c r="M45" s="600">
        <f t="shared" si="20"/>
        <v>0.34234944084430824</v>
      </c>
      <c r="N45" s="600"/>
      <c r="O45" s="423">
        <f t="shared" si="2"/>
        <v>3.9901619310842032E-2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2.1999999999999999E-2</v>
      </c>
      <c r="D46" s="446">
        <f t="shared" si="28"/>
        <v>2.0507968734973354E-2</v>
      </c>
      <c r="E46" s="446">
        <f t="shared" si="28"/>
        <v>2.1153048053654085E-2</v>
      </c>
      <c r="F46" s="446">
        <f t="shared" si="28"/>
        <v>2.0725397070337916E-2</v>
      </c>
      <c r="G46" s="446">
        <f t="shared" si="28"/>
        <v>2.0869306839039758E-2</v>
      </c>
      <c r="H46" s="446">
        <f t="shared" si="23"/>
        <v>1.9699999999999995E-2</v>
      </c>
      <c r="I46" s="446">
        <f t="shared" si="28"/>
        <v>2.0095477889718785E-2</v>
      </c>
      <c r="J46" s="446">
        <f t="shared" si="28"/>
        <v>2.0966868017157667E-2</v>
      </c>
      <c r="K46" s="446">
        <f t="shared" si="28"/>
        <v>2.1736368508352137E-2</v>
      </c>
      <c r="L46" s="446">
        <f t="shared" si="28"/>
        <v>2.1260714276497242E-2</v>
      </c>
      <c r="M46" s="601">
        <f t="shared" si="20"/>
        <v>2.0960278369745039E-2</v>
      </c>
      <c r="N46" s="601"/>
      <c r="O46" s="448">
        <f t="shared" si="2"/>
        <v>2.4429689328430751E-3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5.2389310113753877</v>
      </c>
      <c r="D47" s="410">
        <f t="shared" si="29"/>
        <v>5.5569209668894608</v>
      </c>
      <c r="E47" s="410">
        <f t="shared" si="29"/>
        <v>7.9856720653790232</v>
      </c>
      <c r="F47" s="410">
        <f t="shared" si="29"/>
        <v>8.7509864307557397</v>
      </c>
      <c r="G47" s="410">
        <f t="shared" si="29"/>
        <v>8.7767899499415734</v>
      </c>
      <c r="H47" s="410">
        <f t="shared" si="29"/>
        <v>9.1239430155067094</v>
      </c>
      <c r="I47" s="410">
        <f t="shared" si="29"/>
        <v>10.288269891917388</v>
      </c>
      <c r="J47" s="410">
        <f t="shared" si="29"/>
        <v>9.8088680324165924</v>
      </c>
      <c r="K47" s="410">
        <f t="shared" si="29"/>
        <v>11.000521686726575</v>
      </c>
      <c r="L47" s="410">
        <f t="shared" si="29"/>
        <v>11.640371471971857</v>
      </c>
      <c r="M47" s="602">
        <f t="shared" si="20"/>
        <v>8.5798382811818712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81</v>
      </c>
      <c r="F59" s="1">
        <v>2</v>
      </c>
      <c r="G59" s="1">
        <v>61</v>
      </c>
      <c r="H59" s="1">
        <v>6</v>
      </c>
      <c r="I59" s="1">
        <v>14</v>
      </c>
      <c r="J59" s="1">
        <v>47</v>
      </c>
      <c r="K59" s="1">
        <v>0</v>
      </c>
      <c r="L59" s="1">
        <v>35</v>
      </c>
      <c r="N59" s="1">
        <f>SUM(C59:L59)</f>
        <v>298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521410.61</v>
      </c>
      <c r="E61" s="505">
        <v>550774.71</v>
      </c>
      <c r="F61" s="505">
        <v>5860.81</v>
      </c>
      <c r="G61" s="505">
        <v>417177.15</v>
      </c>
      <c r="H61" s="342">
        <v>28082.880000000001</v>
      </c>
      <c r="I61" s="503">
        <v>111427.39</v>
      </c>
      <c r="J61" s="505">
        <v>301808.68</v>
      </c>
      <c r="K61" s="504">
        <v>0</v>
      </c>
      <c r="L61" s="505">
        <v>149502.76</v>
      </c>
      <c r="M61" s="342"/>
      <c r="N61" s="344">
        <f>SUM(C61:L61)</f>
        <v>2086044.9899999995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1.335072</v>
      </c>
      <c r="E63" s="354">
        <f t="shared" si="30"/>
        <v>1.6141959999999997</v>
      </c>
      <c r="F63" s="354">
        <f t="shared" si="30"/>
        <v>2.6576200000000001</v>
      </c>
      <c r="G63" s="354">
        <f t="shared" si="30"/>
        <v>2.2852999999999999</v>
      </c>
      <c r="H63" s="354">
        <f t="shared" si="30"/>
        <v>2.8336999999999999</v>
      </c>
      <c r="I63" s="354">
        <f t="shared" si="30"/>
        <v>2.572314</v>
      </c>
      <c r="J63" s="354">
        <f t="shared" si="30"/>
        <v>3.2693319999999999</v>
      </c>
      <c r="K63" s="354"/>
      <c r="L63" s="354">
        <f t="shared" si="30"/>
        <v>4.7480519999999995</v>
      </c>
      <c r="M63" s="351"/>
      <c r="N63" s="352">
        <f>(C63*$C$61+D63*$D$61+E63*$E$61+F63*$F$61+G63*$G$61+H63*$H$61+I63*$I$61+J63*$J$61+K63*$K$61+L63*$L$61)/$N$61</f>
        <v>2.2132284562213691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0.90680000000000005</v>
      </c>
      <c r="E64" s="34">
        <v>1.0448999999999999</v>
      </c>
      <c r="F64" s="34">
        <v>1.4930000000000001</v>
      </c>
      <c r="G64" s="34">
        <v>1.57</v>
      </c>
      <c r="H64" s="34">
        <v>1.57</v>
      </c>
      <c r="I64" s="34">
        <v>1.1218999999999999</v>
      </c>
      <c r="J64" s="34">
        <v>2.1882999999999999</v>
      </c>
      <c r="K64" s="34">
        <v>0</v>
      </c>
      <c r="L64" s="34">
        <v>2.5712999999999999</v>
      </c>
      <c r="M64" s="34"/>
      <c r="N64" s="89">
        <f t="shared" ref="N64:N101" si="31">(C64*$C$61+D64*$D$61+E64*$E$61+F64*$F$61+G64*$G$61+H64*$H$61+I64*$I$61+J64*$J$61+K64*$K$61+L64*$L$61)/$N$61</f>
        <v>1.4026556743294403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3.6272000000000006E-2</v>
      </c>
      <c r="E65" s="39">
        <f t="shared" si="32"/>
        <v>4.1796E-2</v>
      </c>
      <c r="F65" s="39">
        <f t="shared" si="32"/>
        <v>5.9720000000000002E-2</v>
      </c>
      <c r="G65" s="39">
        <f t="shared" si="32"/>
        <v>6.2800000000000009E-2</v>
      </c>
      <c r="H65" s="39">
        <f t="shared" si="32"/>
        <v>6.2800000000000009E-2</v>
      </c>
      <c r="I65" s="39">
        <f>0.06*I64</f>
        <v>6.7313999999999985E-2</v>
      </c>
      <c r="J65" s="39">
        <f t="shared" si="32"/>
        <v>8.7531999999999999E-2</v>
      </c>
      <c r="K65" s="39"/>
      <c r="L65" s="39">
        <f t="shared" si="32"/>
        <v>0.102852</v>
      </c>
      <c r="M65" s="34"/>
      <c r="N65" s="89">
        <f t="shared" si="31"/>
        <v>5.7304766692505532E-2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2.9000000000000001E-2</v>
      </c>
      <c r="F66" s="34">
        <v>0</v>
      </c>
      <c r="G66" s="34">
        <v>4.1999999999999997E-3</v>
      </c>
      <c r="H66" s="34">
        <v>0</v>
      </c>
      <c r="I66" s="34">
        <v>5.6099999999999997E-2</v>
      </c>
      <c r="J66" s="34">
        <v>3.8100000000000002E-2</v>
      </c>
      <c r="K66" s="34">
        <v>0</v>
      </c>
      <c r="L66" s="34">
        <v>8.4500000000000006E-2</v>
      </c>
      <c r="M66" s="34"/>
      <c r="N66" s="89">
        <f t="shared" si="31"/>
        <v>3.4384436627131428E-2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0.23326867049209718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0.18190000000000001</v>
      </c>
      <c r="E68" s="34">
        <v>0.28410000000000002</v>
      </c>
      <c r="F68" s="34">
        <v>0.84630000000000005</v>
      </c>
      <c r="G68" s="34">
        <v>0.39839999999999998</v>
      </c>
      <c r="H68" s="34">
        <v>0.95099999999999996</v>
      </c>
      <c r="I68" s="34">
        <v>0.6865</v>
      </c>
      <c r="J68" s="34">
        <v>0.65859999999999996</v>
      </c>
      <c r="K68" s="34">
        <v>0</v>
      </c>
      <c r="L68" s="34">
        <v>1.639</v>
      </c>
      <c r="M68" s="34"/>
      <c r="N68" s="89">
        <f t="shared" si="31"/>
        <v>0.46475076625073186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2.0864141829462658E-2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3.3733368741000005</v>
      </c>
      <c r="E70" s="354">
        <f t="shared" si="33"/>
        <v>5.0582815324999997</v>
      </c>
      <c r="F70" s="354">
        <f t="shared" si="33"/>
        <v>5.0582815324999997</v>
      </c>
      <c r="G70" s="354">
        <f t="shared" si="33"/>
        <v>5.0582815324999997</v>
      </c>
      <c r="H70" s="354">
        <f t="shared" si="33"/>
        <v>5.0582815324999997</v>
      </c>
      <c r="I70" s="354">
        <f t="shared" si="33"/>
        <v>5.5216505389000003</v>
      </c>
      <c r="J70" s="354">
        <f t="shared" si="33"/>
        <v>5.0582815324999997</v>
      </c>
      <c r="K70" s="354"/>
      <c r="L70" s="354">
        <f>SUM(L71:L73,L77:L78)</f>
        <v>5.0582815324999997</v>
      </c>
      <c r="M70" s="351"/>
      <c r="N70" s="352">
        <f t="shared" si="31"/>
        <v>4.6618777985793143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1.7937000000000001</v>
      </c>
      <c r="E71" s="34">
        <v>2.6025</v>
      </c>
      <c r="F71" s="34">
        <v>2.6025</v>
      </c>
      <c r="G71" s="34">
        <v>2.6025</v>
      </c>
      <c r="H71" s="34">
        <v>2.6025</v>
      </c>
      <c r="I71" s="34">
        <v>2.8473000000000002</v>
      </c>
      <c r="J71" s="34">
        <v>2.6025</v>
      </c>
      <c r="K71" s="34">
        <v>0</v>
      </c>
      <c r="L71" s="34">
        <v>2.6025</v>
      </c>
      <c r="M71" s="39"/>
      <c r="N71" s="89">
        <f t="shared" si="31"/>
        <v>2.4134151632937706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0.76033687410000006</v>
      </c>
      <c r="E72" s="39">
        <f t="shared" ref="E72:I72" si="34">E71*0.423893</f>
        <v>1.1031815325000001</v>
      </c>
      <c r="F72" s="39">
        <f t="shared" ref="F72:G72" si="35">F71*0.423893</f>
        <v>1.1031815325000001</v>
      </c>
      <c r="G72" s="39">
        <f t="shared" si="35"/>
        <v>1.1031815325000001</v>
      </c>
      <c r="H72" s="39">
        <f t="shared" ref="H72:J72" si="36">H71*0.423893</f>
        <v>1.1031815325000001</v>
      </c>
      <c r="I72" s="39">
        <f t="shared" si="34"/>
        <v>1.2069505389000001</v>
      </c>
      <c r="J72" s="39">
        <f t="shared" si="36"/>
        <v>1.1031815325000001</v>
      </c>
      <c r="K72" s="39"/>
      <c r="L72" s="39">
        <f t="shared" ref="L72" si="37">L71*0.423893</f>
        <v>1.1031815325000001</v>
      </c>
      <c r="M72" s="39"/>
      <c r="N72" s="89">
        <f t="shared" si="31"/>
        <v>1.023029793814086</v>
      </c>
    </row>
    <row r="73" spans="1:14" x14ac:dyDescent="0.3">
      <c r="A73" s="280" t="s">
        <v>8</v>
      </c>
      <c r="B73" s="1" t="s">
        <v>35</v>
      </c>
      <c r="C73" s="43">
        <f t="shared" ref="C73:I73" si="38">SUM(C74:C76)</f>
        <v>0</v>
      </c>
      <c r="D73" s="43">
        <f t="shared" ref="D73" si="39">SUM(D74:D76)</f>
        <v>0.59670000000000001</v>
      </c>
      <c r="E73" s="43">
        <f t="shared" si="38"/>
        <v>1.0186999999999999</v>
      </c>
      <c r="F73" s="43">
        <f t="shared" ref="F73:G73" si="40">SUM(F74:F76)</f>
        <v>1.0186999999999999</v>
      </c>
      <c r="G73" s="43">
        <f t="shared" si="40"/>
        <v>1.0186999999999999</v>
      </c>
      <c r="H73" s="43">
        <f t="shared" ref="H73:J73" si="41">SUM(H74:H76)</f>
        <v>1.0186999999999999</v>
      </c>
      <c r="I73" s="43">
        <f t="shared" si="38"/>
        <v>1.1029</v>
      </c>
      <c r="J73" s="43">
        <f t="shared" si="41"/>
        <v>1.0186999999999999</v>
      </c>
      <c r="K73" s="43"/>
      <c r="L73" s="43">
        <f t="shared" ref="L73" si="42">SUM(L74:L76)</f>
        <v>1.0186999999999999</v>
      </c>
      <c r="M73" s="43"/>
      <c r="N73" s="75">
        <f t="shared" si="31"/>
        <v>0.91771795397902722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0.53300000000000003</v>
      </c>
      <c r="E74" s="34">
        <v>0.90990000000000004</v>
      </c>
      <c r="F74" s="34">
        <v>0.90990000000000004</v>
      </c>
      <c r="G74" s="34">
        <v>0.90990000000000004</v>
      </c>
      <c r="H74" s="34">
        <v>0.90990000000000004</v>
      </c>
      <c r="I74" s="34">
        <v>0.98970000000000002</v>
      </c>
      <c r="J74" s="34">
        <v>0.90990000000000004</v>
      </c>
      <c r="K74" s="34">
        <v>0</v>
      </c>
      <c r="L74" s="34">
        <v>0.90990000000000004</v>
      </c>
      <c r="M74" s="39"/>
      <c r="N74" s="89">
        <f t="shared" si="31"/>
        <v>0.81995574947499106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5.6500000000000002E-2</v>
      </c>
      <c r="E75" s="34">
        <v>9.6500000000000002E-2</v>
      </c>
      <c r="F75" s="34">
        <v>9.6500000000000002E-2</v>
      </c>
      <c r="G75" s="34">
        <v>9.6500000000000002E-2</v>
      </c>
      <c r="H75" s="34">
        <v>9.6500000000000002E-2</v>
      </c>
      <c r="I75" s="34">
        <v>0.1004</v>
      </c>
      <c r="J75" s="34">
        <v>9.6500000000000002E-2</v>
      </c>
      <c r="K75" s="34">
        <v>0</v>
      </c>
      <c r="L75" s="34">
        <v>9.6500000000000002E-2</v>
      </c>
      <c r="M75" s="39"/>
      <c r="N75" s="89">
        <f t="shared" si="31"/>
        <v>8.671025065283948E-2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7.1999999999999998E-3</v>
      </c>
      <c r="E76" s="34">
        <v>1.23E-2</v>
      </c>
      <c r="F76" s="34">
        <v>1.23E-2</v>
      </c>
      <c r="G76" s="34">
        <v>1.23E-2</v>
      </c>
      <c r="H76" s="34">
        <v>1.23E-2</v>
      </c>
      <c r="I76" s="34">
        <v>1.2800000000000001E-2</v>
      </c>
      <c r="J76" s="34">
        <v>1.23E-2</v>
      </c>
      <c r="K76" s="34">
        <v>0</v>
      </c>
      <c r="L76" s="34">
        <v>1.23E-2</v>
      </c>
      <c r="M76" s="39"/>
      <c r="N76" s="89">
        <f t="shared" si="31"/>
        <v>1.1051953851196662E-2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0.16889999999999999</v>
      </c>
      <c r="E77" s="34">
        <v>0.25590000000000002</v>
      </c>
      <c r="F77" s="34">
        <v>0.25590000000000002</v>
      </c>
      <c r="G77" s="34">
        <v>0.25590000000000002</v>
      </c>
      <c r="H77" s="34">
        <v>0.25590000000000002</v>
      </c>
      <c r="I77" s="34">
        <v>0.2792</v>
      </c>
      <c r="J77" s="34">
        <v>0.25590000000000002</v>
      </c>
      <c r="K77" s="34">
        <v>0</v>
      </c>
      <c r="L77" s="34">
        <v>0.25590000000000002</v>
      </c>
      <c r="M77" s="39"/>
      <c r="N77" s="89">
        <f t="shared" si="31"/>
        <v>0.23539878114421689</v>
      </c>
    </row>
    <row r="78" spans="1:14" x14ac:dyDescent="0.3">
      <c r="A78" s="595"/>
      <c r="B78" t="s">
        <v>117</v>
      </c>
      <c r="C78" s="34">
        <v>0</v>
      </c>
      <c r="D78" s="34">
        <v>5.3699999999999998E-2</v>
      </c>
      <c r="E78" s="34">
        <v>7.8E-2</v>
      </c>
      <c r="F78" s="34">
        <v>7.8E-2</v>
      </c>
      <c r="G78" s="34">
        <v>7.8E-2</v>
      </c>
      <c r="H78" s="34">
        <v>7.8E-2</v>
      </c>
      <c r="I78" s="34">
        <v>8.5300000000000001E-2</v>
      </c>
      <c r="J78" s="34">
        <v>7.8E-2</v>
      </c>
      <c r="K78" s="34">
        <v>0</v>
      </c>
      <c r="L78" s="34">
        <v>7.8E-2</v>
      </c>
      <c r="M78" s="39"/>
      <c r="N78" s="89">
        <f t="shared" si="31"/>
        <v>7.2316106348214476E-2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0.40289999999999998</v>
      </c>
      <c r="E79" s="354">
        <f t="shared" ref="E79:I79" si="43">SUM(E80:E82)</f>
        <v>0.4985</v>
      </c>
      <c r="F79" s="354">
        <f t="shared" ref="F79:G79" si="44">SUM(F80:F82)</f>
        <v>0.4985</v>
      </c>
      <c r="G79" s="354">
        <f t="shared" si="44"/>
        <v>0.4985</v>
      </c>
      <c r="H79" s="354">
        <f t="shared" ref="H79:J79" si="45">SUM(H80:H82)</f>
        <v>0.4985</v>
      </c>
      <c r="I79" s="354">
        <f t="shared" si="43"/>
        <v>1.0975999999999999</v>
      </c>
      <c r="J79" s="354">
        <f t="shared" si="45"/>
        <v>0.4985</v>
      </c>
      <c r="K79" s="354"/>
      <c r="L79" s="354">
        <f t="shared" ref="L79" si="46">SUM(L80:L82)</f>
        <v>0.4985</v>
      </c>
      <c r="M79" s="354"/>
      <c r="N79" s="352">
        <f t="shared" si="31"/>
        <v>0.50660591100098962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0.19159999999999999</v>
      </c>
      <c r="E80" s="34">
        <v>0.28720000000000001</v>
      </c>
      <c r="F80" s="34">
        <v>0.28720000000000001</v>
      </c>
      <c r="G80" s="34">
        <v>0.28720000000000001</v>
      </c>
      <c r="H80" s="34">
        <v>0.28720000000000001</v>
      </c>
      <c r="I80" s="34">
        <v>0.3135</v>
      </c>
      <c r="J80" s="34">
        <v>0.28720000000000001</v>
      </c>
      <c r="K80" s="34">
        <v>0</v>
      </c>
      <c r="L80" s="34">
        <v>0.28720000000000001</v>
      </c>
      <c r="M80" s="39"/>
      <c r="N80" s="89">
        <f t="shared" si="31"/>
        <v>0.26470944290084558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0.21129999999999999</v>
      </c>
      <c r="E81" s="34">
        <v>0.21129999999999999</v>
      </c>
      <c r="F81" s="34">
        <v>0.21129999999999999</v>
      </c>
      <c r="G81" s="34">
        <v>0.21129999999999999</v>
      </c>
      <c r="H81" s="34">
        <v>0.21129999999999999</v>
      </c>
      <c r="I81" s="34">
        <v>0.21129999999999999</v>
      </c>
      <c r="J81" s="34">
        <v>0.21129999999999999</v>
      </c>
      <c r="K81" s="34">
        <v>0</v>
      </c>
      <c r="L81" s="34">
        <v>0.21129999999999999</v>
      </c>
      <c r="M81" s="39"/>
      <c r="N81" s="89">
        <f t="shared" si="31"/>
        <v>0.21130000000000002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3.0596468100143905E-2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3.0596468100143905E-2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7">SUM(E85:E86)</f>
        <v>0</v>
      </c>
      <c r="F84" s="354">
        <f t="shared" si="47"/>
        <v>0</v>
      </c>
      <c r="G84" s="354">
        <f t="shared" si="47"/>
        <v>0</v>
      </c>
      <c r="H84" s="354">
        <f t="shared" si="47"/>
        <v>0</v>
      </c>
      <c r="I84" s="354">
        <f t="shared" si="47"/>
        <v>0</v>
      </c>
      <c r="J84" s="354">
        <f t="shared" si="47"/>
        <v>0</v>
      </c>
      <c r="K84" s="354"/>
      <c r="L84" s="354">
        <f t="shared" si="47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8">SUM(E88:E91)</f>
        <v>0</v>
      </c>
      <c r="F87" s="354">
        <f t="shared" si="48"/>
        <v>0</v>
      </c>
      <c r="G87" s="354">
        <f t="shared" si="48"/>
        <v>0</v>
      </c>
      <c r="H87" s="354">
        <f t="shared" si="48"/>
        <v>0</v>
      </c>
      <c r="I87" s="354">
        <f t="shared" si="48"/>
        <v>0</v>
      </c>
      <c r="J87" s="354">
        <f t="shared" si="48"/>
        <v>0</v>
      </c>
      <c r="K87" s="354"/>
      <c r="L87" s="354">
        <f t="shared" si="48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9">SUM(C95,C97)</f>
        <v>0</v>
      </c>
      <c r="D92" s="354">
        <f t="shared" si="49"/>
        <v>0.43480882330193887</v>
      </c>
      <c r="E92" s="354">
        <f t="shared" si="49"/>
        <v>0.61002071673471003</v>
      </c>
      <c r="F92" s="354">
        <f t="shared" si="49"/>
        <v>0.69878270956671007</v>
      </c>
      <c r="G92" s="354">
        <f t="shared" si="49"/>
        <v>0.66711019180671005</v>
      </c>
      <c r="H92" s="354">
        <f t="shared" si="49"/>
        <v>0.71376148300671005</v>
      </c>
      <c r="I92" s="354">
        <f t="shared" si="49"/>
        <v>0.78190801219514527</v>
      </c>
      <c r="J92" s="354">
        <f t="shared" si="49"/>
        <v>0.75081982598271002</v>
      </c>
      <c r="K92" s="354"/>
      <c r="L92" s="354">
        <f>SUM(L95,L97)</f>
        <v>0.87661157894270991</v>
      </c>
      <c r="M92" s="354"/>
      <c r="N92" s="352">
        <f t="shared" si="31"/>
        <v>0.62794749052041676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50">SUM(C87,C84,C79,C70,C63)+C93</f>
        <v>0</v>
      </c>
      <c r="D94" s="360">
        <f t="shared" si="50"/>
        <v>5.1113088741000006</v>
      </c>
      <c r="E94" s="360">
        <f t="shared" si="50"/>
        <v>7.1709775324999994</v>
      </c>
      <c r="F94" s="360">
        <f t="shared" si="50"/>
        <v>8.2144015325000002</v>
      </c>
      <c r="G94" s="360">
        <f t="shared" si="50"/>
        <v>7.8420815325</v>
      </c>
      <c r="H94" s="360">
        <f t="shared" si="50"/>
        <v>8.3904815324999991</v>
      </c>
      <c r="I94" s="360">
        <f t="shared" si="50"/>
        <v>9.1915645388999998</v>
      </c>
      <c r="J94" s="360">
        <f t="shared" si="50"/>
        <v>8.8261135324999991</v>
      </c>
      <c r="K94" s="360">
        <f t="shared" si="50"/>
        <v>0</v>
      </c>
      <c r="L94" s="360">
        <f t="shared" si="50"/>
        <v>10.304833532499998</v>
      </c>
      <c r="M94" s="361"/>
      <c r="N94" s="455">
        <f t="shared" si="31"/>
        <v>7.3817121658016731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51">SUM(C96:C96)</f>
        <v>0</v>
      </c>
      <c r="D95" s="354">
        <f t="shared" si="51"/>
        <v>0.10648389777412531</v>
      </c>
      <c r="E95" s="354">
        <f t="shared" si="51"/>
        <v>0.14939297493457249</v>
      </c>
      <c r="F95" s="354">
        <f t="shared" si="51"/>
        <v>0.17113062712657251</v>
      </c>
      <c r="G95" s="354">
        <f t="shared" si="51"/>
        <v>0.16337408456657251</v>
      </c>
      <c r="H95" s="354">
        <f t="shared" si="51"/>
        <v>0.17479890176657248</v>
      </c>
      <c r="I95" s="354">
        <f t="shared" si="51"/>
        <v>0.19148786403890369</v>
      </c>
      <c r="J95" s="354">
        <f t="shared" si="51"/>
        <v>0.1838744232225725</v>
      </c>
      <c r="K95" s="354"/>
      <c r="L95" s="354">
        <f>SUM(L96:L96)</f>
        <v>0.21468059698257247</v>
      </c>
      <c r="M95" s="354"/>
      <c r="N95" s="352">
        <f t="shared" si="31"/>
        <v>0.15378320955014621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2">0.020833*D94</f>
        <v>0.10648389777412531</v>
      </c>
      <c r="E96" s="246">
        <f t="shared" si="52"/>
        <v>0.14939297493457249</v>
      </c>
      <c r="F96" s="246">
        <f t="shared" si="52"/>
        <v>0.17113062712657251</v>
      </c>
      <c r="G96" s="246">
        <f t="shared" si="52"/>
        <v>0.16337408456657251</v>
      </c>
      <c r="H96" s="246">
        <f t="shared" si="52"/>
        <v>0.17479890176657248</v>
      </c>
      <c r="I96" s="246">
        <f t="shared" si="52"/>
        <v>0.19148786403890369</v>
      </c>
      <c r="J96" s="246">
        <f t="shared" si="52"/>
        <v>0.1838744232225725</v>
      </c>
      <c r="K96" s="34"/>
      <c r="L96" s="246">
        <f t="shared" si="52"/>
        <v>0.21468059698257247</v>
      </c>
      <c r="M96" s="39"/>
      <c r="N96" s="246">
        <f t="shared" si="31"/>
        <v>0.15378320955014621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3">SUM(D98,D99)</f>
        <v>0.32832492552781356</v>
      </c>
      <c r="E97" s="354">
        <f t="shared" si="53"/>
        <v>0.46062774180013749</v>
      </c>
      <c r="F97" s="354">
        <f t="shared" si="53"/>
        <v>0.52765208244013762</v>
      </c>
      <c r="G97" s="354">
        <f t="shared" si="53"/>
        <v>0.50373610724013751</v>
      </c>
      <c r="H97" s="354">
        <f t="shared" si="53"/>
        <v>0.53896258124013752</v>
      </c>
      <c r="I97" s="354">
        <f t="shared" si="53"/>
        <v>0.59042014815624155</v>
      </c>
      <c r="J97" s="354">
        <f t="shared" si="53"/>
        <v>0.5669454027601375</v>
      </c>
      <c r="K97" s="354"/>
      <c r="L97" s="354">
        <f t="shared" si="53"/>
        <v>0.66193098196013744</v>
      </c>
      <c r="M97" s="354"/>
      <c r="N97" s="352">
        <f t="shared" si="31"/>
        <v>0.47416428097027052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4">D96</f>
        <v>0.10648389777412531</v>
      </c>
      <c r="E98" s="39">
        <f t="shared" si="54"/>
        <v>0.14939297493457249</v>
      </c>
      <c r="F98" s="39">
        <f t="shared" si="54"/>
        <v>0.17113062712657251</v>
      </c>
      <c r="G98" s="39">
        <f t="shared" si="54"/>
        <v>0.16337408456657251</v>
      </c>
      <c r="H98" s="39">
        <f t="shared" si="54"/>
        <v>0.17479890176657248</v>
      </c>
      <c r="I98" s="39">
        <f t="shared" si="54"/>
        <v>0.19148786403890369</v>
      </c>
      <c r="J98" s="39">
        <f t="shared" si="54"/>
        <v>0.1838744232225725</v>
      </c>
      <c r="K98" s="39"/>
      <c r="L98" s="39">
        <f t="shared" si="54"/>
        <v>0.21468059698257247</v>
      </c>
      <c r="M98" s="39"/>
      <c r="N98" s="246">
        <f t="shared" si="31"/>
        <v>0.15378320955014621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5">0.043402*D94</f>
        <v>0.22184102775368825</v>
      </c>
      <c r="E99" s="246">
        <f t="shared" si="55"/>
        <v>0.311234766865565</v>
      </c>
      <c r="F99" s="246">
        <f t="shared" si="55"/>
        <v>0.35652145531356505</v>
      </c>
      <c r="G99" s="246">
        <f t="shared" si="55"/>
        <v>0.34036202267356502</v>
      </c>
      <c r="H99" s="246">
        <f t="shared" si="55"/>
        <v>0.36416367947356498</v>
      </c>
      <c r="I99" s="246">
        <f t="shared" si="55"/>
        <v>0.39893228411733783</v>
      </c>
      <c r="J99" s="246">
        <f t="shared" si="55"/>
        <v>0.38307097953756497</v>
      </c>
      <c r="K99" s="34"/>
      <c r="L99" s="246">
        <f t="shared" si="55"/>
        <v>0.44725038497756497</v>
      </c>
      <c r="M99" s="39"/>
      <c r="N99" s="246">
        <f t="shared" si="31"/>
        <v>0.32038107142012423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1.9699999999999999E-2</v>
      </c>
      <c r="E100" s="509">
        <v>1.9699999999999999E-2</v>
      </c>
      <c r="F100" s="509">
        <v>1.9699999999999999E-2</v>
      </c>
      <c r="G100" s="509">
        <v>1.9699999999999999E-2</v>
      </c>
      <c r="H100" s="509">
        <v>1.9699999999999999E-2</v>
      </c>
      <c r="I100" s="509">
        <v>1.9699999999999999E-2</v>
      </c>
      <c r="J100" s="509">
        <v>1.9699999999999999E-2</v>
      </c>
      <c r="K100" s="509">
        <v>0</v>
      </c>
      <c r="L100" s="509">
        <v>1.9699999999999999E-2</v>
      </c>
      <c r="M100" s="367"/>
      <c r="N100" s="368">
        <f t="shared" si="31"/>
        <v>1.9700000000000002E-2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5.5658176974019398</v>
      </c>
      <c r="E101" s="340">
        <f t="shared" ref="E101:L101" si="56">SUM(E92,E94,E100)</f>
        <v>7.8006982492347099</v>
      </c>
      <c r="F101" s="340">
        <f t="shared" si="56"/>
        <v>8.9328842420667112</v>
      </c>
      <c r="G101" s="340">
        <f t="shared" si="56"/>
        <v>8.5288917243067104</v>
      </c>
      <c r="H101" s="340">
        <f t="shared" si="56"/>
        <v>9.1239430155067094</v>
      </c>
      <c r="I101" s="340">
        <f t="shared" si="56"/>
        <v>9.9931725510951459</v>
      </c>
      <c r="J101" s="340">
        <f t="shared" si="56"/>
        <v>9.596633358482709</v>
      </c>
      <c r="K101" s="340">
        <f t="shared" si="56"/>
        <v>0</v>
      </c>
      <c r="L101" s="340">
        <f t="shared" si="56"/>
        <v>11.201145111442708</v>
      </c>
      <c r="M101" s="356"/>
      <c r="N101" s="467">
        <f t="shared" si="31"/>
        <v>8.0293596563220895</v>
      </c>
      <c r="O101" s="335" t="s">
        <v>347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0.31224461972238998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26</v>
      </c>
      <c r="E107" s="1">
        <v>91</v>
      </c>
      <c r="F107" s="1">
        <v>3</v>
      </c>
      <c r="G107" s="1">
        <v>64</v>
      </c>
      <c r="H107" s="1">
        <v>0</v>
      </c>
      <c r="I107" s="1">
        <v>7</v>
      </c>
      <c r="J107" s="1">
        <v>77</v>
      </c>
      <c r="K107" s="1">
        <v>7</v>
      </c>
      <c r="L107" s="1">
        <v>41</v>
      </c>
      <c r="N107" s="1">
        <f>SUM(C107:L107)</f>
        <v>316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248599.35</v>
      </c>
      <c r="E109" s="505">
        <v>658768.4</v>
      </c>
      <c r="F109" s="505">
        <v>16042.74</v>
      </c>
      <c r="G109" s="505">
        <v>337325.16</v>
      </c>
      <c r="H109" s="504">
        <v>0</v>
      </c>
      <c r="I109" s="503">
        <v>43868.69</v>
      </c>
      <c r="J109" s="505">
        <v>451815.42</v>
      </c>
      <c r="K109" s="505">
        <v>19840.95</v>
      </c>
      <c r="L109" s="505">
        <v>216318.64</v>
      </c>
      <c r="M109" s="342"/>
      <c r="N109" s="344">
        <f>SUM(C109:L109)</f>
        <v>1992579.3499999996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7">SUM(D112:D117)</f>
        <v>1.3439760000000001</v>
      </c>
      <c r="E111" s="354">
        <f t="shared" si="57"/>
        <v>1.6173</v>
      </c>
      <c r="F111" s="354">
        <f t="shared" si="57"/>
        <v>2.2752240000000001</v>
      </c>
      <c r="G111" s="354">
        <f t="shared" si="57"/>
        <v>2.4202080000000001</v>
      </c>
      <c r="H111" s="354"/>
      <c r="I111" s="354">
        <f t="shared" si="57"/>
        <v>3.365888</v>
      </c>
      <c r="J111" s="354">
        <f>SUM(J112:J117)</f>
        <v>3.3356600000000003</v>
      </c>
      <c r="K111" s="354">
        <f t="shared" si="57"/>
        <v>5.0301199999999993</v>
      </c>
      <c r="L111" s="354">
        <f t="shared" si="57"/>
        <v>4.9182319999999997</v>
      </c>
      <c r="M111" s="351"/>
      <c r="N111" s="352">
        <f>(C111*$C$109+D111*$D$109+E111*$E$109+F111*$F$109+G111*$G$109+H111*$H$109+I111*$I$109+J111*$J$109+K111*$K$109+L111*$L$109)/$N$109</f>
        <v>2.5448938378414092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0.90690000000000004</v>
      </c>
      <c r="E112" s="34">
        <v>1.0449999999999999</v>
      </c>
      <c r="F112" s="34">
        <v>1.4931000000000001</v>
      </c>
      <c r="G112" s="34">
        <v>1.5702</v>
      </c>
      <c r="H112" s="34">
        <v>0</v>
      </c>
      <c r="I112" s="34">
        <v>1.6698</v>
      </c>
      <c r="J112" s="34">
        <v>2.1865000000000001</v>
      </c>
      <c r="K112" s="34">
        <v>2.7805</v>
      </c>
      <c r="L112" s="34">
        <v>3.0482999999999998</v>
      </c>
      <c r="M112" s="34"/>
      <c r="N112" s="89">
        <f t="shared" ref="N112:N149" si="58">(C112*$C$109+D112*$D$109+E112*$E$109+F112*$F$109+G112*$G$109+H112*$H$109+I112*$I$109+J112*$J$109+K112*$K$109+L112*$L$109)/$N$109</f>
        <v>1.6276427516023391</v>
      </c>
    </row>
    <row r="113" spans="1:14" x14ac:dyDescent="0.3">
      <c r="A113" s="2" t="s">
        <v>4</v>
      </c>
      <c r="B113" t="s">
        <v>31</v>
      </c>
      <c r="C113" s="39">
        <f t="shared" ref="C113:L113" si="59">C112*0.04</f>
        <v>0</v>
      </c>
      <c r="D113" s="39">
        <f t="shared" si="59"/>
        <v>3.6276000000000003E-2</v>
      </c>
      <c r="E113" s="39">
        <f t="shared" si="59"/>
        <v>4.1799999999999997E-2</v>
      </c>
      <c r="F113" s="39">
        <f t="shared" si="59"/>
        <v>5.9724000000000006E-2</v>
      </c>
      <c r="G113" s="39">
        <f t="shared" si="59"/>
        <v>6.2808000000000003E-2</v>
      </c>
      <c r="H113" s="39"/>
      <c r="I113" s="39">
        <f>I112*0.06</f>
        <v>0.100188</v>
      </c>
      <c r="J113" s="39">
        <f t="shared" si="59"/>
        <v>8.746000000000001E-2</v>
      </c>
      <c r="K113" s="39">
        <f t="shared" si="59"/>
        <v>0.11122</v>
      </c>
      <c r="L113" s="39">
        <f t="shared" si="59"/>
        <v>0.121932</v>
      </c>
      <c r="M113" s="34"/>
      <c r="N113" s="89">
        <f t="shared" si="58"/>
        <v>6.5840957456494778E-2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4.53E-2</v>
      </c>
      <c r="E114" s="34">
        <v>0.05</v>
      </c>
      <c r="F114" s="34">
        <v>0</v>
      </c>
      <c r="G114" s="34">
        <v>1.9900000000000001E-2</v>
      </c>
      <c r="H114" s="34">
        <v>0</v>
      </c>
      <c r="I114" s="34">
        <v>8.3500000000000005E-2</v>
      </c>
      <c r="J114" s="34">
        <v>4.9299999999999997E-2</v>
      </c>
      <c r="K114" s="34">
        <v>0.13900000000000001</v>
      </c>
      <c r="L114" s="34">
        <v>7.0599999999999996E-2</v>
      </c>
      <c r="M114" s="34"/>
      <c r="N114" s="89">
        <f t="shared" si="58"/>
        <v>4.7616806374110032E-2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8"/>
        <v>0.24965175977960433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0.19070000000000001</v>
      </c>
      <c r="E116" s="34">
        <v>0.2661</v>
      </c>
      <c r="F116" s="34">
        <v>0.46379999999999999</v>
      </c>
      <c r="G116" s="34">
        <v>0.51739999999999997</v>
      </c>
      <c r="H116" s="34">
        <v>0</v>
      </c>
      <c r="I116" s="34">
        <v>0.87190000000000001</v>
      </c>
      <c r="J116" s="34">
        <v>0.71550000000000002</v>
      </c>
      <c r="K116" s="34">
        <v>1.7024999999999999</v>
      </c>
      <c r="L116" s="34">
        <v>1.327</v>
      </c>
      <c r="M116" s="34"/>
      <c r="N116" s="89">
        <f t="shared" si="58"/>
        <v>0.54554210067318032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>
        <v>0</v>
      </c>
      <c r="M117" s="34"/>
      <c r="N117" s="89">
        <f t="shared" si="58"/>
        <v>8.5994619556807126E-3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60">SUM(C119:C121,C125:C126)</f>
        <v>0</v>
      </c>
      <c r="D118" s="354">
        <f t="shared" si="60"/>
        <v>3.3217308775000003</v>
      </c>
      <c r="E118" s="354">
        <f t="shared" si="60"/>
        <v>5.2184080094999992</v>
      </c>
      <c r="F118" s="354">
        <f t="shared" si="60"/>
        <v>5.2184080094999992</v>
      </c>
      <c r="G118" s="354">
        <f t="shared" si="60"/>
        <v>5.2184080094999992</v>
      </c>
      <c r="H118" s="354"/>
      <c r="I118" s="354">
        <f>SUM(I119:I121,I125:I126)</f>
        <v>5.6965377171</v>
      </c>
      <c r="J118" s="354">
        <f>SUM(J119:J121,J125:J126)</f>
        <v>5.2184080094999992</v>
      </c>
      <c r="K118" s="354">
        <f>SUM(K119:K121,K125:K126)</f>
        <v>5.2184080094999992</v>
      </c>
      <c r="L118" s="354">
        <f>SUM(L119:L121,L125:L126)</f>
        <v>5.2184080094999992</v>
      </c>
      <c r="M118" s="351"/>
      <c r="N118" s="352">
        <f t="shared" si="58"/>
        <v>4.9923001868667045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1.7675000000000001</v>
      </c>
      <c r="E119" s="34">
        <v>2.6915</v>
      </c>
      <c r="F119" s="34">
        <v>2.6915</v>
      </c>
      <c r="G119" s="34">
        <v>2.6915</v>
      </c>
      <c r="H119" s="34">
        <v>0</v>
      </c>
      <c r="I119" s="34">
        <v>2.9447000000000001</v>
      </c>
      <c r="J119" s="34">
        <v>2.6915</v>
      </c>
      <c r="K119" s="34">
        <v>2.6915</v>
      </c>
      <c r="L119" s="34">
        <v>2.6915</v>
      </c>
      <c r="M119" s="39"/>
      <c r="N119" s="89">
        <f t="shared" si="58"/>
        <v>2.5817938309121802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0.74923087750000006</v>
      </c>
      <c r="E120" s="39">
        <f t="shared" ref="E120:J120" si="61">E119*0.423893</f>
        <v>1.1409080095000002</v>
      </c>
      <c r="F120" s="39">
        <f t="shared" ref="F120:G120" si="62">F119*0.423893</f>
        <v>1.1409080095000002</v>
      </c>
      <c r="G120" s="39">
        <f t="shared" si="62"/>
        <v>1.1409080095000002</v>
      </c>
      <c r="H120" s="39"/>
      <c r="I120" s="39">
        <f t="shared" si="61"/>
        <v>1.2482377171000001</v>
      </c>
      <c r="J120" s="39">
        <f t="shared" si="61"/>
        <v>1.1409080095000002</v>
      </c>
      <c r="K120" s="39">
        <f t="shared" ref="K120:L120" si="63">K119*0.423893</f>
        <v>1.1409080095000002</v>
      </c>
      <c r="L120" s="39">
        <f t="shared" si="63"/>
        <v>1.1409080095000002</v>
      </c>
      <c r="M120" s="39"/>
      <c r="N120" s="89">
        <f t="shared" si="58"/>
        <v>1.0944043323668569</v>
      </c>
    </row>
    <row r="121" spans="1:14" x14ac:dyDescent="0.3">
      <c r="A121" s="280" t="s">
        <v>8</v>
      </c>
      <c r="B121" s="1" t="s">
        <v>35</v>
      </c>
      <c r="C121" s="43">
        <f t="shared" ref="C121:E121" si="64">SUM(C122:C124)</f>
        <v>0</v>
      </c>
      <c r="D121" s="43">
        <f t="shared" ref="D121" si="65">SUM(D122:D124)</f>
        <v>0.58579999999999999</v>
      </c>
      <c r="E121" s="43">
        <f t="shared" si="64"/>
        <v>1.0415999999999999</v>
      </c>
      <c r="F121" s="43">
        <f t="shared" ref="F121:G121" si="66">SUM(F122:F124)</f>
        <v>1.0415999999999999</v>
      </c>
      <c r="G121" s="43">
        <f t="shared" si="66"/>
        <v>1.0415999999999999</v>
      </c>
      <c r="H121" s="43"/>
      <c r="I121" s="43">
        <f>SUM(I122:I124)</f>
        <v>1.1276000000000002</v>
      </c>
      <c r="J121" s="43">
        <f t="shared" ref="J121:K121" si="67">SUM(J122:J124)</f>
        <v>1.0415999999999999</v>
      </c>
      <c r="K121" s="43">
        <f t="shared" si="67"/>
        <v>1.0415999999999999</v>
      </c>
      <c r="L121" s="43">
        <f t="shared" ref="L121" si="68">SUM(L122:L124)</f>
        <v>1.0415999999999999</v>
      </c>
      <c r="M121" s="43"/>
      <c r="N121" s="75">
        <f t="shared" si="58"/>
        <v>0.98662659259717822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0.5232</v>
      </c>
      <c r="E122" s="34">
        <v>0.93030000000000002</v>
      </c>
      <c r="F122" s="34">
        <v>0.93030000000000002</v>
      </c>
      <c r="G122" s="34">
        <v>0.93030000000000002</v>
      </c>
      <c r="H122" s="34">
        <v>0</v>
      </c>
      <c r="I122" s="34">
        <v>1.0119</v>
      </c>
      <c r="J122" s="34">
        <v>0.93030000000000002</v>
      </c>
      <c r="K122" s="34">
        <v>0.93030000000000002</v>
      </c>
      <c r="L122" s="34">
        <v>0.93030000000000002</v>
      </c>
      <c r="M122" s="39"/>
      <c r="N122" s="89">
        <f t="shared" si="58"/>
        <v>0.88130565993469745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5.5500000000000001E-2</v>
      </c>
      <c r="E123" s="34">
        <v>9.8699999999999996E-2</v>
      </c>
      <c r="F123" s="34">
        <v>9.8699999999999996E-2</v>
      </c>
      <c r="G123" s="34">
        <v>9.8699999999999996E-2</v>
      </c>
      <c r="H123" s="34">
        <v>0</v>
      </c>
      <c r="I123" s="34">
        <v>0.1026</v>
      </c>
      <c r="J123" s="34">
        <v>9.8699999999999996E-2</v>
      </c>
      <c r="K123" s="34">
        <v>9.8699999999999996E-2</v>
      </c>
      <c r="L123" s="34">
        <v>9.8699999999999996E-2</v>
      </c>
      <c r="M123" s="39"/>
      <c r="N123" s="89">
        <f t="shared" si="58"/>
        <v>9.3396118862719327E-2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1.26E-2</v>
      </c>
      <c r="F124" s="34">
        <v>1.26E-2</v>
      </c>
      <c r="G124" s="34">
        <v>1.26E-2</v>
      </c>
      <c r="H124" s="34">
        <v>0</v>
      </c>
      <c r="I124" s="34">
        <v>1.3100000000000001E-2</v>
      </c>
      <c r="J124" s="34">
        <v>1.26E-2</v>
      </c>
      <c r="K124" s="34">
        <v>1.26E-2</v>
      </c>
      <c r="L124" s="34">
        <v>1.26E-2</v>
      </c>
      <c r="M124" s="39"/>
      <c r="N124" s="89">
        <f t="shared" si="58"/>
        <v>1.1924813799761602E-2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0.1663</v>
      </c>
      <c r="E125" s="34">
        <v>0.26379999999999998</v>
      </c>
      <c r="F125" s="34">
        <v>0.26379999999999998</v>
      </c>
      <c r="G125" s="34">
        <v>0.26379999999999998</v>
      </c>
      <c r="H125" s="34">
        <v>0</v>
      </c>
      <c r="I125" s="34">
        <v>0.2878</v>
      </c>
      <c r="J125" s="34">
        <v>0.26379999999999998</v>
      </c>
      <c r="K125" s="34">
        <v>0.26379999999999998</v>
      </c>
      <c r="L125" s="34">
        <v>0.26379999999999998</v>
      </c>
      <c r="M125" s="39"/>
      <c r="N125" s="89">
        <f t="shared" si="58"/>
        <v>0.25216403274730315</v>
      </c>
    </row>
    <row r="126" spans="1:14" x14ac:dyDescent="0.3">
      <c r="A126" s="595"/>
      <c r="B126" t="s">
        <v>117</v>
      </c>
      <c r="C126" s="34">
        <v>0</v>
      </c>
      <c r="D126" s="34">
        <v>5.2900000000000003E-2</v>
      </c>
      <c r="E126" s="34">
        <v>8.0600000000000005E-2</v>
      </c>
      <c r="F126" s="34">
        <v>8.0600000000000005E-2</v>
      </c>
      <c r="G126" s="34">
        <v>8.0600000000000005E-2</v>
      </c>
      <c r="H126" s="34">
        <v>0</v>
      </c>
      <c r="I126" s="34">
        <v>8.8200000000000001E-2</v>
      </c>
      <c r="J126" s="34">
        <v>8.0600000000000005E-2</v>
      </c>
      <c r="K126" s="34">
        <v>8.0600000000000005E-2</v>
      </c>
      <c r="L126" s="34">
        <v>8.0600000000000005E-2</v>
      </c>
      <c r="M126" s="39"/>
      <c r="N126" s="89">
        <f t="shared" si="58"/>
        <v>7.7311398243186655E-2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0.38290000000000002</v>
      </c>
      <c r="E127" s="354">
        <f t="shared" ref="E127" si="69">SUM(E128:E130)</f>
        <v>0.49060000000000004</v>
      </c>
      <c r="F127" s="354">
        <f t="shared" ref="F127:G127" si="70">SUM(F128:F130)</f>
        <v>0.49060000000000004</v>
      </c>
      <c r="G127" s="354">
        <f t="shared" si="70"/>
        <v>0.49060000000000004</v>
      </c>
      <c r="H127" s="354"/>
      <c r="I127" s="354">
        <f>SUM(I128:I130)</f>
        <v>1.0906</v>
      </c>
      <c r="J127" s="354">
        <f t="shared" ref="J127:K127" si="71">SUM(J128:J130)</f>
        <v>0.49060000000000004</v>
      </c>
      <c r="K127" s="354">
        <f t="shared" si="71"/>
        <v>0.49060000000000004</v>
      </c>
      <c r="L127" s="354">
        <f t="shared" ref="L127" si="72">SUM(L128:L130)</f>
        <v>0.49060000000000004</v>
      </c>
      <c r="M127" s="354"/>
      <c r="N127" s="352">
        <f t="shared" si="58"/>
        <v>0.49037268860334238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0.18859999999999999</v>
      </c>
      <c r="E128" s="34">
        <v>0.29630000000000001</v>
      </c>
      <c r="F128" s="34">
        <v>0.29630000000000001</v>
      </c>
      <c r="G128" s="34">
        <v>0.29630000000000001</v>
      </c>
      <c r="H128" s="34">
        <v>0</v>
      </c>
      <c r="I128" s="34">
        <v>0.32350000000000001</v>
      </c>
      <c r="J128" s="34">
        <v>0.29630000000000001</v>
      </c>
      <c r="K128" s="34">
        <v>0.29630000000000001</v>
      </c>
      <c r="L128" s="34">
        <v>0.29630000000000001</v>
      </c>
      <c r="M128" s="39"/>
      <c r="N128" s="89">
        <f t="shared" si="58"/>
        <v>0.28346190568420782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0.1943</v>
      </c>
      <c r="E129" s="34">
        <v>0.1943</v>
      </c>
      <c r="F129" s="34">
        <v>0.1943</v>
      </c>
      <c r="G129" s="34">
        <v>0.1943</v>
      </c>
      <c r="H129" s="34">
        <v>0</v>
      </c>
      <c r="I129" s="34">
        <v>0.1943</v>
      </c>
      <c r="J129" s="34">
        <v>0.1943</v>
      </c>
      <c r="K129" s="34">
        <v>0.1943</v>
      </c>
      <c r="L129" s="34">
        <v>0.1943</v>
      </c>
      <c r="M129" s="39"/>
      <c r="N129" s="89">
        <f t="shared" si="58"/>
        <v>0.1943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8"/>
        <v>1.261078291913444E-2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8"/>
        <v>1.261078291913444E-2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3">SUM(E133:E134)</f>
        <v>0</v>
      </c>
      <c r="F132" s="354">
        <f t="shared" si="73"/>
        <v>0</v>
      </c>
      <c r="G132" s="354">
        <f t="shared" si="73"/>
        <v>0</v>
      </c>
      <c r="H132" s="354"/>
      <c r="I132" s="354">
        <f t="shared" si="73"/>
        <v>0</v>
      </c>
      <c r="J132" s="354">
        <f t="shared" si="73"/>
        <v>0</v>
      </c>
      <c r="K132" s="354">
        <f t="shared" si="73"/>
        <v>0</v>
      </c>
      <c r="L132" s="354">
        <f t="shared" si="73"/>
        <v>0</v>
      </c>
      <c r="M132" s="354"/>
      <c r="N132" s="352">
        <f t="shared" si="58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8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8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4">SUM(E136:E139)</f>
        <v>0</v>
      </c>
      <c r="F135" s="354">
        <f t="shared" si="74"/>
        <v>0</v>
      </c>
      <c r="G135" s="354">
        <f t="shared" si="74"/>
        <v>0</v>
      </c>
      <c r="H135" s="354"/>
      <c r="I135" s="354">
        <f t="shared" si="74"/>
        <v>0</v>
      </c>
      <c r="J135" s="354">
        <f t="shared" si="74"/>
        <v>0</v>
      </c>
      <c r="K135" s="354">
        <f>SUM(K136:K139)</f>
        <v>0</v>
      </c>
      <c r="L135" s="354">
        <f t="shared" si="74"/>
        <v>0</v>
      </c>
      <c r="M135" s="354"/>
      <c r="N135" s="352">
        <f t="shared" si="58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8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8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8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8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5">SUM(C143,C145)</f>
        <v>0</v>
      </c>
      <c r="D140" s="354">
        <f t="shared" si="75"/>
        <v>0.42947488985517013</v>
      </c>
      <c r="E140" s="354">
        <f t="shared" si="75"/>
        <v>0.62323436975214597</v>
      </c>
      <c r="F140" s="354">
        <f t="shared" si="75"/>
        <v>0.67920264858414603</v>
      </c>
      <c r="G140" s="354">
        <f t="shared" si="75"/>
        <v>0.69153614749614589</v>
      </c>
      <c r="H140" s="354"/>
      <c r="I140" s="354">
        <f t="shared" si="75"/>
        <v>0.8636975917022629</v>
      </c>
      <c r="J140" s="354">
        <f t="shared" si="75"/>
        <v>0.76941181823214588</v>
      </c>
      <c r="K140" s="354">
        <f t="shared" si="75"/>
        <v>0.91355614151214581</v>
      </c>
      <c r="L140" s="354">
        <f t="shared" si="75"/>
        <v>0.904038053128146</v>
      </c>
      <c r="M140" s="354"/>
      <c r="N140" s="352">
        <f t="shared" si="58"/>
        <v>0.68288904516797899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8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6">SUM(C135,C132,C127,C118,C111)+C141</f>
        <v>0</v>
      </c>
      <c r="D142" s="360">
        <f t="shared" si="76"/>
        <v>5.048606877500001</v>
      </c>
      <c r="E142" s="360">
        <f t="shared" si="76"/>
        <v>7.3263080094999991</v>
      </c>
      <c r="F142" s="360">
        <f t="shared" si="76"/>
        <v>7.9842320094999994</v>
      </c>
      <c r="G142" s="360">
        <f t="shared" si="76"/>
        <v>8.1292160094999986</v>
      </c>
      <c r="H142" s="360">
        <f t="shared" si="76"/>
        <v>0</v>
      </c>
      <c r="I142" s="360">
        <f t="shared" si="76"/>
        <v>10.1530257171</v>
      </c>
      <c r="J142" s="360">
        <f t="shared" si="76"/>
        <v>9.0446680094999987</v>
      </c>
      <c r="K142" s="360">
        <f t="shared" si="76"/>
        <v>10.739128009499998</v>
      </c>
      <c r="L142" s="360">
        <f t="shared" si="76"/>
        <v>10.627240009499999</v>
      </c>
      <c r="M142" s="361"/>
      <c r="N142" s="362">
        <f t="shared" si="58"/>
        <v>8.0275667133114545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7">SUM(C144:C144)</f>
        <v>0</v>
      </c>
      <c r="D143" s="354">
        <f t="shared" si="77"/>
        <v>0.10517762707895753</v>
      </c>
      <c r="E143" s="354">
        <f t="shared" si="77"/>
        <v>0.15262897476191348</v>
      </c>
      <c r="F143" s="354">
        <f t="shared" si="77"/>
        <v>0.16633550545391348</v>
      </c>
      <c r="G143" s="354">
        <f t="shared" si="77"/>
        <v>0.16935595712591348</v>
      </c>
      <c r="H143" s="354"/>
      <c r="I143" s="354">
        <f t="shared" si="77"/>
        <v>0.2115179847643443</v>
      </c>
      <c r="J143" s="354">
        <f t="shared" si="77"/>
        <v>0.18842756864191348</v>
      </c>
      <c r="K143" s="354">
        <f t="shared" si="77"/>
        <v>0.22372825382191347</v>
      </c>
      <c r="L143" s="354">
        <f t="shared" si="77"/>
        <v>0.22139729111791351</v>
      </c>
      <c r="M143" s="354"/>
      <c r="N143" s="352">
        <f t="shared" si="58"/>
        <v>0.16723829733841755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8">0.020833*D142</f>
        <v>0.10517762707895753</v>
      </c>
      <c r="E144" s="246">
        <f t="shared" si="78"/>
        <v>0.15262897476191348</v>
      </c>
      <c r="F144" s="246">
        <f t="shared" si="78"/>
        <v>0.16633550545391348</v>
      </c>
      <c r="G144" s="246">
        <f t="shared" si="78"/>
        <v>0.16935595712591348</v>
      </c>
      <c r="H144" s="34"/>
      <c r="I144" s="246">
        <f t="shared" si="78"/>
        <v>0.2115179847643443</v>
      </c>
      <c r="J144" s="246">
        <f t="shared" si="78"/>
        <v>0.18842756864191348</v>
      </c>
      <c r="K144" s="246">
        <f t="shared" si="78"/>
        <v>0.22372825382191347</v>
      </c>
      <c r="L144" s="246">
        <f t="shared" si="78"/>
        <v>0.22139729111791351</v>
      </c>
      <c r="M144" s="39"/>
      <c r="N144" s="246">
        <f t="shared" si="58"/>
        <v>0.16723829733841755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0.32429726277621262</v>
      </c>
      <c r="E145" s="354">
        <f t="shared" ref="E145:L145" si="79">SUM(E146,E147)</f>
        <v>0.47060539499023246</v>
      </c>
      <c r="F145" s="354">
        <f t="shared" si="79"/>
        <v>0.51286714313023252</v>
      </c>
      <c r="G145" s="354">
        <f t="shared" si="79"/>
        <v>0.52218019037023244</v>
      </c>
      <c r="H145" s="354"/>
      <c r="I145" s="354">
        <f t="shared" si="79"/>
        <v>0.65217960693791854</v>
      </c>
      <c r="J145" s="354">
        <f t="shared" si="79"/>
        <v>0.58098424959023243</v>
      </c>
      <c r="K145" s="354">
        <f t="shared" si="79"/>
        <v>0.6898278876902324</v>
      </c>
      <c r="L145" s="354">
        <f t="shared" si="79"/>
        <v>0.68264076201023249</v>
      </c>
      <c r="M145" s="354"/>
      <c r="N145" s="352">
        <f t="shared" si="58"/>
        <v>0.51565074782956133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80">D144</f>
        <v>0.10517762707895753</v>
      </c>
      <c r="E146" s="39">
        <f>E144</f>
        <v>0.15262897476191348</v>
      </c>
      <c r="F146" s="39">
        <f t="shared" si="80"/>
        <v>0.16633550545391348</v>
      </c>
      <c r="G146" s="39">
        <f t="shared" si="80"/>
        <v>0.16935595712591348</v>
      </c>
      <c r="H146" s="39"/>
      <c r="I146" s="39">
        <f t="shared" si="80"/>
        <v>0.2115179847643443</v>
      </c>
      <c r="J146" s="39">
        <f t="shared" si="80"/>
        <v>0.18842756864191348</v>
      </c>
      <c r="K146" s="39">
        <f t="shared" si="80"/>
        <v>0.22372825382191347</v>
      </c>
      <c r="L146" s="39">
        <f t="shared" si="80"/>
        <v>0.22139729111791351</v>
      </c>
      <c r="M146" s="39"/>
      <c r="N146" s="39">
        <f t="shared" si="58"/>
        <v>0.16723829733841755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81">0.043402*D142</f>
        <v>0.21911963569725507</v>
      </c>
      <c r="E147" s="246">
        <f t="shared" si="81"/>
        <v>0.31797642022831896</v>
      </c>
      <c r="F147" s="246">
        <f t="shared" si="81"/>
        <v>0.346531637676319</v>
      </c>
      <c r="G147" s="246">
        <f t="shared" si="81"/>
        <v>0.35282423324431894</v>
      </c>
      <c r="H147" s="34"/>
      <c r="I147" s="246">
        <f t="shared" si="81"/>
        <v>0.44066162217357424</v>
      </c>
      <c r="J147" s="246">
        <f t="shared" si="81"/>
        <v>0.39255668094831897</v>
      </c>
      <c r="K147" s="246">
        <f t="shared" si="81"/>
        <v>0.46609963386831893</v>
      </c>
      <c r="L147" s="246">
        <f t="shared" si="81"/>
        <v>0.46124347089231899</v>
      </c>
      <c r="M147" s="39"/>
      <c r="N147" s="246">
        <f t="shared" si="58"/>
        <v>0.34841245049114383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2.1100000000000001E-2</v>
      </c>
      <c r="E148" s="509">
        <v>2.1100000000000001E-2</v>
      </c>
      <c r="F148" s="509">
        <v>2.1100000000000001E-2</v>
      </c>
      <c r="G148" s="509">
        <v>2.1100000000000001E-2</v>
      </c>
      <c r="H148" s="509">
        <v>0</v>
      </c>
      <c r="I148" s="509">
        <v>2.1100000000000001E-2</v>
      </c>
      <c r="J148" s="509">
        <v>2.1100000000000001E-2</v>
      </c>
      <c r="K148" s="509">
        <v>2.1100000000000001E-2</v>
      </c>
      <c r="L148" s="509">
        <v>2.1100000000000001E-2</v>
      </c>
      <c r="M148" s="367"/>
      <c r="N148" s="368">
        <f t="shared" si="58"/>
        <v>2.1100000000000001E-2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2">SUM(D140,D142,D148)</f>
        <v>5.4991817673551706</v>
      </c>
      <c r="E149" s="340">
        <f t="shared" si="82"/>
        <v>7.970642379252145</v>
      </c>
      <c r="F149" s="340">
        <f t="shared" si="82"/>
        <v>8.6845346580841465</v>
      </c>
      <c r="G149" s="340">
        <f t="shared" si="82"/>
        <v>8.8418521569961452</v>
      </c>
      <c r="H149" s="340">
        <f t="shared" si="82"/>
        <v>0</v>
      </c>
      <c r="I149" s="340">
        <f t="shared" si="82"/>
        <v>11.037823308802263</v>
      </c>
      <c r="J149" s="340">
        <f t="shared" si="82"/>
        <v>9.8351798277321443</v>
      </c>
      <c r="K149" s="340">
        <f t="shared" si="82"/>
        <v>11.673784151012145</v>
      </c>
      <c r="L149" s="340">
        <f t="shared" si="82"/>
        <v>11.552378062628145</v>
      </c>
      <c r="M149" s="369"/>
      <c r="N149" s="467">
        <f t="shared" si="58"/>
        <v>8.7315557584794341</v>
      </c>
      <c r="O149" t="s">
        <v>348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0.339551523918172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19</v>
      </c>
      <c r="E155" s="1">
        <v>138</v>
      </c>
      <c r="F155" s="1">
        <v>0</v>
      </c>
      <c r="G155" s="1">
        <v>69</v>
      </c>
      <c r="H155" s="1">
        <v>0</v>
      </c>
      <c r="I155" s="1">
        <v>0</v>
      </c>
      <c r="J155" s="1">
        <v>52</v>
      </c>
      <c r="K155" s="1">
        <v>11</v>
      </c>
      <c r="L155" s="1">
        <v>71</v>
      </c>
      <c r="N155" s="1">
        <f>SUM(C155:L155)</f>
        <v>361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183712.56</v>
      </c>
      <c r="E157" s="505">
        <v>986181.69</v>
      </c>
      <c r="F157" s="504">
        <v>0</v>
      </c>
      <c r="G157" s="505">
        <v>362600.13</v>
      </c>
      <c r="H157" s="504">
        <v>0</v>
      </c>
      <c r="I157" s="502">
        <v>0</v>
      </c>
      <c r="J157" s="505">
        <v>311867.88</v>
      </c>
      <c r="K157" s="505">
        <v>47893.2</v>
      </c>
      <c r="L157" s="505">
        <v>362642.72</v>
      </c>
      <c r="M157" s="342"/>
      <c r="N157" s="344">
        <f>SUM(C157:L157)</f>
        <v>2260788.7299999995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0.97867999999999999</v>
      </c>
      <c r="D159" s="354">
        <f>SUM(D160:D164)</f>
        <v>1.3204760000000002</v>
      </c>
      <c r="E159" s="354">
        <f t="shared" ref="E159:G159" si="83">SUM(E160:E164)</f>
        <v>1.6036999999999999</v>
      </c>
      <c r="F159" s="354">
        <f t="shared" si="83"/>
        <v>0</v>
      </c>
      <c r="G159" s="354">
        <f t="shared" si="83"/>
        <v>2.4354040000000001</v>
      </c>
      <c r="H159" s="354"/>
      <c r="I159" s="354"/>
      <c r="J159" s="354">
        <f>SUM(J160:J164)</f>
        <v>3.333656</v>
      </c>
      <c r="K159" s="354">
        <f>SUM(K160:K164)</f>
        <v>4.0206800000000005</v>
      </c>
      <c r="L159" s="354">
        <f t="shared" ref="L159" si="84">SUM(L160:L164)</f>
        <v>5.082668</v>
      </c>
      <c r="M159" s="354"/>
      <c r="N159" s="352">
        <f>(C159*$C$157+D159*$D$157+E159*$E$157+F159*$F$157+G159*$G$157+H159*$H$157+I159*$I$157+J159*$J$157+K159*$K$157+L159*$L$157)/$N$157</f>
        <v>2.5603393653817093</v>
      </c>
    </row>
    <row r="160" spans="1:16" x14ac:dyDescent="0.3">
      <c r="A160" s="2" t="s">
        <v>3</v>
      </c>
      <c r="B160" t="s">
        <v>30</v>
      </c>
      <c r="C160" s="34">
        <v>0.66949999999999998</v>
      </c>
      <c r="D160" s="34">
        <v>0.90690000000000004</v>
      </c>
      <c r="E160" s="34">
        <v>1.0449999999999999</v>
      </c>
      <c r="F160" s="34">
        <v>0</v>
      </c>
      <c r="G160" s="34">
        <v>1.5701000000000001</v>
      </c>
      <c r="H160" s="34">
        <v>0</v>
      </c>
      <c r="I160" s="34"/>
      <c r="J160" s="34">
        <v>2.1863999999999999</v>
      </c>
      <c r="K160" s="34">
        <v>2.3995000000000002</v>
      </c>
      <c r="L160" s="34">
        <v>3.1867000000000001</v>
      </c>
      <c r="M160" s="34"/>
      <c r="N160" s="89">
        <f t="shared" ref="N160:N197" si="85">(C160*$C$157+D160*$D$157+E160*$E$157+F160*$F$157+G160*$G$157+H160*$H$157+I160*$I$157+J160*$J$157+K160*$K$157+L160*$L$157)/$N$157</f>
        <v>1.6467050400184895</v>
      </c>
    </row>
    <row r="161" spans="1:14" x14ac:dyDescent="0.3">
      <c r="A161" s="2" t="s">
        <v>4</v>
      </c>
      <c r="B161" t="s">
        <v>31</v>
      </c>
      <c r="C161" s="39">
        <f>C160*0.04</f>
        <v>2.6779999999999998E-2</v>
      </c>
      <c r="D161" s="39">
        <f t="shared" ref="D161:L161" si="86">D160*0.04</f>
        <v>3.6276000000000003E-2</v>
      </c>
      <c r="E161" s="39">
        <f t="shared" si="86"/>
        <v>4.1799999999999997E-2</v>
      </c>
      <c r="F161" s="39">
        <f t="shared" si="86"/>
        <v>0</v>
      </c>
      <c r="G161" s="39">
        <f t="shared" si="86"/>
        <v>6.2803999999999999E-2</v>
      </c>
      <c r="H161" s="39"/>
      <c r="I161" s="39"/>
      <c r="J161" s="39">
        <f t="shared" si="86"/>
        <v>8.7455999999999992E-2</v>
      </c>
      <c r="K161" s="39">
        <f t="shared" si="86"/>
        <v>9.598000000000001E-2</v>
      </c>
      <c r="L161" s="39">
        <f t="shared" si="86"/>
        <v>0.127468</v>
      </c>
      <c r="M161" s="34"/>
      <c r="N161" s="89">
        <f t="shared" si="85"/>
        <v>6.5868201600739584E-2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2.3900000000000001E-2</v>
      </c>
      <c r="E162" s="34">
        <v>3.2899999999999999E-2</v>
      </c>
      <c r="F162" s="34">
        <v>0</v>
      </c>
      <c r="G162" s="34">
        <v>2.52E-2</v>
      </c>
      <c r="H162" s="34">
        <v>0</v>
      </c>
      <c r="I162" s="34">
        <v>0</v>
      </c>
      <c r="J162" s="34">
        <v>6.1100000000000002E-2</v>
      </c>
      <c r="K162" s="34">
        <v>0.12</v>
      </c>
      <c r="L162" s="34">
        <v>4.9399999999999999E-2</v>
      </c>
      <c r="M162" s="34"/>
      <c r="N162" s="89">
        <f t="shared" si="85"/>
        <v>3.9229889869895097E-2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5"/>
        <v>0.25073982567623654</v>
      </c>
    </row>
    <row r="164" spans="1:14" x14ac:dyDescent="0.3">
      <c r="A164" s="2" t="s">
        <v>6</v>
      </c>
      <c r="B164" t="s">
        <v>33</v>
      </c>
      <c r="C164" s="34">
        <v>0.1704</v>
      </c>
      <c r="D164" s="34">
        <v>0.18859999999999999</v>
      </c>
      <c r="E164" s="34">
        <v>0.26960000000000001</v>
      </c>
      <c r="F164" s="34">
        <v>0</v>
      </c>
      <c r="G164" s="34">
        <v>0.52739999999999998</v>
      </c>
      <c r="H164" s="34">
        <v>0</v>
      </c>
      <c r="I164" s="34">
        <v>0</v>
      </c>
      <c r="J164" s="34">
        <v>0.70179999999999998</v>
      </c>
      <c r="K164" s="34">
        <v>1.1083000000000001</v>
      </c>
      <c r="L164" s="34">
        <v>1.3687</v>
      </c>
      <c r="M164" s="34"/>
      <c r="N164" s="89">
        <f t="shared" si="85"/>
        <v>0.55779640821634846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7">SUM(C167:C169,C173:C174)</f>
        <v>3.4482500204000002</v>
      </c>
      <c r="D166" s="354">
        <f t="shared" si="87"/>
        <v>3.4482500204000002</v>
      </c>
      <c r="E166" s="354">
        <f t="shared" si="87"/>
        <v>5.3509899753999992</v>
      </c>
      <c r="F166" s="354">
        <f t="shared" si="87"/>
        <v>0</v>
      </c>
      <c r="G166" s="354">
        <f t="shared" si="87"/>
        <v>5.3509899753999992</v>
      </c>
      <c r="H166" s="354"/>
      <c r="I166" s="354"/>
      <c r="J166" s="354">
        <f>SUM(J167:J169,J173:J174)</f>
        <v>5.3509899753999992</v>
      </c>
      <c r="K166" s="354">
        <f>SUM(K167:K169,K173:K174)</f>
        <v>5.3509899753999992</v>
      </c>
      <c r="L166" s="354">
        <f>SUM(L167:L169,L173:L174)</f>
        <v>5.3509899753999992</v>
      </c>
      <c r="M166" s="351"/>
      <c r="N166" s="352">
        <f t="shared" si="85"/>
        <v>5.1914149526647888</v>
      </c>
    </row>
    <row r="167" spans="1:14" x14ac:dyDescent="0.3">
      <c r="A167" s="2" t="s">
        <v>115</v>
      </c>
      <c r="B167" t="s">
        <v>114</v>
      </c>
      <c r="C167" s="34">
        <v>1.8428</v>
      </c>
      <c r="D167" s="34">
        <v>1.8428</v>
      </c>
      <c r="E167" s="34">
        <v>2.7778</v>
      </c>
      <c r="F167" s="34">
        <v>0</v>
      </c>
      <c r="G167" s="34">
        <v>2.7778</v>
      </c>
      <c r="H167" s="34">
        <v>0</v>
      </c>
      <c r="I167" s="34">
        <v>0</v>
      </c>
      <c r="J167" s="34">
        <v>2.7778</v>
      </c>
      <c r="K167" s="34">
        <v>2.7778</v>
      </c>
      <c r="L167" s="34">
        <v>2.7778</v>
      </c>
      <c r="M167" s="39"/>
      <c r="N167" s="89">
        <f t="shared" si="85"/>
        <v>2.6993853717344036</v>
      </c>
    </row>
    <row r="168" spans="1:14" x14ac:dyDescent="0.3">
      <c r="A168" s="2" t="s">
        <v>116</v>
      </c>
      <c r="B168" t="s">
        <v>117</v>
      </c>
      <c r="C168" s="39">
        <f>C167*0.423893</f>
        <v>0.78115002040000003</v>
      </c>
      <c r="D168" s="39">
        <f>D167*0.423893</f>
        <v>0.78115002040000003</v>
      </c>
      <c r="E168" s="39">
        <f t="shared" ref="E168:F168" si="88">E167*0.423893</f>
        <v>1.1774899754000001</v>
      </c>
      <c r="F168" s="39">
        <f t="shared" si="88"/>
        <v>0</v>
      </c>
      <c r="G168" s="39">
        <f t="shared" ref="G168" si="89">G167*0.423893</f>
        <v>1.1774899754000001</v>
      </c>
      <c r="H168" s="39"/>
      <c r="I168" s="39"/>
      <c r="J168" s="39">
        <f t="shared" ref="J168:K168" si="90">J167*0.423893</f>
        <v>1.1774899754000001</v>
      </c>
      <c r="K168" s="39">
        <f t="shared" si="90"/>
        <v>1.1774899754000001</v>
      </c>
      <c r="L168" s="39">
        <f t="shared" ref="L168" si="91">L167*0.423893</f>
        <v>1.1774899754000001</v>
      </c>
      <c r="M168" s="39"/>
      <c r="N168" s="89">
        <f t="shared" si="85"/>
        <v>1.1442505633806117</v>
      </c>
    </row>
    <row r="169" spans="1:14" x14ac:dyDescent="0.3">
      <c r="A169" s="280" t="s">
        <v>8</v>
      </c>
      <c r="B169" s="1" t="s">
        <v>35</v>
      </c>
      <c r="C169" s="43">
        <f t="shared" ref="C169:E169" si="92">SUM(C170:C172)</f>
        <v>0.59670000000000001</v>
      </c>
      <c r="D169" s="43">
        <f t="shared" si="92"/>
        <v>0.59670000000000001</v>
      </c>
      <c r="E169" s="43">
        <f t="shared" si="92"/>
        <v>1.0425</v>
      </c>
      <c r="F169" s="43">
        <f t="shared" ref="F169" si="93">SUM(F170:F172)</f>
        <v>0</v>
      </c>
      <c r="G169" s="43">
        <f t="shared" ref="G169" si="94">SUM(G170:G172)</f>
        <v>1.0425</v>
      </c>
      <c r="H169" s="43"/>
      <c r="I169" s="43"/>
      <c r="J169" s="43">
        <f t="shared" ref="J169:K169" si="95">SUM(J170:J172)</f>
        <v>1.0425</v>
      </c>
      <c r="K169" s="43">
        <f t="shared" si="95"/>
        <v>1.0425</v>
      </c>
      <c r="L169" s="43">
        <f t="shared" ref="L169" si="96">SUM(L170:L172)</f>
        <v>1.0425</v>
      </c>
      <c r="M169" s="43"/>
      <c r="N169" s="75">
        <f t="shared" si="85"/>
        <v>1.0051125761702644</v>
      </c>
    </row>
    <row r="170" spans="1:14" x14ac:dyDescent="0.3">
      <c r="A170" s="2" t="s">
        <v>9</v>
      </c>
      <c r="B170" t="s">
        <v>108</v>
      </c>
      <c r="C170" s="34">
        <v>0.53300000000000003</v>
      </c>
      <c r="D170" s="34">
        <v>0.53300000000000003</v>
      </c>
      <c r="E170" s="34">
        <v>0.93110000000000004</v>
      </c>
      <c r="F170" s="34">
        <v>0</v>
      </c>
      <c r="G170" s="34">
        <v>0.93110000000000004</v>
      </c>
      <c r="H170" s="34">
        <v>0</v>
      </c>
      <c r="I170" s="34">
        <v>0</v>
      </c>
      <c r="J170" s="34">
        <v>0.93110000000000004</v>
      </c>
      <c r="K170" s="34">
        <v>0.93110000000000004</v>
      </c>
      <c r="L170" s="34">
        <v>0.93110000000000004</v>
      </c>
      <c r="M170" s="39"/>
      <c r="N170" s="89">
        <f t="shared" si="85"/>
        <v>0.89771298020049872</v>
      </c>
    </row>
    <row r="171" spans="1:14" x14ac:dyDescent="0.3">
      <c r="A171" s="2" t="s">
        <v>10</v>
      </c>
      <c r="B171" t="s">
        <v>109</v>
      </c>
      <c r="C171" s="34">
        <v>5.6500000000000002E-2</v>
      </c>
      <c r="D171" s="34">
        <v>5.6500000000000002E-2</v>
      </c>
      <c r="E171" s="34">
        <v>9.8799999999999999E-2</v>
      </c>
      <c r="F171" s="34">
        <v>0</v>
      </c>
      <c r="G171" s="34">
        <v>9.8799999999999999E-2</v>
      </c>
      <c r="H171" s="34">
        <v>0</v>
      </c>
      <c r="I171" s="34">
        <v>0</v>
      </c>
      <c r="J171" s="34">
        <v>9.8799999999999999E-2</v>
      </c>
      <c r="K171" s="34">
        <v>9.8799999999999999E-2</v>
      </c>
      <c r="L171" s="34">
        <v>9.8799999999999999E-2</v>
      </c>
      <c r="M171" s="39"/>
      <c r="N171" s="89">
        <f t="shared" si="85"/>
        <v>9.5252471897716892E-2</v>
      </c>
    </row>
    <row r="172" spans="1:14" x14ac:dyDescent="0.3">
      <c r="A172" s="2" t="s">
        <v>11</v>
      </c>
      <c r="B172" t="s">
        <v>110</v>
      </c>
      <c r="C172" s="34">
        <v>7.1999999999999998E-3</v>
      </c>
      <c r="D172" s="34">
        <v>7.1999999999999998E-3</v>
      </c>
      <c r="E172" s="34">
        <v>1.26E-2</v>
      </c>
      <c r="F172" s="34">
        <v>0</v>
      </c>
      <c r="G172" s="34">
        <v>1.26E-2</v>
      </c>
      <c r="H172" s="34">
        <v>0</v>
      </c>
      <c r="I172" s="34">
        <v>0</v>
      </c>
      <c r="J172" s="34">
        <v>1.26E-2</v>
      </c>
      <c r="K172" s="34">
        <v>1.26E-2</v>
      </c>
      <c r="L172" s="34">
        <v>1.26E-2</v>
      </c>
      <c r="M172" s="39"/>
      <c r="N172" s="89">
        <f t="shared" si="85"/>
        <v>1.2147124072048963E-2</v>
      </c>
    </row>
    <row r="173" spans="1:14" x14ac:dyDescent="0.3">
      <c r="A173" s="595" t="s">
        <v>14</v>
      </c>
      <c r="B173" t="s">
        <v>118</v>
      </c>
      <c r="C173" s="34">
        <v>0.1724</v>
      </c>
      <c r="D173" s="34">
        <v>0.1724</v>
      </c>
      <c r="E173" s="34">
        <v>0.27</v>
      </c>
      <c r="F173" s="34">
        <v>0</v>
      </c>
      <c r="G173" s="34">
        <v>0.27</v>
      </c>
      <c r="H173" s="34">
        <v>0</v>
      </c>
      <c r="I173" s="34">
        <v>0</v>
      </c>
      <c r="J173" s="34">
        <v>0.27</v>
      </c>
      <c r="K173" s="34">
        <v>0.27</v>
      </c>
      <c r="L173" s="34">
        <v>0.27</v>
      </c>
      <c r="M173" s="39"/>
      <c r="N173" s="89">
        <f t="shared" si="85"/>
        <v>0.26181468693184801</v>
      </c>
    </row>
    <row r="174" spans="1:14" x14ac:dyDescent="0.3">
      <c r="A174" s="595"/>
      <c r="B174" t="s">
        <v>117</v>
      </c>
      <c r="C174" s="34">
        <v>5.5199999999999999E-2</v>
      </c>
      <c r="D174" s="34">
        <v>5.5199999999999999E-2</v>
      </c>
      <c r="E174" s="34">
        <v>8.3199999999999996E-2</v>
      </c>
      <c r="F174" s="34">
        <v>0</v>
      </c>
      <c r="G174" s="34">
        <v>8.3199999999999996E-2</v>
      </c>
      <c r="H174" s="34">
        <v>0</v>
      </c>
      <c r="I174" s="34">
        <v>0</v>
      </c>
      <c r="J174" s="34">
        <v>8.3199999999999996E-2</v>
      </c>
      <c r="K174" s="34">
        <v>8.3199999999999996E-2</v>
      </c>
      <c r="L174" s="34">
        <v>8.3199999999999996E-2</v>
      </c>
      <c r="M174" s="39"/>
      <c r="N174" s="89">
        <f t="shared" si="85"/>
        <v>8.0851754447661295E-2</v>
      </c>
    </row>
    <row r="175" spans="1:14" x14ac:dyDescent="0.3">
      <c r="A175" s="349">
        <v>6</v>
      </c>
      <c r="B175" s="350" t="s">
        <v>42</v>
      </c>
      <c r="C175" s="354">
        <f>SUM(C176:C177)</f>
        <v>0.38100000000000001</v>
      </c>
      <c r="D175" s="354">
        <f>SUM(D176:D177)</f>
        <v>0.38100000000000001</v>
      </c>
      <c r="E175" s="354">
        <f t="shared" ref="E175:F175" si="97">SUM(E176:E177)</f>
        <v>0.48909999999999998</v>
      </c>
      <c r="F175" s="354">
        <f t="shared" si="97"/>
        <v>0</v>
      </c>
      <c r="G175" s="354">
        <f t="shared" ref="G175" si="98">SUM(G176:G177)</f>
        <v>0.48909999999999998</v>
      </c>
      <c r="H175" s="354"/>
      <c r="I175" s="354"/>
      <c r="J175" s="354">
        <f t="shared" ref="J175:K175" si="99">SUM(J176:J177)</f>
        <v>0.48909999999999998</v>
      </c>
      <c r="K175" s="354">
        <f t="shared" si="99"/>
        <v>0.48909999999999998</v>
      </c>
      <c r="L175" s="354">
        <f t="shared" ref="L175" si="100">SUM(L176:L177)</f>
        <v>0.48909999999999998</v>
      </c>
      <c r="M175" s="354"/>
      <c r="N175" s="352">
        <f t="shared" si="85"/>
        <v>0.48003409484972093</v>
      </c>
    </row>
    <row r="176" spans="1:14" x14ac:dyDescent="0.3">
      <c r="A176" s="2" t="s">
        <v>15</v>
      </c>
      <c r="B176" t="s">
        <v>43</v>
      </c>
      <c r="C176" s="34">
        <v>0.1958</v>
      </c>
      <c r="D176" s="34">
        <v>0.1958</v>
      </c>
      <c r="E176" s="34">
        <v>0.3039</v>
      </c>
      <c r="F176" s="34">
        <v>0</v>
      </c>
      <c r="G176" s="34">
        <v>0.3039</v>
      </c>
      <c r="H176" s="34">
        <v>0</v>
      </c>
      <c r="I176" s="34">
        <v>0</v>
      </c>
      <c r="J176" s="34">
        <v>0.3039</v>
      </c>
      <c r="K176" s="34">
        <v>0.3039</v>
      </c>
      <c r="L176" s="34">
        <v>0.3039</v>
      </c>
      <c r="M176" s="39"/>
      <c r="N176" s="89">
        <f t="shared" si="85"/>
        <v>0.2948340948497209</v>
      </c>
    </row>
    <row r="177" spans="1:16" x14ac:dyDescent="0.3">
      <c r="A177" s="2" t="s">
        <v>16</v>
      </c>
      <c r="B177" t="s">
        <v>44</v>
      </c>
      <c r="C177" s="34">
        <v>0.1852</v>
      </c>
      <c r="D177" s="34">
        <v>0.1852</v>
      </c>
      <c r="E177" s="34">
        <v>0.1852</v>
      </c>
      <c r="F177" s="34">
        <v>0</v>
      </c>
      <c r="G177" s="34">
        <v>0.1852</v>
      </c>
      <c r="H177" s="34">
        <v>0</v>
      </c>
      <c r="I177" s="34">
        <v>0</v>
      </c>
      <c r="J177" s="34">
        <v>0.1852</v>
      </c>
      <c r="K177" s="34">
        <v>0.1852</v>
      </c>
      <c r="L177" s="34">
        <v>0.1852</v>
      </c>
      <c r="M177" s="39"/>
      <c r="N177" s="89">
        <f t="shared" si="85"/>
        <v>0.18520000000000003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1">SUM(E181:E182)</f>
        <v>0</v>
      </c>
      <c r="F180" s="354">
        <f t="shared" si="101"/>
        <v>0</v>
      </c>
      <c r="G180" s="354">
        <f t="shared" si="101"/>
        <v>0</v>
      </c>
      <c r="H180" s="354"/>
      <c r="I180" s="354"/>
      <c r="J180" s="354">
        <f t="shared" si="101"/>
        <v>0</v>
      </c>
      <c r="K180" s="354">
        <f t="shared" si="101"/>
        <v>0</v>
      </c>
      <c r="L180" s="354">
        <f t="shared" si="101"/>
        <v>0</v>
      </c>
      <c r="M180" s="354"/>
      <c r="N180" s="352">
        <f t="shared" si="8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2">SUM(E184:E187)</f>
        <v>0</v>
      </c>
      <c r="F183" s="354">
        <f t="shared" si="102"/>
        <v>0</v>
      </c>
      <c r="G183" s="354">
        <f t="shared" si="102"/>
        <v>0</v>
      </c>
      <c r="H183" s="354"/>
      <c r="I183" s="354"/>
      <c r="J183" s="354">
        <f t="shared" si="102"/>
        <v>0</v>
      </c>
      <c r="K183" s="354">
        <f t="shared" si="102"/>
        <v>0</v>
      </c>
      <c r="L183" s="354">
        <f t="shared" si="102"/>
        <v>0</v>
      </c>
      <c r="M183" s="354"/>
      <c r="N183" s="352">
        <f t="shared" si="8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3">SUM(C191,C193)</f>
        <v>0.40900099097538722</v>
      </c>
      <c r="D188" s="354">
        <f t="shared" si="103"/>
        <v>0.43807689310338721</v>
      </c>
      <c r="E188" s="354">
        <f t="shared" si="103"/>
        <v>0.63322832562732712</v>
      </c>
      <c r="F188" s="354">
        <f t="shared" si="103"/>
        <v>0</v>
      </c>
      <c r="G188" s="354">
        <f t="shared" si="103"/>
        <v>0.70397972149932719</v>
      </c>
      <c r="H188" s="354"/>
      <c r="I188" s="354"/>
      <c r="J188" s="354">
        <f>SUM(J191,J193)</f>
        <v>0.78039222263532726</v>
      </c>
      <c r="K188" s="354">
        <f>SUM(K191,K193)</f>
        <v>0.83883598026732731</v>
      </c>
      <c r="L188" s="354">
        <f>SUM(L191,L193)</f>
        <v>0.92917717545132728</v>
      </c>
      <c r="M188" s="354"/>
      <c r="N188" s="352">
        <f t="shared" si="85"/>
        <v>0.70026177670825562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4">SUM(C183,C180,C175,C166,C159)+C189</f>
        <v>4.8079300203999997</v>
      </c>
      <c r="D190" s="360">
        <f t="shared" si="104"/>
        <v>5.1497260204000002</v>
      </c>
      <c r="E190" s="360">
        <f t="shared" si="104"/>
        <v>7.4437899753999988</v>
      </c>
      <c r="F190" s="360">
        <f t="shared" si="104"/>
        <v>0</v>
      </c>
      <c r="G190" s="360">
        <f t="shared" si="104"/>
        <v>8.2754939753999999</v>
      </c>
      <c r="H190" s="360">
        <f t="shared" si="104"/>
        <v>0</v>
      </c>
      <c r="I190" s="360">
        <f t="shared" si="104"/>
        <v>0</v>
      </c>
      <c r="J190" s="360">
        <f t="shared" si="104"/>
        <v>9.1737459753999993</v>
      </c>
      <c r="K190" s="360">
        <f t="shared" si="104"/>
        <v>9.8607699754000002</v>
      </c>
      <c r="L190" s="360">
        <f t="shared" si="104"/>
        <v>10.9227579754</v>
      </c>
      <c r="M190" s="361"/>
      <c r="N190" s="362">
        <f t="shared" si="85"/>
        <v>8.2317884128962184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5">SUM(C192:C192)</f>
        <v>0.1001636061149932</v>
      </c>
      <c r="D191" s="354">
        <f t="shared" si="105"/>
        <v>0.10728424218299321</v>
      </c>
      <c r="E191" s="354">
        <f t="shared" si="105"/>
        <v>0.15507647655750817</v>
      </c>
      <c r="F191" s="354">
        <f t="shared" si="105"/>
        <v>0</v>
      </c>
      <c r="G191" s="354">
        <f t="shared" si="105"/>
        <v>0.1724033659895082</v>
      </c>
      <c r="H191" s="354"/>
      <c r="I191" s="354"/>
      <c r="J191" s="354">
        <f>SUM(J192:J192)</f>
        <v>0.1911166499055082</v>
      </c>
      <c r="K191" s="354">
        <f>SUM(K192:K192)</f>
        <v>0.20542942089750821</v>
      </c>
      <c r="L191" s="354">
        <f>SUM(L192:L192)</f>
        <v>0.22755381690150819</v>
      </c>
      <c r="M191" s="354"/>
      <c r="N191" s="352">
        <f t="shared" si="85"/>
        <v>0.17149284800586692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6">0.020833*C190</f>
        <v>0.1001636061149932</v>
      </c>
      <c r="D192" s="246">
        <f t="shared" si="106"/>
        <v>0.10728424218299321</v>
      </c>
      <c r="E192" s="246">
        <f t="shared" si="106"/>
        <v>0.15507647655750817</v>
      </c>
      <c r="F192" s="246">
        <f t="shared" si="106"/>
        <v>0</v>
      </c>
      <c r="G192" s="246">
        <f t="shared" si="106"/>
        <v>0.1724033659895082</v>
      </c>
      <c r="H192" s="34"/>
      <c r="I192" s="39"/>
      <c r="J192" s="246">
        <f>0.020833*J190</f>
        <v>0.1911166499055082</v>
      </c>
      <c r="K192" s="246">
        <f t="shared" ref="K192:L192" si="107">0.020833*K190</f>
        <v>0.20542942089750821</v>
      </c>
      <c r="L192" s="246">
        <f t="shared" si="107"/>
        <v>0.22755381690150819</v>
      </c>
      <c r="M192" s="39"/>
      <c r="N192" s="246">
        <f t="shared" si="85"/>
        <v>0.17149284800586692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0.30883738486039403</v>
      </c>
      <c r="D193" s="354">
        <f>SUM(D194,D195)</f>
        <v>0.330792650920394</v>
      </c>
      <c r="E193" s="354">
        <f t="shared" ref="E193:L193" si="108">SUM(E194,E195)</f>
        <v>0.47815184906981895</v>
      </c>
      <c r="F193" s="354">
        <f t="shared" si="108"/>
        <v>0</v>
      </c>
      <c r="G193" s="354">
        <f t="shared" si="108"/>
        <v>0.53157635550981897</v>
      </c>
      <c r="H193" s="354"/>
      <c r="I193" s="354"/>
      <c r="J193" s="354">
        <f t="shared" si="108"/>
        <v>0.58927557272981901</v>
      </c>
      <c r="K193" s="354">
        <f t="shared" si="108"/>
        <v>0.63340655936981904</v>
      </c>
      <c r="L193" s="354">
        <f t="shared" si="108"/>
        <v>0.70162335854981905</v>
      </c>
      <c r="M193" s="354"/>
      <c r="N193" s="352">
        <f t="shared" si="85"/>
        <v>0.52876892870238879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0.1001636061149932</v>
      </c>
      <c r="D194" s="39">
        <f t="shared" ref="D194:L194" si="109">D192</f>
        <v>0.10728424218299321</v>
      </c>
      <c r="E194" s="39">
        <f t="shared" si="109"/>
        <v>0.15507647655750817</v>
      </c>
      <c r="F194" s="39">
        <f t="shared" si="109"/>
        <v>0</v>
      </c>
      <c r="G194" s="39">
        <f>G192</f>
        <v>0.1724033659895082</v>
      </c>
      <c r="H194" s="39"/>
      <c r="I194" s="39"/>
      <c r="J194" s="39">
        <f t="shared" si="109"/>
        <v>0.1911166499055082</v>
      </c>
      <c r="K194" s="39">
        <f t="shared" si="109"/>
        <v>0.20542942089750821</v>
      </c>
      <c r="L194" s="39">
        <f t="shared" si="109"/>
        <v>0.22755381690150819</v>
      </c>
      <c r="M194" s="39"/>
      <c r="N194" s="246">
        <f t="shared" si="85"/>
        <v>0.17149284800586692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0.2086737787454008</v>
      </c>
      <c r="D195" s="246">
        <f t="shared" ref="D195:G195" si="110">0.043402*D190</f>
        <v>0.22350840873740083</v>
      </c>
      <c r="E195" s="246">
        <f t="shared" si="110"/>
        <v>0.32307537251231078</v>
      </c>
      <c r="F195" s="246">
        <f t="shared" si="110"/>
        <v>0</v>
      </c>
      <c r="G195" s="246">
        <f t="shared" si="110"/>
        <v>0.35917298952031079</v>
      </c>
      <c r="H195" s="34"/>
      <c r="I195" s="34"/>
      <c r="J195" s="246">
        <f t="shared" ref="J195:L195" si="111">0.043402*J190</f>
        <v>0.39815892282431081</v>
      </c>
      <c r="K195" s="246">
        <f t="shared" si="111"/>
        <v>0.42797713847231084</v>
      </c>
      <c r="L195" s="246">
        <f t="shared" si="111"/>
        <v>0.47406954164831083</v>
      </c>
      <c r="M195" s="39"/>
      <c r="N195" s="246">
        <f t="shared" si="85"/>
        <v>0.35727608069652178</v>
      </c>
      <c r="O195" s="246"/>
    </row>
    <row r="196" spans="1:16" ht="28.8" x14ac:dyDescent="0.3">
      <c r="A196" s="370">
        <v>10</v>
      </c>
      <c r="B196" s="371" t="s">
        <v>134</v>
      </c>
      <c r="C196" s="510">
        <v>2.1999999999999999E-2</v>
      </c>
      <c r="D196" s="510">
        <v>2.1999999999999999E-2</v>
      </c>
      <c r="E196" s="510">
        <v>2.1999999999999999E-2</v>
      </c>
      <c r="F196" s="510">
        <v>0</v>
      </c>
      <c r="G196" s="510">
        <v>2.1999999999999999E-2</v>
      </c>
      <c r="H196" s="510">
        <v>0</v>
      </c>
      <c r="I196" s="510">
        <v>0</v>
      </c>
      <c r="J196" s="510">
        <v>2.1999999999999999E-2</v>
      </c>
      <c r="K196" s="510">
        <v>2.1999999999999999E-2</v>
      </c>
      <c r="L196" s="510">
        <v>2.1999999999999999E-2</v>
      </c>
      <c r="M196" s="373"/>
      <c r="N196" s="374">
        <f t="shared" si="85"/>
        <v>2.1999999999999999E-2</v>
      </c>
    </row>
    <row r="197" spans="1:16" ht="18" x14ac:dyDescent="0.3">
      <c r="A197" s="579" t="s">
        <v>60</v>
      </c>
      <c r="B197" s="579"/>
      <c r="C197" s="340">
        <f>SUM(C188,C190,C196)</f>
        <v>5.2389310113753869</v>
      </c>
      <c r="D197" s="340">
        <f t="shared" ref="D197:L197" si="112">SUM(D188,D190,D196)</f>
        <v>5.6098029135033878</v>
      </c>
      <c r="E197" s="340">
        <f t="shared" si="112"/>
        <v>8.0990183010273267</v>
      </c>
      <c r="F197" s="340">
        <f t="shared" si="112"/>
        <v>0</v>
      </c>
      <c r="G197" s="340">
        <f t="shared" si="112"/>
        <v>9.0014736968993265</v>
      </c>
      <c r="H197" s="340">
        <f t="shared" si="112"/>
        <v>0</v>
      </c>
      <c r="I197" s="340">
        <f t="shared" si="112"/>
        <v>0</v>
      </c>
      <c r="J197" s="340">
        <f t="shared" si="112"/>
        <v>9.9761381980353274</v>
      </c>
      <c r="K197" s="340">
        <f t="shared" si="112"/>
        <v>10.721605955667327</v>
      </c>
      <c r="L197" s="340">
        <f t="shared" si="112"/>
        <v>11.873935150851327</v>
      </c>
      <c r="M197" s="356"/>
      <c r="N197" s="467">
        <f t="shared" si="85"/>
        <v>8.9540501896044766</v>
      </c>
      <c r="O197" t="s">
        <v>349</v>
      </c>
      <c r="P197"/>
    </row>
    <row r="198" spans="1:16" ht="15.6" x14ac:dyDescent="0.3">
      <c r="L198" s="336" t="s">
        <v>150</v>
      </c>
      <c r="N198" s="337">
        <f>N197/SUM($N$101,$N$149,$N$197)</f>
        <v>0.34820385635943801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9763D-C36D-4078-8888-C4611E59B7A3}">
  <dimension ref="A1:P204"/>
  <sheetViews>
    <sheetView topLeftCell="K1" workbookViewId="0">
      <selection activeCell="A2" sqref="A1:S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350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311</v>
      </c>
      <c r="F5" s="417">
        <f t="shared" si="0"/>
        <v>5</v>
      </c>
      <c r="G5" s="417">
        <f t="shared" si="0"/>
        <v>195</v>
      </c>
      <c r="H5" s="456">
        <f t="shared" si="0"/>
        <v>0</v>
      </c>
      <c r="I5" s="417">
        <f t="shared" si="0"/>
        <v>19</v>
      </c>
      <c r="J5" s="417">
        <f t="shared" si="0"/>
        <v>178</v>
      </c>
      <c r="K5" s="417">
        <f t="shared" si="0"/>
        <v>34</v>
      </c>
      <c r="L5" s="417">
        <f t="shared" si="0"/>
        <v>138</v>
      </c>
      <c r="M5" s="604">
        <f>SUM(C5:L5)</f>
        <v>984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973206.86</v>
      </c>
      <c r="E7" s="401">
        <f t="shared" si="0"/>
        <v>2025131.42</v>
      </c>
      <c r="F7" s="401">
        <f t="shared" si="0"/>
        <v>18970.16</v>
      </c>
      <c r="G7" s="401">
        <f t="shared" si="0"/>
        <v>1033302.54</v>
      </c>
      <c r="H7" s="401">
        <f t="shared" si="0"/>
        <v>0</v>
      </c>
      <c r="I7" s="401">
        <f t="shared" si="0"/>
        <v>127611.32</v>
      </c>
      <c r="J7" s="401">
        <f t="shared" si="0"/>
        <v>973546.40999999992</v>
      </c>
      <c r="K7" s="401">
        <f t="shared" si="0"/>
        <v>157803.12</v>
      </c>
      <c r="L7" s="401">
        <f t="shared" si="0"/>
        <v>607567.83000000007</v>
      </c>
      <c r="M7" s="610">
        <f>SUM(C7:L7)</f>
        <v>5922840.1900000004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0.98597999999999997</v>
      </c>
      <c r="D9" s="405">
        <f t="shared" ref="D9:L9" si="1">SUM(D10:D15)</f>
        <v>1.3434933192807128</v>
      </c>
      <c r="E9" s="405">
        <f t="shared" si="1"/>
        <v>1.6371938484617652</v>
      </c>
      <c r="F9" s="405">
        <f t="shared" si="1"/>
        <v>2.4711371968670797</v>
      </c>
      <c r="G9" s="405">
        <f t="shared" si="1"/>
        <v>2.4204358352683037</v>
      </c>
      <c r="H9" s="405">
        <f t="shared" si="1"/>
        <v>0</v>
      </c>
      <c r="I9" s="405">
        <f t="shared" si="1"/>
        <v>2.9097832165428583</v>
      </c>
      <c r="J9" s="405">
        <f t="shared" si="1"/>
        <v>3.3966522378827735</v>
      </c>
      <c r="K9" s="405">
        <f t="shared" si="1"/>
        <v>3.9766417406264214</v>
      </c>
      <c r="L9" s="405">
        <f t="shared" si="1"/>
        <v>5.1641330891555599</v>
      </c>
      <c r="M9" s="603">
        <f>SUM(M10:N15)</f>
        <v>2.4683728751582477</v>
      </c>
      <c r="N9" s="603"/>
      <c r="O9" s="406">
        <f t="shared" ref="O9:O47" si="2">M9/$M$47</f>
        <v>0.27324209192808452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0.66949999999999998</v>
      </c>
      <c r="D10" s="422">
        <f t="shared" si="4"/>
        <v>0.90684562350290054</v>
      </c>
      <c r="E10" s="422">
        <f t="shared" si="4"/>
        <v>1.0449752765013145</v>
      </c>
      <c r="F10" s="422">
        <f t="shared" si="4"/>
        <v>1.493074734899442</v>
      </c>
      <c r="G10" s="422">
        <f t="shared" si="4"/>
        <v>1.5700922637759123</v>
      </c>
      <c r="H10" s="422">
        <f>IF(H$7 &gt; 0,(H64*H$61+H112*H$109+H160*H$157)/(SUM(H$157,H$109,H$61)),0)</f>
        <v>0</v>
      </c>
      <c r="I10" s="422">
        <f t="shared" si="4"/>
        <v>1.3047186068445964</v>
      </c>
      <c r="J10" s="422">
        <f t="shared" si="4"/>
        <v>2.186413296368686</v>
      </c>
      <c r="K10" s="422">
        <f t="shared" si="4"/>
        <v>2.4253032280160243</v>
      </c>
      <c r="L10" s="422">
        <f t="shared" si="4"/>
        <v>3.0214523220987526</v>
      </c>
      <c r="M10" s="600">
        <f t="shared" ref="M10:M15" si="5">(N64*$N$61+N112*$N$109+N160*$N$157)/$M$7</f>
        <v>1.5477052182930837</v>
      </c>
      <c r="N10" s="600"/>
      <c r="O10" s="423">
        <f t="shared" si="2"/>
        <v>0.17132671315200013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2.6780000000000002E-2</v>
      </c>
      <c r="D11" s="440">
        <f t="shared" si="4"/>
        <v>3.6273824940116023E-2</v>
      </c>
      <c r="E11" s="440">
        <f t="shared" si="4"/>
        <v>4.1799011060052585E-2</v>
      </c>
      <c r="F11" s="440">
        <f t="shared" si="4"/>
        <v>5.9722989395977685E-2</v>
      </c>
      <c r="G11" s="440">
        <f t="shared" si="4"/>
        <v>6.2803690551036476E-2</v>
      </c>
      <c r="H11" s="440">
        <f t="shared" ref="H11:H15" si="6">IF(H$7 &gt; 0,(H65*H$61+H113*H$109+H161*H$157)/(SUM(H$157,H$109,H$61)),0)</f>
        <v>0</v>
      </c>
      <c r="I11" s="440">
        <f t="shared" si="4"/>
        <v>7.8283116410675785E-2</v>
      </c>
      <c r="J11" s="440">
        <f t="shared" si="4"/>
        <v>8.7456531854747444E-2</v>
      </c>
      <c r="K11" s="440">
        <f t="shared" si="4"/>
        <v>9.7012129120640972E-2</v>
      </c>
      <c r="L11" s="440">
        <f t="shared" si="4"/>
        <v>0.12085809288395011</v>
      </c>
      <c r="M11" s="599">
        <f t="shared" si="5"/>
        <v>6.2470428404403734E-2</v>
      </c>
      <c r="N11" s="599"/>
      <c r="O11" s="441">
        <f t="shared" si="2"/>
        <v>6.9153046983505585E-3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4.0788394637908731E-2</v>
      </c>
      <c r="E12" s="440">
        <f t="shared" si="4"/>
        <v>3.719134525699077E-2</v>
      </c>
      <c r="F12" s="440">
        <f t="shared" si="4"/>
        <v>0</v>
      </c>
      <c r="G12" s="440">
        <f t="shared" si="4"/>
        <v>1.5613667354383935E-2</v>
      </c>
      <c r="H12" s="440">
        <f t="shared" si="6"/>
        <v>0</v>
      </c>
      <c r="I12" s="440">
        <f t="shared" si="4"/>
        <v>6.5228208100974114E-2</v>
      </c>
      <c r="J12" s="440">
        <f t="shared" si="4"/>
        <v>4.9156197116478506E-2</v>
      </c>
      <c r="K12" s="440">
        <f t="shared" si="4"/>
        <v>0.10815419710332724</v>
      </c>
      <c r="L12" s="440">
        <f t="shared" si="4"/>
        <v>6.7789493367349615E-2</v>
      </c>
      <c r="M12" s="599">
        <f t="shared" si="5"/>
        <v>4.1463220964096277E-2</v>
      </c>
      <c r="N12" s="599"/>
      <c r="O12" s="441">
        <f t="shared" si="2"/>
        <v>4.5898645817762608E-3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0.21439999999999998</v>
      </c>
      <c r="F13" s="422">
        <f t="shared" si="4"/>
        <v>0.2586</v>
      </c>
      <c r="G13" s="422">
        <f t="shared" si="4"/>
        <v>0.24990000000000001</v>
      </c>
      <c r="H13" s="422">
        <f t="shared" si="6"/>
        <v>0</v>
      </c>
      <c r="I13" s="422">
        <f t="shared" si="4"/>
        <v>0.24990000000000001</v>
      </c>
      <c r="J13" s="422">
        <f t="shared" si="4"/>
        <v>0.29687206137712535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0.24295631499539075</v>
      </c>
      <c r="N13" s="600"/>
      <c r="O13" s="423">
        <f t="shared" si="2"/>
        <v>2.6894596203267389E-2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0.1777</v>
      </c>
      <c r="D14" s="440">
        <f t="shared" si="4"/>
        <v>0.19478547619978756</v>
      </c>
      <c r="E14" s="440">
        <f t="shared" si="4"/>
        <v>0.29882821564340745</v>
      </c>
      <c r="F14" s="440">
        <f t="shared" si="4"/>
        <v>0.65973947257165988</v>
      </c>
      <c r="G14" s="440">
        <f t="shared" si="4"/>
        <v>0.52202621358697132</v>
      </c>
      <c r="H14" s="440">
        <f t="shared" si="6"/>
        <v>0</v>
      </c>
      <c r="I14" s="440">
        <f t="shared" si="4"/>
        <v>0.82105328518661203</v>
      </c>
      <c r="J14" s="440">
        <f t="shared" si="4"/>
        <v>0.77675415116573643</v>
      </c>
      <c r="K14" s="440">
        <f t="shared" si="4"/>
        <v>1.0492721863864289</v>
      </c>
      <c r="L14" s="440">
        <f t="shared" si="4"/>
        <v>1.6036331808055078</v>
      </c>
      <c r="M14" s="599">
        <f t="shared" si="5"/>
        <v>0.5653619696397717</v>
      </c>
      <c r="N14" s="599"/>
      <c r="O14" s="441">
        <f t="shared" si="2"/>
        <v>6.2584015906044843E-2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</v>
      </c>
      <c r="J15" s="422"/>
      <c r="K15" s="422"/>
      <c r="L15" s="422"/>
      <c r="M15" s="600">
        <f t="shared" si="5"/>
        <v>8.4157228615010116E-3</v>
      </c>
      <c r="N15" s="600"/>
      <c r="O15" s="423">
        <f t="shared" si="2"/>
        <v>9.3159738664528907E-4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3.7196330017000001</v>
      </c>
      <c r="D16" s="405">
        <f t="shared" si="7"/>
        <v>3.6268325030067876</v>
      </c>
      <c r="E16" s="405">
        <f t="shared" si="7"/>
        <v>5.6516369579629622</v>
      </c>
      <c r="F16" s="405">
        <f t="shared" si="7"/>
        <v>5.5331477983494839</v>
      </c>
      <c r="G16" s="405">
        <f t="shared" si="7"/>
        <v>5.611549599538729</v>
      </c>
      <c r="H16" s="405">
        <f t="shared" si="7"/>
        <v>0</v>
      </c>
      <c r="I16" s="405">
        <f t="shared" si="7"/>
        <v>6.0181698480681423</v>
      </c>
      <c r="J16" s="405">
        <f t="shared" si="7"/>
        <v>5.6129056149510967</v>
      </c>
      <c r="K16" s="405">
        <f t="shared" si="7"/>
        <v>5.6812978339590217</v>
      </c>
      <c r="L16" s="405">
        <f t="shared" si="7"/>
        <v>5.6497500810618986</v>
      </c>
      <c r="M16" s="603">
        <f>SUM(M17:N19,M23:N24)</f>
        <v>5.3118276880497417</v>
      </c>
      <c r="N16" s="603"/>
      <c r="O16" s="406">
        <f t="shared" si="2"/>
        <v>0.58800472329415865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1.9869000000000003</v>
      </c>
      <c r="D17" s="422">
        <f t="shared" si="8"/>
        <v>1.9310622024345365</v>
      </c>
      <c r="E17" s="422">
        <f t="shared" si="8"/>
        <v>2.9224696785895503</v>
      </c>
      <c r="F17" s="422">
        <f t="shared" si="8"/>
        <v>2.8582358222070874</v>
      </c>
      <c r="G17" s="422">
        <f t="shared" si="8"/>
        <v>2.8971756957434751</v>
      </c>
      <c r="H17" s="422">
        <f t="shared" ref="H17:H24" si="9">IF(H$7 &gt; 0,(H71*H$61+H119*H$109+H167*H$157)/(SUM(H$157,H$109,H$61)),0)</f>
        <v>0</v>
      </c>
      <c r="I17" s="422">
        <f t="shared" si="8"/>
        <v>3.1024564162019481</v>
      </c>
      <c r="J17" s="422">
        <f t="shared" si="8"/>
        <v>2.9006365168785329</v>
      </c>
      <c r="K17" s="422">
        <f t="shared" si="8"/>
        <v>2.9453199497006142</v>
      </c>
      <c r="L17" s="422">
        <f t="shared" si="8"/>
        <v>2.9220431124505062</v>
      </c>
      <c r="M17" s="600">
        <f t="shared" ref="M17:M24" si="10">(N71*$N$61+N119*$N$109+N167*$N$157)/$M$7</f>
        <v>2.7549025644840164</v>
      </c>
      <c r="N17" s="600"/>
      <c r="O17" s="423">
        <f t="shared" si="2"/>
        <v>0.30496014089013929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0.84223300170000004</v>
      </c>
      <c r="D18" s="440">
        <f t="shared" si="8"/>
        <v>0.81856375017658323</v>
      </c>
      <c r="E18" s="440">
        <f t="shared" si="8"/>
        <v>1.2388144394663603</v>
      </c>
      <c r="F18" s="440">
        <f t="shared" si="8"/>
        <v>1.211586157382829</v>
      </c>
      <c r="G18" s="440">
        <f t="shared" si="8"/>
        <v>1.2280924971957887</v>
      </c>
      <c r="H18" s="440">
        <f t="shared" si="9"/>
        <v>0</v>
      </c>
      <c r="I18" s="440">
        <f t="shared" si="8"/>
        <v>1.3151095576330925</v>
      </c>
      <c r="J18" s="440">
        <f t="shared" si="8"/>
        <v>1.229559515049192</v>
      </c>
      <c r="K18" s="440">
        <f t="shared" si="8"/>
        <v>1.2485005094384425</v>
      </c>
      <c r="L18" s="440">
        <f t="shared" si="8"/>
        <v>1.2386336210659825</v>
      </c>
      <c r="M18" s="599">
        <f t="shared" si="10"/>
        <v>1.167783912766823</v>
      </c>
      <c r="N18" s="599"/>
      <c r="O18" s="441">
        <f t="shared" si="2"/>
        <v>0.12927046900234379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0.64500000000000002</v>
      </c>
      <c r="D19" s="422">
        <f t="shared" si="8"/>
        <v>0.63784924312596802</v>
      </c>
      <c r="E19" s="422">
        <f t="shared" si="8"/>
        <v>1.117288715460254</v>
      </c>
      <c r="F19" s="422">
        <f t="shared" si="8"/>
        <v>1.0981090368768636</v>
      </c>
      <c r="G19" s="422">
        <f t="shared" si="8"/>
        <v>1.1158778116039472</v>
      </c>
      <c r="H19" s="422">
        <f t="shared" si="9"/>
        <v>0</v>
      </c>
      <c r="I19" s="422">
        <f t="shared" si="8"/>
        <v>1.2034906781232262</v>
      </c>
      <c r="J19" s="422">
        <f t="shared" si="8"/>
        <v>1.1122118892441915</v>
      </c>
      <c r="K19" s="422">
        <f t="shared" si="8"/>
        <v>1.1124381973056048</v>
      </c>
      <c r="L19" s="422">
        <f t="shared" si="8"/>
        <v>1.1161332488440019</v>
      </c>
      <c r="M19" s="600">
        <f t="shared" si="10"/>
        <v>1.0385228822613228</v>
      </c>
      <c r="N19" s="600"/>
      <c r="O19" s="423">
        <f t="shared" si="2"/>
        <v>0.11496162825321732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0.57609999999999995</v>
      </c>
      <c r="D20" s="440">
        <f t="shared" si="8"/>
        <v>0.56970989693804652</v>
      </c>
      <c r="E20" s="440">
        <f t="shared" si="8"/>
        <v>0.99797797033438929</v>
      </c>
      <c r="F20" s="440">
        <f t="shared" si="8"/>
        <v>0.98085002345789396</v>
      </c>
      <c r="G20" s="440">
        <f t="shared" si="8"/>
        <v>0.99671684097863522</v>
      </c>
      <c r="H20" s="440">
        <f t="shared" si="9"/>
        <v>0</v>
      </c>
      <c r="I20" s="440">
        <f t="shared" si="8"/>
        <v>1.0800038742331008</v>
      </c>
      <c r="J20" s="440">
        <f t="shared" si="8"/>
        <v>0.99344396233046572</v>
      </c>
      <c r="K20" s="440">
        <f t="shared" si="8"/>
        <v>0.99364852968686546</v>
      </c>
      <c r="L20" s="440">
        <f t="shared" si="8"/>
        <v>0.99694630238240245</v>
      </c>
      <c r="M20" s="599">
        <f t="shared" si="10"/>
        <v>0.92772737593515919</v>
      </c>
      <c r="N20" s="599"/>
      <c r="O20" s="441">
        <f t="shared" si="2"/>
        <v>0.10269687027055174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6.1100000000000008E-2</v>
      </c>
      <c r="D21" s="422">
        <f t="shared" si="8"/>
        <v>6.0441988777185561E-2</v>
      </c>
      <c r="E21" s="422">
        <f t="shared" si="8"/>
        <v>0.10584183206539752</v>
      </c>
      <c r="F21" s="422">
        <f t="shared" si="8"/>
        <v>0.10405795301673788</v>
      </c>
      <c r="G21" s="422">
        <f t="shared" si="8"/>
        <v>0.10571729751288524</v>
      </c>
      <c r="H21" s="422">
        <f t="shared" si="9"/>
        <v>0</v>
      </c>
      <c r="I21" s="422">
        <f t="shared" si="8"/>
        <v>0.10951402630268224</v>
      </c>
      <c r="J21" s="422">
        <f t="shared" si="8"/>
        <v>0.10537121410883743</v>
      </c>
      <c r="K21" s="422">
        <f t="shared" si="8"/>
        <v>0.10537797184238183</v>
      </c>
      <c r="L21" s="422">
        <f t="shared" si="8"/>
        <v>0.10573324328083665</v>
      </c>
      <c r="M21" s="600">
        <f t="shared" si="10"/>
        <v>9.8289755611656981E-2</v>
      </c>
      <c r="N21" s="600"/>
      <c r="O21" s="423">
        <f t="shared" si="2"/>
        <v>1.0880405755839274E-2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7.7999999999999996E-3</v>
      </c>
      <c r="D22" s="440">
        <f t="shared" si="8"/>
        <v>7.697357410735883E-3</v>
      </c>
      <c r="E22" s="440">
        <f t="shared" si="8"/>
        <v>1.3468913060466959E-2</v>
      </c>
      <c r="F22" s="440">
        <f t="shared" si="8"/>
        <v>1.3201060402231716E-2</v>
      </c>
      <c r="G22" s="440">
        <f t="shared" si="8"/>
        <v>1.3443673112426491E-2</v>
      </c>
      <c r="H22" s="440">
        <f t="shared" si="9"/>
        <v>0</v>
      </c>
      <c r="I22" s="440">
        <f t="shared" si="8"/>
        <v>1.3972777587442869E-2</v>
      </c>
      <c r="J22" s="440">
        <f t="shared" si="8"/>
        <v>1.3396712804888265E-2</v>
      </c>
      <c r="K22" s="440">
        <f t="shared" si="8"/>
        <v>1.3411695776357275E-2</v>
      </c>
      <c r="L22" s="440">
        <f t="shared" si="8"/>
        <v>1.3453703180762552E-2</v>
      </c>
      <c r="M22" s="599">
        <f t="shared" si="10"/>
        <v>1.2505750714506447E-2</v>
      </c>
      <c r="N22" s="599"/>
      <c r="O22" s="441">
        <f t="shared" si="2"/>
        <v>1.3843522268262684E-3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0.186</v>
      </c>
      <c r="D23" s="422">
        <f t="shared" si="8"/>
        <v>0.1815319768974912</v>
      </c>
      <c r="E23" s="422">
        <f t="shared" si="8"/>
        <v>0.28552456378806268</v>
      </c>
      <c r="F23" s="422">
        <f t="shared" si="8"/>
        <v>0.27962102349163109</v>
      </c>
      <c r="G23" s="422">
        <f t="shared" si="8"/>
        <v>0.2836309263190237</v>
      </c>
      <c r="H23" s="422">
        <f t="shared" si="9"/>
        <v>0</v>
      </c>
      <c r="I23" s="422">
        <f t="shared" si="8"/>
        <v>0.30417250085650704</v>
      </c>
      <c r="J23" s="422">
        <f t="shared" si="8"/>
        <v>0.2836191771658837</v>
      </c>
      <c r="K23" s="422">
        <f t="shared" si="8"/>
        <v>0.28680535778380051</v>
      </c>
      <c r="L23" s="422">
        <f t="shared" si="8"/>
        <v>0.28541320172103257</v>
      </c>
      <c r="M23" s="600">
        <f t="shared" si="10"/>
        <v>0.26810333156245436</v>
      </c>
      <c r="N23" s="600"/>
      <c r="O23" s="423">
        <f t="shared" si="2"/>
        <v>2.9678301810182287E-2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5.9500000000000004E-2</v>
      </c>
      <c r="D24" s="440">
        <f t="shared" si="8"/>
        <v>5.7825330372208841E-2</v>
      </c>
      <c r="E24" s="440">
        <f t="shared" si="8"/>
        <v>8.7539560658734916E-2</v>
      </c>
      <c r="F24" s="440">
        <f t="shared" si="8"/>
        <v>8.559575839107314E-2</v>
      </c>
      <c r="G24" s="440">
        <f t="shared" si="8"/>
        <v>8.6772668676494288E-2</v>
      </c>
      <c r="H24" s="440">
        <f t="shared" si="9"/>
        <v>0</v>
      </c>
      <c r="I24" s="440">
        <f t="shared" si="8"/>
        <v>9.2940695253367803E-2</v>
      </c>
      <c r="J24" s="440">
        <f t="shared" si="8"/>
        <v>8.6878516613296347E-2</v>
      </c>
      <c r="K24" s="440">
        <f t="shared" si="8"/>
        <v>8.8233819730560464E-2</v>
      </c>
      <c r="L24" s="440">
        <f t="shared" si="8"/>
        <v>8.7526896980375024E-2</v>
      </c>
      <c r="M24" s="599">
        <f t="shared" si="10"/>
        <v>8.2514996975125196E-2</v>
      </c>
      <c r="N24" s="599"/>
      <c r="O24" s="441">
        <f t="shared" si="2"/>
        <v>9.134183338275953E-3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0.41139999999999999</v>
      </c>
      <c r="D25" s="405">
        <f t="shared" ref="D25:L25" si="11">SUM(D26:D28)</f>
        <v>0.42267671943660567</v>
      </c>
      <c r="E25" s="405">
        <f t="shared" si="11"/>
        <v>0.52916903053185549</v>
      </c>
      <c r="F25" s="405">
        <f t="shared" si="11"/>
        <v>0.52376362413390298</v>
      </c>
      <c r="G25" s="405">
        <f t="shared" si="11"/>
        <v>0.53072449738873184</v>
      </c>
      <c r="H25" s="405">
        <f t="shared" si="11"/>
        <v>0</v>
      </c>
      <c r="I25" s="405">
        <f>SUM(I26:I28)</f>
        <v>1.13546207205599</v>
      </c>
      <c r="J25" s="405">
        <f t="shared" si="11"/>
        <v>0.52819691491441079</v>
      </c>
      <c r="K25" s="405">
        <f t="shared" si="11"/>
        <v>0.52408976341532409</v>
      </c>
      <c r="L25" s="405">
        <f t="shared" si="11"/>
        <v>0.52851644159632349</v>
      </c>
      <c r="M25" s="603">
        <f>SUM(M26:N28)</f>
        <v>0.52451244233300842</v>
      </c>
      <c r="N25" s="603"/>
      <c r="O25" s="406">
        <f t="shared" si="2"/>
        <v>5.8062085525142478E-2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0.2112</v>
      </c>
      <c r="D26" s="422">
        <f t="shared" si="12"/>
        <v>0.20593160545333597</v>
      </c>
      <c r="E26" s="422">
        <f t="shared" si="12"/>
        <v>0.3209626624997009</v>
      </c>
      <c r="F26" s="422">
        <f t="shared" si="12"/>
        <v>0.31424310738549388</v>
      </c>
      <c r="G26" s="422">
        <f t="shared" si="12"/>
        <v>0.31869155598901366</v>
      </c>
      <c r="H26" s="422">
        <f t="shared" ref="H26:H29" si="13">IF(H$7 &gt; 0,(H80*H$61+H128*H$109+H176*H$157)/(SUM(H$157,H$109,H$61)),0)</f>
        <v>0</v>
      </c>
      <c r="I26" s="422">
        <f t="shared" si="12"/>
        <v>0.34172236249103921</v>
      </c>
      <c r="J26" s="422">
        <f t="shared" si="12"/>
        <v>0.31876672725443062</v>
      </c>
      <c r="K26" s="422">
        <f t="shared" si="12"/>
        <v>0.32264044511287227</v>
      </c>
      <c r="L26" s="422">
        <f t="shared" si="12"/>
        <v>0.32085527894062466</v>
      </c>
      <c r="M26" s="600">
        <f>(N80*$N$61+N128*$N$109+N176*$N$157)/$M$7</f>
        <v>0.30165805823962299</v>
      </c>
      <c r="N26" s="600"/>
      <c r="O26" s="423">
        <f t="shared" si="2"/>
        <v>3.3392717814189322E-2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0.20019999999999999</v>
      </c>
      <c r="D27" s="440">
        <f t="shared" si="12"/>
        <v>0.21674511398326968</v>
      </c>
      <c r="E27" s="440">
        <f t="shared" si="12"/>
        <v>0.20820636803215464</v>
      </c>
      <c r="F27" s="440">
        <f t="shared" si="12"/>
        <v>0.20952051674840907</v>
      </c>
      <c r="G27" s="440">
        <f t="shared" si="12"/>
        <v>0.21203294139971821</v>
      </c>
      <c r="H27" s="440">
        <f t="shared" si="13"/>
        <v>0</v>
      </c>
      <c r="I27" s="440">
        <f t="shared" si="12"/>
        <v>0.22093970956495082</v>
      </c>
      <c r="J27" s="440">
        <f t="shared" si="12"/>
        <v>0.2094301876599802</v>
      </c>
      <c r="K27" s="440">
        <f t="shared" si="12"/>
        <v>0.20144931830245183</v>
      </c>
      <c r="L27" s="440">
        <f t="shared" si="12"/>
        <v>0.20766116265569889</v>
      </c>
      <c r="M27" s="599">
        <f>(N81*$N$61+N129*$N$109+N177*$N$157)/$M$7</f>
        <v>0.21051304754687294</v>
      </c>
      <c r="N27" s="599"/>
      <c r="O27" s="441">
        <f t="shared" si="2"/>
        <v>2.3303215680562931E-2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1.2341336546512493E-2</v>
      </c>
      <c r="N28" s="600"/>
      <c r="O28" s="423">
        <f t="shared" si="2"/>
        <v>1.3661520303902242E-3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1.2341336546512493E-2</v>
      </c>
      <c r="N29" s="599"/>
      <c r="O29" s="441">
        <f t="shared" si="2"/>
        <v>1.3661520303902242E-3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0.43529406202861559</v>
      </c>
      <c r="D38" s="405">
        <f t="shared" si="21"/>
        <v>0.45877194021938633</v>
      </c>
      <c r="E38" s="405">
        <f t="shared" si="21"/>
        <v>0.66506161013022269</v>
      </c>
      <c r="F38" s="405">
        <f t="shared" si="21"/>
        <v>0.72546403995090558</v>
      </c>
      <c r="G38" s="405">
        <f t="shared" si="21"/>
        <v>0.72841260851202938</v>
      </c>
      <c r="H38" s="405">
        <f t="shared" si="21"/>
        <v>0</v>
      </c>
      <c r="I38" s="405">
        <f t="shared" si="21"/>
        <v>0.85607459884598747</v>
      </c>
      <c r="J38" s="405">
        <f t="shared" si="21"/>
        <v>0.81135772258281091</v>
      </c>
      <c r="K38" s="405">
        <f t="shared" si="21"/>
        <v>0.86616487172504941</v>
      </c>
      <c r="L38" s="405">
        <f t="shared" si="21"/>
        <v>0.96487525017777487</v>
      </c>
      <c r="M38" s="603">
        <f t="shared" si="20"/>
        <v>0.7064653259553616</v>
      </c>
      <c r="N38" s="603"/>
      <c r="O38" s="406">
        <f t="shared" si="2"/>
        <v>7.82037695687786E-2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5.1170130017000002</v>
      </c>
      <c r="D40" s="434">
        <f t="shared" si="24"/>
        <v>5.3930025417241056</v>
      </c>
      <c r="E40" s="434">
        <f t="shared" si="24"/>
        <v>7.8179998369565826</v>
      </c>
      <c r="F40" s="434">
        <f t="shared" si="24"/>
        <v>8.5280486193504661</v>
      </c>
      <c r="G40" s="434">
        <f t="shared" si="24"/>
        <v>8.5627099321957658</v>
      </c>
      <c r="H40" s="434">
        <f t="shared" si="23"/>
        <v>0</v>
      </c>
      <c r="I40" s="434">
        <f t="shared" si="24"/>
        <v>10.06341513666699</v>
      </c>
      <c r="J40" s="434">
        <f t="shared" si="24"/>
        <v>9.5377547677482823</v>
      </c>
      <c r="K40" s="434">
        <f t="shared" si="24"/>
        <v>10.182029338000767</v>
      </c>
      <c r="L40" s="434">
        <f t="shared" si="24"/>
        <v>11.342399611813782</v>
      </c>
      <c r="M40" s="597">
        <f t="shared" si="20"/>
        <v>8.3047130055409983</v>
      </c>
      <c r="N40" s="597"/>
      <c r="O40" s="435">
        <f t="shared" si="2"/>
        <v>0.91930890074738569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0.10660273186441611</v>
      </c>
      <c r="D41" s="427">
        <f t="shared" si="25"/>
        <v>0.11235242195173832</v>
      </c>
      <c r="E41" s="427">
        <f t="shared" si="25"/>
        <v>0.16287239060331649</v>
      </c>
      <c r="F41" s="427">
        <f t="shared" si="25"/>
        <v>0.1776648368869283</v>
      </c>
      <c r="G41" s="427">
        <f t="shared" si="25"/>
        <v>0.17838693601743441</v>
      </c>
      <c r="H41" s="427">
        <f t="shared" si="23"/>
        <v>0</v>
      </c>
      <c r="I41" s="427">
        <f t="shared" si="25"/>
        <v>0.2096511275421834</v>
      </c>
      <c r="J41" s="427">
        <f t="shared" si="25"/>
        <v>0.19870004507649996</v>
      </c>
      <c r="K41" s="427">
        <f t="shared" si="25"/>
        <v>0.21212221719857</v>
      </c>
      <c r="L41" s="427">
        <f t="shared" si="25"/>
        <v>0.23629621111291654</v>
      </c>
      <c r="M41" s="598">
        <f t="shared" si="20"/>
        <v>0.17301208604443563</v>
      </c>
      <c r="N41" s="598"/>
      <c r="O41" s="428">
        <f t="shared" si="2"/>
        <v>1.9151962329270286E-2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0.10660273186441611</v>
      </c>
      <c r="D42" s="440">
        <f t="shared" si="26"/>
        <v>0.11235242195173832</v>
      </c>
      <c r="E42" s="440">
        <f t="shared" si="26"/>
        <v>0.16287239060331649</v>
      </c>
      <c r="F42" s="440">
        <f t="shared" si="26"/>
        <v>0.1776648368869283</v>
      </c>
      <c r="G42" s="440">
        <f t="shared" si="26"/>
        <v>0.17838693601743441</v>
      </c>
      <c r="H42" s="440">
        <f t="shared" si="23"/>
        <v>0</v>
      </c>
      <c r="I42" s="440">
        <f t="shared" si="26"/>
        <v>0.2096511275421834</v>
      </c>
      <c r="J42" s="440">
        <f t="shared" si="26"/>
        <v>0.19870004507649996</v>
      </c>
      <c r="K42" s="440">
        <f t="shared" si="26"/>
        <v>0.21212221719857</v>
      </c>
      <c r="L42" s="440">
        <f t="shared" si="26"/>
        <v>0.23629621111291654</v>
      </c>
      <c r="M42" s="599">
        <f t="shared" si="20"/>
        <v>0.17301208604443563</v>
      </c>
      <c r="N42" s="599"/>
      <c r="O42" s="441">
        <f t="shared" si="2"/>
        <v>1.9151962329270286E-2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0.32869133016419949</v>
      </c>
      <c r="D43" s="427">
        <f t="shared" ref="D43:L43" si="27">SUM(D44,D45)</f>
        <v>0.346419518267648</v>
      </c>
      <c r="E43" s="427">
        <f t="shared" si="27"/>
        <v>0.50218921952690621</v>
      </c>
      <c r="F43" s="427">
        <f t="shared" si="27"/>
        <v>0.54779920306397734</v>
      </c>
      <c r="G43" s="427">
        <f t="shared" si="27"/>
        <v>0.550025672494595</v>
      </c>
      <c r="H43" s="427">
        <f t="shared" si="23"/>
        <v>0</v>
      </c>
      <c r="I43" s="427">
        <f t="shared" si="27"/>
        <v>0.64642347130380406</v>
      </c>
      <c r="J43" s="427">
        <f t="shared" si="27"/>
        <v>0.61265767750631095</v>
      </c>
      <c r="K43" s="427">
        <f t="shared" si="27"/>
        <v>0.65404265452647936</v>
      </c>
      <c r="L43" s="427">
        <f t="shared" si="27"/>
        <v>0.72857903906485832</v>
      </c>
      <c r="M43" s="598">
        <f t="shared" si="20"/>
        <v>0.53345323991092608</v>
      </c>
      <c r="N43" s="598"/>
      <c r="O43" s="428">
        <f t="shared" si="2"/>
        <v>5.9051807239508321E-2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0.10660273186441611</v>
      </c>
      <c r="D44" s="440">
        <f t="shared" si="28"/>
        <v>0.11235242195173832</v>
      </c>
      <c r="E44" s="440">
        <f t="shared" si="28"/>
        <v>0.16287239060331649</v>
      </c>
      <c r="F44" s="440">
        <f t="shared" si="28"/>
        <v>0.1776648368869283</v>
      </c>
      <c r="G44" s="440">
        <f t="shared" si="28"/>
        <v>0.17838693601743441</v>
      </c>
      <c r="H44" s="440">
        <f t="shared" si="23"/>
        <v>0</v>
      </c>
      <c r="I44" s="440">
        <f t="shared" si="28"/>
        <v>0.2096511275421834</v>
      </c>
      <c r="J44" s="440">
        <f t="shared" si="28"/>
        <v>0.19870004507649996</v>
      </c>
      <c r="K44" s="440">
        <f t="shared" si="28"/>
        <v>0.21212221719857</v>
      </c>
      <c r="L44" s="440">
        <f t="shared" si="28"/>
        <v>0.23629621111291654</v>
      </c>
      <c r="M44" s="599">
        <f t="shared" si="20"/>
        <v>0.17301208604443563</v>
      </c>
      <c r="N44" s="599"/>
      <c r="O44" s="441">
        <f t="shared" si="2"/>
        <v>1.9151962329270286E-2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0.22208859829978339</v>
      </c>
      <c r="D45" s="422">
        <f t="shared" si="28"/>
        <v>0.23406709631590966</v>
      </c>
      <c r="E45" s="422">
        <f t="shared" si="28"/>
        <v>0.33931682892358966</v>
      </c>
      <c r="F45" s="422">
        <f t="shared" si="28"/>
        <v>0.37013436617704909</v>
      </c>
      <c r="G45" s="422">
        <f t="shared" si="28"/>
        <v>0.37163873647716061</v>
      </c>
      <c r="H45" s="422">
        <f t="shared" si="23"/>
        <v>0</v>
      </c>
      <c r="I45" s="422">
        <f t="shared" si="28"/>
        <v>0.43677234376162066</v>
      </c>
      <c r="J45" s="422">
        <f t="shared" si="28"/>
        <v>0.41395763242981098</v>
      </c>
      <c r="K45" s="422">
        <f t="shared" si="28"/>
        <v>0.44192043732790937</v>
      </c>
      <c r="L45" s="422">
        <f t="shared" si="28"/>
        <v>0.49228282795194178</v>
      </c>
      <c r="M45" s="600">
        <f t="shared" si="20"/>
        <v>0.36044115386649039</v>
      </c>
      <c r="N45" s="600"/>
      <c r="O45" s="423">
        <f t="shared" si="2"/>
        <v>3.9899844910238028E-2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2.3699999999999999E-2</v>
      </c>
      <c r="D46" s="446">
        <f t="shared" si="28"/>
        <v>2.2006999157404211E-2</v>
      </c>
      <c r="E46" s="446">
        <f t="shared" si="28"/>
        <v>2.268835932484816E-2</v>
      </c>
      <c r="F46" s="446">
        <f t="shared" si="28"/>
        <v>2.2096818793304853E-2</v>
      </c>
      <c r="G46" s="446">
        <f t="shared" si="28"/>
        <v>2.2362535810663931E-2</v>
      </c>
      <c r="H46" s="446">
        <f t="shared" si="23"/>
        <v>0</v>
      </c>
      <c r="I46" s="446">
        <f t="shared" si="28"/>
        <v>2.1581667237671392E-2</v>
      </c>
      <c r="J46" s="446">
        <f t="shared" si="28"/>
        <v>2.2465479537847614E-2</v>
      </c>
      <c r="K46" s="446">
        <f t="shared" si="28"/>
        <v>2.3075340848774089E-2</v>
      </c>
      <c r="L46" s="446">
        <f t="shared" si="28"/>
        <v>2.2699980021983718E-2</v>
      </c>
      <c r="M46" s="601">
        <f t="shared" si="20"/>
        <v>2.2469660804574229E-2</v>
      </c>
      <c r="N46" s="601"/>
      <c r="O46" s="448">
        <f t="shared" si="2"/>
        <v>2.4873296838358486E-3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5.5760070637286159</v>
      </c>
      <c r="D47" s="410">
        <f t="shared" si="29"/>
        <v>5.8737814811008962</v>
      </c>
      <c r="E47" s="410">
        <f t="shared" si="29"/>
        <v>8.5057498064116537</v>
      </c>
      <c r="F47" s="410">
        <f t="shared" si="29"/>
        <v>9.2756094780946761</v>
      </c>
      <c r="G47" s="410">
        <f t="shared" si="29"/>
        <v>9.3134850765184591</v>
      </c>
      <c r="H47" s="410">
        <f t="shared" si="29"/>
        <v>0</v>
      </c>
      <c r="I47" s="410">
        <f t="shared" si="29"/>
        <v>10.941071402750648</v>
      </c>
      <c r="J47" s="410">
        <f t="shared" si="29"/>
        <v>10.371577969868939</v>
      </c>
      <c r="K47" s="410">
        <f t="shared" si="29"/>
        <v>11.07126955057459</v>
      </c>
      <c r="L47" s="410">
        <f t="shared" si="29"/>
        <v>12.32997484201354</v>
      </c>
      <c r="M47" s="602">
        <f t="shared" si="20"/>
        <v>9.0336479923009332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82</v>
      </c>
      <c r="F59" s="1">
        <v>2</v>
      </c>
      <c r="G59" s="1">
        <v>63</v>
      </c>
      <c r="H59" s="1">
        <v>0</v>
      </c>
      <c r="I59" s="1">
        <v>12</v>
      </c>
      <c r="J59" s="1">
        <v>48</v>
      </c>
      <c r="K59" s="1">
        <v>0</v>
      </c>
      <c r="L59" s="1">
        <v>35</v>
      </c>
      <c r="N59" s="1">
        <f>SUM(C59:L59)</f>
        <v>296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529195.80000000005</v>
      </c>
      <c r="E61" s="505">
        <v>500683.34</v>
      </c>
      <c r="F61" s="505">
        <v>4792.83</v>
      </c>
      <c r="G61" s="505">
        <v>391032.98</v>
      </c>
      <c r="H61" s="342">
        <v>0</v>
      </c>
      <c r="I61" s="503">
        <v>87023.77</v>
      </c>
      <c r="J61" s="505">
        <v>271995.46000000002</v>
      </c>
      <c r="K61" s="504">
        <v>0</v>
      </c>
      <c r="L61" s="505">
        <v>137107.54</v>
      </c>
      <c r="M61" s="342"/>
      <c r="N61" s="344">
        <f>SUM(C61:L61)</f>
        <v>1921831.7200000002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1.3409720000000001</v>
      </c>
      <c r="E63" s="354">
        <f t="shared" si="30"/>
        <v>1.6490959999999997</v>
      </c>
      <c r="F63" s="354">
        <f t="shared" si="30"/>
        <v>2.8557199999999998</v>
      </c>
      <c r="G63" s="354">
        <f t="shared" si="30"/>
        <v>2.3288000000000002</v>
      </c>
      <c r="H63" s="354">
        <f t="shared" si="30"/>
        <v>0</v>
      </c>
      <c r="I63" s="354">
        <f t="shared" si="30"/>
        <v>2.6462139999999996</v>
      </c>
      <c r="J63" s="354">
        <f t="shared" si="30"/>
        <v>3.3607520000000002</v>
      </c>
      <c r="K63" s="354"/>
      <c r="L63" s="354">
        <f t="shared" si="30"/>
        <v>4.9126519999999996</v>
      </c>
      <c r="M63" s="351"/>
      <c r="N63" s="352">
        <f>(C63*$C$61+D63*$D$61+E63*$E$61+F63*$F$61+G63*$G$61+H63*$H$61+I63*$I$61+J63*$J$61+K63*$K$61+L63*$L$61)/$N$61</f>
        <v>2.2257883552773392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0.90680000000000005</v>
      </c>
      <c r="E64" s="34">
        <v>1.0448999999999999</v>
      </c>
      <c r="F64" s="34">
        <v>1.4930000000000001</v>
      </c>
      <c r="G64" s="34">
        <v>1.57</v>
      </c>
      <c r="H64" s="34">
        <v>0</v>
      </c>
      <c r="I64" s="34">
        <v>1.1218999999999999</v>
      </c>
      <c r="J64" s="34">
        <v>2.1863000000000001</v>
      </c>
      <c r="K64" s="34">
        <v>0</v>
      </c>
      <c r="L64" s="34">
        <v>2.5712999999999999</v>
      </c>
      <c r="M64" s="34"/>
      <c r="N64" s="89">
        <f t="shared" ref="N64:N101" si="31">(C64*$C$61+D64*$D$61+E64*$E$61+F64*$F$61+G64*$G$61+H64*$H$61+I64*$I$61+J64*$J$61+K64*$K$61+L64*$L$61)/$N$61</f>
        <v>1.3887566110934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3.6272000000000006E-2</v>
      </c>
      <c r="E65" s="39">
        <f t="shared" si="32"/>
        <v>4.1796E-2</v>
      </c>
      <c r="F65" s="39">
        <f t="shared" si="32"/>
        <v>5.9720000000000002E-2</v>
      </c>
      <c r="G65" s="39">
        <f t="shared" si="32"/>
        <v>6.2800000000000009E-2</v>
      </c>
      <c r="H65" s="39">
        <f t="shared" si="32"/>
        <v>0</v>
      </c>
      <c r="I65" s="39">
        <f>0.06*I64</f>
        <v>6.7313999999999985E-2</v>
      </c>
      <c r="J65" s="39">
        <f t="shared" si="32"/>
        <v>8.7452000000000002E-2</v>
      </c>
      <c r="K65" s="39"/>
      <c r="L65" s="39">
        <f t="shared" si="32"/>
        <v>0.102852</v>
      </c>
      <c r="M65" s="34"/>
      <c r="N65" s="89">
        <f t="shared" si="31"/>
        <v>5.6566294791731288E-2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4.53E-2</v>
      </c>
      <c r="E66" s="34">
        <v>2.87E-2</v>
      </c>
      <c r="F66" s="34">
        <v>0</v>
      </c>
      <c r="G66" s="34">
        <v>4.0000000000000001E-3</v>
      </c>
      <c r="H66" s="34">
        <v>0</v>
      </c>
      <c r="I66" s="34">
        <v>5.6099999999999997E-2</v>
      </c>
      <c r="J66" s="34">
        <v>3.7199999999999997E-2</v>
      </c>
      <c r="K66" s="34">
        <v>0</v>
      </c>
      <c r="L66" s="34">
        <v>8.4500000000000006E-2</v>
      </c>
      <c r="M66" s="34"/>
      <c r="N66" s="89">
        <f t="shared" si="31"/>
        <v>3.4598328545123611E-2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0.2310475540194539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0.18779999999999999</v>
      </c>
      <c r="E68" s="34">
        <v>0.31929999999999997</v>
      </c>
      <c r="F68" s="34">
        <v>1.0444</v>
      </c>
      <c r="G68" s="34">
        <v>0.44209999999999999</v>
      </c>
      <c r="H68" s="34">
        <v>0</v>
      </c>
      <c r="I68" s="34">
        <v>0.76039999999999996</v>
      </c>
      <c r="J68" s="34">
        <v>0.753</v>
      </c>
      <c r="K68" s="34">
        <v>0</v>
      </c>
      <c r="L68" s="34">
        <v>1.8036000000000001</v>
      </c>
      <c r="M68" s="34"/>
      <c r="N68" s="89">
        <f t="shared" si="31"/>
        <v>0.4971325424080314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1.7687024419599028E-2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3.6265277427000004</v>
      </c>
      <c r="E70" s="354">
        <f t="shared" si="33"/>
        <v>5.4986543670000003</v>
      </c>
      <c r="F70" s="354">
        <f t="shared" si="33"/>
        <v>5.4986543670000003</v>
      </c>
      <c r="G70" s="354">
        <f t="shared" si="33"/>
        <v>5.4986543670000003</v>
      </c>
      <c r="H70" s="354">
        <f t="shared" si="33"/>
        <v>0</v>
      </c>
      <c r="I70" s="354">
        <f t="shared" si="33"/>
        <v>6.0019707906000006</v>
      </c>
      <c r="J70" s="354">
        <f t="shared" si="33"/>
        <v>5.4986543670000003</v>
      </c>
      <c r="K70" s="354"/>
      <c r="L70" s="354">
        <f>SUM(L71:L73,L77:L78)</f>
        <v>5.4986543670000003</v>
      </c>
      <c r="M70" s="351"/>
      <c r="N70" s="352">
        <f t="shared" si="31"/>
        <v>5.0059363812841911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1.9238999999999999</v>
      </c>
      <c r="E71" s="34">
        <v>2.819</v>
      </c>
      <c r="F71" s="34">
        <v>2.819</v>
      </c>
      <c r="G71" s="34">
        <v>2.819</v>
      </c>
      <c r="H71" s="34">
        <v>0</v>
      </c>
      <c r="I71" s="34">
        <v>3.0842000000000001</v>
      </c>
      <c r="J71" s="34">
        <v>2.819</v>
      </c>
      <c r="K71" s="34">
        <v>0</v>
      </c>
      <c r="L71" s="34">
        <v>2.819</v>
      </c>
      <c r="M71" s="39"/>
      <c r="N71" s="89">
        <f t="shared" si="31"/>
        <v>2.5845338643406301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0.81552774270000006</v>
      </c>
      <c r="E72" s="39">
        <f t="shared" ref="E72:J72" si="34">E71*0.423893</f>
        <v>1.194954367</v>
      </c>
      <c r="F72" s="39">
        <f t="shared" ref="F72:G72" si="35">F71*0.423893</f>
        <v>1.194954367</v>
      </c>
      <c r="G72" s="39">
        <f t="shared" si="35"/>
        <v>1.194954367</v>
      </c>
      <c r="H72" s="39">
        <f t="shared" si="34"/>
        <v>0</v>
      </c>
      <c r="I72" s="39">
        <f t="shared" si="34"/>
        <v>1.3073707906000001</v>
      </c>
      <c r="J72" s="39">
        <f t="shared" si="34"/>
        <v>1.194954367</v>
      </c>
      <c r="K72" s="39"/>
      <c r="L72" s="39">
        <f t="shared" ref="L72" si="36">L71*0.423893</f>
        <v>1.194954367</v>
      </c>
      <c r="M72" s="39"/>
      <c r="N72" s="89">
        <f t="shared" si="31"/>
        <v>1.0955658133569428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0.64780000000000004</v>
      </c>
      <c r="E73" s="43">
        <f t="shared" si="37"/>
        <v>1.1218000000000001</v>
      </c>
      <c r="F73" s="43">
        <f t="shared" ref="F73:G73" si="39">SUM(F74:F76)</f>
        <v>1.1218000000000001</v>
      </c>
      <c r="G73" s="43">
        <f t="shared" si="39"/>
        <v>1.1218000000000001</v>
      </c>
      <c r="H73" s="43">
        <f t="shared" ref="H73" si="40">SUM(H74:H76)</f>
        <v>0</v>
      </c>
      <c r="I73" s="43">
        <f t="shared" si="37"/>
        <v>1.2144000000000001</v>
      </c>
      <c r="J73" s="43">
        <f t="shared" si="37"/>
        <v>1.1218000000000001</v>
      </c>
      <c r="K73" s="43"/>
      <c r="L73" s="43">
        <f t="shared" ref="L73" si="41">SUM(L74:L76)</f>
        <v>1.1218000000000001</v>
      </c>
      <c r="M73" s="43"/>
      <c r="N73" s="75">
        <f t="shared" si="31"/>
        <v>0.9954723899541007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0.5786</v>
      </c>
      <c r="E74" s="34">
        <v>1.002</v>
      </c>
      <c r="F74" s="34">
        <v>1.002</v>
      </c>
      <c r="G74" s="34">
        <v>1.002</v>
      </c>
      <c r="H74" s="34">
        <v>0</v>
      </c>
      <c r="I74" s="34">
        <v>1.0898000000000001</v>
      </c>
      <c r="J74" s="34">
        <v>1.002</v>
      </c>
      <c r="K74" s="34">
        <v>0</v>
      </c>
      <c r="L74" s="34">
        <v>1.002</v>
      </c>
      <c r="M74" s="39"/>
      <c r="N74" s="89">
        <f t="shared" si="31"/>
        <v>0.88938825961619561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6.1400000000000003E-2</v>
      </c>
      <c r="E75" s="34">
        <v>0.10630000000000001</v>
      </c>
      <c r="F75" s="34">
        <v>0.10630000000000001</v>
      </c>
      <c r="G75" s="34">
        <v>0.10630000000000001</v>
      </c>
      <c r="H75" s="34">
        <v>0</v>
      </c>
      <c r="I75" s="34">
        <v>0.1105</v>
      </c>
      <c r="J75" s="34">
        <v>0.10630000000000001</v>
      </c>
      <c r="K75" s="34">
        <v>0</v>
      </c>
      <c r="L75" s="34">
        <v>0.10630000000000001</v>
      </c>
      <c r="M75" s="39"/>
      <c r="N75" s="89">
        <f t="shared" si="31"/>
        <v>9.4126513974907219E-2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7.7999999999999996E-3</v>
      </c>
      <c r="E76" s="34">
        <v>1.35E-2</v>
      </c>
      <c r="F76" s="34">
        <v>1.35E-2</v>
      </c>
      <c r="G76" s="34">
        <v>1.35E-2</v>
      </c>
      <c r="H76" s="34">
        <v>0</v>
      </c>
      <c r="I76" s="34">
        <v>1.41E-2</v>
      </c>
      <c r="J76" s="34">
        <v>1.35E-2</v>
      </c>
      <c r="K76" s="34">
        <v>0</v>
      </c>
      <c r="L76" s="34">
        <v>1.35E-2</v>
      </c>
      <c r="M76" s="39"/>
      <c r="N76" s="89">
        <f t="shared" si="31"/>
        <v>1.1957616362997688E-2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0.1817</v>
      </c>
      <c r="E77" s="34">
        <v>0.27850000000000003</v>
      </c>
      <c r="F77" s="34">
        <v>0.27850000000000003</v>
      </c>
      <c r="G77" s="34">
        <v>0.27850000000000003</v>
      </c>
      <c r="H77" s="34">
        <v>0</v>
      </c>
      <c r="I77" s="34">
        <v>0.30359999999999998</v>
      </c>
      <c r="J77" s="34">
        <v>0.27850000000000003</v>
      </c>
      <c r="K77" s="34">
        <v>0</v>
      </c>
      <c r="L77" s="34">
        <v>0.27850000000000003</v>
      </c>
      <c r="M77" s="39"/>
      <c r="N77" s="89">
        <f t="shared" si="31"/>
        <v>0.25298171122235408</v>
      </c>
    </row>
    <row r="78" spans="1:14" x14ac:dyDescent="0.3">
      <c r="A78" s="595"/>
      <c r="B78" t="s">
        <v>117</v>
      </c>
      <c r="C78" s="34">
        <v>0</v>
      </c>
      <c r="D78" s="34">
        <v>5.7599999999999998E-2</v>
      </c>
      <c r="E78" s="34">
        <v>8.4400000000000003E-2</v>
      </c>
      <c r="F78" s="34">
        <v>8.4400000000000003E-2</v>
      </c>
      <c r="G78" s="34">
        <v>8.4400000000000003E-2</v>
      </c>
      <c r="H78" s="34">
        <v>0</v>
      </c>
      <c r="I78" s="34">
        <v>9.2399999999999996E-2</v>
      </c>
      <c r="J78" s="34">
        <v>8.4400000000000003E-2</v>
      </c>
      <c r="K78" s="34">
        <v>0</v>
      </c>
      <c r="L78" s="34">
        <v>8.4400000000000003E-2</v>
      </c>
      <c r="M78" s="39"/>
      <c r="N78" s="89">
        <f t="shared" si="31"/>
        <v>7.7382602410163134E-2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0.43530000000000002</v>
      </c>
      <c r="E79" s="354">
        <f t="shared" ref="E79:J79" si="42">SUM(E80:E82)</f>
        <v>0.54170000000000007</v>
      </c>
      <c r="F79" s="354">
        <f t="shared" ref="F79:G79" si="43">SUM(F80:F82)</f>
        <v>0.54170000000000007</v>
      </c>
      <c r="G79" s="354">
        <f t="shared" si="43"/>
        <v>0.54170000000000007</v>
      </c>
      <c r="H79" s="354">
        <f t="shared" si="42"/>
        <v>0</v>
      </c>
      <c r="I79" s="354">
        <f t="shared" si="42"/>
        <v>1.143</v>
      </c>
      <c r="J79" s="354">
        <f t="shared" si="42"/>
        <v>0.54170000000000007</v>
      </c>
      <c r="K79" s="354"/>
      <c r="L79" s="354">
        <f t="shared" ref="L79" si="44">SUM(L80:L82)</f>
        <v>0.54170000000000007</v>
      </c>
      <c r="M79" s="354"/>
      <c r="N79" s="352">
        <f t="shared" si="31"/>
        <v>0.53962955846363081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0.2059</v>
      </c>
      <c r="E80" s="34">
        <v>0.31230000000000002</v>
      </c>
      <c r="F80" s="34">
        <v>0.31230000000000002</v>
      </c>
      <c r="G80" s="34">
        <v>0.31230000000000002</v>
      </c>
      <c r="H80" s="34">
        <v>0</v>
      </c>
      <c r="I80" s="34">
        <v>0.34079999999999999</v>
      </c>
      <c r="J80" s="34">
        <v>0.31230000000000002</v>
      </c>
      <c r="K80" s="34">
        <v>0</v>
      </c>
      <c r="L80" s="34">
        <v>0.31230000000000002</v>
      </c>
      <c r="M80" s="39"/>
      <c r="N80" s="89">
        <f t="shared" si="31"/>
        <v>0.28429221184932879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0.22939999999999999</v>
      </c>
      <c r="E81" s="34">
        <v>0.22939999999999999</v>
      </c>
      <c r="F81" s="34">
        <v>0.22939999999999999</v>
      </c>
      <c r="G81" s="34">
        <v>0.22939999999999999</v>
      </c>
      <c r="H81" s="34">
        <v>0</v>
      </c>
      <c r="I81" s="34">
        <v>0.22939999999999999</v>
      </c>
      <c r="J81" s="34">
        <v>0.22939999999999999</v>
      </c>
      <c r="K81" s="34">
        <v>0</v>
      </c>
      <c r="L81" s="34">
        <v>0.22939999999999999</v>
      </c>
      <c r="M81" s="39"/>
      <c r="N81" s="89">
        <f t="shared" si="31"/>
        <v>0.22940000000000002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2.5937346614301898E-2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2.5937346614301898E-2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5">SUM(E85:E86)</f>
        <v>0</v>
      </c>
      <c r="F84" s="354">
        <f t="shared" si="45"/>
        <v>0</v>
      </c>
      <c r="G84" s="354">
        <f t="shared" si="45"/>
        <v>0</v>
      </c>
      <c r="H84" s="354">
        <f t="shared" si="45"/>
        <v>0</v>
      </c>
      <c r="I84" s="354">
        <f t="shared" si="45"/>
        <v>0</v>
      </c>
      <c r="J84" s="354">
        <f t="shared" si="45"/>
        <v>0</v>
      </c>
      <c r="K84" s="354"/>
      <c r="L84" s="354">
        <f t="shared" si="45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6">SUM(E88:E91)</f>
        <v>0</v>
      </c>
      <c r="F87" s="354">
        <f t="shared" si="46"/>
        <v>0</v>
      </c>
      <c r="G87" s="354">
        <f t="shared" si="46"/>
        <v>0</v>
      </c>
      <c r="H87" s="354">
        <f t="shared" si="46"/>
        <v>0</v>
      </c>
      <c r="I87" s="354">
        <f t="shared" si="46"/>
        <v>0</v>
      </c>
      <c r="J87" s="354">
        <f t="shared" si="46"/>
        <v>0</v>
      </c>
      <c r="K87" s="354"/>
      <c r="L87" s="354">
        <f t="shared" si="46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7">SUM(C95,C97)</f>
        <v>0</v>
      </c>
      <c r="D92" s="354">
        <f t="shared" si="47"/>
        <v>0.45960536851200362</v>
      </c>
      <c r="E92" s="354">
        <f t="shared" si="47"/>
        <v>0.65412616381995614</v>
      </c>
      <c r="F92" s="354">
        <f t="shared" si="47"/>
        <v>0.75677125425195613</v>
      </c>
      <c r="G92" s="354">
        <f t="shared" si="47"/>
        <v>0.71194722369195607</v>
      </c>
      <c r="H92" s="354">
        <f t="shared" si="47"/>
        <v>0</v>
      </c>
      <c r="I92" s="354">
        <f t="shared" si="47"/>
        <v>0.83291650776676085</v>
      </c>
      <c r="J92" s="354">
        <f t="shared" si="47"/>
        <v>0.79973331642795609</v>
      </c>
      <c r="K92" s="354"/>
      <c r="L92" s="354">
        <f>SUM(L95,L97)</f>
        <v>0.93175034562795611</v>
      </c>
      <c r="M92" s="354"/>
      <c r="N92" s="352">
        <f t="shared" si="31"/>
        <v>0.66109356716920031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8">SUM(C87,C84,C79,C70,C63)+C93</f>
        <v>0</v>
      </c>
      <c r="D94" s="360">
        <f t="shared" si="48"/>
        <v>5.4027997427000001</v>
      </c>
      <c r="E94" s="360">
        <f t="shared" si="48"/>
        <v>7.689450367000001</v>
      </c>
      <c r="F94" s="360">
        <f t="shared" si="48"/>
        <v>8.8960743670000006</v>
      </c>
      <c r="G94" s="360">
        <f t="shared" si="48"/>
        <v>8.3691543670000001</v>
      </c>
      <c r="H94" s="360">
        <f t="shared" si="48"/>
        <v>0</v>
      </c>
      <c r="I94" s="360">
        <f t="shared" si="48"/>
        <v>9.7911847905999991</v>
      </c>
      <c r="J94" s="360">
        <f t="shared" si="48"/>
        <v>9.4011063670000006</v>
      </c>
      <c r="K94" s="360">
        <f t="shared" si="48"/>
        <v>0</v>
      </c>
      <c r="L94" s="360">
        <f t="shared" si="48"/>
        <v>10.953006367</v>
      </c>
      <c r="M94" s="361"/>
      <c r="N94" s="455">
        <f t="shared" si="31"/>
        <v>7.7713542950251604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9">SUM(C96:C96)</f>
        <v>0</v>
      </c>
      <c r="D95" s="354">
        <f t="shared" si="49"/>
        <v>0.1125565270396691</v>
      </c>
      <c r="E95" s="354">
        <f t="shared" si="49"/>
        <v>0.16019431949571103</v>
      </c>
      <c r="F95" s="354">
        <f t="shared" si="49"/>
        <v>0.18533191728771103</v>
      </c>
      <c r="G95" s="354">
        <f t="shared" si="49"/>
        <v>0.17435459292771102</v>
      </c>
      <c r="H95" s="354">
        <f t="shared" si="49"/>
        <v>0</v>
      </c>
      <c r="I95" s="354">
        <f t="shared" si="49"/>
        <v>0.2039797527425698</v>
      </c>
      <c r="J95" s="354">
        <f t="shared" si="49"/>
        <v>0.19585324894371103</v>
      </c>
      <c r="K95" s="354"/>
      <c r="L95" s="354">
        <f>SUM(L96:L96)</f>
        <v>0.22818398164371101</v>
      </c>
      <c r="M95" s="354"/>
      <c r="N95" s="352">
        <f t="shared" si="31"/>
        <v>0.16190062402825922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0">0.020833*D94</f>
        <v>0.1125565270396691</v>
      </c>
      <c r="E96" s="246">
        <f t="shared" si="50"/>
        <v>0.16019431949571103</v>
      </c>
      <c r="F96" s="246">
        <f t="shared" si="50"/>
        <v>0.18533191728771103</v>
      </c>
      <c r="G96" s="246">
        <f t="shared" si="50"/>
        <v>0.17435459292771102</v>
      </c>
      <c r="H96" s="246">
        <f t="shared" si="50"/>
        <v>0</v>
      </c>
      <c r="I96" s="246">
        <f t="shared" si="50"/>
        <v>0.2039797527425698</v>
      </c>
      <c r="J96" s="246">
        <f t="shared" si="50"/>
        <v>0.19585324894371103</v>
      </c>
      <c r="K96" s="34"/>
      <c r="L96" s="246">
        <f t="shared" si="50"/>
        <v>0.22818398164371101</v>
      </c>
      <c r="M96" s="39"/>
      <c r="N96" s="246">
        <f t="shared" si="31"/>
        <v>0.16190062402825922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1">SUM(D98,D99)</f>
        <v>0.3470488414723345</v>
      </c>
      <c r="E97" s="354">
        <f t="shared" si="51"/>
        <v>0.49393184432424508</v>
      </c>
      <c r="F97" s="354">
        <f t="shared" si="51"/>
        <v>0.57143933696424509</v>
      </c>
      <c r="G97" s="354">
        <f t="shared" si="51"/>
        <v>0.53759263076424502</v>
      </c>
      <c r="H97" s="354">
        <f t="shared" si="51"/>
        <v>0</v>
      </c>
      <c r="I97" s="354">
        <f t="shared" si="51"/>
        <v>0.628936755024191</v>
      </c>
      <c r="J97" s="354">
        <f t="shared" si="51"/>
        <v>0.60388006748424505</v>
      </c>
      <c r="K97" s="354"/>
      <c r="L97" s="354">
        <f t="shared" si="51"/>
        <v>0.7035663639842451</v>
      </c>
      <c r="M97" s="354"/>
      <c r="N97" s="352">
        <f t="shared" si="31"/>
        <v>0.4991929431409412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2">D96</f>
        <v>0.1125565270396691</v>
      </c>
      <c r="E98" s="39">
        <f t="shared" si="52"/>
        <v>0.16019431949571103</v>
      </c>
      <c r="F98" s="39">
        <f t="shared" si="52"/>
        <v>0.18533191728771103</v>
      </c>
      <c r="G98" s="39">
        <f t="shared" si="52"/>
        <v>0.17435459292771102</v>
      </c>
      <c r="H98" s="39">
        <f t="shared" si="52"/>
        <v>0</v>
      </c>
      <c r="I98" s="39">
        <f t="shared" si="52"/>
        <v>0.2039797527425698</v>
      </c>
      <c r="J98" s="39">
        <f t="shared" si="52"/>
        <v>0.19585324894371103</v>
      </c>
      <c r="K98" s="39"/>
      <c r="L98" s="39">
        <f t="shared" si="52"/>
        <v>0.22818398164371101</v>
      </c>
      <c r="M98" s="39"/>
      <c r="N98" s="246">
        <f t="shared" si="31"/>
        <v>0.16190062402825922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3">0.043402*D94</f>
        <v>0.23449231443266541</v>
      </c>
      <c r="E99" s="246">
        <f t="shared" si="53"/>
        <v>0.33373752482853408</v>
      </c>
      <c r="F99" s="246">
        <f t="shared" si="53"/>
        <v>0.38610741967653406</v>
      </c>
      <c r="G99" s="246">
        <f t="shared" si="53"/>
        <v>0.36323803783653402</v>
      </c>
      <c r="H99" s="246">
        <f t="shared" si="53"/>
        <v>0</v>
      </c>
      <c r="I99" s="246">
        <f t="shared" si="53"/>
        <v>0.4249570022816212</v>
      </c>
      <c r="J99" s="246">
        <f t="shared" si="53"/>
        <v>0.40802681854053408</v>
      </c>
      <c r="K99" s="34"/>
      <c r="L99" s="246">
        <f t="shared" si="53"/>
        <v>0.47538238234053404</v>
      </c>
      <c r="M99" s="39"/>
      <c r="N99" s="246">
        <f t="shared" si="31"/>
        <v>0.33729231911268204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2.12E-2</v>
      </c>
      <c r="E100" s="509">
        <v>2.12E-2</v>
      </c>
      <c r="F100" s="509">
        <v>2.12E-2</v>
      </c>
      <c r="G100" s="509">
        <v>2.12E-2</v>
      </c>
      <c r="H100" s="509">
        <v>0</v>
      </c>
      <c r="I100" s="509">
        <v>2.12E-2</v>
      </c>
      <c r="J100" s="509">
        <v>2.12E-2</v>
      </c>
      <c r="K100" s="509">
        <v>0</v>
      </c>
      <c r="L100" s="509">
        <v>2.12E-2</v>
      </c>
      <c r="M100" s="367"/>
      <c r="N100" s="368">
        <f t="shared" si="31"/>
        <v>2.1199999999999997E-2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5.8836051112120042</v>
      </c>
      <c r="E101" s="340">
        <f t="shared" ref="E101:L101" si="54">SUM(E92,E94,E100)</f>
        <v>8.3647765308199578</v>
      </c>
      <c r="F101" s="340">
        <f t="shared" si="54"/>
        <v>9.6740456212519579</v>
      </c>
      <c r="G101" s="340">
        <f t="shared" si="54"/>
        <v>9.1023015906919564</v>
      </c>
      <c r="H101" s="340">
        <f t="shared" si="54"/>
        <v>0</v>
      </c>
      <c r="I101" s="340">
        <f t="shared" si="54"/>
        <v>10.645301298366761</v>
      </c>
      <c r="J101" s="340">
        <f t="shared" si="54"/>
        <v>10.222039683427957</v>
      </c>
      <c r="K101" s="340">
        <f t="shared" si="54"/>
        <v>0</v>
      </c>
      <c r="L101" s="340">
        <f t="shared" si="54"/>
        <v>11.905956712627956</v>
      </c>
      <c r="M101" s="356"/>
      <c r="N101" s="467">
        <f t="shared" si="31"/>
        <v>8.4536478621943623</v>
      </c>
      <c r="O101" s="335" t="s">
        <v>351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0.31235716029675958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89</v>
      </c>
      <c r="F107" s="1">
        <v>3</v>
      </c>
      <c r="G107" s="1">
        <v>63</v>
      </c>
      <c r="H107" s="1">
        <v>0</v>
      </c>
      <c r="I107" s="1">
        <v>7</v>
      </c>
      <c r="J107" s="1">
        <v>77</v>
      </c>
      <c r="K107" s="1">
        <v>15</v>
      </c>
      <c r="L107" s="1">
        <v>41</v>
      </c>
      <c r="N107" s="1">
        <f>SUM(C107:L107)</f>
        <v>324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249731.18</v>
      </c>
      <c r="E109" s="505">
        <v>613074.59</v>
      </c>
      <c r="F109" s="505">
        <v>14177.33</v>
      </c>
      <c r="G109" s="505">
        <v>311094.38</v>
      </c>
      <c r="H109" s="504">
        <v>0</v>
      </c>
      <c r="I109" s="503">
        <v>40587.550000000003</v>
      </c>
      <c r="J109" s="505">
        <v>401441.78</v>
      </c>
      <c r="K109" s="505">
        <v>75825.509999999995</v>
      </c>
      <c r="L109" s="505">
        <v>203700.86</v>
      </c>
      <c r="M109" s="342"/>
      <c r="N109" s="344">
        <f>SUM(C109:L109)</f>
        <v>1909633.1800000002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5">SUM(D112:D117)</f>
        <v>1.366976</v>
      </c>
      <c r="E111" s="354">
        <f t="shared" si="55"/>
        <v>1.6345999999999998</v>
      </c>
      <c r="F111" s="354">
        <f t="shared" si="55"/>
        <v>2.3411240000000002</v>
      </c>
      <c r="G111" s="354">
        <f t="shared" si="55"/>
        <v>2.4607079999999999</v>
      </c>
      <c r="H111" s="354"/>
      <c r="I111" s="354">
        <f t="shared" si="55"/>
        <v>3.4749019999999997</v>
      </c>
      <c r="J111" s="354">
        <f>SUM(J112:J117)</f>
        <v>3.4328600000000002</v>
      </c>
      <c r="K111" s="354">
        <f t="shared" si="55"/>
        <v>3.9343279999999998</v>
      </c>
      <c r="L111" s="354">
        <f t="shared" si="55"/>
        <v>4.9445399999999999</v>
      </c>
      <c r="M111" s="351"/>
      <c r="N111" s="352">
        <f>(C111*$C$109+D111*$D$109+E111*$E$109+F111*$F$109+G111*$G$109+H111*$H$109+I111*$I$109+J111*$J$109+K111*$K$109+L111*$L$109)/$N$109</f>
        <v>2.600956188056085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0.90690000000000004</v>
      </c>
      <c r="E112" s="34">
        <v>1.0449999999999999</v>
      </c>
      <c r="F112" s="34">
        <v>1.4931000000000001</v>
      </c>
      <c r="G112" s="34">
        <v>1.5702</v>
      </c>
      <c r="H112" s="34">
        <v>0</v>
      </c>
      <c r="I112" s="34">
        <v>1.6967000000000001</v>
      </c>
      <c r="J112" s="34">
        <v>2.1865000000000001</v>
      </c>
      <c r="K112" s="34">
        <v>2.4531999999999998</v>
      </c>
      <c r="L112" s="34">
        <v>2.9834999999999998</v>
      </c>
      <c r="M112" s="34"/>
      <c r="N112" s="89">
        <f t="shared" ref="N112:N149" si="56">(C112*$C$109+D112*$D$109+E112*$E$109+F112*$F$109+G112*$G$109+H112*$H$109+I112*$I$109+J112*$J$109+K112*$K$109+L112*$L$109)/$N$109</f>
        <v>1.6323379580092965</v>
      </c>
    </row>
    <row r="113" spans="1:14" x14ac:dyDescent="0.3">
      <c r="A113" s="2" t="s">
        <v>4</v>
      </c>
      <c r="B113" t="s">
        <v>31</v>
      </c>
      <c r="C113" s="39">
        <f t="shared" ref="C113:L113" si="57">C112*0.04</f>
        <v>0</v>
      </c>
      <c r="D113" s="39">
        <f t="shared" si="57"/>
        <v>3.6276000000000003E-2</v>
      </c>
      <c r="E113" s="39">
        <f t="shared" si="57"/>
        <v>4.1799999999999997E-2</v>
      </c>
      <c r="F113" s="39">
        <f t="shared" si="57"/>
        <v>5.9724000000000006E-2</v>
      </c>
      <c r="G113" s="39">
        <f t="shared" si="57"/>
        <v>6.2808000000000003E-2</v>
      </c>
      <c r="H113" s="39"/>
      <c r="I113" s="39">
        <f>I112*0.06</f>
        <v>0.101802</v>
      </c>
      <c r="J113" s="39">
        <f t="shared" si="57"/>
        <v>8.746000000000001E-2</v>
      </c>
      <c r="K113" s="39">
        <f t="shared" si="57"/>
        <v>9.8127999999999993E-2</v>
      </c>
      <c r="L113" s="39">
        <f t="shared" si="57"/>
        <v>0.11934</v>
      </c>
      <c r="M113" s="34"/>
      <c r="N113" s="89">
        <f t="shared" si="56"/>
        <v>6.6014755223943067E-2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4.53E-2</v>
      </c>
      <c r="E114" s="34">
        <v>5.11E-2</v>
      </c>
      <c r="F114" s="34">
        <v>0</v>
      </c>
      <c r="G114" s="34">
        <v>1.9900000000000001E-2</v>
      </c>
      <c r="H114" s="34">
        <v>0</v>
      </c>
      <c r="I114" s="34">
        <v>8.48E-2</v>
      </c>
      <c r="J114" s="34">
        <v>4.9299999999999997E-2</v>
      </c>
      <c r="K114" s="34">
        <v>0.1227</v>
      </c>
      <c r="L114" s="34">
        <v>6.9099999999999995E-2</v>
      </c>
      <c r="M114" s="34"/>
      <c r="N114" s="89">
        <f t="shared" si="56"/>
        <v>4.9980350499565562E-2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6"/>
        <v>0.24990553533951476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0.2137</v>
      </c>
      <c r="E116" s="34">
        <v>0.2823</v>
      </c>
      <c r="F116" s="34">
        <v>0.52969999999999995</v>
      </c>
      <c r="G116" s="34">
        <v>0.55789999999999995</v>
      </c>
      <c r="H116" s="34">
        <v>0</v>
      </c>
      <c r="I116" s="34">
        <v>0.95109999999999995</v>
      </c>
      <c r="J116" s="34">
        <v>0.81269999999999998</v>
      </c>
      <c r="K116" s="34">
        <v>0.96340000000000003</v>
      </c>
      <c r="L116" s="34">
        <v>1.4221999999999999</v>
      </c>
      <c r="M116" s="34"/>
      <c r="N116" s="89">
        <f t="shared" si="56"/>
        <v>0.59441573436789563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>
        <v>0</v>
      </c>
      <c r="M117" s="34"/>
      <c r="N117" s="89">
        <f t="shared" si="56"/>
        <v>8.3018546158692107E-3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8">SUM(C119:C121,C125:C126)</f>
        <v>0</v>
      </c>
      <c r="D118" s="354">
        <f t="shared" si="58"/>
        <v>3.5552836004000001</v>
      </c>
      <c r="E118" s="354">
        <f t="shared" si="58"/>
        <v>5.5448087495000005</v>
      </c>
      <c r="F118" s="354">
        <f t="shared" si="58"/>
        <v>5.5448087495000005</v>
      </c>
      <c r="G118" s="354">
        <f t="shared" si="58"/>
        <v>5.5448087495000005</v>
      </c>
      <c r="H118" s="354"/>
      <c r="I118" s="354">
        <f>SUM(I119:I121,I125:I126)</f>
        <v>6.0529022487999988</v>
      </c>
      <c r="J118" s="354">
        <f>SUM(J119:J121,J125:J126)</f>
        <v>5.5448087495000005</v>
      </c>
      <c r="K118" s="354">
        <f>SUM(K119:K121,K125:K126)</f>
        <v>5.5448087495000005</v>
      </c>
      <c r="L118" s="354">
        <f>SUM(L119:L121,L125:L126)</f>
        <v>5.5448087495000005</v>
      </c>
      <c r="M118" s="351"/>
      <c r="N118" s="352">
        <f t="shared" si="56"/>
        <v>5.2954288173724571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1.9028</v>
      </c>
      <c r="E119" s="34">
        <v>2.8715000000000002</v>
      </c>
      <c r="F119" s="34">
        <v>2.8715000000000002</v>
      </c>
      <c r="G119" s="34">
        <v>2.8715000000000002</v>
      </c>
      <c r="H119" s="34">
        <v>0</v>
      </c>
      <c r="I119" s="34">
        <v>3.1415999999999999</v>
      </c>
      <c r="J119" s="34">
        <v>2.8715000000000002</v>
      </c>
      <c r="K119" s="34">
        <v>2.8715000000000002</v>
      </c>
      <c r="L119" s="34">
        <v>2.8715000000000002</v>
      </c>
      <c r="M119" s="39"/>
      <c r="N119" s="89">
        <f t="shared" si="56"/>
        <v>2.7505595496403137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0.8065836004000001</v>
      </c>
      <c r="E120" s="39">
        <f t="shared" ref="E120:J120" si="59">E119*0.423893</f>
        <v>1.2172087495000001</v>
      </c>
      <c r="F120" s="39">
        <f t="shared" ref="F120:G120" si="60">F119*0.423893</f>
        <v>1.2172087495000001</v>
      </c>
      <c r="G120" s="39">
        <f t="shared" si="60"/>
        <v>1.2172087495000001</v>
      </c>
      <c r="H120" s="39"/>
      <c r="I120" s="39">
        <f t="shared" si="59"/>
        <v>1.3317022488000001</v>
      </c>
      <c r="J120" s="39">
        <f t="shared" si="59"/>
        <v>1.2172087495000001</v>
      </c>
      <c r="K120" s="39">
        <f t="shared" ref="K120:L120" si="61">K119*0.423893</f>
        <v>1.2172087495000001</v>
      </c>
      <c r="L120" s="39">
        <f t="shared" si="61"/>
        <v>1.2172087495000001</v>
      </c>
      <c r="M120" s="39"/>
      <c r="N120" s="89">
        <f t="shared" si="56"/>
        <v>1.1659429391756813</v>
      </c>
    </row>
    <row r="121" spans="1:14" x14ac:dyDescent="0.3">
      <c r="A121" s="280" t="s">
        <v>8</v>
      </c>
      <c r="B121" s="1" t="s">
        <v>35</v>
      </c>
      <c r="C121" s="43">
        <f t="shared" ref="C121:E121" si="62">SUM(C122:C124)</f>
        <v>0</v>
      </c>
      <c r="D121" s="43">
        <f t="shared" ref="D121" si="63">SUM(D122:D124)</f>
        <v>0.61119999999999997</v>
      </c>
      <c r="E121" s="43">
        <f t="shared" si="62"/>
        <v>1.0901000000000001</v>
      </c>
      <c r="F121" s="43">
        <f t="shared" ref="F121:G121" si="64">SUM(F122:F124)</f>
        <v>1.0901000000000001</v>
      </c>
      <c r="G121" s="43">
        <f t="shared" si="64"/>
        <v>1.0901000000000001</v>
      </c>
      <c r="H121" s="43"/>
      <c r="I121" s="43">
        <f>SUM(I122:I124)</f>
        <v>1.1800999999999999</v>
      </c>
      <c r="J121" s="43">
        <f t="shared" ref="J121:K121" si="65">SUM(J122:J124)</f>
        <v>1.0901000000000001</v>
      </c>
      <c r="K121" s="43">
        <f t="shared" si="65"/>
        <v>1.0901000000000001</v>
      </c>
      <c r="L121" s="43">
        <f t="shared" ref="L121" si="66">SUM(L122:L124)</f>
        <v>1.0901000000000001</v>
      </c>
      <c r="M121" s="43"/>
      <c r="N121" s="75">
        <f t="shared" si="56"/>
        <v>1.0293849978643541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0.54590000000000005</v>
      </c>
      <c r="E122" s="34">
        <v>0.97370000000000001</v>
      </c>
      <c r="F122" s="34">
        <v>0.97370000000000001</v>
      </c>
      <c r="G122" s="34">
        <v>0.97370000000000001</v>
      </c>
      <c r="H122" s="34">
        <v>0</v>
      </c>
      <c r="I122" s="34">
        <v>1.0589999999999999</v>
      </c>
      <c r="J122" s="34">
        <v>0.97370000000000001</v>
      </c>
      <c r="K122" s="34">
        <v>0.97370000000000001</v>
      </c>
      <c r="L122" s="34">
        <v>0.97370000000000001</v>
      </c>
      <c r="M122" s="39"/>
      <c r="N122" s="89">
        <f t="shared" si="56"/>
        <v>0.91956767664510297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5.79E-2</v>
      </c>
      <c r="E123" s="34">
        <v>0.1033</v>
      </c>
      <c r="F123" s="34">
        <v>0.1033</v>
      </c>
      <c r="G123" s="34">
        <v>0.1033</v>
      </c>
      <c r="H123" s="34">
        <v>0</v>
      </c>
      <c r="I123" s="34">
        <v>0.1074</v>
      </c>
      <c r="J123" s="34">
        <v>0.1033</v>
      </c>
      <c r="K123" s="34">
        <v>0.1033</v>
      </c>
      <c r="L123" s="34">
        <v>0.1033</v>
      </c>
      <c r="M123" s="39"/>
      <c r="N123" s="89">
        <f t="shared" si="56"/>
        <v>9.7449982973693394E-2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7.4000000000000003E-3</v>
      </c>
      <c r="E124" s="34">
        <v>1.3100000000000001E-2</v>
      </c>
      <c r="F124" s="34">
        <v>1.3100000000000001E-2</v>
      </c>
      <c r="G124" s="34">
        <v>1.3100000000000001E-2</v>
      </c>
      <c r="H124" s="34">
        <v>0</v>
      </c>
      <c r="I124" s="34">
        <v>1.37E-2</v>
      </c>
      <c r="J124" s="34">
        <v>1.3100000000000001E-2</v>
      </c>
      <c r="K124" s="34">
        <v>1.3100000000000001E-2</v>
      </c>
      <c r="L124" s="34">
        <v>1.3100000000000001E-2</v>
      </c>
      <c r="M124" s="39"/>
      <c r="N124" s="89">
        <f t="shared" si="56"/>
        <v>1.2367338245557717E-2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0.1777</v>
      </c>
      <c r="E125" s="34">
        <v>0.28000000000000003</v>
      </c>
      <c r="F125" s="34">
        <v>0.28000000000000003</v>
      </c>
      <c r="G125" s="34">
        <v>0.28000000000000003</v>
      </c>
      <c r="H125" s="34">
        <v>0</v>
      </c>
      <c r="I125" s="34">
        <v>0.3054</v>
      </c>
      <c r="J125" s="34">
        <v>0.28000000000000003</v>
      </c>
      <c r="K125" s="34">
        <v>0.28000000000000003</v>
      </c>
      <c r="L125" s="34">
        <v>0.28000000000000003</v>
      </c>
      <c r="M125" s="39"/>
      <c r="N125" s="89">
        <f t="shared" si="56"/>
        <v>0.26716163072533128</v>
      </c>
    </row>
    <row r="126" spans="1:14" x14ac:dyDescent="0.3">
      <c r="A126" s="595"/>
      <c r="B126" t="s">
        <v>117</v>
      </c>
      <c r="C126" s="34">
        <v>0</v>
      </c>
      <c r="D126" s="34">
        <v>5.7000000000000002E-2</v>
      </c>
      <c r="E126" s="34">
        <v>8.5999999999999993E-2</v>
      </c>
      <c r="F126" s="34">
        <v>8.5999999999999993E-2</v>
      </c>
      <c r="G126" s="34">
        <v>8.5999999999999993E-2</v>
      </c>
      <c r="H126" s="34">
        <v>0</v>
      </c>
      <c r="I126" s="34">
        <v>9.4100000000000003E-2</v>
      </c>
      <c r="J126" s="34">
        <v>8.5999999999999993E-2</v>
      </c>
      <c r="K126" s="34">
        <v>8.5999999999999993E-2</v>
      </c>
      <c r="L126" s="34">
        <v>8.5999999999999993E-2</v>
      </c>
      <c r="M126" s="39"/>
      <c r="N126" s="89">
        <f t="shared" si="56"/>
        <v>8.2379699966775785E-2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0.4047</v>
      </c>
      <c r="E127" s="354">
        <f t="shared" ref="E127" si="67">SUM(E128:E130)</f>
        <v>0.51770000000000005</v>
      </c>
      <c r="F127" s="354">
        <f t="shared" ref="F127:G127" si="68">SUM(F128:F130)</f>
        <v>0.51770000000000005</v>
      </c>
      <c r="G127" s="354">
        <f t="shared" si="68"/>
        <v>0.51770000000000005</v>
      </c>
      <c r="H127" s="354"/>
      <c r="I127" s="354">
        <f>SUM(I128:I130)</f>
        <v>1.1193</v>
      </c>
      <c r="J127" s="354">
        <f t="shared" ref="J127:K127" si="69">SUM(J128:J130)</f>
        <v>0.51770000000000005</v>
      </c>
      <c r="K127" s="354">
        <f t="shared" si="69"/>
        <v>0.51770000000000005</v>
      </c>
      <c r="L127" s="354">
        <f t="shared" ref="L127" si="70">SUM(L128:L130)</f>
        <v>0.51770000000000005</v>
      </c>
      <c r="M127" s="354"/>
      <c r="N127" s="352">
        <f t="shared" si="56"/>
        <v>0.51570896145928924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0.2019</v>
      </c>
      <c r="E128" s="34">
        <v>0.31490000000000001</v>
      </c>
      <c r="F128" s="34">
        <v>0.31490000000000001</v>
      </c>
      <c r="G128" s="34">
        <v>0.31490000000000001</v>
      </c>
      <c r="H128" s="34">
        <v>0</v>
      </c>
      <c r="I128" s="34">
        <v>0.34370000000000001</v>
      </c>
      <c r="J128" s="34">
        <v>0.31490000000000001</v>
      </c>
      <c r="K128" s="34">
        <v>0.31490000000000001</v>
      </c>
      <c r="L128" s="34">
        <v>0.31490000000000001</v>
      </c>
      <c r="M128" s="39"/>
      <c r="N128" s="89">
        <f t="shared" si="56"/>
        <v>0.30073460835132743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0.20280000000000001</v>
      </c>
      <c r="E129" s="34">
        <v>0.20280000000000001</v>
      </c>
      <c r="F129" s="34">
        <v>0.20280000000000001</v>
      </c>
      <c r="G129" s="34">
        <v>0.20280000000000001</v>
      </c>
      <c r="H129" s="34">
        <v>0</v>
      </c>
      <c r="I129" s="34">
        <v>0.20280000000000001</v>
      </c>
      <c r="J129" s="34">
        <v>0.20280000000000001</v>
      </c>
      <c r="K129" s="34">
        <v>0.20280000000000001</v>
      </c>
      <c r="L129" s="34">
        <v>0.20280000000000001</v>
      </c>
      <c r="M129" s="39"/>
      <c r="N129" s="89">
        <f t="shared" si="56"/>
        <v>0.20279999999999998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6"/>
        <v>1.2174353107961812E-2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6"/>
        <v>1.2174353107961812E-2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1">SUM(E133:E134)</f>
        <v>0</v>
      </c>
      <c r="F132" s="354">
        <f t="shared" si="71"/>
        <v>0</v>
      </c>
      <c r="G132" s="354">
        <f t="shared" si="71"/>
        <v>0</v>
      </c>
      <c r="H132" s="354"/>
      <c r="I132" s="354">
        <f t="shared" si="71"/>
        <v>0</v>
      </c>
      <c r="J132" s="354">
        <f t="shared" si="71"/>
        <v>0</v>
      </c>
      <c r="K132" s="354">
        <f t="shared" si="71"/>
        <v>0</v>
      </c>
      <c r="L132" s="354">
        <f t="shared" si="71"/>
        <v>0</v>
      </c>
      <c r="M132" s="354"/>
      <c r="N132" s="352">
        <f t="shared" si="56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6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6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2">SUM(E136:E139)</f>
        <v>0</v>
      </c>
      <c r="F135" s="354">
        <f t="shared" si="72"/>
        <v>0</v>
      </c>
      <c r="G135" s="354">
        <f t="shared" si="72"/>
        <v>0</v>
      </c>
      <c r="H135" s="354"/>
      <c r="I135" s="354">
        <f t="shared" si="72"/>
        <v>0</v>
      </c>
      <c r="J135" s="354">
        <f t="shared" si="72"/>
        <v>0</v>
      </c>
      <c r="K135" s="354">
        <f>SUM(K136:K139)</f>
        <v>0</v>
      </c>
      <c r="L135" s="354">
        <f t="shared" si="72"/>
        <v>0</v>
      </c>
      <c r="M135" s="354"/>
      <c r="N135" s="352">
        <f t="shared" si="56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6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6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6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6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3">SUM(C143,C145)</f>
        <v>0</v>
      </c>
      <c r="D140" s="354">
        <f t="shared" si="73"/>
        <v>0.45315379928682731</v>
      </c>
      <c r="E140" s="354">
        <f t="shared" si="73"/>
        <v>0.65477764710246611</v>
      </c>
      <c r="F140" s="354">
        <f t="shared" si="73"/>
        <v>0.71488023073446616</v>
      </c>
      <c r="G140" s="354">
        <f t="shared" si="73"/>
        <v>0.72505300244646609</v>
      </c>
      <c r="H140" s="354"/>
      <c r="I140" s="354">
        <f t="shared" si="73"/>
        <v>0.90572786423691831</v>
      </c>
      <c r="J140" s="354">
        <f t="shared" si="73"/>
        <v>0.8077520287824661</v>
      </c>
      <c r="K140" s="354">
        <f t="shared" si="73"/>
        <v>0.85041090860646618</v>
      </c>
      <c r="L140" s="354">
        <f t="shared" si="73"/>
        <v>0.93634762302246621</v>
      </c>
      <c r="M140" s="354"/>
      <c r="N140" s="352">
        <f t="shared" si="56"/>
        <v>0.71560000957521397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6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4">SUM(C135,C132,C127,C118,C111)+C141</f>
        <v>0</v>
      </c>
      <c r="D142" s="360">
        <f t="shared" si="74"/>
        <v>5.3269596004000004</v>
      </c>
      <c r="E142" s="360">
        <f t="shared" si="74"/>
        <v>7.6971087495000008</v>
      </c>
      <c r="F142" s="360">
        <f t="shared" si="74"/>
        <v>8.4036327495000016</v>
      </c>
      <c r="G142" s="360">
        <f t="shared" si="74"/>
        <v>8.5232167495000013</v>
      </c>
      <c r="H142" s="360">
        <f t="shared" si="74"/>
        <v>0</v>
      </c>
      <c r="I142" s="360">
        <f t="shared" si="74"/>
        <v>10.647104248799998</v>
      </c>
      <c r="J142" s="360">
        <f t="shared" si="74"/>
        <v>9.4953687495000008</v>
      </c>
      <c r="K142" s="360">
        <f t="shared" si="74"/>
        <v>9.9968367495000017</v>
      </c>
      <c r="L142" s="360">
        <f t="shared" si="74"/>
        <v>11.007048749500001</v>
      </c>
      <c r="M142" s="361"/>
      <c r="N142" s="362">
        <f t="shared" si="56"/>
        <v>8.4120939668878307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5">SUM(C144:C144)</f>
        <v>0</v>
      </c>
      <c r="D143" s="354">
        <f t="shared" si="75"/>
        <v>0.11097654935513321</v>
      </c>
      <c r="E143" s="354">
        <f t="shared" si="75"/>
        <v>0.16035386657833353</v>
      </c>
      <c r="F143" s="354">
        <f t="shared" si="75"/>
        <v>0.17507288107033353</v>
      </c>
      <c r="G143" s="354">
        <f t="shared" si="75"/>
        <v>0.17756417454233353</v>
      </c>
      <c r="H143" s="354"/>
      <c r="I143" s="354">
        <f t="shared" si="75"/>
        <v>0.22181112281525037</v>
      </c>
      <c r="J143" s="354">
        <f t="shared" si="75"/>
        <v>0.19781701715833352</v>
      </c>
      <c r="K143" s="354">
        <f t="shared" si="75"/>
        <v>0.20826410000233353</v>
      </c>
      <c r="L143" s="354">
        <f t="shared" si="75"/>
        <v>0.22930984659833353</v>
      </c>
      <c r="M143" s="354"/>
      <c r="N143" s="352">
        <f t="shared" si="56"/>
        <v>0.17524915361217419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6">0.020833*D142</f>
        <v>0.11097654935513321</v>
      </c>
      <c r="E144" s="246">
        <f t="shared" si="76"/>
        <v>0.16035386657833353</v>
      </c>
      <c r="F144" s="246">
        <f t="shared" si="76"/>
        <v>0.17507288107033353</v>
      </c>
      <c r="G144" s="246">
        <f t="shared" si="76"/>
        <v>0.17756417454233353</v>
      </c>
      <c r="H144" s="34"/>
      <c r="I144" s="246">
        <f t="shared" si="76"/>
        <v>0.22181112281525037</v>
      </c>
      <c r="J144" s="246">
        <f t="shared" si="76"/>
        <v>0.19781701715833352</v>
      </c>
      <c r="K144" s="246">
        <f t="shared" si="76"/>
        <v>0.20826410000233353</v>
      </c>
      <c r="L144" s="246">
        <f t="shared" si="76"/>
        <v>0.22930984659833353</v>
      </c>
      <c r="M144" s="39"/>
      <c r="N144" s="246">
        <f t="shared" si="56"/>
        <v>0.17524915361217419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0.34217724993169407</v>
      </c>
      <c r="E145" s="354">
        <f t="shared" ref="E145:L145" si="77">SUM(E146,E147)</f>
        <v>0.49442378052413261</v>
      </c>
      <c r="F145" s="354">
        <f t="shared" si="77"/>
        <v>0.53980734966413269</v>
      </c>
      <c r="G145" s="354">
        <f t="shared" si="77"/>
        <v>0.54748882790413256</v>
      </c>
      <c r="H145" s="354"/>
      <c r="I145" s="354">
        <f t="shared" si="77"/>
        <v>0.68391674142166792</v>
      </c>
      <c r="J145" s="354">
        <f t="shared" si="77"/>
        <v>0.60993501162413255</v>
      </c>
      <c r="K145" s="354">
        <f t="shared" si="77"/>
        <v>0.64214680860413265</v>
      </c>
      <c r="L145" s="354">
        <f t="shared" si="77"/>
        <v>0.70703777642413268</v>
      </c>
      <c r="M145" s="354"/>
      <c r="N145" s="352">
        <f t="shared" si="56"/>
        <v>0.54035085596303989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8">D144</f>
        <v>0.11097654935513321</v>
      </c>
      <c r="E146" s="39">
        <f>E144</f>
        <v>0.16035386657833353</v>
      </c>
      <c r="F146" s="39">
        <f t="shared" si="78"/>
        <v>0.17507288107033353</v>
      </c>
      <c r="G146" s="39">
        <f t="shared" si="78"/>
        <v>0.17756417454233353</v>
      </c>
      <c r="H146" s="39"/>
      <c r="I146" s="39">
        <f t="shared" si="78"/>
        <v>0.22181112281525037</v>
      </c>
      <c r="J146" s="39">
        <f t="shared" si="78"/>
        <v>0.19781701715833352</v>
      </c>
      <c r="K146" s="39">
        <f t="shared" si="78"/>
        <v>0.20826410000233353</v>
      </c>
      <c r="L146" s="39">
        <f t="shared" si="78"/>
        <v>0.22930984659833353</v>
      </c>
      <c r="M146" s="39"/>
      <c r="N146" s="39">
        <f t="shared" si="56"/>
        <v>0.17524915361217419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9">0.043402*D142</f>
        <v>0.23120070057656084</v>
      </c>
      <c r="E147" s="246">
        <f t="shared" si="79"/>
        <v>0.33406991394579905</v>
      </c>
      <c r="F147" s="246">
        <f t="shared" si="79"/>
        <v>0.3647344685937991</v>
      </c>
      <c r="G147" s="246">
        <f t="shared" si="79"/>
        <v>0.36992465336179908</v>
      </c>
      <c r="H147" s="34"/>
      <c r="I147" s="246">
        <f t="shared" si="79"/>
        <v>0.46210561860641752</v>
      </c>
      <c r="J147" s="246">
        <f t="shared" si="79"/>
        <v>0.41211799446579905</v>
      </c>
      <c r="K147" s="246">
        <f t="shared" si="79"/>
        <v>0.43388270860179912</v>
      </c>
      <c r="L147" s="246">
        <f t="shared" si="79"/>
        <v>0.47772792982579909</v>
      </c>
      <c r="M147" s="39"/>
      <c r="N147" s="246">
        <f t="shared" si="56"/>
        <v>0.36510170235086564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2.24E-2</v>
      </c>
      <c r="E148" s="509">
        <v>2.24E-2</v>
      </c>
      <c r="F148" s="509">
        <v>2.24E-2</v>
      </c>
      <c r="G148" s="509">
        <v>2.24E-2</v>
      </c>
      <c r="H148" s="509">
        <v>0</v>
      </c>
      <c r="I148" s="509">
        <v>2.24E-2</v>
      </c>
      <c r="J148" s="509">
        <v>2.24E-2</v>
      </c>
      <c r="K148" s="509">
        <v>2.24E-2</v>
      </c>
      <c r="L148" s="509">
        <v>2.24E-2</v>
      </c>
      <c r="M148" s="367"/>
      <c r="N148" s="368">
        <f t="shared" si="56"/>
        <v>2.24E-2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0">SUM(D140,D142,D148)</f>
        <v>5.8025133996868279</v>
      </c>
      <c r="E149" s="340">
        <f t="shared" si="80"/>
        <v>8.3742863966024661</v>
      </c>
      <c r="F149" s="340">
        <f t="shared" si="80"/>
        <v>9.1409129802344662</v>
      </c>
      <c r="G149" s="340">
        <f t="shared" si="80"/>
        <v>9.2706697519464658</v>
      </c>
      <c r="H149" s="340">
        <f t="shared" si="80"/>
        <v>0</v>
      </c>
      <c r="I149" s="340">
        <f t="shared" si="80"/>
        <v>11.575232113036916</v>
      </c>
      <c r="J149" s="340">
        <f t="shared" si="80"/>
        <v>10.325520778282467</v>
      </c>
      <c r="K149" s="340">
        <f t="shared" si="80"/>
        <v>10.869647658106468</v>
      </c>
      <c r="L149" s="340">
        <f t="shared" si="80"/>
        <v>11.965796372522467</v>
      </c>
      <c r="M149" s="369"/>
      <c r="N149" s="467">
        <f t="shared" si="56"/>
        <v>9.1500939764630438</v>
      </c>
      <c r="O149" t="s">
        <v>352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0.33809042173594728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20</v>
      </c>
      <c r="E155" s="1">
        <v>140</v>
      </c>
      <c r="F155" s="1">
        <v>0</v>
      </c>
      <c r="G155" s="1">
        <v>69</v>
      </c>
      <c r="H155" s="1">
        <v>0</v>
      </c>
      <c r="I155" s="1">
        <v>0</v>
      </c>
      <c r="J155" s="1">
        <v>53</v>
      </c>
      <c r="K155" s="1">
        <v>19</v>
      </c>
      <c r="L155" s="1">
        <v>62</v>
      </c>
      <c r="N155" s="1">
        <f>SUM(C155:L155)</f>
        <v>364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194279.88</v>
      </c>
      <c r="E157" s="505">
        <v>911373.49</v>
      </c>
      <c r="F157" s="504">
        <v>0</v>
      </c>
      <c r="G157" s="505">
        <v>331175.18</v>
      </c>
      <c r="H157" s="504">
        <v>0</v>
      </c>
      <c r="I157" s="502">
        <v>0</v>
      </c>
      <c r="J157" s="505">
        <v>300109.17</v>
      </c>
      <c r="K157" s="505">
        <v>81977.61</v>
      </c>
      <c r="L157" s="505">
        <v>266759.43</v>
      </c>
      <c r="M157" s="342"/>
      <c r="N157" s="344">
        <f>SUM(C157:L157)</f>
        <v>2091375.2899999998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0.98597999999999997</v>
      </c>
      <c r="D159" s="354">
        <f>SUM(D160:D164)</f>
        <v>1.320176</v>
      </c>
      <c r="E159" s="354">
        <f t="shared" ref="E159:G159" si="81">SUM(E160:E164)</f>
        <v>1.6323999999999999</v>
      </c>
      <c r="F159" s="354">
        <f t="shared" si="81"/>
        <v>0</v>
      </c>
      <c r="G159" s="354">
        <f t="shared" si="81"/>
        <v>2.4908040000000002</v>
      </c>
      <c r="H159" s="354"/>
      <c r="I159" s="354"/>
      <c r="J159" s="354">
        <f>SUM(J160:J164)</f>
        <v>3.3807559999999999</v>
      </c>
      <c r="K159" s="354">
        <f>SUM(K160:K164)</f>
        <v>4.0157800000000003</v>
      </c>
      <c r="L159" s="354">
        <f t="shared" ref="L159" si="82">SUM(L160:L164)</f>
        <v>5.4610719999999997</v>
      </c>
      <c r="M159" s="354"/>
      <c r="N159" s="352">
        <f>(C159*$C$157+D159*$D$157+E159*$E$157+F159*$F$157+G159*$G$157+H159*$H$157+I159*$I$157+J159*$J$157+K159*$K$157+L159*$L$157)/$N$157</f>
        <v>2.5702298363084708</v>
      </c>
    </row>
    <row r="160" spans="1:16" x14ac:dyDescent="0.3">
      <c r="A160" s="2" t="s">
        <v>3</v>
      </c>
      <c r="B160" t="s">
        <v>30</v>
      </c>
      <c r="C160" s="34">
        <v>0.66949999999999998</v>
      </c>
      <c r="D160" s="34">
        <v>0.90690000000000004</v>
      </c>
      <c r="E160" s="34">
        <v>1.0449999999999999</v>
      </c>
      <c r="F160" s="34">
        <v>0</v>
      </c>
      <c r="G160" s="34">
        <v>1.5701000000000001</v>
      </c>
      <c r="H160" s="34">
        <v>0</v>
      </c>
      <c r="I160" s="34"/>
      <c r="J160" s="34">
        <v>2.1863999999999999</v>
      </c>
      <c r="K160" s="34">
        <v>2.3995000000000002</v>
      </c>
      <c r="L160" s="34">
        <v>3.2818000000000001</v>
      </c>
      <c r="M160" s="34"/>
      <c r="N160" s="89">
        <f t="shared" ref="N160:N197" si="83">(C160*$C$157+D160*$D$157+E160*$E$157+F160*$F$157+G160*$G$157+H160*$H$157+I160*$I$157+J160*$J$157+K160*$K$157+L160*$L$157)/$N$157</f>
        <v>1.6164900930009556</v>
      </c>
    </row>
    <row r="161" spans="1:14" x14ac:dyDescent="0.3">
      <c r="A161" s="2" t="s">
        <v>4</v>
      </c>
      <c r="B161" t="s">
        <v>31</v>
      </c>
      <c r="C161" s="39">
        <f>C160*0.04</f>
        <v>2.6779999999999998E-2</v>
      </c>
      <c r="D161" s="39">
        <f t="shared" ref="D161:L161" si="84">D160*0.04</f>
        <v>3.6276000000000003E-2</v>
      </c>
      <c r="E161" s="39">
        <f t="shared" si="84"/>
        <v>4.1799999999999997E-2</v>
      </c>
      <c r="F161" s="39">
        <f t="shared" si="84"/>
        <v>0</v>
      </c>
      <c r="G161" s="39">
        <f t="shared" si="84"/>
        <v>6.2803999999999999E-2</v>
      </c>
      <c r="H161" s="39"/>
      <c r="I161" s="39"/>
      <c r="J161" s="39">
        <f t="shared" si="84"/>
        <v>8.7455999999999992E-2</v>
      </c>
      <c r="K161" s="39">
        <f t="shared" si="84"/>
        <v>9.598000000000001E-2</v>
      </c>
      <c r="L161" s="39">
        <f t="shared" si="84"/>
        <v>0.131272</v>
      </c>
      <c r="M161" s="34"/>
      <c r="N161" s="89">
        <f t="shared" si="83"/>
        <v>6.465960372003822E-2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2.2700000000000001E-2</v>
      </c>
      <c r="E162" s="34">
        <v>3.2500000000000001E-2</v>
      </c>
      <c r="F162" s="34">
        <v>0</v>
      </c>
      <c r="G162" s="34">
        <v>2.53E-2</v>
      </c>
      <c r="H162" s="34">
        <v>0</v>
      </c>
      <c r="I162" s="34">
        <v>0</v>
      </c>
      <c r="J162" s="34">
        <v>5.9799999999999999E-2</v>
      </c>
      <c r="K162" s="34">
        <v>9.4700000000000006E-2</v>
      </c>
      <c r="L162" s="34">
        <v>5.8200000000000002E-2</v>
      </c>
      <c r="M162" s="34"/>
      <c r="N162" s="89">
        <f t="shared" si="83"/>
        <v>3.9994605948509607E-2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3"/>
        <v>0.24755432898702748</v>
      </c>
    </row>
    <row r="164" spans="1:14" x14ac:dyDescent="0.3">
      <c r="A164" s="2" t="s">
        <v>6</v>
      </c>
      <c r="B164" t="s">
        <v>33</v>
      </c>
      <c r="C164" s="34">
        <v>0.1777</v>
      </c>
      <c r="D164" s="34">
        <v>0.1895</v>
      </c>
      <c r="E164" s="34">
        <v>0.29870000000000002</v>
      </c>
      <c r="F164" s="34">
        <v>0</v>
      </c>
      <c r="G164" s="34">
        <v>0.5827</v>
      </c>
      <c r="H164" s="34">
        <v>0</v>
      </c>
      <c r="I164" s="34">
        <v>0</v>
      </c>
      <c r="J164" s="34">
        <v>0.75019999999999998</v>
      </c>
      <c r="K164" s="34">
        <v>1.1287</v>
      </c>
      <c r="L164" s="34">
        <v>1.6394</v>
      </c>
      <c r="M164" s="34"/>
      <c r="N164" s="89">
        <f t="shared" si="83"/>
        <v>0.60153120465193988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3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5">SUM(C167:C169,C173:C174)</f>
        <v>3.7196330017000001</v>
      </c>
      <c r="D166" s="354">
        <f t="shared" si="85"/>
        <v>3.7196330017000001</v>
      </c>
      <c r="E166" s="354">
        <f t="shared" si="85"/>
        <v>5.8075439447999999</v>
      </c>
      <c r="F166" s="354">
        <f t="shared" si="85"/>
        <v>0</v>
      </c>
      <c r="G166" s="354">
        <f t="shared" si="85"/>
        <v>5.8075439447999999</v>
      </c>
      <c r="H166" s="354"/>
      <c r="I166" s="354"/>
      <c r="J166" s="354">
        <f>SUM(J167:J169,J173:J174)</f>
        <v>5.8075439447999999</v>
      </c>
      <c r="K166" s="354">
        <f>SUM(K167:K169,K173:K174)</f>
        <v>5.8075439447999999</v>
      </c>
      <c r="L166" s="354">
        <f>SUM(L167:L169,L173:L174)</f>
        <v>5.8075439447999999</v>
      </c>
      <c r="M166" s="351"/>
      <c r="N166" s="352">
        <f t="shared" si="83"/>
        <v>5.6078948007936065</v>
      </c>
    </row>
    <row r="167" spans="1:14" x14ac:dyDescent="0.3">
      <c r="A167" s="2" t="s">
        <v>115</v>
      </c>
      <c r="B167" t="s">
        <v>114</v>
      </c>
      <c r="C167" s="34">
        <v>1.9869000000000001</v>
      </c>
      <c r="D167" s="34">
        <v>1.9869000000000001</v>
      </c>
      <c r="E167" s="34">
        <v>3.0135999999999998</v>
      </c>
      <c r="F167" s="34">
        <v>0</v>
      </c>
      <c r="G167" s="34">
        <v>3.0135999999999998</v>
      </c>
      <c r="H167" s="34">
        <v>0</v>
      </c>
      <c r="I167" s="34">
        <v>0</v>
      </c>
      <c r="J167" s="34">
        <v>3.0135999999999998</v>
      </c>
      <c r="K167" s="34">
        <v>3.0135999999999998</v>
      </c>
      <c r="L167" s="34">
        <v>3.0135999999999998</v>
      </c>
      <c r="M167" s="39"/>
      <c r="N167" s="89">
        <f t="shared" si="83"/>
        <v>2.9154254218031812</v>
      </c>
    </row>
    <row r="168" spans="1:14" x14ac:dyDescent="0.3">
      <c r="A168" s="2" t="s">
        <v>116</v>
      </c>
      <c r="B168" t="s">
        <v>117</v>
      </c>
      <c r="C168" s="39">
        <f>C167*0.423893</f>
        <v>0.84223300170000004</v>
      </c>
      <c r="D168" s="39">
        <f>D167*0.423893</f>
        <v>0.84223300170000004</v>
      </c>
      <c r="E168" s="39">
        <f t="shared" ref="E168:F168" si="86">E167*0.423893</f>
        <v>1.2774439447999999</v>
      </c>
      <c r="F168" s="39">
        <f t="shared" si="86"/>
        <v>0</v>
      </c>
      <c r="G168" s="39">
        <f t="shared" ref="G168" si="87">G167*0.423893</f>
        <v>1.2774439447999999</v>
      </c>
      <c r="H168" s="39"/>
      <c r="I168" s="39"/>
      <c r="J168" s="39">
        <f t="shared" ref="J168:K168" si="88">J167*0.423893</f>
        <v>1.2774439447999999</v>
      </c>
      <c r="K168" s="39">
        <f t="shared" si="88"/>
        <v>1.2774439447999999</v>
      </c>
      <c r="L168" s="39">
        <f t="shared" ref="L168" si="89">L167*0.423893</f>
        <v>1.2774439447999999</v>
      </c>
      <c r="M168" s="39"/>
      <c r="N168" s="89">
        <f t="shared" si="83"/>
        <v>1.2358284283244159</v>
      </c>
    </row>
    <row r="169" spans="1:14" x14ac:dyDescent="0.3">
      <c r="A169" s="280" t="s">
        <v>8</v>
      </c>
      <c r="B169" s="1" t="s">
        <v>35</v>
      </c>
      <c r="C169" s="43">
        <f t="shared" ref="C169:E169" si="90">SUM(C170:C172)</f>
        <v>0.64500000000000002</v>
      </c>
      <c r="D169" s="43">
        <f t="shared" ref="D169" si="91">SUM(D170:D172)</f>
        <v>0.64500000000000002</v>
      </c>
      <c r="E169" s="43">
        <f t="shared" si="90"/>
        <v>1.1331</v>
      </c>
      <c r="F169" s="43">
        <f t="shared" ref="F169" si="92">SUM(F170:F172)</f>
        <v>0</v>
      </c>
      <c r="G169" s="43">
        <f t="shared" ref="G169" si="93">SUM(G170:G172)</f>
        <v>1.1331</v>
      </c>
      <c r="H169" s="43"/>
      <c r="I169" s="43"/>
      <c r="J169" s="43">
        <f t="shared" ref="J169:K169" si="94">SUM(J170:J172)</f>
        <v>1.1331</v>
      </c>
      <c r="K169" s="43">
        <f t="shared" si="94"/>
        <v>1.1331</v>
      </c>
      <c r="L169" s="43">
        <f t="shared" ref="L169" si="95">SUM(L170:L172)</f>
        <v>1.1331</v>
      </c>
      <c r="M169" s="43"/>
      <c r="N169" s="75">
        <f t="shared" si="83"/>
        <v>1.0864271533867076</v>
      </c>
    </row>
    <row r="170" spans="1:14" x14ac:dyDescent="0.3">
      <c r="A170" s="2" t="s">
        <v>9</v>
      </c>
      <c r="B170" t="s">
        <v>108</v>
      </c>
      <c r="C170" s="34">
        <v>0.57609999999999995</v>
      </c>
      <c r="D170" s="34">
        <v>0.57609999999999995</v>
      </c>
      <c r="E170" s="34">
        <v>1.0121</v>
      </c>
      <c r="F170" s="34">
        <v>0</v>
      </c>
      <c r="G170" s="34">
        <v>1.0121</v>
      </c>
      <c r="H170" s="34">
        <v>0</v>
      </c>
      <c r="I170" s="34">
        <v>0</v>
      </c>
      <c r="J170" s="34">
        <v>1.0121</v>
      </c>
      <c r="K170" s="34">
        <v>1.0121</v>
      </c>
      <c r="L170" s="34">
        <v>1.0121</v>
      </c>
      <c r="M170" s="39"/>
      <c r="N170" s="89">
        <f t="shared" si="83"/>
        <v>0.97040903273223622</v>
      </c>
    </row>
    <row r="171" spans="1:14" x14ac:dyDescent="0.3">
      <c r="A171" s="2" t="s">
        <v>10</v>
      </c>
      <c r="B171" t="s">
        <v>109</v>
      </c>
      <c r="C171" s="34">
        <v>6.1100000000000002E-2</v>
      </c>
      <c r="D171" s="34">
        <v>6.1100000000000002E-2</v>
      </c>
      <c r="E171" s="34">
        <v>0.10730000000000001</v>
      </c>
      <c r="F171" s="34">
        <v>0</v>
      </c>
      <c r="G171" s="34">
        <v>0.10730000000000001</v>
      </c>
      <c r="H171" s="34">
        <v>0</v>
      </c>
      <c r="I171" s="34">
        <v>0</v>
      </c>
      <c r="J171" s="34">
        <v>0.10730000000000001</v>
      </c>
      <c r="K171" s="34">
        <v>0.10730000000000001</v>
      </c>
      <c r="L171" s="34">
        <v>0.10730000000000001</v>
      </c>
      <c r="M171" s="39"/>
      <c r="N171" s="89">
        <f t="shared" si="83"/>
        <v>0.10288228741337001</v>
      </c>
    </row>
    <row r="172" spans="1:14" x14ac:dyDescent="0.3">
      <c r="A172" s="2" t="s">
        <v>11</v>
      </c>
      <c r="B172" t="s">
        <v>110</v>
      </c>
      <c r="C172" s="34">
        <v>7.7999999999999996E-3</v>
      </c>
      <c r="D172" s="34">
        <v>7.7999999999999996E-3</v>
      </c>
      <c r="E172" s="34">
        <v>1.37E-2</v>
      </c>
      <c r="F172" s="34">
        <v>0</v>
      </c>
      <c r="G172" s="34">
        <v>1.37E-2</v>
      </c>
      <c r="H172" s="34">
        <v>0</v>
      </c>
      <c r="I172" s="34">
        <v>0</v>
      </c>
      <c r="J172" s="34">
        <v>1.37E-2</v>
      </c>
      <c r="K172" s="34">
        <v>1.37E-2</v>
      </c>
      <c r="L172" s="34">
        <v>1.37E-2</v>
      </c>
      <c r="M172" s="39"/>
      <c r="N172" s="89">
        <f t="shared" si="83"/>
        <v>1.3135833241101362E-2</v>
      </c>
    </row>
    <row r="173" spans="1:14" x14ac:dyDescent="0.3">
      <c r="A173" s="595" t="s">
        <v>14</v>
      </c>
      <c r="B173" t="s">
        <v>118</v>
      </c>
      <c r="C173" s="34">
        <v>0.186</v>
      </c>
      <c r="D173" s="34">
        <v>0.186</v>
      </c>
      <c r="E173" s="34">
        <v>0.29310000000000003</v>
      </c>
      <c r="F173" s="34">
        <v>0</v>
      </c>
      <c r="G173" s="34">
        <v>0.29310000000000003</v>
      </c>
      <c r="H173" s="34">
        <v>0</v>
      </c>
      <c r="I173" s="34">
        <v>0</v>
      </c>
      <c r="J173" s="34">
        <v>0.29310000000000003</v>
      </c>
      <c r="K173" s="34">
        <v>0.29310000000000003</v>
      </c>
      <c r="L173" s="34">
        <v>0.29310000000000003</v>
      </c>
      <c r="M173" s="39"/>
      <c r="N173" s="89">
        <f t="shared" si="83"/>
        <v>0.28285893900372133</v>
      </c>
    </row>
    <row r="174" spans="1:14" x14ac:dyDescent="0.3">
      <c r="A174" s="595"/>
      <c r="B174" t="s">
        <v>117</v>
      </c>
      <c r="C174" s="34">
        <v>5.9499999999999997E-2</v>
      </c>
      <c r="D174" s="34">
        <v>5.9499999999999997E-2</v>
      </c>
      <c r="E174" s="34">
        <v>9.0300000000000005E-2</v>
      </c>
      <c r="F174" s="34">
        <v>0</v>
      </c>
      <c r="G174" s="34">
        <v>9.0300000000000005E-2</v>
      </c>
      <c r="H174" s="34">
        <v>0</v>
      </c>
      <c r="I174" s="34">
        <v>0</v>
      </c>
      <c r="J174" s="34">
        <v>9.0300000000000005E-2</v>
      </c>
      <c r="K174" s="34">
        <v>9.0300000000000005E-2</v>
      </c>
      <c r="L174" s="34">
        <v>9.0300000000000005E-2</v>
      </c>
      <c r="M174" s="39"/>
      <c r="N174" s="89">
        <f t="shared" si="83"/>
        <v>8.7354858275579997E-2</v>
      </c>
    </row>
    <row r="175" spans="1:14" x14ac:dyDescent="0.3">
      <c r="A175" s="349">
        <v>6</v>
      </c>
      <c r="B175" s="350" t="s">
        <v>42</v>
      </c>
      <c r="C175" s="354">
        <f>SUM(C176:C177)</f>
        <v>0.41139999999999999</v>
      </c>
      <c r="D175" s="354">
        <f>SUM(D176:D177)</f>
        <v>0.41139999999999999</v>
      </c>
      <c r="E175" s="354">
        <f t="shared" ref="E175:F175" si="96">SUM(E176:E177)</f>
        <v>0.53</v>
      </c>
      <c r="F175" s="354">
        <f t="shared" si="96"/>
        <v>0</v>
      </c>
      <c r="G175" s="354">
        <f t="shared" ref="G175" si="97">SUM(G176:G177)</f>
        <v>0.53</v>
      </c>
      <c r="H175" s="354"/>
      <c r="I175" s="354"/>
      <c r="J175" s="354">
        <f t="shared" ref="J175:K175" si="98">SUM(J176:J177)</f>
        <v>0.53</v>
      </c>
      <c r="K175" s="354">
        <f t="shared" si="98"/>
        <v>0.53</v>
      </c>
      <c r="L175" s="354">
        <f t="shared" ref="L175" si="99">SUM(L176:L177)</f>
        <v>0.53</v>
      </c>
      <c r="M175" s="354"/>
      <c r="N175" s="352">
        <f t="shared" si="83"/>
        <v>0.51865929193129179</v>
      </c>
    </row>
    <row r="176" spans="1:14" x14ac:dyDescent="0.3">
      <c r="A176" s="2" t="s">
        <v>15</v>
      </c>
      <c r="B176" t="s">
        <v>43</v>
      </c>
      <c r="C176" s="34">
        <v>0.2112</v>
      </c>
      <c r="D176" s="34">
        <v>0.2112</v>
      </c>
      <c r="E176" s="34">
        <v>0.32979999999999998</v>
      </c>
      <c r="F176" s="34">
        <v>0</v>
      </c>
      <c r="G176" s="34">
        <v>0.32979999999999998</v>
      </c>
      <c r="H176" s="34">
        <v>0</v>
      </c>
      <c r="I176" s="34">
        <v>0</v>
      </c>
      <c r="J176" s="34">
        <v>0.32979999999999998</v>
      </c>
      <c r="K176" s="34">
        <v>0.32979999999999998</v>
      </c>
      <c r="L176" s="34">
        <v>0.32979999999999998</v>
      </c>
      <c r="M176" s="39"/>
      <c r="N176" s="89">
        <f t="shared" si="83"/>
        <v>0.31845929193129174</v>
      </c>
    </row>
    <row r="177" spans="1:16" x14ac:dyDescent="0.3">
      <c r="A177" s="2" t="s">
        <v>16</v>
      </c>
      <c r="B177" t="s">
        <v>44</v>
      </c>
      <c r="C177" s="34">
        <v>0.20019999999999999</v>
      </c>
      <c r="D177" s="34">
        <v>0.20019999999999999</v>
      </c>
      <c r="E177" s="34">
        <v>0.20019999999999999</v>
      </c>
      <c r="F177" s="34">
        <v>0</v>
      </c>
      <c r="G177" s="34">
        <v>0.20019999999999999</v>
      </c>
      <c r="H177" s="34">
        <v>0</v>
      </c>
      <c r="I177" s="34">
        <v>0</v>
      </c>
      <c r="J177" s="34">
        <v>0.20019999999999999</v>
      </c>
      <c r="K177" s="34">
        <v>0.20019999999999999</v>
      </c>
      <c r="L177" s="34">
        <v>0.20019999999999999</v>
      </c>
      <c r="M177" s="39"/>
      <c r="N177" s="89">
        <f t="shared" si="83"/>
        <v>0.20019999999999999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3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3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0">SUM(E181:E182)</f>
        <v>0</v>
      </c>
      <c r="F180" s="354">
        <f t="shared" si="100"/>
        <v>0</v>
      </c>
      <c r="G180" s="354">
        <f t="shared" si="100"/>
        <v>0</v>
      </c>
      <c r="H180" s="354"/>
      <c r="I180" s="354"/>
      <c r="J180" s="354">
        <f t="shared" si="100"/>
        <v>0</v>
      </c>
      <c r="K180" s="354">
        <f t="shared" si="100"/>
        <v>0</v>
      </c>
      <c r="L180" s="354">
        <f t="shared" si="100"/>
        <v>0</v>
      </c>
      <c r="M180" s="354"/>
      <c r="N180" s="352">
        <f t="shared" si="83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3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3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1">SUM(E184:E187)</f>
        <v>0</v>
      </c>
      <c r="F183" s="354">
        <f t="shared" si="101"/>
        <v>0</v>
      </c>
      <c r="G183" s="354">
        <f t="shared" si="101"/>
        <v>0</v>
      </c>
      <c r="H183" s="354"/>
      <c r="I183" s="354"/>
      <c r="J183" s="354">
        <f t="shared" si="101"/>
        <v>0</v>
      </c>
      <c r="K183" s="354">
        <f t="shared" si="101"/>
        <v>0</v>
      </c>
      <c r="L183" s="354">
        <f t="shared" si="101"/>
        <v>0</v>
      </c>
      <c r="M183" s="354"/>
      <c r="N183" s="352">
        <f t="shared" si="83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3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3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3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3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2">SUM(C191,C193)</f>
        <v>0.43529406202861565</v>
      </c>
      <c r="D188" s="354">
        <f t="shared" si="102"/>
        <v>0.46372344735661569</v>
      </c>
      <c r="E188" s="354">
        <f t="shared" si="102"/>
        <v>0.67798719149624631</v>
      </c>
      <c r="F188" s="354">
        <f t="shared" si="102"/>
        <v>0</v>
      </c>
      <c r="G188" s="354">
        <f t="shared" si="102"/>
        <v>0.75100990296824655</v>
      </c>
      <c r="H188" s="354"/>
      <c r="I188" s="354"/>
      <c r="J188" s="354">
        <f>SUM(J191,J193)</f>
        <v>0.82671633970424641</v>
      </c>
      <c r="K188" s="354">
        <f>SUM(K191,K193)</f>
        <v>0.88073656133624645</v>
      </c>
      <c r="L188" s="354">
        <f>SUM(L191,L193)</f>
        <v>1.0036846611922465</v>
      </c>
      <c r="M188" s="354"/>
      <c r="N188" s="352">
        <f t="shared" si="83"/>
        <v>0.73981801527501068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3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3">SUM(C183,C180,C175,C166,C159)+C189</f>
        <v>5.1170130017000002</v>
      </c>
      <c r="D190" s="360">
        <f t="shared" si="103"/>
        <v>5.4512090017000006</v>
      </c>
      <c r="E190" s="360">
        <f t="shared" si="103"/>
        <v>7.9699439447999998</v>
      </c>
      <c r="F190" s="360">
        <f t="shared" si="103"/>
        <v>0</v>
      </c>
      <c r="G190" s="360">
        <f t="shared" si="103"/>
        <v>8.8283479448000008</v>
      </c>
      <c r="H190" s="360">
        <f t="shared" si="103"/>
        <v>0</v>
      </c>
      <c r="I190" s="360">
        <f t="shared" si="103"/>
        <v>0</v>
      </c>
      <c r="J190" s="360">
        <f t="shared" si="103"/>
        <v>9.7182999448</v>
      </c>
      <c r="K190" s="360">
        <f t="shared" si="103"/>
        <v>10.3533239448</v>
      </c>
      <c r="L190" s="360">
        <f t="shared" si="103"/>
        <v>11.7986159448</v>
      </c>
      <c r="M190" s="361"/>
      <c r="N190" s="362">
        <f t="shared" si="83"/>
        <v>8.6967839290333675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4">SUM(C192:C192)</f>
        <v>0.10660273186441611</v>
      </c>
      <c r="D191" s="354">
        <f t="shared" si="104"/>
        <v>0.11356503713241611</v>
      </c>
      <c r="E191" s="354">
        <f t="shared" si="104"/>
        <v>0.16603784220201839</v>
      </c>
      <c r="F191" s="354">
        <f t="shared" si="104"/>
        <v>0</v>
      </c>
      <c r="G191" s="354">
        <f t="shared" si="104"/>
        <v>0.18392097273401842</v>
      </c>
      <c r="H191" s="354"/>
      <c r="I191" s="354"/>
      <c r="J191" s="354">
        <f>SUM(J192:J192)</f>
        <v>0.2024613427500184</v>
      </c>
      <c r="K191" s="354">
        <f>SUM(K192:K192)</f>
        <v>0.21569079774201841</v>
      </c>
      <c r="L191" s="354">
        <f>SUM(L192:L192)</f>
        <v>0.24580056597801841</v>
      </c>
      <c r="M191" s="354"/>
      <c r="N191" s="352">
        <f t="shared" si="83"/>
        <v>0.18118009959355222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5">0.020833*C190</f>
        <v>0.10660273186441611</v>
      </c>
      <c r="D192" s="246">
        <f t="shared" si="105"/>
        <v>0.11356503713241611</v>
      </c>
      <c r="E192" s="246">
        <f t="shared" si="105"/>
        <v>0.16603784220201839</v>
      </c>
      <c r="F192" s="246">
        <f t="shared" si="105"/>
        <v>0</v>
      </c>
      <c r="G192" s="246">
        <f t="shared" si="105"/>
        <v>0.18392097273401842</v>
      </c>
      <c r="H192" s="34"/>
      <c r="I192" s="39"/>
      <c r="J192" s="246">
        <f>0.020833*J190</f>
        <v>0.2024613427500184</v>
      </c>
      <c r="K192" s="246">
        <f t="shared" ref="K192:L192" si="106">0.020833*K190</f>
        <v>0.21569079774201841</v>
      </c>
      <c r="L192" s="246">
        <f t="shared" si="106"/>
        <v>0.24580056597801841</v>
      </c>
      <c r="M192" s="39"/>
      <c r="N192" s="246">
        <f t="shared" si="83"/>
        <v>0.18118009959355222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0.32869133016419955</v>
      </c>
      <c r="D193" s="354">
        <f>SUM(D194,D195)</f>
        <v>0.35015841022419958</v>
      </c>
      <c r="E193" s="354">
        <f t="shared" ref="E193:L193" si="107">SUM(E194,E195)</f>
        <v>0.51194934929422797</v>
      </c>
      <c r="F193" s="354">
        <f t="shared" si="107"/>
        <v>0</v>
      </c>
      <c r="G193" s="354">
        <f t="shared" si="107"/>
        <v>0.56708893023422813</v>
      </c>
      <c r="H193" s="354"/>
      <c r="I193" s="354"/>
      <c r="J193" s="354">
        <f t="shared" si="107"/>
        <v>0.62425499695422804</v>
      </c>
      <c r="K193" s="354">
        <f t="shared" si="107"/>
        <v>0.66504576359422807</v>
      </c>
      <c r="L193" s="354">
        <f t="shared" si="107"/>
        <v>0.75788409521422806</v>
      </c>
      <c r="M193" s="354"/>
      <c r="N193" s="352">
        <f t="shared" si="83"/>
        <v>0.5586379156814586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0.10660273186441611</v>
      </c>
      <c r="D194" s="39">
        <f t="shared" ref="D194:L194" si="108">D192</f>
        <v>0.11356503713241611</v>
      </c>
      <c r="E194" s="39">
        <f t="shared" si="108"/>
        <v>0.16603784220201839</v>
      </c>
      <c r="F194" s="39">
        <f t="shared" si="108"/>
        <v>0</v>
      </c>
      <c r="G194" s="39">
        <f>G192</f>
        <v>0.18392097273401842</v>
      </c>
      <c r="H194" s="39"/>
      <c r="I194" s="39"/>
      <c r="J194" s="39">
        <f t="shared" si="108"/>
        <v>0.2024613427500184</v>
      </c>
      <c r="K194" s="39">
        <f t="shared" si="108"/>
        <v>0.21569079774201841</v>
      </c>
      <c r="L194" s="39">
        <f t="shared" si="108"/>
        <v>0.24580056597801841</v>
      </c>
      <c r="M194" s="39"/>
      <c r="N194" s="246">
        <f t="shared" si="83"/>
        <v>0.18118009959355222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0.22208859829978342</v>
      </c>
      <c r="D195" s="246">
        <f t="shared" ref="D195:G195" si="109">0.043402*D190</f>
        <v>0.23659337309178344</v>
      </c>
      <c r="E195" s="246">
        <f t="shared" si="109"/>
        <v>0.34591150709220964</v>
      </c>
      <c r="F195" s="246">
        <f t="shared" si="109"/>
        <v>0</v>
      </c>
      <c r="G195" s="246">
        <f t="shared" si="109"/>
        <v>0.38316795750020965</v>
      </c>
      <c r="H195" s="34"/>
      <c r="I195" s="34"/>
      <c r="J195" s="246">
        <f t="shared" ref="J195:L195" si="110">0.043402*J190</f>
        <v>0.42179365420420961</v>
      </c>
      <c r="K195" s="246">
        <f t="shared" si="110"/>
        <v>0.44935496585220963</v>
      </c>
      <c r="L195" s="246">
        <f t="shared" si="110"/>
        <v>0.51208352923620959</v>
      </c>
      <c r="M195" s="39"/>
      <c r="N195" s="246">
        <f t="shared" si="83"/>
        <v>0.37745781608790629</v>
      </c>
      <c r="O195" s="246"/>
    </row>
    <row r="196" spans="1:16" ht="28.8" x14ac:dyDescent="0.3">
      <c r="A196" s="370">
        <v>10</v>
      </c>
      <c r="B196" s="371" t="s">
        <v>134</v>
      </c>
      <c r="C196" s="510">
        <v>2.3699999999999999E-2</v>
      </c>
      <c r="D196" s="510">
        <v>2.3699999999999999E-2</v>
      </c>
      <c r="E196" s="510">
        <v>2.3699999999999999E-2</v>
      </c>
      <c r="F196" s="510">
        <v>0</v>
      </c>
      <c r="G196" s="510">
        <v>2.3699999999999999E-2</v>
      </c>
      <c r="H196" s="510">
        <v>0</v>
      </c>
      <c r="I196" s="510">
        <v>0</v>
      </c>
      <c r="J196" s="510">
        <v>2.3699999999999999E-2</v>
      </c>
      <c r="K196" s="510">
        <v>2.3699999999999999E-2</v>
      </c>
      <c r="L196" s="510">
        <v>2.3699999999999999E-2</v>
      </c>
      <c r="M196" s="373"/>
      <c r="N196" s="374">
        <f t="shared" si="83"/>
        <v>2.3700000000000002E-2</v>
      </c>
    </row>
    <row r="197" spans="1:16" ht="18" x14ac:dyDescent="0.3">
      <c r="A197" s="579" t="s">
        <v>60</v>
      </c>
      <c r="B197" s="579"/>
      <c r="C197" s="340">
        <f>SUM(C188,C190,C196)</f>
        <v>5.5760070637286159</v>
      </c>
      <c r="D197" s="340">
        <f t="shared" ref="D197:L197" si="111">SUM(D188,D190,D196)</f>
        <v>5.938632449056616</v>
      </c>
      <c r="E197" s="340">
        <f t="shared" si="111"/>
        <v>8.6716311362962468</v>
      </c>
      <c r="F197" s="340">
        <f t="shared" si="111"/>
        <v>0</v>
      </c>
      <c r="G197" s="340">
        <f t="shared" si="111"/>
        <v>9.6030578477682464</v>
      </c>
      <c r="H197" s="340">
        <f t="shared" si="111"/>
        <v>0</v>
      </c>
      <c r="I197" s="340">
        <f t="shared" si="111"/>
        <v>0</v>
      </c>
      <c r="J197" s="340">
        <f t="shared" si="111"/>
        <v>10.568716284504246</v>
      </c>
      <c r="K197" s="340">
        <f t="shared" si="111"/>
        <v>11.257760506136245</v>
      </c>
      <c r="L197" s="340">
        <f t="shared" si="111"/>
        <v>12.826000605992247</v>
      </c>
      <c r="M197" s="356"/>
      <c r="N197" s="467">
        <f t="shared" si="83"/>
        <v>9.4603019443083785</v>
      </c>
      <c r="O197" t="s">
        <v>353</v>
      </c>
      <c r="P197"/>
    </row>
    <row r="198" spans="1:16" ht="15.6" x14ac:dyDescent="0.3">
      <c r="L198" s="336" t="s">
        <v>150</v>
      </c>
      <c r="N198" s="337">
        <f>N197/SUM($N$101,$N$149,$N$197)</f>
        <v>0.34955241796729319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C5D3-27EE-4737-BBD9-D4847069DA99}">
  <dimension ref="A1:P204"/>
  <sheetViews>
    <sheetView topLeftCell="A61" zoomScale="80" zoomScaleNormal="80" workbookViewId="0">
      <selection activeCell="A2" sqref="A1:T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354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101</v>
      </c>
      <c r="E5" s="417">
        <f t="shared" si="0"/>
        <v>317</v>
      </c>
      <c r="F5" s="417">
        <f t="shared" si="0"/>
        <v>5</v>
      </c>
      <c r="G5" s="417">
        <f t="shared" si="0"/>
        <v>202</v>
      </c>
      <c r="H5" s="456">
        <f t="shared" si="0"/>
        <v>0</v>
      </c>
      <c r="I5" s="417">
        <f t="shared" si="0"/>
        <v>19</v>
      </c>
      <c r="J5" s="417">
        <f t="shared" si="0"/>
        <v>179</v>
      </c>
      <c r="K5" s="417">
        <f t="shared" si="0"/>
        <v>33</v>
      </c>
      <c r="L5" s="417">
        <f t="shared" si="0"/>
        <v>139</v>
      </c>
      <c r="M5" s="604">
        <f>SUM(C5:L5)</f>
        <v>996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994815.5</v>
      </c>
      <c r="E7" s="401">
        <f t="shared" si="0"/>
        <v>2110056.35</v>
      </c>
      <c r="F7" s="401">
        <f t="shared" si="0"/>
        <v>19831.599999999999</v>
      </c>
      <c r="G7" s="401">
        <f t="shared" si="0"/>
        <v>1054945.6300000001</v>
      </c>
      <c r="H7" s="401">
        <f t="shared" si="0"/>
        <v>0</v>
      </c>
      <c r="I7" s="401">
        <f t="shared" si="0"/>
        <v>132903.32</v>
      </c>
      <c r="J7" s="401">
        <f t="shared" si="0"/>
        <v>1007498.6199999999</v>
      </c>
      <c r="K7" s="401">
        <f t="shared" si="0"/>
        <v>155357.34</v>
      </c>
      <c r="L7" s="401">
        <f t="shared" si="0"/>
        <v>634380.54</v>
      </c>
      <c r="M7" s="610">
        <f>SUM(C7:L7)</f>
        <v>6115679.4500000011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1.048632</v>
      </c>
      <c r="D9" s="405">
        <f t="shared" ref="D9:L9" si="1">SUM(D10:D15)</f>
        <v>1.4317826556290689</v>
      </c>
      <c r="E9" s="405">
        <f t="shared" si="1"/>
        <v>1.7402914663128879</v>
      </c>
      <c r="F9" s="405">
        <f t="shared" si="1"/>
        <v>2.598117729070776</v>
      </c>
      <c r="G9" s="405">
        <f t="shared" si="1"/>
        <v>2.5909531388130782</v>
      </c>
      <c r="H9" s="405">
        <f t="shared" si="1"/>
        <v>0</v>
      </c>
      <c r="I9" s="405">
        <f t="shared" si="1"/>
        <v>2.982528205115869</v>
      </c>
      <c r="J9" s="405">
        <f t="shared" si="1"/>
        <v>3.6054949288729348</v>
      </c>
      <c r="K9" s="405">
        <f t="shared" si="1"/>
        <v>4.2203795857004245</v>
      </c>
      <c r="L9" s="405">
        <f t="shared" si="1"/>
        <v>5.336751205125176</v>
      </c>
      <c r="M9" s="603">
        <f>SUM(M10:N15)</f>
        <v>2.6092940994793405</v>
      </c>
      <c r="N9" s="603"/>
      <c r="O9" s="406">
        <f t="shared" ref="O9:O47" si="2">M9/$M$47</f>
        <v>0.29023258667642982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0.99324671640017659</v>
      </c>
      <c r="E10" s="422">
        <f t="shared" si="4"/>
        <v>1.1444744836710168</v>
      </c>
      <c r="F10" s="422">
        <f t="shared" si="4"/>
        <v>1.6353492479678897</v>
      </c>
      <c r="G10" s="422">
        <f t="shared" si="4"/>
        <v>1.7196618671864634</v>
      </c>
      <c r="H10" s="422">
        <f>IF(H$7 &gt; 0,(H64*H$61+H112*H$109+H160*H$157)/(SUM(H$157,H$109,H$61)),0)</f>
        <v>0</v>
      </c>
      <c r="I10" s="422">
        <f t="shared" si="4"/>
        <v>1.3910947315612581</v>
      </c>
      <c r="J10" s="422">
        <f t="shared" si="4"/>
        <v>2.3946438148590219</v>
      </c>
      <c r="K10" s="422">
        <f t="shared" si="4"/>
        <v>2.6526326439935186</v>
      </c>
      <c r="L10" s="422">
        <f t="shared" si="4"/>
        <v>3.219630670140039</v>
      </c>
      <c r="M10" s="600">
        <f t="shared" ref="M10:M15" si="5">(N64*$N$61+N112*$N$109+N160*$N$157)/$M$7</f>
        <v>1.6851704395039866</v>
      </c>
      <c r="N10" s="600"/>
      <c r="O10" s="423">
        <f t="shared" si="2"/>
        <v>0.18744202723084821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2.9331999999999997E-2</v>
      </c>
      <c r="D11" s="440">
        <f t="shared" si="4"/>
        <v>3.972986865600707E-2</v>
      </c>
      <c r="E11" s="440">
        <f t="shared" si="4"/>
        <v>4.5778979346840665E-2</v>
      </c>
      <c r="F11" s="440">
        <f t="shared" si="4"/>
        <v>6.5413969918715592E-2</v>
      </c>
      <c r="G11" s="440">
        <f t="shared" si="4"/>
        <v>6.8786474687458535E-2</v>
      </c>
      <c r="H11" s="440">
        <f t="shared" ref="H11:H15" si="6">IF(H$7 &gt; 0,(H65*H$61+H113*H$109+H161*H$157)/(SUM(H$157,H$109,H$61)),0)</f>
        <v>0</v>
      </c>
      <c r="I11" s="440">
        <f t="shared" si="4"/>
        <v>8.346568389367548E-2</v>
      </c>
      <c r="J11" s="440">
        <f t="shared" si="4"/>
        <v>9.5785752594360882E-2</v>
      </c>
      <c r="K11" s="440">
        <f t="shared" si="4"/>
        <v>0.10610530575974074</v>
      </c>
      <c r="L11" s="440">
        <f t="shared" si="4"/>
        <v>0.12878522680560159</v>
      </c>
      <c r="M11" s="599">
        <f t="shared" si="5"/>
        <v>6.8011431048770873E-2</v>
      </c>
      <c r="N11" s="599"/>
      <c r="O11" s="441">
        <f t="shared" si="2"/>
        <v>7.5649324316447025E-3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4.4887958245523926E-2</v>
      </c>
      <c r="E12" s="440">
        <f t="shared" si="4"/>
        <v>3.9771770633992787E-2</v>
      </c>
      <c r="F12" s="440">
        <f t="shared" si="4"/>
        <v>0</v>
      </c>
      <c r="G12" s="440">
        <f t="shared" si="4"/>
        <v>1.6389096218162445E-2</v>
      </c>
      <c r="H12" s="440">
        <f t="shared" si="6"/>
        <v>0</v>
      </c>
      <c r="I12" s="440">
        <f t="shared" si="4"/>
        <v>6.9529025881369999E-2</v>
      </c>
      <c r="J12" s="440">
        <f t="shared" si="4"/>
        <v>5.4173085956187216E-2</v>
      </c>
      <c r="K12" s="440">
        <f t="shared" si="4"/>
        <v>0.11767075330975671</v>
      </c>
      <c r="L12" s="440">
        <f t="shared" si="4"/>
        <v>7.2035307329887499E-2</v>
      </c>
      <c r="M12" s="599">
        <f t="shared" si="5"/>
        <v>4.4747976342841181E-2</v>
      </c>
      <c r="N12" s="599"/>
      <c r="O12" s="441">
        <f t="shared" si="2"/>
        <v>4.977331196628995E-3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0.21439999999999998</v>
      </c>
      <c r="F13" s="422">
        <f t="shared" si="4"/>
        <v>0.2586</v>
      </c>
      <c r="G13" s="422">
        <f t="shared" si="4"/>
        <v>0.24990000000000001</v>
      </c>
      <c r="H13" s="422">
        <f t="shared" si="6"/>
        <v>0</v>
      </c>
      <c r="I13" s="422">
        <f t="shared" si="4"/>
        <v>0.24989999999999996</v>
      </c>
      <c r="J13" s="422">
        <f t="shared" si="4"/>
        <v>0.29687190742951086</v>
      </c>
      <c r="K13" s="422">
        <f t="shared" si="4"/>
        <v>0.29689999999999994</v>
      </c>
      <c r="L13" s="422">
        <f t="shared" si="4"/>
        <v>0.35039999999999999</v>
      </c>
      <c r="M13" s="600">
        <f t="shared" si="5"/>
        <v>0.24306111961427276</v>
      </c>
      <c r="N13" s="600"/>
      <c r="O13" s="423">
        <f t="shared" si="2"/>
        <v>2.7035763228145084E-2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0.17399999999999999</v>
      </c>
      <c r="D14" s="440">
        <f t="shared" si="4"/>
        <v>0.18911811232736123</v>
      </c>
      <c r="E14" s="440">
        <f t="shared" si="4"/>
        <v>0.29586623266103768</v>
      </c>
      <c r="F14" s="440">
        <f t="shared" si="4"/>
        <v>0.63875451118417081</v>
      </c>
      <c r="G14" s="440">
        <f t="shared" si="4"/>
        <v>0.53621570072099345</v>
      </c>
      <c r="H14" s="440">
        <f t="shared" si="6"/>
        <v>0</v>
      </c>
      <c r="I14" s="440">
        <f t="shared" si="4"/>
        <v>0.7979387637795653</v>
      </c>
      <c r="J14" s="440">
        <f t="shared" si="4"/>
        <v>0.76402036803385398</v>
      </c>
      <c r="K14" s="440">
        <f t="shared" si="4"/>
        <v>1.0470708826374087</v>
      </c>
      <c r="L14" s="440">
        <f t="shared" si="4"/>
        <v>1.565900000849648</v>
      </c>
      <c r="M14" s="599">
        <f t="shared" si="5"/>
        <v>0.55981478147616115</v>
      </c>
      <c r="N14" s="599"/>
      <c r="O14" s="441">
        <f t="shared" si="2"/>
        <v>6.2268370637080413E-2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8.4883514933079083E-3</v>
      </c>
      <c r="N15" s="600"/>
      <c r="O15" s="423">
        <f t="shared" si="2"/>
        <v>9.4416195208239524E-4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3.6111167648999998</v>
      </c>
      <c r="D16" s="405">
        <f t="shared" si="7"/>
        <v>3.5089104535173843</v>
      </c>
      <c r="E16" s="405">
        <f t="shared" si="7"/>
        <v>5.4741037188205732</v>
      </c>
      <c r="F16" s="405">
        <f t="shared" si="7"/>
        <v>5.3677878467462294</v>
      </c>
      <c r="G16" s="405">
        <f t="shared" si="7"/>
        <v>5.4307203265697783</v>
      </c>
      <c r="H16" s="405">
        <f t="shared" si="7"/>
        <v>0</v>
      </c>
      <c r="I16" s="405">
        <f t="shared" si="7"/>
        <v>5.8130560439095165</v>
      </c>
      <c r="J16" s="405">
        <f t="shared" si="7"/>
        <v>5.4379520728306252</v>
      </c>
      <c r="K16" s="405">
        <f t="shared" si="7"/>
        <v>5.5209738765863312</v>
      </c>
      <c r="L16" s="405">
        <f t="shared" si="7"/>
        <v>5.4752709135173721</v>
      </c>
      <c r="M16" s="603">
        <f>SUM(M17:N19,M23:N24)</f>
        <v>5.1475321474442355</v>
      </c>
      <c r="N16" s="603"/>
      <c r="O16" s="406">
        <f t="shared" si="2"/>
        <v>0.57256158684869118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1.9292999999999998</v>
      </c>
      <c r="D17" s="422">
        <f t="shared" si="8"/>
        <v>1.8687859564974612</v>
      </c>
      <c r="E17" s="422">
        <f t="shared" si="8"/>
        <v>2.8311884855440002</v>
      </c>
      <c r="F17" s="422">
        <f t="shared" si="8"/>
        <v>2.7724933639746667</v>
      </c>
      <c r="G17" s="422">
        <f t="shared" si="8"/>
        <v>2.804671449462282</v>
      </c>
      <c r="H17" s="422">
        <f t="shared" ref="H17:H24" si="9">IF(H$7 &gt; 0,(H71*H$61+H119*H$109+H167*H$157)/(SUM(H$157,H$109,H$61)),0)</f>
        <v>0</v>
      </c>
      <c r="I17" s="422">
        <f t="shared" si="8"/>
        <v>2.9981382860262631</v>
      </c>
      <c r="J17" s="422">
        <f t="shared" si="8"/>
        <v>2.8106985725379952</v>
      </c>
      <c r="K17" s="422">
        <f t="shared" si="8"/>
        <v>2.8622430392023963</v>
      </c>
      <c r="L17" s="422">
        <f t="shared" si="8"/>
        <v>2.8324449864051626</v>
      </c>
      <c r="M17" s="600">
        <f t="shared" ref="M17:M24" si="10">(N71*$N$61+N119*$N$109+N167*$N$157)/$M$7</f>
        <v>2.6701765565039541</v>
      </c>
      <c r="N17" s="600"/>
      <c r="O17" s="423">
        <f t="shared" si="2"/>
        <v>0.29700456113074525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0.8178167649000001</v>
      </c>
      <c r="D18" s="440">
        <f t="shared" si="8"/>
        <v>0.79216528545757836</v>
      </c>
      <c r="E18" s="440">
        <f t="shared" si="8"/>
        <v>1.2001209807027027</v>
      </c>
      <c r="F18" s="440">
        <f t="shared" si="8"/>
        <v>1.1752405295353134</v>
      </c>
      <c r="G18" s="440">
        <f t="shared" si="8"/>
        <v>1.188880594726915</v>
      </c>
      <c r="H18" s="440">
        <f t="shared" si="9"/>
        <v>0</v>
      </c>
      <c r="I18" s="440">
        <f t="shared" si="8"/>
        <v>1.2708898324785309</v>
      </c>
      <c r="J18" s="440">
        <f t="shared" si="8"/>
        <v>1.1914354500088484</v>
      </c>
      <c r="K18" s="440">
        <f t="shared" si="8"/>
        <v>1.2132847886166214</v>
      </c>
      <c r="L18" s="440">
        <f t="shared" si="8"/>
        <v>1.2006536026222436</v>
      </c>
      <c r="M18" s="599">
        <f t="shared" si="10"/>
        <v>1.1318691510661305</v>
      </c>
      <c r="N18" s="599"/>
      <c r="O18" s="441">
        <f t="shared" si="2"/>
        <v>0.12589815443139499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0.62559999999999993</v>
      </c>
      <c r="D19" s="422">
        <f t="shared" si="8"/>
        <v>0.61632646039692796</v>
      </c>
      <c r="E19" s="422">
        <f t="shared" si="8"/>
        <v>1.0815003816395712</v>
      </c>
      <c r="F19" s="422">
        <f t="shared" si="8"/>
        <v>1.0658033942798362</v>
      </c>
      <c r="G19" s="422">
        <f t="shared" si="8"/>
        <v>1.0787415145669639</v>
      </c>
      <c r="H19" s="422">
        <f t="shared" si="9"/>
        <v>0</v>
      </c>
      <c r="I19" s="422">
        <f t="shared" si="8"/>
        <v>1.1603416368755877</v>
      </c>
      <c r="J19" s="422">
        <f t="shared" si="8"/>
        <v>1.0769177377017152</v>
      </c>
      <c r="K19" s="422">
        <f t="shared" si="8"/>
        <v>1.0810612075489965</v>
      </c>
      <c r="L19" s="422">
        <f t="shared" si="8"/>
        <v>1.0808027980792094</v>
      </c>
      <c r="M19" s="600">
        <f t="shared" si="10"/>
        <v>1.0057411808526031</v>
      </c>
      <c r="N19" s="600"/>
      <c r="O19" s="423">
        <f t="shared" si="2"/>
        <v>0.11186890144123791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0.55879999999999996</v>
      </c>
      <c r="D20" s="440">
        <f t="shared" si="8"/>
        <v>0.55051103566038129</v>
      </c>
      <c r="E20" s="440">
        <f t="shared" si="8"/>
        <v>0.96603008218619368</v>
      </c>
      <c r="F20" s="440">
        <f t="shared" si="8"/>
        <v>0.95199737802295337</v>
      </c>
      <c r="G20" s="440">
        <f t="shared" si="8"/>
        <v>0.96355177282643456</v>
      </c>
      <c r="H20" s="440">
        <f t="shared" si="9"/>
        <v>0</v>
      </c>
      <c r="I20" s="440">
        <f t="shared" si="8"/>
        <v>1.0413497009931729</v>
      </c>
      <c r="J20" s="440">
        <f t="shared" si="8"/>
        <v>0.96193084130279005</v>
      </c>
      <c r="K20" s="440">
        <f t="shared" si="8"/>
        <v>0.96566159528735507</v>
      </c>
      <c r="L20" s="440">
        <f t="shared" si="8"/>
        <v>0.96540931190922086</v>
      </c>
      <c r="M20" s="599">
        <f t="shared" si="10"/>
        <v>0.89846160070619774</v>
      </c>
      <c r="N20" s="599"/>
      <c r="O20" s="441">
        <f t="shared" si="2"/>
        <v>9.9936160685925784E-2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5.9299999999999999E-2</v>
      </c>
      <c r="D21" s="422">
        <f t="shared" si="8"/>
        <v>5.8397597530396333E-2</v>
      </c>
      <c r="E21" s="422">
        <f t="shared" si="8"/>
        <v>0.10243958699112467</v>
      </c>
      <c r="F21" s="422">
        <f t="shared" si="8"/>
        <v>0.10095526422477259</v>
      </c>
      <c r="G21" s="422">
        <f t="shared" si="8"/>
        <v>0.10218594998113788</v>
      </c>
      <c r="H21" s="422">
        <f t="shared" si="9"/>
        <v>0</v>
      </c>
      <c r="I21" s="422">
        <f t="shared" si="8"/>
        <v>0.10555544389711256</v>
      </c>
      <c r="J21" s="422">
        <f t="shared" si="8"/>
        <v>0.10200774744485505</v>
      </c>
      <c r="K21" s="422">
        <f t="shared" si="8"/>
        <v>0.10238343796308562</v>
      </c>
      <c r="L21" s="422">
        <f t="shared" si="8"/>
        <v>0.10237189459027227</v>
      </c>
      <c r="M21" s="600">
        <f t="shared" si="10"/>
        <v>9.5173441716602719E-2</v>
      </c>
      <c r="N21" s="600"/>
      <c r="O21" s="423">
        <f t="shared" si="2"/>
        <v>1.0586171247549224E-2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7.4999999999999997E-3</v>
      </c>
      <c r="D22" s="440">
        <f t="shared" si="8"/>
        <v>7.4178272061502862E-3</v>
      </c>
      <c r="E22" s="440">
        <f t="shared" si="8"/>
        <v>1.303071246225249E-2</v>
      </c>
      <c r="F22" s="440">
        <f t="shared" si="8"/>
        <v>1.285075203211037E-2</v>
      </c>
      <c r="G22" s="440">
        <f t="shared" si="8"/>
        <v>1.3003791759391429E-2</v>
      </c>
      <c r="H22" s="440">
        <f t="shared" si="9"/>
        <v>0</v>
      </c>
      <c r="I22" s="440">
        <f t="shared" si="8"/>
        <v>1.3436491985301797E-2</v>
      </c>
      <c r="J22" s="440">
        <f t="shared" si="8"/>
        <v>1.2979148954070031E-2</v>
      </c>
      <c r="K22" s="440">
        <f t="shared" si="8"/>
        <v>1.3016174298555831E-2</v>
      </c>
      <c r="L22" s="440">
        <f t="shared" si="8"/>
        <v>1.3021591579716487E-2</v>
      </c>
      <c r="M22" s="599">
        <f t="shared" si="10"/>
        <v>1.2106138429802758E-2</v>
      </c>
      <c r="N22" s="599"/>
      <c r="O22" s="441">
        <f t="shared" si="2"/>
        <v>1.3465695077629198E-3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0.18060000000000001</v>
      </c>
      <c r="D23" s="422">
        <f t="shared" si="8"/>
        <v>0.17563648004378699</v>
      </c>
      <c r="E23" s="422">
        <f t="shared" si="8"/>
        <v>0.27650335208014709</v>
      </c>
      <c r="F23" s="422">
        <f t="shared" si="8"/>
        <v>0.27120883130962709</v>
      </c>
      <c r="G23" s="422">
        <f t="shared" si="8"/>
        <v>0.27442230992131794</v>
      </c>
      <c r="H23" s="422">
        <f t="shared" si="9"/>
        <v>0</v>
      </c>
      <c r="I23" s="422">
        <f t="shared" si="8"/>
        <v>0.29389243834540779</v>
      </c>
      <c r="J23" s="422">
        <f t="shared" si="8"/>
        <v>0.27471945195517983</v>
      </c>
      <c r="K23" s="422">
        <f t="shared" si="8"/>
        <v>0.27867714180739711</v>
      </c>
      <c r="L23" s="422">
        <f t="shared" si="8"/>
        <v>0.27654252515217448</v>
      </c>
      <c r="M23" s="600">
        <f t="shared" si="10"/>
        <v>0.25977048012236809</v>
      </c>
      <c r="N23" s="600"/>
      <c r="O23" s="423">
        <f t="shared" si="2"/>
        <v>2.8894350546048872E-2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5.7799999999999997E-2</v>
      </c>
      <c r="D24" s="440">
        <f t="shared" si="8"/>
        <v>5.5996271121630088E-2</v>
      </c>
      <c r="E24" s="440">
        <f t="shared" si="8"/>
        <v>8.4790518854152883E-2</v>
      </c>
      <c r="F24" s="440">
        <f t="shared" si="8"/>
        <v>8.3041727646785926E-2</v>
      </c>
      <c r="G24" s="440">
        <f t="shared" si="8"/>
        <v>8.4004457892299142E-2</v>
      </c>
      <c r="H24" s="440">
        <f t="shared" si="9"/>
        <v>0</v>
      </c>
      <c r="I24" s="440">
        <f t="shared" si="8"/>
        <v>8.9793850183727528E-2</v>
      </c>
      <c r="J24" s="440">
        <f t="shared" si="8"/>
        <v>8.4180860626886012E-2</v>
      </c>
      <c r="K24" s="440">
        <f t="shared" si="8"/>
        <v>8.5707699410919352E-2</v>
      </c>
      <c r="L24" s="440">
        <f t="shared" si="8"/>
        <v>8.4827001258582113E-2</v>
      </c>
      <c r="M24" s="599">
        <f t="shared" si="10"/>
        <v>7.9974778899178547E-2</v>
      </c>
      <c r="N24" s="599"/>
      <c r="O24" s="441">
        <f t="shared" si="2"/>
        <v>8.8956192992640168E-3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0.39929999999999999</v>
      </c>
      <c r="D25" s="405">
        <f t="shared" ref="D25:L25" si="11">SUM(D26:D28)</f>
        <v>0.40862847089837262</v>
      </c>
      <c r="E25" s="405">
        <f t="shared" si="11"/>
        <v>0.51274842456458569</v>
      </c>
      <c r="F25" s="405">
        <f t="shared" si="11"/>
        <v>0.50787069101837479</v>
      </c>
      <c r="G25" s="405">
        <f t="shared" si="11"/>
        <v>0.51371217451746776</v>
      </c>
      <c r="H25" s="405">
        <f t="shared" si="11"/>
        <v>0</v>
      </c>
      <c r="I25" s="405">
        <f>SUM(I26:I28)</f>
        <v>1.1164572626477653</v>
      </c>
      <c r="J25" s="405">
        <f t="shared" si="11"/>
        <v>0.51170142620542736</v>
      </c>
      <c r="K25" s="405">
        <f t="shared" si="11"/>
        <v>0.50893670606100749</v>
      </c>
      <c r="L25" s="405">
        <f t="shared" si="11"/>
        <v>0.51209721916438355</v>
      </c>
      <c r="M25" s="603">
        <f>SUM(M26:N28)</f>
        <v>0.50863544283669071</v>
      </c>
      <c r="N25" s="603"/>
      <c r="O25" s="406">
        <f t="shared" si="2"/>
        <v>5.6575677030527433E-2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0.20509999999999998</v>
      </c>
      <c r="D26" s="422">
        <f t="shared" si="12"/>
        <v>0.19927645113289849</v>
      </c>
      <c r="E26" s="422">
        <f t="shared" si="12"/>
        <v>0.31086484269152337</v>
      </c>
      <c r="F26" s="422">
        <f t="shared" si="12"/>
        <v>0.3048535670848545</v>
      </c>
      <c r="G26" s="422">
        <f t="shared" si="12"/>
        <v>0.30839855506107933</v>
      </c>
      <c r="H26" s="422">
        <f t="shared" ref="H26:H29" si="13">IF(H$7 &gt; 0,(H80*H$61+H128*H$109+H176*H$157)/(SUM(H$157,H$109,H$61)),0)</f>
        <v>0</v>
      </c>
      <c r="I26" s="422">
        <f t="shared" si="12"/>
        <v>0.3301369944482952</v>
      </c>
      <c r="J26" s="422">
        <f t="shared" si="12"/>
        <v>0.30881801122070018</v>
      </c>
      <c r="K26" s="422">
        <f t="shared" si="12"/>
        <v>0.31354183900162041</v>
      </c>
      <c r="L26" s="422">
        <f t="shared" si="12"/>
        <v>0.31093401517801916</v>
      </c>
      <c r="M26" s="600">
        <f>(N80*$N$61+N128*$N$109+N176*$N$157)/$M$7</f>
        <v>0.29232316431218441</v>
      </c>
      <c r="N26" s="600"/>
      <c r="O26" s="423">
        <f t="shared" si="2"/>
        <v>3.2515195638810369E-2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0.19420000000000004</v>
      </c>
      <c r="D27" s="440">
        <f t="shared" si="12"/>
        <v>0.2093520197654741</v>
      </c>
      <c r="E27" s="440">
        <f t="shared" si="12"/>
        <v>0.20188358187306232</v>
      </c>
      <c r="F27" s="440">
        <f t="shared" si="12"/>
        <v>0.20301712393352023</v>
      </c>
      <c r="G27" s="440">
        <f t="shared" si="12"/>
        <v>0.20531361945638846</v>
      </c>
      <c r="H27" s="440">
        <f t="shared" si="13"/>
        <v>0</v>
      </c>
      <c r="I27" s="440">
        <f t="shared" si="12"/>
        <v>0.21352026819947012</v>
      </c>
      <c r="J27" s="440">
        <f t="shared" si="12"/>
        <v>0.20288341498472723</v>
      </c>
      <c r="K27" s="440">
        <f t="shared" si="12"/>
        <v>0.19539486705938708</v>
      </c>
      <c r="L27" s="440">
        <f t="shared" si="12"/>
        <v>0.20116320398636439</v>
      </c>
      <c r="M27" s="599">
        <f>(N81*$N$61+N129*$N$109+N177*$N$157)/$M$7</f>
        <v>0.20386443485997288</v>
      </c>
      <c r="N27" s="599"/>
      <c r="O27" s="441">
        <f t="shared" si="2"/>
        <v>2.2675903905406785E-2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1.2447843664533461E-2</v>
      </c>
      <c r="N28" s="600"/>
      <c r="O28" s="423">
        <f t="shared" si="2"/>
        <v>1.3845774863102817E-3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1.2447843664533461E-2</v>
      </c>
      <c r="N29" s="599"/>
      <c r="O29" s="441">
        <f t="shared" si="2"/>
        <v>1.3845774863102817E-3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0.43036316033251321</v>
      </c>
      <c r="D38" s="405">
        <f t="shared" si="21"/>
        <v>0.45505608817125326</v>
      </c>
      <c r="E38" s="405">
        <f t="shared" si="21"/>
        <v>0.65733265258979345</v>
      </c>
      <c r="F38" s="405">
        <f t="shared" si="21"/>
        <v>0.72084719946715214</v>
      </c>
      <c r="G38" s="405">
        <f t="shared" si="21"/>
        <v>0.72608818561504074</v>
      </c>
      <c r="H38" s="405">
        <f t="shared" si="21"/>
        <v>0</v>
      </c>
      <c r="I38" s="405">
        <f t="shared" si="21"/>
        <v>0.84319754731501173</v>
      </c>
      <c r="J38" s="405">
        <f t="shared" si="21"/>
        <v>0.81283736646536164</v>
      </c>
      <c r="K38" s="405">
        <f t="shared" si="21"/>
        <v>0.87197168404100744</v>
      </c>
      <c r="L38" s="405">
        <f t="shared" si="21"/>
        <v>0.96332018382856011</v>
      </c>
      <c r="M38" s="603">
        <f t="shared" si="20"/>
        <v>0.70312629502452617</v>
      </c>
      <c r="N38" s="603"/>
      <c r="O38" s="406">
        <f t="shared" si="2"/>
        <v>7.820895444706788E-2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5.0590487649</v>
      </c>
      <c r="D40" s="434">
        <f t="shared" si="24"/>
        <v>5.3493215800448262</v>
      </c>
      <c r="E40" s="434">
        <f t="shared" si="24"/>
        <v>7.7271436096980466</v>
      </c>
      <c r="F40" s="434">
        <f t="shared" si="24"/>
        <v>8.4737762668353795</v>
      </c>
      <c r="G40" s="434">
        <f t="shared" si="24"/>
        <v>8.5353856399003245</v>
      </c>
      <c r="H40" s="434">
        <f t="shared" si="23"/>
        <v>0</v>
      </c>
      <c r="I40" s="434">
        <f t="shared" si="24"/>
        <v>9.9120415116731504</v>
      </c>
      <c r="J40" s="434">
        <f t="shared" si="24"/>
        <v>9.5551484279089873</v>
      </c>
      <c r="K40" s="434">
        <f t="shared" si="24"/>
        <v>10.250290168347764</v>
      </c>
      <c r="L40" s="434">
        <f t="shared" si="24"/>
        <v>11.32411933780693</v>
      </c>
      <c r="M40" s="597">
        <f t="shared" si="20"/>
        <v>8.2654616897602651</v>
      </c>
      <c r="N40" s="597"/>
      <c r="O40" s="435">
        <f t="shared" si="2"/>
        <v>0.91936985055564824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0.10539516291916171</v>
      </c>
      <c r="D41" s="427">
        <f t="shared" si="25"/>
        <v>0.11144241647707386</v>
      </c>
      <c r="E41" s="427">
        <f t="shared" si="25"/>
        <v>0.16097958282083941</v>
      </c>
      <c r="F41" s="427">
        <f t="shared" si="25"/>
        <v>0.17653418096698148</v>
      </c>
      <c r="G41" s="427">
        <f t="shared" si="25"/>
        <v>0.17781768903604342</v>
      </c>
      <c r="H41" s="427">
        <f t="shared" si="23"/>
        <v>0</v>
      </c>
      <c r="I41" s="427">
        <f t="shared" si="25"/>
        <v>0.2064975608126868</v>
      </c>
      <c r="J41" s="427">
        <f t="shared" si="25"/>
        <v>0.19906240719862792</v>
      </c>
      <c r="K41" s="427">
        <f t="shared" si="25"/>
        <v>0.21354429507718892</v>
      </c>
      <c r="L41" s="427">
        <f t="shared" si="25"/>
        <v>0.23591537816453184</v>
      </c>
      <c r="M41" s="598">
        <f t="shared" si="20"/>
        <v>0.17219436338277561</v>
      </c>
      <c r="N41" s="598"/>
      <c r="O41" s="428">
        <f t="shared" si="2"/>
        <v>1.9153232096625821E-2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0.10539516291916171</v>
      </c>
      <c r="D42" s="440">
        <f t="shared" si="26"/>
        <v>0.11144241647707386</v>
      </c>
      <c r="E42" s="440">
        <f t="shared" si="26"/>
        <v>0.16097958282083941</v>
      </c>
      <c r="F42" s="440">
        <f t="shared" si="26"/>
        <v>0.17653418096698148</v>
      </c>
      <c r="G42" s="440">
        <f t="shared" si="26"/>
        <v>0.17781768903604342</v>
      </c>
      <c r="H42" s="440">
        <f t="shared" si="23"/>
        <v>0</v>
      </c>
      <c r="I42" s="440">
        <f t="shared" si="26"/>
        <v>0.2064975608126868</v>
      </c>
      <c r="J42" s="440">
        <f t="shared" si="26"/>
        <v>0.19906240719862792</v>
      </c>
      <c r="K42" s="440">
        <f t="shared" si="26"/>
        <v>0.21354429507718892</v>
      </c>
      <c r="L42" s="440">
        <f t="shared" si="26"/>
        <v>0.23591537816453184</v>
      </c>
      <c r="M42" s="599">
        <f t="shared" si="20"/>
        <v>0.17219436338277561</v>
      </c>
      <c r="N42" s="599"/>
      <c r="O42" s="441">
        <f t="shared" si="2"/>
        <v>1.9153232096625821E-2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0.32496799741335153</v>
      </c>
      <c r="D43" s="427">
        <f t="shared" ref="D43:L43" si="27">SUM(D44,D45)</f>
        <v>0.34361367169417939</v>
      </c>
      <c r="E43" s="427">
        <f t="shared" si="27"/>
        <v>0.49635306976895405</v>
      </c>
      <c r="F43" s="427">
        <f t="shared" si="27"/>
        <v>0.54431301850017066</v>
      </c>
      <c r="G43" s="427">
        <f t="shared" si="27"/>
        <v>0.54827049657899729</v>
      </c>
      <c r="H43" s="427">
        <f t="shared" si="23"/>
        <v>0</v>
      </c>
      <c r="I43" s="427">
        <f t="shared" si="27"/>
        <v>0.63669998650232495</v>
      </c>
      <c r="J43" s="427">
        <f t="shared" si="27"/>
        <v>0.61377495926673376</v>
      </c>
      <c r="K43" s="427">
        <f t="shared" si="27"/>
        <v>0.65842738896381847</v>
      </c>
      <c r="L43" s="427">
        <f t="shared" si="27"/>
        <v>0.72740480566402832</v>
      </c>
      <c r="M43" s="598">
        <f t="shared" si="20"/>
        <v>0.53093193164175057</v>
      </c>
      <c r="N43" s="598"/>
      <c r="O43" s="428">
        <f t="shared" si="2"/>
        <v>5.9055722350442055E-2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0.10539516291916171</v>
      </c>
      <c r="D44" s="440">
        <f t="shared" si="28"/>
        <v>0.11144241647707386</v>
      </c>
      <c r="E44" s="440">
        <f t="shared" si="28"/>
        <v>0.16097958282083941</v>
      </c>
      <c r="F44" s="440">
        <f t="shared" si="28"/>
        <v>0.17653418096698148</v>
      </c>
      <c r="G44" s="440">
        <f t="shared" si="28"/>
        <v>0.17781768903604342</v>
      </c>
      <c r="H44" s="440">
        <f t="shared" si="23"/>
        <v>0</v>
      </c>
      <c r="I44" s="440">
        <f t="shared" si="28"/>
        <v>0.2064975608126868</v>
      </c>
      <c r="J44" s="440">
        <f t="shared" si="28"/>
        <v>0.19906240719862792</v>
      </c>
      <c r="K44" s="440">
        <f t="shared" si="28"/>
        <v>0.21354429507718892</v>
      </c>
      <c r="L44" s="440">
        <f t="shared" si="28"/>
        <v>0.23591537816453184</v>
      </c>
      <c r="M44" s="599">
        <f t="shared" si="20"/>
        <v>0.17219436338277561</v>
      </c>
      <c r="N44" s="599"/>
      <c r="O44" s="441">
        <f t="shared" si="2"/>
        <v>1.9153232096625821E-2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0.21957283449418982</v>
      </c>
      <c r="D45" s="422">
        <f t="shared" si="28"/>
        <v>0.23217125521710552</v>
      </c>
      <c r="E45" s="422">
        <f t="shared" si="28"/>
        <v>0.33537348694811464</v>
      </c>
      <c r="F45" s="422">
        <f t="shared" si="28"/>
        <v>0.36777883753318918</v>
      </c>
      <c r="G45" s="422">
        <f t="shared" si="28"/>
        <v>0.37045280754295384</v>
      </c>
      <c r="H45" s="422">
        <f t="shared" si="23"/>
        <v>0</v>
      </c>
      <c r="I45" s="422">
        <f t="shared" si="28"/>
        <v>0.43020242568963812</v>
      </c>
      <c r="J45" s="422">
        <f t="shared" si="28"/>
        <v>0.41471255206810587</v>
      </c>
      <c r="K45" s="422">
        <f t="shared" si="28"/>
        <v>0.44488309388662955</v>
      </c>
      <c r="L45" s="422">
        <f t="shared" si="28"/>
        <v>0.49148942749949653</v>
      </c>
      <c r="M45" s="600">
        <f t="shared" si="20"/>
        <v>0.35873756825897507</v>
      </c>
      <c r="N45" s="600"/>
      <c r="O45" s="423">
        <f t="shared" si="2"/>
        <v>3.9902490253816252E-2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2.3E-2</v>
      </c>
      <c r="D46" s="446">
        <f t="shared" si="28"/>
        <v>2.1311827897735811E-2</v>
      </c>
      <c r="E46" s="446">
        <f t="shared" si="28"/>
        <v>2.1977763416128674E-2</v>
      </c>
      <c r="F46" s="446">
        <f t="shared" si="28"/>
        <v>2.1395487807337785E-2</v>
      </c>
      <c r="G46" s="446">
        <f t="shared" si="28"/>
        <v>2.1656866167595764E-2</v>
      </c>
      <c r="H46" s="446">
        <f t="shared" si="23"/>
        <v>0</v>
      </c>
      <c r="I46" s="446">
        <f t="shared" si="28"/>
        <v>2.0881048088189219E-2</v>
      </c>
      <c r="J46" s="446">
        <f t="shared" si="28"/>
        <v>2.1762521546679639E-2</v>
      </c>
      <c r="K46" s="446">
        <f t="shared" si="28"/>
        <v>2.2402566470306456E-2</v>
      </c>
      <c r="L46" s="446">
        <f t="shared" si="28"/>
        <v>2.2004026660401656E-2</v>
      </c>
      <c r="M46" s="601">
        <f t="shared" si="20"/>
        <v>2.1767403489893502E-2</v>
      </c>
      <c r="N46" s="601"/>
      <c r="O46" s="448">
        <f t="shared" si="2"/>
        <v>2.4211949972837306E-3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5.512411925232513</v>
      </c>
      <c r="D47" s="410">
        <f t="shared" si="29"/>
        <v>5.8256894961138155</v>
      </c>
      <c r="E47" s="410">
        <f t="shared" si="29"/>
        <v>8.4064540257039688</v>
      </c>
      <c r="F47" s="410">
        <f t="shared" si="29"/>
        <v>9.216018954109872</v>
      </c>
      <c r="G47" s="410">
        <f t="shared" si="29"/>
        <v>9.2831306916829615</v>
      </c>
      <c r="H47" s="410">
        <f t="shared" si="29"/>
        <v>0</v>
      </c>
      <c r="I47" s="410">
        <f t="shared" si="29"/>
        <v>10.77612010707635</v>
      </c>
      <c r="J47" s="410">
        <f t="shared" si="29"/>
        <v>10.389748315921029</v>
      </c>
      <c r="K47" s="410">
        <f t="shared" si="29"/>
        <v>11.144664418859078</v>
      </c>
      <c r="L47" s="410">
        <f t="shared" si="29"/>
        <v>12.309443548295894</v>
      </c>
      <c r="M47" s="602">
        <f t="shared" si="20"/>
        <v>8.9903553882746863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84</v>
      </c>
      <c r="F59" s="1">
        <v>2</v>
      </c>
      <c r="G59" s="1">
        <v>64</v>
      </c>
      <c r="H59" s="1">
        <v>0</v>
      </c>
      <c r="I59" s="1">
        <v>12</v>
      </c>
      <c r="J59" s="1">
        <v>50</v>
      </c>
      <c r="K59" s="1">
        <v>0</v>
      </c>
      <c r="L59" s="1">
        <v>35</v>
      </c>
      <c r="N59" s="1">
        <f>SUM(C59:L59)</f>
        <v>299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530073.51</v>
      </c>
      <c r="E61" s="505">
        <v>538408.92000000004</v>
      </c>
      <c r="F61" s="505">
        <v>5032.47</v>
      </c>
      <c r="G61" s="505">
        <v>402280.45</v>
      </c>
      <c r="H61" s="342">
        <v>0</v>
      </c>
      <c r="I61" s="503">
        <v>90701.19</v>
      </c>
      <c r="J61" s="505">
        <v>283032.26</v>
      </c>
      <c r="K61" s="504">
        <v>0</v>
      </c>
      <c r="L61" s="505">
        <v>142699.95000000001</v>
      </c>
      <c r="M61" s="342"/>
      <c r="N61" s="344">
        <f>SUM(C61:L61)</f>
        <v>1992228.75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1.4301280000000003</v>
      </c>
      <c r="E63" s="354">
        <f t="shared" si="30"/>
        <v>1.7431760000000001</v>
      </c>
      <c r="F63" s="354">
        <f t="shared" si="30"/>
        <v>2.9660079999999995</v>
      </c>
      <c r="G63" s="354">
        <f t="shared" si="30"/>
        <v>2.4846839999999997</v>
      </c>
      <c r="H63" s="354">
        <f t="shared" si="30"/>
        <v>0</v>
      </c>
      <c r="I63" s="354">
        <f t="shared" si="30"/>
        <v>2.7428279999999998</v>
      </c>
      <c r="J63" s="354">
        <f t="shared" si="30"/>
        <v>3.5902800000000004</v>
      </c>
      <c r="K63" s="354"/>
      <c r="L63" s="354">
        <f t="shared" si="30"/>
        <v>5.1258479999999995</v>
      </c>
      <c r="M63" s="351"/>
      <c r="N63" s="352">
        <f>(C63*$C$61+D63*$D$61+E63*$E$61+F63*$F$61+G63*$G$61+H63*$H$61+I63*$I$61+J63*$J$61+K63*$K$61+L63*$L$61)/$N$61</f>
        <v>2.3629222796089455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0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1">(C64*$C$61+D64*$D$61+E64*$E$61+F64*$F$61+G64*$G$61+H64*$H$61+I64*$I$61+J64*$J$61+K64*$K$61+L64*$L$61)/$N$61</f>
        <v>1.5227471759836817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3.9727999999999999E-2</v>
      </c>
      <c r="E65" s="39">
        <f t="shared" si="32"/>
        <v>4.5776000000000004E-2</v>
      </c>
      <c r="F65" s="39">
        <f t="shared" si="32"/>
        <v>6.5407999999999994E-2</v>
      </c>
      <c r="G65" s="39">
        <f t="shared" si="32"/>
        <v>6.8783999999999998E-2</v>
      </c>
      <c r="H65" s="39">
        <f t="shared" si="32"/>
        <v>0</v>
      </c>
      <c r="I65" s="39">
        <f>0.06*I64</f>
        <v>7.3727999999999988E-2</v>
      </c>
      <c r="J65" s="39">
        <f t="shared" si="32"/>
        <v>9.577999999999999E-2</v>
      </c>
      <c r="K65" s="39"/>
      <c r="L65" s="39">
        <f t="shared" si="32"/>
        <v>0.112648</v>
      </c>
      <c r="M65" s="34"/>
      <c r="N65" s="89">
        <f t="shared" si="31"/>
        <v>6.2028770824876414E-2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3.0700000000000002E-2</v>
      </c>
      <c r="F66" s="34">
        <v>0</v>
      </c>
      <c r="G66" s="34">
        <v>4.3E-3</v>
      </c>
      <c r="H66" s="34">
        <v>0</v>
      </c>
      <c r="I66" s="34">
        <v>6.1400000000000003E-2</v>
      </c>
      <c r="J66" s="34">
        <v>4.0500000000000001E-2</v>
      </c>
      <c r="K66" s="34">
        <v>0</v>
      </c>
      <c r="L66" s="34">
        <v>9.2499999999999999E-2</v>
      </c>
      <c r="M66" s="34"/>
      <c r="N66" s="89">
        <f t="shared" si="31"/>
        <v>3.7563567033655154E-2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0.23154697106042671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0.1827</v>
      </c>
      <c r="E68" s="34">
        <v>0.30790000000000001</v>
      </c>
      <c r="F68" s="34">
        <v>1.0067999999999999</v>
      </c>
      <c r="G68" s="34">
        <v>0.44209999999999999</v>
      </c>
      <c r="H68" s="34">
        <v>0</v>
      </c>
      <c r="I68" s="34">
        <v>0.73839999999999995</v>
      </c>
      <c r="J68" s="34">
        <v>0.76270000000000004</v>
      </c>
      <c r="K68" s="34">
        <v>0</v>
      </c>
      <c r="L68" s="34">
        <v>1.7541</v>
      </c>
      <c r="M68" s="34"/>
      <c r="N68" s="89">
        <f t="shared" si="31"/>
        <v>0.49125275407204122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1.7783040634264516E-2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3.5023051404999999</v>
      </c>
      <c r="E70" s="354">
        <f t="shared" si="33"/>
        <v>5.2939477237999997</v>
      </c>
      <c r="F70" s="354">
        <f t="shared" si="33"/>
        <v>5.2939477237999997</v>
      </c>
      <c r="G70" s="354">
        <f t="shared" si="33"/>
        <v>5.2939477237999997</v>
      </c>
      <c r="H70" s="354">
        <f t="shared" si="33"/>
        <v>0</v>
      </c>
      <c r="I70" s="354">
        <f t="shared" si="33"/>
        <v>5.7785523853000011</v>
      </c>
      <c r="J70" s="354">
        <f t="shared" si="33"/>
        <v>5.2939477237999997</v>
      </c>
      <c r="K70" s="354"/>
      <c r="L70" s="354">
        <f>SUM(L71:L73,L77:L78)</f>
        <v>5.2939477237999997</v>
      </c>
      <c r="M70" s="351"/>
      <c r="N70" s="352">
        <f t="shared" si="31"/>
        <v>4.8393071343005758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1.8585</v>
      </c>
      <c r="E71" s="34">
        <v>2.7166000000000001</v>
      </c>
      <c r="F71" s="34">
        <v>2.7166000000000001</v>
      </c>
      <c r="G71" s="34">
        <v>2.7166000000000001</v>
      </c>
      <c r="H71" s="34">
        <v>0</v>
      </c>
      <c r="I71" s="34">
        <v>2.9721000000000002</v>
      </c>
      <c r="J71" s="34">
        <v>2.7166000000000001</v>
      </c>
      <c r="K71" s="34">
        <v>0</v>
      </c>
      <c r="L71" s="34">
        <v>2.7166000000000001</v>
      </c>
      <c r="M71" s="39"/>
      <c r="N71" s="89">
        <f t="shared" si="31"/>
        <v>2.4999170890210278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0.78780514050000006</v>
      </c>
      <c r="E72" s="39">
        <f t="shared" ref="E72:J72" si="34">E71*0.423893</f>
        <v>1.1515477238</v>
      </c>
      <c r="F72" s="39">
        <f t="shared" ref="F72:G72" si="35">F71*0.423893</f>
        <v>1.1515477238</v>
      </c>
      <c r="G72" s="39">
        <f t="shared" si="35"/>
        <v>1.1515477238</v>
      </c>
      <c r="H72" s="39">
        <f t="shared" si="34"/>
        <v>0</v>
      </c>
      <c r="I72" s="39">
        <f t="shared" si="34"/>
        <v>1.2598523853000001</v>
      </c>
      <c r="J72" s="39">
        <f t="shared" si="34"/>
        <v>1.1515477238</v>
      </c>
      <c r="K72" s="39"/>
      <c r="L72" s="39">
        <f t="shared" ref="L72" si="36">L71*0.423893</f>
        <v>1.1515477238</v>
      </c>
      <c r="M72" s="39"/>
      <c r="N72" s="89">
        <f t="shared" si="31"/>
        <v>1.0596973546163904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0.62480000000000002</v>
      </c>
      <c r="E73" s="43">
        <f t="shared" si="37"/>
        <v>1.0764</v>
      </c>
      <c r="F73" s="43">
        <f t="shared" ref="F73:G73" si="39">SUM(F74:F76)</f>
        <v>1.0764</v>
      </c>
      <c r="G73" s="43">
        <f t="shared" si="39"/>
        <v>1.0764</v>
      </c>
      <c r="H73" s="43">
        <f t="shared" ref="H73" si="40">SUM(H74:H76)</f>
        <v>0</v>
      </c>
      <c r="I73" s="43">
        <f t="shared" si="37"/>
        <v>1.1652000000000002</v>
      </c>
      <c r="J73" s="43">
        <f t="shared" si="37"/>
        <v>1.0764</v>
      </c>
      <c r="K73" s="43"/>
      <c r="L73" s="43">
        <f t="shared" ref="L73" si="41">SUM(L74:L76)</f>
        <v>1.0764</v>
      </c>
      <c r="M73" s="43"/>
      <c r="N73" s="75">
        <f t="shared" si="31"/>
        <v>0.96028535631563405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0.55810000000000004</v>
      </c>
      <c r="E74" s="34">
        <v>0.96140000000000003</v>
      </c>
      <c r="F74" s="34">
        <v>0.96140000000000003</v>
      </c>
      <c r="G74" s="34">
        <v>0.96140000000000003</v>
      </c>
      <c r="H74" s="34">
        <v>0</v>
      </c>
      <c r="I74" s="34">
        <v>1.0457000000000001</v>
      </c>
      <c r="J74" s="34">
        <v>0.96140000000000003</v>
      </c>
      <c r="K74" s="34">
        <v>0</v>
      </c>
      <c r="L74" s="34">
        <v>0.96140000000000003</v>
      </c>
      <c r="M74" s="39"/>
      <c r="N74" s="89">
        <f t="shared" si="31"/>
        <v>0.85793169282593673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5.9200000000000003E-2</v>
      </c>
      <c r="E75" s="34">
        <v>0.10199999999999999</v>
      </c>
      <c r="F75" s="34">
        <v>0.10199999999999999</v>
      </c>
      <c r="G75" s="34">
        <v>0.10199999999999999</v>
      </c>
      <c r="H75" s="34">
        <v>0</v>
      </c>
      <c r="I75" s="34">
        <v>0.106</v>
      </c>
      <c r="J75" s="34">
        <v>0.10199999999999999</v>
      </c>
      <c r="K75" s="34">
        <v>0</v>
      </c>
      <c r="L75" s="34">
        <v>0.10199999999999999</v>
      </c>
      <c r="M75" s="39"/>
      <c r="N75" s="89">
        <f t="shared" si="31"/>
        <v>9.0794288071588181E-2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7.4999999999999997E-3</v>
      </c>
      <c r="E76" s="34">
        <v>1.2999999999999999E-2</v>
      </c>
      <c r="F76" s="34">
        <v>1.2999999999999999E-2</v>
      </c>
      <c r="G76" s="34">
        <v>1.2999999999999999E-2</v>
      </c>
      <c r="H76" s="34">
        <v>0</v>
      </c>
      <c r="I76" s="34">
        <v>1.35E-2</v>
      </c>
      <c r="J76" s="34">
        <v>1.2999999999999999E-2</v>
      </c>
      <c r="K76" s="34">
        <v>0</v>
      </c>
      <c r="L76" s="34">
        <v>1.2999999999999999E-2</v>
      </c>
      <c r="M76" s="39"/>
      <c r="N76" s="89">
        <f t="shared" si="31"/>
        <v>1.155937541810899E-2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0.17549999999999999</v>
      </c>
      <c r="E77" s="34">
        <v>0.26800000000000002</v>
      </c>
      <c r="F77" s="34">
        <v>0.26800000000000002</v>
      </c>
      <c r="G77" s="34">
        <v>0.26800000000000002</v>
      </c>
      <c r="H77" s="34">
        <v>0</v>
      </c>
      <c r="I77" s="34">
        <v>0.29239999999999999</v>
      </c>
      <c r="J77" s="34">
        <v>0.26800000000000002</v>
      </c>
      <c r="K77" s="34">
        <v>0</v>
      </c>
      <c r="L77" s="34">
        <v>0.26800000000000002</v>
      </c>
      <c r="M77" s="39"/>
      <c r="N77" s="89">
        <f t="shared" si="31"/>
        <v>0.24449933992820855</v>
      </c>
    </row>
    <row r="78" spans="1:14" x14ac:dyDescent="0.3">
      <c r="A78" s="595"/>
      <c r="B78" t="s">
        <v>117</v>
      </c>
      <c r="C78" s="34">
        <v>0</v>
      </c>
      <c r="D78" s="34">
        <v>5.57E-2</v>
      </c>
      <c r="E78" s="34">
        <v>8.14E-2</v>
      </c>
      <c r="F78" s="34">
        <v>8.14E-2</v>
      </c>
      <c r="G78" s="34">
        <v>8.14E-2</v>
      </c>
      <c r="H78" s="34">
        <v>0</v>
      </c>
      <c r="I78" s="34">
        <v>8.8999999999999996E-2</v>
      </c>
      <c r="J78" s="34">
        <v>8.14E-2</v>
      </c>
      <c r="K78" s="34">
        <v>0</v>
      </c>
      <c r="L78" s="34">
        <v>8.14E-2</v>
      </c>
      <c r="M78" s="39"/>
      <c r="N78" s="89">
        <f t="shared" si="31"/>
        <v>7.490799441931556E-2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0.42020000000000002</v>
      </c>
      <c r="E79" s="354">
        <f t="shared" ref="E79:J79" si="42">SUM(E80:E82)</f>
        <v>0.52190000000000003</v>
      </c>
      <c r="F79" s="354">
        <f t="shared" ref="F79:G79" si="43">SUM(F80:F82)</f>
        <v>0.52190000000000003</v>
      </c>
      <c r="G79" s="354">
        <f t="shared" si="43"/>
        <v>0.52190000000000003</v>
      </c>
      <c r="H79" s="354">
        <f t="shared" si="42"/>
        <v>0</v>
      </c>
      <c r="I79" s="354">
        <f t="shared" si="42"/>
        <v>1.1223000000000001</v>
      </c>
      <c r="J79" s="354">
        <f t="shared" si="42"/>
        <v>0.52190000000000003</v>
      </c>
      <c r="K79" s="354"/>
      <c r="L79" s="354">
        <f t="shared" ref="L79" si="44">SUM(L80:L82)</f>
        <v>0.52190000000000003</v>
      </c>
      <c r="M79" s="354"/>
      <c r="N79" s="352">
        <f t="shared" si="31"/>
        <v>0.5221753290800567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0.19889999999999999</v>
      </c>
      <c r="E80" s="34">
        <v>0.30059999999999998</v>
      </c>
      <c r="F80" s="34">
        <v>0.30059999999999998</v>
      </c>
      <c r="G80" s="34">
        <v>0.30059999999999998</v>
      </c>
      <c r="H80" s="34">
        <v>0</v>
      </c>
      <c r="I80" s="34">
        <v>0.32819999999999999</v>
      </c>
      <c r="J80" s="34">
        <v>0.30059999999999998</v>
      </c>
      <c r="K80" s="34">
        <v>0</v>
      </c>
      <c r="L80" s="34">
        <v>0.30059999999999998</v>
      </c>
      <c r="M80" s="39"/>
      <c r="N80" s="89">
        <f t="shared" si="31"/>
        <v>0.27479717834962475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0.2213</v>
      </c>
      <c r="E81" s="34">
        <v>0.2213</v>
      </c>
      <c r="F81" s="34">
        <v>0.2213</v>
      </c>
      <c r="G81" s="34">
        <v>0.2213</v>
      </c>
      <c r="H81" s="34">
        <v>0</v>
      </c>
      <c r="I81" s="34">
        <v>0.2213</v>
      </c>
      <c r="J81" s="34">
        <v>0.2213</v>
      </c>
      <c r="K81" s="34">
        <v>0</v>
      </c>
      <c r="L81" s="34">
        <v>0.2213</v>
      </c>
      <c r="M81" s="39"/>
      <c r="N81" s="89">
        <f t="shared" si="31"/>
        <v>0.22129999999999997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2.6078150730431935E-2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2.6078150730431935E-2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5">SUM(E85:E86)</f>
        <v>0</v>
      </c>
      <c r="F84" s="354">
        <f t="shared" si="45"/>
        <v>0</v>
      </c>
      <c r="G84" s="354">
        <f t="shared" si="45"/>
        <v>0</v>
      </c>
      <c r="H84" s="354">
        <f t="shared" si="45"/>
        <v>0</v>
      </c>
      <c r="I84" s="354">
        <f t="shared" si="45"/>
        <v>0</v>
      </c>
      <c r="J84" s="354">
        <f t="shared" si="45"/>
        <v>0</v>
      </c>
      <c r="K84" s="354"/>
      <c r="L84" s="354">
        <f t="shared" si="45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6">SUM(E88:E91)</f>
        <v>0</v>
      </c>
      <c r="F87" s="354">
        <f t="shared" si="46"/>
        <v>0</v>
      </c>
      <c r="G87" s="354">
        <f t="shared" si="46"/>
        <v>0</v>
      </c>
      <c r="H87" s="354">
        <f t="shared" si="46"/>
        <v>0</v>
      </c>
      <c r="I87" s="354">
        <f t="shared" si="46"/>
        <v>0</v>
      </c>
      <c r="J87" s="354">
        <f t="shared" si="46"/>
        <v>0</v>
      </c>
      <c r="K87" s="354"/>
      <c r="L87" s="354">
        <f t="shared" si="46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7">SUM(C95,C97)</f>
        <v>0</v>
      </c>
      <c r="D92" s="354">
        <f t="shared" si="47"/>
        <v>0.45533779599605406</v>
      </c>
      <c r="E92" s="354">
        <f t="shared" si="47"/>
        <v>0.64303103013621832</v>
      </c>
      <c r="F92" s="354">
        <f t="shared" si="47"/>
        <v>0.74705490271221842</v>
      </c>
      <c r="G92" s="354">
        <f t="shared" si="47"/>
        <v>0.70610963268021831</v>
      </c>
      <c r="H92" s="354">
        <f t="shared" si="47"/>
        <v>0</v>
      </c>
      <c r="I92" s="354">
        <f t="shared" si="47"/>
        <v>0.82036860301670067</v>
      </c>
      <c r="J92" s="354">
        <f t="shared" si="47"/>
        <v>0.80016047320821837</v>
      </c>
      <c r="K92" s="354"/>
      <c r="L92" s="354">
        <f>SUM(L95,L97)</f>
        <v>0.9307881718322184</v>
      </c>
      <c r="M92" s="354"/>
      <c r="N92" s="352">
        <f t="shared" si="31"/>
        <v>0.65709966267663744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8">SUM(C87,C84,C79,C70,C63)+C93</f>
        <v>0</v>
      </c>
      <c r="D94" s="360">
        <f t="shared" si="48"/>
        <v>5.3526331405000001</v>
      </c>
      <c r="E94" s="360">
        <f t="shared" si="48"/>
        <v>7.5590237237999993</v>
      </c>
      <c r="F94" s="360">
        <f t="shared" si="48"/>
        <v>8.7818557237999997</v>
      </c>
      <c r="G94" s="360">
        <f t="shared" si="48"/>
        <v>8.3005317237999989</v>
      </c>
      <c r="H94" s="360">
        <f t="shared" si="48"/>
        <v>0</v>
      </c>
      <c r="I94" s="360">
        <f t="shared" si="48"/>
        <v>9.6436803853000015</v>
      </c>
      <c r="J94" s="360">
        <f t="shared" si="48"/>
        <v>9.4061277237999992</v>
      </c>
      <c r="K94" s="360">
        <f t="shared" si="48"/>
        <v>0</v>
      </c>
      <c r="L94" s="360">
        <f t="shared" si="48"/>
        <v>10.941695723799999</v>
      </c>
      <c r="M94" s="361"/>
      <c r="N94" s="455">
        <f t="shared" si="31"/>
        <v>7.7244047429895772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9">SUM(C96:C96)</f>
        <v>0</v>
      </c>
      <c r="D95" s="354">
        <f t="shared" si="49"/>
        <v>0.1115114062160365</v>
      </c>
      <c r="E95" s="354">
        <f t="shared" si="49"/>
        <v>0.15747714123792539</v>
      </c>
      <c r="F95" s="354">
        <f t="shared" si="49"/>
        <v>0.1829524002939254</v>
      </c>
      <c r="G95" s="354">
        <f t="shared" si="49"/>
        <v>0.17292497740192539</v>
      </c>
      <c r="H95" s="354">
        <f t="shared" si="49"/>
        <v>0</v>
      </c>
      <c r="I95" s="354">
        <f t="shared" si="49"/>
        <v>0.20090679346695495</v>
      </c>
      <c r="J95" s="354">
        <f t="shared" si="49"/>
        <v>0.19595785886992539</v>
      </c>
      <c r="K95" s="354"/>
      <c r="L95" s="354">
        <f>SUM(L96:L96)</f>
        <v>0.22794834701392538</v>
      </c>
      <c r="M95" s="354"/>
      <c r="N95" s="352">
        <f t="shared" si="31"/>
        <v>0.1609225240107019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0">0.020833*D94</f>
        <v>0.1115114062160365</v>
      </c>
      <c r="E96" s="246">
        <f t="shared" si="50"/>
        <v>0.15747714123792539</v>
      </c>
      <c r="F96" s="246">
        <f t="shared" si="50"/>
        <v>0.1829524002939254</v>
      </c>
      <c r="G96" s="246">
        <f t="shared" si="50"/>
        <v>0.17292497740192539</v>
      </c>
      <c r="H96" s="246">
        <f t="shared" si="50"/>
        <v>0</v>
      </c>
      <c r="I96" s="246">
        <f t="shared" si="50"/>
        <v>0.20090679346695495</v>
      </c>
      <c r="J96" s="246">
        <f t="shared" si="50"/>
        <v>0.19595785886992539</v>
      </c>
      <c r="K96" s="34"/>
      <c r="L96" s="246">
        <f t="shared" si="50"/>
        <v>0.22794834701392538</v>
      </c>
      <c r="M96" s="39"/>
      <c r="N96" s="246">
        <f t="shared" si="31"/>
        <v>0.1609225240107019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1">SUM(D98,D99)</f>
        <v>0.34382638978001756</v>
      </c>
      <c r="E97" s="354">
        <f t="shared" si="51"/>
        <v>0.48555388889829298</v>
      </c>
      <c r="F97" s="354">
        <f t="shared" si="51"/>
        <v>0.56410250241829307</v>
      </c>
      <c r="G97" s="354">
        <f t="shared" si="51"/>
        <v>0.53318465527829295</v>
      </c>
      <c r="H97" s="354">
        <f t="shared" si="51"/>
        <v>0</v>
      </c>
      <c r="I97" s="354">
        <f t="shared" si="51"/>
        <v>0.61946180954974572</v>
      </c>
      <c r="J97" s="354">
        <f t="shared" si="51"/>
        <v>0.60420261433829303</v>
      </c>
      <c r="K97" s="354"/>
      <c r="L97" s="354">
        <f t="shared" si="51"/>
        <v>0.70283982481829299</v>
      </c>
      <c r="M97" s="354"/>
      <c r="N97" s="352">
        <f t="shared" si="31"/>
        <v>0.49617713866593555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2">D96</f>
        <v>0.1115114062160365</v>
      </c>
      <c r="E98" s="39">
        <f t="shared" si="52"/>
        <v>0.15747714123792539</v>
      </c>
      <c r="F98" s="39">
        <f t="shared" si="52"/>
        <v>0.1829524002939254</v>
      </c>
      <c r="G98" s="39">
        <f t="shared" si="52"/>
        <v>0.17292497740192539</v>
      </c>
      <c r="H98" s="39">
        <f t="shared" si="52"/>
        <v>0</v>
      </c>
      <c r="I98" s="39">
        <f t="shared" si="52"/>
        <v>0.20090679346695495</v>
      </c>
      <c r="J98" s="39">
        <f t="shared" si="52"/>
        <v>0.19595785886992539</v>
      </c>
      <c r="K98" s="39"/>
      <c r="L98" s="39">
        <f t="shared" si="52"/>
        <v>0.22794834701392538</v>
      </c>
      <c r="M98" s="39"/>
      <c r="N98" s="246">
        <f t="shared" si="31"/>
        <v>0.1609225240107019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3">0.043402*D94</f>
        <v>0.23231498356398103</v>
      </c>
      <c r="E99" s="246">
        <f t="shared" si="53"/>
        <v>0.3280767476603676</v>
      </c>
      <c r="F99" s="246">
        <f t="shared" si="53"/>
        <v>0.38115010212436762</v>
      </c>
      <c r="G99" s="246">
        <f t="shared" si="53"/>
        <v>0.36025967787636759</v>
      </c>
      <c r="H99" s="246">
        <f t="shared" si="53"/>
        <v>0</v>
      </c>
      <c r="I99" s="246">
        <f t="shared" si="53"/>
        <v>0.41855501608279072</v>
      </c>
      <c r="J99" s="246">
        <f t="shared" si="53"/>
        <v>0.40824475546836758</v>
      </c>
      <c r="K99" s="34"/>
      <c r="L99" s="246">
        <f t="shared" si="53"/>
        <v>0.47489147780436758</v>
      </c>
      <c r="M99" s="39"/>
      <c r="N99" s="246">
        <f t="shared" si="31"/>
        <v>0.33525461465523365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2.0500000000000001E-2</v>
      </c>
      <c r="E100" s="509">
        <v>2.0500000000000001E-2</v>
      </c>
      <c r="F100" s="509">
        <v>2.0500000000000001E-2</v>
      </c>
      <c r="G100" s="509">
        <v>2.0500000000000001E-2</v>
      </c>
      <c r="H100" s="509">
        <v>0</v>
      </c>
      <c r="I100" s="509">
        <v>2.0500000000000001E-2</v>
      </c>
      <c r="J100" s="509">
        <v>2.0500000000000001E-2</v>
      </c>
      <c r="K100" s="509">
        <v>0</v>
      </c>
      <c r="L100" s="509">
        <v>2.0500000000000001E-2</v>
      </c>
      <c r="M100" s="367"/>
      <c r="N100" s="368">
        <f t="shared" si="31"/>
        <v>2.0500000000000004E-2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5.8284709364960543</v>
      </c>
      <c r="E101" s="340">
        <f t="shared" ref="E101:L101" si="54">SUM(E92,E94,E100)</f>
        <v>8.2225547539362172</v>
      </c>
      <c r="F101" s="340">
        <f t="shared" si="54"/>
        <v>9.5494106265122181</v>
      </c>
      <c r="G101" s="340">
        <f t="shared" si="54"/>
        <v>9.0271413564802181</v>
      </c>
      <c r="H101" s="340">
        <f t="shared" si="54"/>
        <v>0</v>
      </c>
      <c r="I101" s="340">
        <f t="shared" si="54"/>
        <v>10.484548988316702</v>
      </c>
      <c r="J101" s="340">
        <f t="shared" si="54"/>
        <v>10.226788197008217</v>
      </c>
      <c r="K101" s="340">
        <f t="shared" si="54"/>
        <v>0</v>
      </c>
      <c r="L101" s="340">
        <f t="shared" si="54"/>
        <v>11.892983895632218</v>
      </c>
      <c r="M101" s="356"/>
      <c r="N101" s="467">
        <f t="shared" si="31"/>
        <v>8.4020044056662151</v>
      </c>
      <c r="O101" s="335" t="s">
        <v>355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0.31191345384086605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91</v>
      </c>
      <c r="F107" s="1">
        <v>3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328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272489.23</v>
      </c>
      <c r="E109" s="505">
        <v>623811.15</v>
      </c>
      <c r="F109" s="505">
        <v>14799.13</v>
      </c>
      <c r="G109" s="505">
        <v>316332.34000000003</v>
      </c>
      <c r="H109" s="504">
        <v>0</v>
      </c>
      <c r="I109" s="503">
        <v>42202.13</v>
      </c>
      <c r="J109" s="505">
        <v>414751.68</v>
      </c>
      <c r="K109" s="505">
        <v>71396.679999999993</v>
      </c>
      <c r="L109" s="505">
        <v>211597.1</v>
      </c>
      <c r="M109" s="342"/>
      <c r="N109" s="344">
        <f>SUM(C109:L109)</f>
        <v>1967379.44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5">SUM(D112:D117)</f>
        <v>1.445832</v>
      </c>
      <c r="E111" s="354">
        <f t="shared" si="55"/>
        <v>1.74648</v>
      </c>
      <c r="F111" s="354">
        <f t="shared" si="55"/>
        <v>2.4730159999999999</v>
      </c>
      <c r="G111" s="354">
        <f t="shared" si="55"/>
        <v>2.6407879999999997</v>
      </c>
      <c r="H111" s="354"/>
      <c r="I111" s="354">
        <f t="shared" si="55"/>
        <v>3.4976940000000001</v>
      </c>
      <c r="J111" s="354">
        <f>SUM(J112:J117)</f>
        <v>3.6376879999999998</v>
      </c>
      <c r="K111" s="354">
        <f t="shared" si="55"/>
        <v>4.186464</v>
      </c>
      <c r="L111" s="354">
        <f t="shared" si="55"/>
        <v>5.1249920000000007</v>
      </c>
      <c r="M111" s="351"/>
      <c r="N111" s="352">
        <f>(C111*$C$109+D111*$D$109+E111*$E$109+F111*$F$109+G111*$G$109+H111*$H$109+I111*$I$109+J111*$J$109+K111*$K$109+L111*$L$109)/$N$109</f>
        <v>2.7422737018478451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1.7399</v>
      </c>
      <c r="J112" s="34">
        <v>2.3946999999999998</v>
      </c>
      <c r="K112" s="34">
        <v>2.6816</v>
      </c>
      <c r="L112" s="34">
        <v>3.1873</v>
      </c>
      <c r="M112" s="34"/>
      <c r="N112" s="89">
        <f t="shared" ref="N112:N149" si="56">(C112*$C$109+D112*$D$109+E112*$E$109+F112*$F$109+G112*$G$109+H112*$H$109+I112*$I$109+J112*$J$109+K112*$K$109+L112*$L$109)/$N$109</f>
        <v>1.7715589950635042</v>
      </c>
    </row>
    <row r="113" spans="1:14" x14ac:dyDescent="0.3">
      <c r="A113" s="2" t="s">
        <v>4</v>
      </c>
      <c r="B113" t="s">
        <v>31</v>
      </c>
      <c r="C113" s="39">
        <f t="shared" ref="C113:L113" si="57">C112*0.04</f>
        <v>0</v>
      </c>
      <c r="D113" s="39">
        <f t="shared" si="57"/>
        <v>3.9731999999999996E-2</v>
      </c>
      <c r="E113" s="39">
        <f t="shared" si="57"/>
        <v>4.5780000000000001E-2</v>
      </c>
      <c r="F113" s="39">
        <f t="shared" si="57"/>
        <v>6.5416000000000002E-2</v>
      </c>
      <c r="G113" s="39">
        <f t="shared" si="57"/>
        <v>6.8788000000000002E-2</v>
      </c>
      <c r="H113" s="39"/>
      <c r="I113" s="39">
        <f>I112*0.06</f>
        <v>0.104394</v>
      </c>
      <c r="J113" s="39">
        <f t="shared" si="57"/>
        <v>9.5787999999999998E-2</v>
      </c>
      <c r="K113" s="39">
        <f t="shared" si="57"/>
        <v>0.107264</v>
      </c>
      <c r="L113" s="39">
        <f t="shared" si="57"/>
        <v>0.12749199999999999</v>
      </c>
      <c r="M113" s="34"/>
      <c r="N113" s="89">
        <f t="shared" si="56"/>
        <v>7.1608809465417617E-2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5.4699999999999999E-2</v>
      </c>
      <c r="F114" s="34">
        <v>0</v>
      </c>
      <c r="G114" s="34">
        <v>2.0799999999999999E-2</v>
      </c>
      <c r="H114" s="34">
        <v>0</v>
      </c>
      <c r="I114" s="34">
        <v>8.6999999999999994E-2</v>
      </c>
      <c r="J114" s="34">
        <v>5.3999999999999999E-2</v>
      </c>
      <c r="K114" s="34">
        <v>0.1341</v>
      </c>
      <c r="L114" s="34">
        <v>7.3899999999999993E-2</v>
      </c>
      <c r="M114" s="34"/>
      <c r="N114" s="89">
        <f t="shared" si="56"/>
        <v>5.3637031916934134E-2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6"/>
        <v>0.2493455083880515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0.1983</v>
      </c>
      <c r="E116" s="34">
        <v>0.28710000000000002</v>
      </c>
      <c r="F116" s="34">
        <v>0.51359999999999995</v>
      </c>
      <c r="G116" s="34">
        <v>0.58160000000000001</v>
      </c>
      <c r="H116" s="34">
        <v>0</v>
      </c>
      <c r="I116" s="34">
        <v>0.92589999999999995</v>
      </c>
      <c r="J116" s="34">
        <v>0.79630000000000001</v>
      </c>
      <c r="K116" s="34">
        <v>0.96660000000000001</v>
      </c>
      <c r="L116" s="34">
        <v>1.3858999999999999</v>
      </c>
      <c r="M116" s="34"/>
      <c r="N116" s="89">
        <f t="shared" si="56"/>
        <v>0.58774462150270312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6"/>
        <v>8.3787355112341713E-3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8">SUM(C119:C121,C125:C126)</f>
        <v>0</v>
      </c>
      <c r="D118" s="354">
        <f t="shared" si="58"/>
        <v>3.4496488673000001</v>
      </c>
      <c r="E118" s="354">
        <f t="shared" si="58"/>
        <v>5.3928973094999995</v>
      </c>
      <c r="F118" s="354">
        <f t="shared" si="58"/>
        <v>5.3928973094999995</v>
      </c>
      <c r="G118" s="354">
        <f t="shared" si="58"/>
        <v>5.3928973094999995</v>
      </c>
      <c r="H118" s="354"/>
      <c r="I118" s="354">
        <f>SUM(I119:I121,I125:I126)</f>
        <v>5.8872116113000015</v>
      </c>
      <c r="J118" s="354">
        <f>SUM(J119:J121,J125:J126)</f>
        <v>5.3928973094999995</v>
      </c>
      <c r="K118" s="354">
        <f>SUM(K119:K121,K125:K126)</f>
        <v>5.3928973094999995</v>
      </c>
      <c r="L118" s="354">
        <f>SUM(L119:L121,L125:L126)</f>
        <v>5.3928973094999995</v>
      </c>
      <c r="M118" s="351"/>
      <c r="N118" s="352">
        <f t="shared" si="56"/>
        <v>5.1343538150694812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1.8461000000000001</v>
      </c>
      <c r="E119" s="34">
        <v>2.7915000000000001</v>
      </c>
      <c r="F119" s="34">
        <v>2.7915000000000001</v>
      </c>
      <c r="G119" s="34">
        <v>2.7915000000000001</v>
      </c>
      <c r="H119" s="34">
        <v>0</v>
      </c>
      <c r="I119" s="34">
        <v>3.0541</v>
      </c>
      <c r="J119" s="34">
        <v>2.7915000000000001</v>
      </c>
      <c r="K119" s="34">
        <v>2.7915000000000001</v>
      </c>
      <c r="L119" s="34">
        <v>2.7915000000000001</v>
      </c>
      <c r="M119" s="39"/>
      <c r="N119" s="89">
        <f t="shared" si="56"/>
        <v>2.6661916666446408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0.78254886730000006</v>
      </c>
      <c r="E120" s="39">
        <f t="shared" ref="E120:J120" si="59">E119*0.423893</f>
        <v>1.1832973095000001</v>
      </c>
      <c r="F120" s="39">
        <f t="shared" ref="F120:G120" si="60">F119*0.423893</f>
        <v>1.1832973095000001</v>
      </c>
      <c r="G120" s="39">
        <f t="shared" si="60"/>
        <v>1.1832973095000001</v>
      </c>
      <c r="H120" s="39"/>
      <c r="I120" s="39">
        <f t="shared" si="59"/>
        <v>1.2946116113000001</v>
      </c>
      <c r="J120" s="39">
        <f t="shared" si="59"/>
        <v>1.1832973095000001</v>
      </c>
      <c r="K120" s="39">
        <f t="shared" ref="K120:L120" si="61">K119*0.423893</f>
        <v>1.1832973095000001</v>
      </c>
      <c r="L120" s="39">
        <f t="shared" si="61"/>
        <v>1.1832973095000001</v>
      </c>
      <c r="M120" s="39"/>
      <c r="N120" s="89">
        <f t="shared" si="56"/>
        <v>1.1301799841489966</v>
      </c>
    </row>
    <row r="121" spans="1:14" x14ac:dyDescent="0.3">
      <c r="A121" s="280" t="s">
        <v>8</v>
      </c>
      <c r="B121" s="1" t="s">
        <v>35</v>
      </c>
      <c r="C121" s="43">
        <f t="shared" ref="C121:E121" si="62">SUM(C122:C124)</f>
        <v>0</v>
      </c>
      <c r="D121" s="43">
        <f t="shared" ref="D121" si="63">SUM(D122:D124)</f>
        <v>0.59330000000000005</v>
      </c>
      <c r="E121" s="43">
        <f t="shared" si="62"/>
        <v>1.0621999999999998</v>
      </c>
      <c r="F121" s="43">
        <f t="shared" ref="F121:G121" si="64">SUM(F122:F124)</f>
        <v>1.0621999999999998</v>
      </c>
      <c r="G121" s="43">
        <f t="shared" si="64"/>
        <v>1.0621999999999998</v>
      </c>
      <c r="H121" s="43"/>
      <c r="I121" s="43">
        <f>SUM(I122:I124)</f>
        <v>1.1499000000000001</v>
      </c>
      <c r="J121" s="43">
        <f t="shared" ref="J121:K121" si="65">SUM(J122:J124)</f>
        <v>1.0621999999999998</v>
      </c>
      <c r="K121" s="43">
        <f t="shared" si="65"/>
        <v>1.0621999999999998</v>
      </c>
      <c r="L121" s="43">
        <f t="shared" ref="L121" si="66">SUM(L122:L124)</f>
        <v>1.0621999999999998</v>
      </c>
      <c r="M121" s="43"/>
      <c r="N121" s="75">
        <f t="shared" si="56"/>
        <v>0.9991368863862885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0.52990000000000004</v>
      </c>
      <c r="E122" s="34">
        <v>0.94879999999999998</v>
      </c>
      <c r="F122" s="34">
        <v>0.94879999999999998</v>
      </c>
      <c r="G122" s="34">
        <v>0.94879999999999998</v>
      </c>
      <c r="H122" s="34">
        <v>0</v>
      </c>
      <c r="I122" s="34">
        <v>1.032</v>
      </c>
      <c r="J122" s="34">
        <v>0.94879999999999998</v>
      </c>
      <c r="K122" s="34">
        <v>0.94879999999999998</v>
      </c>
      <c r="L122" s="34">
        <v>0.94879999999999998</v>
      </c>
      <c r="M122" s="39"/>
      <c r="N122" s="89">
        <f t="shared" si="56"/>
        <v>0.89256553958955687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5.62E-2</v>
      </c>
      <c r="E123" s="34">
        <v>0.10059999999999999</v>
      </c>
      <c r="F123" s="34">
        <v>0.10059999999999999</v>
      </c>
      <c r="G123" s="34">
        <v>0.10059999999999999</v>
      </c>
      <c r="H123" s="34">
        <v>0</v>
      </c>
      <c r="I123" s="34">
        <v>0.1046</v>
      </c>
      <c r="J123" s="34">
        <v>0.10059999999999999</v>
      </c>
      <c r="K123" s="34">
        <v>0.10059999999999999</v>
      </c>
      <c r="L123" s="34">
        <v>0.10059999999999999</v>
      </c>
      <c r="M123" s="39"/>
      <c r="N123" s="89">
        <f t="shared" si="56"/>
        <v>9.4536241759240913E-2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7.1999999999999998E-3</v>
      </c>
      <c r="E124" s="34">
        <v>1.2800000000000001E-2</v>
      </c>
      <c r="F124" s="34">
        <v>1.2800000000000001E-2</v>
      </c>
      <c r="G124" s="34">
        <v>1.2800000000000001E-2</v>
      </c>
      <c r="H124" s="34">
        <v>0</v>
      </c>
      <c r="I124" s="34">
        <v>1.3299999999999999E-2</v>
      </c>
      <c r="J124" s="34">
        <v>1.2800000000000001E-2</v>
      </c>
      <c r="K124" s="34">
        <v>1.2800000000000001E-2</v>
      </c>
      <c r="L124" s="34">
        <v>1.2800000000000001E-2</v>
      </c>
      <c r="M124" s="39"/>
      <c r="N124" s="89">
        <f t="shared" si="56"/>
        <v>1.2035105037490888E-2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0.1724</v>
      </c>
      <c r="E125" s="34">
        <v>0.27229999999999999</v>
      </c>
      <c r="F125" s="34">
        <v>0.27229999999999999</v>
      </c>
      <c r="G125" s="34">
        <v>0.27229999999999999</v>
      </c>
      <c r="H125" s="34">
        <v>0</v>
      </c>
      <c r="I125" s="34">
        <v>0.29709999999999998</v>
      </c>
      <c r="J125" s="34">
        <v>0.27229999999999999</v>
      </c>
      <c r="K125" s="34">
        <v>0.27229999999999999</v>
      </c>
      <c r="L125" s="34">
        <v>0.27229999999999999</v>
      </c>
      <c r="M125" s="39"/>
      <c r="N125" s="89">
        <f t="shared" si="56"/>
        <v>0.25899546874343676</v>
      </c>
    </row>
    <row r="126" spans="1:14" x14ac:dyDescent="0.3">
      <c r="A126" s="595"/>
      <c r="B126" t="s">
        <v>117</v>
      </c>
      <c r="C126" s="34">
        <v>0</v>
      </c>
      <c r="D126" s="34">
        <v>5.5300000000000002E-2</v>
      </c>
      <c r="E126" s="34">
        <v>8.3599999999999994E-2</v>
      </c>
      <c r="F126" s="34">
        <v>8.3599999999999994E-2</v>
      </c>
      <c r="G126" s="34">
        <v>8.3599999999999994E-2</v>
      </c>
      <c r="H126" s="34">
        <v>0</v>
      </c>
      <c r="I126" s="34">
        <v>9.1499999999999998E-2</v>
      </c>
      <c r="J126" s="34">
        <v>8.3599999999999994E-2</v>
      </c>
      <c r="K126" s="34">
        <v>8.3599999999999994E-2</v>
      </c>
      <c r="L126" s="34">
        <v>8.3599999999999994E-2</v>
      </c>
      <c r="M126" s="39"/>
      <c r="N126" s="89">
        <f t="shared" si="56"/>
        <v>7.9849809146119777E-2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0.39269999999999999</v>
      </c>
      <c r="E127" s="354">
        <f t="shared" ref="E127" si="67">SUM(E128:E130)</f>
        <v>0.50309999999999999</v>
      </c>
      <c r="F127" s="354">
        <f t="shared" ref="F127:G127" si="68">SUM(F128:F130)</f>
        <v>0.50309999999999999</v>
      </c>
      <c r="G127" s="354">
        <f t="shared" si="68"/>
        <v>0.50309999999999999</v>
      </c>
      <c r="H127" s="354"/>
      <c r="I127" s="354">
        <f>SUM(I128:I130)</f>
        <v>1.1038999999999999</v>
      </c>
      <c r="J127" s="354">
        <f t="shared" ref="J127:K127" si="69">SUM(J128:J130)</f>
        <v>0.50309999999999999</v>
      </c>
      <c r="K127" s="354">
        <f t="shared" si="69"/>
        <v>0.50309999999999999</v>
      </c>
      <c r="L127" s="354">
        <f t="shared" ref="L127" si="70">SUM(L128:L130)</f>
        <v>0.50309999999999999</v>
      </c>
      <c r="M127" s="354"/>
      <c r="N127" s="352">
        <f t="shared" si="56"/>
        <v>0.5006969194391907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0.19589999999999999</v>
      </c>
      <c r="E128" s="34">
        <v>0.30630000000000002</v>
      </c>
      <c r="F128" s="34">
        <v>0.30630000000000002</v>
      </c>
      <c r="G128" s="34">
        <v>0.30630000000000002</v>
      </c>
      <c r="H128" s="34">
        <v>0</v>
      </c>
      <c r="I128" s="34">
        <v>0.33429999999999999</v>
      </c>
      <c r="J128" s="34">
        <v>0.30630000000000002</v>
      </c>
      <c r="K128" s="34">
        <v>0.30630000000000002</v>
      </c>
      <c r="L128" s="34">
        <v>0.30630000000000002</v>
      </c>
      <c r="M128" s="39"/>
      <c r="N128" s="89">
        <f t="shared" si="56"/>
        <v>0.29160982343090869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0.1968</v>
      </c>
      <c r="E129" s="34">
        <v>0.1968</v>
      </c>
      <c r="F129" s="34">
        <v>0.1968</v>
      </c>
      <c r="G129" s="34">
        <v>0.1968</v>
      </c>
      <c r="H129" s="34">
        <v>0</v>
      </c>
      <c r="I129" s="34">
        <v>0.1968</v>
      </c>
      <c r="J129" s="34">
        <v>0.1968</v>
      </c>
      <c r="K129" s="34">
        <v>0.1968</v>
      </c>
      <c r="L129" s="34">
        <v>0.1968</v>
      </c>
      <c r="M129" s="39"/>
      <c r="N129" s="89">
        <f t="shared" si="56"/>
        <v>0.19679999999999997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6"/>
        <v>1.2287096008281959E-2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6"/>
        <v>1.2287096008281959E-2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1">SUM(E133:E134)</f>
        <v>0</v>
      </c>
      <c r="F132" s="354">
        <f t="shared" si="71"/>
        <v>0</v>
      </c>
      <c r="G132" s="354">
        <f t="shared" si="71"/>
        <v>0</v>
      </c>
      <c r="H132" s="354"/>
      <c r="I132" s="354">
        <f t="shared" si="71"/>
        <v>0</v>
      </c>
      <c r="J132" s="354">
        <f t="shared" si="71"/>
        <v>0</v>
      </c>
      <c r="K132" s="354">
        <f t="shared" si="71"/>
        <v>0</v>
      </c>
      <c r="L132" s="354">
        <f t="shared" si="71"/>
        <v>0</v>
      </c>
      <c r="M132" s="354"/>
      <c r="N132" s="352">
        <f t="shared" si="56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6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6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2">SUM(E136:E139)</f>
        <v>0</v>
      </c>
      <c r="F135" s="354">
        <f t="shared" si="72"/>
        <v>0</v>
      </c>
      <c r="G135" s="354">
        <f t="shared" si="72"/>
        <v>0</v>
      </c>
      <c r="H135" s="354"/>
      <c r="I135" s="354">
        <f t="shared" si="72"/>
        <v>0</v>
      </c>
      <c r="J135" s="354">
        <f t="shared" si="72"/>
        <v>0</v>
      </c>
      <c r="K135" s="354">
        <f>SUM(K136:K139)</f>
        <v>0</v>
      </c>
      <c r="L135" s="354">
        <f t="shared" si="72"/>
        <v>0</v>
      </c>
      <c r="M135" s="354"/>
      <c r="N135" s="352">
        <f t="shared" si="56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6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6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6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6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3">SUM(C143,C145)</f>
        <v>0</v>
      </c>
      <c r="D140" s="354">
        <f t="shared" si="73"/>
        <v>0.44985497001947644</v>
      </c>
      <c r="E140" s="354">
        <f t="shared" si="73"/>
        <v>0.65013025976454597</v>
      </c>
      <c r="F140" s="354">
        <f t="shared" si="73"/>
        <v>0.71193522421254607</v>
      </c>
      <c r="G140" s="354">
        <f t="shared" si="73"/>
        <v>0.72620725270854591</v>
      </c>
      <c r="H140" s="354"/>
      <c r="I140" s="354">
        <f t="shared" si="73"/>
        <v>0.89226171574206858</v>
      </c>
      <c r="J140" s="354">
        <f t="shared" si="73"/>
        <v>0.81101154190854596</v>
      </c>
      <c r="K140" s="354">
        <f t="shared" si="73"/>
        <v>0.85769481867654607</v>
      </c>
      <c r="L140" s="354">
        <f t="shared" si="73"/>
        <v>0.93753351858054601</v>
      </c>
      <c r="M140" s="354"/>
      <c r="N140" s="352">
        <f t="shared" si="56"/>
        <v>0.71264223515197611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6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4">SUM(C135,C132,C127,C118,C111)+C141</f>
        <v>0</v>
      </c>
      <c r="D142" s="360">
        <f t="shared" si="74"/>
        <v>5.2881808673000004</v>
      </c>
      <c r="E142" s="360">
        <f t="shared" si="74"/>
        <v>7.6424773094999994</v>
      </c>
      <c r="F142" s="360">
        <f t="shared" si="74"/>
        <v>8.3690133094999997</v>
      </c>
      <c r="G142" s="360">
        <f t="shared" si="74"/>
        <v>8.536785309499999</v>
      </c>
      <c r="H142" s="360">
        <f t="shared" si="74"/>
        <v>0</v>
      </c>
      <c r="I142" s="360">
        <f t="shared" si="74"/>
        <v>10.488805611300002</v>
      </c>
      <c r="J142" s="360">
        <f t="shared" si="74"/>
        <v>9.5336853094999991</v>
      </c>
      <c r="K142" s="360">
        <f t="shared" si="74"/>
        <v>10.082461309499999</v>
      </c>
      <c r="L142" s="360">
        <f t="shared" si="74"/>
        <v>11.020989309499999</v>
      </c>
      <c r="M142" s="361"/>
      <c r="N142" s="362">
        <f t="shared" si="56"/>
        <v>8.3773244363565187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5">SUM(C144:C144)</f>
        <v>0</v>
      </c>
      <c r="D143" s="354">
        <f t="shared" si="75"/>
        <v>0.11016867200846091</v>
      </c>
      <c r="E143" s="354">
        <f t="shared" si="75"/>
        <v>0.15921572978881349</v>
      </c>
      <c r="F143" s="354">
        <f t="shared" si="75"/>
        <v>0.17435165427681351</v>
      </c>
      <c r="G143" s="354">
        <f t="shared" si="75"/>
        <v>0.17784684835281347</v>
      </c>
      <c r="H143" s="354"/>
      <c r="I143" s="354">
        <f t="shared" si="75"/>
        <v>0.21851328730021294</v>
      </c>
      <c r="J143" s="354">
        <f t="shared" si="75"/>
        <v>0.19861526605281349</v>
      </c>
      <c r="K143" s="354">
        <f t="shared" si="75"/>
        <v>0.2100479164608135</v>
      </c>
      <c r="L143" s="354">
        <f t="shared" si="75"/>
        <v>0.2296002702848135</v>
      </c>
      <c r="M143" s="354"/>
      <c r="N143" s="352">
        <f t="shared" si="56"/>
        <v>0.1745247999826153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6">0.020833*D142</f>
        <v>0.11016867200846091</v>
      </c>
      <c r="E144" s="246">
        <f t="shared" si="76"/>
        <v>0.15921572978881349</v>
      </c>
      <c r="F144" s="246">
        <f t="shared" si="76"/>
        <v>0.17435165427681351</v>
      </c>
      <c r="G144" s="246">
        <f t="shared" si="76"/>
        <v>0.17784684835281347</v>
      </c>
      <c r="H144" s="34"/>
      <c r="I144" s="246">
        <f t="shared" si="76"/>
        <v>0.21851328730021294</v>
      </c>
      <c r="J144" s="246">
        <f t="shared" si="76"/>
        <v>0.19861526605281349</v>
      </c>
      <c r="K144" s="246">
        <f t="shared" si="76"/>
        <v>0.2100479164608135</v>
      </c>
      <c r="L144" s="246">
        <f t="shared" si="76"/>
        <v>0.2296002702848135</v>
      </c>
      <c r="M144" s="39"/>
      <c r="N144" s="246">
        <f t="shared" si="56"/>
        <v>0.1745247999826153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0.33968629801101552</v>
      </c>
      <c r="E145" s="354">
        <f t="shared" ref="E145:L145" si="77">SUM(E146,E147)</f>
        <v>0.49091452997573248</v>
      </c>
      <c r="F145" s="354">
        <f t="shared" si="77"/>
        <v>0.53758356993573253</v>
      </c>
      <c r="G145" s="354">
        <f t="shared" si="77"/>
        <v>0.54836040435573241</v>
      </c>
      <c r="H145" s="354"/>
      <c r="I145" s="354">
        <f t="shared" si="77"/>
        <v>0.67374842844185567</v>
      </c>
      <c r="J145" s="354">
        <f t="shared" si="77"/>
        <v>0.61239627585573242</v>
      </c>
      <c r="K145" s="354">
        <f t="shared" si="77"/>
        <v>0.64764690221573251</v>
      </c>
      <c r="L145" s="354">
        <f t="shared" si="77"/>
        <v>0.70793324829573256</v>
      </c>
      <c r="M145" s="354"/>
      <c r="N145" s="352">
        <f t="shared" si="56"/>
        <v>0.53811743516936084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8">D144</f>
        <v>0.11016867200846091</v>
      </c>
      <c r="E146" s="39">
        <f>E144</f>
        <v>0.15921572978881349</v>
      </c>
      <c r="F146" s="39">
        <f t="shared" si="78"/>
        <v>0.17435165427681351</v>
      </c>
      <c r="G146" s="39">
        <f t="shared" si="78"/>
        <v>0.17784684835281347</v>
      </c>
      <c r="H146" s="39"/>
      <c r="I146" s="39">
        <f t="shared" si="78"/>
        <v>0.21851328730021294</v>
      </c>
      <c r="J146" s="39">
        <f t="shared" si="78"/>
        <v>0.19861526605281349</v>
      </c>
      <c r="K146" s="39">
        <f t="shared" si="78"/>
        <v>0.2100479164608135</v>
      </c>
      <c r="L146" s="39">
        <f t="shared" si="78"/>
        <v>0.2296002702848135</v>
      </c>
      <c r="M146" s="39"/>
      <c r="N146" s="39">
        <f t="shared" si="56"/>
        <v>0.1745247999826153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9">0.043402*D142</f>
        <v>0.22951762600255463</v>
      </c>
      <c r="E147" s="246">
        <f t="shared" si="79"/>
        <v>0.331698800186919</v>
      </c>
      <c r="F147" s="246">
        <f t="shared" si="79"/>
        <v>0.36323191565891899</v>
      </c>
      <c r="G147" s="246">
        <f t="shared" si="79"/>
        <v>0.37051355600291896</v>
      </c>
      <c r="H147" s="34"/>
      <c r="I147" s="246">
        <f t="shared" si="79"/>
        <v>0.45523514114164271</v>
      </c>
      <c r="J147" s="246">
        <f t="shared" si="79"/>
        <v>0.41378100980291899</v>
      </c>
      <c r="K147" s="246">
        <f t="shared" si="79"/>
        <v>0.43759898575491901</v>
      </c>
      <c r="L147" s="246">
        <f t="shared" si="79"/>
        <v>0.47833297801091901</v>
      </c>
      <c r="M147" s="39"/>
      <c r="N147" s="246">
        <f t="shared" si="56"/>
        <v>0.36359263518674556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2.1700000000000001E-2</v>
      </c>
      <c r="E148" s="509">
        <v>2.1700000000000001E-2</v>
      </c>
      <c r="F148" s="509">
        <v>2.1700000000000001E-2</v>
      </c>
      <c r="G148" s="509">
        <v>2.1700000000000001E-2</v>
      </c>
      <c r="H148" s="509">
        <v>0</v>
      </c>
      <c r="I148" s="509">
        <v>2.1700000000000001E-2</v>
      </c>
      <c r="J148" s="509">
        <v>2.1700000000000001E-2</v>
      </c>
      <c r="K148" s="509">
        <v>2.1700000000000001E-2</v>
      </c>
      <c r="L148" s="509">
        <v>2.1700000000000001E-2</v>
      </c>
      <c r="M148" s="367"/>
      <c r="N148" s="368">
        <f t="shared" si="56"/>
        <v>2.1700000000000001E-2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0">SUM(D140,D142,D148)</f>
        <v>5.7597358373194769</v>
      </c>
      <c r="E149" s="340">
        <f t="shared" si="80"/>
        <v>8.3143075692645443</v>
      </c>
      <c r="F149" s="340">
        <f t="shared" si="80"/>
        <v>9.1026485337125447</v>
      </c>
      <c r="G149" s="340">
        <f t="shared" si="80"/>
        <v>9.2846925622085443</v>
      </c>
      <c r="H149" s="340">
        <f t="shared" si="80"/>
        <v>0</v>
      </c>
      <c r="I149" s="340">
        <f t="shared" si="80"/>
        <v>11.402767327042069</v>
      </c>
      <c r="J149" s="340">
        <f t="shared" si="80"/>
        <v>10.366396851408544</v>
      </c>
      <c r="K149" s="340">
        <f t="shared" si="80"/>
        <v>10.961856128176544</v>
      </c>
      <c r="L149" s="340">
        <f t="shared" si="80"/>
        <v>11.980222828080544</v>
      </c>
      <c r="M149" s="369"/>
      <c r="N149" s="467">
        <f t="shared" si="56"/>
        <v>9.1116666715084929</v>
      </c>
      <c r="O149" t="s">
        <v>356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0.3382587397645585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20</v>
      </c>
      <c r="E155" s="1">
        <v>142</v>
      </c>
      <c r="F155" s="1">
        <v>0</v>
      </c>
      <c r="G155" s="1">
        <v>72</v>
      </c>
      <c r="H155" s="1">
        <v>0</v>
      </c>
      <c r="I155" s="1">
        <v>0</v>
      </c>
      <c r="J155" s="1">
        <v>52</v>
      </c>
      <c r="K155" s="1">
        <v>19</v>
      </c>
      <c r="L155" s="1">
        <v>63</v>
      </c>
      <c r="N155" s="1">
        <f>SUM(C155:L155)</f>
        <v>369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192252.76</v>
      </c>
      <c r="E157" s="505">
        <v>947836.28</v>
      </c>
      <c r="F157" s="504">
        <v>0</v>
      </c>
      <c r="G157" s="505">
        <v>336332.84</v>
      </c>
      <c r="H157" s="504">
        <v>0</v>
      </c>
      <c r="I157" s="502">
        <v>0</v>
      </c>
      <c r="J157" s="505">
        <v>309714.68</v>
      </c>
      <c r="K157" s="505">
        <v>83960.66</v>
      </c>
      <c r="L157" s="505">
        <v>280083.49</v>
      </c>
      <c r="M157" s="342"/>
      <c r="N157" s="344">
        <f>SUM(C157:L157)</f>
        <v>2156071.2599999998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1.048632</v>
      </c>
      <c r="D159" s="354">
        <f>SUM(D160:D164)</f>
        <v>1.4164319999999999</v>
      </c>
      <c r="E159" s="354">
        <f t="shared" ref="E159:G159" si="81">SUM(E160:E164)</f>
        <v>1.7345799999999998</v>
      </c>
      <c r="F159" s="354">
        <f t="shared" si="81"/>
        <v>0</v>
      </c>
      <c r="G159" s="354">
        <f t="shared" si="81"/>
        <v>2.6711880000000003</v>
      </c>
      <c r="H159" s="354"/>
      <c r="I159" s="354"/>
      <c r="J159" s="354">
        <f>SUM(J160:J164)</f>
        <v>3.5762879999999999</v>
      </c>
      <c r="K159" s="354">
        <f>SUM(K160:K164)</f>
        <v>4.2492199999999993</v>
      </c>
      <c r="L159" s="354">
        <f t="shared" ref="L159" si="82">SUM(L160:L164)</f>
        <v>5.6041840000000001</v>
      </c>
      <c r="M159" s="354"/>
      <c r="N159" s="352">
        <f>(C159*$C$157+D159*$D$157+E159*$E$157+F159*$F$157+G159*$G$157+H159*$H$157+I159*$I$157+J159*$J$157+K159*$K$157+L159*$L$157)/$N$157</f>
        <v>2.7156021289720456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3.4496000000000002</v>
      </c>
      <c r="M160" s="34"/>
      <c r="N160" s="89">
        <f t="shared" ref="N160:N197" si="83">(C160*$C$157+D160*$D$157+E160*$E$157+F160*$F$157+G160*$G$157+H160*$H$157+I160*$I$157+J160*$J$157+K160*$K$157+L160*$L$157)/$N$157</f>
        <v>1.7564228280706271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84">D160*0.04</f>
        <v>3.9731999999999996E-2</v>
      </c>
      <c r="E161" s="39">
        <f t="shared" si="84"/>
        <v>4.5780000000000001E-2</v>
      </c>
      <c r="F161" s="39">
        <f t="shared" si="84"/>
        <v>0</v>
      </c>
      <c r="G161" s="39">
        <f t="shared" si="84"/>
        <v>6.8788000000000002E-2</v>
      </c>
      <c r="H161" s="39"/>
      <c r="I161" s="39"/>
      <c r="J161" s="39">
        <f t="shared" si="84"/>
        <v>9.5787999999999998E-2</v>
      </c>
      <c r="K161" s="39">
        <f t="shared" si="84"/>
        <v>0.10512000000000001</v>
      </c>
      <c r="L161" s="39">
        <f t="shared" si="84"/>
        <v>0.13798400000000002</v>
      </c>
      <c r="M161" s="34"/>
      <c r="N161" s="89">
        <f t="shared" si="83"/>
        <v>7.0256913122825101E-2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2.4799999999999999E-2</v>
      </c>
      <c r="E162" s="34">
        <v>3.5099999999999999E-2</v>
      </c>
      <c r="F162" s="34">
        <v>0</v>
      </c>
      <c r="G162" s="34">
        <v>2.6700000000000002E-2</v>
      </c>
      <c r="H162" s="34">
        <v>0</v>
      </c>
      <c r="I162" s="34">
        <v>0</v>
      </c>
      <c r="J162" s="34">
        <v>6.6900000000000001E-2</v>
      </c>
      <c r="K162" s="34">
        <v>0.1037</v>
      </c>
      <c r="L162" s="34">
        <v>6.0199999999999997E-2</v>
      </c>
      <c r="M162" s="34"/>
      <c r="N162" s="89">
        <f t="shared" si="83"/>
        <v>4.3275317039382089E-2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3"/>
        <v>0.24796589280541681</v>
      </c>
    </row>
    <row r="164" spans="1:14" x14ac:dyDescent="0.3">
      <c r="A164" s="2" t="s">
        <v>6</v>
      </c>
      <c r="B164" t="s">
        <v>33</v>
      </c>
      <c r="C164" s="34">
        <v>0.17399999999999999</v>
      </c>
      <c r="D164" s="34">
        <v>0.1938</v>
      </c>
      <c r="E164" s="34">
        <v>0.29480000000000001</v>
      </c>
      <c r="F164" s="34">
        <v>0</v>
      </c>
      <c r="G164" s="34">
        <v>0.60609999999999997</v>
      </c>
      <c r="H164" s="34">
        <v>0</v>
      </c>
      <c r="I164" s="34">
        <v>0</v>
      </c>
      <c r="J164" s="34">
        <v>0.72199999999999998</v>
      </c>
      <c r="K164" s="34">
        <v>1.1154999999999999</v>
      </c>
      <c r="L164" s="34">
        <v>1.6060000000000001</v>
      </c>
      <c r="M164" s="34"/>
      <c r="N164" s="89">
        <f t="shared" si="83"/>
        <v>0.59768117793379438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3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5">SUM(C167:C169,C173:C174)</f>
        <v>3.6111167648999998</v>
      </c>
      <c r="D166" s="354">
        <f t="shared" si="85"/>
        <v>3.6111167648999998</v>
      </c>
      <c r="E166" s="354">
        <f t="shared" si="85"/>
        <v>5.6298849032000007</v>
      </c>
      <c r="F166" s="354">
        <f t="shared" si="85"/>
        <v>0</v>
      </c>
      <c r="G166" s="354">
        <f t="shared" si="85"/>
        <v>5.6298849032000007</v>
      </c>
      <c r="H166" s="354"/>
      <c r="I166" s="354"/>
      <c r="J166" s="354">
        <f>SUM(J167:J169,J173:J174)</f>
        <v>5.6298849032000007</v>
      </c>
      <c r="K166" s="354">
        <f>SUM(K167:K169,K173:K174)</f>
        <v>5.6298849032000007</v>
      </c>
      <c r="L166" s="354">
        <f>SUM(L167:L169,L173:L174)</f>
        <v>5.6298849032000007</v>
      </c>
      <c r="M166" s="351"/>
      <c r="N166" s="352">
        <f t="shared" si="83"/>
        <v>5.4443597730865845</v>
      </c>
    </row>
    <row r="167" spans="1:14" x14ac:dyDescent="0.3">
      <c r="A167" s="2" t="s">
        <v>115</v>
      </c>
      <c r="B167" t="s">
        <v>114</v>
      </c>
      <c r="C167" s="34">
        <v>1.9293</v>
      </c>
      <c r="D167" s="34">
        <v>1.9293</v>
      </c>
      <c r="E167" s="34">
        <v>2.9224000000000001</v>
      </c>
      <c r="F167" s="34">
        <v>0</v>
      </c>
      <c r="G167" s="34">
        <v>2.9224000000000001</v>
      </c>
      <c r="H167" s="34">
        <v>0</v>
      </c>
      <c r="I167" s="34">
        <v>0</v>
      </c>
      <c r="J167" s="34">
        <v>2.9224000000000001</v>
      </c>
      <c r="K167" s="34">
        <v>2.9224000000000001</v>
      </c>
      <c r="L167" s="34">
        <v>2.9224000000000001</v>
      </c>
      <c r="M167" s="39"/>
      <c r="N167" s="89">
        <f t="shared" si="83"/>
        <v>2.8311339436262419</v>
      </c>
    </row>
    <row r="168" spans="1:14" x14ac:dyDescent="0.3">
      <c r="A168" s="2" t="s">
        <v>116</v>
      </c>
      <c r="B168" t="s">
        <v>117</v>
      </c>
      <c r="C168" s="39">
        <f>C167*0.423893</f>
        <v>0.81781676489999999</v>
      </c>
      <c r="D168" s="39">
        <f>D167*0.423893</f>
        <v>0.81781676489999999</v>
      </c>
      <c r="E168" s="39">
        <f t="shared" ref="E168:F168" si="86">E167*0.423893</f>
        <v>1.2387849032</v>
      </c>
      <c r="F168" s="39">
        <f t="shared" si="86"/>
        <v>0</v>
      </c>
      <c r="G168" s="39">
        <f t="shared" ref="G168" si="87">G167*0.423893</f>
        <v>1.2387849032</v>
      </c>
      <c r="H168" s="39"/>
      <c r="I168" s="39"/>
      <c r="J168" s="39">
        <f t="shared" ref="J168:K168" si="88">J167*0.423893</f>
        <v>1.2387849032</v>
      </c>
      <c r="K168" s="39">
        <f t="shared" si="88"/>
        <v>1.2387849032</v>
      </c>
      <c r="L168" s="39">
        <f t="shared" ref="L168" si="89">L167*0.423893</f>
        <v>1.2387849032</v>
      </c>
      <c r="M168" s="39"/>
      <c r="N168" s="89">
        <f t="shared" si="83"/>
        <v>1.2000978607655586</v>
      </c>
    </row>
    <row r="169" spans="1:14" x14ac:dyDescent="0.3">
      <c r="A169" s="280" t="s">
        <v>8</v>
      </c>
      <c r="B169" s="1" t="s">
        <v>35</v>
      </c>
      <c r="C169" s="43">
        <f t="shared" ref="C169:E169" si="90">SUM(C170:C172)</f>
        <v>0.62559999999999993</v>
      </c>
      <c r="D169" s="43">
        <f t="shared" ref="D169" si="91">SUM(D170:D172)</f>
        <v>0.62559999999999993</v>
      </c>
      <c r="E169" s="43">
        <f t="shared" si="90"/>
        <v>1.0971000000000002</v>
      </c>
      <c r="F169" s="43">
        <f t="shared" ref="F169" si="92">SUM(F170:F172)</f>
        <v>0</v>
      </c>
      <c r="G169" s="43">
        <f t="shared" ref="G169" si="93">SUM(G170:G172)</f>
        <v>1.0971000000000002</v>
      </c>
      <c r="H169" s="43"/>
      <c r="I169" s="43"/>
      <c r="J169" s="43">
        <f t="shared" ref="J169:K169" si="94">SUM(J170:J172)</f>
        <v>1.0971000000000002</v>
      </c>
      <c r="K169" s="43">
        <f t="shared" si="94"/>
        <v>1.0971000000000002</v>
      </c>
      <c r="L169" s="43">
        <f t="shared" ref="L169" si="95">SUM(L170:L172)</f>
        <v>1.0971000000000002</v>
      </c>
      <c r="M169" s="43"/>
      <c r="N169" s="75">
        <f t="shared" si="83"/>
        <v>1.0537690710097405</v>
      </c>
    </row>
    <row r="170" spans="1:14" x14ac:dyDescent="0.3">
      <c r="A170" s="2" t="s">
        <v>9</v>
      </c>
      <c r="B170" t="s">
        <v>108</v>
      </c>
      <c r="C170" s="34">
        <v>0.55879999999999996</v>
      </c>
      <c r="D170" s="34">
        <v>0.55879999999999996</v>
      </c>
      <c r="E170" s="34">
        <v>0.98</v>
      </c>
      <c r="F170" s="34">
        <v>0</v>
      </c>
      <c r="G170" s="34">
        <v>0.98</v>
      </c>
      <c r="H170" s="34">
        <v>0</v>
      </c>
      <c r="I170" s="34">
        <v>0</v>
      </c>
      <c r="J170" s="34">
        <v>0.98</v>
      </c>
      <c r="K170" s="34">
        <v>0.98</v>
      </c>
      <c r="L170" s="34">
        <v>0.98</v>
      </c>
      <c r="M170" s="39"/>
      <c r="N170" s="89">
        <f t="shared" si="83"/>
        <v>0.94129164943648491</v>
      </c>
    </row>
    <row r="171" spans="1:14" x14ac:dyDescent="0.3">
      <c r="A171" s="2" t="s">
        <v>10</v>
      </c>
      <c r="B171" t="s">
        <v>109</v>
      </c>
      <c r="C171" s="34">
        <v>5.9299999999999999E-2</v>
      </c>
      <c r="D171" s="34">
        <v>5.9299999999999999E-2</v>
      </c>
      <c r="E171" s="34">
        <v>0.10390000000000001</v>
      </c>
      <c r="F171" s="34">
        <v>0</v>
      </c>
      <c r="G171" s="34">
        <v>0.10390000000000001</v>
      </c>
      <c r="H171" s="34">
        <v>0</v>
      </c>
      <c r="I171" s="34">
        <v>0</v>
      </c>
      <c r="J171" s="34">
        <v>0.10390000000000001</v>
      </c>
      <c r="K171" s="34">
        <v>0.10390000000000001</v>
      </c>
      <c r="L171" s="34">
        <v>0.10390000000000001</v>
      </c>
      <c r="M171" s="39"/>
      <c r="N171" s="89">
        <f t="shared" si="83"/>
        <v>9.9801252528174803E-2</v>
      </c>
    </row>
    <row r="172" spans="1:14" x14ac:dyDescent="0.3">
      <c r="A172" s="2" t="s">
        <v>11</v>
      </c>
      <c r="B172" t="s">
        <v>110</v>
      </c>
      <c r="C172" s="34">
        <v>7.4999999999999997E-3</v>
      </c>
      <c r="D172" s="34">
        <v>7.4999999999999997E-3</v>
      </c>
      <c r="E172" s="34">
        <v>1.32E-2</v>
      </c>
      <c r="F172" s="34">
        <v>0</v>
      </c>
      <c r="G172" s="34">
        <v>1.32E-2</v>
      </c>
      <c r="H172" s="34">
        <v>0</v>
      </c>
      <c r="I172" s="34">
        <v>0</v>
      </c>
      <c r="J172" s="34">
        <v>1.32E-2</v>
      </c>
      <c r="K172" s="34">
        <v>1.32E-2</v>
      </c>
      <c r="L172" s="34">
        <v>1.32E-2</v>
      </c>
      <c r="M172" s="39"/>
      <c r="N172" s="89">
        <f t="shared" si="83"/>
        <v>1.2676169045080636E-2</v>
      </c>
    </row>
    <row r="173" spans="1:14" x14ac:dyDescent="0.3">
      <c r="A173" s="595" t="s">
        <v>14</v>
      </c>
      <c r="B173" t="s">
        <v>118</v>
      </c>
      <c r="C173" s="34">
        <v>0.18060000000000001</v>
      </c>
      <c r="D173" s="34">
        <v>0.18060000000000001</v>
      </c>
      <c r="E173" s="34">
        <v>0.28410000000000002</v>
      </c>
      <c r="F173" s="34">
        <v>0</v>
      </c>
      <c r="G173" s="34">
        <v>0.28410000000000002</v>
      </c>
      <c r="H173" s="34">
        <v>0</v>
      </c>
      <c r="I173" s="34">
        <v>0</v>
      </c>
      <c r="J173" s="34">
        <v>0.28410000000000002</v>
      </c>
      <c r="K173" s="34">
        <v>0.28410000000000002</v>
      </c>
      <c r="L173" s="34">
        <v>0.28410000000000002</v>
      </c>
      <c r="M173" s="39"/>
      <c r="N173" s="89">
        <f t="shared" si="83"/>
        <v>0.27458833266067473</v>
      </c>
    </row>
    <row r="174" spans="1:14" x14ac:dyDescent="0.3">
      <c r="A174" s="595"/>
      <c r="B174" t="s">
        <v>117</v>
      </c>
      <c r="C174" s="34">
        <v>5.7799999999999997E-2</v>
      </c>
      <c r="D174" s="34">
        <v>5.7799999999999997E-2</v>
      </c>
      <c r="E174" s="34">
        <v>8.7499999999999994E-2</v>
      </c>
      <c r="F174" s="34">
        <v>0</v>
      </c>
      <c r="G174" s="34">
        <v>8.7499999999999994E-2</v>
      </c>
      <c r="H174" s="34">
        <v>0</v>
      </c>
      <c r="I174" s="34">
        <v>0</v>
      </c>
      <c r="J174" s="34">
        <v>8.7499999999999994E-2</v>
      </c>
      <c r="K174" s="34">
        <v>8.7499999999999994E-2</v>
      </c>
      <c r="L174" s="34">
        <v>8.7499999999999994E-2</v>
      </c>
      <c r="M174" s="39"/>
      <c r="N174" s="89">
        <f t="shared" si="83"/>
        <v>8.4770565024367514E-2</v>
      </c>
    </row>
    <row r="175" spans="1:14" x14ac:dyDescent="0.3">
      <c r="A175" s="349">
        <v>6</v>
      </c>
      <c r="B175" s="350" t="s">
        <v>42</v>
      </c>
      <c r="C175" s="354">
        <f>SUM(C176:C177)</f>
        <v>0.39929999999999999</v>
      </c>
      <c r="D175" s="354">
        <f>SUM(D176:D177)</f>
        <v>0.39929999999999999</v>
      </c>
      <c r="E175" s="354">
        <f t="shared" ref="E175:F175" si="96">SUM(E176:E177)</f>
        <v>0.51390000000000002</v>
      </c>
      <c r="F175" s="354">
        <f t="shared" si="96"/>
        <v>0</v>
      </c>
      <c r="G175" s="354">
        <f t="shared" ref="G175" si="97">SUM(G176:G177)</f>
        <v>0.51390000000000002</v>
      </c>
      <c r="H175" s="354"/>
      <c r="I175" s="354"/>
      <c r="J175" s="354">
        <f t="shared" ref="J175:K175" si="98">SUM(J176:J177)</f>
        <v>0.51390000000000002</v>
      </c>
      <c r="K175" s="354">
        <f t="shared" si="98"/>
        <v>0.51390000000000002</v>
      </c>
      <c r="L175" s="354">
        <f t="shared" ref="L175" si="99">SUM(L176:L177)</f>
        <v>0.51390000000000002</v>
      </c>
      <c r="M175" s="354"/>
      <c r="N175" s="352">
        <f t="shared" si="83"/>
        <v>0.50336824080109499</v>
      </c>
    </row>
    <row r="176" spans="1:14" x14ac:dyDescent="0.3">
      <c r="A176" s="2" t="s">
        <v>15</v>
      </c>
      <c r="B176" t="s">
        <v>43</v>
      </c>
      <c r="C176" s="34">
        <v>0.2051</v>
      </c>
      <c r="D176" s="34">
        <v>0.2051</v>
      </c>
      <c r="E176" s="34">
        <v>0.31969999999999998</v>
      </c>
      <c r="F176" s="34">
        <v>0</v>
      </c>
      <c r="G176" s="34">
        <v>0.31969999999999998</v>
      </c>
      <c r="H176" s="34">
        <v>0</v>
      </c>
      <c r="I176" s="34">
        <v>0</v>
      </c>
      <c r="J176" s="34">
        <v>0.31969999999999998</v>
      </c>
      <c r="K176" s="34">
        <v>0.31969999999999998</v>
      </c>
      <c r="L176" s="34">
        <v>0.31969999999999998</v>
      </c>
      <c r="M176" s="39"/>
      <c r="N176" s="89">
        <f t="shared" si="83"/>
        <v>0.30916824080109495</v>
      </c>
    </row>
    <row r="177" spans="1:16" x14ac:dyDescent="0.3">
      <c r="A177" s="2" t="s">
        <v>16</v>
      </c>
      <c r="B177" t="s">
        <v>44</v>
      </c>
      <c r="C177" s="34">
        <v>0.19420000000000001</v>
      </c>
      <c r="D177" s="34">
        <v>0.19420000000000001</v>
      </c>
      <c r="E177" s="34">
        <v>0.19420000000000001</v>
      </c>
      <c r="F177" s="34">
        <v>0</v>
      </c>
      <c r="G177" s="34">
        <v>0.19420000000000001</v>
      </c>
      <c r="H177" s="34">
        <v>0</v>
      </c>
      <c r="I177" s="34">
        <v>0</v>
      </c>
      <c r="J177" s="34">
        <v>0.19420000000000001</v>
      </c>
      <c r="K177" s="34">
        <v>0.19420000000000001</v>
      </c>
      <c r="L177" s="34">
        <v>0.19420000000000001</v>
      </c>
      <c r="M177" s="39"/>
      <c r="N177" s="89">
        <f t="shared" si="83"/>
        <v>0.19420000000000004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3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3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0">SUM(E181:E182)</f>
        <v>0</v>
      </c>
      <c r="F180" s="354">
        <f t="shared" si="100"/>
        <v>0</v>
      </c>
      <c r="G180" s="354">
        <f t="shared" si="100"/>
        <v>0</v>
      </c>
      <c r="H180" s="354"/>
      <c r="I180" s="354"/>
      <c r="J180" s="354">
        <f t="shared" si="100"/>
        <v>0</v>
      </c>
      <c r="K180" s="354">
        <f t="shared" si="100"/>
        <v>0</v>
      </c>
      <c r="L180" s="354">
        <f t="shared" si="100"/>
        <v>0</v>
      </c>
      <c r="M180" s="354"/>
      <c r="N180" s="352">
        <f t="shared" si="83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3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3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1">SUM(E184:E187)</f>
        <v>0</v>
      </c>
      <c r="F183" s="354">
        <f t="shared" si="101"/>
        <v>0</v>
      </c>
      <c r="G183" s="354">
        <f t="shared" si="101"/>
        <v>0</v>
      </c>
      <c r="H183" s="354"/>
      <c r="I183" s="354"/>
      <c r="J183" s="354">
        <f t="shared" si="101"/>
        <v>0</v>
      </c>
      <c r="K183" s="354">
        <f t="shared" si="101"/>
        <v>0</v>
      </c>
      <c r="L183" s="354">
        <f t="shared" si="101"/>
        <v>0</v>
      </c>
      <c r="M183" s="354"/>
      <c r="N183" s="352">
        <f t="shared" si="83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3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3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3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3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2">SUM(C191,C193)</f>
        <v>0.43036316033251321</v>
      </c>
      <c r="D188" s="354">
        <f t="shared" si="102"/>
        <v>0.46165117073251316</v>
      </c>
      <c r="E188" s="354">
        <f t="shared" si="102"/>
        <v>0.67019674558541764</v>
      </c>
      <c r="F188" s="354">
        <f t="shared" si="102"/>
        <v>0</v>
      </c>
      <c r="G188" s="354">
        <f t="shared" si="102"/>
        <v>0.74987211492941774</v>
      </c>
      <c r="H188" s="354"/>
      <c r="I188" s="354"/>
      <c r="J188" s="354">
        <f>SUM(J191,J193)</f>
        <v>0.82686716172941765</v>
      </c>
      <c r="K188" s="354">
        <f>SUM(K191,K193)</f>
        <v>0.88411214110541758</v>
      </c>
      <c r="L188" s="354">
        <f>SUM(L191,L193)</f>
        <v>0.99937621865741766</v>
      </c>
      <c r="M188" s="354"/>
      <c r="N188" s="352">
        <f t="shared" si="83"/>
        <v>0.73697216859279091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3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3">SUM(C183,C180,C175,C166,C159)+C189</f>
        <v>5.0590487649</v>
      </c>
      <c r="D190" s="360">
        <f t="shared" si="103"/>
        <v>5.426848764899999</v>
      </c>
      <c r="E190" s="360">
        <f t="shared" si="103"/>
        <v>7.8783649031999996</v>
      </c>
      <c r="F190" s="360">
        <f t="shared" si="103"/>
        <v>0</v>
      </c>
      <c r="G190" s="360">
        <f t="shared" si="103"/>
        <v>8.814972903200001</v>
      </c>
      <c r="H190" s="360">
        <f t="shared" si="103"/>
        <v>0</v>
      </c>
      <c r="I190" s="360">
        <f t="shared" si="103"/>
        <v>0</v>
      </c>
      <c r="J190" s="360">
        <f t="shared" si="103"/>
        <v>9.7200729032000002</v>
      </c>
      <c r="K190" s="360">
        <f t="shared" si="103"/>
        <v>10.3930049032</v>
      </c>
      <c r="L190" s="360">
        <f t="shared" si="103"/>
        <v>11.7479689032</v>
      </c>
      <c r="M190" s="361"/>
      <c r="N190" s="362">
        <f t="shared" si="83"/>
        <v>8.6633301428597225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4">SUM(C192:C192)</f>
        <v>0.10539516291916171</v>
      </c>
      <c r="D191" s="354">
        <f t="shared" si="104"/>
        <v>0.11305754031916168</v>
      </c>
      <c r="E191" s="354">
        <f t="shared" si="104"/>
        <v>0.1641299760283656</v>
      </c>
      <c r="F191" s="354">
        <f t="shared" si="104"/>
        <v>0</v>
      </c>
      <c r="G191" s="354">
        <f t="shared" si="104"/>
        <v>0.18364233049236564</v>
      </c>
      <c r="H191" s="354"/>
      <c r="I191" s="354"/>
      <c r="J191" s="354">
        <f>SUM(J192:J192)</f>
        <v>0.20249827879236562</v>
      </c>
      <c r="K191" s="354">
        <f>SUM(K192:K192)</f>
        <v>0.21651747114836559</v>
      </c>
      <c r="L191" s="354">
        <f>SUM(L192:L192)</f>
        <v>0.24474543616036562</v>
      </c>
      <c r="M191" s="354"/>
      <c r="N191" s="352">
        <f t="shared" si="83"/>
        <v>0.18048315686619662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5">0.020833*C190</f>
        <v>0.10539516291916171</v>
      </c>
      <c r="D192" s="246">
        <f t="shared" si="105"/>
        <v>0.11305754031916168</v>
      </c>
      <c r="E192" s="246">
        <f t="shared" si="105"/>
        <v>0.1641299760283656</v>
      </c>
      <c r="F192" s="246">
        <f t="shared" si="105"/>
        <v>0</v>
      </c>
      <c r="G192" s="246">
        <f t="shared" si="105"/>
        <v>0.18364233049236564</v>
      </c>
      <c r="H192" s="34"/>
      <c r="I192" s="39"/>
      <c r="J192" s="246">
        <f>0.020833*J190</f>
        <v>0.20249827879236562</v>
      </c>
      <c r="K192" s="246">
        <f t="shared" ref="K192:L192" si="106">0.020833*K190</f>
        <v>0.21651747114836559</v>
      </c>
      <c r="L192" s="246">
        <f t="shared" si="106"/>
        <v>0.24474543616036562</v>
      </c>
      <c r="M192" s="39"/>
      <c r="N192" s="246">
        <f t="shared" si="83"/>
        <v>0.18048315686619662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0.32496799741335153</v>
      </c>
      <c r="D193" s="354">
        <f>SUM(D194,D195)</f>
        <v>0.34859363041335145</v>
      </c>
      <c r="E193" s="354">
        <f t="shared" ref="E193:L193" si="107">SUM(E194,E195)</f>
        <v>0.50606676955705199</v>
      </c>
      <c r="F193" s="354">
        <f t="shared" si="107"/>
        <v>0</v>
      </c>
      <c r="G193" s="354">
        <f t="shared" si="107"/>
        <v>0.56622978443705207</v>
      </c>
      <c r="H193" s="354"/>
      <c r="I193" s="354"/>
      <c r="J193" s="354">
        <f t="shared" si="107"/>
        <v>0.62436888293705206</v>
      </c>
      <c r="K193" s="354">
        <f t="shared" si="107"/>
        <v>0.66759466995705197</v>
      </c>
      <c r="L193" s="354">
        <f t="shared" si="107"/>
        <v>0.75463078249705207</v>
      </c>
      <c r="M193" s="354"/>
      <c r="N193" s="352">
        <f t="shared" si="83"/>
        <v>0.55648901172659437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0.10539516291916171</v>
      </c>
      <c r="D194" s="39">
        <f t="shared" ref="D194:L194" si="108">D192</f>
        <v>0.11305754031916168</v>
      </c>
      <c r="E194" s="39">
        <f t="shared" si="108"/>
        <v>0.1641299760283656</v>
      </c>
      <c r="F194" s="39">
        <f t="shared" si="108"/>
        <v>0</v>
      </c>
      <c r="G194" s="39">
        <f>G192</f>
        <v>0.18364233049236564</v>
      </c>
      <c r="H194" s="39"/>
      <c r="I194" s="39"/>
      <c r="J194" s="39">
        <f t="shared" si="108"/>
        <v>0.20249827879236562</v>
      </c>
      <c r="K194" s="39">
        <f t="shared" si="108"/>
        <v>0.21651747114836559</v>
      </c>
      <c r="L194" s="39">
        <f t="shared" si="108"/>
        <v>0.24474543616036562</v>
      </c>
      <c r="M194" s="39"/>
      <c r="N194" s="246">
        <f t="shared" si="83"/>
        <v>0.18048315686619662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0.21957283449418982</v>
      </c>
      <c r="D195" s="246">
        <f t="shared" ref="D195:G195" si="109">0.043402*D190</f>
        <v>0.23553609009418977</v>
      </c>
      <c r="E195" s="246">
        <f t="shared" si="109"/>
        <v>0.34193679352868639</v>
      </c>
      <c r="F195" s="246">
        <f t="shared" si="109"/>
        <v>0</v>
      </c>
      <c r="G195" s="246">
        <f t="shared" si="109"/>
        <v>0.38258745394468646</v>
      </c>
      <c r="H195" s="34"/>
      <c r="I195" s="34"/>
      <c r="J195" s="246">
        <f t="shared" ref="J195:L195" si="110">0.043402*J190</f>
        <v>0.42187060414468641</v>
      </c>
      <c r="K195" s="246">
        <f t="shared" si="110"/>
        <v>0.45107719880868641</v>
      </c>
      <c r="L195" s="246">
        <f t="shared" si="110"/>
        <v>0.50988534633668647</v>
      </c>
      <c r="M195" s="39"/>
      <c r="N195" s="246">
        <f t="shared" si="83"/>
        <v>0.37600585486039773</v>
      </c>
      <c r="O195" s="246"/>
    </row>
    <row r="196" spans="1:16" ht="28.8" x14ac:dyDescent="0.3">
      <c r="A196" s="370">
        <v>10</v>
      </c>
      <c r="B196" s="371" t="s">
        <v>134</v>
      </c>
      <c r="C196" s="510">
        <v>2.3E-2</v>
      </c>
      <c r="D196" s="510">
        <v>2.3E-2</v>
      </c>
      <c r="E196" s="510">
        <v>2.3E-2</v>
      </c>
      <c r="F196" s="510">
        <v>0</v>
      </c>
      <c r="G196" s="510">
        <v>2.3E-2</v>
      </c>
      <c r="H196" s="510">
        <v>0</v>
      </c>
      <c r="I196" s="510">
        <v>0</v>
      </c>
      <c r="J196" s="510">
        <v>2.3E-2</v>
      </c>
      <c r="K196" s="510">
        <v>2.3E-2</v>
      </c>
      <c r="L196" s="510">
        <v>2.3E-2</v>
      </c>
      <c r="M196" s="373"/>
      <c r="N196" s="374">
        <f t="shared" si="83"/>
        <v>2.3E-2</v>
      </c>
    </row>
    <row r="197" spans="1:16" ht="18" x14ac:dyDescent="0.3">
      <c r="A197" s="579" t="s">
        <v>60</v>
      </c>
      <c r="B197" s="579"/>
      <c r="C197" s="340">
        <f>SUM(C188,C190,C196)</f>
        <v>5.512411925232513</v>
      </c>
      <c r="D197" s="340">
        <f t="shared" ref="D197:L197" si="111">SUM(D188,D190,D196)</f>
        <v>5.911499935632512</v>
      </c>
      <c r="E197" s="340">
        <f t="shared" si="111"/>
        <v>8.5715616487854174</v>
      </c>
      <c r="F197" s="340">
        <f t="shared" si="111"/>
        <v>0</v>
      </c>
      <c r="G197" s="340">
        <f t="shared" si="111"/>
        <v>9.5878450181294177</v>
      </c>
      <c r="H197" s="340">
        <f t="shared" si="111"/>
        <v>0</v>
      </c>
      <c r="I197" s="340">
        <f t="shared" si="111"/>
        <v>0</v>
      </c>
      <c r="J197" s="340">
        <f t="shared" si="111"/>
        <v>10.569940064929417</v>
      </c>
      <c r="K197" s="340">
        <f t="shared" si="111"/>
        <v>11.300117044305416</v>
      </c>
      <c r="L197" s="340">
        <f t="shared" si="111"/>
        <v>12.770345121857417</v>
      </c>
      <c r="M197" s="356"/>
      <c r="N197" s="467">
        <f t="shared" si="83"/>
        <v>9.423302311452515</v>
      </c>
      <c r="O197" t="s">
        <v>357</v>
      </c>
      <c r="P197"/>
    </row>
    <row r="198" spans="1:16" ht="15.6" x14ac:dyDescent="0.3">
      <c r="L198" s="336" t="s">
        <v>150</v>
      </c>
      <c r="N198" s="337">
        <f>N197/SUM($N$101,$N$149,$N$197)</f>
        <v>0.34982780639457545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0A5C-A816-460B-B5C7-B627E86D3CA7}">
  <dimension ref="A1:P204"/>
  <sheetViews>
    <sheetView topLeftCell="A172" zoomScale="80" zoomScaleNormal="80" workbookViewId="0">
      <selection activeCell="A188" sqref="A188:XFD18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362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101</v>
      </c>
      <c r="E5" s="417">
        <f t="shared" si="0"/>
        <v>318</v>
      </c>
      <c r="F5" s="417">
        <f t="shared" si="0"/>
        <v>5</v>
      </c>
      <c r="G5" s="417">
        <f t="shared" si="0"/>
        <v>202</v>
      </c>
      <c r="H5" s="456">
        <f t="shared" si="0"/>
        <v>0</v>
      </c>
      <c r="I5" s="417">
        <f t="shared" si="0"/>
        <v>19</v>
      </c>
      <c r="J5" s="417">
        <f t="shared" si="0"/>
        <v>178</v>
      </c>
      <c r="K5" s="417">
        <f t="shared" si="0"/>
        <v>33</v>
      </c>
      <c r="L5" s="417">
        <f t="shared" si="0"/>
        <v>139</v>
      </c>
      <c r="M5" s="604">
        <f>SUM(C5:L5)</f>
        <v>996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974673.35</v>
      </c>
      <c r="E7" s="401">
        <f t="shared" si="0"/>
        <v>2006807.54</v>
      </c>
      <c r="F7" s="401">
        <f t="shared" si="0"/>
        <v>21173.059999999998</v>
      </c>
      <c r="G7" s="401">
        <f t="shared" si="0"/>
        <v>1038890.7</v>
      </c>
      <c r="H7" s="401">
        <f t="shared" si="0"/>
        <v>0</v>
      </c>
      <c r="I7" s="401">
        <f t="shared" si="0"/>
        <v>131105.14000000001</v>
      </c>
      <c r="J7" s="401">
        <f t="shared" si="0"/>
        <v>978982.66999999993</v>
      </c>
      <c r="K7" s="401">
        <f t="shared" si="0"/>
        <v>159653.12</v>
      </c>
      <c r="L7" s="401">
        <f t="shared" si="0"/>
        <v>618436.4</v>
      </c>
      <c r="M7" s="610">
        <f>SUM(C7:L7)</f>
        <v>5935422.5100000007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1.054632</v>
      </c>
      <c r="D9" s="405">
        <f t="shared" ref="D9:L9" si="1">SUM(D10:D15)</f>
        <v>1.4356638478023021</v>
      </c>
      <c r="E9" s="405">
        <f t="shared" si="1"/>
        <v>1.7564627357937872</v>
      </c>
      <c r="F9" s="405">
        <f t="shared" si="1"/>
        <v>2.5582261415931375</v>
      </c>
      <c r="G9" s="405">
        <f t="shared" si="1"/>
        <v>2.5997387300128882</v>
      </c>
      <c r="H9" s="405">
        <f t="shared" si="1"/>
        <v>0</v>
      </c>
      <c r="I9" s="405">
        <f t="shared" si="1"/>
        <v>2.9906840319633536</v>
      </c>
      <c r="J9" s="405">
        <f t="shared" si="1"/>
        <v>3.624171030716774</v>
      </c>
      <c r="K9" s="405">
        <f t="shared" si="1"/>
        <v>4.1933451948965352</v>
      </c>
      <c r="L9" s="405">
        <f t="shared" si="1"/>
        <v>5.3863319952815196</v>
      </c>
      <c r="M9" s="603">
        <f>SUM(M10:N15)</f>
        <v>2.6326494611719018</v>
      </c>
      <c r="N9" s="603"/>
      <c r="O9" s="406">
        <f t="shared" ref="O9:O47" si="2">M9/$M$47</f>
        <v>0.28589634020094479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0.99324714547596882</v>
      </c>
      <c r="E10" s="422">
        <f t="shared" si="4"/>
        <v>1.1444740599041201</v>
      </c>
      <c r="F10" s="422">
        <f t="shared" si="4"/>
        <v>1.6353397920754016</v>
      </c>
      <c r="G10" s="422">
        <f t="shared" si="4"/>
        <v>1.7196619087118599</v>
      </c>
      <c r="H10" s="422">
        <f>IF(H$7 &gt; 0,(H64*H$61+H112*H$109+H160*H$157)/(SUM(H$157,H$109,H$61)),0)</f>
        <v>0</v>
      </c>
      <c r="I10" s="422">
        <f t="shared" si="4"/>
        <v>1.3878738009203908</v>
      </c>
      <c r="J10" s="422">
        <f t="shared" si="4"/>
        <v>2.3946425375629987</v>
      </c>
      <c r="K10" s="422">
        <f t="shared" si="4"/>
        <v>2.6519995002665779</v>
      </c>
      <c r="L10" s="422">
        <f t="shared" si="4"/>
        <v>3.2270711195492372</v>
      </c>
      <c r="M10" s="600">
        <f t="shared" ref="M10:M15" si="5">(N64*$N$61+N112*$N$109+N160*$N$157)/$M$7</f>
        <v>1.6907955521377025</v>
      </c>
      <c r="N10" s="600"/>
      <c r="O10" s="423">
        <f t="shared" si="2"/>
        <v>0.18361436549514148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2.9332E-2</v>
      </c>
      <c r="D11" s="440">
        <f t="shared" si="4"/>
        <v>3.9729885819038753E-2</v>
      </c>
      <c r="E11" s="440">
        <f t="shared" si="4"/>
        <v>4.5778962396164802E-2</v>
      </c>
      <c r="F11" s="440">
        <f t="shared" si="4"/>
        <v>6.5413591683016067E-2</v>
      </c>
      <c r="G11" s="440">
        <f t="shared" si="4"/>
        <v>6.8786476348474387E-2</v>
      </c>
      <c r="H11" s="440">
        <f t="shared" ref="H11:H15" si="6">IF(H$7 &gt; 0,(H65*H$61+H113*H$109+H161*H$157)/(SUM(H$157,H$109,H$61)),0)</f>
        <v>0</v>
      </c>
      <c r="I11" s="440">
        <f t="shared" si="4"/>
        <v>8.3272428055223432E-2</v>
      </c>
      <c r="J11" s="440">
        <f t="shared" si="4"/>
        <v>9.5785701502519943E-2</v>
      </c>
      <c r="K11" s="440">
        <f t="shared" si="4"/>
        <v>0.10607998001066311</v>
      </c>
      <c r="L11" s="440">
        <f t="shared" si="4"/>
        <v>0.12908284478196949</v>
      </c>
      <c r="M11" s="599">
        <f t="shared" si="5"/>
        <v>6.8244945712900892E-2</v>
      </c>
      <c r="N11" s="599"/>
      <c r="O11" s="441">
        <f t="shared" si="2"/>
        <v>7.4111576585837498E-3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4.4665062920823673E-2</v>
      </c>
      <c r="E12" s="440">
        <f t="shared" si="4"/>
        <v>3.9426692613483E-2</v>
      </c>
      <c r="F12" s="440">
        <f t="shared" si="4"/>
        <v>0</v>
      </c>
      <c r="G12" s="440">
        <f t="shared" si="4"/>
        <v>1.6371360951638131E-2</v>
      </c>
      <c r="H12" s="440">
        <f t="shared" si="6"/>
        <v>0</v>
      </c>
      <c r="I12" s="440">
        <f t="shared" si="4"/>
        <v>6.93615884472569E-2</v>
      </c>
      <c r="J12" s="440">
        <f t="shared" si="4"/>
        <v>5.4224772896133075E-2</v>
      </c>
      <c r="K12" s="440">
        <f t="shared" si="4"/>
        <v>0.11846140342262025</v>
      </c>
      <c r="L12" s="440">
        <f t="shared" si="4"/>
        <v>7.1898132938164716E-2</v>
      </c>
      <c r="M12" s="599">
        <f t="shared" si="5"/>
        <v>4.4684201264890235E-2</v>
      </c>
      <c r="N12" s="599"/>
      <c r="O12" s="441">
        <f t="shared" si="2"/>
        <v>4.8525448582690681E-3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0.16479999999999997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0.24990000000000001</v>
      </c>
      <c r="H13" s="422">
        <f t="shared" si="6"/>
        <v>0</v>
      </c>
      <c r="I13" s="422">
        <f t="shared" si="4"/>
        <v>0.24989999999999998</v>
      </c>
      <c r="J13" s="422">
        <f t="shared" si="4"/>
        <v>0.29687126878149944</v>
      </c>
      <c r="K13" s="422">
        <f t="shared" si="4"/>
        <v>0.29689999999999994</v>
      </c>
      <c r="L13" s="422">
        <f t="shared" si="4"/>
        <v>0.35039999999999999</v>
      </c>
      <c r="M13" s="600">
        <f t="shared" si="5"/>
        <v>0.24330440310878557</v>
      </c>
      <c r="N13" s="600"/>
      <c r="O13" s="423">
        <f t="shared" si="2"/>
        <v>2.6421990253352297E-2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0.18</v>
      </c>
      <c r="D14" s="440">
        <f t="shared" si="4"/>
        <v>0.19322175358647081</v>
      </c>
      <c r="E14" s="440">
        <f t="shared" si="4"/>
        <v>0.31238302088001924</v>
      </c>
      <c r="F14" s="440">
        <f t="shared" si="4"/>
        <v>0.59887275783472016</v>
      </c>
      <c r="G14" s="440">
        <f t="shared" si="4"/>
        <v>0.54501898400091564</v>
      </c>
      <c r="H14" s="440">
        <f t="shared" si="6"/>
        <v>0</v>
      </c>
      <c r="I14" s="440">
        <f t="shared" si="4"/>
        <v>0.80967621454048255</v>
      </c>
      <c r="J14" s="440">
        <f t="shared" si="4"/>
        <v>0.78264674997362293</v>
      </c>
      <c r="K14" s="440">
        <f t="shared" si="4"/>
        <v>1.0199043111966744</v>
      </c>
      <c r="L14" s="440">
        <f t="shared" si="4"/>
        <v>1.607879898012148</v>
      </c>
      <c r="M14" s="599">
        <f t="shared" si="5"/>
        <v>0.57699255400236027</v>
      </c>
      <c r="N14" s="599"/>
      <c r="O14" s="441">
        <f t="shared" si="2"/>
        <v>6.2659333095960376E-2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8.6278049452624388E-3</v>
      </c>
      <c r="N15" s="600"/>
      <c r="O15" s="423">
        <f t="shared" si="2"/>
        <v>9.369488396378194E-4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3.6895507137000001</v>
      </c>
      <c r="D16" s="405">
        <f t="shared" si="7"/>
        <v>3.6199728835698526</v>
      </c>
      <c r="E16" s="405">
        <f t="shared" si="7"/>
        <v>5.6384558892819845</v>
      </c>
      <c r="F16" s="405">
        <f t="shared" si="7"/>
        <v>5.5885874771263158</v>
      </c>
      <c r="G16" s="405">
        <f t="shared" si="7"/>
        <v>5.5935191386501479</v>
      </c>
      <c r="H16" s="405">
        <f t="shared" si="7"/>
        <v>0</v>
      </c>
      <c r="I16" s="405">
        <f t="shared" si="7"/>
        <v>5.9852680790898631</v>
      </c>
      <c r="J16" s="405">
        <f t="shared" si="7"/>
        <v>5.6183102503463225</v>
      </c>
      <c r="K16" s="405">
        <f t="shared" si="7"/>
        <v>5.7145291621938199</v>
      </c>
      <c r="L16" s="405">
        <f t="shared" si="7"/>
        <v>5.649343278990008</v>
      </c>
      <c r="M16" s="603">
        <f>SUM(M17:N19,M23:N24)</f>
        <v>5.3045981902538166</v>
      </c>
      <c r="N16" s="603"/>
      <c r="O16" s="406">
        <f t="shared" si="2"/>
        <v>0.5760604407071479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1.9709000000000001</v>
      </c>
      <c r="D17" s="422">
        <f t="shared" si="8"/>
        <v>1.928635621075512</v>
      </c>
      <c r="E17" s="422">
        <f t="shared" si="8"/>
        <v>2.9156874132494042</v>
      </c>
      <c r="F17" s="422">
        <f t="shared" si="8"/>
        <v>2.8879364025795047</v>
      </c>
      <c r="G17" s="422">
        <f t="shared" si="8"/>
        <v>2.8881380489747381</v>
      </c>
      <c r="H17" s="422">
        <f t="shared" ref="H17:H24" si="9">IF(H$7 &gt; 0,(H71*H$61+H119*H$109+H167*H$157)/(SUM(H$157,H$109,H$61)),0)</f>
        <v>0</v>
      </c>
      <c r="I17" s="422">
        <f t="shared" si="8"/>
        <v>3.085570438367252</v>
      </c>
      <c r="J17" s="422">
        <f t="shared" si="8"/>
        <v>2.904140927156555</v>
      </c>
      <c r="K17" s="422">
        <f t="shared" si="8"/>
        <v>2.9639511677817509</v>
      </c>
      <c r="L17" s="422">
        <f t="shared" si="8"/>
        <v>2.9227891385710802</v>
      </c>
      <c r="M17" s="600">
        <f t="shared" ref="M17:M24" si="10">(N71*$N$61+N119*$N$109+N167*$N$157)/$M$7</f>
        <v>2.7516584727719744</v>
      </c>
      <c r="N17" s="600"/>
      <c r="O17" s="423">
        <f t="shared" si="2"/>
        <v>0.29882029432746449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0.83545071370000012</v>
      </c>
      <c r="D18" s="440">
        <f t="shared" si="8"/>
        <v>0.81753513932456212</v>
      </c>
      <c r="E18" s="440">
        <f t="shared" si="8"/>
        <v>1.2359394846645295</v>
      </c>
      <c r="F18" s="440">
        <f t="shared" si="8"/>
        <v>1.2241760254986338</v>
      </c>
      <c r="G18" s="440">
        <f t="shared" si="8"/>
        <v>1.2242615019940488</v>
      </c>
      <c r="H18" s="440">
        <f t="shared" si="9"/>
        <v>0</v>
      </c>
      <c r="I18" s="440">
        <f t="shared" si="8"/>
        <v>1.3079517098308096</v>
      </c>
      <c r="J18" s="440">
        <f t="shared" si="8"/>
        <v>1.2310450100351735</v>
      </c>
      <c r="K18" s="440">
        <f t="shared" si="8"/>
        <v>1.2563981523645096</v>
      </c>
      <c r="L18" s="440">
        <f t="shared" si="8"/>
        <v>1.2389498563163108</v>
      </c>
      <c r="M18" s="599">
        <f t="shared" si="10"/>
        <v>1.1664087649987305</v>
      </c>
      <c r="N18" s="599"/>
      <c r="O18" s="441">
        <f t="shared" si="2"/>
        <v>0.12666783102335191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0.63970000000000005</v>
      </c>
      <c r="D19" s="422">
        <f t="shared" si="8"/>
        <v>0.63486851072720918</v>
      </c>
      <c r="E19" s="422">
        <f t="shared" si="8"/>
        <v>1.1146687418674937</v>
      </c>
      <c r="F19" s="422">
        <f t="shared" si="8"/>
        <v>1.1076238662243438</v>
      </c>
      <c r="G19" s="422">
        <f t="shared" si="8"/>
        <v>1.1119217019432361</v>
      </c>
      <c r="H19" s="422">
        <f t="shared" si="9"/>
        <v>0</v>
      </c>
      <c r="I19" s="422">
        <f t="shared" si="8"/>
        <v>1.1966588035068648</v>
      </c>
      <c r="J19" s="422">
        <f t="shared" si="8"/>
        <v>1.1122982777846313</v>
      </c>
      <c r="K19" s="422">
        <f t="shared" si="8"/>
        <v>1.1170170559272503</v>
      </c>
      <c r="L19" s="422">
        <f t="shared" si="8"/>
        <v>1.1147295730878712</v>
      </c>
      <c r="M19" s="600">
        <f t="shared" si="10"/>
        <v>1.0364067653965547</v>
      </c>
      <c r="N19" s="600"/>
      <c r="O19" s="423">
        <f t="shared" si="2"/>
        <v>0.11255007761438796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0.57140000000000002</v>
      </c>
      <c r="D20" s="440">
        <f t="shared" si="8"/>
        <v>0.56708107795088469</v>
      </c>
      <c r="E20" s="440">
        <f t="shared" si="8"/>
        <v>0.99562020629442116</v>
      </c>
      <c r="F20" s="440">
        <f t="shared" si="8"/>
        <v>0.98933459396043855</v>
      </c>
      <c r="G20" s="440">
        <f t="shared" si="8"/>
        <v>0.99317622413406914</v>
      </c>
      <c r="H20" s="440">
        <f t="shared" si="9"/>
        <v>0</v>
      </c>
      <c r="I20" s="440">
        <f t="shared" si="8"/>
        <v>1.073869241877168</v>
      </c>
      <c r="J20" s="440">
        <f t="shared" si="8"/>
        <v>0.993506143194547</v>
      </c>
      <c r="K20" s="440">
        <f t="shared" si="8"/>
        <v>0.99769911703573355</v>
      </c>
      <c r="L20" s="440">
        <f t="shared" si="8"/>
        <v>0.99567161207361021</v>
      </c>
      <c r="M20" s="599">
        <f t="shared" si="10"/>
        <v>0.92583188916790327</v>
      </c>
      <c r="N20" s="599"/>
      <c r="O20" s="441">
        <f t="shared" si="2"/>
        <v>0.10054204050265199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6.0600000000000001E-2</v>
      </c>
      <c r="D21" s="422">
        <f t="shared" si="8"/>
        <v>6.0141282466582256E-2</v>
      </c>
      <c r="E21" s="422">
        <f t="shared" si="8"/>
        <v>0.10558321113842337</v>
      </c>
      <c r="F21" s="422">
        <f t="shared" si="8"/>
        <v>0.10491937622620445</v>
      </c>
      <c r="G21" s="422">
        <f t="shared" si="8"/>
        <v>0.10531955449403869</v>
      </c>
      <c r="H21" s="422">
        <f t="shared" si="9"/>
        <v>0</v>
      </c>
      <c r="I21" s="422">
        <f t="shared" si="8"/>
        <v>0.1088895616296966</v>
      </c>
      <c r="J21" s="422">
        <f t="shared" si="8"/>
        <v>0.10535920916863625</v>
      </c>
      <c r="K21" s="422">
        <f t="shared" si="8"/>
        <v>0.10581569653007722</v>
      </c>
      <c r="L21" s="422">
        <f t="shared" si="8"/>
        <v>0.10559091409237878</v>
      </c>
      <c r="M21" s="600">
        <f t="shared" si="10"/>
        <v>9.8072479683674593E-2</v>
      </c>
      <c r="N21" s="600"/>
      <c r="O21" s="423">
        <f t="shared" si="2"/>
        <v>1.0650321445952378E-2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7.7000000000000002E-3</v>
      </c>
      <c r="D22" s="440">
        <f t="shared" si="8"/>
        <v>7.6461503097422319E-3</v>
      </c>
      <c r="E22" s="440">
        <f t="shared" si="8"/>
        <v>1.3465324434649074E-2</v>
      </c>
      <c r="F22" s="440">
        <f t="shared" si="8"/>
        <v>1.3369896037700738E-2</v>
      </c>
      <c r="G22" s="440">
        <f t="shared" si="8"/>
        <v>1.3425923315128338E-2</v>
      </c>
      <c r="H22" s="440">
        <f t="shared" si="9"/>
        <v>0</v>
      </c>
      <c r="I22" s="440">
        <f t="shared" si="8"/>
        <v>1.3899999999999997E-2</v>
      </c>
      <c r="J22" s="440">
        <f t="shared" si="8"/>
        <v>1.343292542144796E-2</v>
      </c>
      <c r="K22" s="440">
        <f t="shared" si="8"/>
        <v>1.35022423614396E-2</v>
      </c>
      <c r="L22" s="440">
        <f t="shared" si="8"/>
        <v>1.3467046921882348E-2</v>
      </c>
      <c r="M22" s="599">
        <f t="shared" si="10"/>
        <v>1.250239654497654E-2</v>
      </c>
      <c r="N22" s="599"/>
      <c r="O22" s="441">
        <f t="shared" si="2"/>
        <v>1.3577156657835563E-3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0.18450000000000003</v>
      </c>
      <c r="D23" s="422">
        <f t="shared" si="8"/>
        <v>0.1811532471601896</v>
      </c>
      <c r="E23" s="422">
        <f t="shared" si="8"/>
        <v>0.28484185513375138</v>
      </c>
      <c r="F23" s="422">
        <f t="shared" si="8"/>
        <v>0.28234669282569458</v>
      </c>
      <c r="G23" s="422">
        <f t="shared" si="8"/>
        <v>0.282700629088315</v>
      </c>
      <c r="H23" s="422">
        <f t="shared" si="9"/>
        <v>0</v>
      </c>
      <c r="I23" s="422">
        <f t="shared" si="8"/>
        <v>0.30265469829786995</v>
      </c>
      <c r="J23" s="422">
        <f t="shared" si="8"/>
        <v>0.28384802179082491</v>
      </c>
      <c r="K23" s="422">
        <f t="shared" si="8"/>
        <v>0.2883982107709514</v>
      </c>
      <c r="L23" s="422">
        <f t="shared" si="8"/>
        <v>0.28534263824542017</v>
      </c>
      <c r="M23" s="600">
        <f t="shared" si="10"/>
        <v>0.26771216317572644</v>
      </c>
      <c r="N23" s="600"/>
      <c r="O23" s="423">
        <f t="shared" si="2"/>
        <v>2.9072585928378063E-2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5.8999999999999997E-2</v>
      </c>
      <c r="D24" s="440">
        <f t="shared" si="8"/>
        <v>5.7780365282378954E-2</v>
      </c>
      <c r="E24" s="440">
        <f t="shared" si="8"/>
        <v>8.7318394366806079E-2</v>
      </c>
      <c r="F24" s="440">
        <f t="shared" si="8"/>
        <v>8.6504489998139131E-2</v>
      </c>
      <c r="G24" s="440">
        <f t="shared" si="8"/>
        <v>8.6497256649809257E-2</v>
      </c>
      <c r="H24" s="440">
        <f t="shared" si="9"/>
        <v>0</v>
      </c>
      <c r="I24" s="440">
        <f t="shared" si="8"/>
        <v>9.2432429087067045E-2</v>
      </c>
      <c r="J24" s="440">
        <f t="shared" si="8"/>
        <v>8.6978013579137189E-2</v>
      </c>
      <c r="K24" s="440">
        <f t="shared" si="8"/>
        <v>8.8764575349357402E-2</v>
      </c>
      <c r="L24" s="440">
        <f t="shared" si="8"/>
        <v>8.753207276932598E-2</v>
      </c>
      <c r="M24" s="599">
        <f t="shared" si="10"/>
        <v>8.2412023910830232E-2</v>
      </c>
      <c r="N24" s="599"/>
      <c r="O24" s="441">
        <f t="shared" si="2"/>
        <v>8.9496518135654124E-3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0.40810000000000002</v>
      </c>
      <c r="D25" s="405">
        <f t="shared" ref="D25:L25" si="11">SUM(D26:D28)</f>
        <v>0.42494345391202087</v>
      </c>
      <c r="E25" s="405">
        <f t="shared" si="11"/>
        <v>0.53222262335928827</v>
      </c>
      <c r="F25" s="405">
        <f t="shared" si="11"/>
        <v>0.53948095527996431</v>
      </c>
      <c r="G25" s="405">
        <f t="shared" si="11"/>
        <v>0.53344083855885893</v>
      </c>
      <c r="H25" s="405">
        <f t="shared" si="11"/>
        <v>0</v>
      </c>
      <c r="I25" s="405">
        <f>SUM(I26:I28)</f>
        <v>1.1374909540998925</v>
      </c>
      <c r="J25" s="405">
        <f t="shared" si="11"/>
        <v>0.53445205455475531</v>
      </c>
      <c r="K25" s="405">
        <f t="shared" si="11"/>
        <v>0.53356276281979331</v>
      </c>
      <c r="L25" s="405">
        <f t="shared" si="11"/>
        <v>0.53282123053882335</v>
      </c>
      <c r="M25" s="603">
        <f>SUM(M26:N28)</f>
        <v>0.52856156688447764</v>
      </c>
      <c r="N25" s="603"/>
      <c r="O25" s="406">
        <f t="shared" si="2"/>
        <v>5.739990065972627E-2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0.20950000000000002</v>
      </c>
      <c r="D26" s="422">
        <f t="shared" si="12"/>
        <v>0.20557085222962132</v>
      </c>
      <c r="E26" s="422">
        <f t="shared" si="12"/>
        <v>0.32017212141429363</v>
      </c>
      <c r="F26" s="422">
        <f t="shared" si="12"/>
        <v>0.317373677919016</v>
      </c>
      <c r="G26" s="422">
        <f t="shared" si="12"/>
        <v>0.31762401093878306</v>
      </c>
      <c r="H26" s="422">
        <f t="shared" ref="H26:H29" si="13">IF(H$7 &gt; 0,(H80*H$61+H128*H$109+H176*H$157)/(SUM(H$157,H$109,H$61)),0)</f>
        <v>0</v>
      </c>
      <c r="I26" s="422">
        <f t="shared" si="12"/>
        <v>0.33990250644635284</v>
      </c>
      <c r="J26" s="422">
        <f t="shared" si="12"/>
        <v>0.31903812973420664</v>
      </c>
      <c r="K26" s="422">
        <f t="shared" si="12"/>
        <v>0.32450269549383065</v>
      </c>
      <c r="L26" s="422">
        <f t="shared" si="12"/>
        <v>0.32079391983072142</v>
      </c>
      <c r="M26" s="600">
        <f>(N80*$N$61+N128*$N$109+N176*$N$157)/$M$7</f>
        <v>0.30122088023974547</v>
      </c>
      <c r="N26" s="600"/>
      <c r="O26" s="423">
        <f t="shared" si="2"/>
        <v>3.2711513068023737E-2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0.19860000000000003</v>
      </c>
      <c r="D27" s="440">
        <f t="shared" si="12"/>
        <v>0.21937260168239955</v>
      </c>
      <c r="E27" s="440">
        <f t="shared" si="12"/>
        <v>0.21205050194499467</v>
      </c>
      <c r="F27" s="440">
        <f t="shared" si="12"/>
        <v>0.22210727736094832</v>
      </c>
      <c r="G27" s="440">
        <f t="shared" si="12"/>
        <v>0.21581682762007592</v>
      </c>
      <c r="H27" s="440">
        <f t="shared" si="13"/>
        <v>0</v>
      </c>
      <c r="I27" s="440">
        <f t="shared" si="12"/>
        <v>0.2247884476535397</v>
      </c>
      <c r="J27" s="440">
        <f t="shared" si="12"/>
        <v>0.21541392482054866</v>
      </c>
      <c r="K27" s="440">
        <f t="shared" si="12"/>
        <v>0.20906006732596266</v>
      </c>
      <c r="L27" s="440">
        <f t="shared" si="12"/>
        <v>0.21202731070810191</v>
      </c>
      <c r="M27" s="599">
        <f>(N81*$N$61+N129*$N$109+N177*$N$157)/$M$7</f>
        <v>0.21468833981256033</v>
      </c>
      <c r="N27" s="599"/>
      <c r="O27" s="441">
        <f t="shared" si="2"/>
        <v>2.3314387859637648E-2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0.57279999999999986</v>
      </c>
      <c r="J28" s="422"/>
      <c r="K28" s="422"/>
      <c r="L28" s="422"/>
      <c r="M28" s="600">
        <f>(N82*$N$61+N130*$N$109+N178*$N$157)/$M$7</f>
        <v>1.2652346832171849E-2</v>
      </c>
      <c r="N28" s="600"/>
      <c r="O28" s="423">
        <f t="shared" si="2"/>
        <v>1.3739997320648819E-3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0.57279999999999986</v>
      </c>
      <c r="J29" s="440"/>
      <c r="K29" s="440"/>
      <c r="L29" s="440"/>
      <c r="M29" s="599">
        <f>(N83*$N$61+N131*$N$109+N179*$N$157)/$M$7</f>
        <v>1.2652346832171849E-2</v>
      </c>
      <c r="N29" s="599"/>
      <c r="O29" s="441">
        <f t="shared" si="2"/>
        <v>1.3739997320648819E-3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0.43829438588903169</v>
      </c>
      <c r="D38" s="405">
        <f t="shared" si="21"/>
        <v>0.46622199520175422</v>
      </c>
      <c r="E38" s="405">
        <f t="shared" si="21"/>
        <v>0.67434605172187367</v>
      </c>
      <c r="F38" s="405">
        <f t="shared" si="21"/>
        <v>0.73892570682098246</v>
      </c>
      <c r="G38" s="405">
        <f t="shared" si="21"/>
        <v>0.74236280562595203</v>
      </c>
      <c r="H38" s="405">
        <f t="shared" si="21"/>
        <v>0</v>
      </c>
      <c r="I38" s="405">
        <f t="shared" si="21"/>
        <v>0.86033037466644469</v>
      </c>
      <c r="J38" s="405">
        <f t="shared" si="21"/>
        <v>0.83170416499433963</v>
      </c>
      <c r="K38" s="405">
        <f t="shared" si="21"/>
        <v>0.88823217291651646</v>
      </c>
      <c r="L38" s="405">
        <f t="shared" si="21"/>
        <v>0.98410886067120718</v>
      </c>
      <c r="M38" s="603">
        <f t="shared" si="20"/>
        <v>0.72016945858321169</v>
      </c>
      <c r="N38" s="603"/>
      <c r="O38" s="406">
        <f t="shared" si="2"/>
        <v>7.8207834187611208E-2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5.1522827137</v>
      </c>
      <c r="D40" s="434">
        <f t="shared" si="24"/>
        <v>5.4805801852841753</v>
      </c>
      <c r="E40" s="434">
        <f t="shared" si="24"/>
        <v>7.9271412484350599</v>
      </c>
      <c r="F40" s="434">
        <f t="shared" si="24"/>
        <v>8.6862945739994188</v>
      </c>
      <c r="G40" s="434">
        <f t="shared" si="24"/>
        <v>8.7266987072218942</v>
      </c>
      <c r="H40" s="434">
        <f t="shared" si="23"/>
        <v>0</v>
      </c>
      <c r="I40" s="434">
        <f t="shared" si="24"/>
        <v>10.11344306515311</v>
      </c>
      <c r="J40" s="434">
        <f t="shared" si="24"/>
        <v>9.7769333356178514</v>
      </c>
      <c r="K40" s="434">
        <f t="shared" si="24"/>
        <v>10.441437119910148</v>
      </c>
      <c r="L40" s="434">
        <f t="shared" si="24"/>
        <v>11.568496504810351</v>
      </c>
      <c r="M40" s="597">
        <f t="shared" si="20"/>
        <v>8.465809218310195</v>
      </c>
      <c r="N40" s="597"/>
      <c r="O40" s="435">
        <f t="shared" si="2"/>
        <v>0.9193566815678188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0.10733750577451211</v>
      </c>
      <c r="D41" s="427">
        <f t="shared" si="25"/>
        <v>0.11417692700002521</v>
      </c>
      <c r="E41" s="427">
        <f t="shared" si="25"/>
        <v>0.16514613362864761</v>
      </c>
      <c r="F41" s="427">
        <f t="shared" si="25"/>
        <v>0.18096157486012987</v>
      </c>
      <c r="G41" s="427">
        <f t="shared" si="25"/>
        <v>0.18180331416755371</v>
      </c>
      <c r="H41" s="427">
        <f t="shared" si="23"/>
        <v>0</v>
      </c>
      <c r="I41" s="427">
        <f t="shared" si="25"/>
        <v>0.21069335937633474</v>
      </c>
      <c r="J41" s="427">
        <f t="shared" si="25"/>
        <v>0.20368285218092674</v>
      </c>
      <c r="K41" s="427">
        <f t="shared" si="25"/>
        <v>0.21752645951908808</v>
      </c>
      <c r="L41" s="427">
        <f t="shared" si="25"/>
        <v>0.24100648768471408</v>
      </c>
      <c r="M41" s="598">
        <f t="shared" si="20"/>
        <v>0.1763682034450563</v>
      </c>
      <c r="N41" s="598"/>
      <c r="O41" s="428">
        <f t="shared" si="2"/>
        <v>1.9152957747102371E-2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0.10733750577451211</v>
      </c>
      <c r="D42" s="440">
        <f t="shared" si="26"/>
        <v>0.11417692700002521</v>
      </c>
      <c r="E42" s="440">
        <f t="shared" si="26"/>
        <v>0.16514613362864761</v>
      </c>
      <c r="F42" s="440">
        <f t="shared" si="26"/>
        <v>0.18096157486012987</v>
      </c>
      <c r="G42" s="440">
        <f t="shared" si="26"/>
        <v>0.18180331416755371</v>
      </c>
      <c r="H42" s="440">
        <f t="shared" si="23"/>
        <v>0</v>
      </c>
      <c r="I42" s="440">
        <f t="shared" si="26"/>
        <v>0.21069335937633474</v>
      </c>
      <c r="J42" s="440">
        <f t="shared" si="26"/>
        <v>0.20368285218092674</v>
      </c>
      <c r="K42" s="440">
        <f t="shared" si="26"/>
        <v>0.21752645951908808</v>
      </c>
      <c r="L42" s="440">
        <f t="shared" si="26"/>
        <v>0.24100648768471408</v>
      </c>
      <c r="M42" s="599">
        <f t="shared" si="20"/>
        <v>0.1763682034450563</v>
      </c>
      <c r="N42" s="599"/>
      <c r="O42" s="441">
        <f t="shared" si="2"/>
        <v>1.9152957747102371E-2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0.33095688011451957</v>
      </c>
      <c r="D43" s="427">
        <f t="shared" ref="D43:L43" si="27">SUM(D44,D45)</f>
        <v>0.35204506820172898</v>
      </c>
      <c r="E43" s="427">
        <f t="shared" si="27"/>
        <v>0.50919991809322607</v>
      </c>
      <c r="F43" s="427">
        <f t="shared" si="27"/>
        <v>0.55796413196085259</v>
      </c>
      <c r="G43" s="427">
        <f t="shared" si="27"/>
        <v>0.56055949145839834</v>
      </c>
      <c r="H43" s="427">
        <f t="shared" si="23"/>
        <v>0</v>
      </c>
      <c r="I43" s="427">
        <f t="shared" si="27"/>
        <v>0.64963701529010998</v>
      </c>
      <c r="J43" s="427">
        <f t="shared" si="27"/>
        <v>0.62802131281341289</v>
      </c>
      <c r="K43" s="427">
        <f t="shared" si="27"/>
        <v>0.67070571339742835</v>
      </c>
      <c r="L43" s="427">
        <f t="shared" si="27"/>
        <v>0.74310237298649306</v>
      </c>
      <c r="M43" s="598">
        <f t="shared" si="20"/>
        <v>0.54380125513815536</v>
      </c>
      <c r="N43" s="598"/>
      <c r="O43" s="428">
        <f t="shared" si="2"/>
        <v>5.9054876440508837E-2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0.10733750577451211</v>
      </c>
      <c r="D44" s="440">
        <f t="shared" si="28"/>
        <v>0.11417692700002521</v>
      </c>
      <c r="E44" s="440">
        <f t="shared" si="28"/>
        <v>0.16514613362864761</v>
      </c>
      <c r="F44" s="440">
        <f t="shared" si="28"/>
        <v>0.18096157486012987</v>
      </c>
      <c r="G44" s="440">
        <f t="shared" si="28"/>
        <v>0.18180331416755371</v>
      </c>
      <c r="H44" s="440">
        <f t="shared" si="23"/>
        <v>0</v>
      </c>
      <c r="I44" s="440">
        <f t="shared" si="28"/>
        <v>0.21069335937633474</v>
      </c>
      <c r="J44" s="440">
        <f t="shared" si="28"/>
        <v>0.20368285218092674</v>
      </c>
      <c r="K44" s="440">
        <f t="shared" si="28"/>
        <v>0.21752645951908808</v>
      </c>
      <c r="L44" s="440">
        <f t="shared" si="28"/>
        <v>0.24100648768471408</v>
      </c>
      <c r="M44" s="599">
        <f t="shared" si="20"/>
        <v>0.1763682034450563</v>
      </c>
      <c r="N44" s="599"/>
      <c r="O44" s="441">
        <f t="shared" si="2"/>
        <v>1.9152957747102371E-2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0.22361937434000745</v>
      </c>
      <c r="D45" s="422">
        <f t="shared" si="28"/>
        <v>0.23786814120170377</v>
      </c>
      <c r="E45" s="422">
        <f t="shared" si="28"/>
        <v>0.34405378446457846</v>
      </c>
      <c r="F45" s="422">
        <f t="shared" si="28"/>
        <v>0.37700255710072278</v>
      </c>
      <c r="G45" s="422">
        <f t="shared" si="28"/>
        <v>0.37875617729084465</v>
      </c>
      <c r="H45" s="422">
        <f t="shared" si="23"/>
        <v>0</v>
      </c>
      <c r="I45" s="422">
        <f t="shared" si="28"/>
        <v>0.43894365591377527</v>
      </c>
      <c r="J45" s="422">
        <f t="shared" si="28"/>
        <v>0.42433846063248609</v>
      </c>
      <c r="K45" s="422">
        <f t="shared" si="28"/>
        <v>0.45317925387834029</v>
      </c>
      <c r="L45" s="422">
        <f t="shared" si="28"/>
        <v>0.50209588530177895</v>
      </c>
      <c r="M45" s="600">
        <f t="shared" si="20"/>
        <v>0.36743305169309914</v>
      </c>
      <c r="N45" s="600"/>
      <c r="O45" s="423">
        <f t="shared" si="2"/>
        <v>3.990191869340648E-2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2.3500000000000004E-2</v>
      </c>
      <c r="D46" s="446">
        <f t="shared" si="28"/>
        <v>2.1937308459290487E-2</v>
      </c>
      <c r="E46" s="446">
        <f t="shared" si="28"/>
        <v>2.2626564035134134E-2</v>
      </c>
      <c r="F46" s="446">
        <f t="shared" si="28"/>
        <v>2.2228024716314038E-2</v>
      </c>
      <c r="G46" s="446">
        <f t="shared" si="28"/>
        <v>2.2300316636774203E-2</v>
      </c>
      <c r="H46" s="446">
        <f t="shared" si="23"/>
        <v>0</v>
      </c>
      <c r="I46" s="446">
        <f t="shared" si="28"/>
        <v>2.1500278494039207E-2</v>
      </c>
      <c r="J46" s="446">
        <f t="shared" si="28"/>
        <v>2.2469905088309684E-2</v>
      </c>
      <c r="K46" s="446">
        <f t="shared" si="28"/>
        <v>2.3157848265038604E-2</v>
      </c>
      <c r="L46" s="446">
        <f t="shared" si="28"/>
        <v>2.2700086818951797E-2</v>
      </c>
      <c r="M46" s="601">
        <f t="shared" si="20"/>
        <v>2.2426926765319689E-2</v>
      </c>
      <c r="N46" s="601"/>
      <c r="O46" s="448">
        <f t="shared" si="2"/>
        <v>2.4354842445698651E-3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5.6140770995890321</v>
      </c>
      <c r="D47" s="410">
        <f t="shared" si="29"/>
        <v>5.9687394889452197</v>
      </c>
      <c r="E47" s="410">
        <f t="shared" si="29"/>
        <v>8.6241138641920667</v>
      </c>
      <c r="F47" s="410">
        <f t="shared" si="29"/>
        <v>9.4474483055367138</v>
      </c>
      <c r="G47" s="410">
        <f t="shared" si="29"/>
        <v>9.4913618294846209</v>
      </c>
      <c r="H47" s="410">
        <f t="shared" si="29"/>
        <v>0</v>
      </c>
      <c r="I47" s="410">
        <f t="shared" si="29"/>
        <v>10.995273718313594</v>
      </c>
      <c r="J47" s="410">
        <f t="shared" si="29"/>
        <v>10.631107405700501</v>
      </c>
      <c r="K47" s="410">
        <f t="shared" si="29"/>
        <v>11.352827141091703</v>
      </c>
      <c r="L47" s="410">
        <f t="shared" si="29"/>
        <v>12.57530545230051</v>
      </c>
      <c r="M47" s="602">
        <f t="shared" si="20"/>
        <v>9.2084056036587274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85</v>
      </c>
      <c r="F59" s="1">
        <v>2</v>
      </c>
      <c r="G59" s="1">
        <v>64</v>
      </c>
      <c r="H59" s="1">
        <v>0</v>
      </c>
      <c r="I59" s="1">
        <v>12</v>
      </c>
      <c r="J59" s="1">
        <v>49</v>
      </c>
      <c r="K59" s="1">
        <v>0</v>
      </c>
      <c r="L59" s="1">
        <v>35</v>
      </c>
      <c r="N59" s="1">
        <f>SUM(C59:L59)</f>
        <v>299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515158.96</v>
      </c>
      <c r="E61" s="505">
        <v>520567.8</v>
      </c>
      <c r="F61" s="505">
        <v>6373.93</v>
      </c>
      <c r="G61" s="505">
        <v>395726.85</v>
      </c>
      <c r="H61" s="342">
        <v>0</v>
      </c>
      <c r="I61" s="503">
        <v>89684.3</v>
      </c>
      <c r="J61" s="505">
        <v>281273.65000000002</v>
      </c>
      <c r="K61" s="504">
        <v>0</v>
      </c>
      <c r="L61" s="505">
        <v>133493.45000000001</v>
      </c>
      <c r="M61" s="342"/>
      <c r="N61" s="344">
        <f>SUM(C61:L61)</f>
        <v>1942278.9400000002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1.4356280000000001</v>
      </c>
      <c r="E63" s="354">
        <f t="shared" si="30"/>
        <v>1.757376</v>
      </c>
      <c r="F63" s="354">
        <f t="shared" si="30"/>
        <v>2.7549079999999999</v>
      </c>
      <c r="G63" s="354">
        <f t="shared" si="30"/>
        <v>2.4923839999999995</v>
      </c>
      <c r="H63" s="354">
        <f t="shared" si="30"/>
        <v>0</v>
      </c>
      <c r="I63" s="354">
        <f t="shared" si="30"/>
        <v>2.7519279999999999</v>
      </c>
      <c r="J63" s="354">
        <f t="shared" si="30"/>
        <v>3.5808800000000001</v>
      </c>
      <c r="K63" s="354"/>
      <c r="L63" s="354">
        <f t="shared" si="30"/>
        <v>5.248748</v>
      </c>
      <c r="M63" s="351"/>
      <c r="N63" s="352">
        <f>(C63*$C$61+D63*$D$61+E63*$E$61+F63*$F$61+G63*$G$61+H63*$H$61+I63*$I$61+J63*$J$61+K63*$K$61+L63*$L$61)/$N$61</f>
        <v>2.3750235630014704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0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1">(C64*$C$61+D64*$D$61+E64*$E$61+F64*$F$61+G64*$G$61+H64*$H$61+I64*$I$61+J64*$J$61+K64*$K$61+L64*$L$61)/$N$61</f>
        <v>1.5229358804884119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3.9727999999999999E-2</v>
      </c>
      <c r="E65" s="39">
        <f t="shared" si="32"/>
        <v>4.5776000000000004E-2</v>
      </c>
      <c r="F65" s="39">
        <f t="shared" si="32"/>
        <v>6.5407999999999994E-2</v>
      </c>
      <c r="G65" s="39">
        <f t="shared" si="32"/>
        <v>6.8783999999999998E-2</v>
      </c>
      <c r="H65" s="39">
        <f t="shared" si="32"/>
        <v>0</v>
      </c>
      <c r="I65" s="39">
        <f>0.06*I64</f>
        <v>7.3727999999999988E-2</v>
      </c>
      <c r="J65" s="39">
        <f t="shared" si="32"/>
        <v>9.577999999999999E-2</v>
      </c>
      <c r="K65" s="39"/>
      <c r="L65" s="39">
        <f t="shared" si="32"/>
        <v>0.112648</v>
      </c>
      <c r="M65" s="34"/>
      <c r="N65" s="89">
        <f t="shared" si="31"/>
        <v>6.2052226577980603E-2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3.0300000000000001E-2</v>
      </c>
      <c r="F66" s="34">
        <v>0</v>
      </c>
      <c r="G66" s="34">
        <v>4.3E-3</v>
      </c>
      <c r="H66" s="34">
        <v>0</v>
      </c>
      <c r="I66" s="34">
        <v>6.1400000000000003E-2</v>
      </c>
      <c r="J66" s="34">
        <v>4.0800000000000003E-2</v>
      </c>
      <c r="K66" s="34">
        <v>0</v>
      </c>
      <c r="L66" s="34">
        <v>9.2499999999999999E-2</v>
      </c>
      <c r="M66" s="34"/>
      <c r="N66" s="89">
        <f t="shared" si="31"/>
        <v>3.7280409976540245E-2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0.23154171759232481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0.18820000000000001</v>
      </c>
      <c r="E68" s="34">
        <v>0.32250000000000001</v>
      </c>
      <c r="F68" s="34">
        <v>0.79569999999999996</v>
      </c>
      <c r="G68" s="34">
        <v>0.44979999999999998</v>
      </c>
      <c r="H68" s="34">
        <v>0</v>
      </c>
      <c r="I68" s="34">
        <v>0.74750000000000005</v>
      </c>
      <c r="J68" s="34">
        <v>0.753</v>
      </c>
      <c r="K68" s="34">
        <v>0</v>
      </c>
      <c r="L68" s="34">
        <v>1.877</v>
      </c>
      <c r="M68" s="34"/>
      <c r="N68" s="89">
        <f t="shared" si="31"/>
        <v>0.50317745985187889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1.8035868514333989E-2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3.5907009435999999</v>
      </c>
      <c r="E70" s="354">
        <f t="shared" si="33"/>
        <v>5.3960521984999996</v>
      </c>
      <c r="F70" s="354">
        <f t="shared" si="33"/>
        <v>5.3960521984999996</v>
      </c>
      <c r="G70" s="354">
        <f t="shared" si="33"/>
        <v>5.3960521984999996</v>
      </c>
      <c r="H70" s="354">
        <f t="shared" si="33"/>
        <v>0</v>
      </c>
      <c r="I70" s="354">
        <f t="shared" si="33"/>
        <v>5.8900643785</v>
      </c>
      <c r="J70" s="354">
        <f t="shared" si="33"/>
        <v>5.3960521984999996</v>
      </c>
      <c r="K70" s="354"/>
      <c r="L70" s="354">
        <f>SUM(L71:L73,L77:L78)</f>
        <v>5.3960521984999996</v>
      </c>
      <c r="M70" s="351"/>
      <c r="N70" s="352">
        <f t="shared" si="31"/>
        <v>4.9400220577653196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1.9052</v>
      </c>
      <c r="E71" s="34">
        <v>2.7645</v>
      </c>
      <c r="F71" s="34">
        <v>2.7645</v>
      </c>
      <c r="G71" s="34">
        <v>2.7645</v>
      </c>
      <c r="H71" s="34">
        <v>0</v>
      </c>
      <c r="I71" s="34">
        <v>3.0245000000000002</v>
      </c>
      <c r="J71" s="34">
        <v>2.7645</v>
      </c>
      <c r="K71" s="34">
        <v>0</v>
      </c>
      <c r="L71" s="34">
        <v>2.7645</v>
      </c>
      <c r="M71" s="39"/>
      <c r="N71" s="89">
        <f t="shared" si="31"/>
        <v>2.548589623950718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0.80760094360000001</v>
      </c>
      <c r="E72" s="39">
        <f t="shared" ref="E72:J72" si="34">E71*0.423893</f>
        <v>1.1718521985000001</v>
      </c>
      <c r="F72" s="39">
        <f t="shared" ref="F72:G72" si="35">F71*0.423893</f>
        <v>1.1718521985000001</v>
      </c>
      <c r="G72" s="39">
        <f t="shared" si="35"/>
        <v>1.1718521985000001</v>
      </c>
      <c r="H72" s="39">
        <f t="shared" si="34"/>
        <v>0</v>
      </c>
      <c r="I72" s="39">
        <f t="shared" si="34"/>
        <v>1.2820643785000001</v>
      </c>
      <c r="J72" s="39">
        <f t="shared" si="34"/>
        <v>1.1718521985000001</v>
      </c>
      <c r="K72" s="39"/>
      <c r="L72" s="39">
        <f t="shared" ref="L72" si="36">L71*0.423893</f>
        <v>1.1718521985000001</v>
      </c>
      <c r="M72" s="39"/>
      <c r="N72" s="89">
        <f t="shared" si="31"/>
        <v>1.0803293014653417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0.64090000000000003</v>
      </c>
      <c r="E73" s="43">
        <f t="shared" si="37"/>
        <v>1.1035000000000001</v>
      </c>
      <c r="F73" s="43">
        <f t="shared" ref="F73:G73" si="39">SUM(F74:F76)</f>
        <v>1.1035000000000001</v>
      </c>
      <c r="G73" s="43">
        <f t="shared" si="39"/>
        <v>1.1035000000000001</v>
      </c>
      <c r="H73" s="43">
        <f t="shared" ref="H73" si="40">SUM(H74:H76)</f>
        <v>0</v>
      </c>
      <c r="I73" s="43">
        <f t="shared" si="37"/>
        <v>1.1947000000000001</v>
      </c>
      <c r="J73" s="43">
        <f t="shared" si="37"/>
        <v>1.1035000000000001</v>
      </c>
      <c r="K73" s="43"/>
      <c r="L73" s="43">
        <f t="shared" ref="L73" si="41">SUM(L74:L76)</f>
        <v>1.1035000000000001</v>
      </c>
      <c r="M73" s="43"/>
      <c r="N73" s="75">
        <f t="shared" si="31"/>
        <v>0.98501376097606252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0.57250000000000001</v>
      </c>
      <c r="E74" s="34">
        <v>0.98570000000000002</v>
      </c>
      <c r="F74" s="34">
        <v>0.98570000000000002</v>
      </c>
      <c r="G74" s="34">
        <v>0.98570000000000002</v>
      </c>
      <c r="H74" s="34">
        <v>0</v>
      </c>
      <c r="I74" s="34">
        <v>1.0721000000000001</v>
      </c>
      <c r="J74" s="34">
        <v>0.98570000000000002</v>
      </c>
      <c r="K74" s="34">
        <v>0</v>
      </c>
      <c r="L74" s="34">
        <v>0.98570000000000002</v>
      </c>
      <c r="M74" s="39"/>
      <c r="N74" s="89">
        <f t="shared" si="31"/>
        <v>0.88009469556725972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6.0699999999999997E-2</v>
      </c>
      <c r="E75" s="34">
        <v>0.1045</v>
      </c>
      <c r="F75" s="34">
        <v>0.1045</v>
      </c>
      <c r="G75" s="34">
        <v>0.1045</v>
      </c>
      <c r="H75" s="34">
        <v>0</v>
      </c>
      <c r="I75" s="34">
        <v>0.1087</v>
      </c>
      <c r="J75" s="34">
        <v>0.1045</v>
      </c>
      <c r="K75" s="34">
        <v>0</v>
      </c>
      <c r="L75" s="34">
        <v>0.1045</v>
      </c>
      <c r="M75" s="39"/>
      <c r="N75" s="89">
        <f t="shared" si="31"/>
        <v>9.307667252058037E-2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1.3299999999999999E-2</v>
      </c>
      <c r="F76" s="34">
        <v>1.3299999999999999E-2</v>
      </c>
      <c r="G76" s="34">
        <v>1.3299999999999999E-2</v>
      </c>
      <c r="H76" s="34">
        <v>0</v>
      </c>
      <c r="I76" s="34">
        <v>1.3899999999999999E-2</v>
      </c>
      <c r="J76" s="34">
        <v>1.3299999999999999E-2</v>
      </c>
      <c r="K76" s="34">
        <v>0</v>
      </c>
      <c r="L76" s="34">
        <v>1.3299999999999999E-2</v>
      </c>
      <c r="M76" s="39"/>
      <c r="N76" s="89">
        <f t="shared" si="31"/>
        <v>1.1842392888222327E-2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0.1799</v>
      </c>
      <c r="E77" s="34">
        <v>0.27339999999999998</v>
      </c>
      <c r="F77" s="34">
        <v>0.27339999999999998</v>
      </c>
      <c r="G77" s="34">
        <v>0.27339999999999998</v>
      </c>
      <c r="H77" s="34">
        <v>0</v>
      </c>
      <c r="I77" s="34">
        <v>0.29820000000000002</v>
      </c>
      <c r="J77" s="34">
        <v>0.27339999999999998</v>
      </c>
      <c r="K77" s="34">
        <v>0</v>
      </c>
      <c r="L77" s="34">
        <v>0.27339999999999998</v>
      </c>
      <c r="M77" s="39"/>
      <c r="N77" s="89">
        <f t="shared" si="31"/>
        <v>0.24974572914640153</v>
      </c>
    </row>
    <row r="78" spans="1:14" x14ac:dyDescent="0.3">
      <c r="A78" s="595"/>
      <c r="B78" t="s">
        <v>117</v>
      </c>
      <c r="C78" s="34">
        <v>0</v>
      </c>
      <c r="D78" s="34">
        <v>5.7099999999999998E-2</v>
      </c>
      <c r="E78" s="34">
        <v>8.2799999999999999E-2</v>
      </c>
      <c r="F78" s="34">
        <v>8.2799999999999999E-2</v>
      </c>
      <c r="G78" s="34">
        <v>8.2799999999999999E-2</v>
      </c>
      <c r="H78" s="34">
        <v>0</v>
      </c>
      <c r="I78" s="34">
        <v>9.06E-2</v>
      </c>
      <c r="J78" s="34">
        <v>8.2799999999999999E-2</v>
      </c>
      <c r="K78" s="34">
        <v>0</v>
      </c>
      <c r="L78" s="34">
        <v>8.2799999999999999E-2</v>
      </c>
      <c r="M78" s="39"/>
      <c r="N78" s="89">
        <f t="shared" si="31"/>
        <v>7.6343642226795697E-2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0.43090000000000001</v>
      </c>
      <c r="E79" s="354">
        <f t="shared" ref="E79:J79" si="42">SUM(E80:E82)</f>
        <v>0.53339999999999999</v>
      </c>
      <c r="F79" s="354">
        <f t="shared" ref="F79:G79" si="43">SUM(F80:F82)</f>
        <v>0.53339999999999999</v>
      </c>
      <c r="G79" s="354">
        <f t="shared" si="43"/>
        <v>0.53339999999999999</v>
      </c>
      <c r="H79" s="354">
        <f t="shared" si="42"/>
        <v>0</v>
      </c>
      <c r="I79" s="354">
        <f t="shared" si="42"/>
        <v>1.1343000000000001</v>
      </c>
      <c r="J79" s="354">
        <f t="shared" si="42"/>
        <v>0.53339999999999999</v>
      </c>
      <c r="K79" s="354"/>
      <c r="L79" s="354">
        <f t="shared" ref="L79" si="44">SUM(L80:L82)</f>
        <v>0.53339999999999999</v>
      </c>
      <c r="M79" s="354"/>
      <c r="N79" s="352">
        <f t="shared" si="31"/>
        <v>0.53395991055023218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0.2039</v>
      </c>
      <c r="E80" s="34">
        <v>0.30640000000000001</v>
      </c>
      <c r="F80" s="34">
        <v>0.30640000000000001</v>
      </c>
      <c r="G80" s="34">
        <v>0.30640000000000001</v>
      </c>
      <c r="H80" s="34">
        <v>0</v>
      </c>
      <c r="I80" s="34">
        <v>0.33450000000000002</v>
      </c>
      <c r="J80" s="34">
        <v>0.30640000000000001</v>
      </c>
      <c r="K80" s="34">
        <v>0</v>
      </c>
      <c r="L80" s="34">
        <v>0.30640000000000001</v>
      </c>
      <c r="M80" s="39"/>
      <c r="N80" s="89">
        <f t="shared" si="31"/>
        <v>0.28051099737816232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0.22700000000000001</v>
      </c>
      <c r="E81" s="34">
        <v>0.22700000000000001</v>
      </c>
      <c r="F81" s="34">
        <v>0.22700000000000001</v>
      </c>
      <c r="G81" s="34">
        <v>0.22700000000000001</v>
      </c>
      <c r="H81" s="34">
        <v>0</v>
      </c>
      <c r="I81" s="34">
        <v>0.22700000000000001</v>
      </c>
      <c r="J81" s="34">
        <v>0.22700000000000001</v>
      </c>
      <c r="K81" s="34">
        <v>0</v>
      </c>
      <c r="L81" s="34">
        <v>0.22700000000000001</v>
      </c>
      <c r="M81" s="39"/>
      <c r="N81" s="89">
        <f t="shared" si="31"/>
        <v>0.22700000000000001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2.6448913172069918E-2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2.6448913172069918E-2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5">SUM(E85:E86)</f>
        <v>0</v>
      </c>
      <c r="F84" s="354">
        <f t="shared" si="45"/>
        <v>0</v>
      </c>
      <c r="G84" s="354">
        <f t="shared" si="45"/>
        <v>0</v>
      </c>
      <c r="H84" s="354">
        <f t="shared" si="45"/>
        <v>0</v>
      </c>
      <c r="I84" s="354">
        <f t="shared" si="45"/>
        <v>0</v>
      </c>
      <c r="J84" s="354">
        <f t="shared" si="45"/>
        <v>0</v>
      </c>
      <c r="K84" s="354"/>
      <c r="L84" s="354">
        <f t="shared" si="45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6">SUM(E88:E91)</f>
        <v>0</v>
      </c>
      <c r="F87" s="354">
        <f t="shared" si="46"/>
        <v>0</v>
      </c>
      <c r="G87" s="354">
        <f t="shared" si="46"/>
        <v>0</v>
      </c>
      <c r="H87" s="354">
        <f t="shared" si="46"/>
        <v>0</v>
      </c>
      <c r="I87" s="354">
        <f t="shared" si="46"/>
        <v>0</v>
      </c>
      <c r="J87" s="354">
        <f t="shared" si="46"/>
        <v>0</v>
      </c>
      <c r="K87" s="354"/>
      <c r="L87" s="354">
        <f t="shared" si="46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7">SUM(C95,C97)</f>
        <v>0</v>
      </c>
      <c r="D92" s="354">
        <f t="shared" si="47"/>
        <v>0.46423555177416492</v>
      </c>
      <c r="E92" s="354">
        <f t="shared" si="47"/>
        <v>0.65390310118999806</v>
      </c>
      <c r="F92" s="354">
        <f t="shared" si="47"/>
        <v>0.73876115336599812</v>
      </c>
      <c r="G92" s="354">
        <f t="shared" si="47"/>
        <v>0.71642876173399794</v>
      </c>
      <c r="H92" s="354">
        <f t="shared" si="47"/>
        <v>0</v>
      </c>
      <c r="I92" s="354">
        <f t="shared" si="47"/>
        <v>0.83164964005423803</v>
      </c>
      <c r="J92" s="354">
        <f t="shared" si="47"/>
        <v>0.80902493946199805</v>
      </c>
      <c r="K92" s="354"/>
      <c r="L92" s="354">
        <f>SUM(L95,L97)</f>
        <v>0.95090713448599806</v>
      </c>
      <c r="M92" s="354"/>
      <c r="N92" s="352">
        <f t="shared" si="31"/>
        <v>0.66769920253807657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8">SUM(C87,C84,C79,C70,C63)+C93</f>
        <v>0</v>
      </c>
      <c r="D94" s="360">
        <f t="shared" si="48"/>
        <v>5.4572289436000005</v>
      </c>
      <c r="E94" s="360">
        <f t="shared" si="48"/>
        <v>7.6868281984999998</v>
      </c>
      <c r="F94" s="360">
        <f t="shared" si="48"/>
        <v>8.6843601985000003</v>
      </c>
      <c r="G94" s="360">
        <f t="shared" si="48"/>
        <v>8.4218361984999994</v>
      </c>
      <c r="H94" s="360">
        <f t="shared" si="48"/>
        <v>0</v>
      </c>
      <c r="I94" s="360">
        <f t="shared" si="48"/>
        <v>9.7762923784999991</v>
      </c>
      <c r="J94" s="360">
        <f t="shared" si="48"/>
        <v>9.5103321985000004</v>
      </c>
      <c r="K94" s="360">
        <f t="shared" si="48"/>
        <v>0</v>
      </c>
      <c r="L94" s="360">
        <f t="shared" si="48"/>
        <v>11.178200198500001</v>
      </c>
      <c r="M94" s="361"/>
      <c r="N94" s="455">
        <f t="shared" si="31"/>
        <v>7.8490055313170233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9">SUM(C96:C96)</f>
        <v>0</v>
      </c>
      <c r="D95" s="354">
        <f t="shared" si="49"/>
        <v>0.11369045058201882</v>
      </c>
      <c r="E95" s="354">
        <f t="shared" si="49"/>
        <v>0.16013969185935051</v>
      </c>
      <c r="F95" s="354">
        <f t="shared" si="49"/>
        <v>0.18092127601535052</v>
      </c>
      <c r="G95" s="354">
        <f t="shared" si="49"/>
        <v>0.17545211352335049</v>
      </c>
      <c r="H95" s="354">
        <f t="shared" si="49"/>
        <v>0</v>
      </c>
      <c r="I95" s="354">
        <f t="shared" si="49"/>
        <v>0.20366949912129048</v>
      </c>
      <c r="J95" s="354">
        <f t="shared" si="49"/>
        <v>0.19812875069135052</v>
      </c>
      <c r="K95" s="354"/>
      <c r="L95" s="354">
        <f>SUM(L96:L96)</f>
        <v>0.23287544473535052</v>
      </c>
      <c r="M95" s="354"/>
      <c r="N95" s="352">
        <f t="shared" si="31"/>
        <v>0.16351833223392756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50">0.020833*D94</f>
        <v>0.11369045058201882</v>
      </c>
      <c r="E96" s="246">
        <f t="shared" si="50"/>
        <v>0.16013969185935051</v>
      </c>
      <c r="F96" s="246">
        <f t="shared" si="50"/>
        <v>0.18092127601535052</v>
      </c>
      <c r="G96" s="246">
        <f t="shared" si="50"/>
        <v>0.17545211352335049</v>
      </c>
      <c r="H96" s="246">
        <f t="shared" si="50"/>
        <v>0</v>
      </c>
      <c r="I96" s="246">
        <f t="shared" si="50"/>
        <v>0.20366949912129048</v>
      </c>
      <c r="J96" s="246">
        <f t="shared" si="50"/>
        <v>0.19812875069135052</v>
      </c>
      <c r="K96" s="34"/>
      <c r="L96" s="246">
        <f t="shared" si="50"/>
        <v>0.23287544473535052</v>
      </c>
      <c r="M96" s="39"/>
      <c r="N96" s="246">
        <f t="shared" si="31"/>
        <v>0.16351833223392756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51">SUM(D98,D99)</f>
        <v>0.3505451011921461</v>
      </c>
      <c r="E97" s="354">
        <f t="shared" si="51"/>
        <v>0.4937634093306475</v>
      </c>
      <c r="F97" s="354">
        <f t="shared" si="51"/>
        <v>0.55783987735064755</v>
      </c>
      <c r="G97" s="354">
        <f t="shared" si="51"/>
        <v>0.5409766482106475</v>
      </c>
      <c r="H97" s="354">
        <f t="shared" si="51"/>
        <v>0</v>
      </c>
      <c r="I97" s="354">
        <f t="shared" si="51"/>
        <v>0.62798014093294752</v>
      </c>
      <c r="J97" s="354">
        <f t="shared" si="51"/>
        <v>0.61089618877064755</v>
      </c>
      <c r="K97" s="354"/>
      <c r="L97" s="354">
        <f t="shared" si="51"/>
        <v>0.71803168975064757</v>
      </c>
      <c r="M97" s="354"/>
      <c r="N97" s="352">
        <f t="shared" si="31"/>
        <v>0.50418087030414893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2">D96</f>
        <v>0.11369045058201882</v>
      </c>
      <c r="E98" s="39">
        <f t="shared" si="52"/>
        <v>0.16013969185935051</v>
      </c>
      <c r="F98" s="39">
        <f t="shared" si="52"/>
        <v>0.18092127601535052</v>
      </c>
      <c r="G98" s="39">
        <f t="shared" si="52"/>
        <v>0.17545211352335049</v>
      </c>
      <c r="H98" s="39">
        <f t="shared" si="52"/>
        <v>0</v>
      </c>
      <c r="I98" s="39">
        <f t="shared" si="52"/>
        <v>0.20366949912129048</v>
      </c>
      <c r="J98" s="39">
        <f t="shared" si="52"/>
        <v>0.19812875069135052</v>
      </c>
      <c r="K98" s="39"/>
      <c r="L98" s="39">
        <f t="shared" si="52"/>
        <v>0.23287544473535052</v>
      </c>
      <c r="M98" s="39"/>
      <c r="N98" s="246">
        <f t="shared" si="31"/>
        <v>0.16351833223392756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3">0.043402*D94</f>
        <v>0.23685465061012725</v>
      </c>
      <c r="E99" s="246">
        <f t="shared" si="53"/>
        <v>0.33362371747129699</v>
      </c>
      <c r="F99" s="246">
        <f t="shared" si="53"/>
        <v>0.37691860133529703</v>
      </c>
      <c r="G99" s="246">
        <f t="shared" si="53"/>
        <v>0.36552453468729701</v>
      </c>
      <c r="H99" s="246">
        <f t="shared" si="53"/>
        <v>0</v>
      </c>
      <c r="I99" s="246">
        <f t="shared" si="53"/>
        <v>0.42431064181165701</v>
      </c>
      <c r="J99" s="246">
        <f t="shared" si="53"/>
        <v>0.41276743807929706</v>
      </c>
      <c r="K99" s="34"/>
      <c r="L99" s="246">
        <f t="shared" si="53"/>
        <v>0.48515624501529708</v>
      </c>
      <c r="M99" s="39"/>
      <c r="N99" s="246">
        <f t="shared" si="31"/>
        <v>0.34066253807022145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2.0899999999999998E-2</v>
      </c>
      <c r="E100" s="509">
        <v>2.0899999999999998E-2</v>
      </c>
      <c r="F100" s="509">
        <v>2.0899999999999998E-2</v>
      </c>
      <c r="G100" s="509">
        <v>2.0899999999999998E-2</v>
      </c>
      <c r="H100" s="509">
        <v>0</v>
      </c>
      <c r="I100" s="509">
        <v>2.0899999999999998E-2</v>
      </c>
      <c r="J100" s="509">
        <v>2.0899999999999998E-2</v>
      </c>
      <c r="K100" s="509">
        <v>0</v>
      </c>
      <c r="L100" s="509">
        <v>2.0899999999999998E-2</v>
      </c>
      <c r="M100" s="367"/>
      <c r="N100" s="368">
        <f t="shared" si="31"/>
        <v>2.0899999999999995E-2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5.9423644953741652</v>
      </c>
      <c r="E101" s="340">
        <f t="shared" ref="E101:L101" si="54">SUM(E92,E94,E100)</f>
        <v>8.3616312996899964</v>
      </c>
      <c r="F101" s="340">
        <f t="shared" si="54"/>
        <v>9.444021351865997</v>
      </c>
      <c r="G101" s="340">
        <f t="shared" si="54"/>
        <v>9.159164960233996</v>
      </c>
      <c r="H101" s="340">
        <f t="shared" si="54"/>
        <v>0</v>
      </c>
      <c r="I101" s="340">
        <f t="shared" si="54"/>
        <v>10.628842018554236</v>
      </c>
      <c r="J101" s="340">
        <f t="shared" si="54"/>
        <v>10.340257137961999</v>
      </c>
      <c r="K101" s="340">
        <f t="shared" si="54"/>
        <v>0</v>
      </c>
      <c r="L101" s="340">
        <f t="shared" si="54"/>
        <v>12.150007332985998</v>
      </c>
      <c r="M101" s="356"/>
      <c r="N101" s="467">
        <f t="shared" si="31"/>
        <v>8.5376047338550993</v>
      </c>
      <c r="O101" s="335" t="s">
        <v>359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0.30930696652077588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91</v>
      </c>
      <c r="F107" s="1">
        <v>3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328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262429.28999999998</v>
      </c>
      <c r="E109" s="505">
        <v>570488</v>
      </c>
      <c r="F109" s="505">
        <v>14799.13</v>
      </c>
      <c r="G109" s="505">
        <v>310642.96999999997</v>
      </c>
      <c r="H109" s="504">
        <v>0</v>
      </c>
      <c r="I109" s="503">
        <v>41420.839999999997</v>
      </c>
      <c r="J109" s="505">
        <v>395905.11</v>
      </c>
      <c r="K109" s="505">
        <v>78036.56</v>
      </c>
      <c r="L109" s="505">
        <v>210874.94</v>
      </c>
      <c r="M109" s="342"/>
      <c r="N109" s="344">
        <f>SUM(C109:L109)</f>
        <v>1884596.8400000003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5">SUM(D112:D117)</f>
        <v>1.453632</v>
      </c>
      <c r="E111" s="354">
        <f t="shared" si="55"/>
        <v>1.7735799999999999</v>
      </c>
      <c r="F111" s="354">
        <f t="shared" si="55"/>
        <v>2.473516</v>
      </c>
      <c r="G111" s="354">
        <f t="shared" si="55"/>
        <v>2.6519879999999998</v>
      </c>
      <c r="H111" s="354"/>
      <c r="I111" s="354">
        <f t="shared" si="55"/>
        <v>3.507638</v>
      </c>
      <c r="J111" s="354">
        <f>SUM(J112:J117)</f>
        <v>3.676488</v>
      </c>
      <c r="K111" s="354">
        <f t="shared" si="55"/>
        <v>4.1001839999999996</v>
      </c>
      <c r="L111" s="354">
        <f t="shared" si="55"/>
        <v>5.1296400000000002</v>
      </c>
      <c r="M111" s="351"/>
      <c r="N111" s="352">
        <f>(C111*$C$109+D111*$D$109+E111*$E$109+F111*$F$109+G111*$G$109+H111*$H$109+I111*$I$109+J111*$J$109+K111*$K$109+L111*$L$109)/$N$109</f>
        <v>2.7890397580550745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1.7323</v>
      </c>
      <c r="J112" s="34">
        <v>2.3946999999999998</v>
      </c>
      <c r="K112" s="34">
        <v>2.6770999999999998</v>
      </c>
      <c r="L112" s="34">
        <v>3.1859999999999999</v>
      </c>
      <c r="M112" s="34"/>
      <c r="N112" s="89">
        <f t="shared" ref="N112:N149" si="56">(C112*$C$109+D112*$D$109+E112*$E$109+F112*$F$109+G112*$G$109+H112*$H$109+I112*$I$109+J112*$J$109+K112*$K$109+L112*$L$109)/$N$109</f>
        <v>1.7895584841015648</v>
      </c>
    </row>
    <row r="113" spans="1:14" x14ac:dyDescent="0.3">
      <c r="A113" s="2" t="s">
        <v>4</v>
      </c>
      <c r="B113" t="s">
        <v>31</v>
      </c>
      <c r="C113" s="39">
        <f t="shared" ref="C113:L113" si="57">C112*0.04</f>
        <v>0</v>
      </c>
      <c r="D113" s="39">
        <f t="shared" si="57"/>
        <v>3.9731999999999996E-2</v>
      </c>
      <c r="E113" s="39">
        <f t="shared" si="57"/>
        <v>4.5780000000000001E-2</v>
      </c>
      <c r="F113" s="39">
        <f t="shared" si="57"/>
        <v>6.5416000000000002E-2</v>
      </c>
      <c r="G113" s="39">
        <f t="shared" si="57"/>
        <v>6.8788000000000002E-2</v>
      </c>
      <c r="H113" s="39"/>
      <c r="I113" s="39">
        <f>I112*0.06</f>
        <v>0.10393799999999999</v>
      </c>
      <c r="J113" s="39">
        <f t="shared" si="57"/>
        <v>9.5787999999999998E-2</v>
      </c>
      <c r="K113" s="39">
        <f t="shared" si="57"/>
        <v>0.107084</v>
      </c>
      <c r="L113" s="39">
        <f t="shared" si="57"/>
        <v>0.12744</v>
      </c>
      <c r="M113" s="34"/>
      <c r="N113" s="89">
        <f t="shared" si="56"/>
        <v>7.2343810673034969E-2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5.4699999999999999E-2</v>
      </c>
      <c r="F114" s="34">
        <v>0</v>
      </c>
      <c r="G114" s="34">
        <v>2.0799999999999999E-2</v>
      </c>
      <c r="H114" s="34">
        <v>0</v>
      </c>
      <c r="I114" s="34">
        <v>8.6599999999999996E-2</v>
      </c>
      <c r="J114" s="34">
        <v>5.4100000000000002E-2</v>
      </c>
      <c r="K114" s="34">
        <v>0.13389999999999999</v>
      </c>
      <c r="L114" s="34">
        <v>7.3800000000000004E-2</v>
      </c>
      <c r="M114" s="34"/>
      <c r="N114" s="89">
        <f t="shared" si="56"/>
        <v>5.3978112496463684E-2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6"/>
        <v>0.25043692428562064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0.20610000000000001</v>
      </c>
      <c r="E116" s="34">
        <v>0.31419999999999998</v>
      </c>
      <c r="F116" s="34">
        <v>0.5141</v>
      </c>
      <c r="G116" s="34">
        <v>0.59279999999999999</v>
      </c>
      <c r="H116" s="34">
        <v>0</v>
      </c>
      <c r="I116" s="34">
        <v>0.94430000000000003</v>
      </c>
      <c r="J116" s="34">
        <v>0.83499999999999996</v>
      </c>
      <c r="K116" s="34">
        <v>0.88519999999999999</v>
      </c>
      <c r="L116" s="34">
        <v>1.3919999999999999</v>
      </c>
      <c r="M116" s="34"/>
      <c r="N116" s="89">
        <f t="shared" si="56"/>
        <v>0.61413757707032957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6"/>
        <v>8.5848494280612274E-3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8">SUM(C119:C121,C125:C126)</f>
        <v>0</v>
      </c>
      <c r="D118" s="354">
        <f t="shared" si="58"/>
        <v>3.6251817097000001</v>
      </c>
      <c r="E118" s="354">
        <f t="shared" si="58"/>
        <v>5.6715117023000001</v>
      </c>
      <c r="F118" s="354">
        <f t="shared" si="58"/>
        <v>5.6715117023000001</v>
      </c>
      <c r="G118" s="354">
        <f t="shared" si="58"/>
        <v>5.6715117023000001</v>
      </c>
      <c r="H118" s="354"/>
      <c r="I118" s="354">
        <f>SUM(I119:I121,I125:I126)</f>
        <v>6.1914028954000004</v>
      </c>
      <c r="J118" s="354">
        <f>SUM(J119:J121,J125:J126)</f>
        <v>5.6715117023000001</v>
      </c>
      <c r="K118" s="354">
        <f>SUM(K119:K121,K125:K126)</f>
        <v>5.6715117023000001</v>
      </c>
      <c r="L118" s="354">
        <f>SUM(L119:L121,L125:L126)</f>
        <v>5.6715117023000001</v>
      </c>
      <c r="M118" s="351"/>
      <c r="N118" s="352">
        <f t="shared" si="56"/>
        <v>5.3979876327505041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1.9429000000000001</v>
      </c>
      <c r="E119" s="34">
        <v>2.9411</v>
      </c>
      <c r="F119" s="34">
        <v>2.9411</v>
      </c>
      <c r="G119" s="34">
        <v>2.9411</v>
      </c>
      <c r="H119" s="34">
        <v>0</v>
      </c>
      <c r="I119" s="34">
        <v>3.2178</v>
      </c>
      <c r="J119" s="34">
        <v>2.9411</v>
      </c>
      <c r="K119" s="34">
        <v>2.9411</v>
      </c>
      <c r="L119" s="34">
        <v>2.9411</v>
      </c>
      <c r="M119" s="39"/>
      <c r="N119" s="89">
        <f t="shared" si="56"/>
        <v>2.8081825687843129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0.82358170970000011</v>
      </c>
      <c r="E120" s="39">
        <f t="shared" ref="E120:J120" si="59">E119*0.423893</f>
        <v>1.2467117023000001</v>
      </c>
      <c r="F120" s="39">
        <f t="shared" ref="F120:G120" si="60">F119*0.423893</f>
        <v>1.2467117023000001</v>
      </c>
      <c r="G120" s="39">
        <f t="shared" si="60"/>
        <v>1.2467117023000001</v>
      </c>
      <c r="H120" s="39"/>
      <c r="I120" s="39">
        <f t="shared" si="59"/>
        <v>1.3640028954000001</v>
      </c>
      <c r="J120" s="39">
        <f t="shared" si="59"/>
        <v>1.2467117023000001</v>
      </c>
      <c r="K120" s="39">
        <f t="shared" ref="K120:L120" si="61">K119*0.423893</f>
        <v>1.2467117023000001</v>
      </c>
      <c r="L120" s="39">
        <f t="shared" si="61"/>
        <v>1.2467117023000001</v>
      </c>
      <c r="M120" s="39"/>
      <c r="N120" s="89">
        <f t="shared" si="56"/>
        <v>1.1903689336296888</v>
      </c>
    </row>
    <row r="121" spans="1:14" x14ac:dyDescent="0.3">
      <c r="A121" s="280" t="s">
        <v>8</v>
      </c>
      <c r="B121" s="1" t="s">
        <v>35</v>
      </c>
      <c r="C121" s="43">
        <f t="shared" ref="C121:E121" si="62">SUM(C122:C124)</f>
        <v>0</v>
      </c>
      <c r="D121" s="43">
        <f t="shared" ref="D121" si="63">SUM(D122:D124)</f>
        <v>0.61939999999999995</v>
      </c>
      <c r="E121" s="43">
        <f t="shared" si="62"/>
        <v>1.1094000000000002</v>
      </c>
      <c r="F121" s="43">
        <f t="shared" ref="F121:G121" si="64">SUM(F122:F124)</f>
        <v>1.1094000000000002</v>
      </c>
      <c r="G121" s="43">
        <f t="shared" si="64"/>
        <v>1.1094000000000002</v>
      </c>
      <c r="H121" s="43"/>
      <c r="I121" s="43">
        <f>SUM(I122:I124)</f>
        <v>1.2009000000000001</v>
      </c>
      <c r="J121" s="43">
        <f t="shared" ref="J121:K121" si="65">SUM(J122:J124)</f>
        <v>1.1094000000000002</v>
      </c>
      <c r="K121" s="43">
        <f t="shared" si="65"/>
        <v>1.1094000000000002</v>
      </c>
      <c r="L121" s="43">
        <f t="shared" ref="L121" si="66">SUM(L122:L124)</f>
        <v>1.1094000000000002</v>
      </c>
      <c r="M121" s="43"/>
      <c r="N121" s="75">
        <f t="shared" si="56"/>
        <v>1.0431787570311324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0.55320000000000003</v>
      </c>
      <c r="E122" s="34">
        <v>0.9909</v>
      </c>
      <c r="F122" s="34">
        <v>0.9909</v>
      </c>
      <c r="G122" s="34">
        <v>0.9909</v>
      </c>
      <c r="H122" s="34">
        <v>0</v>
      </c>
      <c r="I122" s="34">
        <v>1.0777000000000001</v>
      </c>
      <c r="J122" s="34">
        <v>0.9909</v>
      </c>
      <c r="K122" s="34">
        <v>0.9909</v>
      </c>
      <c r="L122" s="34">
        <v>0.9909</v>
      </c>
      <c r="M122" s="39"/>
      <c r="N122" s="89">
        <f t="shared" si="56"/>
        <v>0.93185820975641642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5.8700000000000002E-2</v>
      </c>
      <c r="E123" s="34">
        <v>0.1051</v>
      </c>
      <c r="F123" s="34">
        <v>0.1051</v>
      </c>
      <c r="G123" s="34">
        <v>0.1051</v>
      </c>
      <c r="H123" s="34">
        <v>0</v>
      </c>
      <c r="I123" s="34">
        <v>0.10929999999999999</v>
      </c>
      <c r="J123" s="34">
        <v>0.1051</v>
      </c>
      <c r="K123" s="34">
        <v>0.1051</v>
      </c>
      <c r="L123" s="34">
        <v>0.1051</v>
      </c>
      <c r="M123" s="39"/>
      <c r="N123" s="89">
        <f t="shared" si="56"/>
        <v>9.8731130397098604E-2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7.4999999999999997E-3</v>
      </c>
      <c r="E124" s="34">
        <v>1.34E-2</v>
      </c>
      <c r="F124" s="34">
        <v>1.34E-2</v>
      </c>
      <c r="G124" s="34">
        <v>1.34E-2</v>
      </c>
      <c r="H124" s="34">
        <v>0</v>
      </c>
      <c r="I124" s="34">
        <v>1.3899999999999999E-2</v>
      </c>
      <c r="J124" s="34">
        <v>1.34E-2</v>
      </c>
      <c r="K124" s="34">
        <v>1.34E-2</v>
      </c>
      <c r="L124" s="34">
        <v>1.34E-2</v>
      </c>
      <c r="M124" s="39"/>
      <c r="N124" s="89">
        <f t="shared" si="56"/>
        <v>1.2589416877617174E-2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0.18110000000000001</v>
      </c>
      <c r="E125" s="34">
        <v>0.28620000000000001</v>
      </c>
      <c r="F125" s="34">
        <v>0.28620000000000001</v>
      </c>
      <c r="G125" s="34">
        <v>0.28620000000000001</v>
      </c>
      <c r="H125" s="34">
        <v>0</v>
      </c>
      <c r="I125" s="34">
        <v>0.31230000000000002</v>
      </c>
      <c r="J125" s="34">
        <v>0.28620000000000001</v>
      </c>
      <c r="K125" s="34">
        <v>0.28620000000000001</v>
      </c>
      <c r="L125" s="34">
        <v>0.28620000000000001</v>
      </c>
      <c r="M125" s="39"/>
      <c r="N125" s="89">
        <f t="shared" si="56"/>
        <v>0.27213851274047557</v>
      </c>
    </row>
    <row r="126" spans="1:14" x14ac:dyDescent="0.3">
      <c r="A126" s="595"/>
      <c r="B126" t="s">
        <v>117</v>
      </c>
      <c r="C126" s="34">
        <v>0</v>
      </c>
      <c r="D126" s="34">
        <v>5.8200000000000002E-2</v>
      </c>
      <c r="E126" s="34">
        <v>8.8099999999999998E-2</v>
      </c>
      <c r="F126" s="34">
        <v>8.8099999999999998E-2</v>
      </c>
      <c r="G126" s="34">
        <v>8.8099999999999998E-2</v>
      </c>
      <c r="H126" s="34">
        <v>0</v>
      </c>
      <c r="I126" s="34">
        <v>9.64E-2</v>
      </c>
      <c r="J126" s="34">
        <v>8.8099999999999998E-2</v>
      </c>
      <c r="K126" s="34">
        <v>8.8099999999999998E-2</v>
      </c>
      <c r="L126" s="34">
        <v>8.8099999999999998E-2</v>
      </c>
      <c r="M126" s="39"/>
      <c r="N126" s="89">
        <f t="shared" si="56"/>
        <v>8.4118860564894052E-2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0.4259</v>
      </c>
      <c r="E127" s="354">
        <f t="shared" ref="E127" si="67">SUM(E128:E130)</f>
        <v>0.54210000000000003</v>
      </c>
      <c r="F127" s="354">
        <f t="shared" ref="F127:G127" si="68">SUM(F128:F130)</f>
        <v>0.54210000000000003</v>
      </c>
      <c r="G127" s="354">
        <f t="shared" si="68"/>
        <v>0.54210000000000003</v>
      </c>
      <c r="H127" s="354"/>
      <c r="I127" s="354">
        <f>SUM(I128:I130)</f>
        <v>1.1444000000000001</v>
      </c>
      <c r="J127" s="354">
        <f t="shared" ref="J127:K127" si="69">SUM(J128:J130)</f>
        <v>0.54210000000000003</v>
      </c>
      <c r="K127" s="354">
        <f t="shared" si="69"/>
        <v>0.54210000000000003</v>
      </c>
      <c r="L127" s="354">
        <f t="shared" ref="L127" si="70">SUM(L128:L130)</f>
        <v>0.54210000000000003</v>
      </c>
      <c r="M127" s="354"/>
      <c r="N127" s="352">
        <f t="shared" si="56"/>
        <v>0.53915692408674509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0.2059</v>
      </c>
      <c r="E128" s="34">
        <v>0.3221</v>
      </c>
      <c r="F128" s="34">
        <v>0.3221</v>
      </c>
      <c r="G128" s="34">
        <v>0.3221</v>
      </c>
      <c r="H128" s="34">
        <v>0</v>
      </c>
      <c r="I128" s="34">
        <v>0.35160000000000002</v>
      </c>
      <c r="J128" s="34">
        <v>0.3221</v>
      </c>
      <c r="K128" s="34">
        <v>0.3221</v>
      </c>
      <c r="L128" s="34">
        <v>0.3221</v>
      </c>
      <c r="M128" s="39"/>
      <c r="N128" s="89">
        <f t="shared" si="56"/>
        <v>0.30656756988194878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</v>
      </c>
      <c r="E129" s="34">
        <v>0.22</v>
      </c>
      <c r="F129" s="34">
        <v>0.22</v>
      </c>
      <c r="G129" s="34">
        <v>0.22</v>
      </c>
      <c r="H129" s="34">
        <v>0</v>
      </c>
      <c r="I129" s="34">
        <v>0.22</v>
      </c>
      <c r="J129" s="34">
        <v>0.22</v>
      </c>
      <c r="K129" s="34">
        <v>0.22</v>
      </c>
      <c r="L129" s="34">
        <v>0.22</v>
      </c>
      <c r="M129" s="39"/>
      <c r="N129" s="89">
        <f t="shared" si="56"/>
        <v>0.21999999999999997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6"/>
        <v>1.2589354204796392E-2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6"/>
        <v>1.2589354204796392E-2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71">SUM(E133:E134)</f>
        <v>0</v>
      </c>
      <c r="F132" s="354">
        <f t="shared" si="71"/>
        <v>0</v>
      </c>
      <c r="G132" s="354">
        <f t="shared" si="71"/>
        <v>0</v>
      </c>
      <c r="H132" s="354"/>
      <c r="I132" s="354">
        <f t="shared" si="71"/>
        <v>0</v>
      </c>
      <c r="J132" s="354">
        <f t="shared" si="71"/>
        <v>0</v>
      </c>
      <c r="K132" s="354">
        <f t="shared" si="71"/>
        <v>0</v>
      </c>
      <c r="L132" s="354">
        <f t="shared" si="71"/>
        <v>0</v>
      </c>
      <c r="M132" s="354"/>
      <c r="N132" s="352">
        <f t="shared" si="56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6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6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72">SUM(E136:E139)</f>
        <v>0</v>
      </c>
      <c r="F135" s="354">
        <f t="shared" si="72"/>
        <v>0</v>
      </c>
      <c r="G135" s="354">
        <f t="shared" si="72"/>
        <v>0</v>
      </c>
      <c r="H135" s="354"/>
      <c r="I135" s="354">
        <f t="shared" si="72"/>
        <v>0</v>
      </c>
      <c r="J135" s="354">
        <f t="shared" si="72"/>
        <v>0</v>
      </c>
      <c r="K135" s="354">
        <f>SUM(K136:K139)</f>
        <v>0</v>
      </c>
      <c r="L135" s="354">
        <f t="shared" si="72"/>
        <v>0</v>
      </c>
      <c r="M135" s="354"/>
      <c r="N135" s="352">
        <f t="shared" si="56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6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6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6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6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73">SUM(C143,C145)</f>
        <v>0</v>
      </c>
      <c r="D140" s="354">
        <f t="shared" si="73"/>
        <v>0.46827498585675964</v>
      </c>
      <c r="E140" s="354">
        <f t="shared" si="73"/>
        <v>0.67945442373125631</v>
      </c>
      <c r="F140" s="354">
        <f t="shared" si="73"/>
        <v>0.73899657937925645</v>
      </c>
      <c r="G140" s="354">
        <f t="shared" si="73"/>
        <v>0.75417883547525644</v>
      </c>
      <c r="H140" s="354"/>
      <c r="I140" s="354">
        <f t="shared" si="73"/>
        <v>0.92242983008988744</v>
      </c>
      <c r="J140" s="354">
        <f t="shared" si="73"/>
        <v>0.84133100147525641</v>
      </c>
      <c r="K140" s="354">
        <f t="shared" si="73"/>
        <v>0.87737397280325624</v>
      </c>
      <c r="L140" s="354">
        <f t="shared" si="73"/>
        <v>0.96494773581125648</v>
      </c>
      <c r="M140" s="354"/>
      <c r="N140" s="352">
        <f t="shared" si="56"/>
        <v>0.74231904729926035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6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74">SUM(C135,C132,C127,C118,C111)+C141</f>
        <v>0</v>
      </c>
      <c r="D142" s="360">
        <f t="shared" si="74"/>
        <v>5.5047137096999998</v>
      </c>
      <c r="E142" s="360">
        <f t="shared" si="74"/>
        <v>7.9871917022999996</v>
      </c>
      <c r="F142" s="360">
        <f t="shared" si="74"/>
        <v>8.6871277022999998</v>
      </c>
      <c r="G142" s="360">
        <f t="shared" si="74"/>
        <v>8.8655997022999991</v>
      </c>
      <c r="H142" s="360">
        <f t="shared" si="74"/>
        <v>0</v>
      </c>
      <c r="I142" s="360">
        <f t="shared" si="74"/>
        <v>10.843440895400001</v>
      </c>
      <c r="J142" s="360">
        <f t="shared" si="74"/>
        <v>9.8900997022999988</v>
      </c>
      <c r="K142" s="360">
        <f t="shared" si="74"/>
        <v>10.313795702299998</v>
      </c>
      <c r="L142" s="360">
        <f t="shared" si="74"/>
        <v>11.3432517023</v>
      </c>
      <c r="M142" s="361"/>
      <c r="N142" s="362">
        <f t="shared" si="56"/>
        <v>8.7261843148923237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75">SUM(C144:C144)</f>
        <v>0</v>
      </c>
      <c r="D143" s="354">
        <f t="shared" si="75"/>
        <v>0.1146797007141801</v>
      </c>
      <c r="E143" s="354">
        <f t="shared" si="75"/>
        <v>0.16639716473401589</v>
      </c>
      <c r="F143" s="354">
        <f t="shared" si="75"/>
        <v>0.1809789314220159</v>
      </c>
      <c r="G143" s="354">
        <f t="shared" si="75"/>
        <v>0.18469703859801589</v>
      </c>
      <c r="H143" s="354"/>
      <c r="I143" s="354">
        <f t="shared" si="75"/>
        <v>0.22590140417386823</v>
      </c>
      <c r="J143" s="354">
        <f t="shared" si="75"/>
        <v>0.20604044709801589</v>
      </c>
      <c r="K143" s="354">
        <f t="shared" si="75"/>
        <v>0.21486730586601588</v>
      </c>
      <c r="L143" s="354">
        <f t="shared" si="75"/>
        <v>0.23631396271401592</v>
      </c>
      <c r="M143" s="354"/>
      <c r="N143" s="352">
        <f t="shared" si="56"/>
        <v>0.18179259783215176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76">0.020833*D142</f>
        <v>0.1146797007141801</v>
      </c>
      <c r="E144" s="246">
        <f t="shared" si="76"/>
        <v>0.16639716473401589</v>
      </c>
      <c r="F144" s="246">
        <f t="shared" si="76"/>
        <v>0.1809789314220159</v>
      </c>
      <c r="G144" s="246">
        <f t="shared" si="76"/>
        <v>0.18469703859801589</v>
      </c>
      <c r="H144" s="34"/>
      <c r="I144" s="246">
        <f t="shared" si="76"/>
        <v>0.22590140417386823</v>
      </c>
      <c r="J144" s="246">
        <f t="shared" si="76"/>
        <v>0.20604044709801589</v>
      </c>
      <c r="K144" s="246">
        <f t="shared" si="76"/>
        <v>0.21486730586601588</v>
      </c>
      <c r="L144" s="246">
        <f t="shared" si="76"/>
        <v>0.23631396271401592</v>
      </c>
      <c r="M144" s="39"/>
      <c r="N144" s="246">
        <f t="shared" si="56"/>
        <v>0.18179259783215176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0.35359528514257954</v>
      </c>
      <c r="E145" s="354">
        <f t="shared" ref="E145:L145" si="77">SUM(E146,E147)</f>
        <v>0.51305725899724042</v>
      </c>
      <c r="F145" s="354">
        <f t="shared" si="77"/>
        <v>0.55801764795724051</v>
      </c>
      <c r="G145" s="354">
        <f t="shared" si="77"/>
        <v>0.56948179687724054</v>
      </c>
      <c r="H145" s="354"/>
      <c r="I145" s="354">
        <f t="shared" si="77"/>
        <v>0.69652842591601916</v>
      </c>
      <c r="J145" s="354">
        <f t="shared" si="77"/>
        <v>0.63529055437724047</v>
      </c>
      <c r="K145" s="354">
        <f t="shared" si="77"/>
        <v>0.66250666693724036</v>
      </c>
      <c r="L145" s="354">
        <f t="shared" si="77"/>
        <v>0.72863377309724053</v>
      </c>
      <c r="M145" s="354"/>
      <c r="N145" s="352">
        <f t="shared" si="56"/>
        <v>0.56052644946710839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8">D144</f>
        <v>0.1146797007141801</v>
      </c>
      <c r="E146" s="39">
        <f>E144</f>
        <v>0.16639716473401589</v>
      </c>
      <c r="F146" s="39">
        <f t="shared" si="78"/>
        <v>0.1809789314220159</v>
      </c>
      <c r="G146" s="39">
        <f t="shared" si="78"/>
        <v>0.18469703859801589</v>
      </c>
      <c r="H146" s="39"/>
      <c r="I146" s="39">
        <f t="shared" si="78"/>
        <v>0.22590140417386823</v>
      </c>
      <c r="J146" s="39">
        <f t="shared" si="78"/>
        <v>0.20604044709801589</v>
      </c>
      <c r="K146" s="39">
        <f t="shared" si="78"/>
        <v>0.21486730586601588</v>
      </c>
      <c r="L146" s="39">
        <f t="shared" si="78"/>
        <v>0.23631396271401592</v>
      </c>
      <c r="M146" s="39"/>
      <c r="N146" s="39">
        <f t="shared" si="56"/>
        <v>0.18179259783215176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9">0.043402*D142</f>
        <v>0.23891558442839941</v>
      </c>
      <c r="E147" s="246">
        <f t="shared" si="79"/>
        <v>0.34666009426322458</v>
      </c>
      <c r="F147" s="246">
        <f t="shared" si="79"/>
        <v>0.37703871653522464</v>
      </c>
      <c r="G147" s="246">
        <f t="shared" si="79"/>
        <v>0.38478475827922459</v>
      </c>
      <c r="H147" s="34"/>
      <c r="I147" s="246">
        <f t="shared" si="79"/>
        <v>0.47062702174215088</v>
      </c>
      <c r="J147" s="246">
        <f t="shared" si="79"/>
        <v>0.42925010727922458</v>
      </c>
      <c r="K147" s="246">
        <f t="shared" si="79"/>
        <v>0.44763936107122454</v>
      </c>
      <c r="L147" s="246">
        <f t="shared" si="79"/>
        <v>0.49231981038322464</v>
      </c>
      <c r="M147" s="39"/>
      <c r="N147" s="246">
        <f t="shared" si="56"/>
        <v>0.3787338516349566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2.2800000000000001E-2</v>
      </c>
      <c r="E148" s="509">
        <v>2.2800000000000001E-2</v>
      </c>
      <c r="F148" s="509">
        <v>2.2800000000000001E-2</v>
      </c>
      <c r="G148" s="509">
        <v>2.2800000000000001E-2</v>
      </c>
      <c r="H148" s="509">
        <v>0</v>
      </c>
      <c r="I148" s="509">
        <v>2.2800000000000001E-2</v>
      </c>
      <c r="J148" s="509">
        <v>2.2800000000000001E-2</v>
      </c>
      <c r="K148" s="509">
        <v>2.2800000000000001E-2</v>
      </c>
      <c r="L148" s="509">
        <v>2.2800000000000001E-2</v>
      </c>
      <c r="M148" s="367"/>
      <c r="N148" s="368">
        <f t="shared" si="56"/>
        <v>2.2799999999999997E-2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80">SUM(D140,D142,D148)</f>
        <v>5.9957886955567599</v>
      </c>
      <c r="E149" s="340">
        <f t="shared" si="80"/>
        <v>8.6894461260312568</v>
      </c>
      <c r="F149" s="340">
        <f t="shared" si="80"/>
        <v>9.4489242816792558</v>
      </c>
      <c r="G149" s="340">
        <f t="shared" si="80"/>
        <v>9.6425785377752558</v>
      </c>
      <c r="H149" s="340">
        <f t="shared" si="80"/>
        <v>0</v>
      </c>
      <c r="I149" s="340">
        <f t="shared" si="80"/>
        <v>11.788670725489888</v>
      </c>
      <c r="J149" s="340">
        <f t="shared" si="80"/>
        <v>10.754230703775255</v>
      </c>
      <c r="K149" s="340">
        <f t="shared" si="80"/>
        <v>11.213969675103256</v>
      </c>
      <c r="L149" s="340">
        <f t="shared" si="80"/>
        <v>12.330999438111256</v>
      </c>
      <c r="M149" s="369"/>
      <c r="N149" s="467">
        <f t="shared" si="56"/>
        <v>9.4913033621915837</v>
      </c>
      <c r="O149" t="s">
        <v>360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0.34385830016779328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20</v>
      </c>
      <c r="E155" s="1">
        <v>142</v>
      </c>
      <c r="F155" s="1">
        <v>0</v>
      </c>
      <c r="G155" s="1">
        <v>72</v>
      </c>
      <c r="H155" s="1">
        <v>0</v>
      </c>
      <c r="I155" s="1">
        <v>0</v>
      </c>
      <c r="J155" s="1">
        <v>52</v>
      </c>
      <c r="K155" s="1">
        <v>19</v>
      </c>
      <c r="L155" s="1">
        <v>63</v>
      </c>
      <c r="N155" s="1">
        <f>SUM(C155:L155)</f>
        <v>369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197085.1</v>
      </c>
      <c r="E157" s="505">
        <v>915751.74</v>
      </c>
      <c r="F157" s="504">
        <v>0</v>
      </c>
      <c r="G157" s="505">
        <v>332520.88</v>
      </c>
      <c r="H157" s="504">
        <v>0</v>
      </c>
      <c r="I157" s="502">
        <v>0</v>
      </c>
      <c r="J157" s="505">
        <v>301803.90999999997</v>
      </c>
      <c r="K157" s="505">
        <v>81616.56</v>
      </c>
      <c r="L157" s="505">
        <v>274068.01</v>
      </c>
      <c r="M157" s="342"/>
      <c r="N157" s="344">
        <f>SUM(C157:L157)</f>
        <v>2108546.73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1.054632</v>
      </c>
      <c r="D159" s="354">
        <f>SUM(D160:D164)</f>
        <v>1.411832</v>
      </c>
      <c r="E159" s="354">
        <f t="shared" ref="E159:G159" si="81">SUM(E160:E164)</f>
        <v>1.7452799999999997</v>
      </c>
      <c r="F159" s="354">
        <f t="shared" si="81"/>
        <v>0</v>
      </c>
      <c r="G159" s="354">
        <f t="shared" si="81"/>
        <v>2.6786880000000002</v>
      </c>
      <c r="H159" s="354"/>
      <c r="I159" s="354"/>
      <c r="J159" s="354">
        <f>SUM(J160:J164)</f>
        <v>3.595888</v>
      </c>
      <c r="K159" s="354">
        <f>SUM(K160:K164)</f>
        <v>4.2824200000000001</v>
      </c>
      <c r="L159" s="354">
        <f t="shared" ref="L159" si="82">SUM(L160:L164)</f>
        <v>5.6508519999999995</v>
      </c>
      <c r="M159" s="354"/>
      <c r="N159" s="352">
        <f>(C159*$C$157+D159*$D$157+E159*$E$157+F159*$F$157+G159*$G$157+H159*$H$157+I159*$I$157+J159*$J$157+K159*$K$157+L159*$L$157)/$N$157</f>
        <v>2.730180473492565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3.4588000000000001</v>
      </c>
      <c r="M160" s="34"/>
      <c r="N160" s="89">
        <f t="shared" ref="N160:N197" si="83">(C160*$C$157+D160*$D$157+E160*$E$157+F160*$F$157+G160*$G$157+H160*$H$157+I160*$I$157+J160*$J$157+K160*$K$157+L160*$L$157)/$N$157</f>
        <v>1.7571455142424093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84">D160*0.04</f>
        <v>3.9731999999999996E-2</v>
      </c>
      <c r="E161" s="39">
        <f t="shared" si="84"/>
        <v>4.5780000000000001E-2</v>
      </c>
      <c r="F161" s="39">
        <f t="shared" si="84"/>
        <v>0</v>
      </c>
      <c r="G161" s="39">
        <f t="shared" si="84"/>
        <v>6.8788000000000002E-2</v>
      </c>
      <c r="H161" s="39"/>
      <c r="I161" s="39"/>
      <c r="J161" s="39">
        <f t="shared" si="84"/>
        <v>9.5787999999999998E-2</v>
      </c>
      <c r="K161" s="39">
        <f t="shared" si="84"/>
        <v>0.10512000000000001</v>
      </c>
      <c r="L161" s="39">
        <f t="shared" si="84"/>
        <v>0.138352</v>
      </c>
      <c r="M161" s="34"/>
      <c r="N161" s="89">
        <f t="shared" si="83"/>
        <v>7.0285820569696372E-2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2.4799999999999999E-2</v>
      </c>
      <c r="E162" s="34">
        <v>3.5099999999999999E-2</v>
      </c>
      <c r="F162" s="34">
        <v>0</v>
      </c>
      <c r="G162" s="34">
        <v>2.6599999999999999E-2</v>
      </c>
      <c r="H162" s="34">
        <v>0</v>
      </c>
      <c r="I162" s="34">
        <v>0</v>
      </c>
      <c r="J162" s="34">
        <v>6.6900000000000001E-2</v>
      </c>
      <c r="K162" s="34">
        <v>0.1037</v>
      </c>
      <c r="L162" s="34">
        <v>6.0400000000000002E-2</v>
      </c>
      <c r="M162" s="34"/>
      <c r="N162" s="89">
        <f t="shared" si="83"/>
        <v>4.3197372541513464E-2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83"/>
        <v>0.24776457909234956</v>
      </c>
    </row>
    <row r="164" spans="1:14" x14ac:dyDescent="0.3">
      <c r="A164" s="2" t="s">
        <v>6</v>
      </c>
      <c r="B164" t="s">
        <v>33</v>
      </c>
      <c r="C164" s="34">
        <v>0.18</v>
      </c>
      <c r="D164" s="34">
        <v>0.18920000000000001</v>
      </c>
      <c r="E164" s="34">
        <v>0.30549999999999999</v>
      </c>
      <c r="F164" s="34">
        <v>0</v>
      </c>
      <c r="G164" s="34">
        <v>0.61370000000000002</v>
      </c>
      <c r="H164" s="34">
        <v>0</v>
      </c>
      <c r="I164" s="34">
        <v>0</v>
      </c>
      <c r="J164" s="34">
        <v>0.74160000000000004</v>
      </c>
      <c r="K164" s="34">
        <v>1.1487000000000001</v>
      </c>
      <c r="L164" s="34">
        <v>1.6429</v>
      </c>
      <c r="M164" s="34"/>
      <c r="N164" s="89">
        <f t="shared" si="83"/>
        <v>0.61178718704659674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83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85">SUM(C167:C169,C173:C174)</f>
        <v>3.6895507137000001</v>
      </c>
      <c r="D166" s="354">
        <f t="shared" si="85"/>
        <v>3.6895507137000001</v>
      </c>
      <c r="E166" s="354">
        <f t="shared" si="85"/>
        <v>5.7556597193999997</v>
      </c>
      <c r="F166" s="354">
        <f t="shared" si="85"/>
        <v>0</v>
      </c>
      <c r="G166" s="354">
        <f t="shared" si="85"/>
        <v>5.7556597193999997</v>
      </c>
      <c r="H166" s="354"/>
      <c r="I166" s="354"/>
      <c r="J166" s="354">
        <f>SUM(J167:J169,J173:J174)</f>
        <v>5.7556597193999997</v>
      </c>
      <c r="K166" s="354">
        <f>SUM(K167:K169,K173:K174)</f>
        <v>5.7556597193999997</v>
      </c>
      <c r="L166" s="354">
        <f>SUM(L167:L169,L173:L174)</f>
        <v>5.7556597193999997</v>
      </c>
      <c r="M166" s="351"/>
      <c r="N166" s="352">
        <f t="shared" si="83"/>
        <v>5.5569554600120439</v>
      </c>
    </row>
    <row r="167" spans="1:14" x14ac:dyDescent="0.3">
      <c r="A167" s="2" t="s">
        <v>115</v>
      </c>
      <c r="B167" t="s">
        <v>114</v>
      </c>
      <c r="C167" s="34">
        <v>1.9709000000000001</v>
      </c>
      <c r="D167" s="34">
        <v>1.9709000000000001</v>
      </c>
      <c r="E167" s="34">
        <v>2.9857999999999998</v>
      </c>
      <c r="F167" s="34">
        <v>0</v>
      </c>
      <c r="G167" s="34">
        <v>2.9857999999999998</v>
      </c>
      <c r="H167" s="34">
        <v>0</v>
      </c>
      <c r="I167" s="34">
        <v>0</v>
      </c>
      <c r="J167" s="34">
        <v>2.9857999999999998</v>
      </c>
      <c r="K167" s="34">
        <v>2.9857999999999998</v>
      </c>
      <c r="L167" s="34">
        <v>2.9857999999999998</v>
      </c>
      <c r="M167" s="39"/>
      <c r="N167" s="89">
        <f t="shared" si="83"/>
        <v>2.8881938464541403</v>
      </c>
    </row>
    <row r="168" spans="1:14" x14ac:dyDescent="0.3">
      <c r="A168" s="2" t="s">
        <v>116</v>
      </c>
      <c r="B168" t="s">
        <v>117</v>
      </c>
      <c r="C168" s="39">
        <f>C167*0.423893</f>
        <v>0.83545071370000012</v>
      </c>
      <c r="D168" s="39">
        <f>D167*0.423893</f>
        <v>0.83545071370000012</v>
      </c>
      <c r="E168" s="39">
        <f t="shared" ref="E168:F168" si="86">E167*0.423893</f>
        <v>1.2656597193999999</v>
      </c>
      <c r="F168" s="39">
        <f t="shared" si="86"/>
        <v>0</v>
      </c>
      <c r="G168" s="39">
        <f t="shared" ref="G168" si="87">G167*0.423893</f>
        <v>1.2656597193999999</v>
      </c>
      <c r="H168" s="39"/>
      <c r="I168" s="39"/>
      <c r="J168" s="39">
        <f t="shared" ref="J168:K168" si="88">J167*0.423893</f>
        <v>1.2656597193999999</v>
      </c>
      <c r="K168" s="39">
        <f t="shared" si="88"/>
        <v>1.2656597193999999</v>
      </c>
      <c r="L168" s="39">
        <f t="shared" ref="L168" si="89">L167*0.423893</f>
        <v>1.2656597193999999</v>
      </c>
      <c r="M168" s="39"/>
      <c r="N168" s="89">
        <f t="shared" si="83"/>
        <v>1.2242851541549848</v>
      </c>
    </row>
    <row r="169" spans="1:14" x14ac:dyDescent="0.3">
      <c r="A169" s="280" t="s">
        <v>8</v>
      </c>
      <c r="B169" s="1" t="s">
        <v>35</v>
      </c>
      <c r="C169" s="43">
        <f t="shared" ref="C169:E169" si="90">SUM(C170:C172)</f>
        <v>0.63970000000000005</v>
      </c>
      <c r="D169" s="43">
        <f t="shared" ref="D169" si="91">SUM(D170:D172)</f>
        <v>0.63970000000000005</v>
      </c>
      <c r="E169" s="43">
        <f t="shared" si="90"/>
        <v>1.1243000000000001</v>
      </c>
      <c r="F169" s="43">
        <f t="shared" ref="F169" si="92">SUM(F170:F172)</f>
        <v>0</v>
      </c>
      <c r="G169" s="43">
        <f t="shared" ref="G169" si="93">SUM(G170:G172)</f>
        <v>1.1243000000000001</v>
      </c>
      <c r="H169" s="43"/>
      <c r="I169" s="43"/>
      <c r="J169" s="43">
        <f t="shared" ref="J169:K169" si="94">SUM(J170:J172)</f>
        <v>1.1243000000000001</v>
      </c>
      <c r="K169" s="43">
        <f t="shared" si="94"/>
        <v>1.1243000000000001</v>
      </c>
      <c r="L169" s="43">
        <f t="shared" ref="L169" si="95">SUM(L170:L172)</f>
        <v>1.1243000000000001</v>
      </c>
      <c r="M169" s="43"/>
      <c r="N169" s="75">
        <f t="shared" si="83"/>
        <v>1.0776944802361577</v>
      </c>
    </row>
    <row r="170" spans="1:14" x14ac:dyDescent="0.3">
      <c r="A170" s="2" t="s">
        <v>9</v>
      </c>
      <c r="B170" t="s">
        <v>108</v>
      </c>
      <c r="C170" s="34">
        <v>0.57140000000000002</v>
      </c>
      <c r="D170" s="34">
        <v>0.57140000000000002</v>
      </c>
      <c r="E170" s="34">
        <v>1.0042</v>
      </c>
      <c r="F170" s="34">
        <v>0</v>
      </c>
      <c r="G170" s="34">
        <v>1.0042</v>
      </c>
      <c r="H170" s="34">
        <v>0</v>
      </c>
      <c r="I170" s="34">
        <v>0</v>
      </c>
      <c r="J170" s="34">
        <v>1.0042</v>
      </c>
      <c r="K170" s="34">
        <v>1.0042</v>
      </c>
      <c r="L170" s="34">
        <v>1.0042</v>
      </c>
      <c r="M170" s="39"/>
      <c r="N170" s="89">
        <f t="shared" si="83"/>
        <v>0.96257625061124441</v>
      </c>
    </row>
    <row r="171" spans="1:14" x14ac:dyDescent="0.3">
      <c r="A171" s="2" t="s">
        <v>10</v>
      </c>
      <c r="B171" t="s">
        <v>109</v>
      </c>
      <c r="C171" s="34">
        <v>6.0600000000000001E-2</v>
      </c>
      <c r="D171" s="34">
        <v>6.0600000000000001E-2</v>
      </c>
      <c r="E171" s="34">
        <v>0.1065</v>
      </c>
      <c r="F171" s="34">
        <v>0</v>
      </c>
      <c r="G171" s="34">
        <v>0.1065</v>
      </c>
      <c r="H171" s="34">
        <v>0</v>
      </c>
      <c r="I171" s="34">
        <v>0</v>
      </c>
      <c r="J171" s="34">
        <v>0.1065</v>
      </c>
      <c r="K171" s="34">
        <v>0.1065</v>
      </c>
      <c r="L171" s="34">
        <v>0.1065</v>
      </c>
      <c r="M171" s="39"/>
      <c r="N171" s="89">
        <f t="shared" si="83"/>
        <v>0.10208565134717217</v>
      </c>
    </row>
    <row r="172" spans="1:14" x14ac:dyDescent="0.3">
      <c r="A172" s="2" t="s">
        <v>11</v>
      </c>
      <c r="B172" t="s">
        <v>110</v>
      </c>
      <c r="C172" s="34">
        <v>7.7000000000000002E-3</v>
      </c>
      <c r="D172" s="34">
        <v>7.7000000000000002E-3</v>
      </c>
      <c r="E172" s="34">
        <v>1.3599999999999999E-2</v>
      </c>
      <c r="F172" s="34">
        <v>0</v>
      </c>
      <c r="G172" s="34">
        <v>1.3599999999999999E-2</v>
      </c>
      <c r="H172" s="34">
        <v>0</v>
      </c>
      <c r="I172" s="34">
        <v>0</v>
      </c>
      <c r="J172" s="34">
        <v>1.3599999999999999E-2</v>
      </c>
      <c r="K172" s="34">
        <v>1.3599999999999999E-2</v>
      </c>
      <c r="L172" s="34">
        <v>1.3599999999999999E-2</v>
      </c>
      <c r="M172" s="39"/>
      <c r="N172" s="89">
        <f t="shared" si="83"/>
        <v>1.3032578277741085E-2</v>
      </c>
    </row>
    <row r="173" spans="1:14" x14ac:dyDescent="0.3">
      <c r="A173" s="595" t="s">
        <v>14</v>
      </c>
      <c r="B173" t="s">
        <v>118</v>
      </c>
      <c r="C173" s="34">
        <v>0.1845</v>
      </c>
      <c r="D173" s="34">
        <v>0.1845</v>
      </c>
      <c r="E173" s="34">
        <v>0.29049999999999998</v>
      </c>
      <c r="F173" s="34">
        <v>0</v>
      </c>
      <c r="G173" s="34">
        <v>0.29049999999999998</v>
      </c>
      <c r="H173" s="34">
        <v>0</v>
      </c>
      <c r="I173" s="34">
        <v>0</v>
      </c>
      <c r="J173" s="34">
        <v>0.29049999999999998</v>
      </c>
      <c r="K173" s="34">
        <v>0.29049999999999998</v>
      </c>
      <c r="L173" s="34">
        <v>0.29049999999999998</v>
      </c>
      <c r="M173" s="39"/>
      <c r="N173" s="89">
        <f t="shared" si="83"/>
        <v>0.28030564363399235</v>
      </c>
    </row>
    <row r="174" spans="1:14" x14ac:dyDescent="0.3">
      <c r="A174" s="595"/>
      <c r="B174" t="s">
        <v>117</v>
      </c>
      <c r="C174" s="34">
        <v>5.8999999999999997E-2</v>
      </c>
      <c r="D174" s="34">
        <v>5.8999999999999997E-2</v>
      </c>
      <c r="E174" s="34">
        <v>8.9399999999999993E-2</v>
      </c>
      <c r="F174" s="34">
        <v>0</v>
      </c>
      <c r="G174" s="34">
        <v>8.9399999999999993E-2</v>
      </c>
      <c r="H174" s="34">
        <v>0</v>
      </c>
      <c r="I174" s="34">
        <v>0</v>
      </c>
      <c r="J174" s="34">
        <v>8.9399999999999993E-2</v>
      </c>
      <c r="K174" s="34">
        <v>8.9399999999999993E-2</v>
      </c>
      <c r="L174" s="34">
        <v>8.9399999999999993E-2</v>
      </c>
      <c r="M174" s="39"/>
      <c r="N174" s="89">
        <f t="shared" si="83"/>
        <v>8.6476335532767623E-2</v>
      </c>
    </row>
    <row r="175" spans="1:14" x14ac:dyDescent="0.3">
      <c r="A175" s="349">
        <v>6</v>
      </c>
      <c r="B175" s="350" t="s">
        <v>42</v>
      </c>
      <c r="C175" s="354">
        <f>SUM(C176:C177)</f>
        <v>0.40810000000000002</v>
      </c>
      <c r="D175" s="354">
        <f>SUM(D176:D177)</f>
        <v>0.40810000000000002</v>
      </c>
      <c r="E175" s="354">
        <f t="shared" ref="E175:F175" si="96">SUM(E176:E177)</f>
        <v>0.52539999999999998</v>
      </c>
      <c r="F175" s="354">
        <f t="shared" si="96"/>
        <v>0</v>
      </c>
      <c r="G175" s="354">
        <f t="shared" ref="G175" si="97">SUM(G176:G177)</f>
        <v>0.52539999999999998</v>
      </c>
      <c r="H175" s="354"/>
      <c r="I175" s="354"/>
      <c r="J175" s="354">
        <f t="shared" ref="J175:K175" si="98">SUM(J176:J177)</f>
        <v>0.52539999999999998</v>
      </c>
      <c r="K175" s="354">
        <f t="shared" si="98"/>
        <v>0.52539999999999998</v>
      </c>
      <c r="L175" s="354">
        <f t="shared" ref="L175" si="99">SUM(L176:L177)</f>
        <v>0.52539999999999998</v>
      </c>
      <c r="M175" s="354"/>
      <c r="N175" s="352">
        <f t="shared" si="83"/>
        <v>0.51411888677610662</v>
      </c>
    </row>
    <row r="176" spans="1:14" x14ac:dyDescent="0.3">
      <c r="A176" s="2" t="s">
        <v>15</v>
      </c>
      <c r="B176" t="s">
        <v>43</v>
      </c>
      <c r="C176" s="34">
        <v>0.20949999999999999</v>
      </c>
      <c r="D176" s="34">
        <v>0.20949999999999999</v>
      </c>
      <c r="E176" s="34">
        <v>0.32679999999999998</v>
      </c>
      <c r="F176" s="34">
        <v>0</v>
      </c>
      <c r="G176" s="34">
        <v>0.32679999999999998</v>
      </c>
      <c r="H176" s="34">
        <v>0</v>
      </c>
      <c r="I176" s="34">
        <v>0</v>
      </c>
      <c r="J176" s="34">
        <v>0.32679999999999998</v>
      </c>
      <c r="K176" s="34">
        <v>0.32679999999999998</v>
      </c>
      <c r="L176" s="34">
        <v>0.32679999999999998</v>
      </c>
      <c r="M176" s="39"/>
      <c r="N176" s="89">
        <f t="shared" si="83"/>
        <v>0.31551888677610662</v>
      </c>
    </row>
    <row r="177" spans="1:16" x14ac:dyDescent="0.3">
      <c r="A177" s="2" t="s">
        <v>16</v>
      </c>
      <c r="B177" t="s">
        <v>44</v>
      </c>
      <c r="C177" s="34">
        <v>0.1986</v>
      </c>
      <c r="D177" s="34">
        <v>0.1986</v>
      </c>
      <c r="E177" s="34">
        <v>0.1986</v>
      </c>
      <c r="F177" s="34">
        <v>0</v>
      </c>
      <c r="G177" s="34">
        <v>0.1986</v>
      </c>
      <c r="H177" s="34">
        <v>0</v>
      </c>
      <c r="I177" s="34">
        <v>0</v>
      </c>
      <c r="J177" s="34">
        <v>0.1986</v>
      </c>
      <c r="K177" s="34">
        <v>0.1986</v>
      </c>
      <c r="L177" s="34">
        <v>0.1986</v>
      </c>
      <c r="M177" s="39"/>
      <c r="N177" s="89">
        <f t="shared" si="83"/>
        <v>0.1986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83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83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100">SUM(E181:E182)</f>
        <v>0</v>
      </c>
      <c r="F180" s="354">
        <f t="shared" si="100"/>
        <v>0</v>
      </c>
      <c r="G180" s="354">
        <f t="shared" si="100"/>
        <v>0</v>
      </c>
      <c r="H180" s="354"/>
      <c r="I180" s="354"/>
      <c r="J180" s="354">
        <f t="shared" si="100"/>
        <v>0</v>
      </c>
      <c r="K180" s="354">
        <f t="shared" si="100"/>
        <v>0</v>
      </c>
      <c r="L180" s="354">
        <f t="shared" si="100"/>
        <v>0</v>
      </c>
      <c r="M180" s="354"/>
      <c r="N180" s="352">
        <f t="shared" si="83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83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83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101">SUM(E184:E187)</f>
        <v>0</v>
      </c>
      <c r="F183" s="354">
        <f t="shared" si="101"/>
        <v>0</v>
      </c>
      <c r="G183" s="354">
        <f t="shared" si="101"/>
        <v>0</v>
      </c>
      <c r="H183" s="354"/>
      <c r="I183" s="354"/>
      <c r="J183" s="354">
        <f t="shared" si="101"/>
        <v>0</v>
      </c>
      <c r="K183" s="354">
        <f t="shared" si="101"/>
        <v>0</v>
      </c>
      <c r="L183" s="354">
        <f t="shared" si="101"/>
        <v>0</v>
      </c>
      <c r="M183" s="354"/>
      <c r="N183" s="352">
        <f t="shared" si="83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83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83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83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83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102">SUM(C191,C193)</f>
        <v>0.43829438588903163</v>
      </c>
      <c r="D188" s="354">
        <f t="shared" si="102"/>
        <v>0.4686806754890317</v>
      </c>
      <c r="E188" s="354">
        <f t="shared" si="102"/>
        <v>0.68278466724991915</v>
      </c>
      <c r="F188" s="354">
        <f t="shared" si="102"/>
        <v>0</v>
      </c>
      <c r="G188" s="354">
        <f t="shared" si="102"/>
        <v>0.76218781899391919</v>
      </c>
      <c r="H188" s="354"/>
      <c r="I188" s="354"/>
      <c r="J188" s="354">
        <f>SUM(J191,J193)</f>
        <v>0.84021218859391933</v>
      </c>
      <c r="K188" s="354">
        <f>SUM(K191,K193)</f>
        <v>0.89861409276991933</v>
      </c>
      <c r="L188" s="354">
        <f>SUM(L191,L193)</f>
        <v>1.0150238661459192</v>
      </c>
      <c r="M188" s="354"/>
      <c r="N188" s="352">
        <f t="shared" si="83"/>
        <v>0.74870514505163999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83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103">SUM(C183,C180,C175,C166,C159)+C189</f>
        <v>5.1522827137</v>
      </c>
      <c r="D190" s="360">
        <f t="shared" si="103"/>
        <v>5.5094827137000006</v>
      </c>
      <c r="E190" s="360">
        <f t="shared" si="103"/>
        <v>8.0263397193999992</v>
      </c>
      <c r="F190" s="360">
        <f t="shared" si="103"/>
        <v>0</v>
      </c>
      <c r="G190" s="360">
        <f t="shared" si="103"/>
        <v>8.9597477193999993</v>
      </c>
      <c r="H190" s="360">
        <f t="shared" si="103"/>
        <v>0</v>
      </c>
      <c r="I190" s="360">
        <f t="shared" si="103"/>
        <v>0</v>
      </c>
      <c r="J190" s="360">
        <f t="shared" si="103"/>
        <v>9.8769477194000004</v>
      </c>
      <c r="K190" s="360">
        <f t="shared" si="103"/>
        <v>10.5634797194</v>
      </c>
      <c r="L190" s="360">
        <f t="shared" si="103"/>
        <v>11.931911719399999</v>
      </c>
      <c r="M190" s="361"/>
      <c r="N190" s="362">
        <f t="shared" si="83"/>
        <v>8.8012548202807146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104">SUM(C192:C192)</f>
        <v>0.10733750577451211</v>
      </c>
      <c r="D191" s="354">
        <f t="shared" si="104"/>
        <v>0.11477905337451212</v>
      </c>
      <c r="E191" s="354">
        <f t="shared" si="104"/>
        <v>0.16721273537426018</v>
      </c>
      <c r="F191" s="354">
        <f t="shared" si="104"/>
        <v>0</v>
      </c>
      <c r="G191" s="354">
        <f t="shared" si="104"/>
        <v>0.18665842423826018</v>
      </c>
      <c r="H191" s="354"/>
      <c r="I191" s="354"/>
      <c r="J191" s="354">
        <f>SUM(J192:J192)</f>
        <v>0.20576645183826023</v>
      </c>
      <c r="K191" s="354">
        <f>SUM(K192:K192)</f>
        <v>0.2200689729942602</v>
      </c>
      <c r="L191" s="354">
        <f>SUM(L192:L192)</f>
        <v>0.24857751685026019</v>
      </c>
      <c r="M191" s="354"/>
      <c r="N191" s="352">
        <f t="shared" si="83"/>
        <v>0.18335654167090815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105">0.020833*C190</f>
        <v>0.10733750577451211</v>
      </c>
      <c r="D192" s="246">
        <f t="shared" si="105"/>
        <v>0.11477905337451212</v>
      </c>
      <c r="E192" s="246">
        <f t="shared" si="105"/>
        <v>0.16721273537426018</v>
      </c>
      <c r="F192" s="246">
        <f t="shared" si="105"/>
        <v>0</v>
      </c>
      <c r="G192" s="246">
        <f t="shared" si="105"/>
        <v>0.18665842423826018</v>
      </c>
      <c r="H192" s="34"/>
      <c r="I192" s="39"/>
      <c r="J192" s="246">
        <f>0.020833*J190</f>
        <v>0.20576645183826023</v>
      </c>
      <c r="K192" s="246">
        <f t="shared" ref="K192:L192" si="106">0.020833*K190</f>
        <v>0.2200689729942602</v>
      </c>
      <c r="L192" s="246">
        <f t="shared" si="106"/>
        <v>0.24857751685026019</v>
      </c>
      <c r="M192" s="39"/>
      <c r="N192" s="246">
        <f t="shared" si="83"/>
        <v>0.18335654167090815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0.33095688011451951</v>
      </c>
      <c r="D193" s="354">
        <f>SUM(D194,D195)</f>
        <v>0.35390162211451959</v>
      </c>
      <c r="E193" s="354">
        <f t="shared" ref="E193:L193" si="107">SUM(E194,E195)</f>
        <v>0.51557193187565897</v>
      </c>
      <c r="F193" s="354">
        <f t="shared" si="107"/>
        <v>0</v>
      </c>
      <c r="G193" s="354">
        <f t="shared" si="107"/>
        <v>0.57552939475565901</v>
      </c>
      <c r="H193" s="354"/>
      <c r="I193" s="354"/>
      <c r="J193" s="354">
        <f t="shared" si="107"/>
        <v>0.63444573675565907</v>
      </c>
      <c r="K193" s="354">
        <f t="shared" si="107"/>
        <v>0.67854511977565912</v>
      </c>
      <c r="L193" s="354">
        <f t="shared" si="107"/>
        <v>0.76644634929565902</v>
      </c>
      <c r="M193" s="354"/>
      <c r="N193" s="352">
        <f t="shared" si="83"/>
        <v>0.56534860338073167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0.10733750577451211</v>
      </c>
      <c r="D194" s="39">
        <f t="shared" ref="D194:L194" si="108">D192</f>
        <v>0.11477905337451212</v>
      </c>
      <c r="E194" s="39">
        <f t="shared" si="108"/>
        <v>0.16721273537426018</v>
      </c>
      <c r="F194" s="39">
        <f t="shared" si="108"/>
        <v>0</v>
      </c>
      <c r="G194" s="39">
        <f>G192</f>
        <v>0.18665842423826018</v>
      </c>
      <c r="H194" s="39"/>
      <c r="I194" s="39"/>
      <c r="J194" s="39">
        <f t="shared" si="108"/>
        <v>0.20576645183826023</v>
      </c>
      <c r="K194" s="39">
        <f t="shared" si="108"/>
        <v>0.2200689729942602</v>
      </c>
      <c r="L194" s="39">
        <f t="shared" si="108"/>
        <v>0.24857751685026019</v>
      </c>
      <c r="M194" s="39"/>
      <c r="N194" s="246">
        <f t="shared" si="83"/>
        <v>0.18335654167090815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0.22361937434000742</v>
      </c>
      <c r="D195" s="246">
        <f t="shared" ref="D195:G195" si="109">0.043402*D190</f>
        <v>0.23912256874000745</v>
      </c>
      <c r="E195" s="246">
        <f t="shared" si="109"/>
        <v>0.34835919650139879</v>
      </c>
      <c r="F195" s="246">
        <f t="shared" si="109"/>
        <v>0</v>
      </c>
      <c r="G195" s="246">
        <f t="shared" si="109"/>
        <v>0.38887097051739877</v>
      </c>
      <c r="H195" s="34"/>
      <c r="I195" s="34"/>
      <c r="J195" s="246">
        <f t="shared" ref="J195:L195" si="110">0.043402*J190</f>
        <v>0.42867928491739887</v>
      </c>
      <c r="K195" s="246">
        <f t="shared" si="110"/>
        <v>0.45847614678139886</v>
      </c>
      <c r="L195" s="246">
        <f t="shared" si="110"/>
        <v>0.51786883244539883</v>
      </c>
      <c r="M195" s="39"/>
      <c r="N195" s="246">
        <f t="shared" si="83"/>
        <v>0.38199206170982364</v>
      </c>
      <c r="O195" s="246"/>
    </row>
    <row r="196" spans="1:16" ht="28.8" x14ac:dyDescent="0.3">
      <c r="A196" s="370">
        <v>10</v>
      </c>
      <c r="B196" s="371" t="s">
        <v>134</v>
      </c>
      <c r="C196" s="510">
        <v>2.35E-2</v>
      </c>
      <c r="D196" s="510">
        <v>2.35E-2</v>
      </c>
      <c r="E196" s="510">
        <v>2.35E-2</v>
      </c>
      <c r="F196" s="510">
        <v>0</v>
      </c>
      <c r="G196" s="510">
        <v>2.35E-2</v>
      </c>
      <c r="H196" s="510">
        <v>0</v>
      </c>
      <c r="I196" s="510">
        <v>0</v>
      </c>
      <c r="J196" s="510">
        <v>2.35E-2</v>
      </c>
      <c r="K196" s="510">
        <v>2.35E-2</v>
      </c>
      <c r="L196" s="510">
        <v>2.35E-2</v>
      </c>
      <c r="M196" s="373"/>
      <c r="N196" s="374">
        <f t="shared" si="83"/>
        <v>2.3499999999999997E-2</v>
      </c>
    </row>
    <row r="197" spans="1:16" ht="18" x14ac:dyDescent="0.3">
      <c r="A197" s="579" t="s">
        <v>60</v>
      </c>
      <c r="B197" s="579"/>
      <c r="C197" s="340">
        <f>SUM(C188,C190,C196)</f>
        <v>5.6140770995890321</v>
      </c>
      <c r="D197" s="340">
        <f t="shared" ref="D197:L197" si="111">SUM(D188,D190,D196)</f>
        <v>6.0016633891890327</v>
      </c>
      <c r="E197" s="340">
        <f t="shared" si="111"/>
        <v>8.7326243866499187</v>
      </c>
      <c r="F197" s="340">
        <f t="shared" si="111"/>
        <v>0</v>
      </c>
      <c r="G197" s="340">
        <f t="shared" si="111"/>
        <v>9.7454355383939184</v>
      </c>
      <c r="H197" s="340">
        <f t="shared" si="111"/>
        <v>0</v>
      </c>
      <c r="I197" s="340">
        <f t="shared" si="111"/>
        <v>0</v>
      </c>
      <c r="J197" s="340">
        <f t="shared" si="111"/>
        <v>10.740659907993921</v>
      </c>
      <c r="K197" s="340">
        <f t="shared" si="111"/>
        <v>11.48559381216992</v>
      </c>
      <c r="L197" s="340">
        <f t="shared" si="111"/>
        <v>12.970435585545918</v>
      </c>
      <c r="M197" s="356"/>
      <c r="N197" s="467">
        <f t="shared" si="83"/>
        <v>9.5734599653323542</v>
      </c>
      <c r="O197" t="s">
        <v>361</v>
      </c>
      <c r="P197"/>
    </row>
    <row r="198" spans="1:16" ht="15.6" x14ac:dyDescent="0.3">
      <c r="L198" s="336" t="s">
        <v>150</v>
      </c>
      <c r="N198" s="337">
        <f>N197/SUM($N$101,$N$149,$N$197)</f>
        <v>0.34683473331143078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4465B-37D8-4D2F-B673-DC486767A1C0}">
  <dimension ref="A1:P204"/>
  <sheetViews>
    <sheetView topLeftCell="A157" zoomScale="80" zoomScaleNormal="80" workbookViewId="0">
      <selection activeCell="A2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358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101</v>
      </c>
      <c r="E5" s="417">
        <f t="shared" si="0"/>
        <v>318</v>
      </c>
      <c r="F5" s="417">
        <f t="shared" si="0"/>
        <v>5</v>
      </c>
      <c r="G5" s="417">
        <f t="shared" si="0"/>
        <v>202</v>
      </c>
      <c r="H5" s="456">
        <f t="shared" si="0"/>
        <v>0</v>
      </c>
      <c r="I5" s="417">
        <f t="shared" si="0"/>
        <v>19</v>
      </c>
      <c r="J5" s="417">
        <f t="shared" si="0"/>
        <v>178</v>
      </c>
      <c r="K5" s="417">
        <f t="shared" si="0"/>
        <v>33</v>
      </c>
      <c r="L5" s="417">
        <f t="shared" si="0"/>
        <v>139</v>
      </c>
      <c r="M5" s="604">
        <f>SUM(C5:L5)</f>
        <v>996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974673.35</v>
      </c>
      <c r="E7" s="401">
        <f t="shared" si="0"/>
        <v>2006807.54</v>
      </c>
      <c r="F7" s="401">
        <f t="shared" si="0"/>
        <v>21173.059999999998</v>
      </c>
      <c r="G7" s="401">
        <f t="shared" si="0"/>
        <v>1038890.7</v>
      </c>
      <c r="H7" s="401">
        <f t="shared" si="0"/>
        <v>0</v>
      </c>
      <c r="I7" s="401">
        <f t="shared" si="0"/>
        <v>131105.14000000001</v>
      </c>
      <c r="J7" s="401">
        <f t="shared" si="0"/>
        <v>978982.66999999993</v>
      </c>
      <c r="K7" s="401">
        <f t="shared" si="0"/>
        <v>159653.12</v>
      </c>
      <c r="L7" s="401">
        <f t="shared" si="0"/>
        <v>618436.4</v>
      </c>
      <c r="M7" s="610">
        <f>SUM(C7:L7)</f>
        <v>5935422.5100000007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1.054432</v>
      </c>
      <c r="D9" s="405">
        <f t="shared" ref="D9:L9" si="1">SUM(D10:D15)</f>
        <v>1.435484068433142</v>
      </c>
      <c r="E9" s="405">
        <f t="shared" si="1"/>
        <v>1.756162735793787</v>
      </c>
      <c r="F9" s="405">
        <f t="shared" si="1"/>
        <v>2.55763582970624</v>
      </c>
      <c r="G9" s="405">
        <f t="shared" si="1"/>
        <v>2.599214912589169</v>
      </c>
      <c r="H9" s="405">
        <f t="shared" si="1"/>
        <v>0</v>
      </c>
      <c r="I9" s="405">
        <f t="shared" si="1"/>
        <v>2.9898892511485053</v>
      </c>
      <c r="J9" s="405">
        <f t="shared" si="1"/>
        <v>3.6234018590367487</v>
      </c>
      <c r="K9" s="405">
        <f t="shared" si="1"/>
        <v>4.1923407101736565</v>
      </c>
      <c r="L9" s="405">
        <f t="shared" si="1"/>
        <v>5.3847354345244227</v>
      </c>
      <c r="M9" s="603">
        <f>SUM(M10:N15)</f>
        <v>2.6320867308383202</v>
      </c>
      <c r="N9" s="603"/>
      <c r="O9" s="406">
        <f t="shared" ref="O9:O47" si="2">M9/$M$47</f>
        <v>0.28585418441506927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0.99324714547596882</v>
      </c>
      <c r="E10" s="422">
        <f t="shared" si="4"/>
        <v>1.1444740599041201</v>
      </c>
      <c r="F10" s="422">
        <f t="shared" si="4"/>
        <v>1.6353397920754016</v>
      </c>
      <c r="G10" s="422">
        <f t="shared" si="4"/>
        <v>1.7196619087118599</v>
      </c>
      <c r="H10" s="422">
        <f>IF(H$7 &gt; 0,(H64*H$61+H112*H$109+H160*H$157)/(SUM(H$157,H$109,H$61)),0)</f>
        <v>0</v>
      </c>
      <c r="I10" s="422">
        <f t="shared" si="4"/>
        <v>1.3878738009203908</v>
      </c>
      <c r="J10" s="422">
        <f t="shared" si="4"/>
        <v>2.3946425375629987</v>
      </c>
      <c r="K10" s="422">
        <f t="shared" si="4"/>
        <v>2.6519995002665779</v>
      </c>
      <c r="L10" s="422">
        <f t="shared" si="4"/>
        <v>3.2270711195492372</v>
      </c>
      <c r="M10" s="600">
        <f t="shared" ref="M10:M15" si="5">(N64*$N$61+N112*$N$109+N160*$N$157)/$M$7</f>
        <v>1.6907955521377025</v>
      </c>
      <c r="N10" s="600"/>
      <c r="O10" s="423">
        <f t="shared" si="2"/>
        <v>0.18362654159766681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2.9332E-2</v>
      </c>
      <c r="D11" s="440">
        <f t="shared" si="4"/>
        <v>3.9729885819038753E-2</v>
      </c>
      <c r="E11" s="440">
        <f t="shared" si="4"/>
        <v>4.5778962396164802E-2</v>
      </c>
      <c r="F11" s="440">
        <f t="shared" si="4"/>
        <v>6.5413591683016067E-2</v>
      </c>
      <c r="G11" s="440">
        <f t="shared" si="4"/>
        <v>6.8786476348474387E-2</v>
      </c>
      <c r="H11" s="440">
        <f t="shared" ref="H11:H15" si="6">IF(H$7 &gt; 0,(H65*H$61+H113*H$109+H161*H$157)/(SUM(H$157,H$109,H$61)),0)</f>
        <v>0</v>
      </c>
      <c r="I11" s="440">
        <f t="shared" si="4"/>
        <v>8.3272428055223432E-2</v>
      </c>
      <c r="J11" s="440">
        <f t="shared" si="4"/>
        <v>9.5785701502519943E-2</v>
      </c>
      <c r="K11" s="440">
        <f t="shared" si="4"/>
        <v>0.10607998001066311</v>
      </c>
      <c r="L11" s="440">
        <f t="shared" si="4"/>
        <v>0.12908284478196949</v>
      </c>
      <c r="M11" s="599">
        <f t="shared" si="5"/>
        <v>6.8244945712900892E-2</v>
      </c>
      <c r="N11" s="599"/>
      <c r="O11" s="441">
        <f t="shared" si="2"/>
        <v>7.4116491180359493E-3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4.4665062920823673E-2</v>
      </c>
      <c r="E12" s="440">
        <f t="shared" si="4"/>
        <v>3.9426692613483E-2</v>
      </c>
      <c r="F12" s="440">
        <f t="shared" si="4"/>
        <v>0</v>
      </c>
      <c r="G12" s="440">
        <f t="shared" si="4"/>
        <v>1.6371360951638131E-2</v>
      </c>
      <c r="H12" s="440">
        <f t="shared" si="6"/>
        <v>0</v>
      </c>
      <c r="I12" s="440">
        <f t="shared" si="4"/>
        <v>6.93615884472569E-2</v>
      </c>
      <c r="J12" s="440">
        <f t="shared" si="4"/>
        <v>5.4224772896133075E-2</v>
      </c>
      <c r="K12" s="440">
        <f t="shared" si="4"/>
        <v>0.11846140342262025</v>
      </c>
      <c r="L12" s="440">
        <f t="shared" si="4"/>
        <v>7.1898132938164716E-2</v>
      </c>
      <c r="M12" s="599">
        <f t="shared" si="5"/>
        <v>4.4684201264890235E-2</v>
      </c>
      <c r="N12" s="599"/>
      <c r="O12" s="441">
        <f t="shared" si="2"/>
        <v>4.8528666472725792E-3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0.16479999999999997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0.24990000000000001</v>
      </c>
      <c r="H13" s="422">
        <f t="shared" si="6"/>
        <v>0</v>
      </c>
      <c r="I13" s="422">
        <f t="shared" si="4"/>
        <v>0.24989999999999998</v>
      </c>
      <c r="J13" s="422">
        <f t="shared" si="4"/>
        <v>0.29687126878149944</v>
      </c>
      <c r="K13" s="422">
        <f t="shared" si="4"/>
        <v>0.29689999999999994</v>
      </c>
      <c r="L13" s="422">
        <f t="shared" si="4"/>
        <v>0.35039999999999999</v>
      </c>
      <c r="M13" s="600">
        <f t="shared" si="5"/>
        <v>0.24330440310878557</v>
      </c>
      <c r="N13" s="600"/>
      <c r="O13" s="423">
        <f t="shared" si="2"/>
        <v>2.6423742386750902E-2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0.17979999999999999</v>
      </c>
      <c r="D14" s="440">
        <f t="shared" si="4"/>
        <v>0.19304197421731084</v>
      </c>
      <c r="E14" s="440">
        <f t="shared" si="4"/>
        <v>0.31208302088001921</v>
      </c>
      <c r="F14" s="440">
        <f t="shared" si="4"/>
        <v>0.59828244594782243</v>
      </c>
      <c r="G14" s="440">
        <f t="shared" si="4"/>
        <v>0.54449516657719632</v>
      </c>
      <c r="H14" s="440">
        <f t="shared" si="6"/>
        <v>0</v>
      </c>
      <c r="I14" s="440">
        <f t="shared" si="4"/>
        <v>0.80888143372563426</v>
      </c>
      <c r="J14" s="440">
        <f t="shared" si="4"/>
        <v>0.78187757829359739</v>
      </c>
      <c r="K14" s="440">
        <f t="shared" si="4"/>
        <v>1.0188998264737952</v>
      </c>
      <c r="L14" s="440">
        <f t="shared" si="4"/>
        <v>1.6062833372550518</v>
      </c>
      <c r="M14" s="599">
        <f t="shared" si="5"/>
        <v>0.57642982366877871</v>
      </c>
      <c r="N14" s="599"/>
      <c r="O14" s="441">
        <f t="shared" si="2"/>
        <v>6.2602373693392721E-2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8.6278049452624388E-3</v>
      </c>
      <c r="N15" s="600"/>
      <c r="O15" s="423">
        <f t="shared" si="2"/>
        <v>9.3701097195029754E-4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3.6895507137000001</v>
      </c>
      <c r="D16" s="405">
        <f t="shared" si="7"/>
        <v>3.6199728835698526</v>
      </c>
      <c r="E16" s="405">
        <f t="shared" si="7"/>
        <v>5.6384558892819845</v>
      </c>
      <c r="F16" s="405">
        <f t="shared" si="7"/>
        <v>5.5885874771263158</v>
      </c>
      <c r="G16" s="405">
        <f t="shared" si="7"/>
        <v>5.5935191386501479</v>
      </c>
      <c r="H16" s="405">
        <f t="shared" si="7"/>
        <v>0</v>
      </c>
      <c r="I16" s="405">
        <f t="shared" si="7"/>
        <v>5.9852680790898631</v>
      </c>
      <c r="J16" s="405">
        <f t="shared" si="7"/>
        <v>5.6183102503463225</v>
      </c>
      <c r="K16" s="405">
        <f t="shared" si="7"/>
        <v>5.7145291621938199</v>
      </c>
      <c r="L16" s="405">
        <f t="shared" si="7"/>
        <v>5.649343278990008</v>
      </c>
      <c r="M16" s="603">
        <f>SUM(M17:N19,M23:N24)</f>
        <v>5.3045981902538166</v>
      </c>
      <c r="N16" s="603"/>
      <c r="O16" s="406">
        <f t="shared" si="2"/>
        <v>0.57609864126388488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1.9709000000000001</v>
      </c>
      <c r="D17" s="422">
        <f t="shared" si="8"/>
        <v>1.928635621075512</v>
      </c>
      <c r="E17" s="422">
        <f t="shared" si="8"/>
        <v>2.9156874132494042</v>
      </c>
      <c r="F17" s="422">
        <f t="shared" si="8"/>
        <v>2.8879364025795047</v>
      </c>
      <c r="G17" s="422">
        <f t="shared" si="8"/>
        <v>2.8881380489747381</v>
      </c>
      <c r="H17" s="422">
        <f t="shared" ref="H17:H24" si="9">IF(H$7 &gt; 0,(H71*H$61+H119*H$109+H167*H$157)/(SUM(H$157,H$109,H$61)),0)</f>
        <v>0</v>
      </c>
      <c r="I17" s="422">
        <f t="shared" si="8"/>
        <v>3.085570438367252</v>
      </c>
      <c r="J17" s="422">
        <f t="shared" si="8"/>
        <v>2.904140927156555</v>
      </c>
      <c r="K17" s="422">
        <f t="shared" si="8"/>
        <v>2.9639511677817509</v>
      </c>
      <c r="L17" s="422">
        <f t="shared" si="8"/>
        <v>2.9227891385710802</v>
      </c>
      <c r="M17" s="600">
        <f t="shared" ref="M17:M24" si="10">(N71*$N$61+N119*$N$109+N167*$N$157)/$M$7</f>
        <v>2.7516584727719744</v>
      </c>
      <c r="N17" s="600"/>
      <c r="O17" s="423">
        <f t="shared" si="2"/>
        <v>0.29884011013289219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0.83545071370000012</v>
      </c>
      <c r="D18" s="440">
        <f t="shared" si="8"/>
        <v>0.81753513932456212</v>
      </c>
      <c r="E18" s="440">
        <f t="shared" si="8"/>
        <v>1.2359394846645295</v>
      </c>
      <c r="F18" s="440">
        <f t="shared" si="8"/>
        <v>1.2241760254986338</v>
      </c>
      <c r="G18" s="440">
        <f t="shared" si="8"/>
        <v>1.2242615019940488</v>
      </c>
      <c r="H18" s="440">
        <f t="shared" si="9"/>
        <v>0</v>
      </c>
      <c r="I18" s="440">
        <f t="shared" si="8"/>
        <v>1.3079517098308096</v>
      </c>
      <c r="J18" s="440">
        <f t="shared" si="8"/>
        <v>1.2310450100351735</v>
      </c>
      <c r="K18" s="440">
        <f t="shared" si="8"/>
        <v>1.2563981523645096</v>
      </c>
      <c r="L18" s="440">
        <f t="shared" si="8"/>
        <v>1.2389498563163108</v>
      </c>
      <c r="M18" s="599">
        <f t="shared" si="10"/>
        <v>1.1664087649987305</v>
      </c>
      <c r="N18" s="599"/>
      <c r="O18" s="441">
        <f t="shared" si="2"/>
        <v>0.12667623080456206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0.63970000000000005</v>
      </c>
      <c r="D19" s="422">
        <f t="shared" si="8"/>
        <v>0.63486851072720918</v>
      </c>
      <c r="E19" s="422">
        <f t="shared" si="8"/>
        <v>1.1146687418674937</v>
      </c>
      <c r="F19" s="422">
        <f t="shared" si="8"/>
        <v>1.1076238662243438</v>
      </c>
      <c r="G19" s="422">
        <f t="shared" si="8"/>
        <v>1.1119217019432361</v>
      </c>
      <c r="H19" s="422">
        <f t="shared" si="9"/>
        <v>0</v>
      </c>
      <c r="I19" s="422">
        <f t="shared" si="8"/>
        <v>1.1966588035068648</v>
      </c>
      <c r="J19" s="422">
        <f t="shared" si="8"/>
        <v>1.1122982777846313</v>
      </c>
      <c r="K19" s="422">
        <f t="shared" si="8"/>
        <v>1.1170170559272503</v>
      </c>
      <c r="L19" s="422">
        <f t="shared" si="8"/>
        <v>1.1147295730878712</v>
      </c>
      <c r="M19" s="600">
        <f t="shared" si="10"/>
        <v>1.0364067653965547</v>
      </c>
      <c r="N19" s="600"/>
      <c r="O19" s="423">
        <f t="shared" si="2"/>
        <v>0.11255754119862642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0.57140000000000002</v>
      </c>
      <c r="D20" s="440">
        <f t="shared" si="8"/>
        <v>0.56708107795088469</v>
      </c>
      <c r="E20" s="440">
        <f t="shared" si="8"/>
        <v>0.99562020629442116</v>
      </c>
      <c r="F20" s="440">
        <f t="shared" si="8"/>
        <v>0.98933459396043855</v>
      </c>
      <c r="G20" s="440">
        <f t="shared" si="8"/>
        <v>0.99317622413406914</v>
      </c>
      <c r="H20" s="440">
        <f t="shared" si="9"/>
        <v>0</v>
      </c>
      <c r="I20" s="440">
        <f t="shared" si="8"/>
        <v>1.073869241877168</v>
      </c>
      <c r="J20" s="440">
        <f t="shared" si="8"/>
        <v>0.993506143194547</v>
      </c>
      <c r="K20" s="440">
        <f t="shared" si="8"/>
        <v>0.99769911703573355</v>
      </c>
      <c r="L20" s="440">
        <f t="shared" si="8"/>
        <v>0.99567161207361021</v>
      </c>
      <c r="M20" s="599">
        <f t="shared" si="10"/>
        <v>0.92583188916790327</v>
      </c>
      <c r="N20" s="599"/>
      <c r="O20" s="441">
        <f t="shared" si="2"/>
        <v>0.10054870779249046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6.0600000000000001E-2</v>
      </c>
      <c r="D21" s="422">
        <f t="shared" si="8"/>
        <v>6.0141282466582256E-2</v>
      </c>
      <c r="E21" s="422">
        <f t="shared" si="8"/>
        <v>0.10558321113842337</v>
      </c>
      <c r="F21" s="422">
        <f t="shared" si="8"/>
        <v>0.10491937622620445</v>
      </c>
      <c r="G21" s="422">
        <f t="shared" si="8"/>
        <v>0.10531955449403869</v>
      </c>
      <c r="H21" s="422">
        <f t="shared" si="9"/>
        <v>0</v>
      </c>
      <c r="I21" s="422">
        <f t="shared" si="8"/>
        <v>0.1088895616296966</v>
      </c>
      <c r="J21" s="422">
        <f t="shared" si="8"/>
        <v>0.10535920916863625</v>
      </c>
      <c r="K21" s="422">
        <f t="shared" si="8"/>
        <v>0.10581569653007722</v>
      </c>
      <c r="L21" s="422">
        <f t="shared" si="8"/>
        <v>0.10559091409237878</v>
      </c>
      <c r="M21" s="600">
        <f t="shared" si="10"/>
        <v>9.8072479683674593E-2</v>
      </c>
      <c r="N21" s="600"/>
      <c r="O21" s="423">
        <f t="shared" si="2"/>
        <v>1.0651027705538897E-2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7.7000000000000002E-3</v>
      </c>
      <c r="D22" s="440">
        <f t="shared" si="8"/>
        <v>7.6461503097422319E-3</v>
      </c>
      <c r="E22" s="440">
        <f t="shared" si="8"/>
        <v>1.3465324434649074E-2</v>
      </c>
      <c r="F22" s="440">
        <f t="shared" si="8"/>
        <v>1.3369896037700738E-2</v>
      </c>
      <c r="G22" s="440">
        <f t="shared" si="8"/>
        <v>1.3425923315128338E-2</v>
      </c>
      <c r="H22" s="440">
        <f t="shared" si="9"/>
        <v>0</v>
      </c>
      <c r="I22" s="440">
        <f t="shared" si="8"/>
        <v>1.3899999999999997E-2</v>
      </c>
      <c r="J22" s="440">
        <f t="shared" si="8"/>
        <v>1.343292542144796E-2</v>
      </c>
      <c r="K22" s="440">
        <f t="shared" si="8"/>
        <v>1.35022423614396E-2</v>
      </c>
      <c r="L22" s="440">
        <f t="shared" si="8"/>
        <v>1.3467046921882348E-2</v>
      </c>
      <c r="M22" s="599">
        <f t="shared" si="10"/>
        <v>1.250239654497654E-2</v>
      </c>
      <c r="N22" s="599"/>
      <c r="O22" s="441">
        <f t="shared" si="2"/>
        <v>1.3578057005970213E-3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0.18450000000000003</v>
      </c>
      <c r="D23" s="422">
        <f t="shared" si="8"/>
        <v>0.1811532471601896</v>
      </c>
      <c r="E23" s="422">
        <f t="shared" si="8"/>
        <v>0.28484185513375138</v>
      </c>
      <c r="F23" s="422">
        <f t="shared" si="8"/>
        <v>0.28234669282569458</v>
      </c>
      <c r="G23" s="422">
        <f t="shared" si="8"/>
        <v>0.282700629088315</v>
      </c>
      <c r="H23" s="422">
        <f t="shared" si="9"/>
        <v>0</v>
      </c>
      <c r="I23" s="422">
        <f t="shared" si="8"/>
        <v>0.30265469829786995</v>
      </c>
      <c r="J23" s="422">
        <f t="shared" si="8"/>
        <v>0.28384802179082491</v>
      </c>
      <c r="K23" s="422">
        <f t="shared" si="8"/>
        <v>0.2883982107709514</v>
      </c>
      <c r="L23" s="422">
        <f t="shared" si="8"/>
        <v>0.28534263824542017</v>
      </c>
      <c r="M23" s="600">
        <f t="shared" si="10"/>
        <v>0.26771216317572644</v>
      </c>
      <c r="N23" s="600"/>
      <c r="O23" s="423">
        <f t="shared" si="2"/>
        <v>2.9074513831927364E-2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5.8999999999999997E-2</v>
      </c>
      <c r="D24" s="440">
        <f t="shared" si="8"/>
        <v>5.7780365282378954E-2</v>
      </c>
      <c r="E24" s="440">
        <f t="shared" si="8"/>
        <v>8.7318394366806079E-2</v>
      </c>
      <c r="F24" s="440">
        <f t="shared" si="8"/>
        <v>8.6504489998139131E-2</v>
      </c>
      <c r="G24" s="440">
        <f t="shared" si="8"/>
        <v>8.6497256649809257E-2</v>
      </c>
      <c r="H24" s="440">
        <f t="shared" si="9"/>
        <v>0</v>
      </c>
      <c r="I24" s="440">
        <f t="shared" si="8"/>
        <v>9.2432429087067045E-2</v>
      </c>
      <c r="J24" s="440">
        <f t="shared" si="8"/>
        <v>8.6978013579137189E-2</v>
      </c>
      <c r="K24" s="440">
        <f t="shared" si="8"/>
        <v>8.8764575349357402E-2</v>
      </c>
      <c r="L24" s="440">
        <f t="shared" si="8"/>
        <v>8.753207276932598E-2</v>
      </c>
      <c r="M24" s="599">
        <f t="shared" si="10"/>
        <v>8.2412023910830232E-2</v>
      </c>
      <c r="N24" s="599"/>
      <c r="O24" s="441">
        <f t="shared" si="2"/>
        <v>8.9502452958768533E-3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0.40810000000000002</v>
      </c>
      <c r="D25" s="405">
        <f t="shared" ref="D25:L25" si="11">SUM(D26:D28)</f>
        <v>0.42494345391202087</v>
      </c>
      <c r="E25" s="405">
        <f t="shared" si="11"/>
        <v>0.53222262335928827</v>
      </c>
      <c r="F25" s="405">
        <f t="shared" si="11"/>
        <v>0.53948095527996431</v>
      </c>
      <c r="G25" s="405">
        <f t="shared" si="11"/>
        <v>0.53344083855885893</v>
      </c>
      <c r="H25" s="405">
        <f t="shared" si="11"/>
        <v>0</v>
      </c>
      <c r="I25" s="405">
        <f>SUM(I26:I28)</f>
        <v>1.1374909540998925</v>
      </c>
      <c r="J25" s="405">
        <f t="shared" si="11"/>
        <v>0.53445205455475531</v>
      </c>
      <c r="K25" s="405">
        <f t="shared" si="11"/>
        <v>0.53356276281979331</v>
      </c>
      <c r="L25" s="405">
        <f t="shared" si="11"/>
        <v>0.53282123053882335</v>
      </c>
      <c r="M25" s="603">
        <f>SUM(M26:N28)</f>
        <v>0.52856156688447764</v>
      </c>
      <c r="N25" s="603"/>
      <c r="O25" s="406">
        <f t="shared" si="2"/>
        <v>5.7403707045318657E-2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0.20950000000000002</v>
      </c>
      <c r="D26" s="422">
        <f t="shared" si="12"/>
        <v>0.20557085222962132</v>
      </c>
      <c r="E26" s="422">
        <f t="shared" si="12"/>
        <v>0.32017212141429363</v>
      </c>
      <c r="F26" s="422">
        <f t="shared" si="12"/>
        <v>0.317373677919016</v>
      </c>
      <c r="G26" s="422">
        <f t="shared" si="12"/>
        <v>0.31762401093878306</v>
      </c>
      <c r="H26" s="422">
        <f t="shared" ref="H26:H29" si="13">IF(H$7 &gt; 0,(H80*H$61+H128*H$109+H176*H$157)/(SUM(H$157,H$109,H$61)),0)</f>
        <v>0</v>
      </c>
      <c r="I26" s="422">
        <f t="shared" si="12"/>
        <v>0.33990250644635284</v>
      </c>
      <c r="J26" s="422">
        <f t="shared" si="12"/>
        <v>0.31903812973420664</v>
      </c>
      <c r="K26" s="422">
        <f t="shared" si="12"/>
        <v>0.32450269549383065</v>
      </c>
      <c r="L26" s="422">
        <f t="shared" si="12"/>
        <v>0.32079391983072142</v>
      </c>
      <c r="M26" s="600">
        <f>(N80*$N$61+N128*$N$109+N176*$N$157)/$M$7</f>
        <v>0.30122088023974547</v>
      </c>
      <c r="N26" s="600"/>
      <c r="O26" s="423">
        <f t="shared" si="2"/>
        <v>3.271368228139547E-2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0.19860000000000003</v>
      </c>
      <c r="D27" s="440">
        <f t="shared" si="12"/>
        <v>0.21937260168239955</v>
      </c>
      <c r="E27" s="440">
        <f t="shared" si="12"/>
        <v>0.21205050194499467</v>
      </c>
      <c r="F27" s="440">
        <f t="shared" si="12"/>
        <v>0.22210727736094832</v>
      </c>
      <c r="G27" s="440">
        <f t="shared" si="12"/>
        <v>0.21581682762007592</v>
      </c>
      <c r="H27" s="440">
        <f t="shared" si="13"/>
        <v>0</v>
      </c>
      <c r="I27" s="440">
        <f t="shared" si="12"/>
        <v>0.2247884476535397</v>
      </c>
      <c r="J27" s="440">
        <f t="shared" si="12"/>
        <v>0.21541392482054866</v>
      </c>
      <c r="K27" s="440">
        <f t="shared" si="12"/>
        <v>0.20906006732596266</v>
      </c>
      <c r="L27" s="440">
        <f t="shared" si="12"/>
        <v>0.21202731070810191</v>
      </c>
      <c r="M27" s="599">
        <f>(N81*$N$61+N129*$N$109+N177*$N$157)/$M$7</f>
        <v>0.21468833981256033</v>
      </c>
      <c r="N27" s="599"/>
      <c r="O27" s="441">
        <f t="shared" si="2"/>
        <v>2.331593391719218E-2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0.57279999999999986</v>
      </c>
      <c r="J28" s="422"/>
      <c r="K28" s="422"/>
      <c r="L28" s="422"/>
      <c r="M28" s="600">
        <f>(N82*$N$61+N130*$N$109+N178*$N$157)/$M$7</f>
        <v>1.2652346832171849E-2</v>
      </c>
      <c r="N28" s="600"/>
      <c r="O28" s="423">
        <f t="shared" si="2"/>
        <v>1.3740908467310044E-3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0.57279999999999986</v>
      </c>
      <c r="J29" s="440"/>
      <c r="K29" s="440"/>
      <c r="L29" s="440"/>
      <c r="M29" s="599">
        <f>(N83*$N$61+N131*$N$109+N179*$N$157)/$M$7</f>
        <v>1.2652346832171849E-2</v>
      </c>
      <c r="N29" s="599"/>
      <c r="O29" s="441">
        <f t="shared" si="2"/>
        <v>1.3740908467310044E-3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0.43827737228903174</v>
      </c>
      <c r="D38" s="405">
        <f t="shared" si="21"/>
        <v>0.46620670173037854</v>
      </c>
      <c r="E38" s="405">
        <f t="shared" si="21"/>
        <v>0.67432053132187375</v>
      </c>
      <c r="F38" s="405">
        <f t="shared" si="21"/>
        <v>0.73887549016938781</v>
      </c>
      <c r="G38" s="405">
        <f t="shared" si="21"/>
        <v>0.74231824552535119</v>
      </c>
      <c r="H38" s="405">
        <f t="shared" si="21"/>
        <v>0</v>
      </c>
      <c r="I38" s="405">
        <f t="shared" si="21"/>
        <v>0.86026276425208714</v>
      </c>
      <c r="J38" s="405">
        <f t="shared" si="21"/>
        <v>0.83163873309786296</v>
      </c>
      <c r="K38" s="405">
        <f t="shared" si="21"/>
        <v>0.88814672341011081</v>
      </c>
      <c r="L38" s="405">
        <f t="shared" si="21"/>
        <v>0.98397304444072242</v>
      </c>
      <c r="M38" s="603">
        <f t="shared" si="20"/>
        <v>0.72012158823919448</v>
      </c>
      <c r="N38" s="603"/>
      <c r="O38" s="406">
        <f t="shared" si="2"/>
        <v>7.8207821525788424E-2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5.1520827137000005</v>
      </c>
      <c r="D40" s="434">
        <f t="shared" si="24"/>
        <v>5.4804004059150149</v>
      </c>
      <c r="E40" s="434">
        <f t="shared" si="24"/>
        <v>7.9268412484350605</v>
      </c>
      <c r="F40" s="434">
        <f t="shared" si="24"/>
        <v>8.6857042621125196</v>
      </c>
      <c r="G40" s="434">
        <f t="shared" si="24"/>
        <v>8.726174889798175</v>
      </c>
      <c r="H40" s="434">
        <f t="shared" si="23"/>
        <v>0</v>
      </c>
      <c r="I40" s="434">
        <f t="shared" si="24"/>
        <v>10.11264828433826</v>
      </c>
      <c r="J40" s="434">
        <f t="shared" si="24"/>
        <v>9.7761641639378265</v>
      </c>
      <c r="K40" s="434">
        <f t="shared" si="24"/>
        <v>10.440432635187269</v>
      </c>
      <c r="L40" s="434">
        <f t="shared" si="24"/>
        <v>11.566899944053255</v>
      </c>
      <c r="M40" s="597">
        <f t="shared" si="20"/>
        <v>8.4652464879766143</v>
      </c>
      <c r="N40" s="597"/>
      <c r="O40" s="435">
        <f t="shared" si="2"/>
        <v>0.91935653272427276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0.10733333917451213</v>
      </c>
      <c r="D41" s="427">
        <f t="shared" si="25"/>
        <v>0.11417318165642752</v>
      </c>
      <c r="E41" s="427">
        <f t="shared" si="25"/>
        <v>0.16513988372864763</v>
      </c>
      <c r="F41" s="427">
        <f t="shared" si="25"/>
        <v>0.18094927689259011</v>
      </c>
      <c r="G41" s="427">
        <f t="shared" si="25"/>
        <v>0.18179240147916539</v>
      </c>
      <c r="H41" s="427">
        <f t="shared" si="23"/>
        <v>0</v>
      </c>
      <c r="I41" s="427">
        <f t="shared" si="25"/>
        <v>0.21067680170761896</v>
      </c>
      <c r="J41" s="427">
        <f t="shared" si="25"/>
        <v>0.20366682802731673</v>
      </c>
      <c r="K41" s="427">
        <f t="shared" si="25"/>
        <v>0.2175055330888564</v>
      </c>
      <c r="L41" s="427">
        <f t="shared" si="25"/>
        <v>0.24097322653446149</v>
      </c>
      <c r="M41" s="598">
        <f t="shared" si="20"/>
        <v>0.17635648008401683</v>
      </c>
      <c r="N41" s="598"/>
      <c r="O41" s="428">
        <f t="shared" si="2"/>
        <v>1.9152954646244776E-2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0.10733333917451213</v>
      </c>
      <c r="D42" s="440">
        <f t="shared" si="26"/>
        <v>0.11417318165642752</v>
      </c>
      <c r="E42" s="440">
        <f t="shared" si="26"/>
        <v>0.16513988372864763</v>
      </c>
      <c r="F42" s="440">
        <f t="shared" si="26"/>
        <v>0.18094927689259011</v>
      </c>
      <c r="G42" s="440">
        <f t="shared" si="26"/>
        <v>0.18179240147916539</v>
      </c>
      <c r="H42" s="440">
        <f t="shared" si="23"/>
        <v>0</v>
      </c>
      <c r="I42" s="440">
        <f t="shared" si="26"/>
        <v>0.21067680170761896</v>
      </c>
      <c r="J42" s="440">
        <f t="shared" si="26"/>
        <v>0.20366682802731673</v>
      </c>
      <c r="K42" s="440">
        <f t="shared" si="26"/>
        <v>0.2175055330888564</v>
      </c>
      <c r="L42" s="440">
        <f t="shared" si="26"/>
        <v>0.24097322653446149</v>
      </c>
      <c r="M42" s="599">
        <f t="shared" si="20"/>
        <v>0.17635648008401683</v>
      </c>
      <c r="N42" s="599"/>
      <c r="O42" s="441">
        <f t="shared" si="2"/>
        <v>1.9152954646244776E-2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0.33094403311451959</v>
      </c>
      <c r="D43" s="427">
        <f t="shared" ref="D43:L43" si="27">SUM(D44,D45)</f>
        <v>0.352033520073951</v>
      </c>
      <c r="E43" s="427">
        <f t="shared" si="27"/>
        <v>0.50918064759322612</v>
      </c>
      <c r="F43" s="427">
        <f t="shared" si="27"/>
        <v>0.5579262132767977</v>
      </c>
      <c r="G43" s="427">
        <f t="shared" si="27"/>
        <v>0.56052584404618577</v>
      </c>
      <c r="H43" s="427">
        <f t="shared" si="23"/>
        <v>0</v>
      </c>
      <c r="I43" s="427">
        <f t="shared" si="27"/>
        <v>0.64958596254446821</v>
      </c>
      <c r="J43" s="427">
        <f t="shared" si="27"/>
        <v>0.62797190507054623</v>
      </c>
      <c r="K43" s="427">
        <f t="shared" si="27"/>
        <v>0.67064119032125435</v>
      </c>
      <c r="L43" s="427">
        <f t="shared" si="27"/>
        <v>0.74299981790626091</v>
      </c>
      <c r="M43" s="598">
        <f t="shared" si="20"/>
        <v>0.54376510815517787</v>
      </c>
      <c r="N43" s="598"/>
      <c r="O43" s="428">
        <f t="shared" si="2"/>
        <v>5.9054866879543672E-2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0.10733333917451213</v>
      </c>
      <c r="D44" s="440">
        <f t="shared" si="28"/>
        <v>0.11417318165642752</v>
      </c>
      <c r="E44" s="440">
        <f t="shared" si="28"/>
        <v>0.16513988372864763</v>
      </c>
      <c r="F44" s="440">
        <f t="shared" si="28"/>
        <v>0.18094927689259011</v>
      </c>
      <c r="G44" s="440">
        <f t="shared" si="28"/>
        <v>0.18179240147916539</v>
      </c>
      <c r="H44" s="440">
        <f t="shared" si="23"/>
        <v>0</v>
      </c>
      <c r="I44" s="440">
        <f t="shared" si="28"/>
        <v>0.21067680170761896</v>
      </c>
      <c r="J44" s="440">
        <f t="shared" si="28"/>
        <v>0.20366682802731673</v>
      </c>
      <c r="K44" s="440">
        <f t="shared" si="28"/>
        <v>0.2175055330888564</v>
      </c>
      <c r="L44" s="440">
        <f t="shared" si="28"/>
        <v>0.24097322653446149</v>
      </c>
      <c r="M44" s="599">
        <f t="shared" si="20"/>
        <v>0.17635648008401683</v>
      </c>
      <c r="N44" s="599"/>
      <c r="O44" s="441">
        <f t="shared" si="2"/>
        <v>1.9152954646244776E-2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0.22361069394000743</v>
      </c>
      <c r="D45" s="422">
        <f t="shared" si="28"/>
        <v>0.23786033841752346</v>
      </c>
      <c r="E45" s="422">
        <f t="shared" si="28"/>
        <v>0.34404076386457849</v>
      </c>
      <c r="F45" s="422">
        <f t="shared" si="28"/>
        <v>0.37697693638420765</v>
      </c>
      <c r="G45" s="422">
        <f t="shared" si="28"/>
        <v>0.37873344256702041</v>
      </c>
      <c r="H45" s="422">
        <f t="shared" si="23"/>
        <v>0</v>
      </c>
      <c r="I45" s="422">
        <f t="shared" si="28"/>
        <v>0.43890916083684928</v>
      </c>
      <c r="J45" s="422">
        <f t="shared" si="28"/>
        <v>0.42430507704322951</v>
      </c>
      <c r="K45" s="422">
        <f t="shared" si="28"/>
        <v>0.4531356572323979</v>
      </c>
      <c r="L45" s="422">
        <f t="shared" si="28"/>
        <v>0.50202659137179939</v>
      </c>
      <c r="M45" s="600">
        <f t="shared" si="20"/>
        <v>0.36740862807116104</v>
      </c>
      <c r="N45" s="600"/>
      <c r="O45" s="423">
        <f t="shared" si="2"/>
        <v>3.9901912233298892E-2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2.3500000000000004E-2</v>
      </c>
      <c r="D46" s="446">
        <f t="shared" si="28"/>
        <v>2.1937308459290487E-2</v>
      </c>
      <c r="E46" s="446">
        <f t="shared" si="28"/>
        <v>2.2626564035134134E-2</v>
      </c>
      <c r="F46" s="446">
        <f t="shared" si="28"/>
        <v>2.2228024716314038E-2</v>
      </c>
      <c r="G46" s="446">
        <f t="shared" si="28"/>
        <v>2.2300316636774203E-2</v>
      </c>
      <c r="H46" s="446">
        <f t="shared" si="23"/>
        <v>0</v>
      </c>
      <c r="I46" s="446">
        <f t="shared" si="28"/>
        <v>2.1500278494039207E-2</v>
      </c>
      <c r="J46" s="446">
        <f t="shared" si="28"/>
        <v>2.2469905088309684E-2</v>
      </c>
      <c r="K46" s="446">
        <f t="shared" si="28"/>
        <v>2.3157848265038604E-2</v>
      </c>
      <c r="L46" s="446">
        <f t="shared" si="28"/>
        <v>2.2700086818951797E-2</v>
      </c>
      <c r="M46" s="601">
        <f t="shared" si="20"/>
        <v>2.2426926765319689E-2</v>
      </c>
      <c r="N46" s="601"/>
      <c r="O46" s="448">
        <f t="shared" si="2"/>
        <v>2.4356457499389072E-3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5.6138600859890326</v>
      </c>
      <c r="D47" s="410">
        <f t="shared" si="29"/>
        <v>5.9685444161046846</v>
      </c>
      <c r="E47" s="410">
        <f t="shared" si="29"/>
        <v>8.6237883437920679</v>
      </c>
      <c r="F47" s="410">
        <f t="shared" si="29"/>
        <v>9.4468077769982237</v>
      </c>
      <c r="G47" s="410">
        <f t="shared" si="29"/>
        <v>9.4907934519603021</v>
      </c>
      <c r="H47" s="410">
        <f t="shared" si="29"/>
        <v>0</v>
      </c>
      <c r="I47" s="410">
        <f t="shared" si="29"/>
        <v>10.994411327084388</v>
      </c>
      <c r="J47" s="410">
        <f t="shared" si="29"/>
        <v>10.630272802123999</v>
      </c>
      <c r="K47" s="410">
        <f t="shared" si="29"/>
        <v>11.351737206862419</v>
      </c>
      <c r="L47" s="410">
        <f t="shared" si="29"/>
        <v>12.573573075312929</v>
      </c>
      <c r="M47" s="602">
        <f t="shared" si="20"/>
        <v>9.2077950029811273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85</v>
      </c>
      <c r="F59" s="1">
        <v>2</v>
      </c>
      <c r="G59" s="1">
        <v>64</v>
      </c>
      <c r="H59" s="1">
        <v>0</v>
      </c>
      <c r="I59" s="1">
        <v>12</v>
      </c>
      <c r="J59" s="1">
        <v>49</v>
      </c>
      <c r="K59" s="1">
        <v>0</v>
      </c>
      <c r="L59" s="1">
        <v>35</v>
      </c>
      <c r="N59" s="1">
        <f>SUM(C59:L59)</f>
        <v>299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515158.96</v>
      </c>
      <c r="E61" s="505">
        <v>520567.8</v>
      </c>
      <c r="F61" s="505">
        <v>6373.93</v>
      </c>
      <c r="G61" s="505">
        <v>395726.85</v>
      </c>
      <c r="H61" s="342">
        <v>0</v>
      </c>
      <c r="I61" s="503">
        <v>89684.3</v>
      </c>
      <c r="J61" s="505">
        <v>281273.65000000002</v>
      </c>
      <c r="K61" s="504">
        <v>0</v>
      </c>
      <c r="L61" s="505">
        <v>133493.45000000001</v>
      </c>
      <c r="M61" s="342"/>
      <c r="N61" s="344">
        <f>SUM(C61:L61)</f>
        <v>1942278.9400000002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1.4354280000000001</v>
      </c>
      <c r="E63" s="354">
        <f t="shared" si="30"/>
        <v>1.7570760000000001</v>
      </c>
      <c r="F63" s="354">
        <f t="shared" si="30"/>
        <v>2.754108</v>
      </c>
      <c r="G63" s="354">
        <f t="shared" si="30"/>
        <v>2.4919839999999995</v>
      </c>
      <c r="H63" s="354">
        <f t="shared" si="30"/>
        <v>0</v>
      </c>
      <c r="I63" s="354">
        <f t="shared" si="30"/>
        <v>2.7512279999999998</v>
      </c>
      <c r="J63" s="354">
        <f t="shared" si="30"/>
        <v>3.5800799999999997</v>
      </c>
      <c r="K63" s="354"/>
      <c r="L63" s="354">
        <f t="shared" si="30"/>
        <v>5.246848</v>
      </c>
      <c r="M63" s="351"/>
      <c r="N63" s="352">
        <f>(C63*$C$61+D63*$D$61+E63*$E$61+F63*$F$61+G63*$G$61+H63*$H$61+I63*$I$61+J63*$J$61+K63*$K$61+L63*$L$61)/$N$61</f>
        <v>2.3745272246634768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0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1">(C64*$C$61+D64*$D$61+E64*$E$61+F64*$F$61+G64*$G$61+H64*$H$61+I64*$I$61+J64*$J$61+K64*$K$61+L64*$L$61)/$N$61</f>
        <v>1.5229358804884119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3.9727999999999999E-2</v>
      </c>
      <c r="E65" s="39">
        <f t="shared" si="32"/>
        <v>4.5776000000000004E-2</v>
      </c>
      <c r="F65" s="39">
        <f t="shared" si="32"/>
        <v>6.5407999999999994E-2</v>
      </c>
      <c r="G65" s="39">
        <f t="shared" si="32"/>
        <v>6.8783999999999998E-2</v>
      </c>
      <c r="H65" s="39">
        <f t="shared" si="32"/>
        <v>0</v>
      </c>
      <c r="I65" s="39">
        <f>0.06*I64</f>
        <v>7.3727999999999988E-2</v>
      </c>
      <c r="J65" s="39">
        <f t="shared" si="32"/>
        <v>9.577999999999999E-2</v>
      </c>
      <c r="K65" s="39"/>
      <c r="L65" s="39">
        <f t="shared" si="32"/>
        <v>0.112648</v>
      </c>
      <c r="M65" s="34"/>
      <c r="N65" s="89">
        <f t="shared" si="31"/>
        <v>6.2052226577980603E-2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3.0300000000000001E-2</v>
      </c>
      <c r="F66" s="34">
        <v>0</v>
      </c>
      <c r="G66" s="34">
        <v>4.3E-3</v>
      </c>
      <c r="H66" s="34">
        <v>0</v>
      </c>
      <c r="I66" s="34">
        <v>6.1400000000000003E-2</v>
      </c>
      <c r="J66" s="34">
        <v>4.0800000000000003E-2</v>
      </c>
      <c r="K66" s="34">
        <v>0</v>
      </c>
      <c r="L66" s="34">
        <v>9.2499999999999999E-2</v>
      </c>
      <c r="M66" s="34"/>
      <c r="N66" s="89">
        <f t="shared" si="31"/>
        <v>3.7280409976540245E-2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0.23154171759232481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0.188</v>
      </c>
      <c r="E68" s="34">
        <v>0.32219999999999999</v>
      </c>
      <c r="F68" s="34">
        <v>0.79490000000000005</v>
      </c>
      <c r="G68" s="34">
        <v>0.44940000000000002</v>
      </c>
      <c r="H68" s="34">
        <v>0</v>
      </c>
      <c r="I68" s="34">
        <v>0.74680000000000002</v>
      </c>
      <c r="J68" s="34">
        <v>0.75219999999999998</v>
      </c>
      <c r="K68" s="34">
        <v>0</v>
      </c>
      <c r="L68" s="34">
        <v>1.8751</v>
      </c>
      <c r="M68" s="34"/>
      <c r="N68" s="89">
        <f t="shared" si="31"/>
        <v>0.50268112151388511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1.8035868514333989E-2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3.5907009435999999</v>
      </c>
      <c r="E70" s="354">
        <f t="shared" si="33"/>
        <v>5.3960521984999996</v>
      </c>
      <c r="F70" s="354">
        <f t="shared" si="33"/>
        <v>5.3960521984999996</v>
      </c>
      <c r="G70" s="354">
        <f t="shared" si="33"/>
        <v>5.3960521984999996</v>
      </c>
      <c r="H70" s="354">
        <f t="shared" si="33"/>
        <v>0</v>
      </c>
      <c r="I70" s="354">
        <f t="shared" si="33"/>
        <v>5.8900643785</v>
      </c>
      <c r="J70" s="354">
        <f t="shared" si="33"/>
        <v>5.3960521984999996</v>
      </c>
      <c r="K70" s="354"/>
      <c r="L70" s="354">
        <f>SUM(L71:L73,L77:L78)</f>
        <v>5.3960521984999996</v>
      </c>
      <c r="M70" s="351"/>
      <c r="N70" s="352">
        <f t="shared" si="31"/>
        <v>4.9400220577653196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1.9052</v>
      </c>
      <c r="E71" s="34">
        <v>2.7645</v>
      </c>
      <c r="F71" s="34">
        <v>2.7645</v>
      </c>
      <c r="G71" s="34">
        <v>2.7645</v>
      </c>
      <c r="H71" s="34">
        <v>0</v>
      </c>
      <c r="I71" s="34">
        <v>3.0245000000000002</v>
      </c>
      <c r="J71" s="34">
        <v>2.7645</v>
      </c>
      <c r="K71" s="34">
        <v>0</v>
      </c>
      <c r="L71" s="34">
        <v>2.7645</v>
      </c>
      <c r="M71" s="39"/>
      <c r="N71" s="89">
        <f t="shared" si="31"/>
        <v>2.548589623950718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0.80760094360000001</v>
      </c>
      <c r="E72" s="39">
        <f t="shared" ref="E72:J72" si="34">E71*0.423893</f>
        <v>1.1718521985000001</v>
      </c>
      <c r="F72" s="39">
        <f t="shared" si="34"/>
        <v>1.1718521985000001</v>
      </c>
      <c r="G72" s="39">
        <f t="shared" si="34"/>
        <v>1.1718521985000001</v>
      </c>
      <c r="H72" s="39">
        <f t="shared" si="34"/>
        <v>0</v>
      </c>
      <c r="I72" s="39">
        <f t="shared" si="34"/>
        <v>1.2820643785000001</v>
      </c>
      <c r="J72" s="39">
        <f t="shared" si="34"/>
        <v>1.1718521985000001</v>
      </c>
      <c r="K72" s="39"/>
      <c r="L72" s="39">
        <f t="shared" ref="L72" si="35">L71*0.423893</f>
        <v>1.1718521985000001</v>
      </c>
      <c r="M72" s="39"/>
      <c r="N72" s="89">
        <f t="shared" si="31"/>
        <v>1.0803293014653417</v>
      </c>
    </row>
    <row r="73" spans="1:14" x14ac:dyDescent="0.3">
      <c r="A73" s="280" t="s">
        <v>8</v>
      </c>
      <c r="B73" s="1" t="s">
        <v>35</v>
      </c>
      <c r="C73" s="43">
        <f t="shared" ref="C73:J73" si="36">SUM(C74:C76)</f>
        <v>0</v>
      </c>
      <c r="D73" s="43">
        <f t="shared" ref="D73" si="37">SUM(D74:D76)</f>
        <v>0.64090000000000003</v>
      </c>
      <c r="E73" s="43">
        <f t="shared" si="36"/>
        <v>1.1035000000000001</v>
      </c>
      <c r="F73" s="43">
        <f t="shared" ref="F73:H73" si="38">SUM(F74:F76)</f>
        <v>1.1035000000000001</v>
      </c>
      <c r="G73" s="43">
        <f t="shared" si="38"/>
        <v>1.1035000000000001</v>
      </c>
      <c r="H73" s="43">
        <f t="shared" si="38"/>
        <v>0</v>
      </c>
      <c r="I73" s="43">
        <f t="shared" si="36"/>
        <v>1.1947000000000001</v>
      </c>
      <c r="J73" s="43">
        <f t="shared" si="36"/>
        <v>1.1035000000000001</v>
      </c>
      <c r="K73" s="43"/>
      <c r="L73" s="43">
        <f t="shared" ref="L73" si="39">SUM(L74:L76)</f>
        <v>1.1035000000000001</v>
      </c>
      <c r="M73" s="43"/>
      <c r="N73" s="75">
        <f t="shared" si="31"/>
        <v>0.98501376097606252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0.57250000000000001</v>
      </c>
      <c r="E74" s="34">
        <v>0.98570000000000002</v>
      </c>
      <c r="F74" s="34">
        <v>0.98570000000000002</v>
      </c>
      <c r="G74" s="34">
        <v>0.98570000000000002</v>
      </c>
      <c r="H74" s="34">
        <v>0</v>
      </c>
      <c r="I74" s="34">
        <v>1.0721000000000001</v>
      </c>
      <c r="J74" s="34">
        <v>0.98570000000000002</v>
      </c>
      <c r="K74" s="34">
        <v>0</v>
      </c>
      <c r="L74" s="34">
        <v>0.98570000000000002</v>
      </c>
      <c r="M74" s="39"/>
      <c r="N74" s="89">
        <f t="shared" si="31"/>
        <v>0.88009469556725972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6.0699999999999997E-2</v>
      </c>
      <c r="E75" s="34">
        <v>0.1045</v>
      </c>
      <c r="F75" s="34">
        <v>0.1045</v>
      </c>
      <c r="G75" s="34">
        <v>0.1045</v>
      </c>
      <c r="H75" s="34">
        <v>0</v>
      </c>
      <c r="I75" s="34">
        <v>0.1087</v>
      </c>
      <c r="J75" s="34">
        <v>0.1045</v>
      </c>
      <c r="K75" s="34">
        <v>0</v>
      </c>
      <c r="L75" s="34">
        <v>0.1045</v>
      </c>
      <c r="M75" s="39"/>
      <c r="N75" s="89">
        <f t="shared" si="31"/>
        <v>9.307667252058037E-2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7.7000000000000002E-3</v>
      </c>
      <c r="E76" s="34">
        <v>1.3299999999999999E-2</v>
      </c>
      <c r="F76" s="34">
        <v>1.3299999999999999E-2</v>
      </c>
      <c r="G76" s="34">
        <v>1.3299999999999999E-2</v>
      </c>
      <c r="H76" s="34">
        <v>0</v>
      </c>
      <c r="I76" s="34">
        <v>1.3899999999999999E-2</v>
      </c>
      <c r="J76" s="34">
        <v>1.3299999999999999E-2</v>
      </c>
      <c r="K76" s="34">
        <v>0</v>
      </c>
      <c r="L76" s="34">
        <v>1.3299999999999999E-2</v>
      </c>
      <c r="M76" s="39"/>
      <c r="N76" s="89">
        <f t="shared" si="31"/>
        <v>1.1842392888222327E-2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0.1799</v>
      </c>
      <c r="E77" s="34">
        <v>0.27339999999999998</v>
      </c>
      <c r="F77" s="34">
        <v>0.27339999999999998</v>
      </c>
      <c r="G77" s="34">
        <v>0.27339999999999998</v>
      </c>
      <c r="H77" s="34">
        <v>0</v>
      </c>
      <c r="I77" s="34">
        <v>0.29820000000000002</v>
      </c>
      <c r="J77" s="34">
        <v>0.27339999999999998</v>
      </c>
      <c r="K77" s="34">
        <v>0</v>
      </c>
      <c r="L77" s="34">
        <v>0.27339999999999998</v>
      </c>
      <c r="M77" s="39"/>
      <c r="N77" s="89">
        <f t="shared" si="31"/>
        <v>0.24974572914640153</v>
      </c>
    </row>
    <row r="78" spans="1:14" x14ac:dyDescent="0.3">
      <c r="A78" s="595"/>
      <c r="B78" t="s">
        <v>117</v>
      </c>
      <c r="C78" s="34">
        <v>0</v>
      </c>
      <c r="D78" s="34">
        <v>5.7099999999999998E-2</v>
      </c>
      <c r="E78" s="34">
        <v>8.2799999999999999E-2</v>
      </c>
      <c r="F78" s="34">
        <v>8.2799999999999999E-2</v>
      </c>
      <c r="G78" s="34">
        <v>8.2799999999999999E-2</v>
      </c>
      <c r="H78" s="34">
        <v>0</v>
      </c>
      <c r="I78" s="34">
        <v>9.06E-2</v>
      </c>
      <c r="J78" s="34">
        <v>8.2799999999999999E-2</v>
      </c>
      <c r="K78" s="34">
        <v>0</v>
      </c>
      <c r="L78" s="34">
        <v>8.2799999999999999E-2</v>
      </c>
      <c r="M78" s="39"/>
      <c r="N78" s="89">
        <f t="shared" si="31"/>
        <v>7.6343642226795697E-2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0.43090000000000001</v>
      </c>
      <c r="E79" s="354">
        <f t="shared" ref="E79:J79" si="40">SUM(E80:E82)</f>
        <v>0.53339999999999999</v>
      </c>
      <c r="F79" s="354">
        <f t="shared" si="40"/>
        <v>0.53339999999999999</v>
      </c>
      <c r="G79" s="354">
        <f t="shared" si="40"/>
        <v>0.53339999999999999</v>
      </c>
      <c r="H79" s="354">
        <f t="shared" si="40"/>
        <v>0</v>
      </c>
      <c r="I79" s="354">
        <f t="shared" si="40"/>
        <v>1.1343000000000001</v>
      </c>
      <c r="J79" s="354">
        <f t="shared" si="40"/>
        <v>0.53339999999999999</v>
      </c>
      <c r="K79" s="354"/>
      <c r="L79" s="354">
        <f t="shared" ref="L79" si="41">SUM(L80:L82)</f>
        <v>0.53339999999999999</v>
      </c>
      <c r="M79" s="354"/>
      <c r="N79" s="352">
        <f t="shared" si="31"/>
        <v>0.53395991055023218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0.2039</v>
      </c>
      <c r="E80" s="34">
        <v>0.30640000000000001</v>
      </c>
      <c r="F80" s="34">
        <v>0.30640000000000001</v>
      </c>
      <c r="G80" s="34">
        <v>0.30640000000000001</v>
      </c>
      <c r="H80" s="34">
        <v>0</v>
      </c>
      <c r="I80" s="34">
        <v>0.33450000000000002</v>
      </c>
      <c r="J80" s="34">
        <v>0.30640000000000001</v>
      </c>
      <c r="K80" s="34">
        <v>0</v>
      </c>
      <c r="L80" s="34">
        <v>0.30640000000000001</v>
      </c>
      <c r="M80" s="39"/>
      <c r="N80" s="89">
        <f t="shared" si="31"/>
        <v>0.28051099737816232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0.22700000000000001</v>
      </c>
      <c r="E81" s="34">
        <v>0.22700000000000001</v>
      </c>
      <c r="F81" s="34">
        <v>0.22700000000000001</v>
      </c>
      <c r="G81" s="34">
        <v>0.22700000000000001</v>
      </c>
      <c r="H81" s="34">
        <v>0</v>
      </c>
      <c r="I81" s="34">
        <v>0.22700000000000001</v>
      </c>
      <c r="J81" s="34">
        <v>0.22700000000000001</v>
      </c>
      <c r="K81" s="34">
        <v>0</v>
      </c>
      <c r="L81" s="34">
        <v>0.22700000000000001</v>
      </c>
      <c r="M81" s="39"/>
      <c r="N81" s="89">
        <f t="shared" si="31"/>
        <v>0.22700000000000001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2.6448913172069918E-2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2.6448913172069918E-2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2">SUM(E85:E86)</f>
        <v>0</v>
      </c>
      <c r="F84" s="354">
        <f t="shared" si="42"/>
        <v>0</v>
      </c>
      <c r="G84" s="354">
        <f t="shared" si="42"/>
        <v>0</v>
      </c>
      <c r="H84" s="354">
        <f t="shared" si="42"/>
        <v>0</v>
      </c>
      <c r="I84" s="354">
        <f t="shared" si="42"/>
        <v>0</v>
      </c>
      <c r="J84" s="354">
        <f t="shared" si="42"/>
        <v>0</v>
      </c>
      <c r="K84" s="354"/>
      <c r="L84" s="354">
        <f t="shared" si="42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3">SUM(E88:E91)</f>
        <v>0</v>
      </c>
      <c r="F87" s="354">
        <f t="shared" si="43"/>
        <v>0</v>
      </c>
      <c r="G87" s="354">
        <f t="shared" si="43"/>
        <v>0</v>
      </c>
      <c r="H87" s="354">
        <f t="shared" si="43"/>
        <v>0</v>
      </c>
      <c r="I87" s="354">
        <f t="shared" si="43"/>
        <v>0</v>
      </c>
      <c r="J87" s="354">
        <f t="shared" si="43"/>
        <v>0</v>
      </c>
      <c r="K87" s="354"/>
      <c r="L87" s="354">
        <f t="shared" si="43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4">SUM(C95,C97)</f>
        <v>0</v>
      </c>
      <c r="D92" s="354">
        <f t="shared" si="44"/>
        <v>0.46421853817416481</v>
      </c>
      <c r="E92" s="354">
        <f t="shared" si="44"/>
        <v>0.65387758078999803</v>
      </c>
      <c r="F92" s="354">
        <f t="shared" si="44"/>
        <v>0.738693098965998</v>
      </c>
      <c r="G92" s="354">
        <f t="shared" si="44"/>
        <v>0.71639473453399805</v>
      </c>
      <c r="H92" s="354">
        <f t="shared" si="44"/>
        <v>0</v>
      </c>
      <c r="I92" s="354">
        <f t="shared" si="44"/>
        <v>0.83159009245423798</v>
      </c>
      <c r="J92" s="354">
        <f t="shared" si="44"/>
        <v>0.80895688506199803</v>
      </c>
      <c r="K92" s="354"/>
      <c r="L92" s="354">
        <f>SUM(L95,L97)</f>
        <v>0.9507455052859981</v>
      </c>
      <c r="M92" s="354"/>
      <c r="N92" s="352">
        <f t="shared" si="31"/>
        <v>0.66765698002834006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5">SUM(C87,C84,C79,C70,C63)+C93</f>
        <v>0</v>
      </c>
      <c r="D94" s="360">
        <f t="shared" si="45"/>
        <v>5.4570289436000001</v>
      </c>
      <c r="E94" s="360">
        <f t="shared" si="45"/>
        <v>7.6865281984999996</v>
      </c>
      <c r="F94" s="360">
        <f t="shared" si="45"/>
        <v>8.6835601985000004</v>
      </c>
      <c r="G94" s="360">
        <f t="shared" si="45"/>
        <v>8.4214361985000004</v>
      </c>
      <c r="H94" s="360">
        <f t="shared" si="45"/>
        <v>0</v>
      </c>
      <c r="I94" s="360">
        <f t="shared" si="45"/>
        <v>9.775592378499999</v>
      </c>
      <c r="J94" s="360">
        <f t="shared" si="45"/>
        <v>9.5095321985000005</v>
      </c>
      <c r="K94" s="360">
        <f t="shared" si="45"/>
        <v>0</v>
      </c>
      <c r="L94" s="360">
        <f t="shared" si="45"/>
        <v>11.1763001985</v>
      </c>
      <c r="M94" s="361"/>
      <c r="N94" s="455">
        <f t="shared" si="31"/>
        <v>7.8485091929790283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6">SUM(C96:C96)</f>
        <v>0</v>
      </c>
      <c r="D95" s="354">
        <f t="shared" si="46"/>
        <v>0.11368628398201881</v>
      </c>
      <c r="E95" s="354">
        <f t="shared" si="46"/>
        <v>0.1601334419593505</v>
      </c>
      <c r="F95" s="354">
        <f t="shared" si="46"/>
        <v>0.18090460961535051</v>
      </c>
      <c r="G95" s="354">
        <f t="shared" si="46"/>
        <v>0.17544378032335051</v>
      </c>
      <c r="H95" s="354">
        <f t="shared" si="46"/>
        <v>0</v>
      </c>
      <c r="I95" s="354">
        <f t="shared" si="46"/>
        <v>0.20365491602129049</v>
      </c>
      <c r="J95" s="354">
        <f t="shared" si="46"/>
        <v>0.19811208429135052</v>
      </c>
      <c r="K95" s="354"/>
      <c r="L95" s="354">
        <f>SUM(L96:L96)</f>
        <v>0.2328358620353505</v>
      </c>
      <c r="M95" s="354"/>
      <c r="N95" s="352">
        <f t="shared" si="31"/>
        <v>0.16350799201733215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7">0.020833*D94</f>
        <v>0.11368628398201881</v>
      </c>
      <c r="E96" s="246">
        <f t="shared" si="47"/>
        <v>0.1601334419593505</v>
      </c>
      <c r="F96" s="246">
        <f t="shared" si="47"/>
        <v>0.18090460961535051</v>
      </c>
      <c r="G96" s="246">
        <f t="shared" si="47"/>
        <v>0.17544378032335051</v>
      </c>
      <c r="H96" s="246">
        <f t="shared" si="47"/>
        <v>0</v>
      </c>
      <c r="I96" s="246">
        <f t="shared" si="47"/>
        <v>0.20365491602129049</v>
      </c>
      <c r="J96" s="246">
        <f t="shared" si="47"/>
        <v>0.19811208429135052</v>
      </c>
      <c r="K96" s="34"/>
      <c r="L96" s="246">
        <f t="shared" si="47"/>
        <v>0.2328358620353505</v>
      </c>
      <c r="M96" s="39"/>
      <c r="N96" s="246">
        <f t="shared" si="31"/>
        <v>0.16350799201733215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8">SUM(D98,D99)</f>
        <v>0.35053225419214601</v>
      </c>
      <c r="E97" s="354">
        <f t="shared" si="48"/>
        <v>0.49374413883064749</v>
      </c>
      <c r="F97" s="354">
        <f t="shared" si="48"/>
        <v>0.55778848935064751</v>
      </c>
      <c r="G97" s="354">
        <f t="shared" si="48"/>
        <v>0.54095095421064754</v>
      </c>
      <c r="H97" s="354">
        <f t="shared" si="48"/>
        <v>0</v>
      </c>
      <c r="I97" s="354">
        <f t="shared" si="48"/>
        <v>0.62793517643294749</v>
      </c>
      <c r="J97" s="354">
        <f t="shared" si="48"/>
        <v>0.61084480077064751</v>
      </c>
      <c r="K97" s="354"/>
      <c r="L97" s="354">
        <f t="shared" si="48"/>
        <v>0.71790964325064754</v>
      </c>
      <c r="M97" s="354"/>
      <c r="N97" s="352">
        <f t="shared" si="31"/>
        <v>0.50414898801100794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9">D96</f>
        <v>0.11368628398201881</v>
      </c>
      <c r="E98" s="39">
        <f t="shared" si="49"/>
        <v>0.1601334419593505</v>
      </c>
      <c r="F98" s="39">
        <f t="shared" si="49"/>
        <v>0.18090460961535051</v>
      </c>
      <c r="G98" s="39">
        <f t="shared" si="49"/>
        <v>0.17544378032335051</v>
      </c>
      <c r="H98" s="39">
        <f t="shared" si="49"/>
        <v>0</v>
      </c>
      <c r="I98" s="39">
        <f t="shared" si="49"/>
        <v>0.20365491602129049</v>
      </c>
      <c r="J98" s="39">
        <f t="shared" si="49"/>
        <v>0.19811208429135052</v>
      </c>
      <c r="K98" s="39"/>
      <c r="L98" s="39">
        <f t="shared" si="49"/>
        <v>0.2328358620353505</v>
      </c>
      <c r="M98" s="39"/>
      <c r="N98" s="246">
        <f t="shared" si="31"/>
        <v>0.16350799201733215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0">0.043402*D94</f>
        <v>0.23684597021012721</v>
      </c>
      <c r="E99" s="246">
        <f t="shared" si="50"/>
        <v>0.33361069687129702</v>
      </c>
      <c r="F99" s="246">
        <f t="shared" si="50"/>
        <v>0.37688387973529702</v>
      </c>
      <c r="G99" s="246">
        <f t="shared" si="50"/>
        <v>0.36550717388729703</v>
      </c>
      <c r="H99" s="246">
        <f t="shared" si="50"/>
        <v>0</v>
      </c>
      <c r="I99" s="246">
        <f t="shared" si="50"/>
        <v>0.42428026041165701</v>
      </c>
      <c r="J99" s="246">
        <f t="shared" si="50"/>
        <v>0.41273271647929705</v>
      </c>
      <c r="K99" s="34"/>
      <c r="L99" s="246">
        <f t="shared" si="50"/>
        <v>0.48507378121529704</v>
      </c>
      <c r="M99" s="39"/>
      <c r="N99" s="246">
        <f t="shared" si="31"/>
        <v>0.34064099599367581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2.0899999999999998E-2</v>
      </c>
      <c r="E100" s="509">
        <v>2.0899999999999998E-2</v>
      </c>
      <c r="F100" s="509">
        <v>2.0899999999999998E-2</v>
      </c>
      <c r="G100" s="509">
        <v>2.0899999999999998E-2</v>
      </c>
      <c r="H100" s="509">
        <v>0</v>
      </c>
      <c r="I100" s="509">
        <v>2.0899999999999998E-2</v>
      </c>
      <c r="J100" s="509">
        <v>2.0899999999999998E-2</v>
      </c>
      <c r="K100" s="509">
        <v>0</v>
      </c>
      <c r="L100" s="509">
        <v>2.0899999999999998E-2</v>
      </c>
      <c r="M100" s="367"/>
      <c r="N100" s="368">
        <f t="shared" si="31"/>
        <v>2.0899999999999995E-2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5.9421474817741649</v>
      </c>
      <c r="E101" s="340">
        <f t="shared" ref="E101:L101" si="51">SUM(E92,E94,E100)</f>
        <v>8.3613057792899976</v>
      </c>
      <c r="F101" s="340">
        <f t="shared" si="51"/>
        <v>9.4431532974659973</v>
      </c>
      <c r="G101" s="340">
        <f t="shared" si="51"/>
        <v>9.158730933033997</v>
      </c>
      <c r="H101" s="340">
        <f t="shared" si="51"/>
        <v>0</v>
      </c>
      <c r="I101" s="340">
        <f t="shared" si="51"/>
        <v>10.628082470954237</v>
      </c>
      <c r="J101" s="340">
        <f t="shared" si="51"/>
        <v>10.339389083561997</v>
      </c>
      <c r="K101" s="340">
        <f t="shared" si="51"/>
        <v>0</v>
      </c>
      <c r="L101" s="340">
        <f t="shared" si="51"/>
        <v>12.147945703785997</v>
      </c>
      <c r="M101" s="356"/>
      <c r="N101" s="467">
        <f t="shared" si="31"/>
        <v>8.5370661730073678</v>
      </c>
      <c r="O101" s="335" t="s">
        <v>363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0.30930796817691653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91</v>
      </c>
      <c r="F107" s="1">
        <v>3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328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262429.28999999998</v>
      </c>
      <c r="E109" s="505">
        <v>570488</v>
      </c>
      <c r="F109" s="505">
        <v>14799.13</v>
      </c>
      <c r="G109" s="505">
        <v>310642.96999999997</v>
      </c>
      <c r="H109" s="504">
        <v>0</v>
      </c>
      <c r="I109" s="503">
        <v>41420.839999999997</v>
      </c>
      <c r="J109" s="505">
        <v>395905.11</v>
      </c>
      <c r="K109" s="505">
        <v>78036.56</v>
      </c>
      <c r="L109" s="505">
        <v>210874.94</v>
      </c>
      <c r="M109" s="342"/>
      <c r="N109" s="344">
        <f>SUM(C109:L109)</f>
        <v>1884596.8400000003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2">SUM(D112:D117)</f>
        <v>1.4534320000000001</v>
      </c>
      <c r="E111" s="354">
        <f t="shared" si="52"/>
        <v>1.77328</v>
      </c>
      <c r="F111" s="354">
        <f t="shared" si="52"/>
        <v>2.4730159999999999</v>
      </c>
      <c r="G111" s="354">
        <f t="shared" si="52"/>
        <v>2.6513879999999999</v>
      </c>
      <c r="H111" s="354"/>
      <c r="I111" s="354">
        <f t="shared" si="52"/>
        <v>3.5066379999999997</v>
      </c>
      <c r="J111" s="354">
        <f>SUM(J112:J117)</f>
        <v>3.6756880000000001</v>
      </c>
      <c r="K111" s="354">
        <f t="shared" si="52"/>
        <v>4.0993839999999997</v>
      </c>
      <c r="L111" s="354">
        <f t="shared" si="52"/>
        <v>5.1282399999999999</v>
      </c>
      <c r="M111" s="351"/>
      <c r="N111" s="352">
        <f>(C111*$C$109+D111*$D$109+E111*$E$109+F111*$F$109+G111*$G$109+H111*$H$109+I111*$I$109+J111*$J$109+K111*$K$109+L111*$L$109)/$N$109</f>
        <v>2.7884384534826867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1.7323</v>
      </c>
      <c r="J112" s="34">
        <v>2.3946999999999998</v>
      </c>
      <c r="K112" s="34">
        <v>2.6770999999999998</v>
      </c>
      <c r="L112" s="34">
        <v>3.1859999999999999</v>
      </c>
      <c r="M112" s="34"/>
      <c r="N112" s="89">
        <f t="shared" ref="N112:N149" si="53">(C112*$C$109+D112*$D$109+E112*$E$109+F112*$F$109+G112*$G$109+H112*$H$109+I112*$I$109+J112*$J$109+K112*$K$109+L112*$L$109)/$N$109</f>
        <v>1.7895584841015648</v>
      </c>
    </row>
    <row r="113" spans="1:14" x14ac:dyDescent="0.3">
      <c r="A113" s="2" t="s">
        <v>4</v>
      </c>
      <c r="B113" t="s">
        <v>31</v>
      </c>
      <c r="C113" s="39">
        <f t="shared" ref="C113:L113" si="54">C112*0.04</f>
        <v>0</v>
      </c>
      <c r="D113" s="39">
        <f t="shared" si="54"/>
        <v>3.9731999999999996E-2</v>
      </c>
      <c r="E113" s="39">
        <f t="shared" si="54"/>
        <v>4.5780000000000001E-2</v>
      </c>
      <c r="F113" s="39">
        <f t="shared" si="54"/>
        <v>6.5416000000000002E-2</v>
      </c>
      <c r="G113" s="39">
        <f t="shared" si="54"/>
        <v>6.8788000000000002E-2</v>
      </c>
      <c r="H113" s="39"/>
      <c r="I113" s="39">
        <f>I112*0.06</f>
        <v>0.10393799999999999</v>
      </c>
      <c r="J113" s="39">
        <f t="shared" si="54"/>
        <v>9.5787999999999998E-2</v>
      </c>
      <c r="K113" s="39">
        <f t="shared" si="54"/>
        <v>0.107084</v>
      </c>
      <c r="L113" s="39">
        <f t="shared" si="54"/>
        <v>0.12744</v>
      </c>
      <c r="M113" s="34"/>
      <c r="N113" s="89">
        <f t="shared" si="53"/>
        <v>7.2343810673034969E-2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5.4699999999999999E-2</v>
      </c>
      <c r="F114" s="34">
        <v>0</v>
      </c>
      <c r="G114" s="34">
        <v>2.0799999999999999E-2</v>
      </c>
      <c r="H114" s="34">
        <v>0</v>
      </c>
      <c r="I114" s="34">
        <v>8.6599999999999996E-2</v>
      </c>
      <c r="J114" s="34">
        <v>5.4100000000000002E-2</v>
      </c>
      <c r="K114" s="34">
        <v>0.13389999999999999</v>
      </c>
      <c r="L114" s="34">
        <v>7.3800000000000004E-2</v>
      </c>
      <c r="M114" s="34"/>
      <c r="N114" s="89">
        <f t="shared" si="53"/>
        <v>5.3978112496463684E-2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3"/>
        <v>0.25043692428562064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0.2059</v>
      </c>
      <c r="E116" s="34">
        <v>0.31390000000000001</v>
      </c>
      <c r="F116" s="34">
        <v>0.51359999999999995</v>
      </c>
      <c r="G116" s="34">
        <v>0.59219999999999995</v>
      </c>
      <c r="H116" s="34">
        <v>0</v>
      </c>
      <c r="I116" s="34">
        <v>0.94330000000000003</v>
      </c>
      <c r="J116" s="34">
        <v>0.83420000000000005</v>
      </c>
      <c r="K116" s="34">
        <v>0.88439999999999996</v>
      </c>
      <c r="L116" s="34">
        <v>1.3906000000000001</v>
      </c>
      <c r="M116" s="34"/>
      <c r="N116" s="89">
        <f t="shared" si="53"/>
        <v>0.61353627249794174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3"/>
        <v>8.5848494280612274E-3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5">SUM(C119:C121,C125:C126)</f>
        <v>0</v>
      </c>
      <c r="D118" s="354">
        <f t="shared" si="55"/>
        <v>3.6251817097000001</v>
      </c>
      <c r="E118" s="354">
        <f t="shared" si="55"/>
        <v>5.6715117023000001</v>
      </c>
      <c r="F118" s="354">
        <f t="shared" si="55"/>
        <v>5.6715117023000001</v>
      </c>
      <c r="G118" s="354">
        <f t="shared" si="55"/>
        <v>5.6715117023000001</v>
      </c>
      <c r="H118" s="354"/>
      <c r="I118" s="354">
        <f>SUM(I119:I121,I125:I126)</f>
        <v>6.1914028954000004</v>
      </c>
      <c r="J118" s="354">
        <f>SUM(J119:J121,J125:J126)</f>
        <v>5.6715117023000001</v>
      </c>
      <c r="K118" s="354">
        <f>SUM(K119:K121,K125:K126)</f>
        <v>5.6715117023000001</v>
      </c>
      <c r="L118" s="354">
        <f>SUM(L119:L121,L125:L126)</f>
        <v>5.6715117023000001</v>
      </c>
      <c r="M118" s="351"/>
      <c r="N118" s="352">
        <f t="shared" si="53"/>
        <v>5.3979876327505041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1.9429000000000001</v>
      </c>
      <c r="E119" s="34">
        <v>2.9411</v>
      </c>
      <c r="F119" s="34">
        <v>2.9411</v>
      </c>
      <c r="G119" s="34">
        <v>2.9411</v>
      </c>
      <c r="H119" s="34">
        <v>0</v>
      </c>
      <c r="I119" s="34">
        <v>3.2178</v>
      </c>
      <c r="J119" s="34">
        <v>2.9411</v>
      </c>
      <c r="K119" s="34">
        <v>2.9411</v>
      </c>
      <c r="L119" s="34">
        <v>2.9411</v>
      </c>
      <c r="M119" s="39"/>
      <c r="N119" s="89">
        <f t="shared" si="53"/>
        <v>2.8081825687843129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0.82358170970000011</v>
      </c>
      <c r="E120" s="39">
        <f t="shared" ref="E120:L120" si="56">E119*0.423893</f>
        <v>1.2467117023000001</v>
      </c>
      <c r="F120" s="39">
        <f t="shared" si="56"/>
        <v>1.2467117023000001</v>
      </c>
      <c r="G120" s="39">
        <f t="shared" si="56"/>
        <v>1.2467117023000001</v>
      </c>
      <c r="H120" s="39"/>
      <c r="I120" s="39">
        <f t="shared" si="56"/>
        <v>1.3640028954000001</v>
      </c>
      <c r="J120" s="39">
        <f t="shared" si="56"/>
        <v>1.2467117023000001</v>
      </c>
      <c r="K120" s="39">
        <f t="shared" si="56"/>
        <v>1.2467117023000001</v>
      </c>
      <c r="L120" s="39">
        <f t="shared" si="56"/>
        <v>1.2467117023000001</v>
      </c>
      <c r="M120" s="39"/>
      <c r="N120" s="89">
        <f t="shared" si="53"/>
        <v>1.1903689336296888</v>
      </c>
    </row>
    <row r="121" spans="1:14" x14ac:dyDescent="0.3">
      <c r="A121" s="280" t="s">
        <v>8</v>
      </c>
      <c r="B121" s="1" t="s">
        <v>35</v>
      </c>
      <c r="C121" s="43">
        <f t="shared" ref="C121:G121" si="57">SUM(C122:C124)</f>
        <v>0</v>
      </c>
      <c r="D121" s="43">
        <f t="shared" ref="D121" si="58">SUM(D122:D124)</f>
        <v>0.61939999999999995</v>
      </c>
      <c r="E121" s="43">
        <f t="shared" si="57"/>
        <v>1.1094000000000002</v>
      </c>
      <c r="F121" s="43">
        <f t="shared" si="57"/>
        <v>1.1094000000000002</v>
      </c>
      <c r="G121" s="43">
        <f t="shared" si="57"/>
        <v>1.1094000000000002</v>
      </c>
      <c r="H121" s="43"/>
      <c r="I121" s="43">
        <f>SUM(I122:I124)</f>
        <v>1.2009000000000001</v>
      </c>
      <c r="J121" s="43">
        <f t="shared" ref="J121:L121" si="59">SUM(J122:J124)</f>
        <v>1.1094000000000002</v>
      </c>
      <c r="K121" s="43">
        <f t="shared" si="59"/>
        <v>1.1094000000000002</v>
      </c>
      <c r="L121" s="43">
        <f t="shared" si="59"/>
        <v>1.1094000000000002</v>
      </c>
      <c r="M121" s="43"/>
      <c r="N121" s="75">
        <f t="shared" si="53"/>
        <v>1.0431787570311324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0.55320000000000003</v>
      </c>
      <c r="E122" s="34">
        <v>0.9909</v>
      </c>
      <c r="F122" s="34">
        <v>0.9909</v>
      </c>
      <c r="G122" s="34">
        <v>0.9909</v>
      </c>
      <c r="H122" s="34">
        <v>0</v>
      </c>
      <c r="I122" s="34">
        <v>1.0777000000000001</v>
      </c>
      <c r="J122" s="34">
        <v>0.9909</v>
      </c>
      <c r="K122" s="34">
        <v>0.9909</v>
      </c>
      <c r="L122" s="34">
        <v>0.9909</v>
      </c>
      <c r="M122" s="39"/>
      <c r="N122" s="89">
        <f t="shared" si="53"/>
        <v>0.93185820975641642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5.8700000000000002E-2</v>
      </c>
      <c r="E123" s="34">
        <v>0.1051</v>
      </c>
      <c r="F123" s="34">
        <v>0.1051</v>
      </c>
      <c r="G123" s="34">
        <v>0.1051</v>
      </c>
      <c r="H123" s="34">
        <v>0</v>
      </c>
      <c r="I123" s="34">
        <v>0.10929999999999999</v>
      </c>
      <c r="J123" s="34">
        <v>0.1051</v>
      </c>
      <c r="K123" s="34">
        <v>0.1051</v>
      </c>
      <c r="L123" s="34">
        <v>0.1051</v>
      </c>
      <c r="M123" s="39"/>
      <c r="N123" s="89">
        <f t="shared" si="53"/>
        <v>9.8731130397098604E-2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7.4999999999999997E-3</v>
      </c>
      <c r="E124" s="34">
        <v>1.34E-2</v>
      </c>
      <c r="F124" s="34">
        <v>1.34E-2</v>
      </c>
      <c r="G124" s="34">
        <v>1.34E-2</v>
      </c>
      <c r="H124" s="34">
        <v>0</v>
      </c>
      <c r="I124" s="34">
        <v>1.3899999999999999E-2</v>
      </c>
      <c r="J124" s="34">
        <v>1.34E-2</v>
      </c>
      <c r="K124" s="34">
        <v>1.34E-2</v>
      </c>
      <c r="L124" s="34">
        <v>1.34E-2</v>
      </c>
      <c r="M124" s="39"/>
      <c r="N124" s="89">
        <f t="shared" si="53"/>
        <v>1.2589416877617174E-2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0.18110000000000001</v>
      </c>
      <c r="E125" s="34">
        <v>0.28620000000000001</v>
      </c>
      <c r="F125" s="34">
        <v>0.28620000000000001</v>
      </c>
      <c r="G125" s="34">
        <v>0.28620000000000001</v>
      </c>
      <c r="H125" s="34">
        <v>0</v>
      </c>
      <c r="I125" s="34">
        <v>0.31230000000000002</v>
      </c>
      <c r="J125" s="34">
        <v>0.28620000000000001</v>
      </c>
      <c r="K125" s="34">
        <v>0.28620000000000001</v>
      </c>
      <c r="L125" s="34">
        <v>0.28620000000000001</v>
      </c>
      <c r="M125" s="39"/>
      <c r="N125" s="89">
        <f t="shared" si="53"/>
        <v>0.27213851274047557</v>
      </c>
    </row>
    <row r="126" spans="1:14" x14ac:dyDescent="0.3">
      <c r="A126" s="595"/>
      <c r="B126" t="s">
        <v>117</v>
      </c>
      <c r="C126" s="34">
        <v>0</v>
      </c>
      <c r="D126" s="34">
        <v>5.8200000000000002E-2</v>
      </c>
      <c r="E126" s="34">
        <v>8.8099999999999998E-2</v>
      </c>
      <c r="F126" s="34">
        <v>8.8099999999999998E-2</v>
      </c>
      <c r="G126" s="34">
        <v>8.8099999999999998E-2</v>
      </c>
      <c r="H126" s="34">
        <v>0</v>
      </c>
      <c r="I126" s="34">
        <v>9.64E-2</v>
      </c>
      <c r="J126" s="34">
        <v>8.8099999999999998E-2</v>
      </c>
      <c r="K126" s="34">
        <v>8.8099999999999998E-2</v>
      </c>
      <c r="L126" s="34">
        <v>8.8099999999999998E-2</v>
      </c>
      <c r="M126" s="39"/>
      <c r="N126" s="89">
        <f t="shared" si="53"/>
        <v>8.4118860564894052E-2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0.4259</v>
      </c>
      <c r="E127" s="354">
        <f t="shared" ref="E127:G127" si="60">SUM(E128:E130)</f>
        <v>0.54210000000000003</v>
      </c>
      <c r="F127" s="354">
        <f t="shared" si="60"/>
        <v>0.54210000000000003</v>
      </c>
      <c r="G127" s="354">
        <f t="shared" si="60"/>
        <v>0.54210000000000003</v>
      </c>
      <c r="H127" s="354"/>
      <c r="I127" s="354">
        <f>SUM(I128:I130)</f>
        <v>1.1444000000000001</v>
      </c>
      <c r="J127" s="354">
        <f t="shared" ref="J127:L127" si="61">SUM(J128:J130)</f>
        <v>0.54210000000000003</v>
      </c>
      <c r="K127" s="354">
        <f t="shared" si="61"/>
        <v>0.54210000000000003</v>
      </c>
      <c r="L127" s="354">
        <f t="shared" si="61"/>
        <v>0.54210000000000003</v>
      </c>
      <c r="M127" s="354"/>
      <c r="N127" s="352">
        <f t="shared" si="53"/>
        <v>0.53915692408674509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0.2059</v>
      </c>
      <c r="E128" s="34">
        <v>0.3221</v>
      </c>
      <c r="F128" s="34">
        <v>0.3221</v>
      </c>
      <c r="G128" s="34">
        <v>0.3221</v>
      </c>
      <c r="H128" s="34">
        <v>0</v>
      </c>
      <c r="I128" s="34">
        <v>0.35160000000000002</v>
      </c>
      <c r="J128" s="34">
        <v>0.3221</v>
      </c>
      <c r="K128" s="34">
        <v>0.3221</v>
      </c>
      <c r="L128" s="34">
        <v>0.3221</v>
      </c>
      <c r="M128" s="39"/>
      <c r="N128" s="89">
        <f t="shared" si="53"/>
        <v>0.30656756988194878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</v>
      </c>
      <c r="E129" s="34">
        <v>0.22</v>
      </c>
      <c r="F129" s="34">
        <v>0.22</v>
      </c>
      <c r="G129" s="34">
        <v>0.22</v>
      </c>
      <c r="H129" s="34">
        <v>0</v>
      </c>
      <c r="I129" s="34">
        <v>0.22</v>
      </c>
      <c r="J129" s="34">
        <v>0.22</v>
      </c>
      <c r="K129" s="34">
        <v>0.22</v>
      </c>
      <c r="L129" s="34">
        <v>0.22</v>
      </c>
      <c r="M129" s="39"/>
      <c r="N129" s="89">
        <f t="shared" si="53"/>
        <v>0.21999999999999997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3"/>
        <v>1.2589354204796392E-2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3"/>
        <v>1.2589354204796392E-2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2">SUM(E133:E134)</f>
        <v>0</v>
      </c>
      <c r="F132" s="354">
        <f t="shared" si="62"/>
        <v>0</v>
      </c>
      <c r="G132" s="354">
        <f t="shared" si="62"/>
        <v>0</v>
      </c>
      <c r="H132" s="354"/>
      <c r="I132" s="354">
        <f t="shared" si="62"/>
        <v>0</v>
      </c>
      <c r="J132" s="354">
        <f t="shared" si="62"/>
        <v>0</v>
      </c>
      <c r="K132" s="354">
        <f t="shared" si="62"/>
        <v>0</v>
      </c>
      <c r="L132" s="354">
        <f t="shared" si="62"/>
        <v>0</v>
      </c>
      <c r="M132" s="354"/>
      <c r="N132" s="352">
        <f t="shared" si="53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3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3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3">SUM(E136:E139)</f>
        <v>0</v>
      </c>
      <c r="F135" s="354">
        <f t="shared" si="63"/>
        <v>0</v>
      </c>
      <c r="G135" s="354">
        <f t="shared" si="63"/>
        <v>0</v>
      </c>
      <c r="H135" s="354"/>
      <c r="I135" s="354">
        <f t="shared" si="63"/>
        <v>0</v>
      </c>
      <c r="J135" s="354">
        <f t="shared" si="63"/>
        <v>0</v>
      </c>
      <c r="K135" s="354">
        <f>SUM(K136:K139)</f>
        <v>0</v>
      </c>
      <c r="L135" s="354">
        <f t="shared" si="63"/>
        <v>0</v>
      </c>
      <c r="M135" s="354"/>
      <c r="N135" s="352">
        <f t="shared" si="53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3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3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3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3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4">SUM(C143,C145)</f>
        <v>0</v>
      </c>
      <c r="D140" s="354">
        <f t="shared" si="64"/>
        <v>0.46825797225675958</v>
      </c>
      <c r="E140" s="354">
        <f t="shared" si="64"/>
        <v>0.67942890333125638</v>
      </c>
      <c r="F140" s="354">
        <f t="shared" si="64"/>
        <v>0.73895404537925646</v>
      </c>
      <c r="G140" s="354">
        <f t="shared" si="64"/>
        <v>0.75412779467525648</v>
      </c>
      <c r="H140" s="354"/>
      <c r="I140" s="354">
        <f t="shared" si="64"/>
        <v>0.92234476208988714</v>
      </c>
      <c r="J140" s="354">
        <f t="shared" si="64"/>
        <v>0.8412629470752564</v>
      </c>
      <c r="K140" s="354">
        <f t="shared" si="64"/>
        <v>0.87730591840325645</v>
      </c>
      <c r="L140" s="354">
        <f t="shared" si="64"/>
        <v>0.96482864061125639</v>
      </c>
      <c r="M140" s="354"/>
      <c r="N140" s="352">
        <f t="shared" si="53"/>
        <v>0.7422678955218962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5">SUM(C135,C132,C127,C118,C111)+C141</f>
        <v>0</v>
      </c>
      <c r="D142" s="360">
        <f t="shared" si="65"/>
        <v>5.5045137097000003</v>
      </c>
      <c r="E142" s="360">
        <f t="shared" si="65"/>
        <v>7.9868917022999995</v>
      </c>
      <c r="F142" s="360">
        <f t="shared" si="65"/>
        <v>8.6866277022999991</v>
      </c>
      <c r="G142" s="360">
        <f t="shared" si="65"/>
        <v>8.8649997023000005</v>
      </c>
      <c r="H142" s="360">
        <f t="shared" si="65"/>
        <v>0</v>
      </c>
      <c r="I142" s="360">
        <f t="shared" si="65"/>
        <v>10.842440895399999</v>
      </c>
      <c r="J142" s="360">
        <f t="shared" si="65"/>
        <v>9.8892997023000007</v>
      </c>
      <c r="K142" s="360">
        <f t="shared" si="65"/>
        <v>10.3129957023</v>
      </c>
      <c r="L142" s="360">
        <f t="shared" si="65"/>
        <v>11.3418517023</v>
      </c>
      <c r="M142" s="361"/>
      <c r="N142" s="362">
        <f t="shared" si="53"/>
        <v>8.7255830103199372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6">SUM(C144:C144)</f>
        <v>0</v>
      </c>
      <c r="D143" s="354">
        <f t="shared" si="66"/>
        <v>0.11467553411418011</v>
      </c>
      <c r="E143" s="354">
        <f t="shared" si="66"/>
        <v>0.16639091483401589</v>
      </c>
      <c r="F143" s="354">
        <f t="shared" si="66"/>
        <v>0.18096851492201588</v>
      </c>
      <c r="G143" s="354">
        <f t="shared" si="66"/>
        <v>0.18468453879801591</v>
      </c>
      <c r="H143" s="354"/>
      <c r="I143" s="354">
        <f t="shared" si="66"/>
        <v>0.2258805711738682</v>
      </c>
      <c r="J143" s="354">
        <f t="shared" si="66"/>
        <v>0.20602378069801591</v>
      </c>
      <c r="K143" s="354">
        <f t="shared" si="66"/>
        <v>0.2148506394660159</v>
      </c>
      <c r="L143" s="354">
        <f t="shared" si="66"/>
        <v>0.2362847965140159</v>
      </c>
      <c r="M143" s="354"/>
      <c r="N143" s="352">
        <f t="shared" si="53"/>
        <v>0.18178007085399522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7">0.020833*D142</f>
        <v>0.11467553411418011</v>
      </c>
      <c r="E144" s="246">
        <f t="shared" si="67"/>
        <v>0.16639091483401589</v>
      </c>
      <c r="F144" s="246">
        <f t="shared" si="67"/>
        <v>0.18096851492201588</v>
      </c>
      <c r="G144" s="246">
        <f t="shared" si="67"/>
        <v>0.18468453879801591</v>
      </c>
      <c r="H144" s="34"/>
      <c r="I144" s="246">
        <f t="shared" si="67"/>
        <v>0.2258805711738682</v>
      </c>
      <c r="J144" s="246">
        <f t="shared" si="67"/>
        <v>0.20602378069801591</v>
      </c>
      <c r="K144" s="246">
        <f t="shared" si="67"/>
        <v>0.2148506394660159</v>
      </c>
      <c r="L144" s="246">
        <f t="shared" si="67"/>
        <v>0.2362847965140159</v>
      </c>
      <c r="M144" s="39"/>
      <c r="N144" s="246">
        <f t="shared" si="53"/>
        <v>0.18178007085399522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0.3535824381425795</v>
      </c>
      <c r="E145" s="354">
        <f t="shared" ref="E145:L145" si="68">SUM(E146,E147)</f>
        <v>0.51303798849724047</v>
      </c>
      <c r="F145" s="354">
        <f t="shared" si="68"/>
        <v>0.55798553045724053</v>
      </c>
      <c r="G145" s="354">
        <f t="shared" si="68"/>
        <v>0.56944325587724054</v>
      </c>
      <c r="H145" s="354"/>
      <c r="I145" s="354">
        <f t="shared" si="68"/>
        <v>0.69646419091601897</v>
      </c>
      <c r="J145" s="354">
        <f t="shared" si="68"/>
        <v>0.63523916637724054</v>
      </c>
      <c r="K145" s="354">
        <f t="shared" si="68"/>
        <v>0.66245527893724054</v>
      </c>
      <c r="L145" s="354">
        <f t="shared" si="68"/>
        <v>0.72854384409724049</v>
      </c>
      <c r="M145" s="354"/>
      <c r="N145" s="352">
        <f t="shared" si="53"/>
        <v>0.56048782466790115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9">D144</f>
        <v>0.11467553411418011</v>
      </c>
      <c r="E146" s="39">
        <f>E144</f>
        <v>0.16639091483401589</v>
      </c>
      <c r="F146" s="39">
        <f t="shared" si="69"/>
        <v>0.18096851492201588</v>
      </c>
      <c r="G146" s="39">
        <f t="shared" si="69"/>
        <v>0.18468453879801591</v>
      </c>
      <c r="H146" s="39"/>
      <c r="I146" s="39">
        <f t="shared" si="69"/>
        <v>0.2258805711738682</v>
      </c>
      <c r="J146" s="39">
        <f t="shared" si="69"/>
        <v>0.20602378069801591</v>
      </c>
      <c r="K146" s="39">
        <f t="shared" si="69"/>
        <v>0.2148506394660159</v>
      </c>
      <c r="L146" s="39">
        <f t="shared" si="69"/>
        <v>0.2362847965140159</v>
      </c>
      <c r="M146" s="39"/>
      <c r="N146" s="39">
        <f t="shared" si="53"/>
        <v>0.18178007085399522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0">0.043402*D142</f>
        <v>0.23890690402839942</v>
      </c>
      <c r="E147" s="246">
        <f t="shared" si="70"/>
        <v>0.34664707366322461</v>
      </c>
      <c r="F147" s="246">
        <f t="shared" si="70"/>
        <v>0.3770170155352246</v>
      </c>
      <c r="G147" s="246">
        <f t="shared" si="70"/>
        <v>0.38475871707922465</v>
      </c>
      <c r="H147" s="34"/>
      <c r="I147" s="246">
        <f t="shared" si="70"/>
        <v>0.47058361974215079</v>
      </c>
      <c r="J147" s="246">
        <f t="shared" si="70"/>
        <v>0.42921538567922468</v>
      </c>
      <c r="K147" s="246">
        <f t="shared" si="70"/>
        <v>0.44760463947122464</v>
      </c>
      <c r="L147" s="246">
        <f t="shared" si="70"/>
        <v>0.49225904758322464</v>
      </c>
      <c r="M147" s="39"/>
      <c r="N147" s="246">
        <f t="shared" si="53"/>
        <v>0.37870775381390587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2.2800000000000001E-2</v>
      </c>
      <c r="E148" s="509">
        <v>2.2800000000000001E-2</v>
      </c>
      <c r="F148" s="509">
        <v>2.2800000000000001E-2</v>
      </c>
      <c r="G148" s="509">
        <v>2.2800000000000001E-2</v>
      </c>
      <c r="H148" s="509">
        <v>0</v>
      </c>
      <c r="I148" s="509">
        <v>2.2800000000000001E-2</v>
      </c>
      <c r="J148" s="509">
        <v>2.2800000000000001E-2</v>
      </c>
      <c r="K148" s="509">
        <v>2.2800000000000001E-2</v>
      </c>
      <c r="L148" s="509">
        <v>2.2800000000000001E-2</v>
      </c>
      <c r="M148" s="367"/>
      <c r="N148" s="368">
        <f t="shared" si="53"/>
        <v>2.2799999999999997E-2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1">SUM(D140,D142,D148)</f>
        <v>5.9955716819567604</v>
      </c>
      <c r="E149" s="340">
        <f t="shared" si="71"/>
        <v>8.6891206056312562</v>
      </c>
      <c r="F149" s="340">
        <f t="shared" si="71"/>
        <v>9.4483817476792566</v>
      </c>
      <c r="G149" s="340">
        <f t="shared" si="71"/>
        <v>9.6419274969752564</v>
      </c>
      <c r="H149" s="340">
        <f t="shared" si="71"/>
        <v>0</v>
      </c>
      <c r="I149" s="340">
        <f t="shared" si="71"/>
        <v>11.787585657489887</v>
      </c>
      <c r="J149" s="340">
        <f t="shared" si="71"/>
        <v>10.753362649375257</v>
      </c>
      <c r="K149" s="340">
        <f t="shared" si="71"/>
        <v>11.213101620703258</v>
      </c>
      <c r="L149" s="340">
        <f t="shared" si="71"/>
        <v>12.329480342911257</v>
      </c>
      <c r="M149" s="369"/>
      <c r="N149" s="467">
        <f t="shared" si="53"/>
        <v>9.4906509058418322</v>
      </c>
      <c r="O149" t="s">
        <v>364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0.34385746682437202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20</v>
      </c>
      <c r="E155" s="1">
        <v>142</v>
      </c>
      <c r="F155" s="1">
        <v>0</v>
      </c>
      <c r="G155" s="1">
        <v>72</v>
      </c>
      <c r="H155" s="1">
        <v>0</v>
      </c>
      <c r="I155" s="1">
        <v>0</v>
      </c>
      <c r="J155" s="1">
        <v>52</v>
      </c>
      <c r="K155" s="1">
        <v>19</v>
      </c>
      <c r="L155" s="1">
        <v>63</v>
      </c>
      <c r="N155" s="1">
        <f>SUM(C155:L155)</f>
        <v>369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197085.1</v>
      </c>
      <c r="E157" s="505">
        <v>915751.74</v>
      </c>
      <c r="F157" s="504">
        <v>0</v>
      </c>
      <c r="G157" s="505">
        <v>332520.88</v>
      </c>
      <c r="H157" s="504">
        <v>0</v>
      </c>
      <c r="I157" s="502">
        <v>0</v>
      </c>
      <c r="J157" s="505">
        <v>301803.90999999997</v>
      </c>
      <c r="K157" s="505">
        <v>81616.56</v>
      </c>
      <c r="L157" s="505">
        <v>274068.01</v>
      </c>
      <c r="M157" s="342"/>
      <c r="N157" s="344">
        <f>SUM(C157:L157)</f>
        <v>2108546.73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1.054432</v>
      </c>
      <c r="D159" s="354">
        <f>SUM(D160:D164)</f>
        <v>1.411732</v>
      </c>
      <c r="E159" s="354">
        <f t="shared" ref="E159:G159" si="72">SUM(E160:E164)</f>
        <v>1.74498</v>
      </c>
      <c r="F159" s="354">
        <f t="shared" si="72"/>
        <v>0</v>
      </c>
      <c r="G159" s="354">
        <f t="shared" si="72"/>
        <v>2.6780879999999998</v>
      </c>
      <c r="H159" s="354"/>
      <c r="I159" s="354"/>
      <c r="J159" s="354">
        <f>SUM(J160:J164)</f>
        <v>3.5951879999999998</v>
      </c>
      <c r="K159" s="354">
        <f>SUM(K160:K164)</f>
        <v>4.2812199999999994</v>
      </c>
      <c r="L159" s="354">
        <f t="shared" ref="L159" si="73">SUM(L160:L164)</f>
        <v>5.6492519999999997</v>
      </c>
      <c r="M159" s="354"/>
      <c r="N159" s="352">
        <f>(C159*$C$157+D159*$D$157+E159*$E$157+F159*$F$157+G159*$G$157+H159*$H$157+I159*$I$157+J159*$J$157+K159*$K$157+L159*$L$157)/$N$157</f>
        <v>2.7295910636998784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3.4588000000000001</v>
      </c>
      <c r="M160" s="34"/>
      <c r="N160" s="89">
        <f t="shared" ref="N160:N197" si="74">(C160*$C$157+D160*$D$157+E160*$E$157+F160*$F$157+G160*$G$157+H160*$H$157+I160*$I$157+J160*$J$157+K160*$K$157+L160*$L$157)/$N$157</f>
        <v>1.7571455142424093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75">D160*0.04</f>
        <v>3.9731999999999996E-2</v>
      </c>
      <c r="E161" s="39">
        <f t="shared" si="75"/>
        <v>4.5780000000000001E-2</v>
      </c>
      <c r="F161" s="39">
        <f t="shared" si="75"/>
        <v>0</v>
      </c>
      <c r="G161" s="39">
        <f t="shared" si="75"/>
        <v>6.8788000000000002E-2</v>
      </c>
      <c r="H161" s="39"/>
      <c r="I161" s="39"/>
      <c r="J161" s="39">
        <f t="shared" si="75"/>
        <v>9.5787999999999998E-2</v>
      </c>
      <c r="K161" s="39">
        <f t="shared" si="75"/>
        <v>0.10512000000000001</v>
      </c>
      <c r="L161" s="39">
        <f t="shared" si="75"/>
        <v>0.138352</v>
      </c>
      <c r="M161" s="34"/>
      <c r="N161" s="89">
        <f t="shared" si="74"/>
        <v>7.0285820569696372E-2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2.4799999999999999E-2</v>
      </c>
      <c r="E162" s="34">
        <v>3.5099999999999999E-2</v>
      </c>
      <c r="F162" s="34">
        <v>0</v>
      </c>
      <c r="G162" s="34">
        <v>2.6599999999999999E-2</v>
      </c>
      <c r="H162" s="34">
        <v>0</v>
      </c>
      <c r="I162" s="34">
        <v>0</v>
      </c>
      <c r="J162" s="34">
        <v>6.6900000000000001E-2</v>
      </c>
      <c r="K162" s="34">
        <v>0.1037</v>
      </c>
      <c r="L162" s="34">
        <v>6.0400000000000002E-2</v>
      </c>
      <c r="M162" s="34"/>
      <c r="N162" s="89">
        <f t="shared" si="74"/>
        <v>4.3197372541513464E-2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4"/>
        <v>0.24776457909234956</v>
      </c>
    </row>
    <row r="164" spans="1:14" x14ac:dyDescent="0.3">
      <c r="A164" s="2" t="s">
        <v>6</v>
      </c>
      <c r="B164" t="s">
        <v>33</v>
      </c>
      <c r="C164" s="34">
        <v>0.17979999999999999</v>
      </c>
      <c r="D164" s="34">
        <v>0.18909999999999999</v>
      </c>
      <c r="E164" s="34">
        <v>0.30520000000000003</v>
      </c>
      <c r="F164" s="34">
        <v>0</v>
      </c>
      <c r="G164" s="34">
        <v>0.61309999999999998</v>
      </c>
      <c r="H164" s="34">
        <v>0</v>
      </c>
      <c r="I164" s="34">
        <v>0</v>
      </c>
      <c r="J164" s="34">
        <v>0.7409</v>
      </c>
      <c r="K164" s="34">
        <v>1.1475</v>
      </c>
      <c r="L164" s="34">
        <v>1.6413</v>
      </c>
      <c r="M164" s="34"/>
      <c r="N164" s="89">
        <f t="shared" si="74"/>
        <v>0.61119777725390989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6">SUM(C167:C169,C173:C174)</f>
        <v>3.6895507137000001</v>
      </c>
      <c r="D166" s="354">
        <f t="shared" si="76"/>
        <v>3.6895507137000001</v>
      </c>
      <c r="E166" s="354">
        <f t="shared" si="76"/>
        <v>5.7556597193999997</v>
      </c>
      <c r="F166" s="354">
        <f t="shared" si="76"/>
        <v>0</v>
      </c>
      <c r="G166" s="354">
        <f t="shared" si="76"/>
        <v>5.7556597193999997</v>
      </c>
      <c r="H166" s="354"/>
      <c r="I166" s="354"/>
      <c r="J166" s="354">
        <f>SUM(J167:J169,J173:J174)</f>
        <v>5.7556597193999997</v>
      </c>
      <c r="K166" s="354">
        <f>SUM(K167:K169,K173:K174)</f>
        <v>5.7556597193999997</v>
      </c>
      <c r="L166" s="354">
        <f>SUM(L167:L169,L173:L174)</f>
        <v>5.7556597193999997</v>
      </c>
      <c r="M166" s="351"/>
      <c r="N166" s="352">
        <f t="shared" si="74"/>
        <v>5.5569554600120439</v>
      </c>
    </row>
    <row r="167" spans="1:14" x14ac:dyDescent="0.3">
      <c r="A167" s="2" t="s">
        <v>115</v>
      </c>
      <c r="B167" t="s">
        <v>114</v>
      </c>
      <c r="C167" s="34">
        <v>1.9709000000000001</v>
      </c>
      <c r="D167" s="34">
        <v>1.9709000000000001</v>
      </c>
      <c r="E167" s="34">
        <v>2.9857999999999998</v>
      </c>
      <c r="F167" s="34">
        <v>0</v>
      </c>
      <c r="G167" s="34">
        <v>2.9857999999999998</v>
      </c>
      <c r="H167" s="34">
        <v>0</v>
      </c>
      <c r="I167" s="34">
        <v>0</v>
      </c>
      <c r="J167" s="34">
        <v>2.9857999999999998</v>
      </c>
      <c r="K167" s="34">
        <v>2.9857999999999998</v>
      </c>
      <c r="L167" s="34">
        <v>2.9857999999999998</v>
      </c>
      <c r="M167" s="39"/>
      <c r="N167" s="89">
        <f t="shared" si="74"/>
        <v>2.8881938464541403</v>
      </c>
    </row>
    <row r="168" spans="1:14" x14ac:dyDescent="0.3">
      <c r="A168" s="2" t="s">
        <v>116</v>
      </c>
      <c r="B168" t="s">
        <v>117</v>
      </c>
      <c r="C168" s="39">
        <f>C167*0.423893</f>
        <v>0.83545071370000012</v>
      </c>
      <c r="D168" s="39">
        <f>D167*0.423893</f>
        <v>0.83545071370000012</v>
      </c>
      <c r="E168" s="39">
        <f t="shared" ref="E168:G168" si="77">E167*0.423893</f>
        <v>1.2656597193999999</v>
      </c>
      <c r="F168" s="39">
        <f t="shared" si="77"/>
        <v>0</v>
      </c>
      <c r="G168" s="39">
        <f t="shared" si="77"/>
        <v>1.2656597193999999</v>
      </c>
      <c r="H168" s="39"/>
      <c r="I168" s="39"/>
      <c r="J168" s="39">
        <f t="shared" ref="J168:L168" si="78">J167*0.423893</f>
        <v>1.2656597193999999</v>
      </c>
      <c r="K168" s="39">
        <f t="shared" si="78"/>
        <v>1.2656597193999999</v>
      </c>
      <c r="L168" s="39">
        <f t="shared" si="78"/>
        <v>1.2656597193999999</v>
      </c>
      <c r="M168" s="39"/>
      <c r="N168" s="89">
        <f t="shared" si="74"/>
        <v>1.2242851541549848</v>
      </c>
    </row>
    <row r="169" spans="1:14" x14ac:dyDescent="0.3">
      <c r="A169" s="280" t="s">
        <v>8</v>
      </c>
      <c r="B169" s="1" t="s">
        <v>35</v>
      </c>
      <c r="C169" s="43">
        <f t="shared" ref="C169:E169" si="79">SUM(C170:C172)</f>
        <v>0.63970000000000005</v>
      </c>
      <c r="D169" s="43">
        <f t="shared" si="79"/>
        <v>0.63970000000000005</v>
      </c>
      <c r="E169" s="43">
        <f t="shared" si="79"/>
        <v>1.1243000000000001</v>
      </c>
      <c r="F169" s="43">
        <f t="shared" ref="F169" si="80">SUM(F170:F172)</f>
        <v>0</v>
      </c>
      <c r="G169" s="43">
        <f t="shared" ref="G169" si="81">SUM(G170:G172)</f>
        <v>1.1243000000000001</v>
      </c>
      <c r="H169" s="43"/>
      <c r="I169" s="43"/>
      <c r="J169" s="43">
        <f t="shared" ref="J169:L169" si="82">SUM(J170:J172)</f>
        <v>1.1243000000000001</v>
      </c>
      <c r="K169" s="43">
        <f t="shared" si="82"/>
        <v>1.1243000000000001</v>
      </c>
      <c r="L169" s="43">
        <f t="shared" si="82"/>
        <v>1.1243000000000001</v>
      </c>
      <c r="M169" s="43"/>
      <c r="N169" s="75">
        <f t="shared" si="74"/>
        <v>1.0776944802361577</v>
      </c>
    </row>
    <row r="170" spans="1:14" x14ac:dyDescent="0.3">
      <c r="A170" s="2" t="s">
        <v>9</v>
      </c>
      <c r="B170" t="s">
        <v>108</v>
      </c>
      <c r="C170" s="34">
        <v>0.57140000000000002</v>
      </c>
      <c r="D170" s="34">
        <v>0.57140000000000002</v>
      </c>
      <c r="E170" s="34">
        <v>1.0042</v>
      </c>
      <c r="F170" s="34">
        <v>0</v>
      </c>
      <c r="G170" s="34">
        <v>1.0042</v>
      </c>
      <c r="H170" s="34">
        <v>0</v>
      </c>
      <c r="I170" s="34">
        <v>0</v>
      </c>
      <c r="J170" s="34">
        <v>1.0042</v>
      </c>
      <c r="K170" s="34">
        <v>1.0042</v>
      </c>
      <c r="L170" s="34">
        <v>1.0042</v>
      </c>
      <c r="M170" s="39"/>
      <c r="N170" s="89">
        <f t="shared" si="74"/>
        <v>0.96257625061124441</v>
      </c>
    </row>
    <row r="171" spans="1:14" x14ac:dyDescent="0.3">
      <c r="A171" s="2" t="s">
        <v>10</v>
      </c>
      <c r="B171" t="s">
        <v>109</v>
      </c>
      <c r="C171" s="34">
        <v>6.0600000000000001E-2</v>
      </c>
      <c r="D171" s="34">
        <v>6.0600000000000001E-2</v>
      </c>
      <c r="E171" s="34">
        <v>0.1065</v>
      </c>
      <c r="F171" s="34">
        <v>0</v>
      </c>
      <c r="G171" s="34">
        <v>0.1065</v>
      </c>
      <c r="H171" s="34">
        <v>0</v>
      </c>
      <c r="I171" s="34">
        <v>0</v>
      </c>
      <c r="J171" s="34">
        <v>0.1065</v>
      </c>
      <c r="K171" s="34">
        <v>0.1065</v>
      </c>
      <c r="L171" s="34">
        <v>0.1065</v>
      </c>
      <c r="M171" s="39"/>
      <c r="N171" s="89">
        <f t="shared" si="74"/>
        <v>0.10208565134717217</v>
      </c>
    </row>
    <row r="172" spans="1:14" x14ac:dyDescent="0.3">
      <c r="A172" s="2" t="s">
        <v>11</v>
      </c>
      <c r="B172" t="s">
        <v>110</v>
      </c>
      <c r="C172" s="34">
        <v>7.7000000000000002E-3</v>
      </c>
      <c r="D172" s="34">
        <v>7.7000000000000002E-3</v>
      </c>
      <c r="E172" s="34">
        <v>1.3599999999999999E-2</v>
      </c>
      <c r="F172" s="34">
        <v>0</v>
      </c>
      <c r="G172" s="34">
        <v>1.3599999999999999E-2</v>
      </c>
      <c r="H172" s="34">
        <v>0</v>
      </c>
      <c r="I172" s="34">
        <v>0</v>
      </c>
      <c r="J172" s="34">
        <v>1.3599999999999999E-2</v>
      </c>
      <c r="K172" s="34">
        <v>1.3599999999999999E-2</v>
      </c>
      <c r="L172" s="34">
        <v>1.3599999999999999E-2</v>
      </c>
      <c r="M172" s="39"/>
      <c r="N172" s="89">
        <f t="shared" si="74"/>
        <v>1.3032578277741085E-2</v>
      </c>
    </row>
    <row r="173" spans="1:14" x14ac:dyDescent="0.3">
      <c r="A173" s="595" t="s">
        <v>14</v>
      </c>
      <c r="B173" t="s">
        <v>118</v>
      </c>
      <c r="C173" s="34">
        <v>0.1845</v>
      </c>
      <c r="D173" s="34">
        <v>0.1845</v>
      </c>
      <c r="E173" s="34">
        <v>0.29049999999999998</v>
      </c>
      <c r="F173" s="34">
        <v>0</v>
      </c>
      <c r="G173" s="34">
        <v>0.29049999999999998</v>
      </c>
      <c r="H173" s="34">
        <v>0</v>
      </c>
      <c r="I173" s="34">
        <v>0</v>
      </c>
      <c r="J173" s="34">
        <v>0.29049999999999998</v>
      </c>
      <c r="K173" s="34">
        <v>0.29049999999999998</v>
      </c>
      <c r="L173" s="34">
        <v>0.29049999999999998</v>
      </c>
      <c r="M173" s="39"/>
      <c r="N173" s="89">
        <f t="shared" si="74"/>
        <v>0.28030564363399235</v>
      </c>
    </row>
    <row r="174" spans="1:14" x14ac:dyDescent="0.3">
      <c r="A174" s="595"/>
      <c r="B174" t="s">
        <v>117</v>
      </c>
      <c r="C174" s="34">
        <v>5.8999999999999997E-2</v>
      </c>
      <c r="D174" s="34">
        <v>5.8999999999999997E-2</v>
      </c>
      <c r="E174" s="34">
        <v>8.9399999999999993E-2</v>
      </c>
      <c r="F174" s="34">
        <v>0</v>
      </c>
      <c r="G174" s="34">
        <v>8.9399999999999993E-2</v>
      </c>
      <c r="H174" s="34">
        <v>0</v>
      </c>
      <c r="I174" s="34">
        <v>0</v>
      </c>
      <c r="J174" s="34">
        <v>8.9399999999999993E-2</v>
      </c>
      <c r="K174" s="34">
        <v>8.9399999999999993E-2</v>
      </c>
      <c r="L174" s="34">
        <v>8.9399999999999993E-2</v>
      </c>
      <c r="M174" s="39"/>
      <c r="N174" s="89">
        <f t="shared" si="74"/>
        <v>8.6476335532767623E-2</v>
      </c>
    </row>
    <row r="175" spans="1:14" x14ac:dyDescent="0.3">
      <c r="A175" s="349">
        <v>6</v>
      </c>
      <c r="B175" s="350" t="s">
        <v>42</v>
      </c>
      <c r="C175" s="354">
        <f>SUM(C176:C177)</f>
        <v>0.40810000000000002</v>
      </c>
      <c r="D175" s="354">
        <f>SUM(D176:D177)</f>
        <v>0.40810000000000002</v>
      </c>
      <c r="E175" s="354">
        <f t="shared" ref="E175:G175" si="83">SUM(E176:E177)</f>
        <v>0.52539999999999998</v>
      </c>
      <c r="F175" s="354">
        <f t="shared" si="83"/>
        <v>0</v>
      </c>
      <c r="G175" s="354">
        <f t="shared" si="83"/>
        <v>0.52539999999999998</v>
      </c>
      <c r="H175" s="354"/>
      <c r="I175" s="354"/>
      <c r="J175" s="354">
        <f t="shared" ref="J175:L175" si="84">SUM(J176:J177)</f>
        <v>0.52539999999999998</v>
      </c>
      <c r="K175" s="354">
        <f t="shared" si="84"/>
        <v>0.52539999999999998</v>
      </c>
      <c r="L175" s="354">
        <f t="shared" si="84"/>
        <v>0.52539999999999998</v>
      </c>
      <c r="M175" s="354"/>
      <c r="N175" s="352">
        <f t="shared" si="74"/>
        <v>0.51411888677610662</v>
      </c>
    </row>
    <row r="176" spans="1:14" x14ac:dyDescent="0.3">
      <c r="A176" s="2" t="s">
        <v>15</v>
      </c>
      <c r="B176" t="s">
        <v>43</v>
      </c>
      <c r="C176" s="34">
        <v>0.20949999999999999</v>
      </c>
      <c r="D176" s="34">
        <v>0.20949999999999999</v>
      </c>
      <c r="E176" s="34">
        <v>0.32679999999999998</v>
      </c>
      <c r="F176" s="34">
        <v>0</v>
      </c>
      <c r="G176" s="34">
        <v>0.32679999999999998</v>
      </c>
      <c r="H176" s="34">
        <v>0</v>
      </c>
      <c r="I176" s="34">
        <v>0</v>
      </c>
      <c r="J176" s="34">
        <v>0.32679999999999998</v>
      </c>
      <c r="K176" s="34">
        <v>0.32679999999999998</v>
      </c>
      <c r="L176" s="34">
        <v>0.32679999999999998</v>
      </c>
      <c r="M176" s="39"/>
      <c r="N176" s="89">
        <f t="shared" si="74"/>
        <v>0.31551888677610662</v>
      </c>
    </row>
    <row r="177" spans="1:16" x14ac:dyDescent="0.3">
      <c r="A177" s="2" t="s">
        <v>16</v>
      </c>
      <c r="B177" t="s">
        <v>44</v>
      </c>
      <c r="C177" s="34">
        <v>0.1986</v>
      </c>
      <c r="D177" s="34">
        <v>0.1986</v>
      </c>
      <c r="E177" s="34">
        <v>0.1986</v>
      </c>
      <c r="F177" s="34">
        <v>0</v>
      </c>
      <c r="G177" s="34">
        <v>0.1986</v>
      </c>
      <c r="H177" s="34">
        <v>0</v>
      </c>
      <c r="I177" s="34">
        <v>0</v>
      </c>
      <c r="J177" s="34">
        <v>0.1986</v>
      </c>
      <c r="K177" s="34">
        <v>0.1986</v>
      </c>
      <c r="L177" s="34">
        <v>0.1986</v>
      </c>
      <c r="M177" s="39"/>
      <c r="N177" s="89">
        <f t="shared" si="74"/>
        <v>0.1986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5">SUM(E181:E182)</f>
        <v>0</v>
      </c>
      <c r="F180" s="354">
        <f t="shared" si="85"/>
        <v>0</v>
      </c>
      <c r="G180" s="354">
        <f t="shared" si="85"/>
        <v>0</v>
      </c>
      <c r="H180" s="354"/>
      <c r="I180" s="354"/>
      <c r="J180" s="354">
        <f t="shared" si="85"/>
        <v>0</v>
      </c>
      <c r="K180" s="354">
        <f t="shared" si="85"/>
        <v>0</v>
      </c>
      <c r="L180" s="354">
        <f t="shared" si="85"/>
        <v>0</v>
      </c>
      <c r="M180" s="354"/>
      <c r="N180" s="352">
        <f t="shared" si="74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4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4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6">SUM(E184:E187)</f>
        <v>0</v>
      </c>
      <c r="F183" s="354">
        <f t="shared" si="86"/>
        <v>0</v>
      </c>
      <c r="G183" s="354">
        <f t="shared" si="86"/>
        <v>0</v>
      </c>
      <c r="H183" s="354"/>
      <c r="I183" s="354"/>
      <c r="J183" s="354">
        <f t="shared" si="86"/>
        <v>0</v>
      </c>
      <c r="K183" s="354">
        <f t="shared" si="86"/>
        <v>0</v>
      </c>
      <c r="L183" s="354">
        <f t="shared" si="86"/>
        <v>0</v>
      </c>
      <c r="M183" s="354"/>
      <c r="N183" s="352">
        <f t="shared" si="74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4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4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4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4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7">SUM(C191,C193)</f>
        <v>0.43827737228903163</v>
      </c>
      <c r="D188" s="354">
        <f t="shared" si="87"/>
        <v>0.46867216868903161</v>
      </c>
      <c r="E188" s="354">
        <f t="shared" si="87"/>
        <v>0.68275914684991923</v>
      </c>
      <c r="F188" s="354">
        <f t="shared" si="87"/>
        <v>0</v>
      </c>
      <c r="G188" s="354">
        <f t="shared" si="87"/>
        <v>0.76213677819391934</v>
      </c>
      <c r="H188" s="354"/>
      <c r="I188" s="354"/>
      <c r="J188" s="354">
        <f>SUM(J191,J193)</f>
        <v>0.84015264099391929</v>
      </c>
      <c r="K188" s="354">
        <f>SUM(K191,K193)</f>
        <v>0.89851201116991919</v>
      </c>
      <c r="L188" s="354">
        <f>SUM(L191,L193)</f>
        <v>1.0148877573459192</v>
      </c>
      <c r="M188" s="354"/>
      <c r="N188" s="352">
        <f t="shared" si="74"/>
        <v>0.74865500513939554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4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8">SUM(C183,C180,C175,C166,C159)+C189</f>
        <v>5.1520827137000005</v>
      </c>
      <c r="D190" s="360">
        <f t="shared" si="88"/>
        <v>5.5093827137</v>
      </c>
      <c r="E190" s="360">
        <f t="shared" si="88"/>
        <v>8.0260397193999999</v>
      </c>
      <c r="F190" s="360">
        <f t="shared" si="88"/>
        <v>0</v>
      </c>
      <c r="G190" s="360">
        <f t="shared" si="88"/>
        <v>8.9591477194000007</v>
      </c>
      <c r="H190" s="360">
        <f t="shared" si="88"/>
        <v>0</v>
      </c>
      <c r="I190" s="360">
        <f t="shared" si="88"/>
        <v>0</v>
      </c>
      <c r="J190" s="360">
        <f t="shared" si="88"/>
        <v>9.8762477194000002</v>
      </c>
      <c r="K190" s="360">
        <f t="shared" si="88"/>
        <v>10.562279719399999</v>
      </c>
      <c r="L190" s="360">
        <f t="shared" si="88"/>
        <v>11.930311719399999</v>
      </c>
      <c r="M190" s="361"/>
      <c r="N190" s="362">
        <f t="shared" si="74"/>
        <v>8.800665410488028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9">SUM(C192:C192)</f>
        <v>0.10733333917451211</v>
      </c>
      <c r="D191" s="354">
        <f t="shared" si="89"/>
        <v>0.11477697007451211</v>
      </c>
      <c r="E191" s="354">
        <f t="shared" si="89"/>
        <v>0.1672064854742602</v>
      </c>
      <c r="F191" s="354">
        <f t="shared" si="89"/>
        <v>0</v>
      </c>
      <c r="G191" s="354">
        <f t="shared" si="89"/>
        <v>0.18664592443826022</v>
      </c>
      <c r="H191" s="354"/>
      <c r="I191" s="354"/>
      <c r="J191" s="354">
        <f>SUM(J192:J192)</f>
        <v>0.20575186873826021</v>
      </c>
      <c r="K191" s="354">
        <f>SUM(K192:K192)</f>
        <v>0.22004397339426018</v>
      </c>
      <c r="L191" s="354">
        <f>SUM(L192:L192)</f>
        <v>0.24854418405026019</v>
      </c>
      <c r="M191" s="354"/>
      <c r="N191" s="352">
        <f t="shared" si="74"/>
        <v>0.18334426249669714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0">0.020833*C190</f>
        <v>0.10733333917451211</v>
      </c>
      <c r="D192" s="246">
        <f t="shared" si="90"/>
        <v>0.11477697007451211</v>
      </c>
      <c r="E192" s="246">
        <f t="shared" si="90"/>
        <v>0.1672064854742602</v>
      </c>
      <c r="F192" s="246">
        <f t="shared" si="90"/>
        <v>0</v>
      </c>
      <c r="G192" s="246">
        <f t="shared" si="90"/>
        <v>0.18664592443826022</v>
      </c>
      <c r="H192" s="34"/>
      <c r="I192" s="39"/>
      <c r="J192" s="246">
        <f>0.020833*J190</f>
        <v>0.20575186873826021</v>
      </c>
      <c r="K192" s="246">
        <f t="shared" ref="K192:L192" si="91">0.020833*K190</f>
        <v>0.22004397339426018</v>
      </c>
      <c r="L192" s="246">
        <f t="shared" si="91"/>
        <v>0.24854418405026019</v>
      </c>
      <c r="M192" s="39"/>
      <c r="N192" s="246">
        <f t="shared" si="74"/>
        <v>0.18334426249669714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0.33094403311451953</v>
      </c>
      <c r="D193" s="354">
        <f>SUM(D194,D195)</f>
        <v>0.35389519861451951</v>
      </c>
      <c r="E193" s="354">
        <f t="shared" ref="E193:L193" si="92">SUM(E194,E195)</f>
        <v>0.51555266137565903</v>
      </c>
      <c r="F193" s="354">
        <f t="shared" si="92"/>
        <v>0</v>
      </c>
      <c r="G193" s="354">
        <f t="shared" si="92"/>
        <v>0.57549085375565912</v>
      </c>
      <c r="H193" s="354"/>
      <c r="I193" s="354"/>
      <c r="J193" s="354">
        <f t="shared" si="92"/>
        <v>0.63440077225565905</v>
      </c>
      <c r="K193" s="354">
        <f t="shared" si="92"/>
        <v>0.67846803777565901</v>
      </c>
      <c r="L193" s="354">
        <f t="shared" si="92"/>
        <v>0.76634357329565894</v>
      </c>
      <c r="M193" s="354"/>
      <c r="N193" s="352">
        <f t="shared" si="74"/>
        <v>0.56531074264269854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0.10733333917451211</v>
      </c>
      <c r="D194" s="39">
        <f t="shared" ref="D194:L194" si="93">D192</f>
        <v>0.11477697007451211</v>
      </c>
      <c r="E194" s="39">
        <f t="shared" si="93"/>
        <v>0.1672064854742602</v>
      </c>
      <c r="F194" s="39">
        <f t="shared" si="93"/>
        <v>0</v>
      </c>
      <c r="G194" s="39">
        <f>G192</f>
        <v>0.18664592443826022</v>
      </c>
      <c r="H194" s="39"/>
      <c r="I194" s="39"/>
      <c r="J194" s="39">
        <f t="shared" si="93"/>
        <v>0.20575186873826021</v>
      </c>
      <c r="K194" s="39">
        <f t="shared" si="93"/>
        <v>0.22004397339426018</v>
      </c>
      <c r="L194" s="39">
        <f t="shared" si="93"/>
        <v>0.24854418405026019</v>
      </c>
      <c r="M194" s="39"/>
      <c r="N194" s="246">
        <f t="shared" si="74"/>
        <v>0.18334426249669714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0.22361069394000743</v>
      </c>
      <c r="D195" s="246">
        <f t="shared" ref="D195:G195" si="94">0.043402*D190</f>
        <v>0.23911822854000742</v>
      </c>
      <c r="E195" s="246">
        <f t="shared" si="94"/>
        <v>0.34834617590139882</v>
      </c>
      <c r="F195" s="246">
        <f t="shared" si="94"/>
        <v>0</v>
      </c>
      <c r="G195" s="246">
        <f t="shared" si="94"/>
        <v>0.38884492931739884</v>
      </c>
      <c r="H195" s="34"/>
      <c r="I195" s="34"/>
      <c r="J195" s="246">
        <f t="shared" ref="J195:L195" si="95">0.043402*J190</f>
        <v>0.42864890351739882</v>
      </c>
      <c r="K195" s="246">
        <f t="shared" si="95"/>
        <v>0.45842406438139882</v>
      </c>
      <c r="L195" s="246">
        <f t="shared" si="95"/>
        <v>0.51779938924539881</v>
      </c>
      <c r="M195" s="39"/>
      <c r="N195" s="246">
        <f t="shared" si="74"/>
        <v>0.38196648014600143</v>
      </c>
      <c r="O195" s="246"/>
    </row>
    <row r="196" spans="1:16" ht="28.8" x14ac:dyDescent="0.3">
      <c r="A196" s="370">
        <v>10</v>
      </c>
      <c r="B196" s="371" t="s">
        <v>134</v>
      </c>
      <c r="C196" s="510">
        <v>2.35E-2</v>
      </c>
      <c r="D196" s="510">
        <v>2.35E-2</v>
      </c>
      <c r="E196" s="510">
        <v>2.35E-2</v>
      </c>
      <c r="F196" s="510">
        <v>0</v>
      </c>
      <c r="G196" s="510">
        <v>2.35E-2</v>
      </c>
      <c r="H196" s="510">
        <v>0</v>
      </c>
      <c r="I196" s="510">
        <v>0</v>
      </c>
      <c r="J196" s="510">
        <v>2.35E-2</v>
      </c>
      <c r="K196" s="510">
        <v>2.35E-2</v>
      </c>
      <c r="L196" s="510">
        <v>2.35E-2</v>
      </c>
      <c r="M196" s="373"/>
      <c r="N196" s="374">
        <f t="shared" si="74"/>
        <v>2.3499999999999997E-2</v>
      </c>
    </row>
    <row r="197" spans="1:16" ht="18" x14ac:dyDescent="0.3">
      <c r="A197" s="579" t="s">
        <v>60</v>
      </c>
      <c r="B197" s="579"/>
      <c r="C197" s="340">
        <f>SUM(C188,C190,C196)</f>
        <v>5.6138600859890326</v>
      </c>
      <c r="D197" s="340">
        <f t="shared" ref="D197:L197" si="96">SUM(D188,D190,D196)</f>
        <v>6.0015548823890317</v>
      </c>
      <c r="E197" s="340">
        <f t="shared" si="96"/>
        <v>8.7322988662499199</v>
      </c>
      <c r="F197" s="340">
        <f t="shared" si="96"/>
        <v>0</v>
      </c>
      <c r="G197" s="340">
        <f t="shared" si="96"/>
        <v>9.7447844975939208</v>
      </c>
      <c r="H197" s="340">
        <f t="shared" si="96"/>
        <v>0</v>
      </c>
      <c r="I197" s="340">
        <f t="shared" si="96"/>
        <v>0</v>
      </c>
      <c r="J197" s="340">
        <f t="shared" si="96"/>
        <v>10.73990036039392</v>
      </c>
      <c r="K197" s="340">
        <f t="shared" si="96"/>
        <v>11.484291730569918</v>
      </c>
      <c r="L197" s="340">
        <f t="shared" si="96"/>
        <v>12.968699476745918</v>
      </c>
      <c r="M197" s="356"/>
      <c r="N197" s="467">
        <f t="shared" si="74"/>
        <v>9.5728204156274241</v>
      </c>
      <c r="O197" t="s">
        <v>365</v>
      </c>
      <c r="P197"/>
    </row>
    <row r="198" spans="1:16" ht="15.6" x14ac:dyDescent="0.3">
      <c r="L198" s="336" t="s">
        <v>150</v>
      </c>
      <c r="N198" s="337">
        <f>N197/SUM($N$101,$N$149,$N$197)</f>
        <v>0.3468345649987114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0905-E752-480A-A4F5-470CF094A82C}">
  <dimension ref="A1:R204"/>
  <sheetViews>
    <sheetView topLeftCell="L40" workbookViewId="0">
      <selection activeCell="Q4" sqref="Q4:Q47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  <col min="18" max="18" width="16" bestFit="1" customWidth="1"/>
  </cols>
  <sheetData>
    <row r="1" spans="1:18" ht="18" x14ac:dyDescent="0.3">
      <c r="A1" s="535" t="s">
        <v>366</v>
      </c>
      <c r="B1" s="535"/>
      <c r="C1" s="1"/>
    </row>
    <row r="3" spans="1:18" ht="18" x14ac:dyDescent="0.35">
      <c r="A3" s="293" t="s">
        <v>0</v>
      </c>
      <c r="N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8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320</v>
      </c>
      <c r="F5" s="417">
        <f t="shared" si="0"/>
        <v>5</v>
      </c>
      <c r="G5" s="417">
        <f t="shared" si="0"/>
        <v>205</v>
      </c>
      <c r="H5" s="456">
        <f t="shared" si="0"/>
        <v>0</v>
      </c>
      <c r="I5" s="417">
        <f t="shared" si="0"/>
        <v>19</v>
      </c>
      <c r="J5" s="417">
        <f t="shared" si="0"/>
        <v>171</v>
      </c>
      <c r="K5" s="417">
        <f t="shared" si="0"/>
        <v>34</v>
      </c>
      <c r="L5" s="417">
        <f t="shared" si="0"/>
        <v>132</v>
      </c>
      <c r="M5" s="604">
        <f>SUM(C5:L5)</f>
        <v>992</v>
      </c>
      <c r="N5" s="604"/>
      <c r="O5" s="418"/>
      <c r="P5" s="418"/>
      <c r="Q5" s="419">
        <f>M7/M5</f>
        <v>6290.4855947580645</v>
      </c>
    </row>
    <row r="6" spans="1:18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8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1008540.42</v>
      </c>
      <c r="E7" s="401">
        <f t="shared" si="0"/>
        <v>2137826.23</v>
      </c>
      <c r="F7" s="401">
        <f t="shared" si="0"/>
        <v>22533.69</v>
      </c>
      <c r="G7" s="401">
        <f t="shared" si="0"/>
        <v>1089622.04</v>
      </c>
      <c r="H7" s="401">
        <f t="shared" si="0"/>
        <v>0</v>
      </c>
      <c r="I7" s="401">
        <f t="shared" si="0"/>
        <v>135171.34</v>
      </c>
      <c r="J7" s="401">
        <f t="shared" si="0"/>
        <v>1026857.09</v>
      </c>
      <c r="K7" s="401">
        <f t="shared" si="0"/>
        <v>163749.94</v>
      </c>
      <c r="L7" s="401">
        <f t="shared" si="0"/>
        <v>649970.40999999992</v>
      </c>
      <c r="M7" s="610">
        <f>SUM(C7:L7)</f>
        <v>6240161.71</v>
      </c>
      <c r="N7" s="610"/>
      <c r="O7" s="402"/>
      <c r="P7" s="402"/>
      <c r="Q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8" x14ac:dyDescent="0.3">
      <c r="A9" s="404">
        <v>4</v>
      </c>
      <c r="B9" s="398" t="s">
        <v>29</v>
      </c>
      <c r="C9" s="405">
        <f>SUM(C10:C15)</f>
        <v>1.088832</v>
      </c>
      <c r="D9" s="405">
        <f t="shared" ref="D9:L9" si="1">SUM(D10:D15)</f>
        <v>1.4807039496740448</v>
      </c>
      <c r="E9" s="405">
        <f t="shared" si="1"/>
        <v>1.8069094682575395</v>
      </c>
      <c r="F9" s="405">
        <f t="shared" si="1"/>
        <v>2.6513628855034397</v>
      </c>
      <c r="G9" s="405">
        <f t="shared" si="1"/>
        <v>2.7028961669196048</v>
      </c>
      <c r="H9" s="405">
        <f t="shared" si="1"/>
        <v>0</v>
      </c>
      <c r="I9" s="405">
        <f t="shared" si="1"/>
        <v>3.147112697087711</v>
      </c>
      <c r="J9" s="405">
        <f t="shared" si="1"/>
        <v>3.725164207059855</v>
      </c>
      <c r="K9" s="405">
        <f t="shared" si="1"/>
        <v>4.4338518327322749</v>
      </c>
      <c r="L9" s="405">
        <f t="shared" si="1"/>
        <v>5.5756191940799287</v>
      </c>
      <c r="M9" s="603">
        <f>SUM(M10:N15)</f>
        <v>2.7191832928876449</v>
      </c>
      <c r="N9" s="603"/>
      <c r="O9" s="406">
        <f t="shared" ref="O9:O47" si="2">M9/$M$47</f>
        <v>0.2524857445857378</v>
      </c>
      <c r="P9" s="405">
        <f t="shared" ref="P9:P47" si="3">O9*$N$52</f>
        <v>2.0270017897086086</v>
      </c>
      <c r="Q9" s="407">
        <f>M9*$M$7</f>
        <v>16968143.466749199</v>
      </c>
      <c r="R9" s="91"/>
    </row>
    <row r="10" spans="1:18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0.99324745038280171</v>
      </c>
      <c r="E10" s="422">
        <f t="shared" si="4"/>
        <v>1.1444745720904548</v>
      </c>
      <c r="F10" s="422">
        <f t="shared" si="4"/>
        <v>1.6353407336303998</v>
      </c>
      <c r="G10" s="422">
        <f t="shared" si="4"/>
        <v>1.7196621989245005</v>
      </c>
      <c r="H10" s="422">
        <f>IF(H$7 &gt; 0,(H64*H$61+H112*H$109+H160*H$157)/(SUM(H$157,H$109,H$61)),0)</f>
        <v>0</v>
      </c>
      <c r="I10" s="422">
        <f t="shared" si="4"/>
        <v>1.3881796441168668</v>
      </c>
      <c r="J10" s="422">
        <f t="shared" si="4"/>
        <v>2.3946419137457582</v>
      </c>
      <c r="K10" s="422">
        <f t="shared" si="4"/>
        <v>2.6525030960011344</v>
      </c>
      <c r="L10" s="422">
        <f t="shared" si="4"/>
        <v>3.2332242004678342</v>
      </c>
      <c r="M10" s="600">
        <f t="shared" ref="M10:M15" si="5">(N64*$N$61+N112*$N$109+N160*$N$157)/$M$7</f>
        <v>1.6899904998018072</v>
      </c>
      <c r="N10" s="600"/>
      <c r="O10" s="423">
        <f t="shared" si="2"/>
        <v>0.15692156935553567</v>
      </c>
      <c r="P10" s="422">
        <f t="shared" si="3"/>
        <v>1.2597950923900272</v>
      </c>
      <c r="Q10" s="424">
        <f t="shared" ref="Q10:Q47" si="6">M10*$M$7</f>
        <v>10545814.007127</v>
      </c>
    </row>
    <row r="11" spans="1:18" x14ac:dyDescent="0.3">
      <c r="A11" s="438" t="s">
        <v>4</v>
      </c>
      <c r="B11" s="439" t="s">
        <v>31</v>
      </c>
      <c r="C11" s="440">
        <f t="shared" si="4"/>
        <v>2.9331999999999997E-2</v>
      </c>
      <c r="D11" s="440">
        <f t="shared" si="4"/>
        <v>3.9729898015312064E-2</v>
      </c>
      <c r="E11" s="440">
        <f t="shared" si="4"/>
        <v>4.5778982883618195E-2</v>
      </c>
      <c r="F11" s="440">
        <f t="shared" si="4"/>
        <v>6.5413629345215996E-2</v>
      </c>
      <c r="G11" s="440">
        <f t="shared" si="4"/>
        <v>6.8786487956980016E-2</v>
      </c>
      <c r="H11" s="440">
        <f t="shared" ref="H11:H15" si="7">IF(H$7 &gt; 0,(H65*H$61+H113*H$109+H161*H$157)/(SUM(H$157,H$109,H$61)),0)</f>
        <v>0</v>
      </c>
      <c r="I11" s="440">
        <f t="shared" si="4"/>
        <v>8.3290778647011995E-2</v>
      </c>
      <c r="J11" s="440">
        <f t="shared" si="4"/>
        <v>9.578567654983032E-2</v>
      </c>
      <c r="K11" s="440">
        <f t="shared" si="4"/>
        <v>0.10610012384004538</v>
      </c>
      <c r="L11" s="440">
        <f t="shared" si="4"/>
        <v>0.12932896801871335</v>
      </c>
      <c r="M11" s="599">
        <f t="shared" si="5"/>
        <v>6.8201021402408496E-2</v>
      </c>
      <c r="N11" s="599"/>
      <c r="O11" s="441">
        <f t="shared" si="2"/>
        <v>6.3327050130586619E-3</v>
      </c>
      <c r="P11" s="440">
        <f t="shared" si="3"/>
        <v>5.0840115414150303E-2</v>
      </c>
      <c r="Q11" s="442">
        <f t="shared" si="6"/>
        <v>425585.40233820002</v>
      </c>
    </row>
    <row r="12" spans="1:18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4.4196041572632259E-2</v>
      </c>
      <c r="E12" s="440">
        <f t="shared" si="4"/>
        <v>3.9402601170722848E-2</v>
      </c>
      <c r="F12" s="440">
        <f t="shared" si="4"/>
        <v>0</v>
      </c>
      <c r="G12" s="440">
        <f t="shared" si="4"/>
        <v>1.6193465450643783E-2</v>
      </c>
      <c r="H12" s="440">
        <f t="shared" si="7"/>
        <v>0</v>
      </c>
      <c r="I12" s="440">
        <f t="shared" si="4"/>
        <v>6.9381753010660394E-2</v>
      </c>
      <c r="J12" s="440">
        <f t="shared" si="4"/>
        <v>5.6037905674878291E-2</v>
      </c>
      <c r="K12" s="440">
        <f t="shared" si="4"/>
        <v>0.11849986998468516</v>
      </c>
      <c r="L12" s="440">
        <f t="shared" si="4"/>
        <v>7.6182003508436652E-2</v>
      </c>
      <c r="M12" s="599">
        <f t="shared" si="5"/>
        <v>4.5238556074855316E-2</v>
      </c>
      <c r="N12" s="599"/>
      <c r="O12" s="441">
        <f t="shared" si="2"/>
        <v>4.2005592430710229E-3</v>
      </c>
      <c r="P12" s="440">
        <f t="shared" si="3"/>
        <v>3.3722858759618717E-2</v>
      </c>
      <c r="Q12" s="442">
        <f t="shared" si="6"/>
        <v>282295.90543400001</v>
      </c>
    </row>
    <row r="13" spans="1:18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0.16480000000000003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0.24990000000000001</v>
      </c>
      <c r="H13" s="422">
        <f t="shared" si="7"/>
        <v>0</v>
      </c>
      <c r="I13" s="422">
        <f t="shared" si="4"/>
        <v>0.24989999999999998</v>
      </c>
      <c r="J13" s="422">
        <f t="shared" si="4"/>
        <v>0.29687095687287901</v>
      </c>
      <c r="K13" s="422">
        <f t="shared" si="4"/>
        <v>0.2969</v>
      </c>
      <c r="L13" s="422">
        <f t="shared" si="4"/>
        <v>0.35040000000000004</v>
      </c>
      <c r="M13" s="600">
        <f t="shared" si="5"/>
        <v>0.24331601178232928</v>
      </c>
      <c r="N13" s="600"/>
      <c r="O13" s="423">
        <f t="shared" si="2"/>
        <v>2.2592748552545616E-2</v>
      </c>
      <c r="P13" s="422">
        <f t="shared" si="3"/>
        <v>0.18137872229414334</v>
      </c>
      <c r="Q13" s="424">
        <f t="shared" si="6"/>
        <v>1518331.260154</v>
      </c>
    </row>
    <row r="14" spans="1:18" x14ac:dyDescent="0.3">
      <c r="A14" s="438" t="s">
        <v>6</v>
      </c>
      <c r="B14" s="439" t="s">
        <v>181</v>
      </c>
      <c r="C14" s="440">
        <f t="shared" si="4"/>
        <v>0.2142</v>
      </c>
      <c r="D14" s="440">
        <f t="shared" si="4"/>
        <v>0.23873055970329876</v>
      </c>
      <c r="E14" s="440">
        <f t="shared" si="4"/>
        <v>0.36285331211274363</v>
      </c>
      <c r="F14" s="440">
        <f t="shared" si="4"/>
        <v>0.69200852252782397</v>
      </c>
      <c r="G14" s="440">
        <f t="shared" si="4"/>
        <v>0.64835401458748032</v>
      </c>
      <c r="H14" s="440">
        <f t="shared" si="7"/>
        <v>0</v>
      </c>
      <c r="I14" s="440">
        <f t="shared" si="4"/>
        <v>0.9657605213131718</v>
      </c>
      <c r="J14" s="440">
        <f t="shared" si="4"/>
        <v>0.88182775421650939</v>
      </c>
      <c r="K14" s="440">
        <f t="shared" si="4"/>
        <v>1.2598487429064096</v>
      </c>
      <c r="L14" s="440">
        <f t="shared" si="4"/>
        <v>1.7864840220849441</v>
      </c>
      <c r="M14" s="599">
        <f t="shared" si="5"/>
        <v>0.66397621709902765</v>
      </c>
      <c r="N14" s="599"/>
      <c r="O14" s="441">
        <f t="shared" si="2"/>
        <v>6.1652530007802041E-2</v>
      </c>
      <c r="P14" s="440">
        <f t="shared" si="3"/>
        <v>0.49495779997766109</v>
      </c>
      <c r="Q14" s="442">
        <f t="shared" si="6"/>
        <v>4143318.9662919994</v>
      </c>
    </row>
    <row r="15" spans="1:18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7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8.4609867272173612E-3</v>
      </c>
      <c r="N15" s="600"/>
      <c r="O15" s="423">
        <f t="shared" si="2"/>
        <v>7.8563241372481838E-4</v>
      </c>
      <c r="P15" s="422">
        <f t="shared" si="3"/>
        <v>6.3072008730082393E-3</v>
      </c>
      <c r="Q15" s="424">
        <f t="shared" si="6"/>
        <v>52797.925403999994</v>
      </c>
    </row>
    <row r="16" spans="1:18" ht="28.8" x14ac:dyDescent="0.3">
      <c r="A16" s="404">
        <v>5</v>
      </c>
      <c r="B16" s="408" t="s">
        <v>71</v>
      </c>
      <c r="C16" s="405">
        <f t="shared" ref="C16:L16" si="8">SUM(C17:C19,C23:C24)</f>
        <v>3.4234631667000004</v>
      </c>
      <c r="D16" s="405">
        <f t="shared" si="8"/>
        <v>3.3195282668125308</v>
      </c>
      <c r="E16" s="405">
        <f t="shared" si="8"/>
        <v>5.1756952671504894</v>
      </c>
      <c r="F16" s="405">
        <f t="shared" si="8"/>
        <v>5.0601245119456992</v>
      </c>
      <c r="G16" s="405">
        <f t="shared" si="8"/>
        <v>5.123237960551827</v>
      </c>
      <c r="H16" s="405">
        <f t="shared" si="8"/>
        <v>0</v>
      </c>
      <c r="I16" s="405">
        <f t="shared" si="8"/>
        <v>5.4522924757205899</v>
      </c>
      <c r="J16" s="405">
        <f t="shared" si="8"/>
        <v>5.1359190611800205</v>
      </c>
      <c r="K16" s="405">
        <f t="shared" si="8"/>
        <v>5.2357415880493958</v>
      </c>
      <c r="L16" s="405">
        <f t="shared" si="8"/>
        <v>5.182358597860091</v>
      </c>
      <c r="M16" s="603">
        <f>SUM(M17:N19,M23:N24)</f>
        <v>4.866184563065902</v>
      </c>
      <c r="N16" s="603"/>
      <c r="O16" s="406">
        <f t="shared" si="2"/>
        <v>0.45184237337401301</v>
      </c>
      <c r="P16" s="405">
        <f t="shared" si="3"/>
        <v>3.6274733094259828</v>
      </c>
      <c r="Q16" s="409">
        <f t="shared" si="6"/>
        <v>30365778.58423692</v>
      </c>
    </row>
    <row r="17" spans="1:17" x14ac:dyDescent="0.3">
      <c r="A17" s="420" t="s">
        <v>115</v>
      </c>
      <c r="B17" s="421" t="s">
        <v>114</v>
      </c>
      <c r="C17" s="422">
        <f t="shared" ref="C17:L24" si="9">(C71*C$61+C119*C$109+C167*C$157)/(SUM(C$157,C$109,C$61))</f>
        <v>1.8918999999999997</v>
      </c>
      <c r="D17" s="422">
        <f t="shared" si="9"/>
        <v>1.837238367640238</v>
      </c>
      <c r="E17" s="422">
        <f t="shared" si="9"/>
        <v>2.7726249202204802</v>
      </c>
      <c r="F17" s="422">
        <f t="shared" si="9"/>
        <v>2.7112971203118534</v>
      </c>
      <c r="G17" s="422">
        <f t="shared" si="9"/>
        <v>2.7460924879621564</v>
      </c>
      <c r="H17" s="422">
        <f t="shared" ref="H17:H24" si="10">IF(H$7 &gt; 0,(H71*H$61+H119*H$109+H167*H$157)/(SUM(H$157,H$109,H$61)),0)</f>
        <v>0</v>
      </c>
      <c r="I17" s="422">
        <f t="shared" si="9"/>
        <v>2.9322873326697807</v>
      </c>
      <c r="J17" s="422">
        <f t="shared" si="9"/>
        <v>2.751787785549594</v>
      </c>
      <c r="K17" s="422">
        <f t="shared" si="9"/>
        <v>2.8015919503970506</v>
      </c>
      <c r="L17" s="422">
        <f t="shared" si="9"/>
        <v>2.7756950127206563</v>
      </c>
      <c r="M17" s="600">
        <f t="shared" ref="M17:M24" si="11">(N71*$N$61+N119*$N$109+N167*$N$157)/$M$7</f>
        <v>2.6168706995698994</v>
      </c>
      <c r="N17" s="600"/>
      <c r="O17" s="423">
        <f t="shared" si="2"/>
        <v>0.24298565999346455</v>
      </c>
      <c r="P17" s="422">
        <f t="shared" si="3"/>
        <v>1.9507333710598007</v>
      </c>
      <c r="Q17" s="424">
        <f t="shared" si="6"/>
        <v>16329696.339476999</v>
      </c>
    </row>
    <row r="18" spans="1:17" x14ac:dyDescent="0.3">
      <c r="A18" s="438" t="s">
        <v>116</v>
      </c>
      <c r="B18" s="439" t="s">
        <v>117</v>
      </c>
      <c r="C18" s="440">
        <f t="shared" si="9"/>
        <v>0.80196316670000001</v>
      </c>
      <c r="D18" s="440">
        <f t="shared" si="9"/>
        <v>0.77879248337412343</v>
      </c>
      <c r="E18" s="440">
        <f t="shared" si="9"/>
        <v>1.1752962953070203</v>
      </c>
      <c r="F18" s="440">
        <f t="shared" si="9"/>
        <v>1.1492998702203525</v>
      </c>
      <c r="G18" s="440">
        <f t="shared" si="9"/>
        <v>1.1640493829997423</v>
      </c>
      <c r="H18" s="440">
        <f t="shared" si="10"/>
        <v>0</v>
      </c>
      <c r="I18" s="440">
        <f t="shared" si="9"/>
        <v>1.2429760743073912</v>
      </c>
      <c r="J18" s="440">
        <f t="shared" si="9"/>
        <v>1.1664635797799741</v>
      </c>
      <c r="K18" s="440">
        <f t="shared" si="9"/>
        <v>1.1875752166296569</v>
      </c>
      <c r="L18" s="440">
        <f t="shared" si="9"/>
        <v>1.1765976860271972</v>
      </c>
      <c r="M18" s="599">
        <f t="shared" si="11"/>
        <v>1.1092731714527837</v>
      </c>
      <c r="N18" s="599"/>
      <c r="O18" s="441">
        <f t="shared" si="2"/>
        <v>0.1029999203716097</v>
      </c>
      <c r="P18" s="440">
        <f t="shared" si="3"/>
        <v>0.82690222085865228</v>
      </c>
      <c r="Q18" s="442">
        <f t="shared" si="6"/>
        <v>6922043.9704299262</v>
      </c>
    </row>
    <row r="19" spans="1:17" x14ac:dyDescent="0.3">
      <c r="A19" s="420" t="s">
        <v>8</v>
      </c>
      <c r="B19" s="421" t="s">
        <v>35</v>
      </c>
      <c r="C19" s="422">
        <f t="shared" si="9"/>
        <v>0.50360000000000005</v>
      </c>
      <c r="D19" s="422">
        <f t="shared" si="9"/>
        <v>0.48438830191158821</v>
      </c>
      <c r="E19" s="422">
        <f t="shared" si="9"/>
        <v>0.88616945790350798</v>
      </c>
      <c r="F19" s="422">
        <f t="shared" si="9"/>
        <v>0.86553533766551349</v>
      </c>
      <c r="G19" s="422">
        <f t="shared" si="9"/>
        <v>0.87494643061184785</v>
      </c>
      <c r="H19" s="422">
        <f t="shared" si="10"/>
        <v>0</v>
      </c>
      <c r="I19" s="422">
        <f t="shared" si="9"/>
        <v>0.91713819223808823</v>
      </c>
      <c r="J19" s="422">
        <f t="shared" si="9"/>
        <v>0.87868301319027775</v>
      </c>
      <c r="K19" s="422">
        <f t="shared" si="9"/>
        <v>0.90101541174305166</v>
      </c>
      <c r="L19" s="422">
        <f t="shared" si="9"/>
        <v>0.88802252006979843</v>
      </c>
      <c r="M19" s="600">
        <f t="shared" si="11"/>
        <v>0.81885936491203537</v>
      </c>
      <c r="N19" s="600"/>
      <c r="O19" s="423">
        <f t="shared" si="2"/>
        <v>7.6033975716752994E-2</v>
      </c>
      <c r="P19" s="422">
        <f t="shared" si="3"/>
        <v>0.610414679487711</v>
      </c>
      <c r="Q19" s="424">
        <f t="shared" si="6"/>
        <v>5109814.8547990005</v>
      </c>
    </row>
    <row r="20" spans="1:17" x14ac:dyDescent="0.3">
      <c r="A20" s="438" t="s">
        <v>9</v>
      </c>
      <c r="B20" s="439" t="s">
        <v>108</v>
      </c>
      <c r="C20" s="440">
        <f t="shared" si="9"/>
        <v>0.44979999999999998</v>
      </c>
      <c r="D20" s="440">
        <f t="shared" si="9"/>
        <v>0.43265851533050115</v>
      </c>
      <c r="E20" s="440">
        <f t="shared" si="9"/>
        <v>0.79156130535735836</v>
      </c>
      <c r="F20" s="440">
        <f t="shared" si="9"/>
        <v>0.77314663009032258</v>
      </c>
      <c r="G20" s="440">
        <f t="shared" si="9"/>
        <v>0.78154081533905106</v>
      </c>
      <c r="H20" s="440">
        <f t="shared" si="10"/>
        <v>0</v>
      </c>
      <c r="I20" s="440">
        <f t="shared" si="9"/>
        <v>0.82304606059982832</v>
      </c>
      <c r="J20" s="440">
        <f t="shared" si="9"/>
        <v>0.78487915703245537</v>
      </c>
      <c r="K20" s="440">
        <f t="shared" si="9"/>
        <v>0.80482069038315374</v>
      </c>
      <c r="L20" s="440">
        <f t="shared" si="9"/>
        <v>0.793216703414237</v>
      </c>
      <c r="M20" s="599">
        <f t="shared" si="11"/>
        <v>0.73151907584571241</v>
      </c>
      <c r="N20" s="599"/>
      <c r="O20" s="441">
        <f t="shared" si="2"/>
        <v>6.7924122300499559E-2</v>
      </c>
      <c r="P20" s="440">
        <f t="shared" si="3"/>
        <v>0.54530729128252053</v>
      </c>
      <c r="Q20" s="442">
        <f t="shared" si="6"/>
        <v>4564797.3272270001</v>
      </c>
    </row>
    <row r="21" spans="1:17" x14ac:dyDescent="0.3">
      <c r="A21" s="420" t="s">
        <v>10</v>
      </c>
      <c r="B21" s="421" t="s">
        <v>109</v>
      </c>
      <c r="C21" s="422">
        <f t="shared" si="9"/>
        <v>4.7699999999999999E-2</v>
      </c>
      <c r="D21" s="422">
        <f t="shared" si="9"/>
        <v>4.5868857152001903E-2</v>
      </c>
      <c r="E21" s="422">
        <f t="shared" si="9"/>
        <v>8.3937944899759226E-2</v>
      </c>
      <c r="F21" s="422">
        <f t="shared" si="9"/>
        <v>8.196650668399183E-2</v>
      </c>
      <c r="G21" s="422">
        <f t="shared" si="9"/>
        <v>8.2873147267652533E-2</v>
      </c>
      <c r="H21" s="422">
        <f t="shared" si="10"/>
        <v>0</v>
      </c>
      <c r="I21" s="422">
        <f t="shared" si="9"/>
        <v>8.3500569566004157E-2</v>
      </c>
      <c r="J21" s="422">
        <f t="shared" si="9"/>
        <v>8.3224219849326847E-2</v>
      </c>
      <c r="K21" s="422">
        <f t="shared" si="9"/>
        <v>8.5339752319909257E-2</v>
      </c>
      <c r="L21" s="422">
        <f t="shared" si="9"/>
        <v>8.4112319594672011E-2</v>
      </c>
      <c r="M21" s="600">
        <f t="shared" si="11"/>
        <v>7.748595571187529E-2</v>
      </c>
      <c r="N21" s="600"/>
      <c r="O21" s="423">
        <f t="shared" si="2"/>
        <v>7.1948438613986115E-3</v>
      </c>
      <c r="P21" s="422">
        <f t="shared" si="3"/>
        <v>5.7761523953193464E-2</v>
      </c>
      <c r="Q21" s="424">
        <f t="shared" si="6"/>
        <v>483524.89389599999</v>
      </c>
    </row>
    <row r="22" spans="1:17" x14ac:dyDescent="0.3">
      <c r="A22" s="438" t="s">
        <v>11</v>
      </c>
      <c r="B22" s="439" t="s">
        <v>110</v>
      </c>
      <c r="C22" s="440">
        <f t="shared" si="9"/>
        <v>6.1000000000000004E-3</v>
      </c>
      <c r="D22" s="440">
        <f t="shared" si="9"/>
        <v>5.8609294290852508E-3</v>
      </c>
      <c r="E22" s="440">
        <f t="shared" si="9"/>
        <v>1.067020764639042E-2</v>
      </c>
      <c r="F22" s="440">
        <f t="shared" si="9"/>
        <v>1.0422200891198911E-2</v>
      </c>
      <c r="G22" s="440">
        <f t="shared" si="9"/>
        <v>1.0532468005144242E-2</v>
      </c>
      <c r="H22" s="440">
        <f t="shared" si="10"/>
        <v>0</v>
      </c>
      <c r="I22" s="440">
        <f t="shared" si="9"/>
        <v>1.0591562072255849E-2</v>
      </c>
      <c r="J22" s="440">
        <f t="shared" si="9"/>
        <v>1.057963630849547E-2</v>
      </c>
      <c r="K22" s="440">
        <f t="shared" si="9"/>
        <v>1.0854969039988657E-2</v>
      </c>
      <c r="L22" s="440">
        <f t="shared" si="9"/>
        <v>1.0693497060889281E-2</v>
      </c>
      <c r="M22" s="599">
        <f t="shared" si="11"/>
        <v>9.854333354447636E-3</v>
      </c>
      <c r="N22" s="599"/>
      <c r="O22" s="441">
        <f t="shared" si="2"/>
        <v>9.1500955485481817E-4</v>
      </c>
      <c r="P22" s="440">
        <f t="shared" si="3"/>
        <v>7.34586425199691E-3</v>
      </c>
      <c r="Q22" s="442">
        <f t="shared" si="6"/>
        <v>61492.633675999998</v>
      </c>
    </row>
    <row r="23" spans="1:17" x14ac:dyDescent="0.3">
      <c r="A23" s="425" t="s">
        <v>14</v>
      </c>
      <c r="B23" s="421" t="s">
        <v>118</v>
      </c>
      <c r="C23" s="422">
        <f t="shared" si="9"/>
        <v>0.16930000000000001</v>
      </c>
      <c r="D23" s="422">
        <f t="shared" si="9"/>
        <v>0.16408607094101396</v>
      </c>
      <c r="E23" s="422">
        <f t="shared" si="9"/>
        <v>0.25857721774000314</v>
      </c>
      <c r="F23" s="422">
        <f t="shared" si="9"/>
        <v>0.25280338018318349</v>
      </c>
      <c r="G23" s="422">
        <f t="shared" si="9"/>
        <v>0.2559145440165656</v>
      </c>
      <c r="H23" s="422">
        <f t="shared" si="10"/>
        <v>0</v>
      </c>
      <c r="I23" s="422">
        <f t="shared" si="9"/>
        <v>0.27206077419222152</v>
      </c>
      <c r="J23" s="422">
        <f t="shared" si="9"/>
        <v>0.25658133615555018</v>
      </c>
      <c r="K23" s="422">
        <f t="shared" si="9"/>
        <v>0.26167025076772549</v>
      </c>
      <c r="L23" s="422">
        <f t="shared" si="9"/>
        <v>0.25892509435006439</v>
      </c>
      <c r="M23" s="600">
        <f t="shared" si="11"/>
        <v>0.2428164486299827</v>
      </c>
      <c r="N23" s="600"/>
      <c r="O23" s="423">
        <f t="shared" si="2"/>
        <v>2.2546362354595024E-2</v>
      </c>
      <c r="P23" s="422">
        <f t="shared" si="3"/>
        <v>0.18100632540330935</v>
      </c>
      <c r="Q23" s="424">
        <f t="shared" si="6"/>
        <v>1515213.905299</v>
      </c>
    </row>
    <row r="24" spans="1:17" x14ac:dyDescent="0.3">
      <c r="A24" s="443"/>
      <c r="B24" s="439" t="s">
        <v>117</v>
      </c>
      <c r="C24" s="440">
        <f t="shared" si="9"/>
        <v>5.67E-2</v>
      </c>
      <c r="D24" s="440">
        <f t="shared" si="9"/>
        <v>5.502304294556682E-2</v>
      </c>
      <c r="E24" s="440">
        <f t="shared" si="9"/>
        <v>8.3027375979478013E-2</v>
      </c>
      <c r="F24" s="440">
        <f t="shared" si="9"/>
        <v>8.1188803564795645E-2</v>
      </c>
      <c r="G24" s="440">
        <f t="shared" si="9"/>
        <v>8.2235114961514533E-2</v>
      </c>
      <c r="H24" s="440">
        <f t="shared" si="10"/>
        <v>0</v>
      </c>
      <c r="I24" s="440">
        <f t="shared" si="9"/>
        <v>8.7830102313108671E-2</v>
      </c>
      <c r="J24" s="440">
        <f t="shared" si="9"/>
        <v>8.2403346504624136E-2</v>
      </c>
      <c r="K24" s="440">
        <f t="shared" si="9"/>
        <v>8.3888758511911507E-2</v>
      </c>
      <c r="L24" s="440">
        <f t="shared" si="9"/>
        <v>8.3118284692375463E-2</v>
      </c>
      <c r="M24" s="599">
        <f t="shared" si="11"/>
        <v>7.8364878501201538E-2</v>
      </c>
      <c r="N24" s="599"/>
      <c r="O24" s="441">
        <f t="shared" si="2"/>
        <v>7.2764549375908122E-3</v>
      </c>
      <c r="P24" s="440">
        <f t="shared" si="3"/>
        <v>5.8416712616510109E-2</v>
      </c>
      <c r="Q24" s="442">
        <f t="shared" si="6"/>
        <v>489009.51423200005</v>
      </c>
    </row>
    <row r="25" spans="1:17" x14ac:dyDescent="0.3">
      <c r="A25" s="404">
        <v>6</v>
      </c>
      <c r="B25" s="398" t="s">
        <v>42</v>
      </c>
      <c r="C25" s="405">
        <f>SUM(C26:C28)</f>
        <v>0.38490000000000002</v>
      </c>
      <c r="D25" s="405">
        <f t="shared" ref="D25:L25" si="12">SUM(D26:D28)</f>
        <v>0.39754017648296142</v>
      </c>
      <c r="E25" s="405">
        <f t="shared" si="12"/>
        <v>0.49589185916948919</v>
      </c>
      <c r="F25" s="405">
        <f t="shared" si="12"/>
        <v>0.49645936235920529</v>
      </c>
      <c r="G25" s="405">
        <f t="shared" si="12"/>
        <v>0.49637768227320356</v>
      </c>
      <c r="H25" s="405">
        <f t="shared" si="12"/>
        <v>0</v>
      </c>
      <c r="I25" s="405">
        <f>SUM(I26:I28)</f>
        <v>1.0964614597591471</v>
      </c>
      <c r="J25" s="405">
        <f t="shared" si="12"/>
        <v>0.49613446054406662</v>
      </c>
      <c r="K25" s="405">
        <f t="shared" si="12"/>
        <v>0.49509006192002269</v>
      </c>
      <c r="L25" s="405">
        <f t="shared" si="12"/>
        <v>0.49577761682104887</v>
      </c>
      <c r="M25" s="603">
        <f>SUM(M26:N28)</f>
        <v>0.49299450913604609</v>
      </c>
      <c r="N25" s="603"/>
      <c r="O25" s="406">
        <f t="shared" si="2"/>
        <v>4.577627629644241E-2</v>
      </c>
      <c r="P25" s="405">
        <f t="shared" si="3"/>
        <v>0.36750032811288424</v>
      </c>
      <c r="Q25" s="407">
        <f t="shared" si="6"/>
        <v>3076365.4591509998</v>
      </c>
    </row>
    <row r="26" spans="1:17" x14ac:dyDescent="0.3">
      <c r="A26" s="420" t="s">
        <v>15</v>
      </c>
      <c r="B26" s="421" t="s">
        <v>43</v>
      </c>
      <c r="C26" s="422">
        <f t="shared" ref="C26:L27" si="13">(C80*C$61+C128*C$109+C176*C$157)/(SUM(C$157,C$109,C$61))</f>
        <v>0.19439999999999999</v>
      </c>
      <c r="D26" s="422">
        <f t="shared" si="13"/>
        <v>0.18851967731645305</v>
      </c>
      <c r="E26" s="422">
        <f t="shared" si="13"/>
        <v>0.29393122981609221</v>
      </c>
      <c r="F26" s="422">
        <f t="shared" si="13"/>
        <v>0.28736631470478208</v>
      </c>
      <c r="G26" s="422">
        <f t="shared" si="13"/>
        <v>0.29095366857025023</v>
      </c>
      <c r="H26" s="422">
        <f t="shared" ref="H26:H29" si="14">IF(H$7 &gt; 0,(H80*H$61+H128*H$109+H176*H$157)/(SUM(H$157,H$109,H$61)),0)</f>
        <v>0</v>
      </c>
      <c r="I26" s="422">
        <f t="shared" si="13"/>
        <v>0.30964811730060532</v>
      </c>
      <c r="J26" s="422">
        <f t="shared" si="13"/>
        <v>0.29167223438073553</v>
      </c>
      <c r="K26" s="422">
        <f t="shared" si="13"/>
        <v>0.29733714550368689</v>
      </c>
      <c r="L26" s="422">
        <f t="shared" si="13"/>
        <v>0.29430893586832674</v>
      </c>
      <c r="M26" s="600">
        <f>(N80*$N$61+N128*$N$109+N176*$N$157)/$M$7</f>
        <v>0.27635437286512243</v>
      </c>
      <c r="N26" s="600"/>
      <c r="O26" s="423">
        <f t="shared" si="2"/>
        <v>2.5660476726552958E-2</v>
      </c>
      <c r="P26" s="422">
        <f t="shared" si="3"/>
        <v>0.20600700580082199</v>
      </c>
      <c r="Q26" s="424">
        <f t="shared" si="6"/>
        <v>1724495.9759440001</v>
      </c>
    </row>
    <row r="27" spans="1:17" x14ac:dyDescent="0.3">
      <c r="A27" s="438" t="s">
        <v>16</v>
      </c>
      <c r="B27" s="439" t="s">
        <v>80</v>
      </c>
      <c r="C27" s="440">
        <f t="shared" si="13"/>
        <v>0.1905</v>
      </c>
      <c r="D27" s="440">
        <f t="shared" si="13"/>
        <v>0.20902049916650836</v>
      </c>
      <c r="E27" s="440">
        <f t="shared" si="13"/>
        <v>0.20196062935339698</v>
      </c>
      <c r="F27" s="440">
        <f t="shared" si="13"/>
        <v>0.20909304765442324</v>
      </c>
      <c r="G27" s="440">
        <f t="shared" si="13"/>
        <v>0.20542401370295335</v>
      </c>
      <c r="H27" s="440">
        <f t="shared" si="14"/>
        <v>0</v>
      </c>
      <c r="I27" s="440">
        <f t="shared" si="13"/>
        <v>0.21401334245854187</v>
      </c>
      <c r="J27" s="440">
        <f t="shared" si="13"/>
        <v>0.2044622261633311</v>
      </c>
      <c r="K27" s="440">
        <f t="shared" si="13"/>
        <v>0.1977529164163358</v>
      </c>
      <c r="L27" s="440">
        <f t="shared" si="13"/>
        <v>0.20146868095272213</v>
      </c>
      <c r="M27" s="599">
        <f>(N81*$N$61+N129*$N$109+N177*$N$157)/$M$7</f>
        <v>0.20423242199199354</v>
      </c>
      <c r="N27" s="599"/>
      <c r="O27" s="441">
        <f t="shared" si="2"/>
        <v>1.8963699604242813E-2</v>
      </c>
      <c r="P27" s="440">
        <f t="shared" si="3"/>
        <v>0.15224405282906395</v>
      </c>
      <c r="Q27" s="442">
        <f t="shared" si="6"/>
        <v>1274443.339655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4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1.2407714278930121E-2</v>
      </c>
      <c r="N28" s="600"/>
      <c r="O28" s="423">
        <f t="shared" si="2"/>
        <v>1.152099965646636E-3</v>
      </c>
      <c r="P28" s="422">
        <f t="shared" si="3"/>
        <v>9.2492694829982586E-3</v>
      </c>
      <c r="Q28" s="424">
        <f t="shared" si="6"/>
        <v>77426.143551999994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4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1.2407714278930121E-2</v>
      </c>
      <c r="N29" s="599"/>
      <c r="O29" s="441">
        <f t="shared" si="2"/>
        <v>1.152099965646636E-3</v>
      </c>
      <c r="P29" s="440">
        <f t="shared" si="3"/>
        <v>9.2492694829982586E-3</v>
      </c>
      <c r="Q29" s="442">
        <f t="shared" si="6"/>
        <v>77426.143551999994</v>
      </c>
    </row>
    <row r="30" spans="1:17" x14ac:dyDescent="0.3">
      <c r="A30" s="404">
        <v>7</v>
      </c>
      <c r="B30" s="398" t="s">
        <v>45</v>
      </c>
      <c r="C30" s="405">
        <f>SUM(C31:C32)</f>
        <v>0.23330000000000001</v>
      </c>
      <c r="D30" s="405">
        <f>SUM(D31:D32)</f>
        <v>0.2856077074630286</v>
      </c>
      <c r="E30" s="405">
        <f t="shared" ref="E30:L30" si="15">SUM(E31:E32)</f>
        <v>0.43761869575807394</v>
      </c>
      <c r="F30" s="405">
        <f t="shared" si="15"/>
        <v>0.75512839912149321</v>
      </c>
      <c r="G30" s="405">
        <f t="shared" si="15"/>
        <v>0.84173730803848268</v>
      </c>
      <c r="H30" s="405">
        <f t="shared" si="15"/>
        <v>0</v>
      </c>
      <c r="I30" s="405">
        <f t="shared" si="15"/>
        <v>1.0698314421311499</v>
      </c>
      <c r="J30" s="405">
        <f t="shared" si="15"/>
        <v>0.96173519984655331</v>
      </c>
      <c r="K30" s="405">
        <f t="shared" si="15"/>
        <v>1.370631603577992</v>
      </c>
      <c r="L30" s="405">
        <f t="shared" si="15"/>
        <v>2.054953147027109</v>
      </c>
      <c r="M30" s="603">
        <f>SUM(M31:N32)</f>
        <v>0.77745421147010618</v>
      </c>
      <c r="N30" s="603"/>
      <c r="O30" s="406">
        <f t="shared" si="2"/>
        <v>7.2189361407810862E-2</v>
      </c>
      <c r="P30" s="405">
        <f t="shared" si="3"/>
        <v>0.57954941183566455</v>
      </c>
      <c r="Q30" s="407">
        <f t="shared" si="6"/>
        <v>4851440.0016939994</v>
      </c>
    </row>
    <row r="31" spans="1:17" x14ac:dyDescent="0.3">
      <c r="A31" s="420" t="s">
        <v>17</v>
      </c>
      <c r="B31" s="421" t="s">
        <v>46</v>
      </c>
      <c r="C31" s="422">
        <f t="shared" ref="C31:L32" si="16">(C85*C$61+C133*C$109+C181*C$157)/(SUM(C$157,C$109,C$61))</f>
        <v>0.22040000000000001</v>
      </c>
      <c r="D31" s="422">
        <f t="shared" si="16"/>
        <v>0.27154521253595371</v>
      </c>
      <c r="E31" s="422">
        <f t="shared" si="16"/>
        <v>0.41488706337231168</v>
      </c>
      <c r="F31" s="422">
        <f t="shared" si="16"/>
        <v>0.71678728153267401</v>
      </c>
      <c r="G31" s="422">
        <f t="shared" si="16"/>
        <v>0.79852828578247181</v>
      </c>
      <c r="H31" s="422">
        <f t="shared" ref="H31:H32" si="17">IF(H$7 &gt; 0,(H85*H$61+H133*H$109+H181*H$157)/(SUM(H$157,H$109,H$61)),0)</f>
        <v>0</v>
      </c>
      <c r="I31" s="422">
        <f t="shared" si="16"/>
        <v>1.0061339523970094</v>
      </c>
      <c r="J31" s="422">
        <f t="shared" si="16"/>
        <v>0.91218866692248302</v>
      </c>
      <c r="K31" s="422">
        <f t="shared" si="16"/>
        <v>1.2955394890343164</v>
      </c>
      <c r="L31" s="422">
        <f t="shared" si="16"/>
        <v>1.9474886499848512</v>
      </c>
      <c r="M31" s="600">
        <f>(N85*$N$61+N133*$N$109+N181*$N$157)/$M$7</f>
        <v>0.73700130331157709</v>
      </c>
      <c r="N31" s="600"/>
      <c r="O31" s="423">
        <f t="shared" si="2"/>
        <v>6.8433166426847242E-2</v>
      </c>
      <c r="P31" s="422">
        <f t="shared" si="3"/>
        <v>0.54939399073892103</v>
      </c>
      <c r="Q31" s="424">
        <f t="shared" si="6"/>
        <v>4599007.3131449996</v>
      </c>
    </row>
    <row r="32" spans="1:17" x14ac:dyDescent="0.3">
      <c r="A32" s="438" t="s">
        <v>18</v>
      </c>
      <c r="B32" s="439" t="s">
        <v>48</v>
      </c>
      <c r="C32" s="440">
        <f t="shared" si="16"/>
        <v>1.29E-2</v>
      </c>
      <c r="D32" s="440">
        <f t="shared" si="16"/>
        <v>1.4062494927074912E-2</v>
      </c>
      <c r="E32" s="440">
        <f t="shared" si="16"/>
        <v>2.2731632385762243E-2</v>
      </c>
      <c r="F32" s="440">
        <f t="shared" si="16"/>
        <v>3.834111758881923E-2</v>
      </c>
      <c r="G32" s="440">
        <f t="shared" si="16"/>
        <v>4.3209022256010893E-2</v>
      </c>
      <c r="H32" s="440">
        <f t="shared" si="17"/>
        <v>0</v>
      </c>
      <c r="I32" s="440">
        <f t="shared" si="16"/>
        <v>6.3697489734140397E-2</v>
      </c>
      <c r="J32" s="440">
        <f t="shared" si="16"/>
        <v>4.9546532924070283E-2</v>
      </c>
      <c r="K32" s="440">
        <f t="shared" si="16"/>
        <v>7.509211454367555E-2</v>
      </c>
      <c r="L32" s="440">
        <f t="shared" si="16"/>
        <v>0.10746449704225766</v>
      </c>
      <c r="M32" s="599">
        <f>(N86*$N$61+N134*$N$109+N182*$N$157)/$M$7</f>
        <v>4.0452908158529116E-2</v>
      </c>
      <c r="N32" s="599"/>
      <c r="O32" s="441">
        <f t="shared" si="2"/>
        <v>3.7561949809636164E-3</v>
      </c>
      <c r="P32" s="440">
        <f t="shared" si="3"/>
        <v>3.015542109674348E-2</v>
      </c>
      <c r="Q32" s="442">
        <f t="shared" si="6"/>
        <v>252432.68854900001</v>
      </c>
    </row>
    <row r="33" spans="1:17" x14ac:dyDescent="0.3">
      <c r="A33" s="404">
        <v>8</v>
      </c>
      <c r="B33" s="398" t="s">
        <v>49</v>
      </c>
      <c r="C33" s="405">
        <f>SUM(C34:C37)</f>
        <v>0.4845000000000001</v>
      </c>
      <c r="D33" s="405">
        <f>SUM(D34:D37)</f>
        <v>0.41362752740440489</v>
      </c>
      <c r="E33" s="405">
        <f t="shared" ref="E33:L33" si="18">SUM(E34:E37)</f>
        <v>0.65184905432889184</v>
      </c>
      <c r="F33" s="405">
        <f t="shared" si="18"/>
        <v>0.9784172781288818</v>
      </c>
      <c r="G33" s="405">
        <f t="shared" si="18"/>
        <v>1.1950282892405515</v>
      </c>
      <c r="H33" s="405">
        <f t="shared" si="18"/>
        <v>0</v>
      </c>
      <c r="I33" s="405">
        <f t="shared" si="18"/>
        <v>1.3372069194771614</v>
      </c>
      <c r="J33" s="405">
        <f t="shared" si="18"/>
        <v>1.4753999924351697</v>
      </c>
      <c r="K33" s="405">
        <f t="shared" si="18"/>
        <v>1.973526779991492</v>
      </c>
      <c r="L33" s="405">
        <f t="shared" si="18"/>
        <v>3.4267762748507273</v>
      </c>
      <c r="M33" s="603">
        <f>SUM(M34:N37)</f>
        <v>1.1832987639328341</v>
      </c>
      <c r="N33" s="603"/>
      <c r="O33" s="406">
        <f t="shared" si="2"/>
        <v>0.10987345732096244</v>
      </c>
      <c r="P33" s="405">
        <f t="shared" si="3"/>
        <v>0.88208423408805692</v>
      </c>
      <c r="Q33" s="407">
        <f t="shared" si="6"/>
        <v>7383975.6381839998</v>
      </c>
    </row>
    <row r="34" spans="1:17" x14ac:dyDescent="0.3">
      <c r="A34" s="420" t="s">
        <v>19</v>
      </c>
      <c r="B34" s="421" t="s">
        <v>46</v>
      </c>
      <c r="C34" s="422">
        <f t="shared" ref="C34:L37" si="19">(C88*C$61+C136*C$109+C184*C$157)/(SUM(C$157,C$109,C$61))</f>
        <v>0.24500000000000002</v>
      </c>
      <c r="D34" s="422">
        <f t="shared" si="19"/>
        <v>0.20928074937046151</v>
      </c>
      <c r="E34" s="422">
        <f t="shared" si="19"/>
        <v>0.32971438066694503</v>
      </c>
      <c r="F34" s="422">
        <f t="shared" si="19"/>
        <v>0.49499763460844631</v>
      </c>
      <c r="G34" s="422">
        <f t="shared" si="19"/>
        <v>0.6044971284877827</v>
      </c>
      <c r="H34" s="422">
        <f t="shared" ref="H34:H37" si="20">IF(H$7 &gt; 0,(H88*H$61+H136*H$109+H184*H$157)/(SUM(H$157,H$109,H$61)),0)</f>
        <v>0</v>
      </c>
      <c r="I34" s="422">
        <f t="shared" si="19"/>
        <v>0.67654832842524171</v>
      </c>
      <c r="J34" s="422">
        <f t="shared" si="19"/>
        <v>0.74631479254333244</v>
      </c>
      <c r="K34" s="422">
        <f t="shared" si="19"/>
        <v>0.99813326615570053</v>
      </c>
      <c r="L34" s="422">
        <f t="shared" si="19"/>
        <v>1.7333097116713359</v>
      </c>
      <c r="M34" s="600">
        <f t="shared" ref="M34:M47" si="21">(N88*$N$61+N136*$N$109+N184*$N$157)/$M$7</f>
        <v>0.59855239155364781</v>
      </c>
      <c r="N34" s="600"/>
      <c r="O34" s="423">
        <f t="shared" si="2"/>
        <v>5.5577697410205913E-2</v>
      </c>
      <c r="P34" s="422">
        <f t="shared" si="3"/>
        <v>0.44618793153336112</v>
      </c>
      <c r="Q34" s="424">
        <f t="shared" si="6"/>
        <v>3735063.7152020005</v>
      </c>
    </row>
    <row r="35" spans="1:17" x14ac:dyDescent="0.3">
      <c r="A35" s="438" t="s">
        <v>19</v>
      </c>
      <c r="B35" s="439" t="s">
        <v>47</v>
      </c>
      <c r="C35" s="440">
        <f t="shared" si="19"/>
        <v>0.12559999999999999</v>
      </c>
      <c r="D35" s="440">
        <f t="shared" si="19"/>
        <v>0.10715558526052928</v>
      </c>
      <c r="E35" s="440">
        <f t="shared" si="19"/>
        <v>0.16891760970815667</v>
      </c>
      <c r="F35" s="440">
        <f t="shared" si="19"/>
        <v>0.25347854647862827</v>
      </c>
      <c r="G35" s="440">
        <f t="shared" si="19"/>
        <v>0.30969360472003665</v>
      </c>
      <c r="H35" s="440">
        <f t="shared" si="20"/>
        <v>0</v>
      </c>
      <c r="I35" s="440">
        <f t="shared" si="19"/>
        <v>0.34642655847755893</v>
      </c>
      <c r="J35" s="440">
        <f t="shared" si="19"/>
        <v>0.38234583824317764</v>
      </c>
      <c r="K35" s="440">
        <f t="shared" si="19"/>
        <v>0.51156796898979018</v>
      </c>
      <c r="L35" s="440">
        <f t="shared" si="19"/>
        <v>0.88813641315610037</v>
      </c>
      <c r="M35" s="599">
        <f t="shared" si="21"/>
        <v>0.30665246380305744</v>
      </c>
      <c r="N35" s="599"/>
      <c r="O35" s="441">
        <f t="shared" si="2"/>
        <v>2.8473761167509916E-2</v>
      </c>
      <c r="P35" s="440">
        <f t="shared" si="3"/>
        <v>0.22859256842787437</v>
      </c>
      <c r="Q35" s="442">
        <f t="shared" si="6"/>
        <v>1913560.9629009999</v>
      </c>
    </row>
    <row r="36" spans="1:17" x14ac:dyDescent="0.3">
      <c r="A36" s="420" t="s">
        <v>20</v>
      </c>
      <c r="B36" s="421" t="s">
        <v>50</v>
      </c>
      <c r="C36" s="422">
        <f t="shared" si="19"/>
        <v>7.5300000000000006E-2</v>
      </c>
      <c r="D36" s="422">
        <f t="shared" si="19"/>
        <v>6.4262494927074906E-2</v>
      </c>
      <c r="E36" s="422">
        <f t="shared" si="19"/>
        <v>0.10129652429561593</v>
      </c>
      <c r="F36" s="422">
        <f t="shared" si="19"/>
        <v>0.152073054524137</v>
      </c>
      <c r="G36" s="422">
        <f t="shared" si="19"/>
        <v>0.18571353911306712</v>
      </c>
      <c r="H36" s="422">
        <f t="shared" si="20"/>
        <v>0</v>
      </c>
      <c r="I36" s="422">
        <f t="shared" si="19"/>
        <v>0.20780569566004153</v>
      </c>
      <c r="J36" s="422">
        <f t="shared" si="19"/>
        <v>0.2292800937752692</v>
      </c>
      <c r="K36" s="422">
        <f t="shared" si="19"/>
        <v>0.30667839625467952</v>
      </c>
      <c r="L36" s="422">
        <f t="shared" si="19"/>
        <v>0.53249387337340481</v>
      </c>
      <c r="M36" s="600">
        <f t="shared" si="21"/>
        <v>0.18388059938818477</v>
      </c>
      <c r="N36" s="600"/>
      <c r="O36" s="423">
        <f t="shared" si="2"/>
        <v>1.707396120476088E-2</v>
      </c>
      <c r="P36" s="422">
        <f t="shared" si="3"/>
        <v>0.13707288693169498</v>
      </c>
      <c r="Q36" s="424">
        <f t="shared" si="6"/>
        <v>1147444.675514</v>
      </c>
    </row>
    <row r="37" spans="1:17" x14ac:dyDescent="0.3">
      <c r="A37" s="438" t="s">
        <v>20</v>
      </c>
      <c r="B37" s="439" t="s">
        <v>47</v>
      </c>
      <c r="C37" s="440">
        <f t="shared" si="19"/>
        <v>3.8600000000000002E-2</v>
      </c>
      <c r="D37" s="440">
        <f t="shared" si="19"/>
        <v>3.2928697846339172E-2</v>
      </c>
      <c r="E37" s="440">
        <f t="shared" si="19"/>
        <v>5.1920539658174183E-2</v>
      </c>
      <c r="F37" s="440">
        <f t="shared" si="19"/>
        <v>7.7868042517670225E-2</v>
      </c>
      <c r="G37" s="440">
        <f t="shared" si="19"/>
        <v>9.5124016919665086E-2</v>
      </c>
      <c r="H37" s="440">
        <f t="shared" si="20"/>
        <v>0</v>
      </c>
      <c r="I37" s="440">
        <f t="shared" si="19"/>
        <v>0.10642633691431926</v>
      </c>
      <c r="J37" s="440">
        <f t="shared" si="19"/>
        <v>0.11745926787339026</v>
      </c>
      <c r="K37" s="440">
        <f t="shared" si="19"/>
        <v>0.15714714859132162</v>
      </c>
      <c r="L37" s="440">
        <f t="shared" si="19"/>
        <v>0.2728362766498863</v>
      </c>
      <c r="M37" s="599">
        <f t="shared" si="21"/>
        <v>9.42133091879441E-2</v>
      </c>
      <c r="N37" s="599"/>
      <c r="O37" s="441">
        <f t="shared" si="2"/>
        <v>8.7480375384857458E-3</v>
      </c>
      <c r="P37" s="440">
        <f t="shared" si="3"/>
        <v>7.0230847195126525E-2</v>
      </c>
      <c r="Q37" s="442">
        <f t="shared" si="6"/>
        <v>587906.284567</v>
      </c>
    </row>
    <row r="38" spans="1:17" x14ac:dyDescent="0.3">
      <c r="A38" s="404">
        <v>9</v>
      </c>
      <c r="B38" s="398" t="s">
        <v>51</v>
      </c>
      <c r="C38" s="405">
        <f t="shared" ref="C38:L38" si="22">SUM(C41,C43)</f>
        <v>0.42738122084083563</v>
      </c>
      <c r="D38" s="405">
        <f t="shared" si="22"/>
        <v>0.4986179606806645</v>
      </c>
      <c r="E38" s="405">
        <f t="shared" si="22"/>
        <v>0.72494809776013402</v>
      </c>
      <c r="F38" s="405">
        <f t="shared" si="22"/>
        <v>0.84570287863571125</v>
      </c>
      <c r="G38" s="405">
        <f t="shared" si="22"/>
        <v>0.86341275962698849</v>
      </c>
      <c r="H38" s="405">
        <f t="shared" si="22"/>
        <v>0</v>
      </c>
      <c r="I38" s="405">
        <f t="shared" si="22"/>
        <v>1.0295699220445438</v>
      </c>
      <c r="J38" s="405">
        <f t="shared" si="22"/>
        <v>0.99006532291853577</v>
      </c>
      <c r="K38" s="405">
        <f t="shared" si="22"/>
        <v>1.121147059348425</v>
      </c>
      <c r="L38" s="405">
        <f t="shared" si="22"/>
        <v>1.3911254897485268</v>
      </c>
      <c r="M38" s="603">
        <f t="shared" si="21"/>
        <v>0.84271204355414242</v>
      </c>
      <c r="N38" s="603"/>
      <c r="O38" s="406">
        <f t="shared" si="2"/>
        <v>7.8248780927960782E-2</v>
      </c>
      <c r="P38" s="405">
        <f t="shared" si="3"/>
        <v>0.62819554127196764</v>
      </c>
      <c r="Q38" s="407">
        <f t="shared" si="6"/>
        <v>5258659.4267424121</v>
      </c>
    </row>
    <row r="39" spans="1:17" x14ac:dyDescent="0.3">
      <c r="A39" s="444"/>
      <c r="B39" s="445" t="s">
        <v>157</v>
      </c>
      <c r="C39" s="500">
        <f t="shared" ref="C39:L39" si="23">(C93*C$61+C141*C$109+C189*C$157)/(SUM(C$157,C$109,C$61))</f>
        <v>-0.59099999999999997</v>
      </c>
      <c r="D39" s="500">
        <f t="shared" si="23"/>
        <v>-3.5603096395482099E-2</v>
      </c>
      <c r="E39" s="500">
        <f t="shared" si="23"/>
        <v>-4.5980781395876129E-2</v>
      </c>
      <c r="F39" s="500">
        <f t="shared" si="23"/>
        <v>0</v>
      </c>
      <c r="G39" s="500">
        <f t="shared" si="23"/>
        <v>-0.20959997688556301</v>
      </c>
      <c r="H39" s="500">
        <f t="shared" ref="H39:H46" si="24">IF(H$7 &gt; 0,(H93*H$61+H141*H$109+H189*H$157)/(SUM(H$157,H$109,H$61)),0)</f>
        <v>0</v>
      </c>
      <c r="I39" s="500">
        <f t="shared" si="23"/>
        <v>0</v>
      </c>
      <c r="J39" s="500">
        <f t="shared" si="23"/>
        <v>-0.15583640582449504</v>
      </c>
      <c r="K39" s="500">
        <f t="shared" si="23"/>
        <v>-0.32941999966534341</v>
      </c>
      <c r="L39" s="500">
        <f t="shared" si="23"/>
        <v>-0.38238507810532485</v>
      </c>
      <c r="M39" s="596">
        <f t="shared" si="21"/>
        <v>-0.13278107197625813</v>
      </c>
      <c r="N39" s="596"/>
      <c r="O39" s="429">
        <f t="shared" si="2"/>
        <v>-1.2329190133121058E-2</v>
      </c>
      <c r="P39" s="430">
        <f t="shared" si="3"/>
        <v>-9.8980995962755003E-2</v>
      </c>
      <c r="Q39" s="431">
        <f t="shared" si="6"/>
        <v>-828575.36115899996</v>
      </c>
    </row>
    <row r="40" spans="1:17" x14ac:dyDescent="0.3">
      <c r="A40" s="432"/>
      <c r="B40" s="433" t="s">
        <v>52</v>
      </c>
      <c r="C40" s="434">
        <f t="shared" ref="C40:L40" si="25">SUM(C33,C30,C25,C16,C9)</f>
        <v>5.6149951667</v>
      </c>
      <c r="D40" s="434">
        <f t="shared" si="25"/>
        <v>5.8970076278369703</v>
      </c>
      <c r="E40" s="434">
        <f t="shared" si="25"/>
        <v>8.5679643446644853</v>
      </c>
      <c r="F40" s="434">
        <f t="shared" si="25"/>
        <v>9.9414924370587201</v>
      </c>
      <c r="G40" s="434">
        <f t="shared" si="25"/>
        <v>10.359277407023669</v>
      </c>
      <c r="H40" s="434">
        <f t="shared" si="24"/>
        <v>0</v>
      </c>
      <c r="I40" s="434">
        <f t="shared" si="25"/>
        <v>12.102904994175759</v>
      </c>
      <c r="J40" s="434">
        <f t="shared" si="25"/>
        <v>11.794352921065665</v>
      </c>
      <c r="K40" s="434">
        <f t="shared" si="25"/>
        <v>13.508841866271178</v>
      </c>
      <c r="L40" s="434">
        <f t="shared" si="25"/>
        <v>16.735484830638903</v>
      </c>
      <c r="M40" s="597">
        <f t="shared" si="21"/>
        <v>9.9063342685162752</v>
      </c>
      <c r="N40" s="597"/>
      <c r="O40" s="435">
        <f t="shared" si="2"/>
        <v>0.91983802285184546</v>
      </c>
      <c r="P40" s="436">
        <f t="shared" si="3"/>
        <v>7.3846280772084425</v>
      </c>
      <c r="Q40" s="437">
        <f t="shared" si="6"/>
        <v>61817127.788856119</v>
      </c>
    </row>
    <row r="41" spans="1:17" x14ac:dyDescent="0.3">
      <c r="A41" s="426" t="s">
        <v>21</v>
      </c>
      <c r="B41" s="416" t="s">
        <v>53</v>
      </c>
      <c r="C41" s="427">
        <f t="shared" ref="C41:L41" si="26">SUM(C42:C42)</f>
        <v>0.10466489130786109</v>
      </c>
      <c r="D41" s="427">
        <f t="shared" si="26"/>
        <v>0.1221106406035205</v>
      </c>
      <c r="E41" s="427">
        <f t="shared" si="26"/>
        <v>0.17753848357357491</v>
      </c>
      <c r="F41" s="427">
        <f t="shared" si="26"/>
        <v>0.20711111194124429</v>
      </c>
      <c r="G41" s="427">
        <f t="shared" si="26"/>
        <v>0.21144822990206719</v>
      </c>
      <c r="H41" s="427">
        <f t="shared" si="24"/>
        <v>0</v>
      </c>
      <c r="I41" s="427">
        <f t="shared" si="26"/>
        <v>0.25213981974366362</v>
      </c>
      <c r="J41" s="427">
        <f t="shared" si="26"/>
        <v>0.2424652145620193</v>
      </c>
      <c r="K41" s="427">
        <f t="shared" si="26"/>
        <v>0.27456689574699933</v>
      </c>
      <c r="L41" s="427">
        <f t="shared" si="26"/>
        <v>0.34068412714453211</v>
      </c>
      <c r="M41" s="598">
        <f t="shared" si="21"/>
        <v>0.20637866181599959</v>
      </c>
      <c r="N41" s="598"/>
      <c r="O41" s="428">
        <f t="shared" si="2"/>
        <v>1.91629855300725E-2</v>
      </c>
      <c r="P41" s="427">
        <f t="shared" si="3"/>
        <v>0.15384395673248349</v>
      </c>
      <c r="Q41" s="424">
        <f t="shared" si="6"/>
        <v>1287836.2232252397</v>
      </c>
    </row>
    <row r="42" spans="1:17" x14ac:dyDescent="0.3">
      <c r="A42" s="438" t="s">
        <v>121</v>
      </c>
      <c r="B42" s="439" t="s">
        <v>128</v>
      </c>
      <c r="C42" s="440">
        <f t="shared" ref="C42:L42" si="27">(C96*C$61+C144*C$109+C192*C$157)/(SUM(C$157,C$109,C$61))</f>
        <v>0.10466489130786109</v>
      </c>
      <c r="D42" s="440">
        <f t="shared" si="27"/>
        <v>0.1221106406035205</v>
      </c>
      <c r="E42" s="440">
        <f t="shared" si="27"/>
        <v>0.17753848357357491</v>
      </c>
      <c r="F42" s="440">
        <f t="shared" si="27"/>
        <v>0.20711111194124429</v>
      </c>
      <c r="G42" s="440">
        <f t="shared" si="27"/>
        <v>0.21144822990206719</v>
      </c>
      <c r="H42" s="440">
        <f t="shared" si="24"/>
        <v>0</v>
      </c>
      <c r="I42" s="440">
        <f t="shared" si="27"/>
        <v>0.25213981974366362</v>
      </c>
      <c r="J42" s="440">
        <f t="shared" si="27"/>
        <v>0.2424652145620193</v>
      </c>
      <c r="K42" s="440">
        <f t="shared" si="27"/>
        <v>0.27456689574699933</v>
      </c>
      <c r="L42" s="440">
        <f t="shared" si="27"/>
        <v>0.34068412714453211</v>
      </c>
      <c r="M42" s="599">
        <f t="shared" si="21"/>
        <v>0.20637866181599959</v>
      </c>
      <c r="N42" s="599"/>
      <c r="O42" s="441">
        <f t="shared" si="2"/>
        <v>1.91629855300725E-2</v>
      </c>
      <c r="P42" s="440">
        <f t="shared" si="3"/>
        <v>0.15384395673248349</v>
      </c>
      <c r="Q42" s="442">
        <f t="shared" si="6"/>
        <v>1287836.2232252397</v>
      </c>
    </row>
    <row r="43" spans="1:17" x14ac:dyDescent="0.3">
      <c r="A43" s="426" t="s">
        <v>24</v>
      </c>
      <c r="B43" s="416" t="s">
        <v>56</v>
      </c>
      <c r="C43" s="427">
        <f>SUM(C44,C45)</f>
        <v>0.32271632953297452</v>
      </c>
      <c r="D43" s="427">
        <f t="shared" ref="D43:L43" si="28">SUM(D44,D45)</f>
        <v>0.37650732007714399</v>
      </c>
      <c r="E43" s="427">
        <f t="shared" si="28"/>
        <v>0.54740961418655909</v>
      </c>
      <c r="F43" s="427">
        <f t="shared" si="28"/>
        <v>0.63859176669446693</v>
      </c>
      <c r="G43" s="427">
        <f t="shared" si="28"/>
        <v>0.65196452972492125</v>
      </c>
      <c r="H43" s="427">
        <f t="shared" si="24"/>
        <v>0</v>
      </c>
      <c r="I43" s="427">
        <f t="shared" si="28"/>
        <v>0.77743010230088005</v>
      </c>
      <c r="J43" s="427">
        <f t="shared" si="28"/>
        <v>0.74760010835651647</v>
      </c>
      <c r="K43" s="427">
        <f t="shared" si="28"/>
        <v>0.84658016360142574</v>
      </c>
      <c r="L43" s="427">
        <f t="shared" si="28"/>
        <v>1.0504413626039946</v>
      </c>
      <c r="M43" s="598">
        <f t="shared" si="21"/>
        <v>0.63633338173814302</v>
      </c>
      <c r="N43" s="598"/>
      <c r="O43" s="428">
        <f t="shared" si="2"/>
        <v>5.9085795397888302E-2</v>
      </c>
      <c r="P43" s="427">
        <f t="shared" si="3"/>
        <v>0.47435158453948434</v>
      </c>
      <c r="Q43" s="424">
        <f t="shared" si="6"/>
        <v>3970823.2035171734</v>
      </c>
    </row>
    <row r="44" spans="1:17" x14ac:dyDescent="0.3">
      <c r="A44" s="438" t="s">
        <v>25</v>
      </c>
      <c r="B44" s="439" t="s">
        <v>129</v>
      </c>
      <c r="C44" s="440">
        <f t="shared" ref="C44:L46" si="29">(C98*C$61+C146*C$109+C194*C$157)/(SUM(C$157,C$109,C$61))</f>
        <v>0.10466489130786109</v>
      </c>
      <c r="D44" s="440">
        <f t="shared" si="29"/>
        <v>0.1221106406035205</v>
      </c>
      <c r="E44" s="440">
        <f t="shared" si="29"/>
        <v>0.17753848357357491</v>
      </c>
      <c r="F44" s="440">
        <f t="shared" si="29"/>
        <v>0.20711111194124429</v>
      </c>
      <c r="G44" s="440">
        <f t="shared" si="29"/>
        <v>0.21144822990206719</v>
      </c>
      <c r="H44" s="440">
        <f t="shared" si="24"/>
        <v>0</v>
      </c>
      <c r="I44" s="440">
        <f t="shared" si="29"/>
        <v>0.25213981974366362</v>
      </c>
      <c r="J44" s="440">
        <f t="shared" si="29"/>
        <v>0.2424652145620193</v>
      </c>
      <c r="K44" s="440">
        <f t="shared" si="29"/>
        <v>0.27456689574699933</v>
      </c>
      <c r="L44" s="440">
        <f t="shared" si="29"/>
        <v>0.34068412714453211</v>
      </c>
      <c r="M44" s="599">
        <f t="shared" si="21"/>
        <v>0.20637866181599959</v>
      </c>
      <c r="N44" s="599"/>
      <c r="O44" s="441">
        <f t="shared" si="2"/>
        <v>1.91629855300725E-2</v>
      </c>
      <c r="P44" s="440">
        <f t="shared" si="3"/>
        <v>0.15384395673248349</v>
      </c>
      <c r="Q44" s="442">
        <f t="shared" si="6"/>
        <v>1287836.2232252397</v>
      </c>
    </row>
    <row r="45" spans="1:17" x14ac:dyDescent="0.3">
      <c r="A45" s="420" t="s">
        <v>26</v>
      </c>
      <c r="B45" s="421" t="s">
        <v>130</v>
      </c>
      <c r="C45" s="422">
        <f t="shared" si="29"/>
        <v>0.21805143822511341</v>
      </c>
      <c r="D45" s="422">
        <f t="shared" si="29"/>
        <v>0.25439667947362349</v>
      </c>
      <c r="E45" s="422">
        <f t="shared" si="29"/>
        <v>0.36987113061298416</v>
      </c>
      <c r="F45" s="422">
        <f t="shared" si="29"/>
        <v>0.43148065475322261</v>
      </c>
      <c r="G45" s="422">
        <f t="shared" si="29"/>
        <v>0.44051629982285412</v>
      </c>
      <c r="H45" s="422">
        <f t="shared" si="24"/>
        <v>0</v>
      </c>
      <c r="I45" s="422">
        <f t="shared" si="29"/>
        <v>0.52529028255721644</v>
      </c>
      <c r="J45" s="422">
        <f t="shared" si="29"/>
        <v>0.50513489379449716</v>
      </c>
      <c r="K45" s="422">
        <f t="shared" si="29"/>
        <v>0.57201326785442641</v>
      </c>
      <c r="L45" s="422">
        <f t="shared" si="29"/>
        <v>0.70975723545946257</v>
      </c>
      <c r="M45" s="600">
        <f t="shared" si="21"/>
        <v>0.42995471992214346</v>
      </c>
      <c r="N45" s="600"/>
      <c r="O45" s="423">
        <f t="shared" si="2"/>
        <v>3.9922809867815802E-2</v>
      </c>
      <c r="P45" s="422">
        <f t="shared" si="3"/>
        <v>0.32050762780700087</v>
      </c>
      <c r="Q45" s="424">
        <f t="shared" si="6"/>
        <v>2682986.9802919338</v>
      </c>
    </row>
    <row r="46" spans="1:17" ht="28.8" x14ac:dyDescent="0.3">
      <c r="A46" s="438">
        <v>10</v>
      </c>
      <c r="B46" s="447" t="s">
        <v>134</v>
      </c>
      <c r="C46" s="446">
        <f t="shared" si="29"/>
        <v>2.1899999999999996E-2</v>
      </c>
      <c r="D46" s="446">
        <f t="shared" si="29"/>
        <v>2.0128332885260069E-2</v>
      </c>
      <c r="E46" s="446">
        <f t="shared" si="29"/>
        <v>2.0823224535887558E-2</v>
      </c>
      <c r="F46" s="446">
        <f t="shared" si="29"/>
        <v>2.0185135412797463E-2</v>
      </c>
      <c r="G46" s="446">
        <f t="shared" si="29"/>
        <v>2.0484898534174286E-2</v>
      </c>
      <c r="H46" s="446">
        <f t="shared" si="24"/>
        <v>0</v>
      </c>
      <c r="I46" s="446">
        <f t="shared" si="29"/>
        <v>1.9646978168596983E-2</v>
      </c>
      <c r="J46" s="446">
        <f t="shared" si="29"/>
        <v>2.0593523405481866E-2</v>
      </c>
      <c r="K46" s="446">
        <f t="shared" si="29"/>
        <v>2.1262919503970506E-2</v>
      </c>
      <c r="L46" s="446">
        <f t="shared" si="29"/>
        <v>2.0877408682342943E-2</v>
      </c>
      <c r="M46" s="601">
        <f t="shared" si="21"/>
        <v>2.0604455140634491E-2</v>
      </c>
      <c r="N46" s="601"/>
      <c r="O46" s="448">
        <f t="shared" si="2"/>
        <v>1.9131962201937116E-3</v>
      </c>
      <c r="P46" s="446">
        <f t="shared" si="3"/>
        <v>1.5359489577359128E-2</v>
      </c>
      <c r="Q46" s="449">
        <f t="shared" si="6"/>
        <v>128575.13202400002</v>
      </c>
    </row>
    <row r="47" spans="1:17" ht="18" x14ac:dyDescent="0.3">
      <c r="A47" s="450"/>
      <c r="B47" s="450" t="s">
        <v>60</v>
      </c>
      <c r="C47" s="410">
        <f t="shared" ref="C47:L47" si="30">SUM(C9,C16,C25,C30,C33,C38,C46)</f>
        <v>6.0642763875408354</v>
      </c>
      <c r="D47" s="410">
        <f t="shared" si="30"/>
        <v>6.4157539214028949</v>
      </c>
      <c r="E47" s="410">
        <f t="shared" si="30"/>
        <v>9.313735666960504</v>
      </c>
      <c r="F47" s="410">
        <f t="shared" si="30"/>
        <v>10.807380451107226</v>
      </c>
      <c r="G47" s="410">
        <f t="shared" si="30"/>
        <v>11.243175065184834</v>
      </c>
      <c r="H47" s="410">
        <f t="shared" si="30"/>
        <v>0</v>
      </c>
      <c r="I47" s="410">
        <f t="shared" si="30"/>
        <v>13.1521218943889</v>
      </c>
      <c r="J47" s="410">
        <f t="shared" si="30"/>
        <v>12.805011767389683</v>
      </c>
      <c r="K47" s="410">
        <f t="shared" si="30"/>
        <v>14.651251845123571</v>
      </c>
      <c r="L47" s="410">
        <f t="shared" si="30"/>
        <v>18.147487729069777</v>
      </c>
      <c r="M47" s="602">
        <f t="shared" si="21"/>
        <v>10.769650767211052</v>
      </c>
      <c r="N47" s="602"/>
      <c r="O47" s="411">
        <f t="shared" si="2"/>
        <v>1</v>
      </c>
      <c r="P47" s="410">
        <f t="shared" si="3"/>
        <v>8.0281831080577692</v>
      </c>
      <c r="Q47" s="412">
        <f t="shared" si="6"/>
        <v>67204362.347622529</v>
      </c>
    </row>
    <row r="48" spans="1:17" x14ac:dyDescent="0.3">
      <c r="L48" t="s">
        <v>85</v>
      </c>
      <c r="N48">
        <v>10.7697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370</v>
      </c>
      <c r="M49" s="1"/>
      <c r="N49" s="461">
        <v>8371055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1.3414804598068661</v>
      </c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1.3414999999999999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8.0281831080577692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8.0282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85</v>
      </c>
      <c r="F59" s="1">
        <v>2</v>
      </c>
      <c r="G59" s="1">
        <v>65</v>
      </c>
      <c r="H59" s="1">
        <v>0</v>
      </c>
      <c r="I59" s="1">
        <v>12</v>
      </c>
      <c r="J59" s="1">
        <v>51</v>
      </c>
      <c r="K59" s="1">
        <v>0</v>
      </c>
      <c r="L59" s="1">
        <v>30</v>
      </c>
      <c r="N59" s="1">
        <f>SUM(C59:L59)</f>
        <v>299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529984.13</v>
      </c>
      <c r="E61" s="505">
        <v>543604.52</v>
      </c>
      <c r="F61" s="505">
        <v>6677.45</v>
      </c>
      <c r="G61" s="505">
        <v>411888.85</v>
      </c>
      <c r="H61" s="504">
        <v>0</v>
      </c>
      <c r="I61" s="503">
        <v>92015.17</v>
      </c>
      <c r="J61" s="505">
        <v>298231.40999999997</v>
      </c>
      <c r="K61" s="504">
        <v>0</v>
      </c>
      <c r="L61" s="505">
        <v>139403.72</v>
      </c>
      <c r="M61" s="342"/>
      <c r="N61" s="344">
        <f>SUM(C61:L61)</f>
        <v>2021805.2499999995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1">SUM(D64:D69)</f>
        <v>1.4810280000000002</v>
      </c>
      <c r="E63" s="354">
        <f t="shared" si="31"/>
        <v>1.814676</v>
      </c>
      <c r="F63" s="354">
        <f t="shared" si="31"/>
        <v>2.893208</v>
      </c>
      <c r="G63" s="354">
        <f t="shared" si="31"/>
        <v>2.582484</v>
      </c>
      <c r="H63" s="354">
        <f t="shared" si="31"/>
        <v>0</v>
      </c>
      <c r="I63" s="354">
        <f t="shared" si="31"/>
        <v>2.9004279999999998</v>
      </c>
      <c r="J63" s="354">
        <f t="shared" si="31"/>
        <v>3.7340799999999996</v>
      </c>
      <c r="K63" s="354"/>
      <c r="L63" s="354">
        <f t="shared" si="31"/>
        <v>5.2817480000000003</v>
      </c>
      <c r="M63" s="351"/>
      <c r="N63" s="352">
        <f>(C63*$C$61+D63*$D$61+E63*$E$61+F63*$F$61+G63*$G$61+H63*$H$61+I63*$I$61+J63*$J$61+K63*$K$61+L63*$L$61)/$N$61</f>
        <v>2.4587935296598324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0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2">(C64*$C$61+D64*$D$61+E64*$E$61+F64*$F$61+G64*$G$61+H64*$H$61+I64*$I$61+J64*$J$61+K64*$K$61+L64*$L$61)/$N$61</f>
        <v>1.5270790258898579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3">D64*0.04</f>
        <v>3.9727999999999999E-2</v>
      </c>
      <c r="E65" s="39">
        <f t="shared" si="33"/>
        <v>4.5776000000000004E-2</v>
      </c>
      <c r="F65" s="39">
        <f t="shared" si="33"/>
        <v>6.5407999999999994E-2</v>
      </c>
      <c r="G65" s="39">
        <f t="shared" si="33"/>
        <v>6.8783999999999998E-2</v>
      </c>
      <c r="H65" s="39">
        <f t="shared" si="33"/>
        <v>0</v>
      </c>
      <c r="I65" s="39">
        <f>0.06*I64</f>
        <v>7.3727999999999988E-2</v>
      </c>
      <c r="J65" s="39">
        <f t="shared" si="33"/>
        <v>9.577999999999999E-2</v>
      </c>
      <c r="K65" s="39"/>
      <c r="L65" s="39">
        <f t="shared" si="33"/>
        <v>0.112648</v>
      </c>
      <c r="M65" s="34"/>
      <c r="N65" s="89">
        <f t="shared" si="32"/>
        <v>6.2201648989822354E-2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3.0300000000000001E-2</v>
      </c>
      <c r="F66" s="34">
        <v>0</v>
      </c>
      <c r="G66" s="34">
        <v>4.3E-3</v>
      </c>
      <c r="H66" s="34">
        <v>0</v>
      </c>
      <c r="I66" s="34">
        <v>6.1400000000000003E-2</v>
      </c>
      <c r="J66" s="34">
        <v>3.7400000000000003E-2</v>
      </c>
      <c r="K66" s="34">
        <v>0</v>
      </c>
      <c r="L66" s="34">
        <v>0.108</v>
      </c>
      <c r="M66" s="34"/>
      <c r="N66" s="89">
        <f t="shared" si="32"/>
        <v>3.7808655509228711E-2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2"/>
        <v>0.2319237932812768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0.2336</v>
      </c>
      <c r="E68" s="34">
        <v>0.37980000000000003</v>
      </c>
      <c r="F68" s="34">
        <v>0.93400000000000005</v>
      </c>
      <c r="G68" s="34">
        <v>0.53990000000000005</v>
      </c>
      <c r="H68" s="34">
        <v>0</v>
      </c>
      <c r="I68" s="34">
        <v>0.89600000000000002</v>
      </c>
      <c r="J68" s="34">
        <v>0.90959999999999996</v>
      </c>
      <c r="K68" s="34">
        <v>0</v>
      </c>
      <c r="L68" s="34">
        <v>1.8945000000000001</v>
      </c>
      <c r="M68" s="34"/>
      <c r="N68" s="89">
        <f t="shared" si="32"/>
        <v>0.58200365652181396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2"/>
        <v>1.7776749467833267E-2</v>
      </c>
    </row>
    <row r="70" spans="1:14" ht="28.8" x14ac:dyDescent="0.3">
      <c r="A70" s="349">
        <v>5</v>
      </c>
      <c r="B70" s="353" t="s">
        <v>71</v>
      </c>
      <c r="C70" s="354">
        <f t="shared" ref="C70:J70" si="34">SUM(C71:C73,C77:C78)</f>
        <v>0</v>
      </c>
      <c r="D70" s="354">
        <f t="shared" si="34"/>
        <v>3.3031633043999999</v>
      </c>
      <c r="E70" s="354">
        <f t="shared" si="34"/>
        <v>4.9372391899000005</v>
      </c>
      <c r="F70" s="354">
        <f t="shared" si="34"/>
        <v>4.9372391899000005</v>
      </c>
      <c r="G70" s="354">
        <f t="shared" si="34"/>
        <v>4.9372391899000005</v>
      </c>
      <c r="H70" s="354">
        <f t="shared" si="34"/>
        <v>0</v>
      </c>
      <c r="I70" s="354">
        <f t="shared" si="34"/>
        <v>5.3914852719999997</v>
      </c>
      <c r="J70" s="354">
        <f t="shared" si="34"/>
        <v>4.9372391899000005</v>
      </c>
      <c r="K70" s="354"/>
      <c r="L70" s="354">
        <f>SUM(L71:L73,L77:L78)</f>
        <v>4.9372391899000005</v>
      </c>
      <c r="M70" s="351"/>
      <c r="N70" s="352">
        <f t="shared" si="32"/>
        <v>4.529565524959013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1.8308</v>
      </c>
      <c r="E71" s="34">
        <v>2.6543000000000001</v>
      </c>
      <c r="F71" s="34">
        <v>2.6543000000000001</v>
      </c>
      <c r="G71" s="34">
        <v>2.6543000000000001</v>
      </c>
      <c r="H71" s="34">
        <v>0</v>
      </c>
      <c r="I71" s="34">
        <v>2.9039999999999999</v>
      </c>
      <c r="J71" s="34">
        <v>2.6543000000000001</v>
      </c>
      <c r="K71" s="34">
        <v>0</v>
      </c>
      <c r="L71" s="34">
        <v>2.6543000000000001</v>
      </c>
      <c r="M71" s="39"/>
      <c r="N71" s="89">
        <f t="shared" si="32"/>
        <v>2.4497967506855569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0.77606330440000004</v>
      </c>
      <c r="E72" s="39">
        <f t="shared" ref="E72:J72" si="35">E71*0.423893</f>
        <v>1.1251391899000001</v>
      </c>
      <c r="F72" s="39">
        <f t="shared" si="35"/>
        <v>1.1251391899000001</v>
      </c>
      <c r="G72" s="39">
        <f t="shared" si="35"/>
        <v>1.1251391899000001</v>
      </c>
      <c r="H72" s="39">
        <f t="shared" si="35"/>
        <v>0</v>
      </c>
      <c r="I72" s="39">
        <f t="shared" si="35"/>
        <v>1.2309852720000001</v>
      </c>
      <c r="J72" s="39">
        <f t="shared" si="35"/>
        <v>1.1251391899000001</v>
      </c>
      <c r="K72" s="39"/>
      <c r="L72" s="39">
        <f t="shared" ref="L72" si="36">L71*0.423893</f>
        <v>1.1251391899000001</v>
      </c>
      <c r="M72" s="39"/>
      <c r="N72" s="89">
        <f t="shared" si="32"/>
        <v>1.038451694038353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0.47830000000000006</v>
      </c>
      <c r="E73" s="43">
        <f t="shared" si="37"/>
        <v>0.83189999999999997</v>
      </c>
      <c r="F73" s="43">
        <f t="shared" ref="F73:H73" si="39">SUM(F74:F76)</f>
        <v>0.83189999999999997</v>
      </c>
      <c r="G73" s="43">
        <f t="shared" si="39"/>
        <v>0.83189999999999997</v>
      </c>
      <c r="H73" s="43">
        <f t="shared" si="39"/>
        <v>0</v>
      </c>
      <c r="I73" s="43">
        <f t="shared" si="37"/>
        <v>0.90059999999999996</v>
      </c>
      <c r="J73" s="43">
        <f t="shared" si="37"/>
        <v>0.83189999999999997</v>
      </c>
      <c r="K73" s="43"/>
      <c r="L73" s="43">
        <f t="shared" ref="L73" si="40">SUM(L74:L76)</f>
        <v>0.83189999999999997</v>
      </c>
      <c r="M73" s="43"/>
      <c r="N73" s="75">
        <f t="shared" si="32"/>
        <v>0.74233600950734513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0.42720000000000002</v>
      </c>
      <c r="E74" s="34">
        <v>0.74309999999999998</v>
      </c>
      <c r="F74" s="34">
        <v>0.74309999999999998</v>
      </c>
      <c r="G74" s="34">
        <v>0.74309999999999998</v>
      </c>
      <c r="H74" s="34">
        <v>0</v>
      </c>
      <c r="I74" s="34">
        <v>0.80820000000000003</v>
      </c>
      <c r="J74" s="34">
        <v>0.74309999999999998</v>
      </c>
      <c r="K74" s="34">
        <v>0</v>
      </c>
      <c r="L74" s="34">
        <v>0.74309999999999998</v>
      </c>
      <c r="M74" s="39"/>
      <c r="N74" s="89">
        <f t="shared" si="32"/>
        <v>0.6632546246355826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4.53E-2</v>
      </c>
      <c r="E75" s="34">
        <v>7.8799999999999995E-2</v>
      </c>
      <c r="F75" s="34">
        <v>7.8799999999999995E-2</v>
      </c>
      <c r="G75" s="34">
        <v>7.8799999999999995E-2</v>
      </c>
      <c r="H75" s="34">
        <v>0</v>
      </c>
      <c r="I75" s="34">
        <v>8.2000000000000003E-2</v>
      </c>
      <c r="J75" s="34">
        <v>7.8799999999999995E-2</v>
      </c>
      <c r="K75" s="34">
        <v>0</v>
      </c>
      <c r="L75" s="34">
        <v>7.8799999999999995E-2</v>
      </c>
      <c r="M75" s="39"/>
      <c r="N75" s="89">
        <f t="shared" si="32"/>
        <v>7.0164143598400508E-2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5.7999999999999996E-3</v>
      </c>
      <c r="E76" s="34">
        <v>0.01</v>
      </c>
      <c r="F76" s="34">
        <v>0.01</v>
      </c>
      <c r="G76" s="34">
        <v>0.01</v>
      </c>
      <c r="H76" s="34">
        <v>0</v>
      </c>
      <c r="I76" s="34">
        <v>1.04E-2</v>
      </c>
      <c r="J76" s="34">
        <v>0.01</v>
      </c>
      <c r="K76" s="34">
        <v>0</v>
      </c>
      <c r="L76" s="34">
        <v>0.01</v>
      </c>
      <c r="M76" s="39"/>
      <c r="N76" s="89">
        <f t="shared" si="32"/>
        <v>8.9172412733620129E-3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0.16320000000000001</v>
      </c>
      <c r="E77" s="34">
        <v>0.24640000000000001</v>
      </c>
      <c r="F77" s="34">
        <v>0.24640000000000001</v>
      </c>
      <c r="G77" s="34">
        <v>0.24640000000000001</v>
      </c>
      <c r="H77" s="34">
        <v>0</v>
      </c>
      <c r="I77" s="34">
        <v>0.26889999999999997</v>
      </c>
      <c r="J77" s="34">
        <v>0.24640000000000001</v>
      </c>
      <c r="K77" s="34">
        <v>0</v>
      </c>
      <c r="L77" s="34">
        <v>0.24640000000000001</v>
      </c>
      <c r="M77" s="39"/>
      <c r="N77" s="89">
        <f t="shared" si="32"/>
        <v>0.2256144479340926</v>
      </c>
    </row>
    <row r="78" spans="1:14" x14ac:dyDescent="0.3">
      <c r="A78" s="595"/>
      <c r="B78" t="s">
        <v>117</v>
      </c>
      <c r="C78" s="34">
        <v>0</v>
      </c>
      <c r="D78" s="34">
        <v>5.4800000000000001E-2</v>
      </c>
      <c r="E78" s="34">
        <v>7.9500000000000001E-2</v>
      </c>
      <c r="F78" s="34">
        <v>7.9500000000000001E-2</v>
      </c>
      <c r="G78" s="34">
        <v>7.9500000000000001E-2</v>
      </c>
      <c r="H78" s="34">
        <v>0</v>
      </c>
      <c r="I78" s="34">
        <v>8.6999999999999994E-2</v>
      </c>
      <c r="J78" s="34">
        <v>7.9500000000000001E-2</v>
      </c>
      <c r="K78" s="34">
        <v>0</v>
      </c>
      <c r="L78" s="34">
        <v>7.9500000000000001E-2</v>
      </c>
      <c r="M78" s="39"/>
      <c r="N78" s="89">
        <f t="shared" si="32"/>
        <v>7.3366622793664238E-2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0.40569999999999995</v>
      </c>
      <c r="E79" s="354">
        <f t="shared" ref="E79:J79" si="41">SUM(E80:E82)</f>
        <v>0.49849999999999994</v>
      </c>
      <c r="F79" s="354">
        <f t="shared" si="41"/>
        <v>0.49849999999999994</v>
      </c>
      <c r="G79" s="354">
        <f t="shared" si="41"/>
        <v>0.49849999999999994</v>
      </c>
      <c r="H79" s="354">
        <f t="shared" si="41"/>
        <v>0</v>
      </c>
      <c r="I79" s="354">
        <f t="shared" si="41"/>
        <v>1.0971</v>
      </c>
      <c r="J79" s="354">
        <f t="shared" si="41"/>
        <v>0.49849999999999994</v>
      </c>
      <c r="K79" s="354"/>
      <c r="L79" s="354">
        <f t="shared" ref="L79" si="42">SUM(L80:L82)</f>
        <v>0.49849999999999994</v>
      </c>
      <c r="M79" s="354"/>
      <c r="N79" s="352">
        <f t="shared" si="32"/>
        <v>0.50141707299602667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0.18759999999999999</v>
      </c>
      <c r="E80" s="34">
        <v>0.28039999999999998</v>
      </c>
      <c r="F80" s="34">
        <v>0.28039999999999998</v>
      </c>
      <c r="G80" s="34">
        <v>0.28039999999999998</v>
      </c>
      <c r="H80" s="34">
        <v>0</v>
      </c>
      <c r="I80" s="34">
        <v>0.30620000000000003</v>
      </c>
      <c r="J80" s="34">
        <v>0.28039999999999998</v>
      </c>
      <c r="K80" s="34">
        <v>0</v>
      </c>
      <c r="L80" s="34">
        <v>0.28039999999999998</v>
      </c>
      <c r="M80" s="39"/>
      <c r="N80" s="89">
        <f t="shared" si="32"/>
        <v>0.25724814802118057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0.21809999999999999</v>
      </c>
      <c r="E81" s="34">
        <v>0.21809999999999999</v>
      </c>
      <c r="F81" s="34">
        <v>0.21809999999999999</v>
      </c>
      <c r="G81" s="34">
        <v>0.21809999999999999</v>
      </c>
      <c r="H81" s="34">
        <v>0</v>
      </c>
      <c r="I81" s="34">
        <v>0.21809999999999999</v>
      </c>
      <c r="J81" s="34">
        <v>0.21809999999999999</v>
      </c>
      <c r="K81" s="34">
        <v>0</v>
      </c>
      <c r="L81" s="34">
        <v>0.21809999999999999</v>
      </c>
      <c r="M81" s="39"/>
      <c r="N81" s="89">
        <f t="shared" si="32"/>
        <v>0.21810000000000002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2"/>
        <v>2.6068924974846121E-2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2"/>
        <v>2.6068924974846121E-2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0.27989999999999998</v>
      </c>
      <c r="E84" s="354">
        <f t="shared" ref="E84:L84" si="43">SUM(E85:E86)</f>
        <v>0.46529999999999999</v>
      </c>
      <c r="F84" s="354">
        <f t="shared" si="43"/>
        <v>1.024</v>
      </c>
      <c r="G84" s="354">
        <f t="shared" si="43"/>
        <v>0.70820000000000005</v>
      </c>
      <c r="H84" s="354">
        <f t="shared" si="43"/>
        <v>0</v>
      </c>
      <c r="I84" s="354">
        <f t="shared" si="43"/>
        <v>0.99260000000000004</v>
      </c>
      <c r="J84" s="354">
        <f t="shared" si="43"/>
        <v>0.99730000000000008</v>
      </c>
      <c r="K84" s="354"/>
      <c r="L84" s="354">
        <f t="shared" si="43"/>
        <v>2.1922000000000001</v>
      </c>
      <c r="M84" s="354"/>
      <c r="N84" s="352">
        <f t="shared" si="32"/>
        <v>0.68957206013388306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0.2676</v>
      </c>
      <c r="E85" s="34">
        <v>0.44469999999999998</v>
      </c>
      <c r="F85" s="34">
        <v>0.97819999999999996</v>
      </c>
      <c r="G85" s="34">
        <v>0.67710000000000004</v>
      </c>
      <c r="H85" s="34">
        <v>0</v>
      </c>
      <c r="I85" s="34">
        <v>0.9335</v>
      </c>
      <c r="J85" s="34">
        <v>0.95320000000000005</v>
      </c>
      <c r="K85" s="34">
        <v>0</v>
      </c>
      <c r="L85" s="34">
        <v>2.0954000000000002</v>
      </c>
      <c r="M85" s="39"/>
      <c r="N85" s="89">
        <f t="shared" si="32"/>
        <v>0.65845283627194073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1.23E-2</v>
      </c>
      <c r="E86" s="34">
        <v>2.06E-2</v>
      </c>
      <c r="F86" s="34">
        <v>4.58E-2</v>
      </c>
      <c r="G86" s="34">
        <v>3.1099999999999999E-2</v>
      </c>
      <c r="H86" s="34">
        <v>0</v>
      </c>
      <c r="I86" s="34">
        <v>5.91E-2</v>
      </c>
      <c r="J86" s="34">
        <v>4.41E-2</v>
      </c>
      <c r="K86" s="34">
        <v>0</v>
      </c>
      <c r="L86" s="34">
        <v>9.6799999999999997E-2</v>
      </c>
      <c r="M86" s="39"/>
      <c r="N86" s="89">
        <f t="shared" si="32"/>
        <v>3.11192238619422E-2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0.40229999999999999</v>
      </c>
      <c r="E87" s="354">
        <f t="shared" ref="E87:L87" si="44">SUM(E88:E91)</f>
        <v>0.69780000000000009</v>
      </c>
      <c r="F87" s="354">
        <f t="shared" si="44"/>
        <v>1.3204</v>
      </c>
      <c r="G87" s="354">
        <f t="shared" si="44"/>
        <v>0.99970000000000003</v>
      </c>
      <c r="H87" s="354">
        <f t="shared" si="44"/>
        <v>0</v>
      </c>
      <c r="I87" s="354">
        <f t="shared" si="44"/>
        <v>1.2405000000000002</v>
      </c>
      <c r="J87" s="354">
        <f t="shared" si="44"/>
        <v>1.5456999999999999</v>
      </c>
      <c r="K87" s="354"/>
      <c r="L87" s="354">
        <f t="shared" si="44"/>
        <v>3.6540000000000004</v>
      </c>
      <c r="M87" s="354"/>
      <c r="N87" s="352">
        <f t="shared" si="32"/>
        <v>1.0375006888433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0.2036</v>
      </c>
      <c r="E88" s="34">
        <v>0.35310000000000002</v>
      </c>
      <c r="F88" s="34">
        <v>0.66810000000000003</v>
      </c>
      <c r="G88" s="34">
        <v>0.50590000000000002</v>
      </c>
      <c r="H88" s="34">
        <v>0</v>
      </c>
      <c r="I88" s="34">
        <v>0.62770000000000004</v>
      </c>
      <c r="J88" s="34">
        <v>0.78210000000000002</v>
      </c>
      <c r="K88" s="34">
        <v>0</v>
      </c>
      <c r="L88" s="34">
        <v>1.8489</v>
      </c>
      <c r="M88" s="39"/>
      <c r="N88" s="89">
        <f t="shared" si="32"/>
        <v>0.52499395988708619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0.1042</v>
      </c>
      <c r="E89" s="34">
        <v>0.1807</v>
      </c>
      <c r="F89" s="34">
        <v>0.34200000000000003</v>
      </c>
      <c r="G89" s="34">
        <v>0.25890000000000002</v>
      </c>
      <c r="H89" s="34">
        <v>0</v>
      </c>
      <c r="I89" s="34">
        <v>0.32129999999999997</v>
      </c>
      <c r="J89" s="34">
        <v>0.40029999999999999</v>
      </c>
      <c r="K89" s="34">
        <v>0</v>
      </c>
      <c r="L89" s="34">
        <v>0.94640000000000002</v>
      </c>
      <c r="M89" s="39"/>
      <c r="N89" s="89">
        <f t="shared" si="32"/>
        <v>0.26869728547148647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6.25E-2</v>
      </c>
      <c r="E90" s="34">
        <v>0.1085</v>
      </c>
      <c r="F90" s="34">
        <v>0.20519999999999999</v>
      </c>
      <c r="G90" s="34">
        <v>0.15540000000000001</v>
      </c>
      <c r="H90" s="34">
        <v>0</v>
      </c>
      <c r="I90" s="34">
        <v>0.1928</v>
      </c>
      <c r="J90" s="34">
        <v>0.24030000000000001</v>
      </c>
      <c r="K90" s="34">
        <v>0</v>
      </c>
      <c r="L90" s="34">
        <v>0.56799999999999995</v>
      </c>
      <c r="M90" s="39"/>
      <c r="N90" s="89">
        <f t="shared" si="32"/>
        <v>0.16127650481370551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3.2000000000000001E-2</v>
      </c>
      <c r="E91" s="34">
        <v>5.5500000000000001E-2</v>
      </c>
      <c r="F91" s="34">
        <v>0.1051</v>
      </c>
      <c r="G91" s="34">
        <v>7.9500000000000001E-2</v>
      </c>
      <c r="H91" s="34">
        <v>0</v>
      </c>
      <c r="I91" s="34">
        <v>9.8699999999999996E-2</v>
      </c>
      <c r="J91" s="34">
        <v>0.123</v>
      </c>
      <c r="K91" s="34">
        <v>0</v>
      </c>
      <c r="L91" s="34">
        <v>0.29070000000000001</v>
      </c>
      <c r="M91" s="39"/>
      <c r="N91" s="89">
        <f t="shared" si="32"/>
        <v>8.2532938671021877E-2</v>
      </c>
    </row>
    <row r="92" spans="1:16" x14ac:dyDescent="0.3">
      <c r="A92" s="349">
        <v>9</v>
      </c>
      <c r="B92" s="350" t="s">
        <v>51</v>
      </c>
      <c r="C92" s="354">
        <f t="shared" ref="C92:J92" si="45">SUM(C95,C97)</f>
        <v>0</v>
      </c>
      <c r="D92" s="354">
        <f t="shared" si="45"/>
        <v>0.49952706308269917</v>
      </c>
      <c r="E92" s="354">
        <f t="shared" si="45"/>
        <v>0.71572091017441331</v>
      </c>
      <c r="F92" s="354">
        <f t="shared" si="45"/>
        <v>0.9079602987504134</v>
      </c>
      <c r="G92" s="354">
        <f t="shared" si="45"/>
        <v>0.81662074551841335</v>
      </c>
      <c r="H92" s="354">
        <f t="shared" si="45"/>
        <v>0</v>
      </c>
      <c r="I92" s="354">
        <f t="shared" si="45"/>
        <v>0.98866993182249607</v>
      </c>
      <c r="J92" s="354">
        <f t="shared" si="45"/>
        <v>0.97864091804641307</v>
      </c>
      <c r="K92" s="354"/>
      <c r="L92" s="354">
        <f>SUM(L95,L97)</f>
        <v>1.4090397418704135</v>
      </c>
      <c r="M92" s="354"/>
      <c r="N92" s="352">
        <f t="shared" si="32"/>
        <v>0.7792490653543731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-0.1265</v>
      </c>
      <c r="H93" s="507">
        <v>0</v>
      </c>
      <c r="I93" s="507">
        <v>0</v>
      </c>
      <c r="J93" s="507">
        <v>-0.20860000000000001</v>
      </c>
      <c r="K93" s="507">
        <v>0</v>
      </c>
      <c r="L93" s="507">
        <v>0</v>
      </c>
      <c r="M93" s="268"/>
      <c r="N93" s="357">
        <f t="shared" si="32"/>
        <v>-5.6541059852822137E-2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6">SUM(C87,C84,C79,C70,C63)+C93</f>
        <v>0</v>
      </c>
      <c r="D94" s="360">
        <f t="shared" si="46"/>
        <v>5.8720913043999996</v>
      </c>
      <c r="E94" s="360">
        <f t="shared" si="46"/>
        <v>8.4135151899</v>
      </c>
      <c r="F94" s="360">
        <f t="shared" si="46"/>
        <v>10.673347189900001</v>
      </c>
      <c r="G94" s="360">
        <f t="shared" si="46"/>
        <v>9.5996231899000009</v>
      </c>
      <c r="H94" s="360">
        <f t="shared" si="46"/>
        <v>0</v>
      </c>
      <c r="I94" s="360">
        <f t="shared" si="46"/>
        <v>11.622113272</v>
      </c>
      <c r="J94" s="360">
        <f t="shared" si="46"/>
        <v>11.504219189899999</v>
      </c>
      <c r="K94" s="360">
        <f t="shared" si="46"/>
        <v>0</v>
      </c>
      <c r="L94" s="360">
        <f t="shared" si="46"/>
        <v>16.563687189900001</v>
      </c>
      <c r="M94" s="361"/>
      <c r="N94" s="455">
        <f t="shared" si="32"/>
        <v>9.1603078167392322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7">SUM(C96:C96)</f>
        <v>0</v>
      </c>
      <c r="D95" s="354">
        <f t="shared" si="47"/>
        <v>0.1223332781445652</v>
      </c>
      <c r="E95" s="354">
        <f t="shared" si="47"/>
        <v>0.17527876195118672</v>
      </c>
      <c r="F95" s="354">
        <f t="shared" si="47"/>
        <v>0.22235784200718672</v>
      </c>
      <c r="G95" s="354">
        <f t="shared" si="47"/>
        <v>0.19998894991518673</v>
      </c>
      <c r="H95" s="354">
        <f t="shared" si="47"/>
        <v>0</v>
      </c>
      <c r="I95" s="354">
        <f t="shared" si="47"/>
        <v>0.24212348579557602</v>
      </c>
      <c r="J95" s="354">
        <f t="shared" si="47"/>
        <v>0.23966739838318668</v>
      </c>
      <c r="K95" s="354"/>
      <c r="L95" s="354">
        <f>SUM(L96:L96)</f>
        <v>0.34507129522718671</v>
      </c>
      <c r="M95" s="354"/>
      <c r="N95" s="352">
        <f t="shared" si="32"/>
        <v>0.19083669274612841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8">0.020833*D94</f>
        <v>0.1223332781445652</v>
      </c>
      <c r="E96" s="246">
        <f t="shared" si="48"/>
        <v>0.17527876195118672</v>
      </c>
      <c r="F96" s="246">
        <f t="shared" si="48"/>
        <v>0.22235784200718672</v>
      </c>
      <c r="G96" s="246">
        <f t="shared" si="48"/>
        <v>0.19998894991518673</v>
      </c>
      <c r="H96" s="246">
        <f t="shared" si="48"/>
        <v>0</v>
      </c>
      <c r="I96" s="246">
        <f t="shared" si="48"/>
        <v>0.24212348579557602</v>
      </c>
      <c r="J96" s="246">
        <f t="shared" si="48"/>
        <v>0.23966739838318668</v>
      </c>
      <c r="K96" s="34"/>
      <c r="L96" s="246">
        <f t="shared" si="48"/>
        <v>0.34507129522718671</v>
      </c>
      <c r="M96" s="39"/>
      <c r="N96" s="246">
        <f t="shared" si="32"/>
        <v>0.19083669274612841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9">SUM(D98,D99)</f>
        <v>0.37719378493813399</v>
      </c>
      <c r="E97" s="354">
        <f t="shared" si="49"/>
        <v>0.54044214822322656</v>
      </c>
      <c r="F97" s="354">
        <f t="shared" si="49"/>
        <v>0.68560245674322662</v>
      </c>
      <c r="G97" s="354">
        <f t="shared" si="49"/>
        <v>0.61663179560322656</v>
      </c>
      <c r="H97" s="354">
        <f t="shared" si="49"/>
        <v>0</v>
      </c>
      <c r="I97" s="354">
        <f t="shared" si="49"/>
        <v>0.74654644602692</v>
      </c>
      <c r="J97" s="354">
        <f t="shared" si="49"/>
        <v>0.73897351966322644</v>
      </c>
      <c r="K97" s="354"/>
      <c r="L97" s="354">
        <f t="shared" si="49"/>
        <v>1.0639684466432267</v>
      </c>
      <c r="M97" s="354"/>
      <c r="N97" s="352">
        <f t="shared" si="32"/>
        <v>0.58841237260824464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0">D96</f>
        <v>0.1223332781445652</v>
      </c>
      <c r="E98" s="39">
        <f t="shared" si="50"/>
        <v>0.17527876195118672</v>
      </c>
      <c r="F98" s="39">
        <f t="shared" si="50"/>
        <v>0.22235784200718672</v>
      </c>
      <c r="G98" s="39">
        <f t="shared" si="50"/>
        <v>0.19998894991518673</v>
      </c>
      <c r="H98" s="39">
        <f t="shared" si="50"/>
        <v>0</v>
      </c>
      <c r="I98" s="39">
        <f t="shared" si="50"/>
        <v>0.24212348579557602</v>
      </c>
      <c r="J98" s="39">
        <f t="shared" si="50"/>
        <v>0.23966739838318668</v>
      </c>
      <c r="K98" s="39"/>
      <c r="L98" s="39">
        <f t="shared" si="50"/>
        <v>0.34507129522718671</v>
      </c>
      <c r="M98" s="39"/>
      <c r="N98" s="246">
        <f t="shared" si="32"/>
        <v>0.19083669274612841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1">0.043402*D94</f>
        <v>0.25486050679356881</v>
      </c>
      <c r="E99" s="246">
        <f t="shared" si="51"/>
        <v>0.36516338627203981</v>
      </c>
      <c r="F99" s="246">
        <f t="shared" si="51"/>
        <v>0.46324461473603989</v>
      </c>
      <c r="G99" s="246">
        <f t="shared" si="51"/>
        <v>0.41664284568803989</v>
      </c>
      <c r="H99" s="246">
        <f t="shared" si="51"/>
        <v>0</v>
      </c>
      <c r="I99" s="246">
        <f t="shared" si="51"/>
        <v>0.50442296023134403</v>
      </c>
      <c r="J99" s="246">
        <f t="shared" si="51"/>
        <v>0.49930612128003976</v>
      </c>
      <c r="K99" s="34"/>
      <c r="L99" s="246">
        <f t="shared" si="51"/>
        <v>0.71889715141603994</v>
      </c>
      <c r="M99" s="39"/>
      <c r="N99" s="246">
        <f t="shared" si="32"/>
        <v>0.39757567986211623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1.9199999999999998E-2</v>
      </c>
      <c r="E100" s="509">
        <v>1.9199999999999998E-2</v>
      </c>
      <c r="F100" s="509">
        <v>1.9199999999999998E-2</v>
      </c>
      <c r="G100" s="509">
        <v>1.9199999999999998E-2</v>
      </c>
      <c r="H100" s="509">
        <v>0</v>
      </c>
      <c r="I100" s="509">
        <v>1.9199999999999998E-2</v>
      </c>
      <c r="J100" s="509">
        <v>1.9199999999999998E-2</v>
      </c>
      <c r="K100" s="509">
        <v>0</v>
      </c>
      <c r="L100" s="509">
        <v>1.9199999999999998E-2</v>
      </c>
      <c r="M100" s="367"/>
      <c r="N100" s="368">
        <f t="shared" si="32"/>
        <v>1.9200000000000002E-2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6.3908183674826988</v>
      </c>
      <c r="E101" s="340">
        <f t="shared" ref="E101:L101" si="52">SUM(E92,E94,E100)</f>
        <v>9.148436100074413</v>
      </c>
      <c r="F101" s="340">
        <f t="shared" si="52"/>
        <v>11.600507488650415</v>
      </c>
      <c r="G101" s="340">
        <f t="shared" si="52"/>
        <v>10.435443935418414</v>
      </c>
      <c r="H101" s="340">
        <f t="shared" si="52"/>
        <v>0</v>
      </c>
      <c r="I101" s="340">
        <f t="shared" si="52"/>
        <v>12.629983203822496</v>
      </c>
      <c r="J101" s="340">
        <f t="shared" si="52"/>
        <v>12.502060107946411</v>
      </c>
      <c r="K101" s="340">
        <f t="shared" si="52"/>
        <v>0</v>
      </c>
      <c r="L101" s="340">
        <f t="shared" si="52"/>
        <v>17.991926931770415</v>
      </c>
      <c r="M101" s="356"/>
      <c r="N101" s="467">
        <f t="shared" si="32"/>
        <v>9.9587568820936045</v>
      </c>
      <c r="O101" s="335" t="s">
        <v>367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0.30869219032209677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93</v>
      </c>
      <c r="F107" s="1">
        <v>3</v>
      </c>
      <c r="G107" s="1">
        <v>67</v>
      </c>
      <c r="H107" s="1">
        <v>0</v>
      </c>
      <c r="I107" s="1">
        <v>7</v>
      </c>
      <c r="J107" s="1">
        <v>69</v>
      </c>
      <c r="K107" s="1">
        <v>15</v>
      </c>
      <c r="L107" s="1">
        <v>41</v>
      </c>
      <c r="N107" s="1">
        <f>SUM(C107:L107)</f>
        <v>324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273723.65000000002</v>
      </c>
      <c r="E109" s="505">
        <v>641712.79</v>
      </c>
      <c r="F109" s="505">
        <v>15856.24</v>
      </c>
      <c r="G109" s="505">
        <v>330635.27</v>
      </c>
      <c r="H109" s="504">
        <v>0</v>
      </c>
      <c r="I109" s="503">
        <v>43156.17</v>
      </c>
      <c r="J109" s="505">
        <v>412569.19</v>
      </c>
      <c r="K109" s="505">
        <v>80247.61</v>
      </c>
      <c r="L109" s="505">
        <v>221741.58</v>
      </c>
      <c r="M109" s="342"/>
      <c r="N109" s="344">
        <f>SUM(C109:L109)</f>
        <v>2019642.5000000002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3">SUM(D112:D117)</f>
        <v>1.490532</v>
      </c>
      <c r="E111" s="354">
        <f t="shared" si="53"/>
        <v>1.80928</v>
      </c>
      <c r="F111" s="354">
        <f t="shared" si="53"/>
        <v>2.5495159999999997</v>
      </c>
      <c r="G111" s="354">
        <f t="shared" si="53"/>
        <v>2.7533879999999997</v>
      </c>
      <c r="H111" s="354"/>
      <c r="I111" s="354">
        <f t="shared" si="53"/>
        <v>3.6730800000000001</v>
      </c>
      <c r="J111" s="354">
        <f>SUM(J112:J117)</f>
        <v>3.7311880000000004</v>
      </c>
      <c r="K111" s="354">
        <f t="shared" si="53"/>
        <v>4.3501200000000004</v>
      </c>
      <c r="L111" s="354">
        <f t="shared" si="53"/>
        <v>5.3721879999999995</v>
      </c>
      <c r="M111" s="351"/>
      <c r="N111" s="352">
        <f>(C111*$C$109+D111*$D$109+E111*$E$109+F111*$F$109+G111*$G$109+H111*$H$109+I111*$I$109+J111*$J$109+K111*$K$109+L111*$L$109)/$N$109</f>
        <v>2.8510186147989853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1.728</v>
      </c>
      <c r="J112" s="34">
        <v>2.3946999999999998</v>
      </c>
      <c r="K112" s="34">
        <v>2.6779999999999999</v>
      </c>
      <c r="L112" s="34">
        <v>3.1922000000000001</v>
      </c>
      <c r="M112" s="34"/>
      <c r="N112" s="89">
        <f t="shared" ref="N112:N149" si="54">(C112*$C$109+D112*$D$109+E112*$E$109+F112*$F$109+G112*$G$109+H112*$H$109+I112*$I$109+J112*$J$109+K112*$K$109+L112*$L$109)/$N$109</f>
        <v>1.7756383274386431</v>
      </c>
    </row>
    <row r="113" spans="1:14" x14ac:dyDescent="0.3">
      <c r="A113" s="2" t="s">
        <v>4</v>
      </c>
      <c r="B113" t="s">
        <v>31</v>
      </c>
      <c r="C113" s="39">
        <f t="shared" ref="C113:L113" si="55">C112*0.04</f>
        <v>0</v>
      </c>
      <c r="D113" s="39">
        <f t="shared" si="55"/>
        <v>3.9731999999999996E-2</v>
      </c>
      <c r="E113" s="39">
        <f t="shared" si="55"/>
        <v>4.5780000000000001E-2</v>
      </c>
      <c r="F113" s="39">
        <f t="shared" si="55"/>
        <v>6.5416000000000002E-2</v>
      </c>
      <c r="G113" s="39">
        <f t="shared" si="55"/>
        <v>6.8788000000000002E-2</v>
      </c>
      <c r="H113" s="39"/>
      <c r="I113" s="39">
        <f>I112*0.06</f>
        <v>0.10367999999999999</v>
      </c>
      <c r="J113" s="39">
        <f t="shared" si="55"/>
        <v>9.5787999999999998E-2</v>
      </c>
      <c r="K113" s="39">
        <f t="shared" si="55"/>
        <v>0.10711999999999999</v>
      </c>
      <c r="L113" s="39">
        <f t="shared" si="55"/>
        <v>0.127688</v>
      </c>
      <c r="M113" s="34"/>
      <c r="N113" s="89">
        <f t="shared" si="54"/>
        <v>7.1764018861833215E-2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5.3499999999999999E-2</v>
      </c>
      <c r="F114" s="34">
        <v>0</v>
      </c>
      <c r="G114" s="34">
        <v>2.0400000000000001E-2</v>
      </c>
      <c r="H114" s="34">
        <v>0</v>
      </c>
      <c r="I114" s="34">
        <v>8.6400000000000005E-2</v>
      </c>
      <c r="J114" s="34">
        <v>6.0499999999999998E-2</v>
      </c>
      <c r="K114" s="34">
        <v>0.13389999999999999</v>
      </c>
      <c r="L114" s="34">
        <v>7.3999999999999996E-2</v>
      </c>
      <c r="M114" s="34"/>
      <c r="N114" s="89">
        <f t="shared" si="54"/>
        <v>5.4724447599018136E-2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4"/>
        <v>0.24965772000143585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0.24299999999999999</v>
      </c>
      <c r="E116" s="34">
        <v>0.35110000000000002</v>
      </c>
      <c r="F116" s="34">
        <v>0.59009999999999996</v>
      </c>
      <c r="G116" s="34">
        <v>0.6946</v>
      </c>
      <c r="H116" s="34">
        <v>0</v>
      </c>
      <c r="I116" s="34">
        <v>1.1145</v>
      </c>
      <c r="J116" s="34">
        <v>0.88329999999999997</v>
      </c>
      <c r="K116" s="34">
        <v>1.1342000000000001</v>
      </c>
      <c r="L116" s="34">
        <v>1.6278999999999999</v>
      </c>
      <c r="M116" s="34"/>
      <c r="N116" s="89">
        <f t="shared" si="54"/>
        <v>0.69088767324959743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4"/>
        <v>8.3464276484575845E-3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6">SUM(C119:C121,C125:C126)</f>
        <v>0</v>
      </c>
      <c r="D118" s="354">
        <f t="shared" si="56"/>
        <v>3.2734376583999998</v>
      </c>
      <c r="E118" s="354">
        <f t="shared" si="56"/>
        <v>5.1118745229</v>
      </c>
      <c r="F118" s="354">
        <f t="shared" si="56"/>
        <v>5.1118745229</v>
      </c>
      <c r="G118" s="354">
        <f t="shared" si="56"/>
        <v>5.1118745229</v>
      </c>
      <c r="H118" s="354"/>
      <c r="I118" s="354">
        <f>SUM(I119:I121,I125:I126)</f>
        <v>5.5819421917999996</v>
      </c>
      <c r="J118" s="354">
        <f>SUM(J119:J121,J125:J126)</f>
        <v>5.1118745229</v>
      </c>
      <c r="K118" s="354">
        <f>SUM(K119:K121,K125:K126)</f>
        <v>5.1118745229</v>
      </c>
      <c r="L118" s="354">
        <f>SUM(L119:L121,L125:L126)</f>
        <v>5.1118745229</v>
      </c>
      <c r="M118" s="351"/>
      <c r="N118" s="352">
        <f t="shared" si="54"/>
        <v>4.8727543179058266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1.8088</v>
      </c>
      <c r="E119" s="34">
        <v>2.7353000000000001</v>
      </c>
      <c r="F119" s="34">
        <v>2.7353000000000001</v>
      </c>
      <c r="G119" s="34">
        <v>2.7353000000000001</v>
      </c>
      <c r="H119" s="34">
        <v>0</v>
      </c>
      <c r="I119" s="34">
        <v>2.9925999999999999</v>
      </c>
      <c r="J119" s="34">
        <v>2.7353000000000001</v>
      </c>
      <c r="K119" s="34">
        <v>2.7353000000000001</v>
      </c>
      <c r="L119" s="34">
        <v>2.7353000000000001</v>
      </c>
      <c r="M119" s="39"/>
      <c r="N119" s="89">
        <f t="shared" si="54"/>
        <v>2.6152288095868448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0.76673765839999997</v>
      </c>
      <c r="E120" s="39">
        <f t="shared" ref="E120:L120" si="57">E119*0.423893</f>
        <v>1.1594745229000001</v>
      </c>
      <c r="F120" s="39">
        <f t="shared" si="57"/>
        <v>1.1594745229000001</v>
      </c>
      <c r="G120" s="39">
        <f t="shared" si="57"/>
        <v>1.1594745229000001</v>
      </c>
      <c r="H120" s="39"/>
      <c r="I120" s="39">
        <f t="shared" si="57"/>
        <v>1.2685421917999999</v>
      </c>
      <c r="J120" s="39">
        <f t="shared" si="57"/>
        <v>1.1594745229000001</v>
      </c>
      <c r="K120" s="39">
        <f t="shared" si="57"/>
        <v>1.1594745229000001</v>
      </c>
      <c r="L120" s="39">
        <f t="shared" si="57"/>
        <v>1.1594745229000001</v>
      </c>
      <c r="M120" s="39"/>
      <c r="N120" s="89">
        <f t="shared" si="54"/>
        <v>1.1085771857821964</v>
      </c>
    </row>
    <row r="121" spans="1:14" x14ac:dyDescent="0.3">
      <c r="A121" s="280" t="s">
        <v>8</v>
      </c>
      <c r="B121" s="1" t="s">
        <v>35</v>
      </c>
      <c r="C121" s="43">
        <f t="shared" ref="C121:G121" si="58">SUM(C122:C124)</f>
        <v>0</v>
      </c>
      <c r="D121" s="43">
        <f t="shared" ref="D121" si="59">SUM(D122:D124)</f>
        <v>0.48180000000000001</v>
      </c>
      <c r="E121" s="43">
        <f t="shared" si="58"/>
        <v>0.87970000000000015</v>
      </c>
      <c r="F121" s="43">
        <f t="shared" si="58"/>
        <v>0.87970000000000015</v>
      </c>
      <c r="G121" s="43">
        <f t="shared" si="58"/>
        <v>0.87970000000000015</v>
      </c>
      <c r="H121" s="43"/>
      <c r="I121" s="43">
        <f>SUM(I122:I124)</f>
        <v>0.95240000000000002</v>
      </c>
      <c r="J121" s="43">
        <f t="shared" ref="J121:L121" si="60">SUM(J122:J124)</f>
        <v>0.87970000000000015</v>
      </c>
      <c r="K121" s="43">
        <f t="shared" si="60"/>
        <v>0.87970000000000015</v>
      </c>
      <c r="L121" s="43">
        <f t="shared" si="60"/>
        <v>0.87970000000000015</v>
      </c>
      <c r="M121" s="43"/>
      <c r="N121" s="75">
        <f t="shared" si="54"/>
        <v>0.82732578685287128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0.4304</v>
      </c>
      <c r="E122" s="34">
        <v>0.78580000000000005</v>
      </c>
      <c r="F122" s="34">
        <v>0.78580000000000005</v>
      </c>
      <c r="G122" s="34">
        <v>0.78580000000000005</v>
      </c>
      <c r="H122" s="34">
        <v>0</v>
      </c>
      <c r="I122" s="34">
        <v>0.85470000000000002</v>
      </c>
      <c r="J122" s="34">
        <v>0.78580000000000005</v>
      </c>
      <c r="K122" s="34">
        <v>0.78580000000000005</v>
      </c>
      <c r="L122" s="34">
        <v>0.78580000000000005</v>
      </c>
      <c r="M122" s="39"/>
      <c r="N122" s="89">
        <f t="shared" si="54"/>
        <v>0.73910464421450817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4.5600000000000002E-2</v>
      </c>
      <c r="E123" s="34">
        <v>8.3299999999999999E-2</v>
      </c>
      <c r="F123" s="34">
        <v>8.3299999999999999E-2</v>
      </c>
      <c r="G123" s="34">
        <v>8.3299999999999999E-2</v>
      </c>
      <c r="H123" s="34">
        <v>0</v>
      </c>
      <c r="I123" s="34">
        <v>8.6699999999999999E-2</v>
      </c>
      <c r="J123" s="34">
        <v>8.3299999999999999E-2</v>
      </c>
      <c r="K123" s="34">
        <v>8.3299999999999999E-2</v>
      </c>
      <c r="L123" s="34">
        <v>8.3299999999999999E-2</v>
      </c>
      <c r="M123" s="39"/>
      <c r="N123" s="89">
        <f t="shared" si="54"/>
        <v>7.826314291910573E-2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5.7999999999999996E-3</v>
      </c>
      <c r="E124" s="34">
        <v>1.06E-2</v>
      </c>
      <c r="F124" s="34">
        <v>1.06E-2</v>
      </c>
      <c r="G124" s="34">
        <v>1.06E-2</v>
      </c>
      <c r="H124" s="34">
        <v>0</v>
      </c>
      <c r="I124" s="34">
        <v>1.0999999999999999E-2</v>
      </c>
      <c r="J124" s="34">
        <v>1.06E-2</v>
      </c>
      <c r="K124" s="34">
        <v>1.06E-2</v>
      </c>
      <c r="L124" s="34">
        <v>1.06E-2</v>
      </c>
      <c r="M124" s="39"/>
      <c r="N124" s="89">
        <f t="shared" si="54"/>
        <v>9.9579997192572444E-3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0.16189999999999999</v>
      </c>
      <c r="E125" s="34">
        <v>0.2555</v>
      </c>
      <c r="F125" s="34">
        <v>0.2555</v>
      </c>
      <c r="G125" s="34">
        <v>0.2555</v>
      </c>
      <c r="H125" s="34">
        <v>0</v>
      </c>
      <c r="I125" s="34">
        <v>0.27879999999999999</v>
      </c>
      <c r="J125" s="34">
        <v>0.2555</v>
      </c>
      <c r="K125" s="34">
        <v>0.2555</v>
      </c>
      <c r="L125" s="34">
        <v>0.2555</v>
      </c>
      <c r="M125" s="39"/>
      <c r="N125" s="89">
        <f t="shared" si="54"/>
        <v>0.24331220197188361</v>
      </c>
    </row>
    <row r="126" spans="1:14" x14ac:dyDescent="0.3">
      <c r="A126" s="595"/>
      <c r="B126" t="s">
        <v>117</v>
      </c>
      <c r="C126" s="34">
        <v>0</v>
      </c>
      <c r="D126" s="34">
        <v>5.4199999999999998E-2</v>
      </c>
      <c r="E126" s="34">
        <v>8.1900000000000001E-2</v>
      </c>
      <c r="F126" s="34">
        <v>8.1900000000000001E-2</v>
      </c>
      <c r="G126" s="34">
        <v>8.1900000000000001E-2</v>
      </c>
      <c r="H126" s="34">
        <v>0</v>
      </c>
      <c r="I126" s="34">
        <v>8.9599999999999999E-2</v>
      </c>
      <c r="J126" s="34">
        <v>8.1900000000000001E-2</v>
      </c>
      <c r="K126" s="34">
        <v>8.1900000000000001E-2</v>
      </c>
      <c r="L126" s="34">
        <v>8.1900000000000001E-2</v>
      </c>
      <c r="M126" s="39"/>
      <c r="N126" s="89">
        <f t="shared" si="54"/>
        <v>7.8310333712030722E-2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0.39119999999999999</v>
      </c>
      <c r="E127" s="354">
        <f t="shared" ref="E127:G127" si="61">SUM(E128:E130)</f>
        <v>0.49560000000000004</v>
      </c>
      <c r="F127" s="354">
        <f t="shared" si="61"/>
        <v>0.49560000000000004</v>
      </c>
      <c r="G127" s="354">
        <f t="shared" si="61"/>
        <v>0.49560000000000004</v>
      </c>
      <c r="H127" s="354"/>
      <c r="I127" s="354">
        <f>SUM(I128:I130)</f>
        <v>1.0951</v>
      </c>
      <c r="J127" s="354">
        <f t="shared" ref="J127:L127" si="62">SUM(J128:J130)</f>
        <v>0.49560000000000004</v>
      </c>
      <c r="K127" s="354">
        <f t="shared" si="62"/>
        <v>0.49560000000000004</v>
      </c>
      <c r="L127" s="354">
        <f t="shared" si="62"/>
        <v>0.49560000000000004</v>
      </c>
      <c r="M127" s="354"/>
      <c r="N127" s="352">
        <f t="shared" si="54"/>
        <v>0.49426083965602824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0.18590000000000001</v>
      </c>
      <c r="E128" s="34">
        <v>0.2903</v>
      </c>
      <c r="F128" s="34">
        <v>0.2903</v>
      </c>
      <c r="G128" s="34">
        <v>0.2903</v>
      </c>
      <c r="H128" s="34">
        <v>0</v>
      </c>
      <c r="I128" s="34">
        <v>0.317</v>
      </c>
      <c r="J128" s="34">
        <v>0.2903</v>
      </c>
      <c r="K128" s="34">
        <v>0.2903</v>
      </c>
      <c r="L128" s="34">
        <v>0.2903</v>
      </c>
      <c r="M128" s="39"/>
      <c r="N128" s="89">
        <f t="shared" si="54"/>
        <v>0.27672112189607811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0.20530000000000001</v>
      </c>
      <c r="E129" s="34">
        <v>0.20530000000000001</v>
      </c>
      <c r="F129" s="34">
        <v>0.20530000000000001</v>
      </c>
      <c r="G129" s="34">
        <v>0.20530000000000001</v>
      </c>
      <c r="H129" s="34">
        <v>0</v>
      </c>
      <c r="I129" s="34">
        <v>0.20530000000000001</v>
      </c>
      <c r="J129" s="34">
        <v>0.20530000000000001</v>
      </c>
      <c r="K129" s="34">
        <v>0.20530000000000001</v>
      </c>
      <c r="L129" s="34">
        <v>0.20530000000000001</v>
      </c>
      <c r="M129" s="39"/>
      <c r="N129" s="89">
        <f t="shared" si="54"/>
        <v>0.20529999999999998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4"/>
        <v>1.2239717759950088E-2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4"/>
        <v>1.2239717759950088E-2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0.29210000000000003</v>
      </c>
      <c r="E132" s="354">
        <f t="shared" ref="E132:L132" si="63">SUM(E133:E134)</f>
        <v>0.4234</v>
      </c>
      <c r="F132" s="354">
        <f t="shared" si="63"/>
        <v>0.64190000000000003</v>
      </c>
      <c r="G132" s="354">
        <f t="shared" si="63"/>
        <v>0.91049999999999998</v>
      </c>
      <c r="H132" s="354"/>
      <c r="I132" s="354">
        <f t="shared" si="63"/>
        <v>1.2344999999999999</v>
      </c>
      <c r="J132" s="354">
        <f t="shared" si="63"/>
        <v>0.96209999999999996</v>
      </c>
      <c r="K132" s="354">
        <f t="shared" si="63"/>
        <v>1.2356</v>
      </c>
      <c r="L132" s="354">
        <f t="shared" si="63"/>
        <v>1.8717000000000001</v>
      </c>
      <c r="M132" s="354"/>
      <c r="N132" s="352">
        <f t="shared" si="54"/>
        <v>0.80572387390738698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0.27600000000000002</v>
      </c>
      <c r="E133" s="34">
        <v>0.40029999999999999</v>
      </c>
      <c r="F133" s="34">
        <v>0.60670000000000002</v>
      </c>
      <c r="G133" s="34">
        <v>0.86070000000000002</v>
      </c>
      <c r="H133" s="34">
        <v>0</v>
      </c>
      <c r="I133" s="34">
        <v>1.161</v>
      </c>
      <c r="J133" s="34">
        <v>0.90949999999999998</v>
      </c>
      <c r="K133" s="34">
        <v>1.1677999999999999</v>
      </c>
      <c r="L133" s="34">
        <v>1.7693000000000001</v>
      </c>
      <c r="M133" s="39"/>
      <c r="N133" s="89">
        <f t="shared" si="54"/>
        <v>0.76152073600203984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1.61E-2</v>
      </c>
      <c r="E134" s="34">
        <v>2.3099999999999999E-2</v>
      </c>
      <c r="F134" s="34">
        <v>3.5200000000000002E-2</v>
      </c>
      <c r="G134" s="34">
        <v>4.9799999999999997E-2</v>
      </c>
      <c r="H134" s="34">
        <v>0</v>
      </c>
      <c r="I134" s="34">
        <v>7.3499999999999996E-2</v>
      </c>
      <c r="J134" s="34">
        <v>5.2600000000000001E-2</v>
      </c>
      <c r="K134" s="34">
        <v>6.7799999999999999E-2</v>
      </c>
      <c r="L134" s="34">
        <v>0.1024</v>
      </c>
      <c r="M134" s="39"/>
      <c r="N134" s="89">
        <f t="shared" si="54"/>
        <v>4.4203137905347106E-2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0.42690000000000006</v>
      </c>
      <c r="E135" s="354">
        <f t="shared" ref="E135:L135" si="64">SUM(E136:E139)</f>
        <v>0.63629999999999998</v>
      </c>
      <c r="F135" s="354">
        <f t="shared" si="64"/>
        <v>0.83440000000000003</v>
      </c>
      <c r="G135" s="354">
        <f t="shared" si="64"/>
        <v>1.3037000000000001</v>
      </c>
      <c r="H135" s="354"/>
      <c r="I135" s="354">
        <f t="shared" si="64"/>
        <v>1.5433999999999999</v>
      </c>
      <c r="J135" s="354">
        <f t="shared" si="64"/>
        <v>1.4706999999999999</v>
      </c>
      <c r="K135" s="354">
        <f>SUM(K136:K139)</f>
        <v>1.7823</v>
      </c>
      <c r="L135" s="354">
        <f t="shared" si="64"/>
        <v>3.1370999999999998</v>
      </c>
      <c r="M135" s="354"/>
      <c r="N135" s="352">
        <f t="shared" si="54"/>
        <v>1.2286717520793902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0.216</v>
      </c>
      <c r="E136" s="34">
        <v>0.32179999999999997</v>
      </c>
      <c r="F136" s="34">
        <v>0.42209999999999998</v>
      </c>
      <c r="G136" s="34">
        <v>0.65939999999999999</v>
      </c>
      <c r="H136" s="34">
        <v>0</v>
      </c>
      <c r="I136" s="34">
        <v>0.78069999999999995</v>
      </c>
      <c r="J136" s="34">
        <v>0.74390000000000001</v>
      </c>
      <c r="K136" s="34">
        <v>0.90149999999999997</v>
      </c>
      <c r="L136" s="34">
        <v>1.5868</v>
      </c>
      <c r="M136" s="39"/>
      <c r="N136" s="89">
        <f t="shared" si="54"/>
        <v>0.62146954328946824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0.1106</v>
      </c>
      <c r="E137" s="34">
        <v>0.16489999999999999</v>
      </c>
      <c r="F137" s="34">
        <v>0.2162</v>
      </c>
      <c r="G137" s="34">
        <v>0.33789999999999998</v>
      </c>
      <c r="H137" s="34">
        <v>0</v>
      </c>
      <c r="I137" s="34">
        <v>0.4</v>
      </c>
      <c r="J137" s="34">
        <v>0.38119999999999998</v>
      </c>
      <c r="K137" s="34">
        <v>0.46189999999999998</v>
      </c>
      <c r="L137" s="34">
        <v>0.81299999999999994</v>
      </c>
      <c r="M137" s="39"/>
      <c r="N137" s="89">
        <f t="shared" si="54"/>
        <v>0.31843168798883958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6.6299999999999998E-2</v>
      </c>
      <c r="E138" s="34">
        <v>9.8900000000000002E-2</v>
      </c>
      <c r="F138" s="34">
        <v>0.12970000000000001</v>
      </c>
      <c r="G138" s="34">
        <v>0.2026</v>
      </c>
      <c r="H138" s="34">
        <v>0</v>
      </c>
      <c r="I138" s="34">
        <v>0.23980000000000001</v>
      </c>
      <c r="J138" s="34">
        <v>0.22850000000000001</v>
      </c>
      <c r="K138" s="34">
        <v>0.27700000000000002</v>
      </c>
      <c r="L138" s="34">
        <v>0.48749999999999999</v>
      </c>
      <c r="M138" s="39"/>
      <c r="N138" s="89">
        <f t="shared" si="54"/>
        <v>0.19092737979964272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3.4000000000000002E-2</v>
      </c>
      <c r="E139" s="34">
        <v>5.0700000000000002E-2</v>
      </c>
      <c r="F139" s="34">
        <v>6.6400000000000001E-2</v>
      </c>
      <c r="G139" s="34">
        <v>0.1038</v>
      </c>
      <c r="H139" s="34">
        <v>0</v>
      </c>
      <c r="I139" s="34">
        <v>0.1229</v>
      </c>
      <c r="J139" s="34">
        <v>0.1171</v>
      </c>
      <c r="K139" s="34">
        <v>0.1419</v>
      </c>
      <c r="L139" s="34">
        <v>0.24979999999999999</v>
      </c>
      <c r="M139" s="39"/>
      <c r="N139" s="89">
        <f t="shared" si="54"/>
        <v>9.7843141001439593E-2</v>
      </c>
    </row>
    <row r="140" spans="1:16" x14ac:dyDescent="0.3">
      <c r="A140" s="349">
        <v>9</v>
      </c>
      <c r="B140" s="350" t="s">
        <v>51</v>
      </c>
      <c r="C140" s="354">
        <f t="shared" ref="C140:L140" si="65">SUM(C143,C145)</f>
        <v>0</v>
      </c>
      <c r="D140" s="354">
        <f t="shared" si="65"/>
        <v>0.4997038645007712</v>
      </c>
      <c r="E140" s="354">
        <f t="shared" si="65"/>
        <v>0.7210750333540572</v>
      </c>
      <c r="F140" s="354">
        <f t="shared" si="65"/>
        <v>0.81948475820205724</v>
      </c>
      <c r="G140" s="354">
        <f t="shared" si="65"/>
        <v>0.86367520229805728</v>
      </c>
      <c r="H140" s="354"/>
      <c r="I140" s="354">
        <f t="shared" si="65"/>
        <v>1.1167745918120424</v>
      </c>
      <c r="J140" s="354">
        <f t="shared" si="65"/>
        <v>0.99135376349805704</v>
      </c>
      <c r="K140" s="354">
        <f t="shared" si="65"/>
        <v>1.1037993680740572</v>
      </c>
      <c r="L140" s="354">
        <f t="shared" si="65"/>
        <v>1.3168579586980571</v>
      </c>
      <c r="M140" s="354"/>
      <c r="N140" s="352">
        <f t="shared" si="54"/>
        <v>0.85947707419518515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-0.42230000000000001</v>
      </c>
      <c r="H141" s="507">
        <v>0</v>
      </c>
      <c r="I141" s="507">
        <v>0</v>
      </c>
      <c r="J141" s="507">
        <v>-0.1178</v>
      </c>
      <c r="K141" s="507">
        <v>0</v>
      </c>
      <c r="L141" s="507">
        <v>-0.50839999999999996</v>
      </c>
      <c r="M141" s="268"/>
      <c r="N141" s="357">
        <f t="shared" si="54"/>
        <v>-0.14901713762460433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6">SUM(C135,C132,C127,C118,C111)+C141</f>
        <v>0</v>
      </c>
      <c r="D142" s="360">
        <f t="shared" si="66"/>
        <v>5.8741696583999996</v>
      </c>
      <c r="E142" s="360">
        <f t="shared" si="66"/>
        <v>8.4764545228999992</v>
      </c>
      <c r="F142" s="360">
        <f t="shared" si="66"/>
        <v>9.6332905229000012</v>
      </c>
      <c r="G142" s="360">
        <f t="shared" si="66"/>
        <v>10.1527625229</v>
      </c>
      <c r="H142" s="360">
        <f t="shared" si="66"/>
        <v>0</v>
      </c>
      <c r="I142" s="360">
        <f t="shared" si="66"/>
        <v>13.1280221918</v>
      </c>
      <c r="J142" s="360">
        <f t="shared" si="66"/>
        <v>11.653662522899998</v>
      </c>
      <c r="K142" s="360">
        <f t="shared" si="66"/>
        <v>12.9754945229</v>
      </c>
      <c r="L142" s="360">
        <f t="shared" si="66"/>
        <v>15.480062522899999</v>
      </c>
      <c r="M142" s="361"/>
      <c r="N142" s="362">
        <f t="shared" si="54"/>
        <v>10.103412260723012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7">SUM(C144:C144)</f>
        <v>0</v>
      </c>
      <c r="D143" s="354">
        <f t="shared" si="67"/>
        <v>0.1223765764934472</v>
      </c>
      <c r="E143" s="354">
        <f t="shared" si="67"/>
        <v>0.17658997707557569</v>
      </c>
      <c r="F143" s="354">
        <f t="shared" si="67"/>
        <v>0.20069034146357573</v>
      </c>
      <c r="G143" s="354">
        <f t="shared" si="67"/>
        <v>0.21151250163957572</v>
      </c>
      <c r="H143" s="354"/>
      <c r="I143" s="354">
        <f t="shared" si="67"/>
        <v>0.27349608632176942</v>
      </c>
      <c r="J143" s="354">
        <f t="shared" si="67"/>
        <v>0.24278075133957566</v>
      </c>
      <c r="K143" s="354">
        <f t="shared" si="67"/>
        <v>0.27031847739557568</v>
      </c>
      <c r="L143" s="354">
        <f t="shared" si="67"/>
        <v>0.3224961425395757</v>
      </c>
      <c r="M143" s="354"/>
      <c r="N143" s="352">
        <f t="shared" si="54"/>
        <v>0.21048438762764254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8">0.020833*D142</f>
        <v>0.1223765764934472</v>
      </c>
      <c r="E144" s="246">
        <f t="shared" si="68"/>
        <v>0.17658997707557569</v>
      </c>
      <c r="F144" s="246">
        <f t="shared" si="68"/>
        <v>0.20069034146357573</v>
      </c>
      <c r="G144" s="246">
        <f t="shared" si="68"/>
        <v>0.21151250163957572</v>
      </c>
      <c r="H144" s="34"/>
      <c r="I144" s="246">
        <f t="shared" si="68"/>
        <v>0.27349608632176942</v>
      </c>
      <c r="J144" s="246">
        <f t="shared" si="68"/>
        <v>0.24278075133957566</v>
      </c>
      <c r="K144" s="246">
        <f t="shared" si="68"/>
        <v>0.27031847739557568</v>
      </c>
      <c r="L144" s="246">
        <f t="shared" si="68"/>
        <v>0.3224961425395757</v>
      </c>
      <c r="M144" s="39"/>
      <c r="N144" s="246">
        <f t="shared" si="54"/>
        <v>0.21048438762764254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0.37732728800732401</v>
      </c>
      <c r="E145" s="354">
        <f t="shared" ref="E145:L145" si="69">SUM(E146,E147)</f>
        <v>0.54448505627848154</v>
      </c>
      <c r="F145" s="354">
        <f t="shared" si="69"/>
        <v>0.61879441673848157</v>
      </c>
      <c r="G145" s="354">
        <f t="shared" si="69"/>
        <v>0.65216270065848159</v>
      </c>
      <c r="H145" s="354"/>
      <c r="I145" s="354">
        <f t="shared" si="69"/>
        <v>0.84327850549027294</v>
      </c>
      <c r="J145" s="354">
        <f t="shared" si="69"/>
        <v>0.74857301215848138</v>
      </c>
      <c r="K145" s="354">
        <f t="shared" si="69"/>
        <v>0.83348089067848152</v>
      </c>
      <c r="L145" s="354">
        <f t="shared" si="69"/>
        <v>0.99436181615848152</v>
      </c>
      <c r="M145" s="354"/>
      <c r="N145" s="352">
        <f t="shared" si="54"/>
        <v>0.64899268656754283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0">D144</f>
        <v>0.1223765764934472</v>
      </c>
      <c r="E146" s="39">
        <f>E144</f>
        <v>0.17658997707557569</v>
      </c>
      <c r="F146" s="39">
        <f t="shared" si="70"/>
        <v>0.20069034146357573</v>
      </c>
      <c r="G146" s="39">
        <f t="shared" si="70"/>
        <v>0.21151250163957572</v>
      </c>
      <c r="H146" s="39"/>
      <c r="I146" s="39">
        <f t="shared" si="70"/>
        <v>0.27349608632176942</v>
      </c>
      <c r="J146" s="39">
        <f t="shared" si="70"/>
        <v>0.24278075133957566</v>
      </c>
      <c r="K146" s="39">
        <f t="shared" si="70"/>
        <v>0.27031847739557568</v>
      </c>
      <c r="L146" s="39">
        <f t="shared" si="70"/>
        <v>0.3224961425395757</v>
      </c>
      <c r="M146" s="39"/>
      <c r="N146" s="39">
        <f t="shared" si="54"/>
        <v>0.21048438762764254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1">0.043402*D142</f>
        <v>0.25495071151387683</v>
      </c>
      <c r="E147" s="246">
        <f t="shared" si="71"/>
        <v>0.36789507920290582</v>
      </c>
      <c r="F147" s="246">
        <f t="shared" si="71"/>
        <v>0.4181040752749059</v>
      </c>
      <c r="G147" s="246">
        <f t="shared" si="71"/>
        <v>0.44065019901890584</v>
      </c>
      <c r="H147" s="34"/>
      <c r="I147" s="246">
        <f t="shared" si="71"/>
        <v>0.56978241916850358</v>
      </c>
      <c r="J147" s="246">
        <f t="shared" si="71"/>
        <v>0.50579226081890571</v>
      </c>
      <c r="K147" s="246">
        <f t="shared" si="71"/>
        <v>0.56316241328290584</v>
      </c>
      <c r="L147" s="246">
        <f t="shared" si="71"/>
        <v>0.67186567361890581</v>
      </c>
      <c r="M147" s="39"/>
      <c r="N147" s="246">
        <f t="shared" si="54"/>
        <v>0.43850829893990012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2.06E-2</v>
      </c>
      <c r="E148" s="509">
        <v>2.06E-2</v>
      </c>
      <c r="F148" s="509">
        <v>2.06E-2</v>
      </c>
      <c r="G148" s="509">
        <v>2.06E-2</v>
      </c>
      <c r="H148" s="509">
        <v>0</v>
      </c>
      <c r="I148" s="509">
        <v>2.06E-2</v>
      </c>
      <c r="J148" s="509">
        <v>2.06E-2</v>
      </c>
      <c r="K148" s="509">
        <v>2.06E-2</v>
      </c>
      <c r="L148" s="509">
        <v>2.06E-2</v>
      </c>
      <c r="M148" s="367"/>
      <c r="N148" s="368">
        <f t="shared" si="54"/>
        <v>2.0600000000000004E-2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2">SUM(D140,D142,D148)</f>
        <v>6.3944735229007712</v>
      </c>
      <c r="E149" s="340">
        <f t="shared" si="72"/>
        <v>9.2181295562540573</v>
      </c>
      <c r="F149" s="340">
        <f t="shared" si="72"/>
        <v>10.473375281102058</v>
      </c>
      <c r="G149" s="340">
        <f t="shared" si="72"/>
        <v>11.037037725198058</v>
      </c>
      <c r="H149" s="340">
        <f t="shared" si="72"/>
        <v>0</v>
      </c>
      <c r="I149" s="340">
        <f t="shared" si="72"/>
        <v>14.265396783612042</v>
      </c>
      <c r="J149" s="340">
        <f t="shared" si="72"/>
        <v>12.665616286398055</v>
      </c>
      <c r="K149" s="340">
        <f t="shared" si="72"/>
        <v>14.099893890974057</v>
      </c>
      <c r="L149" s="340">
        <f t="shared" si="72"/>
        <v>16.817520481598059</v>
      </c>
      <c r="M149" s="369"/>
      <c r="N149" s="467">
        <f t="shared" si="54"/>
        <v>10.983489334918199</v>
      </c>
      <c r="O149" t="s">
        <v>368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0.34045588423507217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142</v>
      </c>
      <c r="F155" s="1">
        <v>0</v>
      </c>
      <c r="G155" s="1">
        <v>73</v>
      </c>
      <c r="H155" s="1">
        <v>0</v>
      </c>
      <c r="I155" s="1">
        <v>0</v>
      </c>
      <c r="J155" s="1">
        <v>51</v>
      </c>
      <c r="K155" s="1">
        <v>19</v>
      </c>
      <c r="L155" s="1">
        <v>61</v>
      </c>
      <c r="N155" s="1">
        <f>SUM(C155:L155)</f>
        <v>369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204832.64000000001</v>
      </c>
      <c r="E157" s="505">
        <v>952508.92</v>
      </c>
      <c r="F157" s="504">
        <v>0</v>
      </c>
      <c r="G157" s="505">
        <v>347097.92</v>
      </c>
      <c r="H157" s="504">
        <v>0</v>
      </c>
      <c r="I157" s="502">
        <v>0</v>
      </c>
      <c r="J157" s="505">
        <v>316056.49</v>
      </c>
      <c r="K157" s="505">
        <v>83502.33</v>
      </c>
      <c r="L157" s="505">
        <v>288825.11</v>
      </c>
      <c r="M157" s="342"/>
      <c r="N157" s="344">
        <f>SUM(C157:L157)</f>
        <v>2198713.96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1.088832</v>
      </c>
      <c r="D159" s="354">
        <f>SUM(D160:D164)</f>
        <v>1.4667319999999999</v>
      </c>
      <c r="E159" s="354">
        <f t="shared" ref="E159:G159" si="73">SUM(E160:E164)</f>
        <v>1.8008799999999998</v>
      </c>
      <c r="F159" s="354">
        <f t="shared" si="73"/>
        <v>0</v>
      </c>
      <c r="G159" s="354">
        <f t="shared" si="73"/>
        <v>2.7976880000000004</v>
      </c>
      <c r="H159" s="354"/>
      <c r="I159" s="354"/>
      <c r="J159" s="354">
        <f>SUM(J160:J164)</f>
        <v>3.708888</v>
      </c>
      <c r="K159" s="354">
        <f>SUM(K160:K164)</f>
        <v>4.5143199999999997</v>
      </c>
      <c r="L159" s="354">
        <f t="shared" ref="L159" si="74">SUM(L160:L164)</f>
        <v>5.87364</v>
      </c>
      <c r="M159" s="354"/>
      <c r="N159" s="352">
        <f>(C159*$C$157+D159*$D$157+E159*$E$157+F159*$F$157+G159*$G$157+H159*$H$157+I159*$I$157+J159*$J$157+K159*$K$157+L159*$L$157)/$N$157</f>
        <v>2.8375239119679576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3.4660000000000002</v>
      </c>
      <c r="M160" s="34"/>
      <c r="N160" s="89">
        <f t="shared" ref="N160:N197" si="75">(C160*$C$157+D160*$D$157+E160*$E$157+F160*$F$157+G160*$G$157+H160*$H$157+I160*$I$157+J160*$J$157+K160*$K$157+L160*$L$157)/$N$157</f>
        <v>1.7611217535063088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76">D160*0.04</f>
        <v>3.9731999999999996E-2</v>
      </c>
      <c r="E161" s="39">
        <f t="shared" si="76"/>
        <v>4.5780000000000001E-2</v>
      </c>
      <c r="F161" s="39">
        <f t="shared" si="76"/>
        <v>0</v>
      </c>
      <c r="G161" s="39">
        <f t="shared" si="76"/>
        <v>6.8788000000000002E-2</v>
      </c>
      <c r="H161" s="39"/>
      <c r="I161" s="39"/>
      <c r="J161" s="39">
        <f t="shared" si="76"/>
        <v>9.5787999999999998E-2</v>
      </c>
      <c r="K161" s="39">
        <f t="shared" si="76"/>
        <v>0.10512000000000001</v>
      </c>
      <c r="L161" s="39">
        <f t="shared" si="76"/>
        <v>0.13864000000000001</v>
      </c>
      <c r="M161" s="34"/>
      <c r="N161" s="89">
        <f t="shared" si="75"/>
        <v>7.0444870140252358E-2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2.2599999999999999E-2</v>
      </c>
      <c r="E162" s="34">
        <v>3.5099999999999999E-2</v>
      </c>
      <c r="F162" s="34">
        <v>0</v>
      </c>
      <c r="G162" s="34">
        <v>2.63E-2</v>
      </c>
      <c r="H162" s="34">
        <v>0</v>
      </c>
      <c r="I162" s="34">
        <v>0</v>
      </c>
      <c r="J162" s="34">
        <v>6.7799999999999999E-2</v>
      </c>
      <c r="K162" s="34">
        <v>0.1037</v>
      </c>
      <c r="L162" s="34">
        <v>6.25E-2</v>
      </c>
      <c r="M162" s="34"/>
      <c r="N162" s="89">
        <f t="shared" si="75"/>
        <v>4.3357321054167508E-2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5"/>
        <v>0.24796639556061217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0.24629999999999999</v>
      </c>
      <c r="E164" s="34">
        <v>0.36109999999999998</v>
      </c>
      <c r="F164" s="34">
        <v>0</v>
      </c>
      <c r="G164" s="34">
        <v>0.73299999999999998</v>
      </c>
      <c r="H164" s="34">
        <v>0</v>
      </c>
      <c r="I164" s="34">
        <v>0</v>
      </c>
      <c r="J164" s="34">
        <v>0.85370000000000001</v>
      </c>
      <c r="K164" s="34">
        <v>1.3806</v>
      </c>
      <c r="L164" s="34">
        <v>1.8561000000000001</v>
      </c>
      <c r="M164" s="34"/>
      <c r="N164" s="89">
        <f t="shared" si="75"/>
        <v>0.71463357170661701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7">SUM(C167:C169,C173:C174)</f>
        <v>3.4234631667000004</v>
      </c>
      <c r="D166" s="354">
        <f t="shared" si="77"/>
        <v>3.4234631667000004</v>
      </c>
      <c r="E166" s="354">
        <f t="shared" si="77"/>
        <v>5.3547806129</v>
      </c>
      <c r="F166" s="354">
        <f t="shared" si="77"/>
        <v>0</v>
      </c>
      <c r="G166" s="354">
        <f t="shared" si="77"/>
        <v>5.3547806129</v>
      </c>
      <c r="H166" s="354"/>
      <c r="I166" s="354"/>
      <c r="J166" s="354">
        <f>SUM(J167:J169,J173:J174)</f>
        <v>5.3547806129</v>
      </c>
      <c r="K166" s="354">
        <f>SUM(K167:K169,K173:K174)</f>
        <v>5.3547806129</v>
      </c>
      <c r="L166" s="354">
        <f>SUM(L167:L169,L173:L174)</f>
        <v>5.3547806129</v>
      </c>
      <c r="M166" s="351"/>
      <c r="N166" s="352">
        <f t="shared" si="75"/>
        <v>5.1696845155586626</v>
      </c>
    </row>
    <row r="167" spans="1:14" x14ac:dyDescent="0.3">
      <c r="A167" s="2" t="s">
        <v>115</v>
      </c>
      <c r="B167" t="s">
        <v>114</v>
      </c>
      <c r="C167" s="34">
        <v>1.8918999999999999</v>
      </c>
      <c r="D167" s="34">
        <v>1.8918999999999999</v>
      </c>
      <c r="E167" s="34">
        <v>2.8653</v>
      </c>
      <c r="F167" s="34">
        <v>0</v>
      </c>
      <c r="G167" s="34">
        <v>2.8653</v>
      </c>
      <c r="H167" s="34">
        <v>0</v>
      </c>
      <c r="I167" s="34">
        <v>0</v>
      </c>
      <c r="J167" s="34">
        <v>2.8653</v>
      </c>
      <c r="K167" s="34">
        <v>2.8653</v>
      </c>
      <c r="L167" s="34">
        <v>2.8653</v>
      </c>
      <c r="M167" s="39"/>
      <c r="N167" s="89">
        <f t="shared" si="75"/>
        <v>2.7720100328293724</v>
      </c>
    </row>
    <row r="168" spans="1:14" x14ac:dyDescent="0.3">
      <c r="A168" s="2" t="s">
        <v>116</v>
      </c>
      <c r="B168" t="s">
        <v>117</v>
      </c>
      <c r="C168" s="39">
        <f>C167*0.423893</f>
        <v>0.80196316670000001</v>
      </c>
      <c r="D168" s="39">
        <f>D167*0.423893</f>
        <v>0.80196316670000001</v>
      </c>
      <c r="E168" s="39">
        <f t="shared" ref="E168:G168" si="78">E167*0.423893</f>
        <v>1.2145806129000001</v>
      </c>
      <c r="F168" s="39">
        <f t="shared" si="78"/>
        <v>0</v>
      </c>
      <c r="G168" s="39">
        <f t="shared" si="78"/>
        <v>1.2145806129000001</v>
      </c>
      <c r="H168" s="39"/>
      <c r="I168" s="39"/>
      <c r="J168" s="39">
        <f t="shared" ref="J168:L168" si="79">J167*0.423893</f>
        <v>1.2145806129000001</v>
      </c>
      <c r="K168" s="39">
        <f t="shared" si="79"/>
        <v>1.2145806129000001</v>
      </c>
      <c r="L168" s="39">
        <f t="shared" si="79"/>
        <v>1.2145806129000001</v>
      </c>
      <c r="M168" s="39"/>
      <c r="N168" s="89">
        <f t="shared" si="75"/>
        <v>1.1750356488461413</v>
      </c>
    </row>
    <row r="169" spans="1:14" x14ac:dyDescent="0.3">
      <c r="A169" s="280" t="s">
        <v>8</v>
      </c>
      <c r="B169" s="1" t="s">
        <v>35</v>
      </c>
      <c r="C169" s="43">
        <f t="shared" ref="C169:E169" si="80">SUM(C170:C172)</f>
        <v>0.50360000000000005</v>
      </c>
      <c r="D169" s="43">
        <f t="shared" si="80"/>
        <v>0.50360000000000005</v>
      </c>
      <c r="E169" s="43">
        <f t="shared" si="80"/>
        <v>0.9215000000000001</v>
      </c>
      <c r="F169" s="43">
        <f t="shared" ref="F169" si="81">SUM(F170:F172)</f>
        <v>0</v>
      </c>
      <c r="G169" s="43">
        <f t="shared" ref="G169" si="82">SUM(G170:G172)</f>
        <v>0.9215000000000001</v>
      </c>
      <c r="H169" s="43"/>
      <c r="I169" s="43"/>
      <c r="J169" s="43">
        <f t="shared" ref="J169:L169" si="83">SUM(J170:J172)</f>
        <v>0.9215000000000001</v>
      </c>
      <c r="K169" s="43">
        <f t="shared" si="83"/>
        <v>0.9215000000000001</v>
      </c>
      <c r="L169" s="43">
        <f t="shared" si="83"/>
        <v>0.9215000000000001</v>
      </c>
      <c r="M169" s="43"/>
      <c r="N169" s="75">
        <f t="shared" si="75"/>
        <v>0.88144875972816417</v>
      </c>
    </row>
    <row r="170" spans="1:14" x14ac:dyDescent="0.3">
      <c r="A170" s="2" t="s">
        <v>9</v>
      </c>
      <c r="B170" t="s">
        <v>108</v>
      </c>
      <c r="C170" s="34">
        <v>0.44979999999999998</v>
      </c>
      <c r="D170" s="34">
        <v>0.44979999999999998</v>
      </c>
      <c r="E170" s="34">
        <v>0.82310000000000005</v>
      </c>
      <c r="F170" s="34">
        <v>0</v>
      </c>
      <c r="G170" s="34">
        <v>0.82310000000000005</v>
      </c>
      <c r="H170" s="34">
        <v>0</v>
      </c>
      <c r="I170" s="34">
        <v>0</v>
      </c>
      <c r="J170" s="34">
        <v>0.82310000000000005</v>
      </c>
      <c r="K170" s="34">
        <v>0.82310000000000005</v>
      </c>
      <c r="L170" s="34">
        <v>0.82310000000000005</v>
      </c>
      <c r="M170" s="39"/>
      <c r="N170" s="89">
        <f t="shared" si="75"/>
        <v>0.78732319216684277</v>
      </c>
    </row>
    <row r="171" spans="1:14" x14ac:dyDescent="0.3">
      <c r="A171" s="2" t="s">
        <v>10</v>
      </c>
      <c r="B171" t="s">
        <v>109</v>
      </c>
      <c r="C171" s="34">
        <v>4.7699999999999999E-2</v>
      </c>
      <c r="D171" s="34">
        <v>4.7699999999999999E-2</v>
      </c>
      <c r="E171" s="34">
        <v>8.7300000000000003E-2</v>
      </c>
      <c r="F171" s="34">
        <v>0</v>
      </c>
      <c r="G171" s="34">
        <v>8.7300000000000003E-2</v>
      </c>
      <c r="H171" s="34">
        <v>0</v>
      </c>
      <c r="I171" s="34">
        <v>0</v>
      </c>
      <c r="J171" s="34">
        <v>8.7300000000000003E-2</v>
      </c>
      <c r="K171" s="34">
        <v>8.7300000000000003E-2</v>
      </c>
      <c r="L171" s="34">
        <v>8.7300000000000003E-2</v>
      </c>
      <c r="M171" s="39"/>
      <c r="N171" s="89">
        <f t="shared" si="75"/>
        <v>8.3504764023056455E-2</v>
      </c>
    </row>
    <row r="172" spans="1:14" x14ac:dyDescent="0.3">
      <c r="A172" s="2" t="s">
        <v>11</v>
      </c>
      <c r="B172" t="s">
        <v>110</v>
      </c>
      <c r="C172" s="34">
        <v>6.1000000000000004E-3</v>
      </c>
      <c r="D172" s="34">
        <v>6.1000000000000004E-3</v>
      </c>
      <c r="E172" s="34">
        <v>1.11E-2</v>
      </c>
      <c r="F172" s="34">
        <v>0</v>
      </c>
      <c r="G172" s="34">
        <v>1.11E-2</v>
      </c>
      <c r="H172" s="34">
        <v>0</v>
      </c>
      <c r="I172" s="34">
        <v>0</v>
      </c>
      <c r="J172" s="34">
        <v>1.11E-2</v>
      </c>
      <c r="K172" s="34">
        <v>1.11E-2</v>
      </c>
      <c r="L172" s="34">
        <v>1.11E-2</v>
      </c>
      <c r="M172" s="39"/>
      <c r="N172" s="89">
        <f t="shared" si="75"/>
        <v>1.0620803538264705E-2</v>
      </c>
    </row>
    <row r="173" spans="1:14" x14ac:dyDescent="0.3">
      <c r="A173" s="595" t="s">
        <v>14</v>
      </c>
      <c r="B173" t="s">
        <v>118</v>
      </c>
      <c r="C173" s="34">
        <v>0.16930000000000001</v>
      </c>
      <c r="D173" s="34">
        <v>0.16930000000000001</v>
      </c>
      <c r="E173" s="34">
        <v>0.2676</v>
      </c>
      <c r="F173" s="34">
        <v>0</v>
      </c>
      <c r="G173" s="34">
        <v>0.2676</v>
      </c>
      <c r="H173" s="34">
        <v>0</v>
      </c>
      <c r="I173" s="34">
        <v>0</v>
      </c>
      <c r="J173" s="34">
        <v>0.2676</v>
      </c>
      <c r="K173" s="34">
        <v>0.2676</v>
      </c>
      <c r="L173" s="34">
        <v>0.2676</v>
      </c>
      <c r="M173" s="39"/>
      <c r="N173" s="89">
        <f t="shared" si="75"/>
        <v>0.25817899756228413</v>
      </c>
    </row>
    <row r="174" spans="1:14" x14ac:dyDescent="0.3">
      <c r="A174" s="595"/>
      <c r="B174" t="s">
        <v>117</v>
      </c>
      <c r="C174" s="34">
        <v>5.67E-2</v>
      </c>
      <c r="D174" s="34">
        <v>5.67E-2</v>
      </c>
      <c r="E174" s="34">
        <v>8.5800000000000001E-2</v>
      </c>
      <c r="F174" s="34">
        <v>0</v>
      </c>
      <c r="G174" s="34">
        <v>8.5800000000000001E-2</v>
      </c>
      <c r="H174" s="34">
        <v>0</v>
      </c>
      <c r="I174" s="34">
        <v>0</v>
      </c>
      <c r="J174" s="34">
        <v>8.5800000000000001E-2</v>
      </c>
      <c r="K174" s="34">
        <v>8.5800000000000001E-2</v>
      </c>
      <c r="L174" s="34">
        <v>8.5800000000000001E-2</v>
      </c>
      <c r="M174" s="39"/>
      <c r="N174" s="89">
        <f t="shared" si="75"/>
        <v>8.3011076592700572E-2</v>
      </c>
    </row>
    <row r="175" spans="1:14" x14ac:dyDescent="0.3">
      <c r="A175" s="349">
        <v>6</v>
      </c>
      <c r="B175" s="350" t="s">
        <v>42</v>
      </c>
      <c r="C175" s="354">
        <f>SUM(C176:C177)</f>
        <v>0.38490000000000002</v>
      </c>
      <c r="D175" s="354">
        <f>SUM(D176:D177)</f>
        <v>0.38490000000000002</v>
      </c>
      <c r="E175" s="354">
        <f t="shared" ref="E175:G175" si="84">SUM(E176:E177)</f>
        <v>0.49459999999999998</v>
      </c>
      <c r="F175" s="354">
        <f t="shared" si="84"/>
        <v>0</v>
      </c>
      <c r="G175" s="354">
        <f t="shared" si="84"/>
        <v>0.49459999999999998</v>
      </c>
      <c r="H175" s="354"/>
      <c r="I175" s="354"/>
      <c r="J175" s="354">
        <f t="shared" ref="J175:L175" si="85">SUM(J176:J177)</f>
        <v>0.49459999999999998</v>
      </c>
      <c r="K175" s="354">
        <f t="shared" si="85"/>
        <v>0.49459999999999998</v>
      </c>
      <c r="L175" s="354">
        <f t="shared" si="85"/>
        <v>0.49459999999999998</v>
      </c>
      <c r="M175" s="354"/>
      <c r="N175" s="352">
        <f t="shared" si="75"/>
        <v>0.48408642962952764</v>
      </c>
    </row>
    <row r="176" spans="1:14" x14ac:dyDescent="0.3">
      <c r="A176" s="2" t="s">
        <v>15</v>
      </c>
      <c r="B176" t="s">
        <v>43</v>
      </c>
      <c r="C176" s="34">
        <v>0.19439999999999999</v>
      </c>
      <c r="D176" s="34">
        <v>0.19439999999999999</v>
      </c>
      <c r="E176" s="34">
        <v>0.30409999999999998</v>
      </c>
      <c r="F176" s="34">
        <v>0</v>
      </c>
      <c r="G176" s="34">
        <v>0.30409999999999998</v>
      </c>
      <c r="H176" s="34">
        <v>0</v>
      </c>
      <c r="I176" s="34">
        <v>0</v>
      </c>
      <c r="J176" s="34">
        <v>0.30409999999999998</v>
      </c>
      <c r="K176" s="34">
        <v>0.30409999999999998</v>
      </c>
      <c r="L176" s="34">
        <v>0.30409999999999998</v>
      </c>
      <c r="M176" s="39"/>
      <c r="N176" s="89">
        <f t="shared" si="75"/>
        <v>0.29358642962952758</v>
      </c>
    </row>
    <row r="177" spans="1:16" x14ac:dyDescent="0.3">
      <c r="A177" s="2" t="s">
        <v>16</v>
      </c>
      <c r="B177" t="s">
        <v>44</v>
      </c>
      <c r="C177" s="34">
        <v>0.1905</v>
      </c>
      <c r="D177" s="34">
        <v>0.1905</v>
      </c>
      <c r="E177" s="34">
        <v>0.1905</v>
      </c>
      <c r="F177" s="34">
        <v>0</v>
      </c>
      <c r="G177" s="34">
        <v>0.1905</v>
      </c>
      <c r="H177" s="34">
        <v>0</v>
      </c>
      <c r="I177" s="34">
        <v>0</v>
      </c>
      <c r="J177" s="34">
        <v>0.1905</v>
      </c>
      <c r="K177" s="34">
        <v>0.1905</v>
      </c>
      <c r="L177" s="34">
        <v>0.1905</v>
      </c>
      <c r="M177" s="39"/>
      <c r="N177" s="89">
        <f t="shared" si="75"/>
        <v>0.1905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0.29170000000000001</v>
      </c>
      <c r="E180" s="354">
        <f t="shared" ref="E180:L180" si="86">SUM(E181:E182)</f>
        <v>0.43140000000000001</v>
      </c>
      <c r="F180" s="354">
        <f t="shared" si="86"/>
        <v>0</v>
      </c>
      <c r="G180" s="354">
        <f t="shared" si="86"/>
        <v>0.93469999999999998</v>
      </c>
      <c r="H180" s="354"/>
      <c r="I180" s="354"/>
      <c r="J180" s="354">
        <f t="shared" si="86"/>
        <v>0.92769999999999997</v>
      </c>
      <c r="K180" s="354">
        <f t="shared" si="86"/>
        <v>1.5004</v>
      </c>
      <c r="L180" s="354">
        <f t="shared" si="86"/>
        <v>2.1294</v>
      </c>
      <c r="M180" s="354"/>
      <c r="N180" s="352">
        <f t="shared" si="75"/>
        <v>0.83229808176321396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0.27579999999999999</v>
      </c>
      <c r="E181" s="34">
        <v>0.40770000000000001</v>
      </c>
      <c r="F181" s="34">
        <v>0</v>
      </c>
      <c r="G181" s="34">
        <v>0.88339999999999996</v>
      </c>
      <c r="H181" s="34">
        <v>0</v>
      </c>
      <c r="I181" s="34">
        <v>0</v>
      </c>
      <c r="J181" s="34">
        <v>0.877</v>
      </c>
      <c r="K181" s="34">
        <v>1.4182999999999999</v>
      </c>
      <c r="L181" s="34">
        <v>2.0129000000000001</v>
      </c>
      <c r="M181" s="39"/>
      <c r="N181" s="89">
        <f t="shared" si="75"/>
        <v>0.78670727538929164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1.5900000000000001E-2</v>
      </c>
      <c r="E182" s="34">
        <v>2.3699999999999999E-2</v>
      </c>
      <c r="F182" s="34">
        <v>0</v>
      </c>
      <c r="G182" s="34">
        <v>5.1299999999999998E-2</v>
      </c>
      <c r="H182" s="34">
        <v>0</v>
      </c>
      <c r="I182" s="34">
        <v>0</v>
      </c>
      <c r="J182" s="34">
        <v>5.0700000000000002E-2</v>
      </c>
      <c r="K182" s="34">
        <v>8.2100000000000006E-2</v>
      </c>
      <c r="L182" s="34">
        <v>0.11650000000000001</v>
      </c>
      <c r="M182" s="39"/>
      <c r="N182" s="89">
        <f t="shared" si="75"/>
        <v>4.5590806373922321E-2</v>
      </c>
    </row>
    <row r="183" spans="1:16" x14ac:dyDescent="0.3">
      <c r="A183" s="349">
        <v>8</v>
      </c>
      <c r="B183" s="350" t="s">
        <v>49</v>
      </c>
      <c r="C183" s="354">
        <f>SUM(C184:C187)</f>
        <v>0.48449999999999999</v>
      </c>
      <c r="D183" s="354">
        <f>SUM(D184:D187)</f>
        <v>0.42519999999999997</v>
      </c>
      <c r="E183" s="354">
        <f t="shared" ref="E183:L183" si="87">SUM(E184:E187)</f>
        <v>0.63609999999999989</v>
      </c>
      <c r="F183" s="354">
        <f t="shared" si="87"/>
        <v>0</v>
      </c>
      <c r="G183" s="354">
        <f t="shared" si="87"/>
        <v>1.3232999999999999</v>
      </c>
      <c r="H183" s="354"/>
      <c r="I183" s="354"/>
      <c r="J183" s="354">
        <f t="shared" si="87"/>
        <v>1.4152</v>
      </c>
      <c r="K183" s="354">
        <f t="shared" si="87"/>
        <v>2.1573000000000002</v>
      </c>
      <c r="L183" s="354">
        <f t="shared" si="87"/>
        <v>3.5394999999999999</v>
      </c>
      <c r="M183" s="354"/>
      <c r="N183" s="352">
        <f t="shared" si="75"/>
        <v>1.2756882707712467</v>
      </c>
    </row>
    <row r="184" spans="1:16" x14ac:dyDescent="0.3">
      <c r="A184" s="2" t="s">
        <v>19</v>
      </c>
      <c r="B184" t="s">
        <v>46</v>
      </c>
      <c r="C184" s="34">
        <v>0.245</v>
      </c>
      <c r="D184" s="34">
        <v>0.215</v>
      </c>
      <c r="E184" s="34">
        <v>0.32169999999999999</v>
      </c>
      <c r="F184" s="34">
        <v>0</v>
      </c>
      <c r="G184" s="34">
        <v>0.66920000000000002</v>
      </c>
      <c r="H184" s="34">
        <v>0</v>
      </c>
      <c r="I184" s="34">
        <v>0</v>
      </c>
      <c r="J184" s="34">
        <v>0.7157</v>
      </c>
      <c r="K184" s="34">
        <v>1.091</v>
      </c>
      <c r="L184" s="34">
        <v>1.79</v>
      </c>
      <c r="M184" s="39"/>
      <c r="N184" s="89">
        <f t="shared" si="75"/>
        <v>0.64514161214540167</v>
      </c>
    </row>
    <row r="185" spans="1:16" x14ac:dyDescent="0.3">
      <c r="A185" s="2" t="s">
        <v>19</v>
      </c>
      <c r="B185" t="s">
        <v>47</v>
      </c>
      <c r="C185" s="34">
        <v>0.12559999999999999</v>
      </c>
      <c r="D185" s="34">
        <v>0.11020000000000001</v>
      </c>
      <c r="E185" s="34">
        <v>0.16489999999999999</v>
      </c>
      <c r="F185" s="34">
        <v>0</v>
      </c>
      <c r="G185" s="34">
        <v>0.34310000000000002</v>
      </c>
      <c r="H185" s="34">
        <v>0</v>
      </c>
      <c r="I185" s="34">
        <v>0</v>
      </c>
      <c r="J185" s="34">
        <v>0.3669</v>
      </c>
      <c r="K185" s="34">
        <v>0.55930000000000002</v>
      </c>
      <c r="L185" s="34">
        <v>0.91769999999999996</v>
      </c>
      <c r="M185" s="39"/>
      <c r="N185" s="89">
        <f t="shared" si="75"/>
        <v>0.33073388503204848</v>
      </c>
    </row>
    <row r="186" spans="1:16" x14ac:dyDescent="0.3">
      <c r="A186" s="2" t="s">
        <v>20</v>
      </c>
      <c r="B186" t="s">
        <v>50</v>
      </c>
      <c r="C186" s="34">
        <v>7.5300000000000006E-2</v>
      </c>
      <c r="D186" s="34">
        <v>6.6100000000000006E-2</v>
      </c>
      <c r="E186" s="34">
        <v>9.8799999999999999E-2</v>
      </c>
      <c r="F186" s="34">
        <v>0</v>
      </c>
      <c r="G186" s="34">
        <v>0.2056</v>
      </c>
      <c r="H186" s="34">
        <v>0</v>
      </c>
      <c r="I186" s="34">
        <v>0</v>
      </c>
      <c r="J186" s="34">
        <v>0.21990000000000001</v>
      </c>
      <c r="K186" s="34">
        <v>0.3352</v>
      </c>
      <c r="L186" s="34">
        <v>0.54990000000000006</v>
      </c>
      <c r="M186" s="39"/>
      <c r="N186" s="89">
        <f t="shared" si="75"/>
        <v>0.19819310226374329</v>
      </c>
    </row>
    <row r="187" spans="1:16" x14ac:dyDescent="0.3">
      <c r="A187" s="2" t="s">
        <v>20</v>
      </c>
      <c r="B187" t="s">
        <v>47</v>
      </c>
      <c r="C187" s="34">
        <v>3.8600000000000002E-2</v>
      </c>
      <c r="D187" s="34">
        <v>3.39E-2</v>
      </c>
      <c r="E187" s="34">
        <v>5.0700000000000002E-2</v>
      </c>
      <c r="F187" s="34">
        <v>0</v>
      </c>
      <c r="G187" s="34">
        <v>0.10539999999999999</v>
      </c>
      <c r="H187" s="34">
        <v>0</v>
      </c>
      <c r="I187" s="34">
        <v>0</v>
      </c>
      <c r="J187" s="34">
        <v>0.11269999999999999</v>
      </c>
      <c r="K187" s="34">
        <v>0.17180000000000001</v>
      </c>
      <c r="L187" s="34">
        <v>0.28189999999999998</v>
      </c>
      <c r="M187" s="39"/>
      <c r="N187" s="89">
        <f t="shared" si="75"/>
        <v>0.10161967133005331</v>
      </c>
    </row>
    <row r="188" spans="1:16" x14ac:dyDescent="0.3">
      <c r="A188" s="349">
        <v>9</v>
      </c>
      <c r="B188" s="350" t="s">
        <v>51</v>
      </c>
      <c r="C188" s="354">
        <f t="shared" ref="C188:G188" si="88">SUM(C191,C193)</f>
        <v>0.42738122084083563</v>
      </c>
      <c r="D188" s="354">
        <f t="shared" si="88"/>
        <v>0.49481462444083568</v>
      </c>
      <c r="E188" s="354">
        <f t="shared" si="88"/>
        <v>0.73282344221817719</v>
      </c>
      <c r="F188" s="354">
        <f t="shared" si="88"/>
        <v>0</v>
      </c>
      <c r="G188" s="354">
        <f t="shared" si="88"/>
        <v>0.91868919596217724</v>
      </c>
      <c r="H188" s="354"/>
      <c r="I188" s="354"/>
      <c r="J188" s="354">
        <f>SUM(J191,J193)</f>
        <v>0.99916352396217722</v>
      </c>
      <c r="K188" s="354">
        <f>SUM(K191,K193)</f>
        <v>1.1378185793381772</v>
      </c>
      <c r="L188" s="354">
        <f>SUM(L191,L193)</f>
        <v>1.4394969290981776</v>
      </c>
      <c r="M188" s="354"/>
      <c r="N188" s="352">
        <f t="shared" si="75"/>
        <v>0.88566916113594829</v>
      </c>
      <c r="O188" s="39"/>
    </row>
    <row r="189" spans="1:16" x14ac:dyDescent="0.3">
      <c r="A189" s="345"/>
      <c r="B189" s="286" t="s">
        <v>238</v>
      </c>
      <c r="C189" s="507">
        <v>-0.59099999999999997</v>
      </c>
      <c r="D189" s="507">
        <v>-0.17530000000000001</v>
      </c>
      <c r="E189" s="507">
        <v>-0.1032</v>
      </c>
      <c r="F189" s="507">
        <v>0</v>
      </c>
      <c r="G189" s="507">
        <v>-0.1056</v>
      </c>
      <c r="H189" s="507">
        <v>0</v>
      </c>
      <c r="I189" s="507">
        <v>0</v>
      </c>
      <c r="J189" s="507">
        <v>-0.15570000000000001</v>
      </c>
      <c r="K189" s="507">
        <v>-0.64600000000000002</v>
      </c>
      <c r="L189" s="507">
        <v>-0.47020000000000001</v>
      </c>
      <c r="M189" s="268"/>
      <c r="N189" s="357">
        <f t="shared" si="75"/>
        <v>-0.18797306637057964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9">SUM(C183,C180,C175,C166,C159)+C189</f>
        <v>5.0239951666999998</v>
      </c>
      <c r="D190" s="360">
        <f t="shared" si="89"/>
        <v>5.8166951667000006</v>
      </c>
      <c r="E190" s="360">
        <f t="shared" si="89"/>
        <v>8.6145606129000001</v>
      </c>
      <c r="F190" s="360">
        <f t="shared" si="89"/>
        <v>0</v>
      </c>
      <c r="G190" s="360">
        <f t="shared" si="89"/>
        <v>10.7994686129</v>
      </c>
      <c r="H190" s="360">
        <f t="shared" si="89"/>
        <v>0</v>
      </c>
      <c r="I190" s="360">
        <f t="shared" si="89"/>
        <v>0</v>
      </c>
      <c r="J190" s="360">
        <f t="shared" si="89"/>
        <v>11.7454686129</v>
      </c>
      <c r="K190" s="360">
        <f t="shared" si="89"/>
        <v>13.3754006129</v>
      </c>
      <c r="L190" s="360">
        <f t="shared" si="89"/>
        <v>16.921720612900003</v>
      </c>
      <c r="M190" s="361"/>
      <c r="N190" s="362">
        <f t="shared" si="75"/>
        <v>10.41130814332003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90">SUM(C192:C192)</f>
        <v>0.10466489130786109</v>
      </c>
      <c r="D191" s="354">
        <f t="shared" si="90"/>
        <v>0.12117921040786112</v>
      </c>
      <c r="E191" s="354">
        <f t="shared" si="90"/>
        <v>0.17946714124854571</v>
      </c>
      <c r="F191" s="354">
        <f t="shared" si="90"/>
        <v>0</v>
      </c>
      <c r="G191" s="354">
        <f t="shared" si="90"/>
        <v>0.22498532961254572</v>
      </c>
      <c r="H191" s="354"/>
      <c r="I191" s="354"/>
      <c r="J191" s="354">
        <f>SUM(J192:J192)</f>
        <v>0.24469334761254571</v>
      </c>
      <c r="K191" s="354">
        <f>SUM(K192:K192)</f>
        <v>0.27864972096854573</v>
      </c>
      <c r="L191" s="354">
        <f>SUM(L192:L192)</f>
        <v>0.3525302055285458</v>
      </c>
      <c r="M191" s="354"/>
      <c r="N191" s="352">
        <f t="shared" si="75"/>
        <v>0.2168987825497862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1">0.020833*C190</f>
        <v>0.10466489130786109</v>
      </c>
      <c r="D192" s="246">
        <f t="shared" si="91"/>
        <v>0.12117921040786112</v>
      </c>
      <c r="E192" s="246">
        <f t="shared" si="91"/>
        <v>0.17946714124854571</v>
      </c>
      <c r="F192" s="246">
        <f t="shared" si="91"/>
        <v>0</v>
      </c>
      <c r="G192" s="246">
        <f t="shared" si="91"/>
        <v>0.22498532961254572</v>
      </c>
      <c r="H192" s="34"/>
      <c r="I192" s="39"/>
      <c r="J192" s="246">
        <f>0.020833*J190</f>
        <v>0.24469334761254571</v>
      </c>
      <c r="K192" s="246">
        <f t="shared" ref="K192:L192" si="92">0.020833*K190</f>
        <v>0.27864972096854573</v>
      </c>
      <c r="L192" s="246">
        <f t="shared" si="92"/>
        <v>0.3525302055285458</v>
      </c>
      <c r="M192" s="39"/>
      <c r="N192" s="246">
        <f t="shared" si="75"/>
        <v>0.2168987825497862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0.32271632953297452</v>
      </c>
      <c r="D193" s="354">
        <f>SUM(D194,D195)</f>
        <v>0.37363541403297457</v>
      </c>
      <c r="E193" s="354">
        <f t="shared" ref="E193:L193" si="93">SUM(E194,E195)</f>
        <v>0.55335630096963151</v>
      </c>
      <c r="F193" s="354">
        <f t="shared" si="93"/>
        <v>0</v>
      </c>
      <c r="G193" s="354">
        <f t="shared" si="93"/>
        <v>0.69370386634963155</v>
      </c>
      <c r="H193" s="354"/>
      <c r="I193" s="354"/>
      <c r="J193" s="354">
        <f t="shared" si="93"/>
        <v>0.75447017634963154</v>
      </c>
      <c r="K193" s="354">
        <f t="shared" si="93"/>
        <v>0.85916885836963153</v>
      </c>
      <c r="L193" s="354">
        <f t="shared" si="93"/>
        <v>1.0869667235696319</v>
      </c>
      <c r="M193" s="354"/>
      <c r="N193" s="352">
        <f t="shared" si="75"/>
        <v>0.66877037858616206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0.10466489130786109</v>
      </c>
      <c r="D194" s="39">
        <f t="shared" ref="D194:L194" si="94">D192</f>
        <v>0.12117921040786112</v>
      </c>
      <c r="E194" s="39">
        <f t="shared" si="94"/>
        <v>0.17946714124854571</v>
      </c>
      <c r="F194" s="39">
        <f t="shared" si="94"/>
        <v>0</v>
      </c>
      <c r="G194" s="39">
        <f>G192</f>
        <v>0.22498532961254572</v>
      </c>
      <c r="H194" s="39"/>
      <c r="I194" s="39"/>
      <c r="J194" s="39">
        <f t="shared" si="94"/>
        <v>0.24469334761254571</v>
      </c>
      <c r="K194" s="39">
        <f t="shared" si="94"/>
        <v>0.27864972096854573</v>
      </c>
      <c r="L194" s="39">
        <f t="shared" si="94"/>
        <v>0.3525302055285458</v>
      </c>
      <c r="M194" s="39"/>
      <c r="N194" s="246">
        <f t="shared" si="75"/>
        <v>0.2168987825497862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0.21805143822511341</v>
      </c>
      <c r="D195" s="246">
        <f t="shared" ref="D195:G195" si="95">0.043402*D190</f>
        <v>0.25245620362511345</v>
      </c>
      <c r="E195" s="246">
        <f t="shared" si="95"/>
        <v>0.37388915972108583</v>
      </c>
      <c r="F195" s="246">
        <f t="shared" si="95"/>
        <v>0</v>
      </c>
      <c r="G195" s="246">
        <f t="shared" si="95"/>
        <v>0.46871853673708586</v>
      </c>
      <c r="H195" s="34"/>
      <c r="I195" s="34"/>
      <c r="J195" s="246">
        <f t="shared" ref="J195:L195" si="96">0.043402*J190</f>
        <v>0.50977682873708585</v>
      </c>
      <c r="K195" s="246">
        <f t="shared" si="96"/>
        <v>0.58051913740108585</v>
      </c>
      <c r="L195" s="246">
        <f t="shared" si="96"/>
        <v>0.73443651804108601</v>
      </c>
      <c r="M195" s="39"/>
      <c r="N195" s="246">
        <f t="shared" si="75"/>
        <v>0.451871596036376</v>
      </c>
      <c r="O195" s="246"/>
    </row>
    <row r="196" spans="1:16" ht="28.8" x14ac:dyDescent="0.3">
      <c r="A196" s="370">
        <v>10</v>
      </c>
      <c r="B196" s="371" t="s">
        <v>134</v>
      </c>
      <c r="C196" s="510">
        <v>2.1899999999999999E-2</v>
      </c>
      <c r="D196" s="510">
        <v>2.1899999999999999E-2</v>
      </c>
      <c r="E196" s="510">
        <v>2.1899999999999999E-2</v>
      </c>
      <c r="F196" s="510">
        <v>0</v>
      </c>
      <c r="G196" s="510">
        <v>2.1899999999999999E-2</v>
      </c>
      <c r="H196" s="510">
        <v>0</v>
      </c>
      <c r="I196" s="510">
        <v>0</v>
      </c>
      <c r="J196" s="510">
        <v>2.1899999999999999E-2</v>
      </c>
      <c r="K196" s="510">
        <v>2.1899999999999999E-2</v>
      </c>
      <c r="L196" s="510">
        <v>2.1899999999999999E-2</v>
      </c>
      <c r="M196" s="373"/>
      <c r="N196" s="374">
        <f t="shared" si="75"/>
        <v>2.1900000000000006E-2</v>
      </c>
    </row>
    <row r="197" spans="1:16" ht="18" x14ac:dyDescent="0.3">
      <c r="A197" s="579" t="s">
        <v>60</v>
      </c>
      <c r="B197" s="579"/>
      <c r="C197" s="340">
        <f>SUM(C188,C190,C196)</f>
        <v>5.4732763875408352</v>
      </c>
      <c r="D197" s="340">
        <f t="shared" ref="D197:L197" si="97">SUM(D188,D190,D196)</f>
        <v>6.333409791140836</v>
      </c>
      <c r="E197" s="340">
        <f t="shared" si="97"/>
        <v>9.3692840551181771</v>
      </c>
      <c r="F197" s="340">
        <f t="shared" si="97"/>
        <v>0</v>
      </c>
      <c r="G197" s="340">
        <f t="shared" si="97"/>
        <v>11.740057808862177</v>
      </c>
      <c r="H197" s="340">
        <f t="shared" si="97"/>
        <v>0</v>
      </c>
      <c r="I197" s="340">
        <f t="shared" si="97"/>
        <v>0</v>
      </c>
      <c r="J197" s="340">
        <f t="shared" si="97"/>
        <v>12.766532136862178</v>
      </c>
      <c r="K197" s="340">
        <f t="shared" si="97"/>
        <v>14.535119192238177</v>
      </c>
      <c r="L197" s="340">
        <f t="shared" si="97"/>
        <v>18.383117541998178</v>
      </c>
      <c r="M197" s="356"/>
      <c r="N197" s="467">
        <f t="shared" si="75"/>
        <v>11.318877304455976</v>
      </c>
      <c r="O197" t="s">
        <v>369</v>
      </c>
      <c r="P197"/>
    </row>
    <row r="198" spans="1:16" ht="15.6" x14ac:dyDescent="0.3">
      <c r="L198" s="336" t="s">
        <v>150</v>
      </c>
      <c r="N198" s="337">
        <f>N197/SUM($N$101,$N$149,$N$197)</f>
        <v>0.350851925442831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5341-152F-4347-9080-39A4F7706B18}">
  <dimension ref="A1:Q204"/>
  <sheetViews>
    <sheetView topLeftCell="A125" zoomScale="80" zoomScaleNormal="80" workbookViewId="0">
      <selection activeCell="A149" sqref="A149:XFD149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</cols>
  <sheetData>
    <row r="1" spans="1:17" ht="18" x14ac:dyDescent="0.3">
      <c r="A1" s="535" t="s">
        <v>375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104</v>
      </c>
      <c r="E5" s="417">
        <f t="shared" si="0"/>
        <v>319</v>
      </c>
      <c r="F5" s="417">
        <f t="shared" si="0"/>
        <v>5</v>
      </c>
      <c r="G5" s="417">
        <f t="shared" si="0"/>
        <v>204</v>
      </c>
      <c r="H5" s="456">
        <f t="shared" si="0"/>
        <v>6</v>
      </c>
      <c r="I5" s="417">
        <f t="shared" si="0"/>
        <v>19</v>
      </c>
      <c r="J5" s="417">
        <f t="shared" si="0"/>
        <v>176</v>
      </c>
      <c r="K5" s="417">
        <f t="shared" si="0"/>
        <v>35</v>
      </c>
      <c r="L5" s="417">
        <f t="shared" si="0"/>
        <v>134</v>
      </c>
      <c r="M5" s="604">
        <f>SUM(C5:L5)</f>
        <v>1003</v>
      </c>
      <c r="N5" s="604"/>
      <c r="O5" s="418"/>
      <c r="P5" s="418"/>
      <c r="Q5" s="419">
        <f>M7/M5</f>
        <v>6284.8216849451637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1003434.75</v>
      </c>
      <c r="E7" s="401">
        <f t="shared" si="0"/>
        <v>2122801.5499999998</v>
      </c>
      <c r="F7" s="401">
        <f t="shared" si="0"/>
        <v>22098.39</v>
      </c>
      <c r="G7" s="401">
        <f t="shared" si="0"/>
        <v>1082633.24</v>
      </c>
      <c r="H7" s="401">
        <f t="shared" si="0"/>
        <v>28082.880000000001</v>
      </c>
      <c r="I7" s="401">
        <f t="shared" si="0"/>
        <v>136397.13</v>
      </c>
      <c r="J7" s="401">
        <f t="shared" si="0"/>
        <v>1050481.99</v>
      </c>
      <c r="K7" s="401">
        <f t="shared" si="0"/>
        <v>183413.09999999998</v>
      </c>
      <c r="L7" s="401">
        <f t="shared" si="0"/>
        <v>668442.57000000007</v>
      </c>
      <c r="M7" s="610">
        <f>SUM(C7:L7)</f>
        <v>6303676.1499999994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1.088832</v>
      </c>
      <c r="D9" s="405">
        <f t="shared" ref="D9:L9" si="1">SUM(D10:D15)</f>
        <v>1.4799409682689184</v>
      </c>
      <c r="E9" s="405">
        <f t="shared" si="1"/>
        <v>1.8085487876088466</v>
      </c>
      <c r="F9" s="405">
        <f t="shared" si="1"/>
        <v>2.6649530861135133</v>
      </c>
      <c r="G9" s="405">
        <f t="shared" si="1"/>
        <v>2.7041662395648967</v>
      </c>
      <c r="H9" s="405">
        <f t="shared" si="1"/>
        <v>3.2340840000000002</v>
      </c>
      <c r="I9" s="405">
        <f t="shared" si="1"/>
        <v>3.1368597143605585</v>
      </c>
      <c r="J9" s="405">
        <f t="shared" si="1"/>
        <v>3.7286835025630856</v>
      </c>
      <c r="K9" s="405">
        <f t="shared" si="1"/>
        <v>4.3299733377290934</v>
      </c>
      <c r="L9" s="405">
        <f t="shared" si="1"/>
        <v>5.5404824296578239</v>
      </c>
      <c r="M9" s="603">
        <f>SUM(M10:N15)</f>
        <v>2.7365624870493832</v>
      </c>
      <c r="N9" s="603"/>
      <c r="O9" s="406">
        <f t="shared" ref="O9:O47" si="2">M9/$M$47</f>
        <v>0.25399869191445756</v>
      </c>
      <c r="P9" s="405">
        <f t="shared" ref="P9:P47" si="3">O9*$N$52</f>
        <v>2.060720385016928</v>
      </c>
      <c r="Q9" s="407">
        <f>M9*$M$7</f>
        <v>17250403.682597879</v>
      </c>
    </row>
    <row r="10" spans="1:17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0.99324711426627388</v>
      </c>
      <c r="E10" s="422">
        <f t="shared" si="4"/>
        <v>1.1444746166531679</v>
      </c>
      <c r="F10" s="422">
        <f t="shared" si="4"/>
        <v>1.635339566185591</v>
      </c>
      <c r="G10" s="422">
        <f t="shared" si="4"/>
        <v>1.7196629684527331</v>
      </c>
      <c r="H10" s="422">
        <f>IF(H$7 &gt; 0,(H64*H$61+H112*H$109+H160*H$157)/(SUM(H$157,H$109,H$61)),0)</f>
        <v>1.7196000000000002</v>
      </c>
      <c r="I10" s="422">
        <f t="shared" si="4"/>
        <v>1.3867470641794295</v>
      </c>
      <c r="J10" s="422">
        <f t="shared" si="4"/>
        <v>2.3946442354913673</v>
      </c>
      <c r="K10" s="422">
        <f t="shared" si="4"/>
        <v>2.6499025631538862</v>
      </c>
      <c r="L10" s="422">
        <f t="shared" si="4"/>
        <v>3.2217971329728443</v>
      </c>
      <c r="M10" s="600">
        <f t="shared" ref="M10:M15" si="5">(N64*$N$61+N112*$N$109+N160*$N$157)/$M$7</f>
        <v>1.7007467688996047</v>
      </c>
      <c r="N10" s="600"/>
      <c r="O10" s="423">
        <f t="shared" si="2"/>
        <v>0.15785769797788077</v>
      </c>
      <c r="P10" s="422">
        <f t="shared" si="3"/>
        <v>1.2807175253659184</v>
      </c>
      <c r="Q10" s="424">
        <f t="shared" ref="Q10:Q47" si="6">M10*$M$7</f>
        <v>10720956.844301999</v>
      </c>
    </row>
    <row r="11" spans="1:17" x14ac:dyDescent="0.3">
      <c r="A11" s="438" t="s">
        <v>4</v>
      </c>
      <c r="B11" s="439" t="s">
        <v>31</v>
      </c>
      <c r="C11" s="440">
        <f t="shared" si="4"/>
        <v>2.9331999999999997E-2</v>
      </c>
      <c r="D11" s="440">
        <f t="shared" si="4"/>
        <v>3.9729884570650957E-2</v>
      </c>
      <c r="E11" s="440">
        <f t="shared" si="4"/>
        <v>4.5778984666126711E-2</v>
      </c>
      <c r="F11" s="440">
        <f t="shared" si="4"/>
        <v>6.541358264742364E-2</v>
      </c>
      <c r="G11" s="440">
        <f t="shared" si="4"/>
        <v>6.8786518738109328E-2</v>
      </c>
      <c r="H11" s="440">
        <f t="shared" ref="H11:H15" si="7">IF(H$7 &gt; 0,(H65*H$61+H113*H$109+H161*H$157)/(SUM(H$157,H$109,H$61)),0)</f>
        <v>6.8783999999999998E-2</v>
      </c>
      <c r="I11" s="440">
        <f t="shared" si="4"/>
        <v>8.3204823850765761E-2</v>
      </c>
      <c r="J11" s="440">
        <f t="shared" si="4"/>
        <v>9.5785769419654679E-2</v>
      </c>
      <c r="K11" s="440">
        <f t="shared" si="4"/>
        <v>0.10599610252615546</v>
      </c>
      <c r="L11" s="440">
        <f t="shared" si="4"/>
        <v>0.12887188531891378</v>
      </c>
      <c r="M11" s="599">
        <f t="shared" si="5"/>
        <v>6.8629991431885348E-2</v>
      </c>
      <c r="N11" s="599"/>
      <c r="O11" s="441">
        <f t="shared" si="2"/>
        <v>6.3700091382144037E-3</v>
      </c>
      <c r="P11" s="440">
        <f t="shared" si="3"/>
        <v>5.1680611364264113E-2</v>
      </c>
      <c r="Q11" s="442">
        <f t="shared" si="6"/>
        <v>432621.24016387999</v>
      </c>
    </row>
    <row r="12" spans="1:17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4.4526857423464759E-2</v>
      </c>
      <c r="E12" s="440">
        <f t="shared" si="4"/>
        <v>3.9610336229027161E-2</v>
      </c>
      <c r="F12" s="440">
        <f t="shared" si="4"/>
        <v>0</v>
      </c>
      <c r="G12" s="440">
        <f t="shared" si="4"/>
        <v>1.6235680335290648E-2</v>
      </c>
      <c r="H12" s="440">
        <f t="shared" si="7"/>
        <v>0</v>
      </c>
      <c r="I12" s="440">
        <f t="shared" si="4"/>
        <v>6.931943929465377E-2</v>
      </c>
      <c r="J12" s="440">
        <f t="shared" si="4"/>
        <v>5.4344948663041806E-2</v>
      </c>
      <c r="K12" s="440">
        <f t="shared" si="4"/>
        <v>0.11931474598052158</v>
      </c>
      <c r="L12" s="440">
        <f t="shared" si="4"/>
        <v>7.6001087466646536E-2</v>
      </c>
      <c r="M12" s="599">
        <f t="shared" si="5"/>
        <v>4.5302387314265821E-2</v>
      </c>
      <c r="N12" s="599"/>
      <c r="O12" s="441">
        <f t="shared" si="2"/>
        <v>4.2048179688498324E-3</v>
      </c>
      <c r="P12" s="440">
        <f t="shared" si="3"/>
        <v>3.411416822025419E-2</v>
      </c>
      <c r="Q12" s="442">
        <f t="shared" si="6"/>
        <v>285571.57845099998</v>
      </c>
    </row>
    <row r="13" spans="1:17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0.16479999999999997</v>
      </c>
      <c r="E13" s="422">
        <f t="shared" si="4"/>
        <v>0.21440000000000001</v>
      </c>
      <c r="F13" s="422">
        <f t="shared" si="4"/>
        <v>0.25860000000000005</v>
      </c>
      <c r="G13" s="422">
        <f t="shared" si="4"/>
        <v>0.24990000000000001</v>
      </c>
      <c r="H13" s="422">
        <f t="shared" si="7"/>
        <v>0.24990000000000004</v>
      </c>
      <c r="I13" s="422">
        <f t="shared" si="4"/>
        <v>0.24990000000000001</v>
      </c>
      <c r="J13" s="422">
        <f t="shared" si="4"/>
        <v>0.29687211774568356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0.24415263218939318</v>
      </c>
      <c r="N13" s="600"/>
      <c r="O13" s="423">
        <f t="shared" si="2"/>
        <v>2.2661440949021696E-2</v>
      </c>
      <c r="P13" s="422">
        <f t="shared" si="3"/>
        <v>0.18385485754089537</v>
      </c>
      <c r="Q13" s="424">
        <f t="shared" si="6"/>
        <v>1539059.1244919999</v>
      </c>
    </row>
    <row r="14" spans="1:17" x14ac:dyDescent="0.3">
      <c r="A14" s="438" t="s">
        <v>6</v>
      </c>
      <c r="B14" s="439" t="s">
        <v>181</v>
      </c>
      <c r="C14" s="440">
        <f t="shared" si="4"/>
        <v>0.2142</v>
      </c>
      <c r="D14" s="440">
        <f t="shared" si="4"/>
        <v>0.23763711200852872</v>
      </c>
      <c r="E14" s="440">
        <f t="shared" si="4"/>
        <v>0.36428485006052502</v>
      </c>
      <c r="F14" s="440">
        <f t="shared" si="4"/>
        <v>0.70559993728049886</v>
      </c>
      <c r="G14" s="440">
        <f t="shared" si="4"/>
        <v>0.64958107203876359</v>
      </c>
      <c r="H14" s="440">
        <f t="shared" si="7"/>
        <v>1.1958</v>
      </c>
      <c r="I14" s="440">
        <f t="shared" si="4"/>
        <v>0.95708838703570975</v>
      </c>
      <c r="J14" s="440">
        <f t="shared" si="4"/>
        <v>0.88703643124333809</v>
      </c>
      <c r="K14" s="440">
        <f t="shared" si="4"/>
        <v>1.1578599260685305</v>
      </c>
      <c r="L14" s="440">
        <f t="shared" si="4"/>
        <v>1.763412323899419</v>
      </c>
      <c r="M14" s="599">
        <f t="shared" si="5"/>
        <v>0.66927901684971569</v>
      </c>
      <c r="N14" s="599"/>
      <c r="O14" s="441">
        <f t="shared" si="2"/>
        <v>6.2120267894527445E-2</v>
      </c>
      <c r="P14" s="440">
        <f t="shared" si="3"/>
        <v>0.50398882532858769</v>
      </c>
      <c r="Q14" s="442">
        <f t="shared" si="6"/>
        <v>4218918.1762110004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7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8.4516903645184879E-3</v>
      </c>
      <c r="N15" s="600"/>
      <c r="O15" s="423">
        <f t="shared" si="2"/>
        <v>7.8445798596338853E-4</v>
      </c>
      <c r="P15" s="422">
        <f t="shared" si="3"/>
        <v>6.3643971970080218E-3</v>
      </c>
      <c r="Q15" s="424">
        <f t="shared" si="6"/>
        <v>53276.71897799999</v>
      </c>
    </row>
    <row r="16" spans="1:17" ht="28.8" x14ac:dyDescent="0.3">
      <c r="A16" s="404">
        <v>5</v>
      </c>
      <c r="B16" s="408" t="s">
        <v>71</v>
      </c>
      <c r="C16" s="405">
        <f t="shared" ref="C16:L16" si="8">SUM(C17:C19,C23:C24)</f>
        <v>3.4169795412000004</v>
      </c>
      <c r="D16" s="405">
        <f t="shared" si="8"/>
        <v>3.311690578516346</v>
      </c>
      <c r="E16" s="405">
        <f t="shared" si="8"/>
        <v>5.1660536010809297</v>
      </c>
      <c r="F16" s="405">
        <f t="shared" si="8"/>
        <v>5.0461462772154375</v>
      </c>
      <c r="G16" s="405">
        <f t="shared" si="8"/>
        <v>5.1250860561875706</v>
      </c>
      <c r="H16" s="405">
        <f t="shared" si="8"/>
        <v>4.9803800572999997</v>
      </c>
      <c r="I16" s="405">
        <f t="shared" si="8"/>
        <v>5.4710786737401325</v>
      </c>
      <c r="J16" s="405">
        <f t="shared" si="8"/>
        <v>5.1245969082748939</v>
      </c>
      <c r="K16" s="405">
        <f t="shared" si="8"/>
        <v>5.196416193869533</v>
      </c>
      <c r="L16" s="405">
        <f t="shared" si="8"/>
        <v>5.1647857113581699</v>
      </c>
      <c r="M16" s="603">
        <f>SUM(M17:N19,M23:N24)</f>
        <v>4.8613939596517577</v>
      </c>
      <c r="N16" s="603"/>
      <c r="O16" s="406">
        <f t="shared" si="2"/>
        <v>0.45121853145175744</v>
      </c>
      <c r="P16" s="405">
        <f t="shared" si="3"/>
        <v>3.660787458595224</v>
      </c>
      <c r="Q16" s="409">
        <f t="shared" si="6"/>
        <v>30644653.159210846</v>
      </c>
    </row>
    <row r="17" spans="1:17" x14ac:dyDescent="0.3">
      <c r="A17" s="420" t="s">
        <v>115</v>
      </c>
      <c r="B17" s="421" t="s">
        <v>114</v>
      </c>
      <c r="C17" s="422">
        <f t="shared" ref="C17:L24" si="9">(C71*C$61+C119*C$109+C167*C$157)/(SUM(C$157,C$109,C$61))</f>
        <v>1.8884000000000001</v>
      </c>
      <c r="D17" s="422">
        <f t="shared" si="9"/>
        <v>1.8330270903464325</v>
      </c>
      <c r="E17" s="422">
        <f t="shared" si="9"/>
        <v>2.7674293190882584</v>
      </c>
      <c r="F17" s="422">
        <f t="shared" si="9"/>
        <v>2.7036643216542018</v>
      </c>
      <c r="G17" s="422">
        <f t="shared" si="9"/>
        <v>2.7467466866212238</v>
      </c>
      <c r="H17" s="422">
        <f t="shared" ref="H17:H24" si="10">IF(H$7 &gt; 0,(H71*H$61+H119*H$109+H167*H$157)/(SUM(H$157,H$109,H$61)),0)</f>
        <v>2.6760999999999999</v>
      </c>
      <c r="I17" s="422">
        <f t="shared" si="9"/>
        <v>2.9414987184701027</v>
      </c>
      <c r="J17" s="422">
        <f t="shared" si="9"/>
        <v>2.7454746011266691</v>
      </c>
      <c r="K17" s="422">
        <f t="shared" si="9"/>
        <v>2.7809092903178669</v>
      </c>
      <c r="L17" s="422">
        <f t="shared" si="9"/>
        <v>2.7665300409517597</v>
      </c>
      <c r="M17" s="600">
        <f t="shared" ref="M17:M24" si="11">(N71*$N$61+N119*$N$109+N167*$N$157)/$M$7</f>
        <v>2.6140895231919554</v>
      </c>
      <c r="N17" s="600"/>
      <c r="O17" s="423">
        <f t="shared" si="2"/>
        <v>0.24263115590463138</v>
      </c>
      <c r="P17" s="422">
        <f t="shared" si="3"/>
        <v>1.9684942676054571</v>
      </c>
      <c r="Q17" s="424">
        <f t="shared" si="6"/>
        <v>16478373.78131</v>
      </c>
    </row>
    <row r="18" spans="1:17" x14ac:dyDescent="0.3">
      <c r="A18" s="438" t="s">
        <v>116</v>
      </c>
      <c r="B18" s="439" t="s">
        <v>117</v>
      </c>
      <c r="C18" s="440">
        <f t="shared" si="9"/>
        <v>0.80047954120000009</v>
      </c>
      <c r="D18" s="440">
        <f t="shared" si="9"/>
        <v>0.77700735240822039</v>
      </c>
      <c r="E18" s="440">
        <f t="shared" si="9"/>
        <v>1.1730939163562792</v>
      </c>
      <c r="F18" s="440">
        <f t="shared" si="9"/>
        <v>1.1460643802989647</v>
      </c>
      <c r="G18" s="440">
        <f t="shared" si="9"/>
        <v>1.1643266932319303</v>
      </c>
      <c r="H18" s="440">
        <f t="shared" si="10"/>
        <v>1.1343800573</v>
      </c>
      <c r="I18" s="440">
        <f t="shared" si="9"/>
        <v>1.2468807162684474</v>
      </c>
      <c r="J18" s="440">
        <f t="shared" si="9"/>
        <v>1.1637874650953872</v>
      </c>
      <c r="K18" s="440">
        <f t="shared" si="9"/>
        <v>1.1788079818007116</v>
      </c>
      <c r="L18" s="440">
        <f t="shared" si="9"/>
        <v>1.1727127186491644</v>
      </c>
      <c r="M18" s="599">
        <f t="shared" si="11"/>
        <v>1.1080942502544073</v>
      </c>
      <c r="N18" s="599"/>
      <c r="O18" s="441">
        <f t="shared" si="2"/>
        <v>0.10284964856988189</v>
      </c>
      <c r="P18" s="440">
        <f t="shared" si="3"/>
        <v>0.83443094057807987</v>
      </c>
      <c r="Q18" s="442">
        <f t="shared" si="6"/>
        <v>6985067.2972808387</v>
      </c>
    </row>
    <row r="19" spans="1:17" x14ac:dyDescent="0.3">
      <c r="A19" s="420" t="s">
        <v>8</v>
      </c>
      <c r="B19" s="421" t="s">
        <v>35</v>
      </c>
      <c r="C19" s="422">
        <f t="shared" si="9"/>
        <v>0.50249999999999995</v>
      </c>
      <c r="D19" s="422">
        <f t="shared" si="9"/>
        <v>0.48307606729485897</v>
      </c>
      <c r="E19" s="422">
        <f t="shared" si="9"/>
        <v>0.88451440869637576</v>
      </c>
      <c r="F19" s="422">
        <f t="shared" si="9"/>
        <v>0.86336080660174797</v>
      </c>
      <c r="G19" s="422">
        <f t="shared" si="9"/>
        <v>0.8756998768659644</v>
      </c>
      <c r="H19" s="422">
        <f t="shared" si="10"/>
        <v>0.84109999999999996</v>
      </c>
      <c r="I19" s="422">
        <f t="shared" si="9"/>
        <v>0.92155373353530234</v>
      </c>
      <c r="J19" s="422">
        <f t="shared" si="9"/>
        <v>0.87706935084246407</v>
      </c>
      <c r="K19" s="422">
        <f t="shared" si="9"/>
        <v>0.89370666274655419</v>
      </c>
      <c r="L19" s="422">
        <f t="shared" si="9"/>
        <v>0.88461445452075249</v>
      </c>
      <c r="M19" s="600">
        <f t="shared" si="11"/>
        <v>0.81831287787396889</v>
      </c>
      <c r="N19" s="600"/>
      <c r="O19" s="423">
        <f t="shared" si="2"/>
        <v>7.5953098655843904E-2</v>
      </c>
      <c r="P19" s="422">
        <f t="shared" si="3"/>
        <v>0.61621616050688954</v>
      </c>
      <c r="Q19" s="424">
        <f t="shared" si="6"/>
        <v>5158379.3714920003</v>
      </c>
    </row>
    <row r="20" spans="1:17" x14ac:dyDescent="0.3">
      <c r="A20" s="438" t="s">
        <v>9</v>
      </c>
      <c r="B20" s="439" t="s">
        <v>108</v>
      </c>
      <c r="C20" s="440">
        <f t="shared" si="9"/>
        <v>0.44879999999999998</v>
      </c>
      <c r="D20" s="440">
        <f t="shared" si="9"/>
        <v>0.43143344128753763</v>
      </c>
      <c r="E20" s="440">
        <f t="shared" si="9"/>
        <v>0.79010356195660403</v>
      </c>
      <c r="F20" s="440">
        <f t="shared" si="9"/>
        <v>0.77118818144670276</v>
      </c>
      <c r="G20" s="440">
        <f t="shared" si="9"/>
        <v>0.78222424772492671</v>
      </c>
      <c r="H20" s="440">
        <f t="shared" si="10"/>
        <v>0.75129999999999997</v>
      </c>
      <c r="I20" s="440">
        <f t="shared" si="9"/>
        <v>0.82694942925118731</v>
      </c>
      <c r="J20" s="440">
        <f t="shared" si="9"/>
        <v>0.78344646395222817</v>
      </c>
      <c r="K20" s="440">
        <f t="shared" si="9"/>
        <v>0.79831699266301059</v>
      </c>
      <c r="L20" s="440">
        <f t="shared" si="9"/>
        <v>0.79019249813637693</v>
      </c>
      <c r="M20" s="599">
        <f t="shared" si="11"/>
        <v>0.73103449909240659</v>
      </c>
      <c r="N20" s="599"/>
      <c r="O20" s="441">
        <f t="shared" si="2"/>
        <v>6.7852207794464742E-2</v>
      </c>
      <c r="P20" s="440">
        <f t="shared" si="3"/>
        <v>0.55049270811815232</v>
      </c>
      <c r="Q20" s="442">
        <f t="shared" si="6"/>
        <v>4608204.7367559997</v>
      </c>
    </row>
    <row r="21" spans="1:17" x14ac:dyDescent="0.3">
      <c r="A21" s="420" t="s">
        <v>10</v>
      </c>
      <c r="B21" s="421" t="s">
        <v>109</v>
      </c>
      <c r="C21" s="422">
        <f t="shared" si="9"/>
        <v>4.7600000000000003E-2</v>
      </c>
      <c r="D21" s="422">
        <f t="shared" si="9"/>
        <v>4.5783164598395661E-2</v>
      </c>
      <c r="E21" s="422">
        <f t="shared" si="9"/>
        <v>8.3786958330136899E-2</v>
      </c>
      <c r="F21" s="422">
        <f t="shared" si="9"/>
        <v>8.1793492783863428E-2</v>
      </c>
      <c r="G21" s="422">
        <f t="shared" si="9"/>
        <v>8.2956939922701797E-2</v>
      </c>
      <c r="H21" s="422">
        <f t="shared" si="10"/>
        <v>7.9699999999999993E-2</v>
      </c>
      <c r="I21" s="422">
        <f t="shared" si="9"/>
        <v>8.3878098080216193E-2</v>
      </c>
      <c r="J21" s="422">
        <f t="shared" si="9"/>
        <v>8.3085406827393585E-2</v>
      </c>
      <c r="K21" s="422">
        <f t="shared" si="9"/>
        <v>8.4651662465767177E-2</v>
      </c>
      <c r="L21" s="422">
        <f t="shared" si="9"/>
        <v>8.3796255415031384E-2</v>
      </c>
      <c r="M21" s="600">
        <f t="shared" si="11"/>
        <v>7.7447063601926963E-2</v>
      </c>
      <c r="N21" s="600"/>
      <c r="O21" s="423">
        <f t="shared" si="2"/>
        <v>7.1883806566081379E-3</v>
      </c>
      <c r="P21" s="422">
        <f t="shared" si="3"/>
        <v>5.8320152921585156E-2</v>
      </c>
      <c r="Q21" s="424">
        <f t="shared" si="6"/>
        <v>488201.20771500003</v>
      </c>
    </row>
    <row r="22" spans="1:17" x14ac:dyDescent="0.3">
      <c r="A22" s="438" t="s">
        <v>11</v>
      </c>
      <c r="B22" s="439" t="s">
        <v>110</v>
      </c>
      <c r="C22" s="440">
        <f t="shared" si="9"/>
        <v>6.1000000000000004E-3</v>
      </c>
      <c r="D22" s="440">
        <f t="shared" si="9"/>
        <v>5.8594614089256926E-3</v>
      </c>
      <c r="E22" s="440">
        <f t="shared" si="9"/>
        <v>1.06238884096349E-2</v>
      </c>
      <c r="F22" s="440">
        <f t="shared" si="9"/>
        <v>1.0379132371181793E-2</v>
      </c>
      <c r="G22" s="440">
        <f t="shared" si="9"/>
        <v>1.0518689218335842E-2</v>
      </c>
      <c r="H22" s="440">
        <f t="shared" si="10"/>
        <v>1.01E-2</v>
      </c>
      <c r="I22" s="440">
        <f t="shared" si="9"/>
        <v>1.0726206203898865E-2</v>
      </c>
      <c r="J22" s="440">
        <f t="shared" si="9"/>
        <v>1.0537480062842389E-2</v>
      </c>
      <c r="K22" s="440">
        <f t="shared" si="9"/>
        <v>1.0738007617776485E-2</v>
      </c>
      <c r="L22" s="440">
        <f t="shared" si="9"/>
        <v>1.0625700969344306E-2</v>
      </c>
      <c r="M22" s="599">
        <f t="shared" si="11"/>
        <v>9.8313151796352999E-3</v>
      </c>
      <c r="N22" s="599"/>
      <c r="O22" s="441">
        <f t="shared" si="2"/>
        <v>9.1251020477101704E-4</v>
      </c>
      <c r="P22" s="440">
        <f t="shared" si="3"/>
        <v>7.4032994671519893E-3</v>
      </c>
      <c r="Q22" s="442">
        <f t="shared" si="6"/>
        <v>61973.427021000003</v>
      </c>
    </row>
    <row r="23" spans="1:17" x14ac:dyDescent="0.3">
      <c r="A23" s="425" t="s">
        <v>14</v>
      </c>
      <c r="B23" s="421" t="s">
        <v>118</v>
      </c>
      <c r="C23" s="422">
        <f t="shared" si="9"/>
        <v>0.16900000000000001</v>
      </c>
      <c r="D23" s="422">
        <f t="shared" si="9"/>
        <v>0.16366894418296757</v>
      </c>
      <c r="E23" s="422">
        <f t="shared" si="9"/>
        <v>0.2581016306606711</v>
      </c>
      <c r="F23" s="422">
        <f t="shared" si="9"/>
        <v>0.25208915463977244</v>
      </c>
      <c r="G23" s="422">
        <f t="shared" si="9"/>
        <v>0.25601889706619396</v>
      </c>
      <c r="H23" s="422">
        <f t="shared" si="10"/>
        <v>0.24859999999999999</v>
      </c>
      <c r="I23" s="422">
        <f t="shared" si="9"/>
        <v>0.27303533530360941</v>
      </c>
      <c r="J23" s="422">
        <f t="shared" si="9"/>
        <v>0.25602051973494566</v>
      </c>
      <c r="K23" s="422">
        <f t="shared" si="9"/>
        <v>0.25969299501507798</v>
      </c>
      <c r="L23" s="422">
        <f t="shared" si="9"/>
        <v>0.25804387025799391</v>
      </c>
      <c r="M23" s="600">
        <f t="shared" si="11"/>
        <v>0.24258173119585152</v>
      </c>
      <c r="N23" s="600"/>
      <c r="O23" s="423">
        <f t="shared" si="2"/>
        <v>2.2515635107066695E-2</v>
      </c>
      <c r="P23" s="422">
        <f t="shared" si="3"/>
        <v>0.18267191809933156</v>
      </c>
      <c r="Q23" s="424">
        <f t="shared" si="6"/>
        <v>1529156.6733650002</v>
      </c>
    </row>
    <row r="24" spans="1:17" x14ac:dyDescent="0.3">
      <c r="A24" s="443"/>
      <c r="B24" s="439" t="s">
        <v>117</v>
      </c>
      <c r="C24" s="440">
        <f t="shared" si="9"/>
        <v>5.6599999999999998E-2</v>
      </c>
      <c r="D24" s="440">
        <f t="shared" si="9"/>
        <v>5.4911124283865992E-2</v>
      </c>
      <c r="E24" s="440">
        <f t="shared" si="9"/>
        <v>8.2914326279345349E-2</v>
      </c>
      <c r="F24" s="440">
        <f t="shared" si="9"/>
        <v>8.0967614020749937E-2</v>
      </c>
      <c r="G24" s="440">
        <f t="shared" si="9"/>
        <v>8.2293902402257674E-2</v>
      </c>
      <c r="H24" s="440">
        <f t="shared" si="10"/>
        <v>8.0199999999999994E-2</v>
      </c>
      <c r="I24" s="440">
        <f t="shared" si="9"/>
        <v>8.8110170162671309E-2</v>
      </c>
      <c r="J24" s="440">
        <f t="shared" si="9"/>
        <v>8.2244971475427198E-2</v>
      </c>
      <c r="K24" s="440">
        <f t="shared" si="9"/>
        <v>8.329926398932247E-2</v>
      </c>
      <c r="L24" s="440">
        <f t="shared" si="9"/>
        <v>8.2884626978500187E-2</v>
      </c>
      <c r="M24" s="599">
        <f t="shared" si="11"/>
        <v>7.8315577135573508E-2</v>
      </c>
      <c r="N24" s="599"/>
      <c r="O24" s="441">
        <f t="shared" si="2"/>
        <v>7.2689932143334629E-3</v>
      </c>
      <c r="P24" s="440">
        <f t="shared" si="3"/>
        <v>5.8974171805465381E-2</v>
      </c>
      <c r="Q24" s="442">
        <f t="shared" si="6"/>
        <v>493676.03576300002</v>
      </c>
    </row>
    <row r="25" spans="1:17" x14ac:dyDescent="0.3">
      <c r="A25" s="404">
        <v>6</v>
      </c>
      <c r="B25" s="398" t="s">
        <v>42</v>
      </c>
      <c r="C25" s="405">
        <f>SUM(C26:C28)</f>
        <v>0.38290000000000002</v>
      </c>
      <c r="D25" s="405">
        <f t="shared" ref="D25:L25" si="12">SUM(D26:D28)</f>
        <v>0.39484353843635567</v>
      </c>
      <c r="E25" s="405">
        <f t="shared" si="12"/>
        <v>0.49322038525033118</v>
      </c>
      <c r="F25" s="405">
        <f t="shared" si="12"/>
        <v>0.49349431587550047</v>
      </c>
      <c r="G25" s="405">
        <f t="shared" si="12"/>
        <v>0.49397744520110992</v>
      </c>
      <c r="H25" s="405">
        <f t="shared" si="12"/>
        <v>0.49809999999999999</v>
      </c>
      <c r="I25" s="405">
        <f>SUM(I26:I28)</f>
        <v>1.0949753553905424</v>
      </c>
      <c r="J25" s="405">
        <f t="shared" si="12"/>
        <v>0.4933700306009054</v>
      </c>
      <c r="K25" s="405">
        <f t="shared" si="12"/>
        <v>0.49154760152355537</v>
      </c>
      <c r="L25" s="405">
        <f t="shared" si="12"/>
        <v>0.49308796117817566</v>
      </c>
      <c r="M25" s="603">
        <f>SUM(M26:N28)</f>
        <v>0.49059297127613388</v>
      </c>
      <c r="N25" s="603"/>
      <c r="O25" s="406">
        <f t="shared" si="2"/>
        <v>4.5535219296571602E-2</v>
      </c>
      <c r="P25" s="405">
        <f t="shared" si="3"/>
        <v>0.36943243263734377</v>
      </c>
      <c r="Q25" s="407">
        <f t="shared" si="6"/>
        <v>3092539.2123909998</v>
      </c>
    </row>
    <row r="26" spans="1:17" x14ac:dyDescent="0.3">
      <c r="A26" s="420" t="s">
        <v>15</v>
      </c>
      <c r="B26" s="421" t="s">
        <v>43</v>
      </c>
      <c r="C26" s="422">
        <f t="shared" ref="C26:L27" si="13">(C80*C$61+C128*C$109+C176*C$157)/(SUM(C$157,C$109,C$61))</f>
        <v>0.19400000000000001</v>
      </c>
      <c r="D26" s="422">
        <f t="shared" si="13"/>
        <v>0.18805139801765883</v>
      </c>
      <c r="E26" s="422">
        <f t="shared" si="13"/>
        <v>0.29336653138302077</v>
      </c>
      <c r="F26" s="422">
        <f t="shared" si="13"/>
        <v>0.28656828701095421</v>
      </c>
      <c r="G26" s="422">
        <f t="shared" si="13"/>
        <v>0.29103794326230004</v>
      </c>
      <c r="H26" s="422">
        <f t="shared" ref="H26:H29" si="14">IF(H$7 &gt; 0,(H80*H$61+H128*H$109+H176*H$157)/(SUM(H$157,H$109,H$61)),0)</f>
        <v>0.2828</v>
      </c>
      <c r="I26" s="422">
        <f t="shared" si="13"/>
        <v>0.3106615415075083</v>
      </c>
      <c r="J26" s="422">
        <f t="shared" si="13"/>
        <v>0.29101562159004746</v>
      </c>
      <c r="K26" s="422">
        <f t="shared" si="13"/>
        <v>0.29510222091551808</v>
      </c>
      <c r="L26" s="422">
        <f t="shared" si="13"/>
        <v>0.29329585058144936</v>
      </c>
      <c r="M26" s="600">
        <f>(N80*$N$61+N128*$N$109+N176*$N$157)/$M$7</f>
        <v>0.27606398319558345</v>
      </c>
      <c r="N26" s="600"/>
      <c r="O26" s="423">
        <f t="shared" si="2"/>
        <v>2.5623347154764831E-2</v>
      </c>
      <c r="P26" s="422">
        <f t="shared" si="3"/>
        <v>0.20788514073124592</v>
      </c>
      <c r="Q26" s="424">
        <f t="shared" si="6"/>
        <v>1740217.9467440001</v>
      </c>
    </row>
    <row r="27" spans="1:17" x14ac:dyDescent="0.3">
      <c r="A27" s="438" t="s">
        <v>16</v>
      </c>
      <c r="B27" s="439" t="s">
        <v>80</v>
      </c>
      <c r="C27" s="440">
        <f t="shared" si="13"/>
        <v>0.18890000000000001</v>
      </c>
      <c r="D27" s="440">
        <f t="shared" si="13"/>
        <v>0.20679214041869687</v>
      </c>
      <c r="E27" s="440">
        <f t="shared" si="13"/>
        <v>0.19985385386731039</v>
      </c>
      <c r="F27" s="440">
        <f t="shared" si="13"/>
        <v>0.20692602886454625</v>
      </c>
      <c r="G27" s="440">
        <f t="shared" si="13"/>
        <v>0.20293950193880989</v>
      </c>
      <c r="H27" s="440">
        <f t="shared" si="14"/>
        <v>0.21529999999999996</v>
      </c>
      <c r="I27" s="440">
        <f t="shared" si="13"/>
        <v>0.21151381388303403</v>
      </c>
      <c r="J27" s="440">
        <f t="shared" si="13"/>
        <v>0.20235440901085794</v>
      </c>
      <c r="K27" s="440">
        <f t="shared" si="13"/>
        <v>0.19644538060803726</v>
      </c>
      <c r="L27" s="440">
        <f t="shared" si="13"/>
        <v>0.19979211059672633</v>
      </c>
      <c r="M27" s="599">
        <f>(N81*$N$61+N129*$N$109+N177*$N$157)/$M$7</f>
        <v>0.20213490656289507</v>
      </c>
      <c r="N27" s="599"/>
      <c r="O27" s="441">
        <f t="shared" si="2"/>
        <v>1.8761494429672031E-2</v>
      </c>
      <c r="P27" s="440">
        <f t="shared" si="3"/>
        <v>0.15221414619579013</v>
      </c>
      <c r="Q27" s="442">
        <f t="shared" si="6"/>
        <v>1274192.9895830001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4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1.2394081517655378E-2</v>
      </c>
      <c r="N28" s="600"/>
      <c r="O28" s="423">
        <f t="shared" si="2"/>
        <v>1.1503777121347389E-3</v>
      </c>
      <c r="P28" s="422">
        <f t="shared" si="3"/>
        <v>9.3331457103077217E-3</v>
      </c>
      <c r="Q28" s="424">
        <f t="shared" si="6"/>
        <v>78128.276064000005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4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1.2394081517655378E-2</v>
      </c>
      <c r="N29" s="599"/>
      <c r="O29" s="441">
        <f t="shared" si="2"/>
        <v>1.1503777121347389E-3</v>
      </c>
      <c r="P29" s="440">
        <f t="shared" si="3"/>
        <v>9.3331457103077217E-3</v>
      </c>
      <c r="Q29" s="442">
        <f t="shared" si="6"/>
        <v>78128.276064000005</v>
      </c>
    </row>
    <row r="30" spans="1:17" x14ac:dyDescent="0.3">
      <c r="A30" s="404">
        <v>7</v>
      </c>
      <c r="B30" s="398" t="s">
        <v>45</v>
      </c>
      <c r="C30" s="405">
        <f>SUM(C31:C32)</f>
        <v>0.23330000000000001</v>
      </c>
      <c r="D30" s="405">
        <f>SUM(D31:D32)</f>
        <v>0.28454935023228961</v>
      </c>
      <c r="E30" s="405">
        <f t="shared" ref="E30:L30" si="15">SUM(E31:E32)</f>
        <v>0.43948445444794404</v>
      </c>
      <c r="F30" s="405">
        <f t="shared" si="15"/>
        <v>0.76998954222456939</v>
      </c>
      <c r="G30" s="405">
        <f t="shared" si="15"/>
        <v>0.84713115256187776</v>
      </c>
      <c r="H30" s="405">
        <f t="shared" si="15"/>
        <v>1.3105</v>
      </c>
      <c r="I30" s="405">
        <f t="shared" si="15"/>
        <v>1.0601709294323127</v>
      </c>
      <c r="J30" s="405">
        <f t="shared" si="15"/>
        <v>0.96744312795500664</v>
      </c>
      <c r="K30" s="405">
        <f t="shared" si="15"/>
        <v>1.2597270962924676</v>
      </c>
      <c r="L30" s="405">
        <f t="shared" si="15"/>
        <v>2.0284331113337082</v>
      </c>
      <c r="M30" s="603">
        <f>SUM(M31:N32)</f>
        <v>0.78345031868777093</v>
      </c>
      <c r="N30" s="603"/>
      <c r="O30" s="406">
        <f t="shared" si="2"/>
        <v>7.271727105388319E-2</v>
      </c>
      <c r="P30" s="405">
        <f t="shared" si="3"/>
        <v>0.58996352175705458</v>
      </c>
      <c r="Q30" s="407">
        <f t="shared" si="6"/>
        <v>4938617.0886220001</v>
      </c>
    </row>
    <row r="31" spans="1:17" x14ac:dyDescent="0.3">
      <c r="A31" s="420" t="s">
        <v>17</v>
      </c>
      <c r="B31" s="421" t="s">
        <v>46</v>
      </c>
      <c r="C31" s="422">
        <f t="shared" ref="C31:L32" si="16">(C85*C$61+C133*C$109+C181*C$157)/(SUM(C$157,C$109,C$61))</f>
        <v>0.22040000000000001</v>
      </c>
      <c r="D31" s="422">
        <f t="shared" si="16"/>
        <v>0.27053828999244839</v>
      </c>
      <c r="E31" s="422">
        <f t="shared" si="16"/>
        <v>0.41667653086884171</v>
      </c>
      <c r="F31" s="422">
        <f t="shared" si="16"/>
        <v>0.73088871913293241</v>
      </c>
      <c r="G31" s="422">
        <f t="shared" si="16"/>
        <v>0.8036079358001238</v>
      </c>
      <c r="H31" s="422">
        <f t="shared" ref="H31:H32" si="17">IF(H$7 &gt; 0,(H85*H$61+H133*H$109+H181*H$157)/(SUM(H$157,H$109,H$61)),0)</f>
        <v>1.2528999999999999</v>
      </c>
      <c r="I31" s="422">
        <f t="shared" si="16"/>
        <v>0.99708043903123178</v>
      </c>
      <c r="J31" s="422">
        <f t="shared" si="16"/>
        <v>0.91749191882099757</v>
      </c>
      <c r="K31" s="422">
        <f t="shared" si="16"/>
        <v>1.1907112205289589</v>
      </c>
      <c r="L31" s="422">
        <f t="shared" si="16"/>
        <v>1.9222365492835083</v>
      </c>
      <c r="M31" s="600">
        <f>(N85*$N$61+N133*$N$109+N181*$N$157)/$M$7</f>
        <v>0.74270011063115937</v>
      </c>
      <c r="N31" s="600"/>
      <c r="O31" s="423">
        <f t="shared" si="2"/>
        <v>6.8934971329099107E-2</v>
      </c>
      <c r="P31" s="422">
        <f t="shared" si="3"/>
        <v>0.55927729228729239</v>
      </c>
      <c r="Q31" s="424">
        <f t="shared" si="6"/>
        <v>4681740.9739880003</v>
      </c>
    </row>
    <row r="32" spans="1:17" x14ac:dyDescent="0.3">
      <c r="A32" s="438" t="s">
        <v>18</v>
      </c>
      <c r="B32" s="439" t="s">
        <v>48</v>
      </c>
      <c r="C32" s="440">
        <f t="shared" si="16"/>
        <v>1.29E-2</v>
      </c>
      <c r="D32" s="440">
        <f t="shared" si="16"/>
        <v>1.4011060239841205E-2</v>
      </c>
      <c r="E32" s="440">
        <f t="shared" si="16"/>
        <v>2.2807923579102343E-2</v>
      </c>
      <c r="F32" s="440">
        <f t="shared" si="16"/>
        <v>3.9100823091636996E-2</v>
      </c>
      <c r="G32" s="440">
        <f t="shared" si="16"/>
        <v>4.3523216761753969E-2</v>
      </c>
      <c r="H32" s="440">
        <f t="shared" si="17"/>
        <v>5.7600000000000005E-2</v>
      </c>
      <c r="I32" s="440">
        <f t="shared" si="16"/>
        <v>6.3090490401081015E-2</v>
      </c>
      <c r="J32" s="440">
        <f t="shared" si="16"/>
        <v>4.995120913400905E-2</v>
      </c>
      <c r="K32" s="440">
        <f t="shared" si="16"/>
        <v>6.9015875763508719E-2</v>
      </c>
      <c r="L32" s="440">
        <f t="shared" si="16"/>
        <v>0.10619656205019977</v>
      </c>
      <c r="M32" s="599">
        <f>(N86*$N$61+N134*$N$109+N182*$N$157)/$M$7</f>
        <v>4.0750208056611545E-2</v>
      </c>
      <c r="N32" s="599"/>
      <c r="O32" s="441">
        <f t="shared" si="2"/>
        <v>3.7822997247840807E-3</v>
      </c>
      <c r="P32" s="440">
        <f t="shared" si="3"/>
        <v>3.0686229469762176E-2</v>
      </c>
      <c r="Q32" s="442">
        <f t="shared" si="6"/>
        <v>256876.11463400003</v>
      </c>
    </row>
    <row r="33" spans="1:17" x14ac:dyDescent="0.3">
      <c r="A33" s="404">
        <v>8</v>
      </c>
      <c r="B33" s="398" t="s">
        <v>49</v>
      </c>
      <c r="C33" s="405">
        <f>SUM(C34:C37)</f>
        <v>0.4845000000000001</v>
      </c>
      <c r="D33" s="405">
        <f>SUM(D34:D37)</f>
        <v>0.41217708469135633</v>
      </c>
      <c r="E33" s="405">
        <f t="shared" ref="E33:L33" si="18">SUM(E34:E37)</f>
        <v>0.65462986820459035</v>
      </c>
      <c r="F33" s="405">
        <f t="shared" si="18"/>
        <v>0.99772297891384853</v>
      </c>
      <c r="G33" s="405">
        <f t="shared" si="18"/>
        <v>1.2027609364377174</v>
      </c>
      <c r="H33" s="405">
        <f t="shared" si="18"/>
        <v>1.2711999999999999</v>
      </c>
      <c r="I33" s="405">
        <f t="shared" si="18"/>
        <v>1.3252056437697772</v>
      </c>
      <c r="J33" s="405">
        <f t="shared" si="18"/>
        <v>1.4860565750889265</v>
      </c>
      <c r="K33" s="405">
        <f t="shared" si="18"/>
        <v>1.8137688612645442</v>
      </c>
      <c r="L33" s="405">
        <f t="shared" si="18"/>
        <v>3.3863862881892755</v>
      </c>
      <c r="M33" s="603">
        <f>SUM(M34:N37)</f>
        <v>1.1904316683790934</v>
      </c>
      <c r="N33" s="603"/>
      <c r="O33" s="406">
        <f t="shared" si="2"/>
        <v>0.11049193578176042</v>
      </c>
      <c r="P33" s="405">
        <f t="shared" si="3"/>
        <v>0.89643368920237643</v>
      </c>
      <c r="Q33" s="407">
        <f t="shared" si="6"/>
        <v>7504095.7161659999</v>
      </c>
    </row>
    <row r="34" spans="1:17" x14ac:dyDescent="0.3">
      <c r="A34" s="420" t="s">
        <v>19</v>
      </c>
      <c r="B34" s="421" t="s">
        <v>46</v>
      </c>
      <c r="C34" s="422">
        <f t="shared" ref="C34:L37" si="19">(C88*C$61+C136*C$109+C184*C$157)/(SUM(C$157,C$109,C$61))</f>
        <v>0.24500000000000002</v>
      </c>
      <c r="D34" s="422">
        <f t="shared" si="19"/>
        <v>0.20847574637713115</v>
      </c>
      <c r="E34" s="422">
        <f t="shared" si="19"/>
        <v>0.33111723418328953</v>
      </c>
      <c r="F34" s="422">
        <f t="shared" si="19"/>
        <v>0.50473777976585632</v>
      </c>
      <c r="G34" s="422">
        <f t="shared" si="19"/>
        <v>0.60838603998524932</v>
      </c>
      <c r="H34" s="422">
        <f t="shared" ref="H34:H37" si="20">IF(H$7 &gt; 0,(H88*H$61+H136*H$109+H184*H$157)/(SUM(H$157,H$109,H$61)),0)</f>
        <v>0.64319999999999999</v>
      </c>
      <c r="I34" s="422">
        <f t="shared" si="19"/>
        <v>0.67043919825145892</v>
      </c>
      <c r="J34" s="422">
        <f t="shared" si="19"/>
        <v>0.75169511966121383</v>
      </c>
      <c r="K34" s="422">
        <f t="shared" si="19"/>
        <v>0.91732446872115458</v>
      </c>
      <c r="L34" s="422">
        <f t="shared" si="19"/>
        <v>1.7128363904396453</v>
      </c>
      <c r="M34" s="600">
        <f t="shared" ref="M34:M47" si="21">(N88*$N$61+N136*$N$109+N184*$N$157)/$M$7</f>
        <v>0.60213708353323325</v>
      </c>
      <c r="N34" s="600"/>
      <c r="O34" s="423">
        <f t="shared" si="2"/>
        <v>5.5888375395927052E-2</v>
      </c>
      <c r="P34" s="422">
        <f t="shared" si="3"/>
        <v>0.45342877002946458</v>
      </c>
      <c r="Q34" s="424">
        <f t="shared" si="6"/>
        <v>3795677.1724989996</v>
      </c>
    </row>
    <row r="35" spans="1:17" x14ac:dyDescent="0.3">
      <c r="A35" s="438" t="s">
        <v>19</v>
      </c>
      <c r="B35" s="439" t="s">
        <v>47</v>
      </c>
      <c r="C35" s="440">
        <f t="shared" si="19"/>
        <v>0.12559999999999999</v>
      </c>
      <c r="D35" s="440">
        <f t="shared" si="19"/>
        <v>0.10680565885425038</v>
      </c>
      <c r="E35" s="440">
        <f t="shared" si="19"/>
        <v>0.16967985149153486</v>
      </c>
      <c r="F35" s="440">
        <f t="shared" si="19"/>
        <v>0.25853942101664418</v>
      </c>
      <c r="G35" s="440">
        <f t="shared" si="19"/>
        <v>0.31170981017911475</v>
      </c>
      <c r="H35" s="440">
        <f t="shared" si="20"/>
        <v>0.32929999999999998</v>
      </c>
      <c r="I35" s="440">
        <f t="shared" si="19"/>
        <v>0.34336106057363525</v>
      </c>
      <c r="J35" s="440">
        <f t="shared" si="19"/>
        <v>0.38514610750156697</v>
      </c>
      <c r="K35" s="440">
        <f t="shared" si="19"/>
        <v>0.47018308463790215</v>
      </c>
      <c r="L35" s="440">
        <f t="shared" si="19"/>
        <v>0.87772890294075667</v>
      </c>
      <c r="M35" s="599">
        <f t="shared" si="21"/>
        <v>0.30853568309120705</v>
      </c>
      <c r="N35" s="599"/>
      <c r="O35" s="441">
        <f t="shared" si="2"/>
        <v>2.863726309374276E-2</v>
      </c>
      <c r="P35" s="440">
        <f t="shared" si="3"/>
        <v>0.23233738482497127</v>
      </c>
      <c r="Q35" s="442">
        <f t="shared" si="6"/>
        <v>1944909.0269259999</v>
      </c>
    </row>
    <row r="36" spans="1:17" x14ac:dyDescent="0.3">
      <c r="A36" s="420" t="s">
        <v>20</v>
      </c>
      <c r="B36" s="421" t="s">
        <v>50</v>
      </c>
      <c r="C36" s="422">
        <f t="shared" si="19"/>
        <v>7.5300000000000006E-2</v>
      </c>
      <c r="D36" s="422">
        <f t="shared" si="19"/>
        <v>6.4072316952347913E-2</v>
      </c>
      <c r="E36" s="422">
        <f t="shared" si="19"/>
        <v>0.10170820988236043</v>
      </c>
      <c r="F36" s="422">
        <f t="shared" si="19"/>
        <v>0.1550259562800729</v>
      </c>
      <c r="G36" s="422">
        <f t="shared" si="19"/>
        <v>0.18689399242997565</v>
      </c>
      <c r="H36" s="422">
        <f t="shared" si="20"/>
        <v>0.1976</v>
      </c>
      <c r="I36" s="422">
        <f t="shared" si="19"/>
        <v>0.20593353324223171</v>
      </c>
      <c r="J36" s="422">
        <f t="shared" si="19"/>
        <v>0.23092497711455293</v>
      </c>
      <c r="K36" s="422">
        <f t="shared" si="19"/>
        <v>0.28182512743091964</v>
      </c>
      <c r="L36" s="422">
        <f t="shared" si="19"/>
        <v>0.52619608429487064</v>
      </c>
      <c r="M36" s="600">
        <f t="shared" si="21"/>
        <v>0.18497912501897804</v>
      </c>
      <c r="N36" s="600"/>
      <c r="O36" s="423">
        <f t="shared" si="2"/>
        <v>1.7169151447720427E-2</v>
      </c>
      <c r="P36" s="422">
        <f t="shared" si="3"/>
        <v>0.13929528579492073</v>
      </c>
      <c r="Q36" s="424">
        <f t="shared" si="6"/>
        <v>1166048.49863</v>
      </c>
    </row>
    <row r="37" spans="1:17" x14ac:dyDescent="0.3">
      <c r="A37" s="438" t="s">
        <v>20</v>
      </c>
      <c r="B37" s="439" t="s">
        <v>47</v>
      </c>
      <c r="C37" s="440">
        <f t="shared" si="19"/>
        <v>3.8600000000000002E-2</v>
      </c>
      <c r="D37" s="440">
        <f t="shared" si="19"/>
        <v>3.2823362507626928E-2</v>
      </c>
      <c r="E37" s="440">
        <f t="shared" si="19"/>
        <v>5.2124572647405505E-2</v>
      </c>
      <c r="F37" s="440">
        <f t="shared" si="19"/>
        <v>7.9419821851275135E-2</v>
      </c>
      <c r="G37" s="440">
        <f t="shared" si="19"/>
        <v>9.5771093843377661E-2</v>
      </c>
      <c r="H37" s="440">
        <f t="shared" si="20"/>
        <v>0.1011</v>
      </c>
      <c r="I37" s="440">
        <f t="shared" si="19"/>
        <v>0.10547185170245151</v>
      </c>
      <c r="J37" s="440">
        <f t="shared" si="19"/>
        <v>0.11829037081159287</v>
      </c>
      <c r="K37" s="440">
        <f t="shared" si="19"/>
        <v>0.14443618047456808</v>
      </c>
      <c r="L37" s="440">
        <f t="shared" si="19"/>
        <v>0.26962491051400272</v>
      </c>
      <c r="M37" s="599">
        <f t="shared" si="21"/>
        <v>9.4779776735675128E-2</v>
      </c>
      <c r="N37" s="599"/>
      <c r="O37" s="441">
        <f t="shared" si="2"/>
        <v>8.7971458443701842E-3</v>
      </c>
      <c r="P37" s="440">
        <f t="shared" si="3"/>
        <v>7.1372248553019907E-2</v>
      </c>
      <c r="Q37" s="442">
        <f t="shared" si="6"/>
        <v>597461.01811100007</v>
      </c>
    </row>
    <row r="38" spans="1:17" x14ac:dyDescent="0.3">
      <c r="A38" s="404">
        <v>9</v>
      </c>
      <c r="B38" s="398" t="s">
        <v>51</v>
      </c>
      <c r="C38" s="405">
        <f t="shared" ref="C38:L38" si="22">SUM(C41,C43)</f>
        <v>0.42665953578680166</v>
      </c>
      <c r="D38" s="405">
        <f t="shared" si="22"/>
        <v>0.49786380922603168</v>
      </c>
      <c r="E38" s="405">
        <f t="shared" si="22"/>
        <v>0.72418946880018165</v>
      </c>
      <c r="F38" s="405">
        <f t="shared" si="22"/>
        <v>0.84832414385076726</v>
      </c>
      <c r="G38" s="405">
        <f t="shared" si="22"/>
        <v>0.86507624274999539</v>
      </c>
      <c r="H38" s="405">
        <f t="shared" si="22"/>
        <v>0.86612529122639625</v>
      </c>
      <c r="I38" s="405">
        <f t="shared" si="22"/>
        <v>1.0283266806604678</v>
      </c>
      <c r="J38" s="405">
        <f t="shared" si="22"/>
        <v>0.98591864069653568</v>
      </c>
      <c r="K38" s="405">
        <f t="shared" si="22"/>
        <v>1.0886409951364473</v>
      </c>
      <c r="L38" s="405">
        <f t="shared" si="22"/>
        <v>1.3758315358507731</v>
      </c>
      <c r="M38" s="603">
        <f t="shared" si="21"/>
        <v>0.84304993842122855</v>
      </c>
      <c r="N38" s="603"/>
      <c r="O38" s="406">
        <f t="shared" si="2"/>
        <v>7.8249110915950312E-2</v>
      </c>
      <c r="P38" s="405">
        <f t="shared" si="3"/>
        <v>0.63484397009515126</v>
      </c>
      <c r="Q38" s="407">
        <f t="shared" si="6"/>
        <v>5314313.7900848668</v>
      </c>
    </row>
    <row r="39" spans="1:17" x14ac:dyDescent="0.3">
      <c r="A39" s="444"/>
      <c r="B39" s="445" t="s">
        <v>157</v>
      </c>
      <c r="C39" s="500">
        <f t="shared" ref="C39:L39" si="23">(C93*C$61+C141*C$109+C189*C$157)/(SUM(C$157,C$109,C$61))</f>
        <v>-0.59099999999999997</v>
      </c>
      <c r="D39" s="500">
        <f t="shared" si="23"/>
        <v>-3.0662266536015424E-2</v>
      </c>
      <c r="E39" s="500">
        <f t="shared" si="23"/>
        <v>-4.8871445581900957E-2</v>
      </c>
      <c r="F39" s="500">
        <f t="shared" si="23"/>
        <v>0</v>
      </c>
      <c r="G39" s="500">
        <f t="shared" si="23"/>
        <v>-0.20388965392933994</v>
      </c>
      <c r="H39" s="500">
        <f t="shared" ref="H39:H46" si="24">IF(H$7 &gt; 0,(H93*H$61+H141*H$109+H189*H$157)/(SUM(H$157,H$109,H$61)),0)</f>
        <v>-1.1127</v>
      </c>
      <c r="I39" s="500">
        <f t="shared" si="23"/>
        <v>0</v>
      </c>
      <c r="J39" s="500">
        <f t="shared" si="23"/>
        <v>-0.21037912957079827</v>
      </c>
      <c r="K39" s="500">
        <f t="shared" si="23"/>
        <v>-0.29412981404817867</v>
      </c>
      <c r="L39" s="500">
        <f t="shared" si="23"/>
        <v>-0.43986079053582716</v>
      </c>
      <c r="M39" s="596">
        <f t="shared" si="21"/>
        <v>-0.15212508044230669</v>
      </c>
      <c r="N39" s="596"/>
      <c r="O39" s="429">
        <f t="shared" si="2"/>
        <v>-1.4119747538229793E-2</v>
      </c>
      <c r="P39" s="430">
        <f t="shared" si="3"/>
        <v>-0.11455512374497599</v>
      </c>
      <c r="Q39" s="431">
        <f t="shared" si="6"/>
        <v>-958947.24140100006</v>
      </c>
    </row>
    <row r="40" spans="1:17" x14ac:dyDescent="0.3">
      <c r="A40" s="432"/>
      <c r="B40" s="433" t="s">
        <v>52</v>
      </c>
      <c r="C40" s="434">
        <f t="shared" ref="C40:L40" si="25">SUM(C33,C30,C25,C16,C9)</f>
        <v>5.6065115412000006</v>
      </c>
      <c r="D40" s="434">
        <f t="shared" si="25"/>
        <v>5.8832015201452661</v>
      </c>
      <c r="E40" s="434">
        <f t="shared" si="25"/>
        <v>8.5619370965926418</v>
      </c>
      <c r="F40" s="434">
        <f t="shared" si="25"/>
        <v>9.9723062003428691</v>
      </c>
      <c r="G40" s="434">
        <f t="shared" si="25"/>
        <v>10.373121829953172</v>
      </c>
      <c r="H40" s="434">
        <f t="shared" si="24"/>
        <v>10.181564057299997</v>
      </c>
      <c r="I40" s="434">
        <f t="shared" si="25"/>
        <v>12.088290316693325</v>
      </c>
      <c r="J40" s="434">
        <f t="shared" si="25"/>
        <v>11.800150144482817</v>
      </c>
      <c r="K40" s="434">
        <f t="shared" si="25"/>
        <v>13.091433090679192</v>
      </c>
      <c r="L40" s="434">
        <f t="shared" si="25"/>
        <v>16.613175501717151</v>
      </c>
      <c r="M40" s="597">
        <f t="shared" si="21"/>
        <v>9.9103063246018319</v>
      </c>
      <c r="N40" s="597"/>
      <c r="O40" s="435">
        <f t="shared" si="2"/>
        <v>0.91984190196020033</v>
      </c>
      <c r="P40" s="436">
        <f t="shared" si="3"/>
        <v>7.4627823634639503</v>
      </c>
      <c r="Q40" s="437">
        <f t="shared" si="6"/>
        <v>62471361.617586717</v>
      </c>
    </row>
    <row r="41" spans="1:17" x14ac:dyDescent="0.3">
      <c r="A41" s="426" t="s">
        <v>21</v>
      </c>
      <c r="B41" s="416" t="s">
        <v>53</v>
      </c>
      <c r="C41" s="427">
        <f t="shared" ref="C41:L41" si="26">SUM(C42:C42)</f>
        <v>0.10448815193781961</v>
      </c>
      <c r="D41" s="427">
        <f t="shared" si="26"/>
        <v>0.12192595027044151</v>
      </c>
      <c r="E41" s="427">
        <f t="shared" si="26"/>
        <v>0.17735269670750678</v>
      </c>
      <c r="F41" s="427">
        <f t="shared" si="26"/>
        <v>0.20775305507174299</v>
      </c>
      <c r="G41" s="427">
        <f t="shared" si="26"/>
        <v>0.21185561392310448</v>
      </c>
      <c r="H41" s="427">
        <f t="shared" si="24"/>
        <v>0.21211252400573086</v>
      </c>
      <c r="I41" s="427">
        <f t="shared" si="26"/>
        <v>0.25183535216767206</v>
      </c>
      <c r="J41" s="427">
        <f t="shared" si="26"/>
        <v>0.24144969955366208</v>
      </c>
      <c r="K41" s="427">
        <f t="shared" si="26"/>
        <v>0.26660621916205396</v>
      </c>
      <c r="L41" s="427">
        <f t="shared" si="26"/>
        <v>0.33693866537804057</v>
      </c>
      <c r="M41" s="598">
        <f t="shared" si="21"/>
        <v>0.20646141166042994</v>
      </c>
      <c r="N41" s="598"/>
      <c r="O41" s="428">
        <f t="shared" si="2"/>
        <v>1.9163066343536851E-2</v>
      </c>
      <c r="P41" s="427">
        <f t="shared" si="3"/>
        <v>0.15547214497804446</v>
      </c>
      <c r="Q41" s="424">
        <f t="shared" si="6"/>
        <v>1301465.8765791841</v>
      </c>
    </row>
    <row r="42" spans="1:17" x14ac:dyDescent="0.3">
      <c r="A42" s="438" t="s">
        <v>121</v>
      </c>
      <c r="B42" s="439" t="s">
        <v>128</v>
      </c>
      <c r="C42" s="440">
        <f t="shared" ref="C42:L42" si="27">(C96*C$61+C144*C$109+C192*C$157)/(SUM(C$157,C$109,C$61))</f>
        <v>0.10448815193781961</v>
      </c>
      <c r="D42" s="440">
        <f t="shared" si="27"/>
        <v>0.12192595027044151</v>
      </c>
      <c r="E42" s="440">
        <f t="shared" si="27"/>
        <v>0.17735269670750678</v>
      </c>
      <c r="F42" s="440">
        <f t="shared" si="27"/>
        <v>0.20775305507174299</v>
      </c>
      <c r="G42" s="440">
        <f t="shared" si="27"/>
        <v>0.21185561392310448</v>
      </c>
      <c r="H42" s="440">
        <f t="shared" si="24"/>
        <v>0.21211252400573086</v>
      </c>
      <c r="I42" s="440">
        <f t="shared" si="27"/>
        <v>0.25183535216767206</v>
      </c>
      <c r="J42" s="440">
        <f t="shared" si="27"/>
        <v>0.24144969955366208</v>
      </c>
      <c r="K42" s="440">
        <f t="shared" si="27"/>
        <v>0.26660621916205396</v>
      </c>
      <c r="L42" s="440">
        <f t="shared" si="27"/>
        <v>0.33693866537804057</v>
      </c>
      <c r="M42" s="599">
        <f t="shared" si="21"/>
        <v>0.20646141166042994</v>
      </c>
      <c r="N42" s="599"/>
      <c r="O42" s="441">
        <f t="shared" si="2"/>
        <v>1.9163066343536851E-2</v>
      </c>
      <c r="P42" s="440">
        <f t="shared" si="3"/>
        <v>0.15547214497804446</v>
      </c>
      <c r="Q42" s="442">
        <f t="shared" si="6"/>
        <v>1301465.8765791841</v>
      </c>
    </row>
    <row r="43" spans="1:17" x14ac:dyDescent="0.3">
      <c r="A43" s="426" t="s">
        <v>24</v>
      </c>
      <c r="B43" s="416" t="s">
        <v>56</v>
      </c>
      <c r="C43" s="427">
        <f>SUM(C44,C45)</f>
        <v>0.32217138384898203</v>
      </c>
      <c r="D43" s="427">
        <f t="shared" ref="D43:L43" si="28">SUM(D44,D45)</f>
        <v>0.37593785895559018</v>
      </c>
      <c r="E43" s="427">
        <f t="shared" si="28"/>
        <v>0.54683677209267489</v>
      </c>
      <c r="F43" s="427">
        <f t="shared" si="28"/>
        <v>0.64057108877902424</v>
      </c>
      <c r="G43" s="427">
        <f t="shared" si="28"/>
        <v>0.65322062882689091</v>
      </c>
      <c r="H43" s="427">
        <f t="shared" si="24"/>
        <v>0.65401276722066537</v>
      </c>
      <c r="I43" s="427">
        <f t="shared" si="28"/>
        <v>0.77649132849279578</v>
      </c>
      <c r="J43" s="427">
        <f t="shared" si="28"/>
        <v>0.74446894114287354</v>
      </c>
      <c r="K43" s="427">
        <f t="shared" si="28"/>
        <v>0.82203477597439334</v>
      </c>
      <c r="L43" s="427">
        <f t="shared" si="28"/>
        <v>1.0388928704727325</v>
      </c>
      <c r="M43" s="598">
        <f t="shared" si="21"/>
        <v>0.63658852676079869</v>
      </c>
      <c r="N43" s="598"/>
      <c r="O43" s="428">
        <f t="shared" si="2"/>
        <v>5.9086044572413468E-2</v>
      </c>
      <c r="P43" s="427">
        <f t="shared" si="3"/>
        <v>0.47937182511710685</v>
      </c>
      <c r="Q43" s="424">
        <f t="shared" si="6"/>
        <v>4012847.9135056832</v>
      </c>
    </row>
    <row r="44" spans="1:17" x14ac:dyDescent="0.3">
      <c r="A44" s="438" t="s">
        <v>25</v>
      </c>
      <c r="B44" s="439" t="s">
        <v>129</v>
      </c>
      <c r="C44" s="440">
        <f t="shared" ref="C44:L46" si="29">(C98*C$61+C146*C$109+C194*C$157)/(SUM(C$157,C$109,C$61))</f>
        <v>0.10448815193781961</v>
      </c>
      <c r="D44" s="440">
        <f t="shared" si="29"/>
        <v>0.12192595027044151</v>
      </c>
      <c r="E44" s="440">
        <f t="shared" si="29"/>
        <v>0.17735269670750678</v>
      </c>
      <c r="F44" s="440">
        <f t="shared" si="29"/>
        <v>0.20775305507174299</v>
      </c>
      <c r="G44" s="440">
        <f t="shared" si="29"/>
        <v>0.21185561392310448</v>
      </c>
      <c r="H44" s="440">
        <f t="shared" si="24"/>
        <v>0.21211252400573086</v>
      </c>
      <c r="I44" s="440">
        <f t="shared" si="29"/>
        <v>0.25183535216767206</v>
      </c>
      <c r="J44" s="440">
        <f t="shared" si="29"/>
        <v>0.24144969955366208</v>
      </c>
      <c r="K44" s="440">
        <f t="shared" si="29"/>
        <v>0.26660621916205396</v>
      </c>
      <c r="L44" s="440">
        <f t="shared" si="29"/>
        <v>0.33693866537804057</v>
      </c>
      <c r="M44" s="599">
        <f t="shared" si="21"/>
        <v>0.20646141166042994</v>
      </c>
      <c r="N44" s="599"/>
      <c r="O44" s="441">
        <f t="shared" si="2"/>
        <v>1.9163066343536851E-2</v>
      </c>
      <c r="P44" s="440">
        <f t="shared" si="3"/>
        <v>0.15547214497804446</v>
      </c>
      <c r="Q44" s="442">
        <f t="shared" si="6"/>
        <v>1301465.8765791841</v>
      </c>
    </row>
    <row r="45" spans="1:17" x14ac:dyDescent="0.3">
      <c r="A45" s="420" t="s">
        <v>26</v>
      </c>
      <c r="B45" s="421" t="s">
        <v>130</v>
      </c>
      <c r="C45" s="422">
        <f t="shared" si="29"/>
        <v>0.21768323191116243</v>
      </c>
      <c r="D45" s="422">
        <f t="shared" si="29"/>
        <v>0.25401190868514867</v>
      </c>
      <c r="E45" s="422">
        <f t="shared" si="29"/>
        <v>0.36948407538516814</v>
      </c>
      <c r="F45" s="422">
        <f t="shared" si="29"/>
        <v>0.43281803370728122</v>
      </c>
      <c r="G45" s="422">
        <f t="shared" si="29"/>
        <v>0.44136501490378638</v>
      </c>
      <c r="H45" s="422">
        <f t="shared" si="24"/>
        <v>0.44190024321493454</v>
      </c>
      <c r="I45" s="422">
        <f t="shared" si="29"/>
        <v>0.52465597632512373</v>
      </c>
      <c r="J45" s="422">
        <f t="shared" si="29"/>
        <v>0.50301924158921152</v>
      </c>
      <c r="K45" s="422">
        <f t="shared" si="29"/>
        <v>0.55542855681233938</v>
      </c>
      <c r="L45" s="422">
        <f t="shared" si="29"/>
        <v>0.70195420509469197</v>
      </c>
      <c r="M45" s="600">
        <f t="shared" si="21"/>
        <v>0.43012711510036877</v>
      </c>
      <c r="N45" s="600"/>
      <c r="O45" s="423">
        <f t="shared" si="2"/>
        <v>3.9922978228876624E-2</v>
      </c>
      <c r="P45" s="422">
        <f t="shared" si="3"/>
        <v>0.32389968013906245</v>
      </c>
      <c r="Q45" s="424">
        <f t="shared" si="6"/>
        <v>2711382.0369264991</v>
      </c>
    </row>
    <row r="46" spans="1:17" ht="28.8" x14ac:dyDescent="0.3">
      <c r="A46" s="438">
        <v>10</v>
      </c>
      <c r="B46" s="447" t="s">
        <v>134</v>
      </c>
      <c r="C46" s="446">
        <f t="shared" si="29"/>
        <v>2.18E-2</v>
      </c>
      <c r="D46" s="446">
        <f t="shared" si="29"/>
        <v>2.0123037300631658E-2</v>
      </c>
      <c r="E46" s="446">
        <f t="shared" si="29"/>
        <v>2.0781496510118905E-2</v>
      </c>
      <c r="F46" s="446">
        <f t="shared" si="29"/>
        <v>2.0137397113545376E-2</v>
      </c>
      <c r="G46" s="446">
        <f t="shared" si="29"/>
        <v>2.0489341492045822E-2</v>
      </c>
      <c r="H46" s="446">
        <f t="shared" si="24"/>
        <v>1.9300000000000001E-2</v>
      </c>
      <c r="I46" s="446">
        <f t="shared" si="29"/>
        <v>1.9678618611696595E-2</v>
      </c>
      <c r="J46" s="446">
        <f t="shared" si="29"/>
        <v>2.0552836556483944E-2</v>
      </c>
      <c r="K46" s="446">
        <f t="shared" si="29"/>
        <v>2.111881980621886E-2</v>
      </c>
      <c r="L46" s="446">
        <f t="shared" si="29"/>
        <v>2.0789389682347729E-2</v>
      </c>
      <c r="M46" s="601">
        <f t="shared" si="21"/>
        <v>2.0567281319488474E-2</v>
      </c>
      <c r="N46" s="601"/>
      <c r="O46" s="448">
        <f t="shared" si="2"/>
        <v>1.9089871238494613E-3</v>
      </c>
      <c r="P46" s="446">
        <f t="shared" si="3"/>
        <v>1.5487830473458843E-2</v>
      </c>
      <c r="Q46" s="449">
        <f t="shared" si="6"/>
        <v>129649.48072400001</v>
      </c>
    </row>
    <row r="47" spans="1:17" ht="18" x14ac:dyDescent="0.3">
      <c r="A47" s="450"/>
      <c r="B47" s="450" t="s">
        <v>60</v>
      </c>
      <c r="C47" s="410">
        <f t="shared" ref="C47:L47" si="30">SUM(C9,C16,C25,C30,C33,C38,C46)</f>
        <v>6.054971076986801</v>
      </c>
      <c r="D47" s="410">
        <f t="shared" si="30"/>
        <v>6.4011883666719296</v>
      </c>
      <c r="E47" s="410">
        <f t="shared" si="30"/>
        <v>9.3069080619029432</v>
      </c>
      <c r="F47" s="410">
        <f t="shared" si="30"/>
        <v>10.840767741307184</v>
      </c>
      <c r="G47" s="410">
        <f t="shared" si="30"/>
        <v>11.258687414195213</v>
      </c>
      <c r="H47" s="410">
        <f t="shared" si="30"/>
        <v>12.179689348526395</v>
      </c>
      <c r="I47" s="410">
        <f t="shared" si="30"/>
        <v>13.136295615965489</v>
      </c>
      <c r="J47" s="410">
        <f t="shared" si="30"/>
        <v>12.806621621735836</v>
      </c>
      <c r="K47" s="410">
        <f t="shared" si="30"/>
        <v>14.201192905621859</v>
      </c>
      <c r="L47" s="410">
        <f t="shared" si="30"/>
        <v>18.009796427250276</v>
      </c>
      <c r="M47" s="602">
        <f t="shared" si="21"/>
        <v>10.773923544342548</v>
      </c>
      <c r="N47" s="602"/>
      <c r="O47" s="411">
        <f t="shared" si="2"/>
        <v>1</v>
      </c>
      <c r="P47" s="410">
        <f t="shared" si="3"/>
        <v>8.1131141640325595</v>
      </c>
      <c r="Q47" s="412">
        <f t="shared" si="6"/>
        <v>67915324.888395578</v>
      </c>
    </row>
    <row r="48" spans="1:17" x14ac:dyDescent="0.3">
      <c r="L48" t="s">
        <v>85</v>
      </c>
      <c r="N48">
        <v>10.773999999999999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370</v>
      </c>
      <c r="M49" s="1"/>
      <c r="N49" s="461">
        <v>8371055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1.3279640008156195</v>
      </c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1.3280000000000001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8.1131141640325595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8.1132000000000009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86</v>
      </c>
      <c r="F59" s="1">
        <v>2</v>
      </c>
      <c r="G59" s="1">
        <v>63</v>
      </c>
      <c r="H59" s="1">
        <v>6</v>
      </c>
      <c r="I59" s="1">
        <v>12</v>
      </c>
      <c r="J59" s="1">
        <v>51</v>
      </c>
      <c r="K59" s="1">
        <v>0</v>
      </c>
      <c r="L59" s="1">
        <v>30</v>
      </c>
      <c r="N59" s="1">
        <f>SUM(C59:L59)</f>
        <v>304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530673.82999999996</v>
      </c>
      <c r="E61" s="505">
        <v>538838.07999999996</v>
      </c>
      <c r="F61" s="505">
        <v>6677.45</v>
      </c>
      <c r="G61" s="505">
        <v>400915.84</v>
      </c>
      <c r="H61" s="505">
        <v>28082.880000000001</v>
      </c>
      <c r="I61" s="503">
        <v>93361.72</v>
      </c>
      <c r="J61" s="505">
        <v>292898.06</v>
      </c>
      <c r="K61" s="504">
        <v>0</v>
      </c>
      <c r="L61" s="505">
        <v>156385.64000000001</v>
      </c>
      <c r="M61" s="342"/>
      <c r="N61" s="344">
        <f>SUM(C61:L61)</f>
        <v>2047833.5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1">SUM(D64:D69)</f>
        <v>1.4807280000000003</v>
      </c>
      <c r="E63" s="354">
        <f t="shared" si="31"/>
        <v>1.822176</v>
      </c>
      <c r="F63" s="354">
        <f t="shared" si="31"/>
        <v>2.893208</v>
      </c>
      <c r="G63" s="354">
        <f t="shared" si="31"/>
        <v>2.5799840000000001</v>
      </c>
      <c r="H63" s="354">
        <f t="shared" si="31"/>
        <v>3.2340840000000002</v>
      </c>
      <c r="I63" s="354">
        <f t="shared" si="31"/>
        <v>2.8875279999999997</v>
      </c>
      <c r="J63" s="354">
        <f t="shared" si="31"/>
        <v>3.75048</v>
      </c>
      <c r="K63" s="354"/>
      <c r="L63" s="354">
        <f t="shared" si="31"/>
        <v>5.0759480000000003</v>
      </c>
      <c r="M63" s="351"/>
      <c r="N63" s="352">
        <f>(C63*$C$61+D63*$D$61+E63*$E$61+F63*$F$61+G63*$G$61+H63*$H$61+I63*$I$61+J63*$J$61+K63*$K$61+L63*$L$61)/$N$61</f>
        <v>2.4777589519275276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1.7196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2">(C64*$C$61+D64*$D$61+E64*$E$61+F64*$F$61+G64*$G$61+H64*$H$61+I64*$I$61+J64*$J$61+K64*$K$61+L64*$L$61)/$N$61</f>
        <v>1.5376334245113188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3">D64*0.04</f>
        <v>3.9727999999999999E-2</v>
      </c>
      <c r="E65" s="39">
        <f t="shared" si="33"/>
        <v>4.5776000000000004E-2</v>
      </c>
      <c r="F65" s="39">
        <f t="shared" si="33"/>
        <v>6.5407999999999994E-2</v>
      </c>
      <c r="G65" s="39">
        <f t="shared" si="33"/>
        <v>6.8783999999999998E-2</v>
      </c>
      <c r="H65" s="39">
        <f t="shared" si="33"/>
        <v>6.8783999999999998E-2</v>
      </c>
      <c r="I65" s="39">
        <f>0.06*I64</f>
        <v>7.3727999999999988E-2</v>
      </c>
      <c r="J65" s="39">
        <f t="shared" si="33"/>
        <v>9.577999999999999E-2</v>
      </c>
      <c r="K65" s="39"/>
      <c r="L65" s="39">
        <f t="shared" si="33"/>
        <v>0.112648</v>
      </c>
      <c r="M65" s="34"/>
      <c r="N65" s="89">
        <f t="shared" si="32"/>
        <v>6.262576871023938E-2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2.9899999999999999E-2</v>
      </c>
      <c r="F66" s="34">
        <v>0</v>
      </c>
      <c r="G66" s="34">
        <v>4.4000000000000003E-3</v>
      </c>
      <c r="H66" s="34">
        <v>0</v>
      </c>
      <c r="I66" s="34">
        <v>6.1400000000000003E-2</v>
      </c>
      <c r="J66" s="34">
        <v>3.73E-2</v>
      </c>
      <c r="K66" s="34">
        <v>0</v>
      </c>
      <c r="L66" s="34">
        <v>0.108</v>
      </c>
      <c r="M66" s="34"/>
      <c r="N66" s="89">
        <f t="shared" si="32"/>
        <v>3.7989872714261186E-2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2"/>
        <v>0.23291750355973767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0.23330000000000001</v>
      </c>
      <c r="E68" s="34">
        <v>0.38769999999999999</v>
      </c>
      <c r="F68" s="34">
        <v>0.93400000000000005</v>
      </c>
      <c r="G68" s="34">
        <v>0.5373</v>
      </c>
      <c r="H68" s="34">
        <v>1.1958</v>
      </c>
      <c r="I68" s="34">
        <v>0.8831</v>
      </c>
      <c r="J68" s="34">
        <v>0.92610000000000003</v>
      </c>
      <c r="K68" s="34">
        <v>0</v>
      </c>
      <c r="L68" s="34">
        <v>1.6887000000000001</v>
      </c>
      <c r="M68" s="34"/>
      <c r="N68" s="89">
        <f t="shared" si="32"/>
        <v>0.58878473946099641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2"/>
        <v>1.7807642970973956E-2</v>
      </c>
    </row>
    <row r="70" spans="1:14" ht="28.8" x14ac:dyDescent="0.3">
      <c r="A70" s="349">
        <v>5</v>
      </c>
      <c r="B70" s="353" t="s">
        <v>71</v>
      </c>
      <c r="C70" s="354">
        <f t="shared" ref="C70:J70" si="34">SUM(C71:C73,C77:C78)</f>
        <v>0</v>
      </c>
      <c r="D70" s="354">
        <f t="shared" si="34"/>
        <v>3.3019513579000002</v>
      </c>
      <c r="E70" s="354">
        <f t="shared" si="34"/>
        <v>4.9803800572999997</v>
      </c>
      <c r="F70" s="354">
        <f t="shared" si="34"/>
        <v>4.9803800572999997</v>
      </c>
      <c r="G70" s="354">
        <f t="shared" si="34"/>
        <v>4.9803800572999997</v>
      </c>
      <c r="H70" s="354">
        <f t="shared" si="34"/>
        <v>4.9803800572999997</v>
      </c>
      <c r="I70" s="354">
        <f t="shared" si="34"/>
        <v>5.4387163147000006</v>
      </c>
      <c r="J70" s="354">
        <f t="shared" si="34"/>
        <v>4.9803800572999997</v>
      </c>
      <c r="K70" s="354"/>
      <c r="L70" s="354">
        <f>SUM(L71:L73,L77:L78)</f>
        <v>4.9803800572999997</v>
      </c>
      <c r="M70" s="351"/>
      <c r="N70" s="352">
        <f t="shared" si="32"/>
        <v>4.5663292445931614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1.8303</v>
      </c>
      <c r="E71" s="34">
        <v>2.6760999999999999</v>
      </c>
      <c r="F71" s="34">
        <v>2.6760999999999999</v>
      </c>
      <c r="G71" s="34">
        <v>2.6760999999999999</v>
      </c>
      <c r="H71" s="34">
        <v>2.6760999999999999</v>
      </c>
      <c r="I71" s="34">
        <v>2.9279000000000002</v>
      </c>
      <c r="J71" s="34">
        <v>2.6760999999999999</v>
      </c>
      <c r="K71" s="34">
        <v>0</v>
      </c>
      <c r="L71" s="34">
        <v>2.6760999999999999</v>
      </c>
      <c r="M71" s="39"/>
      <c r="N71" s="89">
        <f t="shared" si="32"/>
        <v>2.4683997917955733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0.77585135790000004</v>
      </c>
      <c r="E72" s="39">
        <f t="shared" ref="E72:J72" si="35">E71*0.423893</f>
        <v>1.1343800573</v>
      </c>
      <c r="F72" s="39">
        <f t="shared" si="35"/>
        <v>1.1343800573</v>
      </c>
      <c r="G72" s="39">
        <f t="shared" si="35"/>
        <v>1.1343800573</v>
      </c>
      <c r="H72" s="39">
        <f t="shared" si="35"/>
        <v>1.1343800573</v>
      </c>
      <c r="I72" s="39">
        <f t="shared" si="35"/>
        <v>1.2411163147000002</v>
      </c>
      <c r="J72" s="39">
        <f t="shared" si="35"/>
        <v>1.1343800573</v>
      </c>
      <c r="K72" s="39"/>
      <c r="L72" s="39">
        <f t="shared" ref="L72" si="36">L71*0.423893</f>
        <v>1.1343800573</v>
      </c>
      <c r="M72" s="39"/>
      <c r="N72" s="89">
        <f t="shared" si="32"/>
        <v>1.0463373929436011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0.47789999999999999</v>
      </c>
      <c r="E73" s="43">
        <f t="shared" si="37"/>
        <v>0.84109999999999996</v>
      </c>
      <c r="F73" s="43">
        <f t="shared" ref="F73:H73" si="39">SUM(F74:F76)</f>
        <v>0.84109999999999996</v>
      </c>
      <c r="G73" s="43">
        <f t="shared" si="39"/>
        <v>0.84109999999999996</v>
      </c>
      <c r="H73" s="43">
        <f t="shared" si="39"/>
        <v>0.84109999999999996</v>
      </c>
      <c r="I73" s="43">
        <f t="shared" si="37"/>
        <v>0.91070000000000007</v>
      </c>
      <c r="J73" s="43">
        <f t="shared" si="37"/>
        <v>0.84109999999999996</v>
      </c>
      <c r="K73" s="43"/>
      <c r="L73" s="43">
        <f t="shared" ref="L73" si="40">SUM(L74:L76)</f>
        <v>0.84109999999999996</v>
      </c>
      <c r="M73" s="43"/>
      <c r="N73" s="75">
        <f t="shared" si="32"/>
        <v>0.75015375884123381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0.42680000000000001</v>
      </c>
      <c r="E74" s="34">
        <v>0.75129999999999997</v>
      </c>
      <c r="F74" s="34">
        <v>0.75129999999999997</v>
      </c>
      <c r="G74" s="34">
        <v>0.75129999999999997</v>
      </c>
      <c r="H74" s="34">
        <v>0.75129999999999997</v>
      </c>
      <c r="I74" s="34">
        <v>0.81720000000000004</v>
      </c>
      <c r="J74" s="34">
        <v>0.75129999999999997</v>
      </c>
      <c r="K74" s="34">
        <v>0</v>
      </c>
      <c r="L74" s="34">
        <v>0.75129999999999997</v>
      </c>
      <c r="M74" s="39"/>
      <c r="N74" s="89">
        <f t="shared" si="32"/>
        <v>0.67021375910834546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4.53E-2</v>
      </c>
      <c r="E75" s="34">
        <v>7.9699999999999993E-2</v>
      </c>
      <c r="F75" s="34">
        <v>7.9699999999999993E-2</v>
      </c>
      <c r="G75" s="34">
        <v>7.9699999999999993E-2</v>
      </c>
      <c r="H75" s="34">
        <v>7.9699999999999993E-2</v>
      </c>
      <c r="I75" s="34">
        <v>8.2900000000000001E-2</v>
      </c>
      <c r="J75" s="34">
        <v>7.9699999999999993E-2</v>
      </c>
      <c r="K75" s="34">
        <v>0</v>
      </c>
      <c r="L75" s="34">
        <v>7.9699999999999993E-2</v>
      </c>
      <c r="M75" s="39"/>
      <c r="N75" s="89">
        <f t="shared" si="32"/>
        <v>7.0931502830674467E-2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5.7999999999999996E-3</v>
      </c>
      <c r="E76" s="34">
        <v>1.01E-2</v>
      </c>
      <c r="F76" s="34">
        <v>1.01E-2</v>
      </c>
      <c r="G76" s="34">
        <v>1.01E-2</v>
      </c>
      <c r="H76" s="34">
        <v>1.01E-2</v>
      </c>
      <c r="I76" s="34">
        <v>1.06E-2</v>
      </c>
      <c r="J76" s="34">
        <v>1.01E-2</v>
      </c>
      <c r="K76" s="34">
        <v>0</v>
      </c>
      <c r="L76" s="34">
        <v>1.01E-2</v>
      </c>
      <c r="M76" s="39"/>
      <c r="N76" s="89">
        <f t="shared" si="32"/>
        <v>9.0084969022139732E-3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0.16309999999999999</v>
      </c>
      <c r="E77" s="34">
        <v>0.24859999999999999</v>
      </c>
      <c r="F77" s="34">
        <v>0.24859999999999999</v>
      </c>
      <c r="G77" s="34">
        <v>0.24859999999999999</v>
      </c>
      <c r="H77" s="34">
        <v>0.24859999999999999</v>
      </c>
      <c r="I77" s="34">
        <v>0.27129999999999999</v>
      </c>
      <c r="J77" s="34">
        <v>0.24859999999999999</v>
      </c>
      <c r="K77" s="34">
        <v>0</v>
      </c>
      <c r="L77" s="34">
        <v>0.24859999999999999</v>
      </c>
      <c r="M77" s="39"/>
      <c r="N77" s="89">
        <f t="shared" si="32"/>
        <v>0.2274785067628789</v>
      </c>
    </row>
    <row r="78" spans="1:14" x14ac:dyDescent="0.3">
      <c r="A78" s="595"/>
      <c r="B78" t="s">
        <v>117</v>
      </c>
      <c r="C78" s="34">
        <v>0</v>
      </c>
      <c r="D78" s="34">
        <v>5.4800000000000001E-2</v>
      </c>
      <c r="E78" s="34">
        <v>8.0199999999999994E-2</v>
      </c>
      <c r="F78" s="34">
        <v>8.0199999999999994E-2</v>
      </c>
      <c r="G78" s="34">
        <v>8.0199999999999994E-2</v>
      </c>
      <c r="H78" s="34">
        <v>8.0199999999999994E-2</v>
      </c>
      <c r="I78" s="34">
        <v>8.77E-2</v>
      </c>
      <c r="J78" s="34">
        <v>8.0199999999999994E-2</v>
      </c>
      <c r="K78" s="34">
        <v>0</v>
      </c>
      <c r="L78" s="34">
        <v>8.0199999999999994E-2</v>
      </c>
      <c r="M78" s="39"/>
      <c r="N78" s="89">
        <f t="shared" si="32"/>
        <v>7.3959794249874311E-2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0.40279999999999999</v>
      </c>
      <c r="E79" s="354">
        <f t="shared" ref="E79:J79" si="41">SUM(E80:E82)</f>
        <v>0.49809999999999999</v>
      </c>
      <c r="F79" s="354">
        <f t="shared" si="41"/>
        <v>0.49809999999999999</v>
      </c>
      <c r="G79" s="354">
        <f t="shared" si="41"/>
        <v>0.49809999999999999</v>
      </c>
      <c r="H79" s="354">
        <f t="shared" si="41"/>
        <v>0.49809999999999999</v>
      </c>
      <c r="I79" s="354">
        <f t="shared" si="41"/>
        <v>1.0969</v>
      </c>
      <c r="J79" s="354">
        <f t="shared" si="41"/>
        <v>0.49809999999999999</v>
      </c>
      <c r="K79" s="354"/>
      <c r="L79" s="354">
        <f t="shared" ref="L79" si="42">SUM(L80:L82)</f>
        <v>0.49809999999999999</v>
      </c>
      <c r="M79" s="354"/>
      <c r="N79" s="352">
        <f t="shared" si="32"/>
        <v>0.50070362082024733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0.1875</v>
      </c>
      <c r="E80" s="34">
        <v>0.2828</v>
      </c>
      <c r="F80" s="34">
        <v>0.2828</v>
      </c>
      <c r="G80" s="34">
        <v>0.2828</v>
      </c>
      <c r="H80" s="34">
        <v>0.2828</v>
      </c>
      <c r="I80" s="34">
        <v>0.30880000000000002</v>
      </c>
      <c r="J80" s="34">
        <v>0.2828</v>
      </c>
      <c r="K80" s="34">
        <v>0</v>
      </c>
      <c r="L80" s="34">
        <v>0.2828</v>
      </c>
      <c r="M80" s="39"/>
      <c r="N80" s="89">
        <f t="shared" si="32"/>
        <v>0.2592893917015226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0.21529999999999999</v>
      </c>
      <c r="E81" s="34">
        <v>0.21529999999999999</v>
      </c>
      <c r="F81" s="34">
        <v>0.21529999999999999</v>
      </c>
      <c r="G81" s="34">
        <v>0.21529999999999999</v>
      </c>
      <c r="H81" s="34">
        <v>0.21529999999999999</v>
      </c>
      <c r="I81" s="34">
        <v>0.21529999999999999</v>
      </c>
      <c r="J81" s="34">
        <v>0.21529999999999999</v>
      </c>
      <c r="K81" s="34">
        <v>0</v>
      </c>
      <c r="L81" s="34">
        <v>0.21529999999999999</v>
      </c>
      <c r="M81" s="39"/>
      <c r="N81" s="89">
        <f t="shared" si="32"/>
        <v>0.21530000000000002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2"/>
        <v>2.6114229118724741E-2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2"/>
        <v>2.6114229118724741E-2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0.27949999999999997</v>
      </c>
      <c r="E84" s="354">
        <f t="shared" ref="E84:L84" si="43">SUM(E85:E86)</f>
        <v>0.47440000000000004</v>
      </c>
      <c r="F84" s="354">
        <f t="shared" si="43"/>
        <v>1.024</v>
      </c>
      <c r="G84" s="354">
        <f t="shared" si="43"/>
        <v>0.71729999999999994</v>
      </c>
      <c r="H84" s="354">
        <f t="shared" si="43"/>
        <v>1.3105</v>
      </c>
      <c r="I84" s="354">
        <f t="shared" si="43"/>
        <v>0.97820000000000007</v>
      </c>
      <c r="J84" s="354">
        <f t="shared" si="43"/>
        <v>1.0155000000000001</v>
      </c>
      <c r="K84" s="354"/>
      <c r="L84" s="354">
        <f t="shared" si="43"/>
        <v>1.9540999999999999</v>
      </c>
      <c r="M84" s="354"/>
      <c r="N84" s="352">
        <f t="shared" si="32"/>
        <v>0.69806601428631765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0.26719999999999999</v>
      </c>
      <c r="E85" s="34">
        <v>0.45340000000000003</v>
      </c>
      <c r="F85" s="34">
        <v>0.97819999999999996</v>
      </c>
      <c r="G85" s="34">
        <v>0.68579999999999997</v>
      </c>
      <c r="H85" s="34">
        <v>1.2528999999999999</v>
      </c>
      <c r="I85" s="34">
        <v>0.92</v>
      </c>
      <c r="J85" s="34">
        <v>0.97060000000000002</v>
      </c>
      <c r="K85" s="34">
        <v>0</v>
      </c>
      <c r="L85" s="34">
        <v>1.8677999999999999</v>
      </c>
      <c r="M85" s="39"/>
      <c r="N85" s="89">
        <f t="shared" si="32"/>
        <v>0.66658103585569828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1.23E-2</v>
      </c>
      <c r="E86" s="34">
        <v>2.1000000000000001E-2</v>
      </c>
      <c r="F86" s="34">
        <v>4.58E-2</v>
      </c>
      <c r="G86" s="34">
        <v>3.15E-2</v>
      </c>
      <c r="H86" s="34">
        <v>5.7599999999999998E-2</v>
      </c>
      <c r="I86" s="34">
        <v>5.8200000000000002E-2</v>
      </c>
      <c r="J86" s="34">
        <v>4.4900000000000002E-2</v>
      </c>
      <c r="K86" s="34">
        <v>0</v>
      </c>
      <c r="L86" s="34">
        <v>8.6300000000000002E-2</v>
      </c>
      <c r="M86" s="39"/>
      <c r="N86" s="89">
        <f t="shared" si="32"/>
        <v>3.1484978430619481E-2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0.40190000000000003</v>
      </c>
      <c r="E87" s="354">
        <f t="shared" ref="E87:L87" si="44">SUM(E88:E91)</f>
        <v>0.71150000000000002</v>
      </c>
      <c r="F87" s="354">
        <f t="shared" si="44"/>
        <v>1.3204</v>
      </c>
      <c r="G87" s="354">
        <f t="shared" si="44"/>
        <v>1.0139</v>
      </c>
      <c r="H87" s="354">
        <f t="shared" si="44"/>
        <v>1.2711999999999999</v>
      </c>
      <c r="I87" s="354">
        <f t="shared" si="44"/>
        <v>1.2225999999999999</v>
      </c>
      <c r="J87" s="354">
        <f t="shared" si="44"/>
        <v>1.5738999999999999</v>
      </c>
      <c r="K87" s="354"/>
      <c r="L87" s="354">
        <f t="shared" si="44"/>
        <v>3.2572999999999999</v>
      </c>
      <c r="M87" s="354"/>
      <c r="N87" s="352">
        <f t="shared" si="32"/>
        <v>1.0411963565822124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0.20330000000000001</v>
      </c>
      <c r="E88" s="34">
        <v>0.36</v>
      </c>
      <c r="F88" s="34">
        <v>0.66810000000000003</v>
      </c>
      <c r="G88" s="34">
        <v>0.51300000000000001</v>
      </c>
      <c r="H88" s="34">
        <v>0.64319999999999999</v>
      </c>
      <c r="I88" s="34">
        <v>0.61860000000000004</v>
      </c>
      <c r="J88" s="34">
        <v>0.7964</v>
      </c>
      <c r="K88" s="34">
        <v>0</v>
      </c>
      <c r="L88" s="34">
        <v>1.6480999999999999</v>
      </c>
      <c r="M88" s="39"/>
      <c r="N88" s="89">
        <f t="shared" si="32"/>
        <v>0.52680961874097665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0.1041</v>
      </c>
      <c r="E89" s="34">
        <v>0.18429999999999999</v>
      </c>
      <c r="F89" s="34">
        <v>0.34200000000000003</v>
      </c>
      <c r="G89" s="34">
        <v>0.2626</v>
      </c>
      <c r="H89" s="34">
        <v>0.32929999999999998</v>
      </c>
      <c r="I89" s="34">
        <v>0.31669999999999998</v>
      </c>
      <c r="J89" s="34">
        <v>0.40770000000000001</v>
      </c>
      <c r="K89" s="34">
        <v>0</v>
      </c>
      <c r="L89" s="34">
        <v>0.84370000000000001</v>
      </c>
      <c r="M89" s="39"/>
      <c r="N89" s="89">
        <f t="shared" si="32"/>
        <v>0.26969362693256071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6.25E-2</v>
      </c>
      <c r="E90" s="34">
        <v>0.1106</v>
      </c>
      <c r="F90" s="34">
        <v>0.20519999999999999</v>
      </c>
      <c r="G90" s="34">
        <v>0.15759999999999999</v>
      </c>
      <c r="H90" s="34">
        <v>0.1976</v>
      </c>
      <c r="I90" s="34">
        <v>0.19</v>
      </c>
      <c r="J90" s="34">
        <v>0.24460000000000001</v>
      </c>
      <c r="K90" s="34">
        <v>0</v>
      </c>
      <c r="L90" s="34">
        <v>0.50629999999999997</v>
      </c>
      <c r="M90" s="39"/>
      <c r="N90" s="89">
        <f t="shared" si="32"/>
        <v>0.161842246473163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3.2000000000000001E-2</v>
      </c>
      <c r="E91" s="34">
        <v>5.6599999999999998E-2</v>
      </c>
      <c r="F91" s="34">
        <v>0.1051</v>
      </c>
      <c r="G91" s="34">
        <v>8.0699999999999994E-2</v>
      </c>
      <c r="H91" s="34">
        <v>0.1011</v>
      </c>
      <c r="I91" s="34">
        <v>9.7299999999999998E-2</v>
      </c>
      <c r="J91" s="34">
        <v>0.12520000000000001</v>
      </c>
      <c r="K91" s="34">
        <v>0</v>
      </c>
      <c r="L91" s="34">
        <v>0.25919999999999999</v>
      </c>
      <c r="M91" s="39"/>
      <c r="N91" s="89">
        <f t="shared" si="32"/>
        <v>8.2850864435511984E-2</v>
      </c>
    </row>
    <row r="92" spans="1:16" x14ac:dyDescent="0.3">
      <c r="A92" s="349">
        <v>9</v>
      </c>
      <c r="B92" s="350" t="s">
        <v>51</v>
      </c>
      <c r="C92" s="354">
        <f t="shared" ref="C92:J92" si="45">SUM(C95,C97)</f>
        <v>0</v>
      </c>
      <c r="D92" s="354">
        <f t="shared" si="45"/>
        <v>0.49908369321783724</v>
      </c>
      <c r="E92" s="354">
        <f t="shared" si="45"/>
        <v>0.72193435068239642</v>
      </c>
      <c r="F92" s="354">
        <f t="shared" si="45"/>
        <v>0.9115961788583965</v>
      </c>
      <c r="G92" s="354">
        <f t="shared" si="45"/>
        <v>0.82179635642639637</v>
      </c>
      <c r="H92" s="354">
        <f t="shared" si="45"/>
        <v>0.86612529122639625</v>
      </c>
      <c r="I92" s="354">
        <f t="shared" si="45"/>
        <v>0.98882569496289974</v>
      </c>
      <c r="J92" s="354">
        <f t="shared" si="45"/>
        <v>0.98729581015439627</v>
      </c>
      <c r="K92" s="354"/>
      <c r="L92" s="354">
        <f>SUM(L95,L97)</f>
        <v>1.3411674611783964</v>
      </c>
      <c r="M92" s="354"/>
      <c r="N92" s="352">
        <f t="shared" si="32"/>
        <v>0.78374184635258071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-0.12920000000000001</v>
      </c>
      <c r="H93" s="507">
        <v>-1.1127</v>
      </c>
      <c r="I93" s="507">
        <v>0</v>
      </c>
      <c r="J93" s="507">
        <v>-0.21240000000000001</v>
      </c>
      <c r="K93" s="507">
        <v>0</v>
      </c>
      <c r="L93" s="507">
        <v>0</v>
      </c>
      <c r="M93" s="268"/>
      <c r="N93" s="357">
        <f t="shared" si="32"/>
        <v>-7.0932375629171027E-2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6">SUM(C87,C84,C79,C70,C63)+C93</f>
        <v>0</v>
      </c>
      <c r="D94" s="360">
        <f t="shared" si="46"/>
        <v>5.8668793579000003</v>
      </c>
      <c r="E94" s="360">
        <f t="shared" si="46"/>
        <v>8.4865560572999996</v>
      </c>
      <c r="F94" s="360">
        <f t="shared" si="46"/>
        <v>10.7160880573</v>
      </c>
      <c r="G94" s="360">
        <f t="shared" si="46"/>
        <v>9.6604640572999987</v>
      </c>
      <c r="H94" s="360">
        <f t="shared" si="46"/>
        <v>10.181564057299997</v>
      </c>
      <c r="I94" s="360">
        <f t="shared" si="46"/>
        <v>11.623944314700001</v>
      </c>
      <c r="J94" s="360">
        <f t="shared" si="46"/>
        <v>11.605960057299999</v>
      </c>
      <c r="K94" s="360">
        <f t="shared" si="46"/>
        <v>0</v>
      </c>
      <c r="L94" s="360">
        <f t="shared" si="46"/>
        <v>15.765828057299998</v>
      </c>
      <c r="M94" s="361"/>
      <c r="N94" s="455">
        <f t="shared" si="32"/>
        <v>9.2131218125802956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7">SUM(C96:C96)</f>
        <v>0</v>
      </c>
      <c r="D95" s="354">
        <f t="shared" si="47"/>
        <v>0.12222469766313071</v>
      </c>
      <c r="E95" s="354">
        <f t="shared" si="47"/>
        <v>0.17680042234173091</v>
      </c>
      <c r="F95" s="354">
        <f t="shared" si="47"/>
        <v>0.22324826249773091</v>
      </c>
      <c r="G95" s="354">
        <f t="shared" si="47"/>
        <v>0.20125644770573087</v>
      </c>
      <c r="H95" s="354">
        <f t="shared" si="47"/>
        <v>0.21211252400573086</v>
      </c>
      <c r="I95" s="354">
        <f t="shared" si="47"/>
        <v>0.24216163190814513</v>
      </c>
      <c r="J95" s="354">
        <f t="shared" si="47"/>
        <v>0.24178696587373089</v>
      </c>
      <c r="K95" s="354"/>
      <c r="L95" s="354">
        <f>SUM(L96:L96)</f>
        <v>0.32844949591773087</v>
      </c>
      <c r="M95" s="354"/>
      <c r="N95" s="352">
        <f t="shared" si="32"/>
        <v>0.1919369667214853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8">0.020833*D94</f>
        <v>0.12222469766313071</v>
      </c>
      <c r="E96" s="246">
        <f t="shared" si="48"/>
        <v>0.17680042234173091</v>
      </c>
      <c r="F96" s="246">
        <f t="shared" si="48"/>
        <v>0.22324826249773091</v>
      </c>
      <c r="G96" s="246">
        <f t="shared" si="48"/>
        <v>0.20125644770573087</v>
      </c>
      <c r="H96" s="246">
        <f t="shared" si="48"/>
        <v>0.21211252400573086</v>
      </c>
      <c r="I96" s="246">
        <f t="shared" si="48"/>
        <v>0.24216163190814513</v>
      </c>
      <c r="J96" s="246">
        <f t="shared" si="48"/>
        <v>0.24178696587373089</v>
      </c>
      <c r="K96" s="34"/>
      <c r="L96" s="246">
        <f t="shared" si="48"/>
        <v>0.32844949591773087</v>
      </c>
      <c r="M96" s="39"/>
      <c r="N96" s="246">
        <f t="shared" si="32"/>
        <v>0.1919369667214853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9">SUM(D98,D99)</f>
        <v>0.37685899555470653</v>
      </c>
      <c r="E97" s="354">
        <f t="shared" si="49"/>
        <v>0.54513392834066554</v>
      </c>
      <c r="F97" s="354">
        <f t="shared" si="49"/>
        <v>0.68834791636066561</v>
      </c>
      <c r="G97" s="354">
        <f t="shared" si="49"/>
        <v>0.62053990872066545</v>
      </c>
      <c r="H97" s="354">
        <f t="shared" si="49"/>
        <v>0.65401276722066537</v>
      </c>
      <c r="I97" s="354">
        <f t="shared" si="49"/>
        <v>0.74666406305475463</v>
      </c>
      <c r="J97" s="354">
        <f t="shared" si="49"/>
        <v>0.74550884428066544</v>
      </c>
      <c r="K97" s="354"/>
      <c r="L97" s="354">
        <f t="shared" si="49"/>
        <v>1.0127179652606655</v>
      </c>
      <c r="M97" s="354"/>
      <c r="N97" s="352">
        <f t="shared" si="32"/>
        <v>0.59180487963109529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0">D96</f>
        <v>0.12222469766313071</v>
      </c>
      <c r="E98" s="39">
        <f t="shared" si="50"/>
        <v>0.17680042234173091</v>
      </c>
      <c r="F98" s="39">
        <f t="shared" si="50"/>
        <v>0.22324826249773091</v>
      </c>
      <c r="G98" s="39">
        <f t="shared" si="50"/>
        <v>0.20125644770573087</v>
      </c>
      <c r="H98" s="39">
        <f t="shared" si="50"/>
        <v>0.21211252400573086</v>
      </c>
      <c r="I98" s="39">
        <f t="shared" si="50"/>
        <v>0.24216163190814513</v>
      </c>
      <c r="J98" s="39">
        <f t="shared" si="50"/>
        <v>0.24178696587373089</v>
      </c>
      <c r="K98" s="39"/>
      <c r="L98" s="39">
        <f t="shared" si="50"/>
        <v>0.32844949591773087</v>
      </c>
      <c r="M98" s="39"/>
      <c r="N98" s="246">
        <f t="shared" si="32"/>
        <v>0.1919369667214853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1">0.043402*D94</f>
        <v>0.25463429789157582</v>
      </c>
      <c r="E99" s="246">
        <f t="shared" si="51"/>
        <v>0.36833350599893461</v>
      </c>
      <c r="F99" s="246">
        <f t="shared" si="51"/>
        <v>0.46509965386293467</v>
      </c>
      <c r="G99" s="246">
        <f t="shared" si="51"/>
        <v>0.41928346101493458</v>
      </c>
      <c r="H99" s="246">
        <f t="shared" si="51"/>
        <v>0.44190024321493454</v>
      </c>
      <c r="I99" s="246">
        <f t="shared" si="51"/>
        <v>0.50450243114660953</v>
      </c>
      <c r="J99" s="246">
        <f t="shared" si="51"/>
        <v>0.50372187840693461</v>
      </c>
      <c r="K99" s="34"/>
      <c r="L99" s="246">
        <f t="shared" si="51"/>
        <v>0.68426846934293462</v>
      </c>
      <c r="M99" s="39"/>
      <c r="N99" s="246">
        <f t="shared" si="32"/>
        <v>0.39986791290961005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1.9300000000000001E-2</v>
      </c>
      <c r="E100" s="509">
        <v>1.9300000000000001E-2</v>
      </c>
      <c r="F100" s="509">
        <v>1.9300000000000001E-2</v>
      </c>
      <c r="G100" s="509">
        <v>1.9300000000000001E-2</v>
      </c>
      <c r="H100" s="509">
        <v>1.9300000000000001E-2</v>
      </c>
      <c r="I100" s="509">
        <v>1.9300000000000001E-2</v>
      </c>
      <c r="J100" s="509">
        <v>1.9300000000000001E-2</v>
      </c>
      <c r="K100" s="509">
        <v>0</v>
      </c>
      <c r="L100" s="509">
        <v>1.9300000000000001E-2</v>
      </c>
      <c r="M100" s="367"/>
      <c r="N100" s="368">
        <f t="shared" si="32"/>
        <v>1.9300000000000001E-2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6.3852630511178381</v>
      </c>
      <c r="E101" s="340">
        <f t="shared" ref="E101:L101" si="52">SUM(E92,E94,E100)</f>
        <v>9.2277904079823951</v>
      </c>
      <c r="F101" s="340">
        <f t="shared" si="52"/>
        <v>11.646984236158396</v>
      </c>
      <c r="G101" s="340">
        <f t="shared" si="52"/>
        <v>10.501560413726395</v>
      </c>
      <c r="H101" s="340">
        <f t="shared" si="52"/>
        <v>11.066989348526393</v>
      </c>
      <c r="I101" s="340">
        <f t="shared" si="52"/>
        <v>12.6320700096629</v>
      </c>
      <c r="J101" s="340">
        <f t="shared" si="52"/>
        <v>12.612555867454395</v>
      </c>
      <c r="K101" s="340">
        <f t="shared" si="52"/>
        <v>0</v>
      </c>
      <c r="L101" s="340">
        <f t="shared" si="52"/>
        <v>17.126295518478397</v>
      </c>
      <c r="M101" s="356"/>
      <c r="N101" s="467">
        <f t="shared" si="32"/>
        <v>10.016163658932875</v>
      </c>
      <c r="O101" s="335" t="s">
        <v>376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0.31030342601887151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90</v>
      </c>
      <c r="F107" s="1">
        <v>3</v>
      </c>
      <c r="G107" s="1">
        <v>66</v>
      </c>
      <c r="H107" s="1">
        <v>0</v>
      </c>
      <c r="I107" s="1">
        <v>7</v>
      </c>
      <c r="J107" s="1">
        <v>74</v>
      </c>
      <c r="K107" s="1">
        <v>16</v>
      </c>
      <c r="L107" s="1">
        <v>41</v>
      </c>
      <c r="N107" s="1">
        <f>SUM(C107:L107)</f>
        <v>326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273875.44</v>
      </c>
      <c r="E109" s="505">
        <v>626911.99</v>
      </c>
      <c r="F109" s="505">
        <v>15420.94</v>
      </c>
      <c r="G109" s="505">
        <v>320517.59000000003</v>
      </c>
      <c r="H109" s="504">
        <v>0</v>
      </c>
      <c r="I109" s="503">
        <v>43035.41</v>
      </c>
      <c r="J109" s="505">
        <v>444521.22</v>
      </c>
      <c r="K109" s="505">
        <v>96105.67</v>
      </c>
      <c r="L109" s="505">
        <v>218900.66</v>
      </c>
      <c r="M109" s="342"/>
      <c r="N109" s="344">
        <f>SUM(C109:L109)</f>
        <v>2039288.9199999997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3">SUM(D112:D117)</f>
        <v>1.490332</v>
      </c>
      <c r="E111" s="354">
        <f t="shared" si="53"/>
        <v>1.8077799999999997</v>
      </c>
      <c r="F111" s="354">
        <f t="shared" si="53"/>
        <v>2.5661160000000001</v>
      </c>
      <c r="G111" s="354">
        <f t="shared" si="53"/>
        <v>2.7654880000000004</v>
      </c>
      <c r="H111" s="354"/>
      <c r="I111" s="354">
        <f t="shared" si="53"/>
        <v>3.6777640000000003</v>
      </c>
      <c r="J111" s="354">
        <f>SUM(J112:J117)</f>
        <v>3.7224879999999998</v>
      </c>
      <c r="K111" s="354">
        <f t="shared" si="53"/>
        <v>4.2171919999999998</v>
      </c>
      <c r="L111" s="354">
        <f t="shared" si="53"/>
        <v>5.3884040000000004</v>
      </c>
      <c r="M111" s="351"/>
      <c r="N111" s="352">
        <f>(C111*$C$109+D111*$D$109+E111*$E$109+F111*$F$109+G111*$G$109+H111*$H$109+I111*$I$109+J111*$J$109+K111*$K$109+L111*$L$109)/$N$109</f>
        <v>2.87613194248862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1.7294</v>
      </c>
      <c r="J112" s="34">
        <v>2.3946999999999998</v>
      </c>
      <c r="K112" s="34">
        <v>2.6698</v>
      </c>
      <c r="L112" s="34">
        <v>3.1876000000000002</v>
      </c>
      <c r="M112" s="34"/>
      <c r="N112" s="89">
        <f t="shared" ref="N112:N149" si="54">(C112*$C$109+D112*$D$109+E112*$E$109+F112*$F$109+G112*$G$109+H112*$H$109+I112*$I$109+J112*$J$109+K112*$K$109+L112*$L$109)/$N$109</f>
        <v>1.7943636044842535</v>
      </c>
    </row>
    <row r="113" spans="1:14" x14ac:dyDescent="0.3">
      <c r="A113" s="2" t="s">
        <v>4</v>
      </c>
      <c r="B113" t="s">
        <v>31</v>
      </c>
      <c r="C113" s="39">
        <f t="shared" ref="C113:L113" si="55">C112*0.04</f>
        <v>0</v>
      </c>
      <c r="D113" s="39">
        <f t="shared" si="55"/>
        <v>3.9731999999999996E-2</v>
      </c>
      <c r="E113" s="39">
        <f t="shared" si="55"/>
        <v>4.5780000000000001E-2</v>
      </c>
      <c r="F113" s="39">
        <f t="shared" si="55"/>
        <v>6.5416000000000002E-2</v>
      </c>
      <c r="G113" s="39">
        <f t="shared" si="55"/>
        <v>6.8788000000000002E-2</v>
      </c>
      <c r="H113" s="39"/>
      <c r="I113" s="39">
        <f>I112*0.06</f>
        <v>0.103764</v>
      </c>
      <c r="J113" s="39">
        <f t="shared" si="55"/>
        <v>9.5787999999999998E-2</v>
      </c>
      <c r="K113" s="39">
        <f t="shared" si="55"/>
        <v>0.106792</v>
      </c>
      <c r="L113" s="39">
        <f t="shared" si="55"/>
        <v>0.12750400000000001</v>
      </c>
      <c r="M113" s="34"/>
      <c r="N113" s="89">
        <f t="shared" si="54"/>
        <v>7.2504459762435247E-2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5.5300000000000002E-2</v>
      </c>
      <c r="F114" s="34">
        <v>0</v>
      </c>
      <c r="G114" s="34">
        <v>2.06E-2</v>
      </c>
      <c r="H114" s="34">
        <v>0</v>
      </c>
      <c r="I114" s="34">
        <v>8.6499999999999994E-2</v>
      </c>
      <c r="J114" s="34">
        <v>5.6099999999999997E-2</v>
      </c>
      <c r="K114" s="34">
        <v>0.13350000000000001</v>
      </c>
      <c r="L114" s="34">
        <v>7.3899999999999993E-2</v>
      </c>
      <c r="M114" s="34"/>
      <c r="N114" s="89">
        <f t="shared" si="54"/>
        <v>5.5190597463256962E-2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4"/>
        <v>0.25087140073168251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0.24279999999999999</v>
      </c>
      <c r="E116" s="34">
        <v>0.3478</v>
      </c>
      <c r="F116" s="34">
        <v>0.60670000000000002</v>
      </c>
      <c r="G116" s="34">
        <v>0.70650000000000002</v>
      </c>
      <c r="H116" s="34">
        <v>0</v>
      </c>
      <c r="I116" s="34">
        <v>1.1175999999999999</v>
      </c>
      <c r="J116" s="34">
        <v>0.879</v>
      </c>
      <c r="K116" s="34">
        <v>1.0102</v>
      </c>
      <c r="L116" s="34">
        <v>1.649</v>
      </c>
      <c r="M116" s="34"/>
      <c r="N116" s="89">
        <f t="shared" si="54"/>
        <v>0.69495899156702134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4"/>
        <v>8.2428884799707544E-3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6">SUM(C119:C121,C125:C126)</f>
        <v>0</v>
      </c>
      <c r="D118" s="354">
        <f t="shared" si="56"/>
        <v>3.2541020033000003</v>
      </c>
      <c r="E118" s="354">
        <f t="shared" si="56"/>
        <v>5.0746238307999993</v>
      </c>
      <c r="F118" s="354">
        <f t="shared" si="56"/>
        <v>5.0746238307999993</v>
      </c>
      <c r="G118" s="354">
        <f t="shared" si="56"/>
        <v>5.0746238307999993</v>
      </c>
      <c r="H118" s="354"/>
      <c r="I118" s="354">
        <f>SUM(I119:I121,I125:I126)</f>
        <v>5.5412861030000009</v>
      </c>
      <c r="J118" s="354">
        <f>SUM(J119:J121,J125:J126)</f>
        <v>5.0746238307999993</v>
      </c>
      <c r="K118" s="354">
        <f>SUM(K119:K121,K125:K126)</f>
        <v>5.0746238307999993</v>
      </c>
      <c r="L118" s="354">
        <f>SUM(L119:L121,L125:L126)</f>
        <v>5.0746238307999993</v>
      </c>
      <c r="M118" s="351"/>
      <c r="N118" s="352">
        <f t="shared" si="54"/>
        <v>4.8399767390477892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1.7981</v>
      </c>
      <c r="E119" s="34">
        <v>2.7155999999999998</v>
      </c>
      <c r="F119" s="34">
        <v>2.7155999999999998</v>
      </c>
      <c r="G119" s="34">
        <v>2.7155999999999998</v>
      </c>
      <c r="H119" s="34">
        <v>0</v>
      </c>
      <c r="I119" s="34">
        <v>2.9710000000000001</v>
      </c>
      <c r="J119" s="34">
        <v>2.7155999999999998</v>
      </c>
      <c r="K119" s="34">
        <v>2.7155999999999998</v>
      </c>
      <c r="L119" s="34">
        <v>2.7155999999999998</v>
      </c>
      <c r="M119" s="39"/>
      <c r="N119" s="89">
        <f t="shared" si="54"/>
        <v>2.5977699710475552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0.7622020033000001</v>
      </c>
      <c r="E120" s="39">
        <f t="shared" ref="E120:L120" si="57">E119*0.423893</f>
        <v>1.1511238308</v>
      </c>
      <c r="F120" s="39">
        <f t="shared" si="57"/>
        <v>1.1511238308</v>
      </c>
      <c r="G120" s="39">
        <f t="shared" si="57"/>
        <v>1.1511238308</v>
      </c>
      <c r="H120" s="39"/>
      <c r="I120" s="39">
        <f t="shared" si="57"/>
        <v>1.2593861030000002</v>
      </c>
      <c r="J120" s="39">
        <f t="shared" si="57"/>
        <v>1.1511238308</v>
      </c>
      <c r="K120" s="39">
        <f t="shared" si="57"/>
        <v>1.1511238308</v>
      </c>
      <c r="L120" s="39">
        <f t="shared" si="57"/>
        <v>1.1511238308</v>
      </c>
      <c r="M120" s="39"/>
      <c r="N120" s="89">
        <f t="shared" si="54"/>
        <v>1.1011765063372614</v>
      </c>
    </row>
    <row r="121" spans="1:14" x14ac:dyDescent="0.3">
      <c r="A121" s="280" t="s">
        <v>8</v>
      </c>
      <c r="B121" s="1" t="s">
        <v>35</v>
      </c>
      <c r="C121" s="43">
        <f t="shared" ref="C121:G121" si="58">SUM(C122:C124)</f>
        <v>0</v>
      </c>
      <c r="D121" s="43">
        <f t="shared" ref="D121" si="59">SUM(D122:D124)</f>
        <v>0.47899999999999998</v>
      </c>
      <c r="E121" s="43">
        <f t="shared" si="58"/>
        <v>0.873</v>
      </c>
      <c r="F121" s="43">
        <f t="shared" si="58"/>
        <v>0.873</v>
      </c>
      <c r="G121" s="43">
        <f t="shared" si="58"/>
        <v>0.873</v>
      </c>
      <c r="H121" s="43"/>
      <c r="I121" s="43">
        <f>SUM(I122:I124)</f>
        <v>0.94509999999999994</v>
      </c>
      <c r="J121" s="43">
        <f t="shared" ref="J121:L121" si="60">SUM(J122:J124)</f>
        <v>0.873</v>
      </c>
      <c r="K121" s="43">
        <f t="shared" si="60"/>
        <v>0.873</v>
      </c>
      <c r="L121" s="43">
        <f t="shared" si="60"/>
        <v>0.873</v>
      </c>
      <c r="M121" s="43"/>
      <c r="N121" s="75">
        <f t="shared" si="54"/>
        <v>0.82160754193721619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0.42780000000000001</v>
      </c>
      <c r="E122" s="34">
        <v>0.77980000000000005</v>
      </c>
      <c r="F122" s="34">
        <v>0.77980000000000005</v>
      </c>
      <c r="G122" s="34">
        <v>0.77980000000000005</v>
      </c>
      <c r="H122" s="34">
        <v>0</v>
      </c>
      <c r="I122" s="34">
        <v>0.84809999999999997</v>
      </c>
      <c r="J122" s="34">
        <v>0.77980000000000005</v>
      </c>
      <c r="K122" s="34">
        <v>0.77980000000000005</v>
      </c>
      <c r="L122" s="34">
        <v>0.77980000000000005</v>
      </c>
      <c r="M122" s="39"/>
      <c r="N122" s="89">
        <f t="shared" si="54"/>
        <v>0.73396792811437439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4.5400000000000003E-2</v>
      </c>
      <c r="E123" s="34">
        <v>8.2699999999999996E-2</v>
      </c>
      <c r="F123" s="34">
        <v>8.2699999999999996E-2</v>
      </c>
      <c r="G123" s="34">
        <v>8.2699999999999996E-2</v>
      </c>
      <c r="H123" s="34">
        <v>0</v>
      </c>
      <c r="I123" s="34">
        <v>8.5999999999999993E-2</v>
      </c>
      <c r="J123" s="34">
        <v>8.2699999999999996E-2</v>
      </c>
      <c r="K123" s="34">
        <v>8.2699999999999996E-2</v>
      </c>
      <c r="L123" s="34">
        <v>8.2699999999999996E-2</v>
      </c>
      <c r="M123" s="39"/>
      <c r="N123" s="89">
        <f t="shared" si="54"/>
        <v>7.7760269802770288E-2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5.7999999999999996E-3</v>
      </c>
      <c r="E124" s="34">
        <v>1.0500000000000001E-2</v>
      </c>
      <c r="F124" s="34">
        <v>1.0500000000000001E-2</v>
      </c>
      <c r="G124" s="34">
        <v>1.0500000000000001E-2</v>
      </c>
      <c r="H124" s="34">
        <v>0</v>
      </c>
      <c r="I124" s="34">
        <v>1.0999999999999999E-2</v>
      </c>
      <c r="J124" s="34">
        <v>1.0500000000000001E-2</v>
      </c>
      <c r="K124" s="34">
        <v>1.0500000000000001E-2</v>
      </c>
      <c r="L124" s="34">
        <v>1.0500000000000001E-2</v>
      </c>
      <c r="M124" s="39"/>
      <c r="N124" s="89">
        <f t="shared" si="54"/>
        <v>9.8793440200714688E-3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0.16089999999999999</v>
      </c>
      <c r="E125" s="34">
        <v>0.25359999999999999</v>
      </c>
      <c r="F125" s="34">
        <v>0.25359999999999999</v>
      </c>
      <c r="G125" s="34">
        <v>0.25359999999999999</v>
      </c>
      <c r="H125" s="34">
        <v>0</v>
      </c>
      <c r="I125" s="34">
        <v>0.27679999999999999</v>
      </c>
      <c r="J125" s="34">
        <v>0.25359999999999999</v>
      </c>
      <c r="K125" s="34">
        <v>0.25359999999999999</v>
      </c>
      <c r="L125" s="34">
        <v>0.25359999999999999</v>
      </c>
      <c r="M125" s="39"/>
      <c r="N125" s="89">
        <f t="shared" si="54"/>
        <v>0.24164003123990893</v>
      </c>
    </row>
    <row r="126" spans="1:14" x14ac:dyDescent="0.3">
      <c r="A126" s="595"/>
      <c r="B126" t="s">
        <v>117</v>
      </c>
      <c r="C126" s="34">
        <v>0</v>
      </c>
      <c r="D126" s="34">
        <v>5.3900000000000003E-2</v>
      </c>
      <c r="E126" s="34">
        <v>8.1299999999999997E-2</v>
      </c>
      <c r="F126" s="34">
        <v>8.1299999999999997E-2</v>
      </c>
      <c r="G126" s="34">
        <v>8.1299999999999997E-2</v>
      </c>
      <c r="H126" s="34">
        <v>0</v>
      </c>
      <c r="I126" s="34">
        <v>8.8999999999999996E-2</v>
      </c>
      <c r="J126" s="34">
        <v>8.1299999999999997E-2</v>
      </c>
      <c r="K126" s="34">
        <v>8.1299999999999997E-2</v>
      </c>
      <c r="L126" s="34">
        <v>8.1299999999999997E-2</v>
      </c>
      <c r="M126" s="39"/>
      <c r="N126" s="89">
        <f t="shared" si="54"/>
        <v>7.7782688485847323E-2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0.3881</v>
      </c>
      <c r="E127" s="354">
        <f t="shared" ref="E127:G127" si="61">SUM(E128:E130)</f>
        <v>0.49150000000000005</v>
      </c>
      <c r="F127" s="354">
        <f t="shared" si="61"/>
        <v>0.49150000000000005</v>
      </c>
      <c r="G127" s="354">
        <f t="shared" si="61"/>
        <v>0.49150000000000005</v>
      </c>
      <c r="H127" s="354"/>
      <c r="I127" s="354">
        <f>SUM(I128:I130)</f>
        <v>1.0908</v>
      </c>
      <c r="J127" s="354">
        <f t="shared" ref="J127:L127" si="62">SUM(J128:J130)</f>
        <v>0.49150000000000005</v>
      </c>
      <c r="K127" s="354">
        <f t="shared" si="62"/>
        <v>0.49150000000000005</v>
      </c>
      <c r="L127" s="354">
        <f t="shared" si="62"/>
        <v>0.49150000000000005</v>
      </c>
      <c r="M127" s="354"/>
      <c r="N127" s="352">
        <f t="shared" si="54"/>
        <v>0.49026054870979258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0.18479999999999999</v>
      </c>
      <c r="E128" s="34">
        <v>0.28820000000000001</v>
      </c>
      <c r="F128" s="34">
        <v>0.28820000000000001</v>
      </c>
      <c r="G128" s="34">
        <v>0.28820000000000001</v>
      </c>
      <c r="H128" s="34">
        <v>0</v>
      </c>
      <c r="I128" s="34">
        <v>0.31469999999999998</v>
      </c>
      <c r="J128" s="34">
        <v>0.28820000000000001</v>
      </c>
      <c r="K128" s="34">
        <v>0.28820000000000001</v>
      </c>
      <c r="L128" s="34">
        <v>0.28820000000000001</v>
      </c>
      <c r="M128" s="39"/>
      <c r="N128" s="89">
        <f t="shared" si="54"/>
        <v>0.27487266719077758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0.20330000000000001</v>
      </c>
      <c r="E129" s="34">
        <v>0.20330000000000001</v>
      </c>
      <c r="F129" s="34">
        <v>0.20330000000000001</v>
      </c>
      <c r="G129" s="34">
        <v>0.20330000000000001</v>
      </c>
      <c r="H129" s="34">
        <v>0</v>
      </c>
      <c r="I129" s="34">
        <v>0.20330000000000001</v>
      </c>
      <c r="J129" s="34">
        <v>0.20330000000000001</v>
      </c>
      <c r="K129" s="34">
        <v>0.20330000000000001</v>
      </c>
      <c r="L129" s="34">
        <v>0.20330000000000001</v>
      </c>
      <c r="M129" s="39"/>
      <c r="N129" s="89">
        <f t="shared" si="54"/>
        <v>0.20330000000000006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4"/>
        <v>1.2087881519014973E-2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4"/>
        <v>1.2087881519014973E-2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0.29189999999999999</v>
      </c>
      <c r="E132" s="354">
        <f t="shared" ref="E132:L132" si="63">SUM(E133:E134)</f>
        <v>0.4209</v>
      </c>
      <c r="F132" s="354">
        <f t="shared" si="63"/>
        <v>0.66</v>
      </c>
      <c r="G132" s="354">
        <f t="shared" si="63"/>
        <v>0.92819999999999991</v>
      </c>
      <c r="H132" s="354"/>
      <c r="I132" s="354">
        <f t="shared" si="63"/>
        <v>1.238</v>
      </c>
      <c r="J132" s="354">
        <f t="shared" si="63"/>
        <v>0.95750000000000002</v>
      </c>
      <c r="K132" s="354">
        <f t="shared" si="63"/>
        <v>1.1005</v>
      </c>
      <c r="L132" s="354">
        <f t="shared" si="63"/>
        <v>1.8961000000000001</v>
      </c>
      <c r="M132" s="354"/>
      <c r="N132" s="352">
        <f t="shared" si="54"/>
        <v>0.80970502304107073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0.27579999999999999</v>
      </c>
      <c r="E133" s="34">
        <v>0.39789999999999998</v>
      </c>
      <c r="F133" s="34">
        <v>0.62380000000000002</v>
      </c>
      <c r="G133" s="34">
        <v>0.87749999999999995</v>
      </c>
      <c r="H133" s="34">
        <v>0</v>
      </c>
      <c r="I133" s="34">
        <v>1.1642999999999999</v>
      </c>
      <c r="J133" s="34">
        <v>0.90510000000000002</v>
      </c>
      <c r="K133" s="34">
        <v>1.0401</v>
      </c>
      <c r="L133" s="34">
        <v>1.7923</v>
      </c>
      <c r="M133" s="39"/>
      <c r="N133" s="89">
        <f t="shared" si="54"/>
        <v>0.7652639720810136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1.61E-2</v>
      </c>
      <c r="E134" s="34">
        <v>2.3E-2</v>
      </c>
      <c r="F134" s="34">
        <v>3.6200000000000003E-2</v>
      </c>
      <c r="G134" s="34">
        <v>5.0700000000000002E-2</v>
      </c>
      <c r="H134" s="34">
        <v>0</v>
      </c>
      <c r="I134" s="34">
        <v>7.3700000000000002E-2</v>
      </c>
      <c r="J134" s="34">
        <v>5.2400000000000002E-2</v>
      </c>
      <c r="K134" s="34">
        <v>6.0400000000000002E-2</v>
      </c>
      <c r="L134" s="34">
        <v>0.1038</v>
      </c>
      <c r="M134" s="39"/>
      <c r="N134" s="89">
        <f t="shared" si="54"/>
        <v>4.4441050960057203E-2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0.42670000000000008</v>
      </c>
      <c r="E135" s="354">
        <f t="shared" ref="E135:L135" si="64">SUM(E136:E139)</f>
        <v>0.63190000000000002</v>
      </c>
      <c r="F135" s="354">
        <f t="shared" si="64"/>
        <v>0.85799999999999998</v>
      </c>
      <c r="G135" s="354">
        <f t="shared" si="64"/>
        <v>1.3283999999999998</v>
      </c>
      <c r="H135" s="354"/>
      <c r="I135" s="354">
        <f t="shared" si="64"/>
        <v>1.5477999999999998</v>
      </c>
      <c r="J135" s="354">
        <f t="shared" si="64"/>
        <v>1.4684999999999999</v>
      </c>
      <c r="K135" s="354">
        <f>SUM(K136:K139)</f>
        <v>1.5869</v>
      </c>
      <c r="L135" s="354">
        <f t="shared" si="64"/>
        <v>3.1778000000000004</v>
      </c>
      <c r="M135" s="354"/>
      <c r="N135" s="352">
        <f t="shared" si="54"/>
        <v>1.2354979568289914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0.21579999999999999</v>
      </c>
      <c r="E136" s="34">
        <v>0.3196</v>
      </c>
      <c r="F136" s="34">
        <v>0.434</v>
      </c>
      <c r="G136" s="34">
        <v>0.67190000000000005</v>
      </c>
      <c r="H136" s="34">
        <v>0</v>
      </c>
      <c r="I136" s="34">
        <v>0.78290000000000004</v>
      </c>
      <c r="J136" s="34">
        <v>0.74280000000000002</v>
      </c>
      <c r="K136" s="34">
        <v>0.80269999999999997</v>
      </c>
      <c r="L136" s="34">
        <v>1.6073999999999999</v>
      </c>
      <c r="M136" s="39"/>
      <c r="N136" s="89">
        <f t="shared" si="54"/>
        <v>0.62492350300956867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0.1106</v>
      </c>
      <c r="E137" s="34">
        <v>0.1638</v>
      </c>
      <c r="F137" s="34">
        <v>0.22239999999999999</v>
      </c>
      <c r="G137" s="34">
        <v>0.34429999999999999</v>
      </c>
      <c r="H137" s="34">
        <v>0</v>
      </c>
      <c r="I137" s="34">
        <v>0.4012</v>
      </c>
      <c r="J137" s="34">
        <v>0.38059999999999999</v>
      </c>
      <c r="K137" s="34">
        <v>0.4113</v>
      </c>
      <c r="L137" s="34">
        <v>0.8236</v>
      </c>
      <c r="M137" s="39"/>
      <c r="N137" s="89">
        <f t="shared" si="54"/>
        <v>0.32022341365440266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6.6299999999999998E-2</v>
      </c>
      <c r="E138" s="34">
        <v>9.8199999999999996E-2</v>
      </c>
      <c r="F138" s="34">
        <v>0.1333</v>
      </c>
      <c r="G138" s="34">
        <v>0.2064</v>
      </c>
      <c r="H138" s="34">
        <v>0</v>
      </c>
      <c r="I138" s="34">
        <v>0.24049999999999999</v>
      </c>
      <c r="J138" s="34">
        <v>0.22819999999999999</v>
      </c>
      <c r="K138" s="34">
        <v>0.24660000000000001</v>
      </c>
      <c r="L138" s="34">
        <v>0.49380000000000002</v>
      </c>
      <c r="M138" s="39"/>
      <c r="N138" s="89">
        <f t="shared" si="54"/>
        <v>0.19198540224844651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3.4000000000000002E-2</v>
      </c>
      <c r="E139" s="34">
        <v>5.0299999999999997E-2</v>
      </c>
      <c r="F139" s="34">
        <v>6.83E-2</v>
      </c>
      <c r="G139" s="34">
        <v>0.10580000000000001</v>
      </c>
      <c r="H139" s="34">
        <v>0</v>
      </c>
      <c r="I139" s="34">
        <v>0.1232</v>
      </c>
      <c r="J139" s="34">
        <v>0.1169</v>
      </c>
      <c r="K139" s="34">
        <v>0.1263</v>
      </c>
      <c r="L139" s="34">
        <v>0.253</v>
      </c>
      <c r="M139" s="39"/>
      <c r="N139" s="89">
        <f t="shared" si="54"/>
        <v>9.8365637916573392E-2</v>
      </c>
    </row>
    <row r="140" spans="1:16" x14ac:dyDescent="0.3">
      <c r="A140" s="349">
        <v>9</v>
      </c>
      <c r="B140" s="350" t="s">
        <v>51</v>
      </c>
      <c r="C140" s="354">
        <f t="shared" ref="C140:L140" si="65">SUM(C143,C145)</f>
        <v>0</v>
      </c>
      <c r="D140" s="354">
        <f t="shared" si="65"/>
        <v>0.49774426739272448</v>
      </c>
      <c r="E140" s="354">
        <f t="shared" si="65"/>
        <v>0.71684284147849442</v>
      </c>
      <c r="F140" s="354">
        <f t="shared" si="65"/>
        <v>0.82092660192649447</v>
      </c>
      <c r="G140" s="354">
        <f t="shared" si="65"/>
        <v>0.86561044042249446</v>
      </c>
      <c r="H140" s="354"/>
      <c r="I140" s="354">
        <f t="shared" si="65"/>
        <v>1.1140207629620043</v>
      </c>
      <c r="J140" s="354">
        <f t="shared" si="65"/>
        <v>0.97556933722249439</v>
      </c>
      <c r="K140" s="354">
        <f t="shared" si="65"/>
        <v>1.0608588542944946</v>
      </c>
      <c r="L140" s="354">
        <f t="shared" si="65"/>
        <v>1.3196962787104947</v>
      </c>
      <c r="M140" s="354"/>
      <c r="N140" s="352">
        <f t="shared" si="54"/>
        <v>0.85728935567401598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-0.41270000000000001</v>
      </c>
      <c r="H141" s="507">
        <v>0</v>
      </c>
      <c r="I141" s="507">
        <v>0</v>
      </c>
      <c r="J141" s="507">
        <v>-0.2465</v>
      </c>
      <c r="K141" s="507">
        <v>0</v>
      </c>
      <c r="L141" s="507">
        <v>-0.51500000000000001</v>
      </c>
      <c r="M141" s="268"/>
      <c r="N141" s="357">
        <f t="shared" si="54"/>
        <v>-0.17387724051528711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6">SUM(C135,C132,C127,C118,C111)+C141</f>
        <v>0</v>
      </c>
      <c r="D142" s="360">
        <f t="shared" si="66"/>
        <v>5.8511340033000003</v>
      </c>
      <c r="E142" s="360">
        <f t="shared" si="66"/>
        <v>8.4267038307999993</v>
      </c>
      <c r="F142" s="360">
        <f t="shared" si="66"/>
        <v>9.6502398308000004</v>
      </c>
      <c r="G142" s="360">
        <f t="shared" si="66"/>
        <v>10.1755118308</v>
      </c>
      <c r="H142" s="360">
        <f t="shared" si="66"/>
        <v>0</v>
      </c>
      <c r="I142" s="360">
        <f t="shared" si="66"/>
        <v>13.095650103000001</v>
      </c>
      <c r="J142" s="360">
        <f t="shared" si="66"/>
        <v>11.4681118308</v>
      </c>
      <c r="K142" s="360">
        <f t="shared" si="66"/>
        <v>12.4707158308</v>
      </c>
      <c r="L142" s="360">
        <f t="shared" si="66"/>
        <v>15.513427830800001</v>
      </c>
      <c r="M142" s="361"/>
      <c r="N142" s="362">
        <f t="shared" si="54"/>
        <v>10.077694969600977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7">SUM(C144:C144)</f>
        <v>0</v>
      </c>
      <c r="D143" s="354">
        <f t="shared" si="67"/>
        <v>0.12189667469074891</v>
      </c>
      <c r="E143" s="354">
        <f t="shared" si="67"/>
        <v>0.17555352090705639</v>
      </c>
      <c r="F143" s="354">
        <f t="shared" si="67"/>
        <v>0.20104344639505642</v>
      </c>
      <c r="G143" s="354">
        <f t="shared" si="67"/>
        <v>0.2119864379710564</v>
      </c>
      <c r="H143" s="354"/>
      <c r="I143" s="354">
        <f t="shared" si="67"/>
        <v>0.27282167859579903</v>
      </c>
      <c r="J143" s="354">
        <f t="shared" si="67"/>
        <v>0.23891517377105639</v>
      </c>
      <c r="K143" s="354">
        <f t="shared" si="67"/>
        <v>0.25980242290305638</v>
      </c>
      <c r="L143" s="354">
        <f t="shared" si="67"/>
        <v>0.32319124199905647</v>
      </c>
      <c r="M143" s="354"/>
      <c r="N143" s="352">
        <f t="shared" si="54"/>
        <v>0.20994861930169714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8">0.020833*D142</f>
        <v>0.12189667469074891</v>
      </c>
      <c r="E144" s="246">
        <f t="shared" si="68"/>
        <v>0.17555352090705639</v>
      </c>
      <c r="F144" s="246">
        <f t="shared" si="68"/>
        <v>0.20104344639505642</v>
      </c>
      <c r="G144" s="246">
        <f t="shared" si="68"/>
        <v>0.2119864379710564</v>
      </c>
      <c r="H144" s="34"/>
      <c r="I144" s="246">
        <f t="shared" si="68"/>
        <v>0.27282167859579903</v>
      </c>
      <c r="J144" s="246">
        <f t="shared" si="68"/>
        <v>0.23891517377105639</v>
      </c>
      <c r="K144" s="246">
        <f t="shared" si="68"/>
        <v>0.25980242290305638</v>
      </c>
      <c r="L144" s="246">
        <f t="shared" si="68"/>
        <v>0.32319124199905647</v>
      </c>
      <c r="M144" s="39"/>
      <c r="N144" s="246">
        <f t="shared" si="54"/>
        <v>0.20994861930169714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0.37584759270197554</v>
      </c>
      <c r="E145" s="354">
        <f t="shared" ref="E145:L145" si="69">SUM(E146,E147)</f>
        <v>0.54128932057143797</v>
      </c>
      <c r="F145" s="354">
        <f t="shared" si="69"/>
        <v>0.61988315553143802</v>
      </c>
      <c r="G145" s="354">
        <f t="shared" si="69"/>
        <v>0.65362400245143804</v>
      </c>
      <c r="H145" s="354"/>
      <c r="I145" s="354">
        <f t="shared" si="69"/>
        <v>0.84119908436620516</v>
      </c>
      <c r="J145" s="354">
        <f t="shared" si="69"/>
        <v>0.73665416345143797</v>
      </c>
      <c r="K145" s="354">
        <f t="shared" si="69"/>
        <v>0.80105643139143812</v>
      </c>
      <c r="L145" s="354">
        <f t="shared" si="69"/>
        <v>0.9965050367114382</v>
      </c>
      <c r="M145" s="354"/>
      <c r="N145" s="352">
        <f t="shared" si="54"/>
        <v>0.64734073637231881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0">D144</f>
        <v>0.12189667469074891</v>
      </c>
      <c r="E146" s="39">
        <f>E144</f>
        <v>0.17555352090705639</v>
      </c>
      <c r="F146" s="39">
        <f t="shared" si="70"/>
        <v>0.20104344639505642</v>
      </c>
      <c r="G146" s="39">
        <f t="shared" si="70"/>
        <v>0.2119864379710564</v>
      </c>
      <c r="H146" s="39"/>
      <c r="I146" s="39">
        <f t="shared" si="70"/>
        <v>0.27282167859579903</v>
      </c>
      <c r="J146" s="39">
        <f t="shared" si="70"/>
        <v>0.23891517377105639</v>
      </c>
      <c r="K146" s="39">
        <f t="shared" si="70"/>
        <v>0.25980242290305638</v>
      </c>
      <c r="L146" s="39">
        <f t="shared" si="70"/>
        <v>0.32319124199905647</v>
      </c>
      <c r="M146" s="39"/>
      <c r="N146" s="39">
        <f t="shared" si="54"/>
        <v>0.20994861930169714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1">0.043402*D142</f>
        <v>0.25395091801122666</v>
      </c>
      <c r="E147" s="246">
        <f t="shared" si="71"/>
        <v>0.36573579966438158</v>
      </c>
      <c r="F147" s="246">
        <f t="shared" si="71"/>
        <v>0.41883970913638163</v>
      </c>
      <c r="G147" s="246">
        <f t="shared" si="71"/>
        <v>0.44163756448038161</v>
      </c>
      <c r="H147" s="34"/>
      <c r="I147" s="246">
        <f t="shared" si="71"/>
        <v>0.56837740577040607</v>
      </c>
      <c r="J147" s="246">
        <f t="shared" si="71"/>
        <v>0.4977389896803816</v>
      </c>
      <c r="K147" s="246">
        <f t="shared" si="71"/>
        <v>0.54125400848838168</v>
      </c>
      <c r="L147" s="246">
        <f t="shared" si="71"/>
        <v>0.67331379471238173</v>
      </c>
      <c r="M147" s="39"/>
      <c r="N147" s="246">
        <f t="shared" si="54"/>
        <v>0.43739211707062164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2.0500000000000001E-2</v>
      </c>
      <c r="E148" s="509">
        <v>2.0500000000000001E-2</v>
      </c>
      <c r="F148" s="509">
        <v>2.0500000000000001E-2</v>
      </c>
      <c r="G148" s="509">
        <v>2.0500000000000001E-2</v>
      </c>
      <c r="H148" s="509">
        <v>0</v>
      </c>
      <c r="I148" s="509">
        <v>2.0500000000000001E-2</v>
      </c>
      <c r="J148" s="509">
        <v>2.0500000000000001E-2</v>
      </c>
      <c r="K148" s="509">
        <v>2.0500000000000001E-2</v>
      </c>
      <c r="L148" s="509">
        <v>2.0500000000000001E-2</v>
      </c>
      <c r="M148" s="367"/>
      <c r="N148" s="368">
        <f t="shared" si="54"/>
        <v>2.0500000000000001E-2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2">SUM(D140,D142,D148)</f>
        <v>6.3693782706927253</v>
      </c>
      <c r="E149" s="340">
        <f t="shared" si="72"/>
        <v>9.1640466722784932</v>
      </c>
      <c r="F149" s="340">
        <f t="shared" si="72"/>
        <v>10.491666432726495</v>
      </c>
      <c r="G149" s="340">
        <f t="shared" si="72"/>
        <v>11.061622271222495</v>
      </c>
      <c r="H149" s="340">
        <f t="shared" si="72"/>
        <v>0</v>
      </c>
      <c r="I149" s="340">
        <f t="shared" si="72"/>
        <v>14.230170865962005</v>
      </c>
      <c r="J149" s="340">
        <f t="shared" si="72"/>
        <v>12.464181168022494</v>
      </c>
      <c r="K149" s="340">
        <f t="shared" si="72"/>
        <v>13.552074685094494</v>
      </c>
      <c r="L149" s="340">
        <f t="shared" si="72"/>
        <v>16.853624109510495</v>
      </c>
      <c r="M149" s="369"/>
      <c r="N149" s="467">
        <f t="shared" si="54"/>
        <v>10.955484325274993</v>
      </c>
      <c r="O149" t="s">
        <v>377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0.33940383120607492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143</v>
      </c>
      <c r="F155" s="1">
        <v>0</v>
      </c>
      <c r="G155" s="1">
        <v>75</v>
      </c>
      <c r="H155" s="1">
        <v>0</v>
      </c>
      <c r="I155" s="1">
        <v>0</v>
      </c>
      <c r="J155" s="1">
        <v>51</v>
      </c>
      <c r="K155" s="1">
        <v>19</v>
      </c>
      <c r="L155" s="1">
        <v>63</v>
      </c>
      <c r="N155" s="1">
        <f>SUM(C155:L155)</f>
        <v>373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198885.48</v>
      </c>
      <c r="E157" s="505">
        <v>957051.48</v>
      </c>
      <c r="F157" s="504">
        <v>0</v>
      </c>
      <c r="G157" s="505">
        <v>361199.81</v>
      </c>
      <c r="H157" s="504">
        <v>0</v>
      </c>
      <c r="I157" s="502">
        <v>0</v>
      </c>
      <c r="J157" s="505">
        <v>313062.71000000002</v>
      </c>
      <c r="K157" s="505">
        <v>87307.43</v>
      </c>
      <c r="L157" s="505">
        <v>293156.27</v>
      </c>
      <c r="M157" s="342"/>
      <c r="N157" s="344">
        <f>SUM(C157:L157)</f>
        <v>2216553.73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1.088832</v>
      </c>
      <c r="D159" s="354">
        <f>SUM(D160:D164)</f>
        <v>1.4635320000000001</v>
      </c>
      <c r="E159" s="354">
        <f t="shared" ref="E159:G159" si="73">SUM(E160:E164)</f>
        <v>1.80138</v>
      </c>
      <c r="F159" s="354">
        <f t="shared" si="73"/>
        <v>0</v>
      </c>
      <c r="G159" s="354">
        <f t="shared" si="73"/>
        <v>2.7875880000000004</v>
      </c>
      <c r="H159" s="354"/>
      <c r="I159" s="354"/>
      <c r="J159" s="354">
        <f>SUM(J160:J164)</f>
        <v>3.7170879999999999</v>
      </c>
      <c r="K159" s="354">
        <f>SUM(K160:K164)</f>
        <v>4.4541199999999996</v>
      </c>
      <c r="L159" s="354">
        <f t="shared" ref="L159" si="74">SUM(L160:L164)</f>
        <v>5.9018479999999993</v>
      </c>
      <c r="M159" s="354"/>
      <c r="N159" s="352">
        <f>(C159*$C$157+D159*$D$157+E159*$E$157+F159*$F$157+G159*$G$157+H159*$H$157+I159*$I$157+J159*$J$157+K159*$K$157+L159*$L$157)/$N$157</f>
        <v>2.8472587006229171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3.4636999999999998</v>
      </c>
      <c r="M160" s="34"/>
      <c r="N160" s="89">
        <f t="shared" ref="N160:N197" si="75">(C160*$C$157+D160*$D$157+E160*$E$157+F160*$F$157+G160*$G$157+H160*$H$157+I160*$I$157+J160*$J$157+K160*$K$157+L160*$L$157)/$N$157</f>
        <v>1.7653142068394614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76">D160*0.04</f>
        <v>3.9731999999999996E-2</v>
      </c>
      <c r="E161" s="39">
        <f t="shared" si="76"/>
        <v>4.5780000000000001E-2</v>
      </c>
      <c r="F161" s="39">
        <f t="shared" si="76"/>
        <v>0</v>
      </c>
      <c r="G161" s="39">
        <f t="shared" si="76"/>
        <v>6.8788000000000002E-2</v>
      </c>
      <c r="H161" s="39"/>
      <c r="I161" s="39"/>
      <c r="J161" s="39">
        <f t="shared" si="76"/>
        <v>9.5787999999999998E-2</v>
      </c>
      <c r="K161" s="39">
        <f t="shared" si="76"/>
        <v>0.10512000000000001</v>
      </c>
      <c r="L161" s="39">
        <f t="shared" si="76"/>
        <v>0.138548</v>
      </c>
      <c r="M161" s="34"/>
      <c r="N161" s="89">
        <f t="shared" si="75"/>
        <v>7.0612568273578452E-2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2.3599999999999999E-2</v>
      </c>
      <c r="E162" s="34">
        <v>3.4799999999999998E-2</v>
      </c>
      <c r="F162" s="34">
        <v>0</v>
      </c>
      <c r="G162" s="34">
        <v>2.5499999999999998E-2</v>
      </c>
      <c r="H162" s="34">
        <v>0</v>
      </c>
      <c r="I162" s="34">
        <v>0</v>
      </c>
      <c r="J162" s="34">
        <v>6.7799999999999999E-2</v>
      </c>
      <c r="K162" s="34">
        <v>0.1037</v>
      </c>
      <c r="L162" s="34">
        <v>6.0499999999999998E-2</v>
      </c>
      <c r="M162" s="34"/>
      <c r="N162" s="89">
        <f t="shared" si="75"/>
        <v>4.2960867251794523E-2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5"/>
        <v>0.24835111491251782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0.24210000000000001</v>
      </c>
      <c r="E164" s="34">
        <v>0.3619</v>
      </c>
      <c r="F164" s="34">
        <v>0</v>
      </c>
      <c r="G164" s="34">
        <v>0.72370000000000001</v>
      </c>
      <c r="H164" s="34">
        <v>0</v>
      </c>
      <c r="I164" s="34">
        <v>0</v>
      </c>
      <c r="J164" s="34">
        <v>0.8619</v>
      </c>
      <c r="K164" s="34">
        <v>1.3204</v>
      </c>
      <c r="L164" s="34">
        <v>1.8887</v>
      </c>
      <c r="M164" s="34"/>
      <c r="N164" s="89">
        <f t="shared" si="75"/>
        <v>0.72001994334556474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7">SUM(C167:C169,C173:C174)</f>
        <v>3.4169795412000004</v>
      </c>
      <c r="D166" s="354">
        <f t="shared" si="77"/>
        <v>3.4169795412000004</v>
      </c>
      <c r="E166" s="354">
        <f t="shared" si="77"/>
        <v>5.3304819503999994</v>
      </c>
      <c r="F166" s="354">
        <f t="shared" si="77"/>
        <v>0</v>
      </c>
      <c r="G166" s="354">
        <f t="shared" si="77"/>
        <v>5.3304819503999994</v>
      </c>
      <c r="H166" s="354"/>
      <c r="I166" s="354"/>
      <c r="J166" s="354">
        <f>SUM(J167:J169,J173:J174)</f>
        <v>5.3304819503999994</v>
      </c>
      <c r="K166" s="354">
        <f>SUM(K167:K169,K173:K174)</f>
        <v>5.3304819503999994</v>
      </c>
      <c r="L166" s="354">
        <f>SUM(L167:L169,L173:L174)</f>
        <v>5.3304819503999994</v>
      </c>
      <c r="M166" s="351"/>
      <c r="N166" s="352">
        <f t="shared" si="75"/>
        <v>5.1537032775223457</v>
      </c>
    </row>
    <row r="167" spans="1:14" x14ac:dyDescent="0.3">
      <c r="A167" s="2" t="s">
        <v>115</v>
      </c>
      <c r="B167" t="s">
        <v>114</v>
      </c>
      <c r="C167" s="34">
        <v>1.8884000000000001</v>
      </c>
      <c r="D167" s="34">
        <v>1.8884000000000001</v>
      </c>
      <c r="E167" s="34">
        <v>2.8527999999999998</v>
      </c>
      <c r="F167" s="34">
        <v>0</v>
      </c>
      <c r="G167" s="34">
        <v>2.8527999999999998</v>
      </c>
      <c r="H167" s="34">
        <v>0</v>
      </c>
      <c r="I167" s="34">
        <v>0</v>
      </c>
      <c r="J167" s="34">
        <v>2.8527999999999998</v>
      </c>
      <c r="K167" s="34">
        <v>2.8527999999999998</v>
      </c>
      <c r="L167" s="34">
        <v>2.8527999999999998</v>
      </c>
      <c r="M167" s="39"/>
      <c r="N167" s="89">
        <f t="shared" si="75"/>
        <v>2.7637040305862559</v>
      </c>
    </row>
    <row r="168" spans="1:14" x14ac:dyDescent="0.3">
      <c r="A168" s="2" t="s">
        <v>116</v>
      </c>
      <c r="B168" t="s">
        <v>117</v>
      </c>
      <c r="C168" s="39">
        <f>C167*0.423893</f>
        <v>0.80047954120000009</v>
      </c>
      <c r="D168" s="39">
        <f>D167*0.423893</f>
        <v>0.80047954120000009</v>
      </c>
      <c r="E168" s="39">
        <f t="shared" ref="E168:G168" si="78">E167*0.423893</f>
        <v>1.2092819503999999</v>
      </c>
      <c r="F168" s="39">
        <f t="shared" si="78"/>
        <v>0</v>
      </c>
      <c r="G168" s="39">
        <f t="shared" si="78"/>
        <v>1.2092819503999999</v>
      </c>
      <c r="H168" s="39"/>
      <c r="I168" s="39"/>
      <c r="J168" s="39">
        <f t="shared" ref="J168:L168" si="79">J167*0.423893</f>
        <v>1.2092819503999999</v>
      </c>
      <c r="K168" s="39">
        <f t="shared" si="79"/>
        <v>1.2092819503999999</v>
      </c>
      <c r="L168" s="39">
        <f t="shared" si="79"/>
        <v>1.2092819503999999</v>
      </c>
      <c r="M168" s="39"/>
      <c r="N168" s="89">
        <f t="shared" si="75"/>
        <v>1.1715147926372995</v>
      </c>
    </row>
    <row r="169" spans="1:14" x14ac:dyDescent="0.3">
      <c r="A169" s="280" t="s">
        <v>8</v>
      </c>
      <c r="B169" s="1" t="s">
        <v>35</v>
      </c>
      <c r="C169" s="43">
        <f t="shared" ref="C169:E169" si="80">SUM(C170:C172)</f>
        <v>0.50249999999999995</v>
      </c>
      <c r="D169" s="43">
        <f t="shared" si="80"/>
        <v>0.50249999999999995</v>
      </c>
      <c r="E169" s="43">
        <f t="shared" si="80"/>
        <v>0.91649999999999998</v>
      </c>
      <c r="F169" s="43">
        <f t="shared" ref="F169:G169" si="81">SUM(F170:F172)</f>
        <v>0</v>
      </c>
      <c r="G169" s="43">
        <f t="shared" si="81"/>
        <v>0.91649999999999998</v>
      </c>
      <c r="H169" s="43"/>
      <c r="I169" s="43"/>
      <c r="J169" s="43">
        <f t="shared" ref="J169:L169" si="82">SUM(J170:J172)</f>
        <v>0.91649999999999998</v>
      </c>
      <c r="K169" s="43">
        <f t="shared" si="82"/>
        <v>0.91649999999999998</v>
      </c>
      <c r="L169" s="43">
        <f t="shared" si="82"/>
        <v>0.91649999999999998</v>
      </c>
      <c r="M169" s="43"/>
      <c r="N169" s="75">
        <f t="shared" si="75"/>
        <v>0.87825266348269393</v>
      </c>
    </row>
    <row r="170" spans="1:14" x14ac:dyDescent="0.3">
      <c r="A170" s="2" t="s">
        <v>9</v>
      </c>
      <c r="B170" t="s">
        <v>108</v>
      </c>
      <c r="C170" s="34">
        <v>0.44879999999999998</v>
      </c>
      <c r="D170" s="34">
        <v>0.44879999999999998</v>
      </c>
      <c r="E170" s="34">
        <v>0.81869999999999998</v>
      </c>
      <c r="F170" s="34">
        <v>0</v>
      </c>
      <c r="G170" s="34">
        <v>0.81869999999999998</v>
      </c>
      <c r="H170" s="34">
        <v>0</v>
      </c>
      <c r="I170" s="34">
        <v>0</v>
      </c>
      <c r="J170" s="34">
        <v>0.81869999999999998</v>
      </c>
      <c r="K170" s="34">
        <v>0.81869999999999998</v>
      </c>
      <c r="L170" s="34">
        <v>0.81869999999999998</v>
      </c>
      <c r="M170" s="39"/>
      <c r="N170" s="89">
        <f t="shared" si="75"/>
        <v>0.78452683628562425</v>
      </c>
    </row>
    <row r="171" spans="1:14" x14ac:dyDescent="0.3">
      <c r="A171" s="2" t="s">
        <v>10</v>
      </c>
      <c r="B171" t="s">
        <v>109</v>
      </c>
      <c r="C171" s="34">
        <v>4.7600000000000003E-2</v>
      </c>
      <c r="D171" s="34">
        <v>4.7600000000000003E-2</v>
      </c>
      <c r="E171" s="34">
        <v>8.6800000000000002E-2</v>
      </c>
      <c r="F171" s="34">
        <v>0</v>
      </c>
      <c r="G171" s="34">
        <v>8.6800000000000002E-2</v>
      </c>
      <c r="H171" s="34">
        <v>0</v>
      </c>
      <c r="I171" s="34">
        <v>0</v>
      </c>
      <c r="J171" s="34">
        <v>8.6800000000000002E-2</v>
      </c>
      <c r="K171" s="34">
        <v>8.6800000000000002E-2</v>
      </c>
      <c r="L171" s="34">
        <v>8.6800000000000002E-2</v>
      </c>
      <c r="M171" s="39"/>
      <c r="N171" s="89">
        <f t="shared" si="75"/>
        <v>8.3178513064061849E-2</v>
      </c>
    </row>
    <row r="172" spans="1:14" x14ac:dyDescent="0.3">
      <c r="A172" s="2" t="s">
        <v>11</v>
      </c>
      <c r="B172" t="s">
        <v>110</v>
      </c>
      <c r="C172" s="34">
        <v>6.1000000000000004E-3</v>
      </c>
      <c r="D172" s="34">
        <v>6.1000000000000004E-3</v>
      </c>
      <c r="E172" s="34">
        <v>1.0999999999999999E-2</v>
      </c>
      <c r="F172" s="34">
        <v>0</v>
      </c>
      <c r="G172" s="34">
        <v>1.0999999999999999E-2</v>
      </c>
      <c r="H172" s="34">
        <v>0</v>
      </c>
      <c r="I172" s="34">
        <v>0</v>
      </c>
      <c r="J172" s="34">
        <v>1.0999999999999999E-2</v>
      </c>
      <c r="K172" s="34">
        <v>1.0999999999999999E-2</v>
      </c>
      <c r="L172" s="34">
        <v>1.0999999999999999E-2</v>
      </c>
      <c r="M172" s="39"/>
      <c r="N172" s="89">
        <f t="shared" si="75"/>
        <v>1.0547314133007728E-2</v>
      </c>
    </row>
    <row r="173" spans="1:14" x14ac:dyDescent="0.3">
      <c r="A173" s="595" t="s">
        <v>14</v>
      </c>
      <c r="B173" t="s">
        <v>118</v>
      </c>
      <c r="C173" s="34">
        <v>0.16900000000000001</v>
      </c>
      <c r="D173" s="34">
        <v>0.16900000000000001</v>
      </c>
      <c r="E173" s="34">
        <v>0.26640000000000003</v>
      </c>
      <c r="F173" s="34">
        <v>0</v>
      </c>
      <c r="G173" s="34">
        <v>0.26640000000000003</v>
      </c>
      <c r="H173" s="34">
        <v>0</v>
      </c>
      <c r="I173" s="34">
        <v>0</v>
      </c>
      <c r="J173" s="34">
        <v>0.26640000000000003</v>
      </c>
      <c r="K173" s="34">
        <v>0.26640000000000003</v>
      </c>
      <c r="L173" s="34">
        <v>0.26640000000000003</v>
      </c>
      <c r="M173" s="39"/>
      <c r="N173" s="89">
        <f t="shared" si="75"/>
        <v>0.25740171358264352</v>
      </c>
    </row>
    <row r="174" spans="1:14" x14ac:dyDescent="0.3">
      <c r="A174" s="595"/>
      <c r="B174" t="s">
        <v>117</v>
      </c>
      <c r="C174" s="34">
        <v>5.6599999999999998E-2</v>
      </c>
      <c r="D174" s="34">
        <v>5.6599999999999998E-2</v>
      </c>
      <c r="E174" s="34">
        <v>8.5500000000000007E-2</v>
      </c>
      <c r="F174" s="34">
        <v>0</v>
      </c>
      <c r="G174" s="34">
        <v>8.5500000000000007E-2</v>
      </c>
      <c r="H174" s="34">
        <v>0</v>
      </c>
      <c r="I174" s="34">
        <v>0</v>
      </c>
      <c r="J174" s="34">
        <v>8.5500000000000007E-2</v>
      </c>
      <c r="K174" s="34">
        <v>8.5500000000000007E-2</v>
      </c>
      <c r="L174" s="34">
        <v>8.5500000000000007E-2</v>
      </c>
      <c r="M174" s="39"/>
      <c r="N174" s="89">
        <f t="shared" si="75"/>
        <v>8.2830077233453772E-2</v>
      </c>
    </row>
    <row r="175" spans="1:14" x14ac:dyDescent="0.3">
      <c r="A175" s="349">
        <v>6</v>
      </c>
      <c r="B175" s="350" t="s">
        <v>42</v>
      </c>
      <c r="C175" s="354">
        <f>SUM(C176:C177)</f>
        <v>0.38290000000000002</v>
      </c>
      <c r="D175" s="354">
        <f>SUM(D176:D177)</f>
        <v>0.38290000000000002</v>
      </c>
      <c r="E175" s="354">
        <f t="shared" ref="E175:G175" si="83">SUM(E176:E177)</f>
        <v>0.49160000000000004</v>
      </c>
      <c r="F175" s="354">
        <f t="shared" si="83"/>
        <v>0</v>
      </c>
      <c r="G175" s="354">
        <f t="shared" si="83"/>
        <v>0.49160000000000004</v>
      </c>
      <c r="H175" s="354"/>
      <c r="I175" s="354"/>
      <c r="J175" s="354">
        <f t="shared" ref="J175:L175" si="84">SUM(J176:J177)</f>
        <v>0.49160000000000004</v>
      </c>
      <c r="K175" s="354">
        <f t="shared" si="84"/>
        <v>0.49160000000000004</v>
      </c>
      <c r="L175" s="354">
        <f t="shared" si="84"/>
        <v>0.49160000000000004</v>
      </c>
      <c r="M175" s="354"/>
      <c r="N175" s="352">
        <f t="shared" si="75"/>
        <v>0.48155776454243676</v>
      </c>
    </row>
    <row r="176" spans="1:14" x14ac:dyDescent="0.3">
      <c r="A176" s="2" t="s">
        <v>15</v>
      </c>
      <c r="B176" t="s">
        <v>43</v>
      </c>
      <c r="C176" s="34">
        <v>0.19400000000000001</v>
      </c>
      <c r="D176" s="34">
        <v>0.19400000000000001</v>
      </c>
      <c r="E176" s="34">
        <v>0.30270000000000002</v>
      </c>
      <c r="F176" s="34">
        <v>0</v>
      </c>
      <c r="G176" s="34">
        <v>0.30270000000000002</v>
      </c>
      <c r="H176" s="34">
        <v>0</v>
      </c>
      <c r="I176" s="34">
        <v>0</v>
      </c>
      <c r="J176" s="34">
        <v>0.30270000000000002</v>
      </c>
      <c r="K176" s="34">
        <v>0.30270000000000002</v>
      </c>
      <c r="L176" s="34">
        <v>0.30270000000000002</v>
      </c>
      <c r="M176" s="39"/>
      <c r="N176" s="89">
        <f t="shared" si="75"/>
        <v>0.2926577645424368</v>
      </c>
    </row>
    <row r="177" spans="1:16" x14ac:dyDescent="0.3">
      <c r="A177" s="2" t="s">
        <v>16</v>
      </c>
      <c r="B177" t="s">
        <v>44</v>
      </c>
      <c r="C177" s="34">
        <v>0.18890000000000001</v>
      </c>
      <c r="D177" s="34">
        <v>0.18890000000000001</v>
      </c>
      <c r="E177" s="34">
        <v>0.18890000000000001</v>
      </c>
      <c r="F177" s="34">
        <v>0</v>
      </c>
      <c r="G177" s="34">
        <v>0.18890000000000001</v>
      </c>
      <c r="H177" s="34">
        <v>0</v>
      </c>
      <c r="I177" s="34">
        <v>0</v>
      </c>
      <c r="J177" s="34">
        <v>0.18890000000000001</v>
      </c>
      <c r="K177" s="34">
        <v>0.18890000000000001</v>
      </c>
      <c r="L177" s="34">
        <v>0.18890000000000001</v>
      </c>
      <c r="M177" s="39"/>
      <c r="N177" s="89">
        <f t="shared" si="75"/>
        <v>0.18890000000000001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0.28789999999999999</v>
      </c>
      <c r="E180" s="354">
        <f t="shared" ref="E180:L180" si="85">SUM(E181:E182)</f>
        <v>0.432</v>
      </c>
      <c r="F180" s="354">
        <f t="shared" si="85"/>
        <v>0</v>
      </c>
      <c r="G180" s="354">
        <f t="shared" si="85"/>
        <v>0.91930000000000001</v>
      </c>
      <c r="H180" s="354"/>
      <c r="I180" s="354"/>
      <c r="J180" s="354">
        <f t="shared" si="85"/>
        <v>0.93659999999999999</v>
      </c>
      <c r="K180" s="354">
        <f t="shared" si="85"/>
        <v>1.4350000000000001</v>
      </c>
      <c r="L180" s="354">
        <f t="shared" si="85"/>
        <v>2.1668999999999996</v>
      </c>
      <c r="M180" s="354"/>
      <c r="N180" s="352">
        <f t="shared" si="75"/>
        <v>0.83818028512171461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0.2722</v>
      </c>
      <c r="E181" s="34">
        <v>0.4083</v>
      </c>
      <c r="F181" s="34">
        <v>0</v>
      </c>
      <c r="G181" s="34">
        <v>0.86880000000000002</v>
      </c>
      <c r="H181" s="34">
        <v>0</v>
      </c>
      <c r="I181" s="34">
        <v>0</v>
      </c>
      <c r="J181" s="34">
        <v>0.88539999999999996</v>
      </c>
      <c r="K181" s="34">
        <v>1.3565</v>
      </c>
      <c r="L181" s="34">
        <v>2.0482999999999998</v>
      </c>
      <c r="M181" s="39"/>
      <c r="N181" s="89">
        <f t="shared" si="75"/>
        <v>0.7922657751941794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1.5699999999999999E-2</v>
      </c>
      <c r="E182" s="34">
        <v>2.3699999999999999E-2</v>
      </c>
      <c r="F182" s="34">
        <v>0</v>
      </c>
      <c r="G182" s="34">
        <v>5.0500000000000003E-2</v>
      </c>
      <c r="H182" s="34">
        <v>0</v>
      </c>
      <c r="I182" s="34">
        <v>0</v>
      </c>
      <c r="J182" s="34">
        <v>5.1200000000000002E-2</v>
      </c>
      <c r="K182" s="34">
        <v>7.85E-2</v>
      </c>
      <c r="L182" s="34">
        <v>0.1186</v>
      </c>
      <c r="M182" s="39"/>
      <c r="N182" s="89">
        <f t="shared" si="75"/>
        <v>4.5914509927535124E-2</v>
      </c>
    </row>
    <row r="183" spans="1:16" x14ac:dyDescent="0.3">
      <c r="A183" s="349">
        <v>8</v>
      </c>
      <c r="B183" s="350" t="s">
        <v>49</v>
      </c>
      <c r="C183" s="354">
        <f>SUM(C184:C187)</f>
        <v>0.48449999999999999</v>
      </c>
      <c r="D183" s="354">
        <f>SUM(D184:D187)</f>
        <v>0.41959999999999997</v>
      </c>
      <c r="E183" s="354">
        <f t="shared" ref="E183:L183" si="86">SUM(E184:E187)</f>
        <v>0.63749999999999996</v>
      </c>
      <c r="F183" s="354">
        <f t="shared" si="86"/>
        <v>0</v>
      </c>
      <c r="G183" s="354">
        <f t="shared" si="86"/>
        <v>1.3008999999999999</v>
      </c>
      <c r="H183" s="354"/>
      <c r="I183" s="354"/>
      <c r="J183" s="354">
        <f t="shared" si="86"/>
        <v>1.4287999999999998</v>
      </c>
      <c r="K183" s="354">
        <f t="shared" si="86"/>
        <v>2.0634999999999999</v>
      </c>
      <c r="L183" s="354">
        <f t="shared" si="86"/>
        <v>3.6109999999999998</v>
      </c>
      <c r="M183" s="354"/>
      <c r="N183" s="352">
        <f t="shared" si="75"/>
        <v>1.286845251901473</v>
      </c>
    </row>
    <row r="184" spans="1:16" x14ac:dyDescent="0.3">
      <c r="A184" s="2" t="s">
        <v>19</v>
      </c>
      <c r="B184" t="s">
        <v>46</v>
      </c>
      <c r="C184" s="34">
        <v>0.245</v>
      </c>
      <c r="D184" s="34">
        <v>0.2122</v>
      </c>
      <c r="E184" s="34">
        <v>0.32240000000000002</v>
      </c>
      <c r="F184" s="34">
        <v>0</v>
      </c>
      <c r="G184" s="34">
        <v>0.65790000000000004</v>
      </c>
      <c r="H184" s="34">
        <v>0</v>
      </c>
      <c r="I184" s="34">
        <v>0</v>
      </c>
      <c r="J184" s="34">
        <v>0.72250000000000003</v>
      </c>
      <c r="K184" s="34">
        <v>1.0435000000000001</v>
      </c>
      <c r="L184" s="34">
        <v>1.8261000000000001</v>
      </c>
      <c r="M184" s="39"/>
      <c r="N184" s="89">
        <f t="shared" si="75"/>
        <v>0.65076663473616758</v>
      </c>
    </row>
    <row r="185" spans="1:16" x14ac:dyDescent="0.3">
      <c r="A185" s="2" t="s">
        <v>19</v>
      </c>
      <c r="B185" t="s">
        <v>47</v>
      </c>
      <c r="C185" s="34">
        <v>0.12559999999999999</v>
      </c>
      <c r="D185" s="34">
        <v>0.10879999999999999</v>
      </c>
      <c r="E185" s="34">
        <v>0.1653</v>
      </c>
      <c r="F185" s="34">
        <v>0</v>
      </c>
      <c r="G185" s="34">
        <v>0.33729999999999999</v>
      </c>
      <c r="H185" s="34">
        <v>0</v>
      </c>
      <c r="I185" s="34">
        <v>0</v>
      </c>
      <c r="J185" s="34">
        <v>0.3705</v>
      </c>
      <c r="K185" s="34">
        <v>0.53500000000000003</v>
      </c>
      <c r="L185" s="34">
        <v>0.93630000000000002</v>
      </c>
      <c r="M185" s="39"/>
      <c r="N185" s="89">
        <f t="shared" si="75"/>
        <v>0.33366812342825547</v>
      </c>
    </row>
    <row r="186" spans="1:16" x14ac:dyDescent="0.3">
      <c r="A186" s="2" t="s">
        <v>20</v>
      </c>
      <c r="B186" t="s">
        <v>50</v>
      </c>
      <c r="C186" s="34">
        <v>7.5300000000000006E-2</v>
      </c>
      <c r="D186" s="34">
        <v>6.5199999999999994E-2</v>
      </c>
      <c r="E186" s="34">
        <v>9.9000000000000005E-2</v>
      </c>
      <c r="F186" s="34">
        <v>0</v>
      </c>
      <c r="G186" s="34">
        <v>0.2021</v>
      </c>
      <c r="H186" s="34">
        <v>0</v>
      </c>
      <c r="I186" s="34">
        <v>0</v>
      </c>
      <c r="J186" s="34">
        <v>0.222</v>
      </c>
      <c r="K186" s="34">
        <v>0.3206</v>
      </c>
      <c r="L186" s="34">
        <v>0.56100000000000005</v>
      </c>
      <c r="M186" s="39"/>
      <c r="N186" s="89">
        <f t="shared" si="75"/>
        <v>0.19990890136464234</v>
      </c>
    </row>
    <row r="187" spans="1:16" x14ac:dyDescent="0.3">
      <c r="A187" s="2" t="s">
        <v>20</v>
      </c>
      <c r="B187" t="s">
        <v>47</v>
      </c>
      <c r="C187" s="34">
        <v>3.8600000000000002E-2</v>
      </c>
      <c r="D187" s="34">
        <v>3.3399999999999999E-2</v>
      </c>
      <c r="E187" s="34">
        <v>5.0799999999999998E-2</v>
      </c>
      <c r="F187" s="34">
        <v>0</v>
      </c>
      <c r="G187" s="34">
        <v>0.1036</v>
      </c>
      <c r="H187" s="34">
        <v>0</v>
      </c>
      <c r="I187" s="34">
        <v>0</v>
      </c>
      <c r="J187" s="34">
        <v>0.1138</v>
      </c>
      <c r="K187" s="34">
        <v>0.16439999999999999</v>
      </c>
      <c r="L187" s="34">
        <v>0.28760000000000002</v>
      </c>
      <c r="M187" s="39"/>
      <c r="N187" s="89">
        <f t="shared" si="75"/>
        <v>0.10250159237240779</v>
      </c>
    </row>
    <row r="188" spans="1:16" x14ac:dyDescent="0.3">
      <c r="A188" s="349">
        <v>9</v>
      </c>
      <c r="B188" s="350" t="s">
        <v>51</v>
      </c>
      <c r="C188" s="354">
        <f t="shared" ref="C188:G188" si="87">SUM(C191,C193)</f>
        <v>0.42665953578680166</v>
      </c>
      <c r="D188" s="354">
        <f t="shared" si="87"/>
        <v>0.49477348338680166</v>
      </c>
      <c r="E188" s="354">
        <f t="shared" si="87"/>
        <v>0.73027151599662721</v>
      </c>
      <c r="F188" s="354">
        <f t="shared" si="87"/>
        <v>0</v>
      </c>
      <c r="G188" s="354">
        <f t="shared" si="87"/>
        <v>0.91264097494062724</v>
      </c>
      <c r="H188" s="354"/>
      <c r="I188" s="354"/>
      <c r="J188" s="354">
        <f>SUM(J191,J193)</f>
        <v>0.99932526694062718</v>
      </c>
      <c r="K188" s="354">
        <f>SUM(K191,K193)</f>
        <v>1.119222828316627</v>
      </c>
      <c r="L188" s="354">
        <f>SUM(L191,L193)</f>
        <v>1.4362396190206268</v>
      </c>
      <c r="M188" s="354"/>
      <c r="N188" s="352">
        <f t="shared" si="75"/>
        <v>0.8847429552326892</v>
      </c>
      <c r="O188" s="39"/>
    </row>
    <row r="189" spans="1:16" x14ac:dyDescent="0.3">
      <c r="A189" s="345"/>
      <c r="B189" s="286" t="s">
        <v>238</v>
      </c>
      <c r="C189" s="507">
        <v>-0.59099999999999997</v>
      </c>
      <c r="D189" s="507">
        <v>-0.1547</v>
      </c>
      <c r="E189" s="507">
        <v>-0.1084</v>
      </c>
      <c r="F189" s="507">
        <v>0</v>
      </c>
      <c r="G189" s="507">
        <v>-0.10150000000000001</v>
      </c>
      <c r="H189" s="507">
        <v>0</v>
      </c>
      <c r="I189" s="507">
        <v>0</v>
      </c>
      <c r="J189" s="507">
        <v>-0.15720000000000001</v>
      </c>
      <c r="K189" s="507">
        <v>-0.6179</v>
      </c>
      <c r="L189" s="507">
        <v>-0.61839999999999995</v>
      </c>
      <c r="M189" s="268"/>
      <c r="N189" s="357">
        <f t="shared" si="75"/>
        <v>-0.20712496616538142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8">SUM(C183,C180,C175,C166,C159)+C189</f>
        <v>5.0155115412000004</v>
      </c>
      <c r="D190" s="360">
        <f t="shared" si="88"/>
        <v>5.8162115412000004</v>
      </c>
      <c r="E190" s="360">
        <f t="shared" si="88"/>
        <v>8.5845619503999995</v>
      </c>
      <c r="F190" s="360">
        <f t="shared" si="88"/>
        <v>0</v>
      </c>
      <c r="G190" s="360">
        <f t="shared" si="88"/>
        <v>10.728369950399999</v>
      </c>
      <c r="H190" s="360">
        <f t="shared" si="88"/>
        <v>0</v>
      </c>
      <c r="I190" s="360">
        <f t="shared" si="88"/>
        <v>0</v>
      </c>
      <c r="J190" s="360">
        <f t="shared" si="88"/>
        <v>11.7473699504</v>
      </c>
      <c r="K190" s="360">
        <f t="shared" si="88"/>
        <v>13.156801950399998</v>
      </c>
      <c r="L190" s="360">
        <f t="shared" si="88"/>
        <v>16.883429950399996</v>
      </c>
      <c r="M190" s="361"/>
      <c r="N190" s="362">
        <f t="shared" si="75"/>
        <v>10.400420313545506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9">SUM(C192:C192)</f>
        <v>0.10448815193781961</v>
      </c>
      <c r="D191" s="354">
        <f t="shared" si="89"/>
        <v>0.12116913503781962</v>
      </c>
      <c r="E191" s="354">
        <f t="shared" si="89"/>
        <v>0.17884217911268319</v>
      </c>
      <c r="F191" s="354">
        <f t="shared" si="89"/>
        <v>0</v>
      </c>
      <c r="G191" s="354">
        <f t="shared" si="89"/>
        <v>0.22350413117668319</v>
      </c>
      <c r="H191" s="354"/>
      <c r="I191" s="354"/>
      <c r="J191" s="354">
        <f>SUM(J192:J192)</f>
        <v>0.2447329581766832</v>
      </c>
      <c r="K191" s="354">
        <f>SUM(K192:K192)</f>
        <v>0.27409565503268318</v>
      </c>
      <c r="L191" s="354">
        <f>SUM(L192:L192)</f>
        <v>0.35173249615668312</v>
      </c>
      <c r="M191" s="354"/>
      <c r="N191" s="352">
        <f t="shared" si="75"/>
        <v>0.21667195639209352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0">0.020833*C190</f>
        <v>0.10448815193781961</v>
      </c>
      <c r="D192" s="246">
        <f t="shared" si="90"/>
        <v>0.12116913503781962</v>
      </c>
      <c r="E192" s="246">
        <f t="shared" si="90"/>
        <v>0.17884217911268319</v>
      </c>
      <c r="F192" s="246">
        <f t="shared" si="90"/>
        <v>0</v>
      </c>
      <c r="G192" s="246">
        <f t="shared" si="90"/>
        <v>0.22350413117668319</v>
      </c>
      <c r="H192" s="34"/>
      <c r="I192" s="39"/>
      <c r="J192" s="246">
        <f>0.020833*J190</f>
        <v>0.2447329581766832</v>
      </c>
      <c r="K192" s="246">
        <f t="shared" ref="K192:L192" si="91">0.020833*K190</f>
        <v>0.27409565503268318</v>
      </c>
      <c r="L192" s="246">
        <f t="shared" si="91"/>
        <v>0.35173249615668312</v>
      </c>
      <c r="M192" s="39"/>
      <c r="N192" s="246">
        <f t="shared" si="75"/>
        <v>0.21667195639209352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0.32217138384898203</v>
      </c>
      <c r="D193" s="354">
        <f>SUM(D194,D195)</f>
        <v>0.37360434834898204</v>
      </c>
      <c r="E193" s="354">
        <f t="shared" ref="E193:L193" si="92">SUM(E194,E195)</f>
        <v>0.55142933688394402</v>
      </c>
      <c r="F193" s="354">
        <f t="shared" si="92"/>
        <v>0</v>
      </c>
      <c r="G193" s="354">
        <f t="shared" si="92"/>
        <v>0.68913684376394402</v>
      </c>
      <c r="H193" s="354"/>
      <c r="I193" s="354"/>
      <c r="J193" s="354">
        <f t="shared" si="92"/>
        <v>0.75459230876394401</v>
      </c>
      <c r="K193" s="354">
        <f t="shared" si="92"/>
        <v>0.84512717328394393</v>
      </c>
      <c r="L193" s="354">
        <f t="shared" si="92"/>
        <v>1.0845071228639438</v>
      </c>
      <c r="M193" s="354"/>
      <c r="N193" s="352">
        <f t="shared" si="75"/>
        <v>0.66807099884059573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0.10448815193781961</v>
      </c>
      <c r="D194" s="39">
        <f t="shared" ref="D194:L194" si="93">D192</f>
        <v>0.12116913503781962</v>
      </c>
      <c r="E194" s="39">
        <f t="shared" si="93"/>
        <v>0.17884217911268319</v>
      </c>
      <c r="F194" s="39">
        <f t="shared" si="93"/>
        <v>0</v>
      </c>
      <c r="G194" s="39">
        <f>G192</f>
        <v>0.22350413117668319</v>
      </c>
      <c r="H194" s="39"/>
      <c r="I194" s="39"/>
      <c r="J194" s="39">
        <f t="shared" si="93"/>
        <v>0.2447329581766832</v>
      </c>
      <c r="K194" s="39">
        <f t="shared" si="93"/>
        <v>0.27409565503268318</v>
      </c>
      <c r="L194" s="39">
        <f t="shared" si="93"/>
        <v>0.35173249615668312</v>
      </c>
      <c r="M194" s="39"/>
      <c r="N194" s="246">
        <f t="shared" si="75"/>
        <v>0.21667195639209352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0.21768323191116243</v>
      </c>
      <c r="D195" s="246">
        <f t="shared" ref="D195:G195" si="94">0.043402*D190</f>
        <v>0.25243521331116242</v>
      </c>
      <c r="E195" s="246">
        <f t="shared" si="94"/>
        <v>0.37258715777126078</v>
      </c>
      <c r="F195" s="246">
        <f t="shared" si="94"/>
        <v>0</v>
      </c>
      <c r="G195" s="246">
        <f t="shared" si="94"/>
        <v>0.4656327125872608</v>
      </c>
      <c r="H195" s="34"/>
      <c r="I195" s="34"/>
      <c r="J195" s="246">
        <f t="shared" ref="J195:L195" si="95">0.043402*J190</f>
        <v>0.50985935058726084</v>
      </c>
      <c r="K195" s="246">
        <f t="shared" si="95"/>
        <v>0.57103151825126075</v>
      </c>
      <c r="L195" s="246">
        <f t="shared" si="95"/>
        <v>0.73277462670726068</v>
      </c>
      <c r="M195" s="39"/>
      <c r="N195" s="246">
        <f t="shared" si="75"/>
        <v>0.45139904244850204</v>
      </c>
      <c r="O195" s="246"/>
    </row>
    <row r="196" spans="1:16" ht="28.8" x14ac:dyDescent="0.3">
      <c r="A196" s="370">
        <v>10</v>
      </c>
      <c r="B196" s="371" t="s">
        <v>134</v>
      </c>
      <c r="C196" s="510">
        <v>2.18E-2</v>
      </c>
      <c r="D196" s="510">
        <v>2.18E-2</v>
      </c>
      <c r="E196" s="510">
        <v>2.18E-2</v>
      </c>
      <c r="F196" s="510">
        <v>0</v>
      </c>
      <c r="G196" s="510">
        <v>2.18E-2</v>
      </c>
      <c r="H196" s="510">
        <v>0</v>
      </c>
      <c r="I196" s="510">
        <v>0</v>
      </c>
      <c r="J196" s="510">
        <v>2.18E-2</v>
      </c>
      <c r="K196" s="510">
        <v>2.18E-2</v>
      </c>
      <c r="L196" s="510">
        <v>2.18E-2</v>
      </c>
      <c r="M196" s="373"/>
      <c r="N196" s="374">
        <f t="shared" si="75"/>
        <v>2.1800000000000003E-2</v>
      </c>
    </row>
    <row r="197" spans="1:16" ht="18" x14ac:dyDescent="0.3">
      <c r="A197" s="579" t="s">
        <v>60</v>
      </c>
      <c r="B197" s="579"/>
      <c r="C197" s="340">
        <f>SUM(C188,C190,C196)</f>
        <v>5.4639710769868017</v>
      </c>
      <c r="D197" s="340">
        <f t="shared" ref="D197:L197" si="96">SUM(D188,D190,D196)</f>
        <v>6.3327850245868023</v>
      </c>
      <c r="E197" s="340">
        <f t="shared" si="96"/>
        <v>9.3366334663966271</v>
      </c>
      <c r="F197" s="340">
        <f t="shared" si="96"/>
        <v>0</v>
      </c>
      <c r="G197" s="340">
        <f t="shared" si="96"/>
        <v>11.662810925340628</v>
      </c>
      <c r="H197" s="340">
        <f t="shared" si="96"/>
        <v>0</v>
      </c>
      <c r="I197" s="340">
        <f t="shared" si="96"/>
        <v>0</v>
      </c>
      <c r="J197" s="340">
        <f t="shared" si="96"/>
        <v>12.768495217340627</v>
      </c>
      <c r="K197" s="340">
        <f t="shared" si="96"/>
        <v>14.297824778716626</v>
      </c>
      <c r="L197" s="340">
        <f t="shared" si="96"/>
        <v>18.341469569420621</v>
      </c>
      <c r="M197" s="356"/>
      <c r="N197" s="467">
        <f t="shared" si="75"/>
        <v>11.306963268778198</v>
      </c>
      <c r="O197" t="s">
        <v>378</v>
      </c>
      <c r="P197"/>
    </row>
    <row r="198" spans="1:16" ht="15.6" x14ac:dyDescent="0.3">
      <c r="L198" s="336" t="s">
        <v>150</v>
      </c>
      <c r="N198" s="337">
        <f>N197/SUM($N$101,$N$149,$N$197)</f>
        <v>0.35029274277505357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CE57B-F1DE-4761-B61E-B58FF03BCB1E}">
  <dimension ref="A1:K19"/>
  <sheetViews>
    <sheetView workbookViewId="0">
      <selection activeCell="J16" sqref="J16"/>
    </sheetView>
  </sheetViews>
  <sheetFormatPr defaultRowHeight="14.4" x14ac:dyDescent="0.3"/>
  <cols>
    <col min="1" max="1" width="26.77734375" bestFit="1" customWidth="1"/>
    <col min="2" max="2" width="9.109375" bestFit="1" customWidth="1"/>
    <col min="3" max="3" width="15.77734375" bestFit="1" customWidth="1"/>
    <col min="4" max="4" width="8.109375" bestFit="1" customWidth="1"/>
    <col min="5" max="5" width="12.6640625" bestFit="1" customWidth="1"/>
    <col min="6" max="6" width="8.109375" bestFit="1" customWidth="1"/>
    <col min="7" max="7" width="11" bestFit="1" customWidth="1"/>
    <col min="8" max="8" width="26.88671875" bestFit="1" customWidth="1"/>
    <col min="9" max="10" width="12.21875" customWidth="1"/>
    <col min="11" max="11" width="13.5546875" bestFit="1" customWidth="1"/>
  </cols>
  <sheetData>
    <row r="1" spans="1:11" ht="18" x14ac:dyDescent="0.3">
      <c r="A1" s="511" t="s">
        <v>379</v>
      </c>
      <c r="B1" s="511"/>
    </row>
    <row r="3" spans="1:11" x14ac:dyDescent="0.3">
      <c r="B3" s="513" t="s">
        <v>383</v>
      </c>
      <c r="C3" s="513" t="s">
        <v>384</v>
      </c>
      <c r="D3" s="513" t="s">
        <v>385</v>
      </c>
      <c r="E3" s="513" t="s">
        <v>386</v>
      </c>
      <c r="F3" s="513" t="s">
        <v>387</v>
      </c>
      <c r="G3" s="513" t="s">
        <v>388</v>
      </c>
      <c r="H3" s="513" t="s">
        <v>389</v>
      </c>
    </row>
    <row r="4" spans="1:11" x14ac:dyDescent="0.3">
      <c r="A4" s="514" t="s">
        <v>390</v>
      </c>
      <c r="B4" s="1">
        <v>20</v>
      </c>
      <c r="C4" s="1">
        <v>0</v>
      </c>
      <c r="D4" s="1">
        <v>4</v>
      </c>
      <c r="E4" s="1">
        <v>0</v>
      </c>
      <c r="F4" s="1">
        <v>4</v>
      </c>
      <c r="G4" s="1">
        <v>2</v>
      </c>
      <c r="H4" s="515">
        <v>30</v>
      </c>
    </row>
    <row r="5" spans="1:11" x14ac:dyDescent="0.3">
      <c r="A5" s="518" t="s">
        <v>398</v>
      </c>
      <c r="B5" s="520">
        <v>358.42200000000003</v>
      </c>
      <c r="C5" s="520">
        <v>0</v>
      </c>
      <c r="D5" s="520">
        <v>180.58600000000001</v>
      </c>
      <c r="E5" s="520">
        <v>0</v>
      </c>
      <c r="F5" s="520">
        <v>78.268000000000001</v>
      </c>
      <c r="G5" s="520">
        <v>96.191000000000003</v>
      </c>
      <c r="H5" s="519"/>
    </row>
    <row r="6" spans="1:11" x14ac:dyDescent="0.3">
      <c r="A6" s="516" t="s">
        <v>391</v>
      </c>
      <c r="B6" s="517">
        <v>7168440</v>
      </c>
      <c r="C6" s="516">
        <v>0</v>
      </c>
      <c r="D6" s="516">
        <v>722.34400000000005</v>
      </c>
      <c r="E6" s="516">
        <v>0</v>
      </c>
      <c r="F6" s="516">
        <v>313.072</v>
      </c>
      <c r="G6" s="516">
        <v>192.38200000000001</v>
      </c>
      <c r="H6" s="517">
        <v>8396238</v>
      </c>
    </row>
    <row r="7" spans="1:11" x14ac:dyDescent="0.3">
      <c r="H7" s="512"/>
    </row>
    <row r="8" spans="1:11" x14ac:dyDescent="0.3">
      <c r="A8" s="521" t="s">
        <v>392</v>
      </c>
      <c r="B8" s="521"/>
      <c r="C8" s="521"/>
      <c r="D8" s="521"/>
      <c r="E8" s="521"/>
      <c r="F8" s="521"/>
      <c r="G8" s="521" t="s">
        <v>393</v>
      </c>
      <c r="H8" s="522">
        <v>65439547.810000002</v>
      </c>
    </row>
    <row r="9" spans="1:11" x14ac:dyDescent="0.3">
      <c r="A9" s="526" t="s">
        <v>394</v>
      </c>
      <c r="B9" s="526"/>
      <c r="C9" s="526"/>
      <c r="D9" s="526"/>
      <c r="E9" s="526"/>
      <c r="F9" s="526"/>
      <c r="G9" s="527">
        <v>0.371253</v>
      </c>
      <c r="H9" s="528">
        <v>24294618.149999999</v>
      </c>
    </row>
    <row r="10" spans="1:11" x14ac:dyDescent="0.3">
      <c r="A10" s="526" t="s">
        <v>395</v>
      </c>
      <c r="B10" s="526"/>
      <c r="C10" s="526"/>
      <c r="D10" s="526"/>
      <c r="E10" s="526"/>
      <c r="F10" s="526"/>
      <c r="G10" s="527">
        <v>0.29913600000000001</v>
      </c>
      <c r="H10" s="528">
        <v>19575324.079999998</v>
      </c>
    </row>
    <row r="11" spans="1:11" x14ac:dyDescent="0.3">
      <c r="A11" s="520" t="s">
        <v>396</v>
      </c>
      <c r="B11" s="520"/>
      <c r="C11" s="520"/>
      <c r="D11" s="520"/>
      <c r="E11" s="520"/>
      <c r="F11" s="520"/>
      <c r="G11" s="524">
        <v>0.32961099999999999</v>
      </c>
      <c r="H11" s="525">
        <v>21569605.579999998</v>
      </c>
    </row>
    <row r="13" spans="1:11" x14ac:dyDescent="0.3">
      <c r="A13" s="523" t="s">
        <v>397</v>
      </c>
      <c r="B13" s="516"/>
      <c r="C13" s="516"/>
      <c r="D13" s="516"/>
      <c r="E13" s="516"/>
      <c r="F13" s="516"/>
      <c r="G13" s="516"/>
      <c r="H13" s="516">
        <v>7.7938999999999998</v>
      </c>
    </row>
    <row r="15" spans="1:11" x14ac:dyDescent="0.3">
      <c r="A15" s="531" t="s">
        <v>381</v>
      </c>
      <c r="B15" s="529"/>
      <c r="C15" s="529" t="s">
        <v>382</v>
      </c>
      <c r="D15" s="529"/>
      <c r="E15" s="529"/>
      <c r="F15" s="529"/>
      <c r="G15" s="529"/>
      <c r="H15" s="529"/>
      <c r="I15" s="529"/>
      <c r="J15" s="529"/>
      <c r="K15" s="529"/>
    </row>
    <row r="16" spans="1:11" ht="28.8" x14ac:dyDescent="0.3">
      <c r="A16" s="530" t="s">
        <v>380</v>
      </c>
      <c r="B16" s="530" t="s">
        <v>61</v>
      </c>
      <c r="C16" s="530" t="s">
        <v>62</v>
      </c>
      <c r="D16" s="530" t="s">
        <v>63</v>
      </c>
      <c r="E16" s="530" t="s">
        <v>64</v>
      </c>
      <c r="F16" s="530" t="s">
        <v>65</v>
      </c>
      <c r="G16" s="530" t="s">
        <v>193</v>
      </c>
      <c r="H16" s="530" t="s">
        <v>111</v>
      </c>
      <c r="I16" s="530" t="s">
        <v>66</v>
      </c>
      <c r="J16" s="530" t="s">
        <v>67</v>
      </c>
      <c r="K16" s="530" t="s">
        <v>68</v>
      </c>
    </row>
    <row r="17" spans="1:11" x14ac:dyDescent="0.3">
      <c r="A17" s="1" t="s">
        <v>93</v>
      </c>
      <c r="B17" s="1">
        <v>0</v>
      </c>
      <c r="C17" s="1">
        <v>5.8764000000000003</v>
      </c>
      <c r="D17" s="1">
        <v>8.3232999999999997</v>
      </c>
      <c r="E17" s="1">
        <v>9.5596999999999994</v>
      </c>
      <c r="F17" s="1">
        <v>9.1544000000000008</v>
      </c>
      <c r="G17" s="1">
        <v>9.8713999999999995</v>
      </c>
      <c r="H17" s="1">
        <v>10.689</v>
      </c>
      <c r="I17" s="1">
        <v>10.482799999999999</v>
      </c>
      <c r="J17" s="1">
        <v>0</v>
      </c>
      <c r="K17" s="1">
        <v>11.936299999999999</v>
      </c>
    </row>
    <row r="18" spans="1:11" x14ac:dyDescent="0.3">
      <c r="A18" s="526" t="s">
        <v>94</v>
      </c>
      <c r="B18" s="526">
        <v>0</v>
      </c>
      <c r="C18" s="526">
        <v>5.8255999999999997</v>
      </c>
      <c r="D18" s="526">
        <v>8.4148999999999994</v>
      </c>
      <c r="E18" s="526">
        <v>9.2727000000000004</v>
      </c>
      <c r="F18" s="526">
        <v>9.4476999999999993</v>
      </c>
      <c r="G18" s="526">
        <v>0</v>
      </c>
      <c r="H18" s="526">
        <v>11.7004</v>
      </c>
      <c r="I18" s="526">
        <v>10.5364</v>
      </c>
      <c r="J18" s="526">
        <v>11.0838</v>
      </c>
      <c r="K18" s="526">
        <v>12.3758</v>
      </c>
    </row>
    <row r="19" spans="1:11" x14ac:dyDescent="0.3">
      <c r="A19" s="520" t="s">
        <v>95</v>
      </c>
      <c r="B19" s="520">
        <v>5.5608000000000004</v>
      </c>
      <c r="C19" s="520">
        <v>5.9692999999999996</v>
      </c>
      <c r="D19" s="520">
        <v>8.6659000000000006</v>
      </c>
      <c r="E19" s="520">
        <v>0</v>
      </c>
      <c r="F19" s="520">
        <v>9.7619000000000007</v>
      </c>
      <c r="G19" s="520">
        <v>0</v>
      </c>
      <c r="H19" s="520">
        <v>0</v>
      </c>
      <c r="I19" s="520">
        <v>10.772399999999999</v>
      </c>
      <c r="J19" s="520">
        <v>11.3062</v>
      </c>
      <c r="K19" s="520">
        <v>13.3568</v>
      </c>
    </row>
  </sheetData>
  <pageMargins left="0.511811024" right="0.511811024" top="0.78740157499999996" bottom="0.78740157499999996" header="0.31496062000000002" footer="0.31496062000000002"/>
  <ignoredErrors>
    <ignoredError sqref="A15" twoDigitTextYear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C25F6-8BD6-40EE-B05A-0BF23A71C529}">
  <dimension ref="A1:K7"/>
  <sheetViews>
    <sheetView workbookViewId="0">
      <selection activeCell="J4" sqref="J4"/>
    </sheetView>
  </sheetViews>
  <sheetFormatPr defaultRowHeight="14.4" x14ac:dyDescent="0.3"/>
  <cols>
    <col min="1" max="1" width="26.77734375" bestFit="1" customWidth="1"/>
    <col min="2" max="2" width="9.109375" bestFit="1" customWidth="1"/>
    <col min="3" max="3" width="15.77734375" bestFit="1" customWidth="1"/>
    <col min="4" max="4" width="8.109375" bestFit="1" customWidth="1"/>
    <col min="5" max="5" width="12.6640625" bestFit="1" customWidth="1"/>
    <col min="6" max="6" width="8.109375" bestFit="1" customWidth="1"/>
    <col min="7" max="7" width="11" bestFit="1" customWidth="1"/>
    <col min="8" max="8" width="26.88671875" bestFit="1" customWidth="1"/>
    <col min="9" max="10" width="12.21875" customWidth="1"/>
    <col min="11" max="11" width="13.5546875" bestFit="1" customWidth="1"/>
  </cols>
  <sheetData>
    <row r="1" spans="1:11" ht="18" x14ac:dyDescent="0.3">
      <c r="A1" s="511" t="s">
        <v>399</v>
      </c>
      <c r="B1" s="511"/>
    </row>
    <row r="3" spans="1:11" x14ac:dyDescent="0.3">
      <c r="A3" s="532">
        <v>44470</v>
      </c>
      <c r="B3" s="529"/>
      <c r="C3" s="529" t="s">
        <v>382</v>
      </c>
      <c r="D3" s="529"/>
      <c r="E3" s="529"/>
      <c r="F3" s="529"/>
      <c r="G3" s="529"/>
      <c r="H3" s="529"/>
      <c r="I3" s="529"/>
      <c r="J3" s="529"/>
      <c r="K3" s="529"/>
    </row>
    <row r="4" spans="1:11" ht="28.8" x14ac:dyDescent="0.3">
      <c r="A4" s="530" t="s">
        <v>380</v>
      </c>
      <c r="B4" s="530" t="s">
        <v>61</v>
      </c>
      <c r="C4" s="530" t="s">
        <v>62</v>
      </c>
      <c r="D4" s="530" t="s">
        <v>63</v>
      </c>
      <c r="E4" s="530" t="s">
        <v>64</v>
      </c>
      <c r="F4" s="530" t="s">
        <v>65</v>
      </c>
      <c r="G4" s="530" t="s">
        <v>193</v>
      </c>
      <c r="H4" s="530" t="s">
        <v>111</v>
      </c>
      <c r="I4" s="530" t="s">
        <v>66</v>
      </c>
      <c r="J4" s="530" t="s">
        <v>67</v>
      </c>
      <c r="K4" s="530" t="s">
        <v>68</v>
      </c>
    </row>
    <row r="5" spans="1:11" x14ac:dyDescent="0.3">
      <c r="A5" s="1" t="s">
        <v>93</v>
      </c>
      <c r="B5" s="1">
        <v>0</v>
      </c>
      <c r="C5" s="1">
        <v>5.7611999999999997</v>
      </c>
      <c r="D5" s="1">
        <v>8.1896000000000004</v>
      </c>
      <c r="E5" s="1">
        <v>9.4391999999999996</v>
      </c>
      <c r="F5" s="1">
        <v>9.0221999999999998</v>
      </c>
      <c r="G5" s="1">
        <v>9.6957000000000004</v>
      </c>
      <c r="H5" s="1">
        <v>10.550599999999999</v>
      </c>
      <c r="I5" s="1">
        <v>10.3467</v>
      </c>
      <c r="J5" s="1">
        <v>0</v>
      </c>
      <c r="K5" s="1">
        <v>11.771000000000001</v>
      </c>
    </row>
    <row r="6" spans="1:11" x14ac:dyDescent="0.3">
      <c r="A6" s="526" t="s">
        <v>94</v>
      </c>
      <c r="B6" s="526">
        <v>0</v>
      </c>
      <c r="C6" s="526">
        <v>5.7309999999999999</v>
      </c>
      <c r="D6" s="526">
        <v>8.2838999999999992</v>
      </c>
      <c r="E6" s="526">
        <v>9.1257000000000001</v>
      </c>
      <c r="F6" s="526">
        <v>9.3038000000000007</v>
      </c>
      <c r="G6" s="526">
        <v>0</v>
      </c>
      <c r="H6" s="526">
        <v>11.657</v>
      </c>
      <c r="I6" s="526">
        <v>10.414</v>
      </c>
      <c r="J6" s="526">
        <v>10.9582</v>
      </c>
      <c r="K6" s="526">
        <v>12.2318</v>
      </c>
    </row>
    <row r="7" spans="1:11" x14ac:dyDescent="0.3">
      <c r="A7" s="520" t="s">
        <v>95</v>
      </c>
      <c r="B7" s="520">
        <v>5.4217000000000004</v>
      </c>
      <c r="C7" s="520">
        <v>5.8296999999999999</v>
      </c>
      <c r="D7" s="520">
        <v>8.4515999999999991</v>
      </c>
      <c r="E7" s="520">
        <v>0</v>
      </c>
      <c r="F7" s="520">
        <v>9.5492000000000008</v>
      </c>
      <c r="G7" s="520">
        <v>0</v>
      </c>
      <c r="H7" s="520">
        <v>0</v>
      </c>
      <c r="I7" s="520">
        <v>10.5503</v>
      </c>
      <c r="J7" s="520">
        <v>10.934900000000001</v>
      </c>
      <c r="K7" s="520">
        <v>13.011699999999999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3CEE9-B2F0-4D1C-8BE3-038DB29C6D2A}">
  <dimension ref="A1:Q204"/>
  <sheetViews>
    <sheetView topLeftCell="A46" workbookViewId="0">
      <selection activeCell="A2" sqref="A1:T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</cols>
  <sheetData>
    <row r="1" spans="1:17" ht="18" x14ac:dyDescent="0.3">
      <c r="A1" s="535" t="s">
        <v>403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318</v>
      </c>
      <c r="F5" s="417">
        <f t="shared" si="0"/>
        <v>5</v>
      </c>
      <c r="G5" s="417">
        <f t="shared" si="0"/>
        <v>204</v>
      </c>
      <c r="H5" s="456">
        <f t="shared" si="0"/>
        <v>6</v>
      </c>
      <c r="I5" s="417">
        <f t="shared" si="0"/>
        <v>19</v>
      </c>
      <c r="J5" s="417">
        <f t="shared" si="0"/>
        <v>177</v>
      </c>
      <c r="K5" s="417">
        <f t="shared" si="0"/>
        <v>32</v>
      </c>
      <c r="L5" s="417">
        <f t="shared" si="0"/>
        <v>135</v>
      </c>
      <c r="M5" s="604">
        <f>SUM(C5:L5)</f>
        <v>1000</v>
      </c>
      <c r="N5" s="604"/>
      <c r="O5" s="418"/>
      <c r="P5" s="418"/>
      <c r="Q5" s="419">
        <f>M7/M5</f>
        <v>5955.8956400000006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975450.03</v>
      </c>
      <c r="E7" s="401">
        <f t="shared" si="0"/>
        <v>2029853.58</v>
      </c>
      <c r="F7" s="401">
        <f t="shared" si="0"/>
        <v>20247.739999999998</v>
      </c>
      <c r="G7" s="401">
        <f t="shared" si="0"/>
        <v>1024366.8500000001</v>
      </c>
      <c r="H7" s="401">
        <f t="shared" si="0"/>
        <v>28955.08</v>
      </c>
      <c r="I7" s="401">
        <f t="shared" si="0"/>
        <v>118910.70999999999</v>
      </c>
      <c r="J7" s="401">
        <f t="shared" si="0"/>
        <v>948139.25</v>
      </c>
      <c r="K7" s="401">
        <f t="shared" si="0"/>
        <v>157403.07</v>
      </c>
      <c r="L7" s="401">
        <f t="shared" si="0"/>
        <v>646868.80000000005</v>
      </c>
      <c r="M7" s="610">
        <f>SUM(C7:L7)</f>
        <v>5955895.6400000006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1.0960320000000001</v>
      </c>
      <c r="D9" s="405">
        <f t="shared" ref="D9:L9" si="1">SUM(D10:D15)</f>
        <v>1.4845578964880857</v>
      </c>
      <c r="E9" s="405">
        <f t="shared" si="1"/>
        <v>1.8240106219283461</v>
      </c>
      <c r="F9" s="405">
        <f t="shared" si="1"/>
        <v>2.7294326367071093</v>
      </c>
      <c r="G9" s="405">
        <f t="shared" si="1"/>
        <v>2.7412079094161239</v>
      </c>
      <c r="H9" s="405">
        <f t="shared" si="1"/>
        <v>3.1980839999999997</v>
      </c>
      <c r="I9" s="405">
        <f t="shared" si="1"/>
        <v>3.2523016710694939</v>
      </c>
      <c r="J9" s="405">
        <f t="shared" si="1"/>
        <v>3.829941061488384</v>
      </c>
      <c r="K9" s="405">
        <f t="shared" si="1"/>
        <v>4.4217576941301084</v>
      </c>
      <c r="L9" s="405">
        <f t="shared" si="1"/>
        <v>5.602397409603987</v>
      </c>
      <c r="M9" s="603">
        <f>SUM(M10:N15)</f>
        <v>2.7620980784006712</v>
      </c>
      <c r="N9" s="603"/>
      <c r="O9" s="406">
        <f t="shared" ref="O9:O47" si="2">M9/$M$47</f>
        <v>0.30209595542193368</v>
      </c>
      <c r="P9" s="405">
        <f t="shared" ref="P9:P47" si="3">O9*$N$52</f>
        <v>0</v>
      </c>
      <c r="Q9" s="407">
        <f>M9*$M$7</f>
        <v>16450767.902398938</v>
      </c>
    </row>
    <row r="10" spans="1:17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0.99324648101246149</v>
      </c>
      <c r="E10" s="422">
        <f t="shared" si="4"/>
        <v>1.1444750965643542</v>
      </c>
      <c r="F10" s="422">
        <f t="shared" si="4"/>
        <v>1.6353400386413499</v>
      </c>
      <c r="G10" s="422">
        <f t="shared" si="4"/>
        <v>1.7196633047691852</v>
      </c>
      <c r="H10" s="422">
        <f>IF(H$7 &gt; 0,(H64*H$61+H112*H$109+H160*H$157)/(SUM(H$157,H$109,H$61)),0)</f>
        <v>1.7196</v>
      </c>
      <c r="I10" s="422">
        <f t="shared" si="4"/>
        <v>1.3639821106189676</v>
      </c>
      <c r="J10" s="422">
        <f t="shared" si="4"/>
        <v>2.3946453628462274</v>
      </c>
      <c r="K10" s="422">
        <f t="shared" si="4"/>
        <v>2.6604527947263037</v>
      </c>
      <c r="L10" s="422">
        <f t="shared" si="4"/>
        <v>3.2124773707836889</v>
      </c>
      <c r="M10" s="600">
        <f t="shared" ref="M10:M15" si="5">(N64*$N$61+N112*$N$109+N160*$N$157)/$M$7</f>
        <v>1.6907772274654895</v>
      </c>
      <c r="N10" s="600"/>
      <c r="O10" s="423">
        <f t="shared" si="2"/>
        <v>0.18492354269787142</v>
      </c>
      <c r="P10" s="422">
        <f t="shared" si="3"/>
        <v>0</v>
      </c>
      <c r="Q10" s="424">
        <f>M10*$M$7</f>
        <v>10070092.717272999</v>
      </c>
    </row>
    <row r="11" spans="1:17" x14ac:dyDescent="0.3">
      <c r="A11" s="438" t="s">
        <v>4</v>
      </c>
      <c r="B11" s="439" t="s">
        <v>31</v>
      </c>
      <c r="C11" s="440">
        <f t="shared" si="4"/>
        <v>2.9332E-2</v>
      </c>
      <c r="D11" s="440">
        <f t="shared" si="4"/>
        <v>3.9729859240498461E-2</v>
      </c>
      <c r="E11" s="440">
        <f t="shared" si="4"/>
        <v>4.577900386257417E-2</v>
      </c>
      <c r="F11" s="440">
        <f t="shared" si="4"/>
        <v>6.5413601545653982E-2</v>
      </c>
      <c r="G11" s="440">
        <f t="shared" si="4"/>
        <v>6.8786532190767385E-2</v>
      </c>
      <c r="H11" s="440">
        <f t="shared" ref="H11:H15" si="6">IF(H$7 &gt; 0,(H65*H$61+H113*H$109+H161*H$157)/(SUM(H$157,H$109,H$61)),0)</f>
        <v>6.8783999999999998E-2</v>
      </c>
      <c r="I11" s="440">
        <f t="shared" si="4"/>
        <v>8.1838926637138057E-2</v>
      </c>
      <c r="J11" s="440">
        <f t="shared" si="4"/>
        <v>9.5785814513849085E-2</v>
      </c>
      <c r="K11" s="440">
        <f t="shared" si="4"/>
        <v>0.10641811178905214</v>
      </c>
      <c r="L11" s="440">
        <f t="shared" si="4"/>
        <v>0.12849909483134755</v>
      </c>
      <c r="M11" s="599">
        <f t="shared" si="5"/>
        <v>6.8175732896982047E-2</v>
      </c>
      <c r="N11" s="599"/>
      <c r="O11" s="441">
        <f t="shared" si="2"/>
        <v>7.4565104429708583E-3</v>
      </c>
      <c r="P11" s="440">
        <f t="shared" si="3"/>
        <v>0</v>
      </c>
      <c r="Q11" s="442">
        <f t="shared" ref="Q11:Q47" si="7">M11*$M$7</f>
        <v>406047.55031493999</v>
      </c>
    </row>
    <row r="12" spans="1:17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4.4622436133401937E-2</v>
      </c>
      <c r="E12" s="440">
        <f t="shared" si="4"/>
        <v>3.9568112938471157E-2</v>
      </c>
      <c r="F12" s="440">
        <f t="shared" si="4"/>
        <v>0</v>
      </c>
      <c r="G12" s="440">
        <f t="shared" si="4"/>
        <v>1.6318706256454901E-2</v>
      </c>
      <c r="H12" s="440">
        <f t="shared" si="6"/>
        <v>0</v>
      </c>
      <c r="I12" s="440">
        <f t="shared" si="4"/>
        <v>6.817247225249938E-2</v>
      </c>
      <c r="J12" s="440">
        <f t="shared" si="4"/>
        <v>5.4315438672114878E-2</v>
      </c>
      <c r="K12" s="440">
        <f t="shared" si="4"/>
        <v>0.1244499324568447</v>
      </c>
      <c r="L12" s="440">
        <f t="shared" si="4"/>
        <v>7.5181319760668622E-2</v>
      </c>
      <c r="M12" s="599">
        <f t="shared" si="5"/>
        <v>4.5062418518300291E-2</v>
      </c>
      <c r="N12" s="599"/>
      <c r="O12" s="441">
        <f t="shared" si="2"/>
        <v>4.9285629943276151E-3</v>
      </c>
      <c r="P12" s="440">
        <f t="shared" si="3"/>
        <v>0</v>
      </c>
      <c r="Q12" s="442">
        <f t="shared" si="7"/>
        <v>268387.06198100001</v>
      </c>
    </row>
    <row r="13" spans="1:17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0.24989999999999998</v>
      </c>
      <c r="H13" s="422">
        <f t="shared" si="6"/>
        <v>0.24990000000000001</v>
      </c>
      <c r="I13" s="422">
        <f t="shared" si="4"/>
        <v>0.24990000000000001</v>
      </c>
      <c r="J13" s="422">
        <f t="shared" si="4"/>
        <v>0.29687268142311374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0.24339625176323601</v>
      </c>
      <c r="N13" s="600"/>
      <c r="O13" s="423">
        <f t="shared" si="2"/>
        <v>2.6620714085977559E-2</v>
      </c>
      <c r="P13" s="422">
        <f t="shared" si="3"/>
        <v>0</v>
      </c>
      <c r="Q13" s="424">
        <f t="shared" si="7"/>
        <v>1449642.6746689999</v>
      </c>
    </row>
    <row r="14" spans="1:17" x14ac:dyDescent="0.3">
      <c r="A14" s="438" t="s">
        <v>6</v>
      </c>
      <c r="B14" s="439" t="s">
        <v>181</v>
      </c>
      <c r="C14" s="440">
        <f t="shared" si="4"/>
        <v>0.22140000000000001</v>
      </c>
      <c r="D14" s="440">
        <f t="shared" si="4"/>
        <v>0.24215912010172372</v>
      </c>
      <c r="E14" s="440">
        <f t="shared" si="4"/>
        <v>0.37978840856294666</v>
      </c>
      <c r="F14" s="440">
        <f t="shared" si="4"/>
        <v>0.77007899652010559</v>
      </c>
      <c r="G14" s="440">
        <f t="shared" si="4"/>
        <v>0.68653936619971645</v>
      </c>
      <c r="H14" s="440">
        <f t="shared" si="6"/>
        <v>1.1597999999999999</v>
      </c>
      <c r="I14" s="440">
        <f t="shared" si="4"/>
        <v>1.0978081615608888</v>
      </c>
      <c r="J14" s="440">
        <f t="shared" si="4"/>
        <v>0.98832176403307848</v>
      </c>
      <c r="K14" s="440">
        <f t="shared" si="4"/>
        <v>1.2335368551579076</v>
      </c>
      <c r="L14" s="440">
        <f t="shared" si="4"/>
        <v>1.8358396242282822</v>
      </c>
      <c r="M14" s="599">
        <f t="shared" si="5"/>
        <v>0.70688803654642263</v>
      </c>
      <c r="N14" s="599"/>
      <c r="O14" s="441">
        <f t="shared" si="2"/>
        <v>7.7313698035109721E-2</v>
      </c>
      <c r="P14" s="440">
        <f t="shared" si="3"/>
        <v>0</v>
      </c>
      <c r="Q14" s="442">
        <f t="shared" si="7"/>
        <v>4210151.3748349994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</v>
      </c>
      <c r="J15" s="422"/>
      <c r="K15" s="422"/>
      <c r="L15" s="422"/>
      <c r="M15" s="600">
        <f t="shared" si="5"/>
        <v>7.7984112102407474E-3</v>
      </c>
      <c r="N15" s="600"/>
      <c r="O15" s="423">
        <f t="shared" si="2"/>
        <v>8.5292716567650188E-4</v>
      </c>
      <c r="P15" s="422">
        <f t="shared" si="3"/>
        <v>0</v>
      </c>
      <c r="Q15" s="424">
        <f t="shared" si="7"/>
        <v>46446.523325999995</v>
      </c>
    </row>
    <row r="16" spans="1:17" ht="28.8" x14ac:dyDescent="0.3">
      <c r="A16" s="404">
        <v>5</v>
      </c>
      <c r="B16" s="408" t="s">
        <v>71</v>
      </c>
      <c r="C16" s="405">
        <f t="shared" ref="C16:L16" si="8">SUM(C17:C19,C23:C24)</f>
        <v>3.5711376141000004</v>
      </c>
      <c r="D16" s="405">
        <f t="shared" si="8"/>
        <v>3.5024919180822085</v>
      </c>
      <c r="E16" s="405">
        <f t="shared" si="8"/>
        <v>5.450873289972721</v>
      </c>
      <c r="F16" s="405">
        <f t="shared" si="8"/>
        <v>5.3736452610669465</v>
      </c>
      <c r="G16" s="405">
        <f t="shared" si="8"/>
        <v>5.418619524702315</v>
      </c>
      <c r="H16" s="405">
        <f t="shared" si="8"/>
        <v>5.2947669134000002</v>
      </c>
      <c r="I16" s="405">
        <f t="shared" si="8"/>
        <v>5.8182072318439282</v>
      </c>
      <c r="J16" s="405">
        <f t="shared" si="8"/>
        <v>5.425362224528576</v>
      </c>
      <c r="K16" s="405">
        <f t="shared" si="8"/>
        <v>5.4746368181990377</v>
      </c>
      <c r="L16" s="405">
        <f t="shared" si="8"/>
        <v>5.4541324829127911</v>
      </c>
      <c r="M16" s="603">
        <f>SUM(M17:N19,M23:N24)</f>
        <v>5.1276562446558849</v>
      </c>
      <c r="N16" s="603"/>
      <c r="O16" s="406">
        <f t="shared" si="2"/>
        <v>0.56082158139782723</v>
      </c>
      <c r="P16" s="405">
        <f t="shared" si="3"/>
        <v>0</v>
      </c>
      <c r="Q16" s="409">
        <f t="shared" si="7"/>
        <v>30539785.47096476</v>
      </c>
    </row>
    <row r="17" spans="1:17" x14ac:dyDescent="0.3">
      <c r="A17" s="420" t="s">
        <v>115</v>
      </c>
      <c r="B17" s="421" t="s">
        <v>114</v>
      </c>
      <c r="C17" s="422">
        <f t="shared" ref="C17:L24" si="9">(C71*C$61+C119*C$109+C167*C$157)/(SUM(C$157,C$109,C$61))</f>
        <v>1.9737</v>
      </c>
      <c r="D17" s="422">
        <f t="shared" si="9"/>
        <v>1.9384402801064038</v>
      </c>
      <c r="E17" s="422">
        <f t="shared" si="9"/>
        <v>2.919759724553137</v>
      </c>
      <c r="F17" s="422">
        <f t="shared" si="9"/>
        <v>2.8787396410167263</v>
      </c>
      <c r="G17" s="422">
        <f t="shared" si="9"/>
        <v>2.9036657518475923</v>
      </c>
      <c r="H17" s="422">
        <f t="shared" ref="H17:H24" si="10">IF(H$7 &gt; 0,(H71*H$61+H119*H$109+H167*H$157)/(SUM(H$157,H$109,H$61)),0)</f>
        <v>2.8437999999999999</v>
      </c>
      <c r="I17" s="422">
        <f t="shared" si="9"/>
        <v>3.127518288815196</v>
      </c>
      <c r="J17" s="422">
        <f t="shared" si="9"/>
        <v>2.9062885714202844</v>
      </c>
      <c r="K17" s="422">
        <f t="shared" si="9"/>
        <v>2.9298772114737024</v>
      </c>
      <c r="L17" s="422">
        <f t="shared" si="9"/>
        <v>2.9212893644352604</v>
      </c>
      <c r="M17" s="600">
        <f t="shared" ref="M17:M24" si="11">(N71*$N$61+N119*$N$109+N167*$N$157)/$M$7</f>
        <v>2.7572949822722213</v>
      </c>
      <c r="N17" s="600"/>
      <c r="O17" s="423">
        <f t="shared" si="2"/>
        <v>0.3015706316018803</v>
      </c>
      <c r="P17" s="422">
        <f t="shared" si="3"/>
        <v>0</v>
      </c>
      <c r="Q17" s="424">
        <f t="shared" si="7"/>
        <v>16422161.163109001</v>
      </c>
    </row>
    <row r="18" spans="1:17" x14ac:dyDescent="0.3">
      <c r="A18" s="438" t="s">
        <v>116</v>
      </c>
      <c r="B18" s="439" t="s">
        <v>117</v>
      </c>
      <c r="C18" s="440">
        <f t="shared" si="9"/>
        <v>0.83663761410000015</v>
      </c>
      <c r="D18" s="440">
        <f t="shared" si="9"/>
        <v>0.82169126565514383</v>
      </c>
      <c r="E18" s="440">
        <f t="shared" si="9"/>
        <v>1.2376657089200032</v>
      </c>
      <c r="F18" s="440">
        <f t="shared" si="9"/>
        <v>1.2202775826495031</v>
      </c>
      <c r="G18" s="440">
        <f t="shared" si="9"/>
        <v>1.2308435865479317</v>
      </c>
      <c r="H18" s="440">
        <f t="shared" si="10"/>
        <v>1.2054669134</v>
      </c>
      <c r="I18" s="440">
        <f t="shared" si="9"/>
        <v>1.3257331100007399</v>
      </c>
      <c r="J18" s="440">
        <f t="shared" si="9"/>
        <v>1.2319553814050588</v>
      </c>
      <c r="K18" s="440">
        <f t="shared" si="9"/>
        <v>1.2419544408032221</v>
      </c>
      <c r="L18" s="440">
        <f t="shared" si="9"/>
        <v>1.2383141125585559</v>
      </c>
      <c r="M18" s="599">
        <f t="shared" si="11"/>
        <v>1.1687980419203183</v>
      </c>
      <c r="N18" s="599"/>
      <c r="O18" s="441">
        <f t="shared" si="2"/>
        <v>0.12783367974161583</v>
      </c>
      <c r="P18" s="440">
        <f t="shared" si="3"/>
        <v>0</v>
      </c>
      <c r="Q18" s="442">
        <f t="shared" si="7"/>
        <v>6961239.1619137619</v>
      </c>
    </row>
    <row r="19" spans="1:17" x14ac:dyDescent="0.3">
      <c r="A19" s="420" t="s">
        <v>8</v>
      </c>
      <c r="B19" s="421" t="s">
        <v>35</v>
      </c>
      <c r="C19" s="422">
        <f t="shared" si="9"/>
        <v>0.52510000000000001</v>
      </c>
      <c r="D19" s="422">
        <f t="shared" si="9"/>
        <v>0.51120063258494131</v>
      </c>
      <c r="E19" s="422">
        <f t="shared" si="9"/>
        <v>0.93368176950231052</v>
      </c>
      <c r="F19" s="422">
        <f t="shared" si="9"/>
        <v>0.91994660767078207</v>
      </c>
      <c r="G19" s="422">
        <f t="shared" si="9"/>
        <v>0.92646589939824764</v>
      </c>
      <c r="H19" s="422">
        <f t="shared" si="10"/>
        <v>0.89600000000000002</v>
      </c>
      <c r="I19" s="422">
        <f t="shared" si="9"/>
        <v>0.98094982314881474</v>
      </c>
      <c r="J19" s="422">
        <f t="shared" si="9"/>
        <v>0.92903168604717068</v>
      </c>
      <c r="K19" s="422">
        <f t="shared" si="9"/>
        <v>0.94147877769474264</v>
      </c>
      <c r="L19" s="422">
        <f t="shared" si="9"/>
        <v>0.93454867937671438</v>
      </c>
      <c r="M19" s="600">
        <f t="shared" si="11"/>
        <v>0.86312992015471246</v>
      </c>
      <c r="N19" s="600"/>
      <c r="O19" s="423">
        <f t="shared" si="2"/>
        <v>9.4402172001573276E-2</v>
      </c>
      <c r="P19" s="422">
        <f t="shared" si="3"/>
        <v>0</v>
      </c>
      <c r="Q19" s="424">
        <f t="shared" si="7"/>
        <v>5140711.7282030005</v>
      </c>
    </row>
    <row r="20" spans="1:17" x14ac:dyDescent="0.3">
      <c r="A20" s="438" t="s">
        <v>9</v>
      </c>
      <c r="B20" s="439" t="s">
        <v>108</v>
      </c>
      <c r="C20" s="440">
        <f t="shared" si="9"/>
        <v>0.46910000000000002</v>
      </c>
      <c r="D20" s="440">
        <f t="shared" si="9"/>
        <v>0.45659586777500016</v>
      </c>
      <c r="E20" s="440">
        <f t="shared" si="9"/>
        <v>0.83401050131458254</v>
      </c>
      <c r="F20" s="440">
        <f t="shared" si="9"/>
        <v>0.82172591212648927</v>
      </c>
      <c r="G20" s="440">
        <f t="shared" si="9"/>
        <v>0.82755546086443554</v>
      </c>
      <c r="H20" s="440">
        <f t="shared" si="10"/>
        <v>0.80030000000000001</v>
      </c>
      <c r="I20" s="440">
        <f t="shared" si="9"/>
        <v>0.88032107777339819</v>
      </c>
      <c r="J20" s="440">
        <f t="shared" si="9"/>
        <v>0.82985141933740203</v>
      </c>
      <c r="K20" s="440">
        <f t="shared" si="9"/>
        <v>0.84098705778737359</v>
      </c>
      <c r="L20" s="440">
        <f t="shared" si="9"/>
        <v>0.83478609736935827</v>
      </c>
      <c r="M20" s="599">
        <f t="shared" si="11"/>
        <v>0.77106393517986493</v>
      </c>
      <c r="N20" s="599"/>
      <c r="O20" s="441">
        <f t="shared" si="2"/>
        <v>8.4332738946197389E-2</v>
      </c>
      <c r="P20" s="440">
        <f t="shared" si="3"/>
        <v>0</v>
      </c>
      <c r="Q20" s="442">
        <f t="shared" si="7"/>
        <v>4592376.3296990003</v>
      </c>
    </row>
    <row r="21" spans="1:17" x14ac:dyDescent="0.3">
      <c r="A21" s="420" t="s">
        <v>10</v>
      </c>
      <c r="B21" s="421" t="s">
        <v>109</v>
      </c>
      <c r="C21" s="422">
        <f t="shared" si="9"/>
        <v>4.9699999999999994E-2</v>
      </c>
      <c r="D21" s="422">
        <f t="shared" si="9"/>
        <v>4.8438829529791491E-2</v>
      </c>
      <c r="E21" s="422">
        <f t="shared" si="9"/>
        <v>8.843504708699236E-2</v>
      </c>
      <c r="F21" s="422">
        <f t="shared" si="9"/>
        <v>8.7140618261593639E-2</v>
      </c>
      <c r="G21" s="422">
        <f t="shared" si="9"/>
        <v>8.7757419438163189E-2</v>
      </c>
      <c r="H21" s="422">
        <f t="shared" si="10"/>
        <v>8.4900000000000003E-2</v>
      </c>
      <c r="I21" s="422">
        <f t="shared" si="9"/>
        <v>8.9280226247072283E-2</v>
      </c>
      <c r="J21" s="422">
        <f t="shared" si="9"/>
        <v>8.7996997930420026E-2</v>
      </c>
      <c r="K21" s="422">
        <f t="shared" si="9"/>
        <v>8.9164035631579486E-2</v>
      </c>
      <c r="L21" s="422">
        <f t="shared" si="9"/>
        <v>8.8516278416890706E-2</v>
      </c>
      <c r="M21" s="600">
        <f t="shared" si="11"/>
        <v>8.1684531266904475E-2</v>
      </c>
      <c r="N21" s="600"/>
      <c r="O21" s="423">
        <f t="shared" si="2"/>
        <v>8.9339935859760328E-3</v>
      </c>
      <c r="P21" s="422">
        <f t="shared" si="3"/>
        <v>0</v>
      </c>
      <c r="Q21" s="424">
        <f t="shared" si="7"/>
        <v>486504.54362800007</v>
      </c>
    </row>
    <row r="22" spans="1:17" x14ac:dyDescent="0.3">
      <c r="A22" s="438" t="s">
        <v>11</v>
      </c>
      <c r="B22" s="439" t="s">
        <v>110</v>
      </c>
      <c r="C22" s="440">
        <f t="shared" si="9"/>
        <v>6.3E-3</v>
      </c>
      <c r="D22" s="440">
        <f t="shared" si="9"/>
        <v>6.1659352801496144E-3</v>
      </c>
      <c r="E22" s="440">
        <f t="shared" si="9"/>
        <v>1.1236221100735749E-2</v>
      </c>
      <c r="F22" s="440">
        <f t="shared" si="9"/>
        <v>1.1080077282699205E-2</v>
      </c>
      <c r="G22" s="440">
        <f t="shared" si="9"/>
        <v>1.1153019095649181E-2</v>
      </c>
      <c r="H22" s="440">
        <f t="shared" si="10"/>
        <v>1.0800000000000001E-2</v>
      </c>
      <c r="I22" s="440">
        <f t="shared" si="9"/>
        <v>1.1348519128344284E-2</v>
      </c>
      <c r="J22" s="440">
        <f t="shared" si="9"/>
        <v>1.1183268779348603E-2</v>
      </c>
      <c r="K22" s="440">
        <f t="shared" si="9"/>
        <v>1.1327684275789538E-2</v>
      </c>
      <c r="L22" s="440">
        <f t="shared" si="9"/>
        <v>1.1246303590465329E-2</v>
      </c>
      <c r="M22" s="599">
        <f t="shared" si="11"/>
        <v>1.0381453707943076E-2</v>
      </c>
      <c r="N22" s="599"/>
      <c r="O22" s="441">
        <f t="shared" si="2"/>
        <v>1.1354394693998632E-3</v>
      </c>
      <c r="P22" s="440">
        <f t="shared" si="3"/>
        <v>0</v>
      </c>
      <c r="Q22" s="442">
        <f t="shared" si="7"/>
        <v>61830.854876000005</v>
      </c>
    </row>
    <row r="23" spans="1:17" x14ac:dyDescent="0.3">
      <c r="A23" s="425" t="s">
        <v>14</v>
      </c>
      <c r="B23" s="421" t="s">
        <v>118</v>
      </c>
      <c r="C23" s="422">
        <f t="shared" si="9"/>
        <v>0.17660000000000001</v>
      </c>
      <c r="D23" s="422">
        <f t="shared" si="9"/>
        <v>0.17310790325979078</v>
      </c>
      <c r="E23" s="422">
        <f t="shared" si="9"/>
        <v>0.27230768150429846</v>
      </c>
      <c r="F23" s="422">
        <f t="shared" si="9"/>
        <v>0.26843113991981327</v>
      </c>
      <c r="G23" s="422">
        <f t="shared" si="9"/>
        <v>0.27066304854652412</v>
      </c>
      <c r="H23" s="422">
        <f t="shared" si="10"/>
        <v>0.26429999999999998</v>
      </c>
      <c r="I23" s="422">
        <f t="shared" si="9"/>
        <v>0.29033074866847575</v>
      </c>
      <c r="J23" s="422">
        <f t="shared" si="9"/>
        <v>0.27102517191857628</v>
      </c>
      <c r="K23" s="422">
        <f t="shared" si="9"/>
        <v>0.27356235259579115</v>
      </c>
      <c r="L23" s="422">
        <f t="shared" si="9"/>
        <v>0.2724762547969542</v>
      </c>
      <c r="M23" s="600">
        <f t="shared" si="11"/>
        <v>0.25584140893543256</v>
      </c>
      <c r="N23" s="600"/>
      <c r="O23" s="423">
        <f t="shared" si="2"/>
        <v>2.7981864754634399E-2</v>
      </c>
      <c r="P23" s="422">
        <f t="shared" si="3"/>
        <v>0</v>
      </c>
      <c r="Q23" s="424">
        <f t="shared" si="7"/>
        <v>1523764.7320099999</v>
      </c>
    </row>
    <row r="24" spans="1:17" x14ac:dyDescent="0.3">
      <c r="A24" s="443"/>
      <c r="B24" s="439" t="s">
        <v>117</v>
      </c>
      <c r="C24" s="440">
        <f t="shared" si="9"/>
        <v>5.91E-2</v>
      </c>
      <c r="D24" s="440">
        <f t="shared" si="9"/>
        <v>5.8051836475928965E-2</v>
      </c>
      <c r="E24" s="440">
        <f t="shared" si="9"/>
        <v>8.7458405492971555E-2</v>
      </c>
      <c r="F24" s="440">
        <f t="shared" si="9"/>
        <v>8.6250289810122019E-2</v>
      </c>
      <c r="G24" s="440">
        <f t="shared" si="9"/>
        <v>8.6981238362018432E-2</v>
      </c>
      <c r="H24" s="440">
        <f t="shared" si="10"/>
        <v>8.5199999999999998E-2</v>
      </c>
      <c r="I24" s="440">
        <f t="shared" si="9"/>
        <v>9.3675261210701716E-2</v>
      </c>
      <c r="J24" s="440">
        <f t="shared" si="9"/>
        <v>8.7061413737486354E-2</v>
      </c>
      <c r="K24" s="440">
        <f t="shared" si="9"/>
        <v>8.7764035631579487E-2</v>
      </c>
      <c r="L24" s="440">
        <f t="shared" si="9"/>
        <v>8.7504071745305986E-2</v>
      </c>
      <c r="M24" s="599">
        <f t="shared" si="11"/>
        <v>8.2591891373200749E-2</v>
      </c>
      <c r="N24" s="599"/>
      <c r="O24" s="441">
        <f t="shared" si="2"/>
        <v>9.0332332981234147E-3</v>
      </c>
      <c r="P24" s="440">
        <f t="shared" si="3"/>
        <v>0</v>
      </c>
      <c r="Q24" s="442">
        <f t="shared" si="7"/>
        <v>491908.68572900002</v>
      </c>
    </row>
    <row r="25" spans="1:17" x14ac:dyDescent="0.3">
      <c r="A25" s="404">
        <v>6</v>
      </c>
      <c r="B25" s="398" t="s">
        <v>42</v>
      </c>
      <c r="C25" s="405">
        <f>SUM(C26:C28)</f>
        <v>0.40110000000000001</v>
      </c>
      <c r="D25" s="405">
        <f t="shared" ref="D25:L25" si="12">SUM(D26:D28)</f>
        <v>0.41828570737959792</v>
      </c>
      <c r="E25" s="405">
        <f t="shared" si="12"/>
        <v>0.52077879740567301</v>
      </c>
      <c r="F25" s="405">
        <f t="shared" si="12"/>
        <v>0.52523887940086156</v>
      </c>
      <c r="G25" s="405">
        <f t="shared" si="12"/>
        <v>0.52256778947405413</v>
      </c>
      <c r="H25" s="405">
        <f t="shared" si="12"/>
        <v>0.52929999999999999</v>
      </c>
      <c r="I25" s="405">
        <f>SUM(I26:I28)</f>
        <v>1.1281554010652193</v>
      </c>
      <c r="J25" s="405">
        <f t="shared" si="12"/>
        <v>0.52224648946133179</v>
      </c>
      <c r="K25" s="405">
        <f t="shared" si="12"/>
        <v>0.51958434887578753</v>
      </c>
      <c r="L25" s="405">
        <f t="shared" si="12"/>
        <v>0.52060488781960113</v>
      </c>
      <c r="M25" s="603">
        <f>SUM(M26:N28)</f>
        <v>0.51655191938235501</v>
      </c>
      <c r="N25" s="603"/>
      <c r="O25" s="406">
        <f t="shared" si="2"/>
        <v>5.649627246444569E-2</v>
      </c>
      <c r="P25" s="405">
        <f t="shared" si="3"/>
        <v>0</v>
      </c>
      <c r="Q25" s="407">
        <f t="shared" si="7"/>
        <v>3076529.3244830002</v>
      </c>
    </row>
    <row r="26" spans="1:17" x14ac:dyDescent="0.3">
      <c r="A26" s="420" t="s">
        <v>15</v>
      </c>
      <c r="B26" s="421" t="s">
        <v>43</v>
      </c>
      <c r="C26" s="422">
        <f t="shared" ref="C26:L27" si="13">(C80*C$61+C128*C$109+C176*C$157)/(SUM(C$157,C$109,C$61))</f>
        <v>0.20280000000000001</v>
      </c>
      <c r="D26" s="422">
        <f t="shared" si="13"/>
        <v>0.19887761335144968</v>
      </c>
      <c r="E26" s="422">
        <f t="shared" si="13"/>
        <v>0.30953594713713289</v>
      </c>
      <c r="F26" s="422">
        <f t="shared" si="13"/>
        <v>0.30518123652318735</v>
      </c>
      <c r="G26" s="422">
        <f t="shared" si="13"/>
        <v>0.30771223912214651</v>
      </c>
      <c r="H26" s="422">
        <f t="shared" ref="H26:H29" si="14">IF(H$7 &gt; 0,(H80*H$61+H128*H$109+H176*H$157)/(SUM(H$157,H$109,H$61)),0)</f>
        <v>0.30069999999999997</v>
      </c>
      <c r="I26" s="422">
        <f t="shared" si="13"/>
        <v>0.33037926779681998</v>
      </c>
      <c r="J26" s="422">
        <f t="shared" si="13"/>
        <v>0.30809705599045711</v>
      </c>
      <c r="K26" s="422">
        <f t="shared" si="13"/>
        <v>0.31088796684842296</v>
      </c>
      <c r="L26" s="422">
        <f t="shared" si="13"/>
        <v>0.30972069486733628</v>
      </c>
      <c r="M26" s="600">
        <f>(N80*$N$61+N128*$N$109+N176*$N$157)/$M$7</f>
        <v>0.29118173926566643</v>
      </c>
      <c r="N26" s="600"/>
      <c r="O26" s="423">
        <f t="shared" si="2"/>
        <v>3.184710434895776E-2</v>
      </c>
      <c r="P26" s="422">
        <f t="shared" si="3"/>
        <v>0</v>
      </c>
      <c r="Q26" s="424">
        <f t="shared" si="7"/>
        <v>1734248.0513399995</v>
      </c>
    </row>
    <row r="27" spans="1:17" x14ac:dyDescent="0.3">
      <c r="A27" s="438" t="s">
        <v>16</v>
      </c>
      <c r="B27" s="439" t="s">
        <v>80</v>
      </c>
      <c r="C27" s="440">
        <f t="shared" si="13"/>
        <v>0.19830000000000003</v>
      </c>
      <c r="D27" s="440">
        <f t="shared" si="13"/>
        <v>0.2194080940281482</v>
      </c>
      <c r="E27" s="440">
        <f t="shared" si="13"/>
        <v>0.21124285026854006</v>
      </c>
      <c r="F27" s="440">
        <f t="shared" si="13"/>
        <v>0.22005764287767426</v>
      </c>
      <c r="G27" s="440">
        <f t="shared" si="13"/>
        <v>0.21485555035190762</v>
      </c>
      <c r="H27" s="440">
        <f t="shared" si="14"/>
        <v>0.2286</v>
      </c>
      <c r="I27" s="440">
        <f t="shared" si="13"/>
        <v>0.22497613326839946</v>
      </c>
      <c r="J27" s="440">
        <f t="shared" si="13"/>
        <v>0.21414943347087464</v>
      </c>
      <c r="K27" s="440">
        <f t="shared" si="13"/>
        <v>0.20869638202736454</v>
      </c>
      <c r="L27" s="440">
        <f t="shared" si="13"/>
        <v>0.21088419295226482</v>
      </c>
      <c r="M27" s="599">
        <f>(N81*$N$61+N129*$N$109+N177*$N$157)/$M$7</f>
        <v>0.2139341075585065</v>
      </c>
      <c r="N27" s="599"/>
      <c r="O27" s="441">
        <f t="shared" si="2"/>
        <v>2.3398382963159461E-2</v>
      </c>
      <c r="P27" s="440">
        <f t="shared" si="3"/>
        <v>0</v>
      </c>
      <c r="Q27" s="442">
        <f t="shared" si="7"/>
        <v>1274169.2184550001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4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1.1436072558182027E-2</v>
      </c>
      <c r="N28" s="600"/>
      <c r="O28" s="423">
        <f t="shared" si="2"/>
        <v>1.2507851523284696E-3</v>
      </c>
      <c r="P28" s="422">
        <f t="shared" si="3"/>
        <v>0</v>
      </c>
      <c r="Q28" s="424">
        <f t="shared" si="7"/>
        <v>68112.054687999989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4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1.1436072558182027E-2</v>
      </c>
      <c r="N29" s="599"/>
      <c r="O29" s="441">
        <f t="shared" si="2"/>
        <v>1.2507851523284696E-3</v>
      </c>
      <c r="P29" s="440">
        <f t="shared" si="3"/>
        <v>0</v>
      </c>
      <c r="Q29" s="442">
        <f t="shared" si="7"/>
        <v>68112.054687999989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5">SUM(E31:E32)</f>
        <v>0</v>
      </c>
      <c r="F30" s="405">
        <f t="shared" si="15"/>
        <v>0</v>
      </c>
      <c r="G30" s="405">
        <f t="shared" si="15"/>
        <v>0</v>
      </c>
      <c r="H30" s="405">
        <f t="shared" si="15"/>
        <v>0</v>
      </c>
      <c r="I30" s="405">
        <f t="shared" si="15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  <c r="Q30" s="407">
        <f t="shared" si="7"/>
        <v>0</v>
      </c>
    </row>
    <row r="31" spans="1:17" x14ac:dyDescent="0.3">
      <c r="A31" s="420" t="s">
        <v>17</v>
      </c>
      <c r="B31" s="421" t="s">
        <v>46</v>
      </c>
      <c r="C31" s="422">
        <f t="shared" ref="C31:L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16"/>
        <v>0</v>
      </c>
      <c r="G31" s="422">
        <f t="shared" si="16"/>
        <v>0</v>
      </c>
      <c r="H31" s="422">
        <f t="shared" ref="H31:H32" si="17">IF(H$7 &gt; 0,(H85*H$61+H133*H$109+H181*H$157)/(SUM(H$157,H$109,H$61)),0)</f>
        <v>0</v>
      </c>
      <c r="I31" s="422">
        <f t="shared" si="16"/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  <c r="Q31" s="424">
        <f t="shared" si="7"/>
        <v>0</v>
      </c>
    </row>
    <row r="32" spans="1:17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16"/>
        <v>0</v>
      </c>
      <c r="G32" s="440">
        <f t="shared" si="16"/>
        <v>0</v>
      </c>
      <c r="H32" s="440">
        <f t="shared" si="17"/>
        <v>0</v>
      </c>
      <c r="I32" s="440">
        <f t="shared" si="16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  <c r="Q32" s="442">
        <f t="shared" si="7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8">SUM(E34:E37)</f>
        <v>0</v>
      </c>
      <c r="F33" s="405">
        <f t="shared" si="18"/>
        <v>0</v>
      </c>
      <c r="G33" s="405">
        <f t="shared" si="18"/>
        <v>0</v>
      </c>
      <c r="H33" s="405">
        <f t="shared" si="18"/>
        <v>0</v>
      </c>
      <c r="I33" s="405">
        <f t="shared" si="18"/>
        <v>0</v>
      </c>
      <c r="J33" s="405">
        <f t="shared" si="18"/>
        <v>0</v>
      </c>
      <c r="K33" s="405">
        <f t="shared" si="18"/>
        <v>0</v>
      </c>
      <c r="L33" s="405">
        <f t="shared" si="18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  <c r="Q33" s="407">
        <f t="shared" si="7"/>
        <v>0</v>
      </c>
    </row>
    <row r="34" spans="1:17" x14ac:dyDescent="0.3">
      <c r="A34" s="420" t="s">
        <v>19</v>
      </c>
      <c r="B34" s="421" t="s">
        <v>46</v>
      </c>
      <c r="C34" s="422">
        <f t="shared" ref="C34:L37" si="19">(C88*C$61+C136*C$109+C184*C$157)/(SUM(C$157,C$109,C$61))</f>
        <v>0</v>
      </c>
      <c r="D34" s="422">
        <f t="shared" si="19"/>
        <v>0</v>
      </c>
      <c r="E34" s="422">
        <f t="shared" si="19"/>
        <v>0</v>
      </c>
      <c r="F34" s="422">
        <f t="shared" si="19"/>
        <v>0</v>
      </c>
      <c r="G34" s="422">
        <f t="shared" si="19"/>
        <v>0</v>
      </c>
      <c r="H34" s="422">
        <f t="shared" ref="H34:H37" si="20">IF(H$7 &gt; 0,(H88*H$61+H136*H$109+H184*H$157)/(SUM(H$157,H$109,H$61)),0)</f>
        <v>0</v>
      </c>
      <c r="I34" s="422">
        <f t="shared" si="19"/>
        <v>0</v>
      </c>
      <c r="J34" s="422">
        <f t="shared" si="19"/>
        <v>0</v>
      </c>
      <c r="K34" s="422">
        <f t="shared" si="19"/>
        <v>0</v>
      </c>
      <c r="L34" s="422">
        <f t="shared" si="19"/>
        <v>0</v>
      </c>
      <c r="M34" s="600">
        <f t="shared" ref="M34:M47" si="21">(N88*$N$61+N136*$N$109+N184*$N$157)/$M$7</f>
        <v>0</v>
      </c>
      <c r="N34" s="600"/>
      <c r="O34" s="423">
        <f t="shared" si="2"/>
        <v>0</v>
      </c>
      <c r="P34" s="422">
        <f t="shared" si="3"/>
        <v>0</v>
      </c>
      <c r="Q34" s="424">
        <f t="shared" si="7"/>
        <v>0</v>
      </c>
    </row>
    <row r="35" spans="1:17" x14ac:dyDescent="0.3">
      <c r="A35" s="438" t="s">
        <v>19</v>
      </c>
      <c r="B35" s="439" t="s">
        <v>47</v>
      </c>
      <c r="C35" s="440">
        <f t="shared" si="19"/>
        <v>0</v>
      </c>
      <c r="D35" s="440">
        <f t="shared" si="19"/>
        <v>0</v>
      </c>
      <c r="E35" s="440">
        <f t="shared" si="19"/>
        <v>0</v>
      </c>
      <c r="F35" s="440">
        <f t="shared" si="19"/>
        <v>0</v>
      </c>
      <c r="G35" s="440">
        <f t="shared" si="19"/>
        <v>0</v>
      </c>
      <c r="H35" s="440">
        <f t="shared" si="20"/>
        <v>0</v>
      </c>
      <c r="I35" s="440">
        <f t="shared" si="19"/>
        <v>0</v>
      </c>
      <c r="J35" s="440">
        <f t="shared" si="19"/>
        <v>0</v>
      </c>
      <c r="K35" s="440">
        <f t="shared" si="19"/>
        <v>0</v>
      </c>
      <c r="L35" s="440">
        <f t="shared" si="19"/>
        <v>0</v>
      </c>
      <c r="M35" s="599">
        <f t="shared" si="21"/>
        <v>0</v>
      </c>
      <c r="N35" s="599"/>
      <c r="O35" s="441">
        <f t="shared" si="2"/>
        <v>0</v>
      </c>
      <c r="P35" s="440">
        <f t="shared" si="3"/>
        <v>0</v>
      </c>
      <c r="Q35" s="442">
        <f t="shared" si="7"/>
        <v>0</v>
      </c>
    </row>
    <row r="36" spans="1:17" x14ac:dyDescent="0.3">
      <c r="A36" s="420" t="s">
        <v>20</v>
      </c>
      <c r="B36" s="421" t="s">
        <v>50</v>
      </c>
      <c r="C36" s="422">
        <f t="shared" si="19"/>
        <v>0</v>
      </c>
      <c r="D36" s="422">
        <f t="shared" si="19"/>
        <v>0</v>
      </c>
      <c r="E36" s="422">
        <f t="shared" si="19"/>
        <v>0</v>
      </c>
      <c r="F36" s="422">
        <f t="shared" si="19"/>
        <v>0</v>
      </c>
      <c r="G36" s="422">
        <f t="shared" si="19"/>
        <v>0</v>
      </c>
      <c r="H36" s="422">
        <f t="shared" si="20"/>
        <v>0</v>
      </c>
      <c r="I36" s="422">
        <f t="shared" si="19"/>
        <v>0</v>
      </c>
      <c r="J36" s="422">
        <f t="shared" si="19"/>
        <v>0</v>
      </c>
      <c r="K36" s="422">
        <f t="shared" si="19"/>
        <v>0</v>
      </c>
      <c r="L36" s="422">
        <f t="shared" si="19"/>
        <v>0</v>
      </c>
      <c r="M36" s="600">
        <f t="shared" si="21"/>
        <v>0</v>
      </c>
      <c r="N36" s="600"/>
      <c r="O36" s="423">
        <f t="shared" si="2"/>
        <v>0</v>
      </c>
      <c r="P36" s="422">
        <f t="shared" si="3"/>
        <v>0</v>
      </c>
      <c r="Q36" s="424">
        <f t="shared" si="7"/>
        <v>0</v>
      </c>
    </row>
    <row r="37" spans="1:17" x14ac:dyDescent="0.3">
      <c r="A37" s="438" t="s">
        <v>20</v>
      </c>
      <c r="B37" s="439" t="s">
        <v>47</v>
      </c>
      <c r="C37" s="440">
        <f t="shared" si="19"/>
        <v>0</v>
      </c>
      <c r="D37" s="440">
        <f t="shared" si="19"/>
        <v>0</v>
      </c>
      <c r="E37" s="440">
        <f t="shared" si="19"/>
        <v>0</v>
      </c>
      <c r="F37" s="440">
        <f t="shared" si="19"/>
        <v>0</v>
      </c>
      <c r="G37" s="440">
        <f t="shared" si="19"/>
        <v>0</v>
      </c>
      <c r="H37" s="440">
        <f t="shared" si="20"/>
        <v>0</v>
      </c>
      <c r="I37" s="440">
        <f t="shared" si="19"/>
        <v>0</v>
      </c>
      <c r="J37" s="440">
        <f t="shared" si="19"/>
        <v>0</v>
      </c>
      <c r="K37" s="440">
        <f t="shared" si="19"/>
        <v>0</v>
      </c>
      <c r="L37" s="440">
        <f t="shared" si="19"/>
        <v>0</v>
      </c>
      <c r="M37" s="599">
        <f t="shared" si="21"/>
        <v>0</v>
      </c>
      <c r="N37" s="599"/>
      <c r="O37" s="441">
        <f t="shared" si="2"/>
        <v>0</v>
      </c>
      <c r="P37" s="440">
        <f t="shared" si="3"/>
        <v>0</v>
      </c>
      <c r="Q37" s="442">
        <f t="shared" si="7"/>
        <v>0</v>
      </c>
    </row>
    <row r="38" spans="1:17" x14ac:dyDescent="0.3">
      <c r="A38" s="404">
        <v>9</v>
      </c>
      <c r="B38" s="398" t="s">
        <v>51</v>
      </c>
      <c r="C38" s="405">
        <f t="shared" ref="C38:L38" si="22">SUM(C41,C43)</f>
        <v>0.43114755953225886</v>
      </c>
      <c r="D38" s="405">
        <f t="shared" si="22"/>
        <v>0.45982108218123346</v>
      </c>
      <c r="E38" s="405">
        <f t="shared" si="22"/>
        <v>0.66316143535530581</v>
      </c>
      <c r="F38" s="405">
        <f t="shared" si="22"/>
        <v>0.73399365160071595</v>
      </c>
      <c r="G38" s="405">
        <f t="shared" si="22"/>
        <v>0.73859399688056626</v>
      </c>
      <c r="H38" s="405">
        <f t="shared" si="22"/>
        <v>0.76749633390111127</v>
      </c>
      <c r="I38" s="405">
        <f t="shared" si="22"/>
        <v>0.86757997501085504</v>
      </c>
      <c r="J38" s="405">
        <f t="shared" si="22"/>
        <v>0.83175660430038745</v>
      </c>
      <c r="K38" s="405">
        <f t="shared" si="22"/>
        <v>0.88606648976498148</v>
      </c>
      <c r="L38" s="405">
        <f t="shared" si="22"/>
        <v>0.9848437014936553</v>
      </c>
      <c r="M38" s="603">
        <f t="shared" si="21"/>
        <v>0.71510765943179355</v>
      </c>
      <c r="N38" s="603"/>
      <c r="O38" s="406">
        <f t="shared" si="2"/>
        <v>7.8212693928188914E-2</v>
      </c>
      <c r="P38" s="405">
        <f t="shared" si="3"/>
        <v>0</v>
      </c>
      <c r="Q38" s="407">
        <f t="shared" si="7"/>
        <v>4259106.5909404242</v>
      </c>
    </row>
    <row r="39" spans="1:17" x14ac:dyDescent="0.3">
      <c r="A39" s="444"/>
      <c r="B39" s="445" t="s">
        <v>157</v>
      </c>
      <c r="C39" s="500">
        <f t="shared" ref="C39:L39" si="23">(C93*C$61+C141*C$109+C189*C$157)/(SUM(C$157,C$109,C$61))</f>
        <v>0</v>
      </c>
      <c r="D39" s="500">
        <f t="shared" si="23"/>
        <v>0</v>
      </c>
      <c r="E39" s="500">
        <f t="shared" si="23"/>
        <v>0</v>
      </c>
      <c r="F39" s="500">
        <f t="shared" si="23"/>
        <v>0</v>
      </c>
      <c r="G39" s="500">
        <f t="shared" si="23"/>
        <v>0</v>
      </c>
      <c r="H39" s="500">
        <f t="shared" ref="H39:H46" si="24">IF(H$7 &gt; 0,(H93*H$61+H141*H$109+H189*H$157)/(SUM(H$157,H$109,H$61)),0)</f>
        <v>0</v>
      </c>
      <c r="I39" s="500">
        <f t="shared" si="23"/>
        <v>0</v>
      </c>
      <c r="J39" s="500">
        <f t="shared" si="23"/>
        <v>0</v>
      </c>
      <c r="K39" s="500">
        <f t="shared" si="23"/>
        <v>0</v>
      </c>
      <c r="L39" s="500">
        <f t="shared" si="23"/>
        <v>0</v>
      </c>
      <c r="M39" s="596">
        <f t="shared" si="21"/>
        <v>0</v>
      </c>
      <c r="N39" s="596"/>
      <c r="O39" s="429">
        <f t="shared" si="2"/>
        <v>0</v>
      </c>
      <c r="P39" s="430">
        <f t="shared" si="3"/>
        <v>0</v>
      </c>
      <c r="Q39" s="431">
        <f t="shared" si="7"/>
        <v>0</v>
      </c>
    </row>
    <row r="40" spans="1:17" x14ac:dyDescent="0.3">
      <c r="A40" s="432"/>
      <c r="B40" s="433" t="s">
        <v>52</v>
      </c>
      <c r="C40" s="434">
        <f t="shared" ref="C40:L40" si="25">SUM(C33,C30,C25,C16,C9)</f>
        <v>5.0682696141000001</v>
      </c>
      <c r="D40" s="434">
        <f t="shared" si="25"/>
        <v>5.4053355219498922</v>
      </c>
      <c r="E40" s="434">
        <f t="shared" si="25"/>
        <v>7.7956627093067397</v>
      </c>
      <c r="F40" s="434">
        <f t="shared" si="25"/>
        <v>8.6283167771749163</v>
      </c>
      <c r="G40" s="434">
        <f t="shared" si="25"/>
        <v>8.6823952235924935</v>
      </c>
      <c r="H40" s="434">
        <f t="shared" si="24"/>
        <v>9.0221509134000009</v>
      </c>
      <c r="I40" s="434">
        <f t="shared" si="25"/>
        <v>10.198664303978642</v>
      </c>
      <c r="J40" s="434">
        <f t="shared" si="25"/>
        <v>9.7775497754782918</v>
      </c>
      <c r="K40" s="434">
        <f t="shared" si="25"/>
        <v>10.415978861204934</v>
      </c>
      <c r="L40" s="434">
        <f t="shared" si="25"/>
        <v>11.57713478033638</v>
      </c>
      <c r="M40" s="597">
        <f t="shared" si="21"/>
        <v>8.4063062424389123</v>
      </c>
      <c r="N40" s="597"/>
      <c r="O40" s="435">
        <f t="shared" si="2"/>
        <v>0.91941380928420668</v>
      </c>
      <c r="P40" s="436">
        <f t="shared" si="3"/>
        <v>0</v>
      </c>
      <c r="Q40" s="437">
        <f t="shared" si="7"/>
        <v>50067082.697846703</v>
      </c>
    </row>
    <row r="41" spans="1:17" x14ac:dyDescent="0.3">
      <c r="A41" s="426" t="s">
        <v>21</v>
      </c>
      <c r="B41" s="416" t="s">
        <v>53</v>
      </c>
      <c r="C41" s="427">
        <f t="shared" ref="C41:L41" si="26">SUM(C42:C42)</f>
        <v>0.1055872608705453</v>
      </c>
      <c r="D41" s="427">
        <f t="shared" si="26"/>
        <v>0.1126093549287821</v>
      </c>
      <c r="E41" s="427">
        <f t="shared" si="26"/>
        <v>0.16240704122298733</v>
      </c>
      <c r="F41" s="427">
        <f t="shared" si="26"/>
        <v>0.1797537234188851</v>
      </c>
      <c r="G41" s="427">
        <f t="shared" si="26"/>
        <v>0.18088033969310244</v>
      </c>
      <c r="H41" s="427">
        <f t="shared" si="24"/>
        <v>0.18795846997886223</v>
      </c>
      <c r="I41" s="427">
        <f t="shared" si="26"/>
        <v>0.21246877344478704</v>
      </c>
      <c r="J41" s="427">
        <f t="shared" si="26"/>
        <v>0.20369569447253927</v>
      </c>
      <c r="K41" s="427">
        <f t="shared" si="26"/>
        <v>0.21699608761548239</v>
      </c>
      <c r="L41" s="427">
        <f t="shared" si="26"/>
        <v>0.24118644887874785</v>
      </c>
      <c r="M41" s="598">
        <f t="shared" si="21"/>
        <v>0.17512857794872988</v>
      </c>
      <c r="N41" s="598"/>
      <c r="O41" s="428">
        <f t="shared" si="2"/>
        <v>1.915414788881788E-2</v>
      </c>
      <c r="P41" s="427">
        <f t="shared" si="3"/>
        <v>0</v>
      </c>
      <c r="Q41" s="424">
        <f t="shared" si="7"/>
        <v>1043047.5338442406</v>
      </c>
    </row>
    <row r="42" spans="1:17" x14ac:dyDescent="0.3">
      <c r="A42" s="438" t="s">
        <v>121</v>
      </c>
      <c r="B42" s="439" t="s">
        <v>128</v>
      </c>
      <c r="C42" s="440">
        <f t="shared" ref="C42:L42" si="27">(C96*C$61+C144*C$109+C192*C$157)/(SUM(C$157,C$109,C$61))</f>
        <v>0.1055872608705453</v>
      </c>
      <c r="D42" s="440">
        <f t="shared" si="27"/>
        <v>0.1126093549287821</v>
      </c>
      <c r="E42" s="440">
        <f t="shared" si="27"/>
        <v>0.16240704122298733</v>
      </c>
      <c r="F42" s="440">
        <f t="shared" si="27"/>
        <v>0.1797537234188851</v>
      </c>
      <c r="G42" s="440">
        <f t="shared" si="27"/>
        <v>0.18088033969310244</v>
      </c>
      <c r="H42" s="440">
        <f t="shared" si="24"/>
        <v>0.18795846997886223</v>
      </c>
      <c r="I42" s="440">
        <f t="shared" si="27"/>
        <v>0.21246877344478704</v>
      </c>
      <c r="J42" s="440">
        <f t="shared" si="27"/>
        <v>0.20369569447253927</v>
      </c>
      <c r="K42" s="440">
        <f t="shared" si="27"/>
        <v>0.21699608761548239</v>
      </c>
      <c r="L42" s="440">
        <f t="shared" si="27"/>
        <v>0.24118644887874785</v>
      </c>
      <c r="M42" s="599">
        <f t="shared" si="21"/>
        <v>0.17512857794872988</v>
      </c>
      <c r="N42" s="599"/>
      <c r="O42" s="441">
        <f t="shared" si="2"/>
        <v>1.915414788881788E-2</v>
      </c>
      <c r="P42" s="440">
        <f t="shared" si="3"/>
        <v>0</v>
      </c>
      <c r="Q42" s="442">
        <f t="shared" si="7"/>
        <v>1043047.5338442406</v>
      </c>
    </row>
    <row r="43" spans="1:17" x14ac:dyDescent="0.3">
      <c r="A43" s="426" t="s">
        <v>24</v>
      </c>
      <c r="B43" s="416" t="s">
        <v>56</v>
      </c>
      <c r="C43" s="427">
        <f>SUM(C44,C45)</f>
        <v>0.32556029866171354</v>
      </c>
      <c r="D43" s="427">
        <f t="shared" ref="D43:L43" si="28">SUM(D44,D45)</f>
        <v>0.34721172725245136</v>
      </c>
      <c r="E43" s="427">
        <f t="shared" si="28"/>
        <v>0.50075439413231848</v>
      </c>
      <c r="F43" s="427">
        <f t="shared" si="28"/>
        <v>0.55423992818183088</v>
      </c>
      <c r="G43" s="427">
        <f t="shared" si="28"/>
        <v>0.5577136571874638</v>
      </c>
      <c r="H43" s="427">
        <f t="shared" si="24"/>
        <v>0.57953786392224904</v>
      </c>
      <c r="I43" s="427">
        <f t="shared" si="28"/>
        <v>0.65511120156606806</v>
      </c>
      <c r="J43" s="427">
        <f t="shared" si="28"/>
        <v>0.62806090982784812</v>
      </c>
      <c r="K43" s="427">
        <f t="shared" si="28"/>
        <v>0.66907040214949909</v>
      </c>
      <c r="L43" s="427">
        <f t="shared" si="28"/>
        <v>0.74365725261490745</v>
      </c>
      <c r="M43" s="598">
        <f t="shared" si="21"/>
        <v>0.53997908148306351</v>
      </c>
      <c r="N43" s="598"/>
      <c r="O43" s="428">
        <f t="shared" si="2"/>
        <v>5.9058546039371017E-2</v>
      </c>
      <c r="P43" s="427">
        <f t="shared" si="3"/>
        <v>0</v>
      </c>
      <c r="Q43" s="424">
        <f t="shared" si="7"/>
        <v>3216059.0570961828</v>
      </c>
    </row>
    <row r="44" spans="1:17" x14ac:dyDescent="0.3">
      <c r="A44" s="438" t="s">
        <v>25</v>
      </c>
      <c r="B44" s="439" t="s">
        <v>129</v>
      </c>
      <c r="C44" s="440">
        <f t="shared" ref="C44:L46" si="29">(C98*C$61+C146*C$109+C194*C$157)/(SUM(C$157,C$109,C$61))</f>
        <v>0.1055872608705453</v>
      </c>
      <c r="D44" s="440">
        <f t="shared" si="29"/>
        <v>0.1126093549287821</v>
      </c>
      <c r="E44" s="440">
        <f t="shared" si="29"/>
        <v>0.16240704122298733</v>
      </c>
      <c r="F44" s="440">
        <f t="shared" si="29"/>
        <v>0.1797537234188851</v>
      </c>
      <c r="G44" s="440">
        <f t="shared" si="29"/>
        <v>0.18088033969310244</v>
      </c>
      <c r="H44" s="440">
        <f t="shared" si="24"/>
        <v>0.18795846997886223</v>
      </c>
      <c r="I44" s="440">
        <f t="shared" si="29"/>
        <v>0.21246877344478704</v>
      </c>
      <c r="J44" s="440">
        <f t="shared" si="29"/>
        <v>0.20369569447253927</v>
      </c>
      <c r="K44" s="440">
        <f t="shared" si="29"/>
        <v>0.21699608761548239</v>
      </c>
      <c r="L44" s="440">
        <f t="shared" si="29"/>
        <v>0.24118644887874785</v>
      </c>
      <c r="M44" s="599">
        <f t="shared" si="21"/>
        <v>0.17512857794872988</v>
      </c>
      <c r="N44" s="599"/>
      <c r="O44" s="441">
        <f t="shared" si="2"/>
        <v>1.915414788881788E-2</v>
      </c>
      <c r="P44" s="440">
        <f t="shared" si="3"/>
        <v>0</v>
      </c>
      <c r="Q44" s="442">
        <f t="shared" si="7"/>
        <v>1043047.5338442406</v>
      </c>
    </row>
    <row r="45" spans="1:17" x14ac:dyDescent="0.3">
      <c r="A45" s="420" t="s">
        <v>26</v>
      </c>
      <c r="B45" s="421" t="s">
        <v>130</v>
      </c>
      <c r="C45" s="422">
        <f t="shared" si="29"/>
        <v>0.21997303779116825</v>
      </c>
      <c r="D45" s="422">
        <f t="shared" si="29"/>
        <v>0.23460237232366926</v>
      </c>
      <c r="E45" s="422">
        <f t="shared" si="29"/>
        <v>0.33834735290933116</v>
      </c>
      <c r="F45" s="422">
        <f t="shared" si="29"/>
        <v>0.37448620476294581</v>
      </c>
      <c r="G45" s="422">
        <f t="shared" si="29"/>
        <v>0.37683331749436139</v>
      </c>
      <c r="H45" s="422">
        <f t="shared" si="24"/>
        <v>0.39157939394338687</v>
      </c>
      <c r="I45" s="422">
        <f t="shared" si="29"/>
        <v>0.44264242812128102</v>
      </c>
      <c r="J45" s="422">
        <f t="shared" si="29"/>
        <v>0.42436521535530886</v>
      </c>
      <c r="K45" s="422">
        <f t="shared" si="29"/>
        <v>0.45207431453401664</v>
      </c>
      <c r="L45" s="422">
        <f t="shared" si="29"/>
        <v>0.5024708037361596</v>
      </c>
      <c r="M45" s="600">
        <f t="shared" si="21"/>
        <v>0.36485050353433368</v>
      </c>
      <c r="N45" s="600"/>
      <c r="O45" s="423">
        <f t="shared" si="2"/>
        <v>3.990439815055314E-2</v>
      </c>
      <c r="P45" s="422">
        <f t="shared" si="3"/>
        <v>0</v>
      </c>
      <c r="Q45" s="424">
        <f t="shared" si="7"/>
        <v>2173011.5232519428</v>
      </c>
    </row>
    <row r="46" spans="1:17" ht="28.8" x14ac:dyDescent="0.3">
      <c r="A46" s="438">
        <v>10</v>
      </c>
      <c r="B46" s="447" t="s">
        <v>134</v>
      </c>
      <c r="C46" s="446">
        <f t="shared" si="29"/>
        <v>2.2800000000000001E-2</v>
      </c>
      <c r="D46" s="446">
        <f t="shared" si="29"/>
        <v>2.1245276851342143E-2</v>
      </c>
      <c r="E46" s="446">
        <f t="shared" si="29"/>
        <v>2.190413471202194E-2</v>
      </c>
      <c r="F46" s="446">
        <f t="shared" si="29"/>
        <v>2.1380270489447219E-2</v>
      </c>
      <c r="G46" s="446">
        <f t="shared" si="29"/>
        <v>2.1618933498287259E-2</v>
      </c>
      <c r="H46" s="446">
        <f t="shared" si="24"/>
        <v>2.0400000000000001E-2</v>
      </c>
      <c r="I46" s="446">
        <f t="shared" si="29"/>
        <v>2.0815853559363998E-2</v>
      </c>
      <c r="J46" s="446">
        <f t="shared" si="29"/>
        <v>2.1726016879904508E-2</v>
      </c>
      <c r="K46" s="446">
        <f t="shared" si="29"/>
        <v>2.2225614252631792E-2</v>
      </c>
      <c r="L46" s="446">
        <f t="shared" si="29"/>
        <v>2.1939137720044619E-2</v>
      </c>
      <c r="M46" s="601">
        <f t="shared" si="21"/>
        <v>2.1701154214313935E-2</v>
      </c>
      <c r="N46" s="601"/>
      <c r="O46" s="448">
        <f t="shared" si="2"/>
        <v>2.3734967876042593E-3</v>
      </c>
      <c r="P46" s="446">
        <f t="shared" si="3"/>
        <v>0</v>
      </c>
      <c r="Q46" s="449">
        <f t="shared" si="7"/>
        <v>129249.80976800001</v>
      </c>
    </row>
    <row r="47" spans="1:17" ht="18" x14ac:dyDescent="0.3">
      <c r="A47" s="450"/>
      <c r="B47" s="450" t="s">
        <v>60</v>
      </c>
      <c r="C47" s="410">
        <f t="shared" ref="C47:L47" si="30">SUM(C9,C16,C25,C30,C33,C38,C46)</f>
        <v>5.5222171736322592</v>
      </c>
      <c r="D47" s="410">
        <f t="shared" si="30"/>
        <v>5.8864018809824676</v>
      </c>
      <c r="E47" s="410">
        <f t="shared" si="30"/>
        <v>8.4807282793740679</v>
      </c>
      <c r="F47" s="410">
        <f t="shared" si="30"/>
        <v>9.383690699265081</v>
      </c>
      <c r="G47" s="410">
        <f t="shared" si="30"/>
        <v>9.4426081539713458</v>
      </c>
      <c r="H47" s="410">
        <f t="shared" si="30"/>
        <v>9.8100472473011102</v>
      </c>
      <c r="I47" s="410">
        <f t="shared" si="30"/>
        <v>11.087060132548862</v>
      </c>
      <c r="J47" s="410">
        <f t="shared" si="30"/>
        <v>10.631032396658584</v>
      </c>
      <c r="K47" s="410">
        <f t="shared" si="30"/>
        <v>11.324270965222546</v>
      </c>
      <c r="L47" s="410">
        <f t="shared" si="30"/>
        <v>12.58391761955008</v>
      </c>
      <c r="M47" s="602">
        <f t="shared" si="21"/>
        <v>9.143115056085021</v>
      </c>
      <c r="N47" s="602"/>
      <c r="O47" s="411">
        <f t="shared" si="2"/>
        <v>1</v>
      </c>
      <c r="P47" s="410">
        <f t="shared" si="3"/>
        <v>0</v>
      </c>
      <c r="Q47" s="412">
        <f t="shared" si="7"/>
        <v>54455439.09855514</v>
      </c>
    </row>
    <row r="48" spans="1:17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84</v>
      </c>
      <c r="F59" s="1">
        <v>2</v>
      </c>
      <c r="G59" s="1">
        <v>63</v>
      </c>
      <c r="H59" s="1">
        <v>6</v>
      </c>
      <c r="I59" s="1">
        <v>12</v>
      </c>
      <c r="J59" s="1">
        <v>50</v>
      </c>
      <c r="K59" s="1">
        <v>0</v>
      </c>
      <c r="L59" s="1">
        <v>30</v>
      </c>
      <c r="N59" s="1">
        <f>SUM(C59:L59)</f>
        <v>301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522050.98</v>
      </c>
      <c r="E61" s="505">
        <v>505503.28</v>
      </c>
      <c r="F61" s="505">
        <v>6070.41</v>
      </c>
      <c r="G61" s="505">
        <v>375893.78</v>
      </c>
      <c r="H61" s="505">
        <v>28955.08</v>
      </c>
      <c r="I61" s="503">
        <v>83589.679999999993</v>
      </c>
      <c r="J61" s="505">
        <v>259018.15</v>
      </c>
      <c r="K61" s="504">
        <v>0</v>
      </c>
      <c r="L61" s="505">
        <v>147559.65</v>
      </c>
      <c r="M61" s="342"/>
      <c r="N61" s="344">
        <f>SUM(C61:L61)</f>
        <v>1928641.01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1">SUM(D64:D69)</f>
        <v>1.4846280000000003</v>
      </c>
      <c r="E63" s="354">
        <f t="shared" si="31"/>
        <v>1.8389759999999999</v>
      </c>
      <c r="F63" s="354">
        <f t="shared" si="31"/>
        <v>2.9866079999999999</v>
      </c>
      <c r="G63" s="354">
        <f t="shared" si="31"/>
        <v>2.6157840000000001</v>
      </c>
      <c r="H63" s="354">
        <f t="shared" si="31"/>
        <v>3.1980839999999997</v>
      </c>
      <c r="I63" s="354">
        <f t="shared" si="31"/>
        <v>2.9907279999999998</v>
      </c>
      <c r="J63" s="354">
        <f t="shared" si="31"/>
        <v>3.8525799999999997</v>
      </c>
      <c r="K63" s="354"/>
      <c r="L63" s="354">
        <f t="shared" si="31"/>
        <v>5.1770480000000001</v>
      </c>
      <c r="M63" s="351"/>
      <c r="N63" s="352">
        <f>(C63*$C$61+D63*$D$61+E63*$E$61+F63*$F$61+G63*$G$61+H63*$H$61+I63*$I$61+J63*$J$61+K63*$K$61+L63*$L$61)/$N$61</f>
        <v>2.4942190161472713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1.7196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2">(C64*$C$61+D64*$D$61+E64*$E$61+F64*$F$61+G64*$G$61+H64*$H$61+I64*$I$61+J64*$J$61+K64*$K$61+L64*$L$61)/$N$61</f>
        <v>1.5252163835015617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3">D64*0.04</f>
        <v>3.9727999999999999E-2</v>
      </c>
      <c r="E65" s="39">
        <f t="shared" si="33"/>
        <v>4.5776000000000004E-2</v>
      </c>
      <c r="F65" s="39">
        <f t="shared" si="33"/>
        <v>6.5407999999999994E-2</v>
      </c>
      <c r="G65" s="39">
        <f t="shared" si="33"/>
        <v>6.8783999999999998E-2</v>
      </c>
      <c r="H65" s="39">
        <f t="shared" si="33"/>
        <v>6.8783999999999998E-2</v>
      </c>
      <c r="I65" s="39">
        <f>0.06*I64</f>
        <v>7.3727999999999988E-2</v>
      </c>
      <c r="J65" s="39">
        <f t="shared" si="33"/>
        <v>9.577999999999999E-2</v>
      </c>
      <c r="K65" s="39"/>
      <c r="L65" s="39">
        <f t="shared" si="33"/>
        <v>0.112648</v>
      </c>
      <c r="M65" s="34"/>
      <c r="N65" s="89">
        <f t="shared" si="32"/>
        <v>6.207380949007197E-2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3.0700000000000002E-2</v>
      </c>
      <c r="F66" s="34">
        <v>0</v>
      </c>
      <c r="G66" s="34">
        <v>4.4000000000000003E-3</v>
      </c>
      <c r="H66" s="34">
        <v>0</v>
      </c>
      <c r="I66" s="34">
        <v>6.1400000000000003E-2</v>
      </c>
      <c r="J66" s="34">
        <v>3.85E-2</v>
      </c>
      <c r="K66" s="34">
        <v>0</v>
      </c>
      <c r="L66" s="34">
        <v>0.108</v>
      </c>
      <c r="M66" s="34"/>
      <c r="N66" s="89">
        <f t="shared" si="32"/>
        <v>3.8451875686808093E-2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2"/>
        <v>0.23157549272894493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0.23719999999999999</v>
      </c>
      <c r="E68" s="34">
        <v>0.4037</v>
      </c>
      <c r="F68" s="34">
        <v>1.0274000000000001</v>
      </c>
      <c r="G68" s="34">
        <v>0.57310000000000005</v>
      </c>
      <c r="H68" s="34">
        <v>1.1597999999999999</v>
      </c>
      <c r="I68" s="34">
        <v>0.98629999999999995</v>
      </c>
      <c r="J68" s="34">
        <v>1.0269999999999999</v>
      </c>
      <c r="K68" s="34">
        <v>0</v>
      </c>
      <c r="L68" s="34">
        <v>1.7898000000000001</v>
      </c>
      <c r="M68" s="34"/>
      <c r="N68" s="89">
        <f t="shared" si="32"/>
        <v>0.61997236900609087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2"/>
        <v>1.6929085733793453E-2</v>
      </c>
    </row>
    <row r="70" spans="1:14" ht="28.8" x14ac:dyDescent="0.3">
      <c r="A70" s="349">
        <v>5</v>
      </c>
      <c r="B70" s="353" t="s">
        <v>71</v>
      </c>
      <c r="C70" s="354">
        <f t="shared" ref="C70:J70" si="34">SUM(C71:C73,C77:C78)</f>
        <v>0</v>
      </c>
      <c r="D70" s="354">
        <f t="shared" si="34"/>
        <v>3.4941264051999998</v>
      </c>
      <c r="E70" s="354">
        <f t="shared" si="34"/>
        <v>5.2947669134000002</v>
      </c>
      <c r="F70" s="354">
        <f t="shared" si="34"/>
        <v>5.2947669134000002</v>
      </c>
      <c r="G70" s="354">
        <f t="shared" si="34"/>
        <v>5.2947669134000002</v>
      </c>
      <c r="H70" s="354">
        <f t="shared" si="34"/>
        <v>5.2947669134000002</v>
      </c>
      <c r="I70" s="354">
        <f t="shared" si="34"/>
        <v>5.7816582909000003</v>
      </c>
      <c r="J70" s="354">
        <f t="shared" si="34"/>
        <v>5.2947669134000002</v>
      </c>
      <c r="K70" s="354"/>
      <c r="L70" s="354">
        <f>SUM(L71:L73,L77:L78)</f>
        <v>5.2947669134000002</v>
      </c>
      <c r="M70" s="351"/>
      <c r="N70" s="352">
        <f t="shared" si="32"/>
        <v>4.8284660088612519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1.9363999999999999</v>
      </c>
      <c r="E71" s="34">
        <v>2.8437999999999999</v>
      </c>
      <c r="F71" s="34">
        <v>2.8437999999999999</v>
      </c>
      <c r="G71" s="34">
        <v>2.8437999999999999</v>
      </c>
      <c r="H71" s="34">
        <v>2.8437999999999999</v>
      </c>
      <c r="I71" s="34">
        <v>3.1113</v>
      </c>
      <c r="J71" s="34">
        <v>2.8437999999999999</v>
      </c>
      <c r="K71" s="34">
        <v>0</v>
      </c>
      <c r="L71" s="34">
        <v>2.8437999999999999</v>
      </c>
      <c r="M71" s="39"/>
      <c r="N71" s="89">
        <f t="shared" si="32"/>
        <v>2.6097757220178575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0.82082640519999994</v>
      </c>
      <c r="E72" s="39">
        <f t="shared" ref="E72:J72" si="35">E71*0.423893</f>
        <v>1.2054669134</v>
      </c>
      <c r="F72" s="39">
        <f t="shared" si="35"/>
        <v>1.2054669134</v>
      </c>
      <c r="G72" s="39">
        <f t="shared" si="35"/>
        <v>1.2054669134</v>
      </c>
      <c r="H72" s="39">
        <f t="shared" si="35"/>
        <v>1.2054669134</v>
      </c>
      <c r="I72" s="39">
        <f t="shared" si="35"/>
        <v>1.3188582909</v>
      </c>
      <c r="J72" s="39">
        <f t="shared" si="35"/>
        <v>1.2054669134</v>
      </c>
      <c r="K72" s="39"/>
      <c r="L72" s="39">
        <f t="shared" ref="L72" si="36">L71*0.423893</f>
        <v>1.2054669134</v>
      </c>
      <c r="M72" s="39"/>
      <c r="N72" s="89">
        <f t="shared" si="32"/>
        <v>1.1062656601333156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0.50629999999999997</v>
      </c>
      <c r="E73" s="43">
        <f t="shared" si="37"/>
        <v>0.89600000000000002</v>
      </c>
      <c r="F73" s="43">
        <f t="shared" ref="F73:H73" si="39">SUM(F74:F76)</f>
        <v>0.89600000000000002</v>
      </c>
      <c r="G73" s="43">
        <f t="shared" si="39"/>
        <v>0.89600000000000002</v>
      </c>
      <c r="H73" s="43">
        <f t="shared" si="39"/>
        <v>0.89600000000000002</v>
      </c>
      <c r="I73" s="43">
        <f t="shared" si="37"/>
        <v>0.96989999999999998</v>
      </c>
      <c r="J73" s="43">
        <f t="shared" si="37"/>
        <v>0.89600000000000002</v>
      </c>
      <c r="K73" s="43"/>
      <c r="L73" s="43">
        <f t="shared" ref="L73" si="40">SUM(L74:L76)</f>
        <v>0.89600000000000002</v>
      </c>
      <c r="M73" s="43"/>
      <c r="N73" s="75">
        <f t="shared" si="32"/>
        <v>0.79371762161481785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0.45219999999999999</v>
      </c>
      <c r="E74" s="34">
        <v>0.80030000000000001</v>
      </c>
      <c r="F74" s="34">
        <v>0.80030000000000001</v>
      </c>
      <c r="G74" s="34">
        <v>0.80030000000000001</v>
      </c>
      <c r="H74" s="34">
        <v>0.80030000000000001</v>
      </c>
      <c r="I74" s="34">
        <v>0.87039999999999995</v>
      </c>
      <c r="J74" s="34">
        <v>0.80030000000000001</v>
      </c>
      <c r="K74" s="34">
        <v>0</v>
      </c>
      <c r="L74" s="34">
        <v>0.80030000000000001</v>
      </c>
      <c r="M74" s="39"/>
      <c r="N74" s="89">
        <f t="shared" si="32"/>
        <v>0.70911335165117129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4.8000000000000001E-2</v>
      </c>
      <c r="E75" s="34">
        <v>8.4900000000000003E-2</v>
      </c>
      <c r="F75" s="34">
        <v>8.4900000000000003E-2</v>
      </c>
      <c r="G75" s="34">
        <v>8.4900000000000003E-2</v>
      </c>
      <c r="H75" s="34">
        <v>8.4900000000000003E-2</v>
      </c>
      <c r="I75" s="34">
        <v>8.8300000000000003E-2</v>
      </c>
      <c r="J75" s="34">
        <v>8.4900000000000003E-2</v>
      </c>
      <c r="K75" s="34">
        <v>0</v>
      </c>
      <c r="L75" s="34">
        <v>8.4900000000000003E-2</v>
      </c>
      <c r="M75" s="39"/>
      <c r="N75" s="89">
        <f t="shared" si="32"/>
        <v>7.5059145143346301E-2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6.1000000000000004E-3</v>
      </c>
      <c r="E76" s="34">
        <v>1.0800000000000001E-2</v>
      </c>
      <c r="F76" s="34">
        <v>1.0800000000000001E-2</v>
      </c>
      <c r="G76" s="34">
        <v>1.0800000000000001E-2</v>
      </c>
      <c r="H76" s="34">
        <v>1.0800000000000001E-2</v>
      </c>
      <c r="I76" s="34">
        <v>1.12E-2</v>
      </c>
      <c r="J76" s="34">
        <v>1.0800000000000001E-2</v>
      </c>
      <c r="K76" s="34">
        <v>0</v>
      </c>
      <c r="L76" s="34">
        <v>1.0800000000000001E-2</v>
      </c>
      <c r="M76" s="39"/>
      <c r="N76" s="89">
        <f t="shared" si="32"/>
        <v>9.5451248203002829E-3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0.1726</v>
      </c>
      <c r="E77" s="34">
        <v>0.26429999999999998</v>
      </c>
      <c r="F77" s="34">
        <v>0.26429999999999998</v>
      </c>
      <c r="G77" s="34">
        <v>0.26429999999999998</v>
      </c>
      <c r="H77" s="34">
        <v>0.26429999999999998</v>
      </c>
      <c r="I77" s="34">
        <v>0.28839999999999999</v>
      </c>
      <c r="J77" s="34">
        <v>0.26429999999999998</v>
      </c>
      <c r="K77" s="34">
        <v>0</v>
      </c>
      <c r="L77" s="34">
        <v>0.26429999999999998</v>
      </c>
      <c r="M77" s="39"/>
      <c r="N77" s="89">
        <f t="shared" si="32"/>
        <v>0.24052286193219549</v>
      </c>
    </row>
    <row r="78" spans="1:14" x14ac:dyDescent="0.3">
      <c r="A78" s="595"/>
      <c r="B78" t="s">
        <v>117</v>
      </c>
      <c r="C78" s="34">
        <v>0</v>
      </c>
      <c r="D78" s="34">
        <v>5.8000000000000003E-2</v>
      </c>
      <c r="E78" s="34">
        <v>8.5199999999999998E-2</v>
      </c>
      <c r="F78" s="34">
        <v>8.5199999999999998E-2</v>
      </c>
      <c r="G78" s="34">
        <v>8.5199999999999998E-2</v>
      </c>
      <c r="H78" s="34">
        <v>8.5199999999999998E-2</v>
      </c>
      <c r="I78" s="34">
        <v>9.3200000000000005E-2</v>
      </c>
      <c r="J78" s="34">
        <v>8.5199999999999998E-2</v>
      </c>
      <c r="K78" s="34">
        <v>0</v>
      </c>
      <c r="L78" s="34">
        <v>8.5199999999999998E-2</v>
      </c>
      <c r="M78" s="39"/>
      <c r="N78" s="89">
        <f t="shared" si="32"/>
        <v>7.8184143163065892E-2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0.42699999999999999</v>
      </c>
      <c r="E79" s="354">
        <f t="shared" ref="E79:J79" si="41">SUM(E80:E82)</f>
        <v>0.52929999999999999</v>
      </c>
      <c r="F79" s="354">
        <f t="shared" si="41"/>
        <v>0.52929999999999999</v>
      </c>
      <c r="G79" s="354">
        <f t="shared" si="41"/>
        <v>0.52929999999999999</v>
      </c>
      <c r="H79" s="354">
        <f t="shared" si="41"/>
        <v>0.52929999999999999</v>
      </c>
      <c r="I79" s="354">
        <f t="shared" si="41"/>
        <v>1.1296999999999999</v>
      </c>
      <c r="J79" s="354">
        <f t="shared" si="41"/>
        <v>0.52929999999999999</v>
      </c>
      <c r="K79" s="354"/>
      <c r="L79" s="354">
        <f t="shared" ref="L79" si="42">SUM(L80:L82)</f>
        <v>0.52929999999999999</v>
      </c>
      <c r="M79" s="354"/>
      <c r="N79" s="352">
        <f t="shared" si="32"/>
        <v>0.52763117134536097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0.19839999999999999</v>
      </c>
      <c r="E80" s="34">
        <v>0.30070000000000002</v>
      </c>
      <c r="F80" s="34">
        <v>0.30070000000000002</v>
      </c>
      <c r="G80" s="34">
        <v>0.30070000000000002</v>
      </c>
      <c r="H80" s="34">
        <v>0.30070000000000002</v>
      </c>
      <c r="I80" s="34">
        <v>0.32829999999999998</v>
      </c>
      <c r="J80" s="34">
        <v>0.30070000000000002</v>
      </c>
      <c r="K80" s="34">
        <v>0</v>
      </c>
      <c r="L80" s="34">
        <v>0.30070000000000002</v>
      </c>
      <c r="M80" s="39"/>
      <c r="N80" s="89">
        <f t="shared" si="32"/>
        <v>0.27420531290112926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0.2286</v>
      </c>
      <c r="E81" s="34">
        <v>0.2286</v>
      </c>
      <c r="F81" s="34">
        <v>0.2286</v>
      </c>
      <c r="G81" s="34">
        <v>0.2286</v>
      </c>
      <c r="H81" s="34">
        <v>0.2286</v>
      </c>
      <c r="I81" s="34">
        <v>0.2286</v>
      </c>
      <c r="J81" s="34">
        <v>0.2286</v>
      </c>
      <c r="K81" s="34">
        <v>0</v>
      </c>
      <c r="L81" s="34">
        <v>0.2286</v>
      </c>
      <c r="M81" s="39"/>
      <c r="N81" s="89">
        <f t="shared" si="32"/>
        <v>0.22859999999999994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2"/>
        <v>2.4825858444231668E-2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2"/>
        <v>2.4825858444231668E-2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3">SUM(E85:E86)</f>
        <v>0</v>
      </c>
      <c r="F84" s="354">
        <f t="shared" si="43"/>
        <v>0</v>
      </c>
      <c r="G84" s="354">
        <f t="shared" si="43"/>
        <v>0</v>
      </c>
      <c r="H84" s="354">
        <f t="shared" si="43"/>
        <v>0</v>
      </c>
      <c r="I84" s="354">
        <f t="shared" si="43"/>
        <v>0</v>
      </c>
      <c r="J84" s="354">
        <f t="shared" si="43"/>
        <v>0</v>
      </c>
      <c r="K84" s="354"/>
      <c r="L84" s="354">
        <f t="shared" si="43"/>
        <v>0</v>
      </c>
      <c r="M84" s="354"/>
      <c r="N84" s="352">
        <f t="shared" si="32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2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2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4">SUM(E88:E91)</f>
        <v>0</v>
      </c>
      <c r="F87" s="354">
        <f t="shared" si="44"/>
        <v>0</v>
      </c>
      <c r="G87" s="354">
        <f t="shared" si="44"/>
        <v>0</v>
      </c>
      <c r="H87" s="354">
        <f t="shared" si="44"/>
        <v>0</v>
      </c>
      <c r="I87" s="354">
        <f t="shared" si="44"/>
        <v>0</v>
      </c>
      <c r="J87" s="354">
        <f t="shared" si="44"/>
        <v>0</v>
      </c>
      <c r="K87" s="354"/>
      <c r="L87" s="354">
        <f t="shared" si="44"/>
        <v>0</v>
      </c>
      <c r="M87" s="354"/>
      <c r="N87" s="352">
        <f t="shared" si="32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2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2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2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2"/>
        <v>0</v>
      </c>
    </row>
    <row r="92" spans="1:16" x14ac:dyDescent="0.3">
      <c r="A92" s="349">
        <v>9</v>
      </c>
      <c r="B92" s="350" t="s">
        <v>51</v>
      </c>
      <c r="C92" s="354">
        <f t="shared" ref="C92:J92" si="45">SUM(C95,C97)</f>
        <v>0</v>
      </c>
      <c r="D92" s="354">
        <f t="shared" si="45"/>
        <v>0.45985671574155357</v>
      </c>
      <c r="E92" s="354">
        <f t="shared" si="45"/>
        <v>0.65187973455711123</v>
      </c>
      <c r="F92" s="354">
        <f t="shared" si="45"/>
        <v>0.74950649353311127</v>
      </c>
      <c r="G92" s="354">
        <f t="shared" si="45"/>
        <v>0.7179612375011114</v>
      </c>
      <c r="H92" s="354">
        <f t="shared" si="45"/>
        <v>0.76749633390111127</v>
      </c>
      <c r="I92" s="354">
        <f t="shared" si="45"/>
        <v>0.8423506765942812</v>
      </c>
      <c r="J92" s="354">
        <f t="shared" si="45"/>
        <v>0.82317299962911117</v>
      </c>
      <c r="K92" s="354"/>
      <c r="L92" s="354">
        <f>SUM(L95,L97)</f>
        <v>0.93584284345311131</v>
      </c>
      <c r="M92" s="354"/>
      <c r="N92" s="352">
        <f t="shared" si="32"/>
        <v>0.66781069819143235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2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6">SUM(C87,C84,C79,C70,C63)+C93</f>
        <v>0</v>
      </c>
      <c r="D94" s="360">
        <f t="shared" si="46"/>
        <v>5.4057544051999997</v>
      </c>
      <c r="E94" s="360">
        <f t="shared" si="46"/>
        <v>7.6630429134</v>
      </c>
      <c r="F94" s="360">
        <f t="shared" si="46"/>
        <v>8.8106749133999998</v>
      </c>
      <c r="G94" s="360">
        <f t="shared" si="46"/>
        <v>8.4398509134000008</v>
      </c>
      <c r="H94" s="360">
        <f t="shared" si="46"/>
        <v>9.0221509134000009</v>
      </c>
      <c r="I94" s="360">
        <f t="shared" si="46"/>
        <v>9.9020862908999998</v>
      </c>
      <c r="J94" s="360">
        <f t="shared" si="46"/>
        <v>9.6766469133999991</v>
      </c>
      <c r="K94" s="360">
        <f t="shared" si="46"/>
        <v>0</v>
      </c>
      <c r="L94" s="360">
        <f t="shared" si="46"/>
        <v>11.0011149134</v>
      </c>
      <c r="M94" s="361"/>
      <c r="N94" s="455">
        <f t="shared" si="32"/>
        <v>7.8503161963538854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7">SUM(C96:C96)</f>
        <v>0</v>
      </c>
      <c r="D95" s="354">
        <f t="shared" si="47"/>
        <v>0.1126180815235316</v>
      </c>
      <c r="E95" s="354">
        <f t="shared" si="47"/>
        <v>0.1596441730148622</v>
      </c>
      <c r="F95" s="354">
        <f t="shared" si="47"/>
        <v>0.1835527904708622</v>
      </c>
      <c r="G95" s="354">
        <f t="shared" si="47"/>
        <v>0.17582741407886224</v>
      </c>
      <c r="H95" s="354">
        <f t="shared" si="47"/>
        <v>0.18795846997886223</v>
      </c>
      <c r="I95" s="354">
        <f t="shared" si="47"/>
        <v>0.20629016369831971</v>
      </c>
      <c r="J95" s="354">
        <f t="shared" si="47"/>
        <v>0.20159358514686218</v>
      </c>
      <c r="K95" s="354"/>
      <c r="L95" s="354">
        <f>SUM(L96:L96)</f>
        <v>0.22918622699086222</v>
      </c>
      <c r="M95" s="354"/>
      <c r="N95" s="352">
        <f t="shared" si="32"/>
        <v>0.16354563731864047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8">0.020833*D94</f>
        <v>0.1126180815235316</v>
      </c>
      <c r="E96" s="246">
        <f t="shared" si="48"/>
        <v>0.1596441730148622</v>
      </c>
      <c r="F96" s="246">
        <f t="shared" si="48"/>
        <v>0.1835527904708622</v>
      </c>
      <c r="G96" s="246">
        <f t="shared" si="48"/>
        <v>0.17582741407886224</v>
      </c>
      <c r="H96" s="246">
        <f t="shared" si="48"/>
        <v>0.18795846997886223</v>
      </c>
      <c r="I96" s="246">
        <f t="shared" si="48"/>
        <v>0.20629016369831971</v>
      </c>
      <c r="J96" s="246">
        <f t="shared" si="48"/>
        <v>0.20159358514686218</v>
      </c>
      <c r="K96" s="34"/>
      <c r="L96" s="246">
        <f t="shared" si="48"/>
        <v>0.22918622699086222</v>
      </c>
      <c r="M96" s="39"/>
      <c r="N96" s="246">
        <f t="shared" si="32"/>
        <v>0.16354563731864047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9">SUM(D98,D99)</f>
        <v>0.34723863421802198</v>
      </c>
      <c r="E97" s="354">
        <f t="shared" si="49"/>
        <v>0.49223556154224901</v>
      </c>
      <c r="F97" s="354">
        <f t="shared" si="49"/>
        <v>0.56595370306224901</v>
      </c>
      <c r="G97" s="354">
        <f t="shared" si="49"/>
        <v>0.54213382342224914</v>
      </c>
      <c r="H97" s="354">
        <f t="shared" si="49"/>
        <v>0.57953786392224904</v>
      </c>
      <c r="I97" s="354">
        <f t="shared" si="49"/>
        <v>0.63606051289596155</v>
      </c>
      <c r="J97" s="354">
        <f t="shared" si="49"/>
        <v>0.62157941448224896</v>
      </c>
      <c r="K97" s="354"/>
      <c r="L97" s="354">
        <f t="shared" si="49"/>
        <v>0.70665661646224909</v>
      </c>
      <c r="M97" s="354"/>
      <c r="N97" s="352">
        <f t="shared" si="32"/>
        <v>0.50426506087279177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0">D96</f>
        <v>0.1126180815235316</v>
      </c>
      <c r="E98" s="39">
        <f t="shared" si="50"/>
        <v>0.1596441730148622</v>
      </c>
      <c r="F98" s="39">
        <f t="shared" si="50"/>
        <v>0.1835527904708622</v>
      </c>
      <c r="G98" s="39">
        <f t="shared" si="50"/>
        <v>0.17582741407886224</v>
      </c>
      <c r="H98" s="39">
        <f t="shared" si="50"/>
        <v>0.18795846997886223</v>
      </c>
      <c r="I98" s="39">
        <f t="shared" si="50"/>
        <v>0.20629016369831971</v>
      </c>
      <c r="J98" s="39">
        <f t="shared" si="50"/>
        <v>0.20159358514686218</v>
      </c>
      <c r="K98" s="39"/>
      <c r="L98" s="39">
        <f t="shared" si="50"/>
        <v>0.22918622699086222</v>
      </c>
      <c r="M98" s="39"/>
      <c r="N98" s="246">
        <f t="shared" si="32"/>
        <v>0.16354563731864047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1">0.043402*D94</f>
        <v>0.23462055269449039</v>
      </c>
      <c r="E99" s="246">
        <f t="shared" si="51"/>
        <v>0.33259138852738684</v>
      </c>
      <c r="F99" s="246">
        <f t="shared" si="51"/>
        <v>0.38240091259138681</v>
      </c>
      <c r="G99" s="246">
        <f t="shared" si="51"/>
        <v>0.36630640934338687</v>
      </c>
      <c r="H99" s="246">
        <f t="shared" si="51"/>
        <v>0.39157939394338687</v>
      </c>
      <c r="I99" s="246">
        <f t="shared" si="51"/>
        <v>0.42977034919764184</v>
      </c>
      <c r="J99" s="246">
        <f t="shared" si="51"/>
        <v>0.41998582933538681</v>
      </c>
      <c r="K99" s="34"/>
      <c r="L99" s="246">
        <f t="shared" si="51"/>
        <v>0.47747038947138687</v>
      </c>
      <c r="M99" s="39"/>
      <c r="N99" s="246">
        <f t="shared" si="32"/>
        <v>0.34071942355415136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2.0400000000000001E-2</v>
      </c>
      <c r="E100" s="509">
        <v>2.0400000000000001E-2</v>
      </c>
      <c r="F100" s="509">
        <v>2.0400000000000001E-2</v>
      </c>
      <c r="G100" s="509">
        <v>2.0400000000000001E-2</v>
      </c>
      <c r="H100" s="509">
        <v>2.0400000000000001E-2</v>
      </c>
      <c r="I100" s="509">
        <v>2.0400000000000001E-2</v>
      </c>
      <c r="J100" s="509">
        <v>2.0400000000000001E-2</v>
      </c>
      <c r="K100" s="509">
        <v>0</v>
      </c>
      <c r="L100" s="509">
        <v>2.0400000000000001E-2</v>
      </c>
      <c r="M100" s="367"/>
      <c r="N100" s="368">
        <f t="shared" si="32"/>
        <v>2.0399999999999998E-2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5.8860111209415535</v>
      </c>
      <c r="E101" s="340">
        <f t="shared" ref="E101:L101" si="52">SUM(E92,E94,E100)</f>
        <v>8.3353226479571116</v>
      </c>
      <c r="F101" s="340">
        <f t="shared" si="52"/>
        <v>9.5805814069331117</v>
      </c>
      <c r="G101" s="340">
        <f t="shared" si="52"/>
        <v>9.1782121509011123</v>
      </c>
      <c r="H101" s="340">
        <f t="shared" si="52"/>
        <v>9.810047247301112</v>
      </c>
      <c r="I101" s="340">
        <f t="shared" si="52"/>
        <v>10.764836967494281</v>
      </c>
      <c r="J101" s="340">
        <f t="shared" si="52"/>
        <v>10.520219913029111</v>
      </c>
      <c r="K101" s="340">
        <f t="shared" si="52"/>
        <v>0</v>
      </c>
      <c r="L101" s="340">
        <f t="shared" si="52"/>
        <v>11.957357756853112</v>
      </c>
      <c r="M101" s="356"/>
      <c r="N101" s="467">
        <f t="shared" si="32"/>
        <v>8.5385268945453188</v>
      </c>
      <c r="O101" s="335" t="s">
        <v>400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0.31169398609417648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94</v>
      </c>
      <c r="F107" s="1">
        <v>3</v>
      </c>
      <c r="G107" s="1">
        <v>66</v>
      </c>
      <c r="H107" s="1">
        <v>0</v>
      </c>
      <c r="I107" s="1">
        <v>7</v>
      </c>
      <c r="J107" s="1">
        <v>76</v>
      </c>
      <c r="K107" s="1">
        <v>18</v>
      </c>
      <c r="L107" s="1">
        <v>39</v>
      </c>
      <c r="N107" s="1">
        <f>SUM(C107:L107)</f>
        <v>331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263632.39</v>
      </c>
      <c r="E109" s="505">
        <v>605267.49</v>
      </c>
      <c r="F109" s="505">
        <v>14177.33</v>
      </c>
      <c r="G109" s="505">
        <v>307700.3</v>
      </c>
      <c r="H109" s="504">
        <v>0</v>
      </c>
      <c r="I109" s="503">
        <v>35321.03</v>
      </c>
      <c r="J109" s="505">
        <v>396641.99</v>
      </c>
      <c r="K109" s="505">
        <v>90410.08</v>
      </c>
      <c r="L109" s="505">
        <v>202721.79</v>
      </c>
      <c r="M109" s="342"/>
      <c r="N109" s="344">
        <f>SUM(C109:L109)</f>
        <v>1915872.4000000001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3">SUM(D112:D117)</f>
        <v>1.4911320000000001</v>
      </c>
      <c r="E111" s="354">
        <f t="shared" si="53"/>
        <v>1.8338799999999997</v>
      </c>
      <c r="F111" s="354">
        <f t="shared" si="53"/>
        <v>2.619316</v>
      </c>
      <c r="G111" s="354">
        <f t="shared" si="53"/>
        <v>2.7948880000000003</v>
      </c>
      <c r="H111" s="354"/>
      <c r="I111" s="354">
        <f t="shared" si="53"/>
        <v>3.8713340000000001</v>
      </c>
      <c r="J111" s="354">
        <f>SUM(J112:J117)</f>
        <v>3.853688</v>
      </c>
      <c r="K111" s="354">
        <f t="shared" si="53"/>
        <v>4.41608</v>
      </c>
      <c r="L111" s="354">
        <f t="shared" si="53"/>
        <v>5.4330600000000002</v>
      </c>
      <c r="M111" s="351"/>
      <c r="N111" s="352">
        <f>(C111*$C$109+D111*$D$109+E111*$E$109+F111*$F$109+G111*$G$109+H111*$H$109+I111*$I$109+J111*$J$109+K111*$K$109+L111*$L$109)/$N$109</f>
        <v>2.9052838784442536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1.6839</v>
      </c>
      <c r="J112" s="34">
        <v>2.3946999999999998</v>
      </c>
      <c r="K112" s="34">
        <v>2.6844999999999999</v>
      </c>
      <c r="L112" s="34">
        <v>3.1840000000000002</v>
      </c>
      <c r="M112" s="34"/>
      <c r="N112" s="89">
        <f t="shared" ref="N112:N149" si="54">(C112*$C$109+D112*$D$109+E112*$E$109+F112*$F$109+G112*$G$109+H112*$H$109+I112*$I$109+J112*$J$109+K112*$K$109+L112*$L$109)/$N$109</f>
        <v>1.7769556060591507</v>
      </c>
    </row>
    <row r="113" spans="1:14" x14ac:dyDescent="0.3">
      <c r="A113" s="2" t="s">
        <v>4</v>
      </c>
      <c r="B113" t="s">
        <v>31</v>
      </c>
      <c r="C113" s="39">
        <f t="shared" ref="C113:L113" si="55">C112*0.04</f>
        <v>0</v>
      </c>
      <c r="D113" s="39">
        <f t="shared" si="55"/>
        <v>3.9731999999999996E-2</v>
      </c>
      <c r="E113" s="39">
        <f t="shared" si="55"/>
        <v>4.5780000000000001E-2</v>
      </c>
      <c r="F113" s="39">
        <f t="shared" si="55"/>
        <v>6.5416000000000002E-2</v>
      </c>
      <c r="G113" s="39">
        <f t="shared" si="55"/>
        <v>6.8788000000000002E-2</v>
      </c>
      <c r="H113" s="39"/>
      <c r="I113" s="39">
        <f>I112*0.06</f>
        <v>0.101034</v>
      </c>
      <c r="J113" s="39">
        <f t="shared" si="55"/>
        <v>9.5787999999999998E-2</v>
      </c>
      <c r="K113" s="39">
        <f t="shared" si="55"/>
        <v>0.10738</v>
      </c>
      <c r="L113" s="39">
        <f t="shared" si="55"/>
        <v>0.12736</v>
      </c>
      <c r="M113" s="34"/>
      <c r="N113" s="89">
        <f t="shared" si="54"/>
        <v>7.1699111963458531E-2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5.2999999999999999E-2</v>
      </c>
      <c r="F114" s="34">
        <v>0</v>
      </c>
      <c r="G114" s="34">
        <v>2.06E-2</v>
      </c>
      <c r="H114" s="34">
        <v>0</v>
      </c>
      <c r="I114" s="34">
        <v>8.4199999999999997E-2</v>
      </c>
      <c r="J114" s="34">
        <v>5.4699999999999999E-2</v>
      </c>
      <c r="K114" s="34">
        <v>0.1193</v>
      </c>
      <c r="L114" s="34">
        <v>7.7600000000000002E-2</v>
      </c>
      <c r="M114" s="34"/>
      <c r="N114" s="89">
        <f t="shared" si="54"/>
        <v>5.360890107295245E-2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4"/>
        <v>0.24962138941612183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0.24360000000000001</v>
      </c>
      <c r="E116" s="34">
        <v>0.37619999999999998</v>
      </c>
      <c r="F116" s="34">
        <v>0.65990000000000004</v>
      </c>
      <c r="G116" s="34">
        <v>0.7359</v>
      </c>
      <c r="H116" s="34">
        <v>0</v>
      </c>
      <c r="I116" s="34">
        <v>1.3616999999999999</v>
      </c>
      <c r="J116" s="34">
        <v>1.0116000000000001</v>
      </c>
      <c r="K116" s="34">
        <v>1.208</v>
      </c>
      <c r="L116" s="34">
        <v>1.6937</v>
      </c>
      <c r="M116" s="34"/>
      <c r="N116" s="89">
        <f t="shared" si="54"/>
        <v>0.74619776702091423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4"/>
        <v>7.2011029116552843E-3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6">SUM(C119:C121,C125:C126)</f>
        <v>0</v>
      </c>
      <c r="D118" s="354">
        <f t="shared" si="56"/>
        <v>3.4696452703</v>
      </c>
      <c r="E118" s="354">
        <f t="shared" si="56"/>
        <v>5.4074191741000011</v>
      </c>
      <c r="F118" s="354">
        <f t="shared" si="56"/>
        <v>5.4074191741000011</v>
      </c>
      <c r="G118" s="354">
        <f t="shared" si="56"/>
        <v>5.4074191741000011</v>
      </c>
      <c r="H118" s="354"/>
      <c r="I118" s="354">
        <f>SUM(I119:I121,I125:I126)</f>
        <v>5.9047028487000013</v>
      </c>
      <c r="J118" s="354">
        <f>SUM(J119:J121,J125:J126)</f>
        <v>5.4074191741000011</v>
      </c>
      <c r="K118" s="354">
        <f>SUM(K119:K121,K125:K126)</f>
        <v>5.4074191741000011</v>
      </c>
      <c r="L118" s="354">
        <f>SUM(L119:L121,L125:L126)</f>
        <v>5.4074191741000011</v>
      </c>
      <c r="M118" s="351"/>
      <c r="N118" s="352">
        <f t="shared" si="54"/>
        <v>5.1499409652436245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1.9171</v>
      </c>
      <c r="E119" s="34">
        <v>2.8936999999999999</v>
      </c>
      <c r="F119" s="34">
        <v>2.8936999999999999</v>
      </c>
      <c r="G119" s="34">
        <v>2.8936999999999999</v>
      </c>
      <c r="H119" s="34">
        <v>0</v>
      </c>
      <c r="I119" s="34">
        <v>3.1659000000000002</v>
      </c>
      <c r="J119" s="34">
        <v>2.8936999999999999</v>
      </c>
      <c r="K119" s="34">
        <v>2.8936999999999999</v>
      </c>
      <c r="L119" s="34">
        <v>2.8936999999999999</v>
      </c>
      <c r="M119" s="39"/>
      <c r="N119" s="89">
        <f t="shared" si="54"/>
        <v>2.7643338649129245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0.8126452703</v>
      </c>
      <c r="E120" s="39">
        <f t="shared" ref="E120:L120" si="57">E119*0.423893</f>
        <v>1.2266191741000001</v>
      </c>
      <c r="F120" s="39">
        <f t="shared" si="57"/>
        <v>1.2266191741000001</v>
      </c>
      <c r="G120" s="39">
        <f t="shared" si="57"/>
        <v>1.2266191741000001</v>
      </c>
      <c r="H120" s="39"/>
      <c r="I120" s="39">
        <f t="shared" si="57"/>
        <v>1.3420028487000002</v>
      </c>
      <c r="J120" s="39">
        <f t="shared" si="57"/>
        <v>1.2266191741000001</v>
      </c>
      <c r="K120" s="39">
        <f t="shared" si="57"/>
        <v>1.2266191741000001</v>
      </c>
      <c r="L120" s="39">
        <f t="shared" si="57"/>
        <v>1.2266191741000001</v>
      </c>
      <c r="M120" s="39"/>
      <c r="N120" s="89">
        <f t="shared" si="54"/>
        <v>1.1717817749995341</v>
      </c>
    </row>
    <row r="121" spans="1:14" x14ac:dyDescent="0.3">
      <c r="A121" s="280" t="s">
        <v>8</v>
      </c>
      <c r="B121" s="1" t="s">
        <v>35</v>
      </c>
      <c r="C121" s="43">
        <f t="shared" ref="C121:G121" si="58">SUM(C122:C124)</f>
        <v>0</v>
      </c>
      <c r="D121" s="43">
        <f t="shared" ref="D121" si="59">SUM(D122:D124)</f>
        <v>0.51089999999999991</v>
      </c>
      <c r="E121" s="43">
        <f t="shared" si="58"/>
        <v>0.93019999999999992</v>
      </c>
      <c r="F121" s="43">
        <f t="shared" si="58"/>
        <v>0.93019999999999992</v>
      </c>
      <c r="G121" s="43">
        <f t="shared" si="58"/>
        <v>0.93019999999999992</v>
      </c>
      <c r="H121" s="43"/>
      <c r="I121" s="43">
        <f>SUM(I122:I124)</f>
        <v>1.0071000000000001</v>
      </c>
      <c r="J121" s="43">
        <f t="shared" ref="J121:L121" si="60">SUM(J122:J124)</f>
        <v>0.93019999999999992</v>
      </c>
      <c r="K121" s="43">
        <f t="shared" si="60"/>
        <v>0.93019999999999992</v>
      </c>
      <c r="L121" s="43">
        <f t="shared" si="60"/>
        <v>0.93019999999999992</v>
      </c>
      <c r="M121" s="43"/>
      <c r="N121" s="75">
        <f t="shared" si="54"/>
        <v>0.8739202217016121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0.45629999999999998</v>
      </c>
      <c r="E122" s="34">
        <v>0.83089999999999997</v>
      </c>
      <c r="F122" s="34">
        <v>0.83089999999999997</v>
      </c>
      <c r="G122" s="34">
        <v>0.83089999999999997</v>
      </c>
      <c r="H122" s="34">
        <v>0</v>
      </c>
      <c r="I122" s="34">
        <v>0.90380000000000005</v>
      </c>
      <c r="J122" s="34">
        <v>0.83089999999999997</v>
      </c>
      <c r="K122" s="34">
        <v>0.83089999999999997</v>
      </c>
      <c r="L122" s="34">
        <v>0.83089999999999997</v>
      </c>
      <c r="M122" s="39"/>
      <c r="N122" s="89">
        <f t="shared" si="54"/>
        <v>0.7806973924531716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4.8399999999999999E-2</v>
      </c>
      <c r="E123" s="34">
        <v>8.8099999999999998E-2</v>
      </c>
      <c r="F123" s="34">
        <v>8.8099999999999998E-2</v>
      </c>
      <c r="G123" s="34">
        <v>8.8099999999999998E-2</v>
      </c>
      <c r="H123" s="34">
        <v>0</v>
      </c>
      <c r="I123" s="34">
        <v>9.1600000000000001E-2</v>
      </c>
      <c r="J123" s="34">
        <v>8.8099999999999998E-2</v>
      </c>
      <c r="K123" s="34">
        <v>8.8099999999999998E-2</v>
      </c>
      <c r="L123" s="34">
        <v>8.8099999999999998E-2</v>
      </c>
      <c r="M123" s="39"/>
      <c r="N123" s="89">
        <f t="shared" si="54"/>
        <v>8.2701633032554789E-2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6.1999999999999998E-3</v>
      </c>
      <c r="E124" s="34">
        <v>1.12E-2</v>
      </c>
      <c r="F124" s="34">
        <v>1.12E-2</v>
      </c>
      <c r="G124" s="34">
        <v>1.12E-2</v>
      </c>
      <c r="H124" s="34">
        <v>0</v>
      </c>
      <c r="I124" s="34">
        <v>1.17E-2</v>
      </c>
      <c r="J124" s="34">
        <v>1.12E-2</v>
      </c>
      <c r="K124" s="34">
        <v>1.12E-2</v>
      </c>
      <c r="L124" s="34">
        <v>1.12E-2</v>
      </c>
      <c r="M124" s="39"/>
      <c r="N124" s="89">
        <f t="shared" si="54"/>
        <v>1.0521196215885775E-2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0.1716</v>
      </c>
      <c r="E125" s="34">
        <v>0.2702</v>
      </c>
      <c r="F125" s="34">
        <v>0.2702</v>
      </c>
      <c r="G125" s="34">
        <v>0.2702</v>
      </c>
      <c r="H125" s="34">
        <v>0</v>
      </c>
      <c r="I125" s="34">
        <v>0.2949</v>
      </c>
      <c r="J125" s="34">
        <v>0.2702</v>
      </c>
      <c r="K125" s="34">
        <v>0.2702</v>
      </c>
      <c r="L125" s="34">
        <v>0.2702</v>
      </c>
      <c r="M125" s="39"/>
      <c r="N125" s="89">
        <f t="shared" si="54"/>
        <v>0.25708757966710094</v>
      </c>
    </row>
    <row r="126" spans="1:14" x14ac:dyDescent="0.3">
      <c r="A126" s="595"/>
      <c r="B126" t="s">
        <v>117</v>
      </c>
      <c r="C126" s="34">
        <v>0</v>
      </c>
      <c r="D126" s="34">
        <v>5.74E-2</v>
      </c>
      <c r="E126" s="34">
        <v>8.6699999999999999E-2</v>
      </c>
      <c r="F126" s="34">
        <v>8.6699999999999999E-2</v>
      </c>
      <c r="G126" s="34">
        <v>8.6699999999999999E-2</v>
      </c>
      <c r="H126" s="34">
        <v>0</v>
      </c>
      <c r="I126" s="34">
        <v>9.4799999999999995E-2</v>
      </c>
      <c r="J126" s="34">
        <v>8.6699999999999999E-2</v>
      </c>
      <c r="K126" s="34">
        <v>8.6699999999999999E-2</v>
      </c>
      <c r="L126" s="34">
        <v>8.6699999999999999E-2</v>
      </c>
      <c r="M126" s="39"/>
      <c r="N126" s="89">
        <f t="shared" si="54"/>
        <v>8.2817523962451789E-2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0.41339999999999999</v>
      </c>
      <c r="E127" s="354">
        <f t="shared" ref="E127:G127" si="61">SUM(E128:E130)</f>
        <v>0.52349999999999997</v>
      </c>
      <c r="F127" s="354">
        <f t="shared" si="61"/>
        <v>0.52349999999999997</v>
      </c>
      <c r="G127" s="354">
        <f t="shared" si="61"/>
        <v>0.52349999999999997</v>
      </c>
      <c r="H127" s="354"/>
      <c r="I127" s="354">
        <f>SUM(I128:I130)</f>
        <v>1.1244999999999998</v>
      </c>
      <c r="J127" s="354">
        <f t="shared" ref="J127:L127" si="62">SUM(J128:J130)</f>
        <v>0.52349999999999997</v>
      </c>
      <c r="K127" s="354">
        <f t="shared" si="62"/>
        <v>0.52349999999999997</v>
      </c>
      <c r="L127" s="354">
        <f t="shared" si="62"/>
        <v>0.52349999999999997</v>
      </c>
      <c r="M127" s="354"/>
      <c r="N127" s="352">
        <f t="shared" si="54"/>
        <v>0.51942979829502212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0.19700000000000001</v>
      </c>
      <c r="E128" s="34">
        <v>0.30709999999999998</v>
      </c>
      <c r="F128" s="34">
        <v>0.30709999999999998</v>
      </c>
      <c r="G128" s="34">
        <v>0.30709999999999998</v>
      </c>
      <c r="H128" s="34">
        <v>0</v>
      </c>
      <c r="I128" s="34">
        <v>0.33529999999999999</v>
      </c>
      <c r="J128" s="34">
        <v>0.30709999999999998</v>
      </c>
      <c r="K128" s="34">
        <v>0.30709999999999998</v>
      </c>
      <c r="L128" s="34">
        <v>0.30709999999999998</v>
      </c>
      <c r="M128" s="39"/>
      <c r="N128" s="89">
        <f t="shared" si="54"/>
        <v>0.29246965557152965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0.21640000000000001</v>
      </c>
      <c r="E129" s="34">
        <v>0.21640000000000001</v>
      </c>
      <c r="F129" s="34">
        <v>0.21640000000000001</v>
      </c>
      <c r="G129" s="34">
        <v>0.21640000000000001</v>
      </c>
      <c r="H129" s="34">
        <v>0</v>
      </c>
      <c r="I129" s="34">
        <v>0.21640000000000001</v>
      </c>
      <c r="J129" s="34">
        <v>0.21640000000000001</v>
      </c>
      <c r="K129" s="34">
        <v>0.21640000000000001</v>
      </c>
      <c r="L129" s="34">
        <v>0.21640000000000001</v>
      </c>
      <c r="M129" s="39"/>
      <c r="N129" s="89">
        <f t="shared" si="54"/>
        <v>0.21640000000000004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4"/>
        <v>1.0560142723492439E-2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4"/>
        <v>1.0560142723492439E-2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3">SUM(E133:E134)</f>
        <v>0</v>
      </c>
      <c r="F132" s="354">
        <f t="shared" si="63"/>
        <v>0</v>
      </c>
      <c r="G132" s="354">
        <f t="shared" si="63"/>
        <v>0</v>
      </c>
      <c r="H132" s="354"/>
      <c r="I132" s="354">
        <f t="shared" si="63"/>
        <v>0</v>
      </c>
      <c r="J132" s="354">
        <f t="shared" si="63"/>
        <v>0</v>
      </c>
      <c r="K132" s="354">
        <f t="shared" si="63"/>
        <v>0</v>
      </c>
      <c r="L132" s="354">
        <f t="shared" si="63"/>
        <v>0</v>
      </c>
      <c r="M132" s="354"/>
      <c r="N132" s="352">
        <f t="shared" si="54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4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4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4">SUM(E136:E139)</f>
        <v>0</v>
      </c>
      <c r="F135" s="354">
        <f t="shared" si="64"/>
        <v>0</v>
      </c>
      <c r="G135" s="354">
        <f t="shared" si="64"/>
        <v>0</v>
      </c>
      <c r="H135" s="354"/>
      <c r="I135" s="354">
        <f t="shared" si="64"/>
        <v>0</v>
      </c>
      <c r="J135" s="354">
        <f t="shared" si="64"/>
        <v>0</v>
      </c>
      <c r="K135" s="354">
        <f>SUM(K136:K139)</f>
        <v>0</v>
      </c>
      <c r="L135" s="354">
        <f t="shared" si="64"/>
        <v>0</v>
      </c>
      <c r="M135" s="354"/>
      <c r="N135" s="352">
        <f t="shared" si="54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4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4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4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4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5">SUM(C143,C145)</f>
        <v>0</v>
      </c>
      <c r="D140" s="354">
        <f t="shared" si="65"/>
        <v>0.45717051202988046</v>
      </c>
      <c r="E140" s="354">
        <f t="shared" si="65"/>
        <v>0.66053593614233896</v>
      </c>
      <c r="F140" s="354">
        <f t="shared" si="65"/>
        <v>0.72735140579033897</v>
      </c>
      <c r="G140" s="354">
        <f t="shared" si="65"/>
        <v>0.74228696468633892</v>
      </c>
      <c r="H140" s="354"/>
      <c r="I140" s="354">
        <f t="shared" si="65"/>
        <v>0.92728686864521159</v>
      </c>
      <c r="J140" s="354">
        <f t="shared" si="65"/>
        <v>0.832356963086339</v>
      </c>
      <c r="K140" s="354">
        <f t="shared" si="65"/>
        <v>0.88019852574233903</v>
      </c>
      <c r="L140" s="354">
        <f t="shared" si="65"/>
        <v>0.96671098038233905</v>
      </c>
      <c r="M140" s="354"/>
      <c r="N140" s="352">
        <f t="shared" si="54"/>
        <v>0.72942872108420131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4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6">SUM(C135,C132,C127,C118,C111)+C141</f>
        <v>0</v>
      </c>
      <c r="D142" s="360">
        <f t="shared" si="66"/>
        <v>5.3741772703000006</v>
      </c>
      <c r="E142" s="360">
        <f t="shared" si="66"/>
        <v>7.7647991741000011</v>
      </c>
      <c r="F142" s="360">
        <f t="shared" si="66"/>
        <v>8.5502351741000009</v>
      </c>
      <c r="G142" s="360">
        <f t="shared" si="66"/>
        <v>8.7258071741000016</v>
      </c>
      <c r="H142" s="360">
        <f t="shared" si="66"/>
        <v>0</v>
      </c>
      <c r="I142" s="360">
        <f t="shared" si="66"/>
        <v>10.9005368487</v>
      </c>
      <c r="J142" s="360">
        <f t="shared" si="66"/>
        <v>9.7846071741000014</v>
      </c>
      <c r="K142" s="360">
        <f t="shared" si="66"/>
        <v>10.346999174100002</v>
      </c>
      <c r="L142" s="360">
        <f t="shared" si="66"/>
        <v>11.363979174100002</v>
      </c>
      <c r="M142" s="361"/>
      <c r="N142" s="362">
        <f t="shared" si="54"/>
        <v>8.5746546419829013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7">SUM(C144:C144)</f>
        <v>0</v>
      </c>
      <c r="D143" s="354">
        <f t="shared" si="67"/>
        <v>0.11196023507215992</v>
      </c>
      <c r="E143" s="354">
        <f t="shared" si="67"/>
        <v>0.16176406119402534</v>
      </c>
      <c r="F143" s="354">
        <f t="shared" si="67"/>
        <v>0.17812704938202534</v>
      </c>
      <c r="G143" s="354">
        <f t="shared" si="67"/>
        <v>0.18178474085802535</v>
      </c>
      <c r="H143" s="354"/>
      <c r="I143" s="354">
        <f t="shared" si="67"/>
        <v>0.22709088416896711</v>
      </c>
      <c r="J143" s="354">
        <f t="shared" si="67"/>
        <v>0.20384272125802533</v>
      </c>
      <c r="K143" s="354">
        <f t="shared" si="67"/>
        <v>0.21555903379402536</v>
      </c>
      <c r="L143" s="354">
        <f t="shared" si="67"/>
        <v>0.23674577813402536</v>
      </c>
      <c r="M143" s="354"/>
      <c r="N143" s="352">
        <f t="shared" si="54"/>
        <v>0.17863578015642978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8">0.020833*D142</f>
        <v>0.11196023507215992</v>
      </c>
      <c r="E144" s="246">
        <f t="shared" si="68"/>
        <v>0.16176406119402534</v>
      </c>
      <c r="F144" s="246">
        <f t="shared" si="68"/>
        <v>0.17812704938202534</v>
      </c>
      <c r="G144" s="246">
        <f t="shared" si="68"/>
        <v>0.18178474085802535</v>
      </c>
      <c r="H144" s="34"/>
      <c r="I144" s="246">
        <f t="shared" si="68"/>
        <v>0.22709088416896711</v>
      </c>
      <c r="J144" s="246">
        <f t="shared" si="68"/>
        <v>0.20384272125802533</v>
      </c>
      <c r="K144" s="246">
        <f t="shared" si="68"/>
        <v>0.21555903379402536</v>
      </c>
      <c r="L144" s="246">
        <f t="shared" si="68"/>
        <v>0.23674577813402536</v>
      </c>
      <c r="M144" s="39"/>
      <c r="N144" s="246">
        <f t="shared" si="54"/>
        <v>0.17863578015642978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0.34521027695772055</v>
      </c>
      <c r="E145" s="354">
        <f t="shared" ref="E145:L145" si="69">SUM(E146,E147)</f>
        <v>0.49877187494831365</v>
      </c>
      <c r="F145" s="354">
        <f t="shared" si="69"/>
        <v>0.54922435640831369</v>
      </c>
      <c r="G145" s="354">
        <f t="shared" si="69"/>
        <v>0.56050222382831361</v>
      </c>
      <c r="H145" s="354"/>
      <c r="I145" s="354">
        <f t="shared" si="69"/>
        <v>0.70019598447624454</v>
      </c>
      <c r="J145" s="354">
        <f t="shared" si="69"/>
        <v>0.62851424182831361</v>
      </c>
      <c r="K145" s="354">
        <f t="shared" si="69"/>
        <v>0.66463949194831362</v>
      </c>
      <c r="L145" s="354">
        <f t="shared" si="69"/>
        <v>0.72996520224831363</v>
      </c>
      <c r="M145" s="354"/>
      <c r="N145" s="352">
        <f t="shared" si="54"/>
        <v>0.55079294092777165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0">D144</f>
        <v>0.11196023507215992</v>
      </c>
      <c r="E146" s="39">
        <f>E144</f>
        <v>0.16176406119402534</v>
      </c>
      <c r="F146" s="39">
        <f t="shared" si="70"/>
        <v>0.17812704938202534</v>
      </c>
      <c r="G146" s="39">
        <f t="shared" si="70"/>
        <v>0.18178474085802535</v>
      </c>
      <c r="H146" s="39"/>
      <c r="I146" s="39">
        <f t="shared" si="70"/>
        <v>0.22709088416896711</v>
      </c>
      <c r="J146" s="39">
        <f t="shared" si="70"/>
        <v>0.20384272125802533</v>
      </c>
      <c r="K146" s="39">
        <f t="shared" si="70"/>
        <v>0.21555903379402536</v>
      </c>
      <c r="L146" s="39">
        <f t="shared" si="70"/>
        <v>0.23674577813402536</v>
      </c>
      <c r="M146" s="39"/>
      <c r="N146" s="39">
        <f t="shared" si="54"/>
        <v>0.17863578015642978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1">0.043402*D142</f>
        <v>0.23325004188556064</v>
      </c>
      <c r="E147" s="246">
        <f t="shared" si="71"/>
        <v>0.33700781375428829</v>
      </c>
      <c r="F147" s="246">
        <f t="shared" si="71"/>
        <v>0.37109730702628829</v>
      </c>
      <c r="G147" s="246">
        <f t="shared" si="71"/>
        <v>0.37871748297028829</v>
      </c>
      <c r="H147" s="34"/>
      <c r="I147" s="246">
        <f t="shared" si="71"/>
        <v>0.47310510030727743</v>
      </c>
      <c r="J147" s="246">
        <f t="shared" si="71"/>
        <v>0.42467152057028829</v>
      </c>
      <c r="K147" s="246">
        <f t="shared" si="71"/>
        <v>0.44908045815428832</v>
      </c>
      <c r="L147" s="246">
        <f t="shared" si="71"/>
        <v>0.49321942411428832</v>
      </c>
      <c r="M147" s="39"/>
      <c r="N147" s="246">
        <f t="shared" si="54"/>
        <v>0.37215716077134187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2.18E-2</v>
      </c>
      <c r="E148" s="509">
        <v>2.18E-2</v>
      </c>
      <c r="F148" s="509">
        <v>2.18E-2</v>
      </c>
      <c r="G148" s="509">
        <v>2.18E-2</v>
      </c>
      <c r="H148" s="509">
        <v>0</v>
      </c>
      <c r="I148" s="509">
        <v>2.18E-2</v>
      </c>
      <c r="J148" s="509">
        <v>2.18E-2</v>
      </c>
      <c r="K148" s="509">
        <v>2.18E-2</v>
      </c>
      <c r="L148" s="509">
        <v>2.18E-2</v>
      </c>
      <c r="M148" s="367"/>
      <c r="N148" s="368">
        <f t="shared" si="54"/>
        <v>2.18E-2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2">SUM(D140,D142,D148)</f>
        <v>5.8531477823298808</v>
      </c>
      <c r="E149" s="340">
        <f t="shared" si="72"/>
        <v>8.4471351102423409</v>
      </c>
      <c r="F149" s="340">
        <f t="shared" si="72"/>
        <v>9.2993865798903403</v>
      </c>
      <c r="G149" s="340">
        <f t="shared" si="72"/>
        <v>9.489894138786342</v>
      </c>
      <c r="H149" s="340">
        <f t="shared" si="72"/>
        <v>0</v>
      </c>
      <c r="I149" s="340">
        <f t="shared" si="72"/>
        <v>11.849623717345212</v>
      </c>
      <c r="J149" s="340">
        <f t="shared" si="72"/>
        <v>10.638764137186341</v>
      </c>
      <c r="K149" s="340">
        <f t="shared" si="72"/>
        <v>11.248997699842342</v>
      </c>
      <c r="L149" s="340">
        <f t="shared" si="72"/>
        <v>12.352490154482343</v>
      </c>
      <c r="M149" s="369"/>
      <c r="N149" s="467">
        <f t="shared" si="54"/>
        <v>9.325883363067101</v>
      </c>
      <c r="O149" t="s">
        <v>401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0.34043597861602082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140</v>
      </c>
      <c r="F155" s="1">
        <v>0</v>
      </c>
      <c r="G155" s="1">
        <v>75</v>
      </c>
      <c r="H155" s="1">
        <v>0</v>
      </c>
      <c r="I155" s="1">
        <v>0</v>
      </c>
      <c r="J155" s="1">
        <v>51</v>
      </c>
      <c r="K155" s="1">
        <v>14</v>
      </c>
      <c r="L155" s="1">
        <v>66</v>
      </c>
      <c r="N155" s="1">
        <f>SUM(C155:L155)</f>
        <v>368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189766.66</v>
      </c>
      <c r="E157" s="505">
        <v>919082.81</v>
      </c>
      <c r="F157" s="504">
        <v>0</v>
      </c>
      <c r="G157" s="505">
        <v>340772.77</v>
      </c>
      <c r="H157" s="504">
        <v>0</v>
      </c>
      <c r="I157" s="502">
        <v>0</v>
      </c>
      <c r="J157" s="505">
        <v>292479.11</v>
      </c>
      <c r="K157" s="505">
        <v>66992.990000000005</v>
      </c>
      <c r="L157" s="505">
        <v>296587.36</v>
      </c>
      <c r="M157" s="342"/>
      <c r="N157" s="344">
        <f>SUM(C157:L157)</f>
        <v>2111382.23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1.0960319999999999</v>
      </c>
      <c r="D159" s="354">
        <f>SUM(D160:D164)</f>
        <v>1.4752320000000001</v>
      </c>
      <c r="E159" s="354">
        <f t="shared" ref="E159:G159" si="73">SUM(E160:E164)</f>
        <v>1.80928</v>
      </c>
      <c r="F159" s="354">
        <f t="shared" si="73"/>
        <v>0</v>
      </c>
      <c r="G159" s="354">
        <f t="shared" si="73"/>
        <v>2.8310880000000003</v>
      </c>
      <c r="H159" s="354"/>
      <c r="I159" s="354"/>
      <c r="J159" s="354">
        <f>SUM(J160:J164)</f>
        <v>3.7776879999999999</v>
      </c>
      <c r="K159" s="354">
        <f>SUM(K160:K164)</f>
        <v>4.4294200000000004</v>
      </c>
      <c r="L159" s="354">
        <f t="shared" ref="L159" si="74">SUM(L160:L164)</f>
        <v>5.9297639999999996</v>
      </c>
      <c r="M159" s="354"/>
      <c r="N159" s="352">
        <f>(C159*$C$157+D159*$D$157+E159*$E$157+F159*$F$157+G159*$G$157+H159*$H$157+I159*$I$157+J159*$J$157+K159*$K$157+L159*$L$157)/$N$157</f>
        <v>2.8768649923984442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3.4291</v>
      </c>
      <c r="M160" s="34"/>
      <c r="N160" s="89">
        <f t="shared" ref="N160:N197" si="75">(C160*$C$157+D160*$D$157+E160*$E$157+F160*$F$157+G160*$G$157+H160*$H$157+I160*$I$157+J160*$J$157+K160*$K$157+L160*$L$157)/$N$157</f>
        <v>1.7638102643565396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76">D160*0.04</f>
        <v>3.9731999999999996E-2</v>
      </c>
      <c r="E161" s="39">
        <f t="shared" si="76"/>
        <v>4.5780000000000001E-2</v>
      </c>
      <c r="F161" s="39">
        <f t="shared" si="76"/>
        <v>0</v>
      </c>
      <c r="G161" s="39">
        <f t="shared" si="76"/>
        <v>6.8788000000000002E-2</v>
      </c>
      <c r="H161" s="39"/>
      <c r="I161" s="39"/>
      <c r="J161" s="39">
        <f t="shared" si="76"/>
        <v>9.5787999999999998E-2</v>
      </c>
      <c r="K161" s="39">
        <f t="shared" si="76"/>
        <v>0.10512000000000001</v>
      </c>
      <c r="L161" s="39">
        <f t="shared" si="76"/>
        <v>0.13716400000000001</v>
      </c>
      <c r="M161" s="34"/>
      <c r="N161" s="89">
        <f t="shared" si="75"/>
        <v>7.0552410574261579E-2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2.3599999999999999E-2</v>
      </c>
      <c r="E162" s="34">
        <v>3.56E-2</v>
      </c>
      <c r="F162" s="34">
        <v>0</v>
      </c>
      <c r="G162" s="34">
        <v>2.5600000000000001E-2</v>
      </c>
      <c r="H162" s="34">
        <v>0</v>
      </c>
      <c r="I162" s="34">
        <v>0</v>
      </c>
      <c r="J162" s="34">
        <v>6.7799999999999999E-2</v>
      </c>
      <c r="K162" s="34">
        <v>0.13139999999999999</v>
      </c>
      <c r="L162" s="34">
        <v>5.7200000000000001E-2</v>
      </c>
      <c r="M162" s="34"/>
      <c r="N162" s="89">
        <f t="shared" si="75"/>
        <v>4.3345720334114969E-2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5"/>
        <v>0.24854521582716926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0.25380000000000003</v>
      </c>
      <c r="E164" s="34">
        <v>0.36899999999999999</v>
      </c>
      <c r="F164" s="34">
        <v>0</v>
      </c>
      <c r="G164" s="34">
        <v>0.7671</v>
      </c>
      <c r="H164" s="34">
        <v>0</v>
      </c>
      <c r="I164" s="34">
        <v>0</v>
      </c>
      <c r="J164" s="34">
        <v>0.92249999999999999</v>
      </c>
      <c r="K164" s="34">
        <v>1.268</v>
      </c>
      <c r="L164" s="34">
        <v>1.9559</v>
      </c>
      <c r="M164" s="34"/>
      <c r="N164" s="89">
        <f t="shared" si="75"/>
        <v>0.75061138130635874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7">SUM(C167:C169,C173:C174)</f>
        <v>3.5711376141</v>
      </c>
      <c r="D166" s="354">
        <f t="shared" si="77"/>
        <v>3.5711376141</v>
      </c>
      <c r="E166" s="354">
        <f t="shared" si="77"/>
        <v>5.5653500790999999</v>
      </c>
      <c r="F166" s="354">
        <f t="shared" si="77"/>
        <v>0</v>
      </c>
      <c r="G166" s="354">
        <f t="shared" si="77"/>
        <v>5.5653500790999999</v>
      </c>
      <c r="H166" s="354"/>
      <c r="I166" s="354"/>
      <c r="J166" s="354">
        <f>SUM(J167:J169,J173:J174)</f>
        <v>5.5653500790999999</v>
      </c>
      <c r="K166" s="354">
        <f>SUM(K167:K169,K173:K174)</f>
        <v>5.5653500790999999</v>
      </c>
      <c r="L166" s="354">
        <f>SUM(L167:L169,L173:L174)</f>
        <v>5.5653500790999999</v>
      </c>
      <c r="M166" s="351"/>
      <c r="N166" s="352">
        <f t="shared" si="75"/>
        <v>5.3807302119542371</v>
      </c>
    </row>
    <row r="167" spans="1:14" x14ac:dyDescent="0.3">
      <c r="A167" s="2" t="s">
        <v>115</v>
      </c>
      <c r="B167" t="s">
        <v>114</v>
      </c>
      <c r="C167" s="34">
        <v>1.9737</v>
      </c>
      <c r="D167" s="34">
        <v>1.9737</v>
      </c>
      <c r="E167" s="34">
        <v>2.9786999999999999</v>
      </c>
      <c r="F167" s="34">
        <v>0</v>
      </c>
      <c r="G167" s="34">
        <v>2.9786999999999999</v>
      </c>
      <c r="H167" s="34">
        <v>0</v>
      </c>
      <c r="I167" s="34">
        <v>0</v>
      </c>
      <c r="J167" s="34">
        <v>2.9786999999999999</v>
      </c>
      <c r="K167" s="34">
        <v>2.9786999999999999</v>
      </c>
      <c r="L167" s="34">
        <v>2.9786999999999999</v>
      </c>
      <c r="M167" s="39"/>
      <c r="N167" s="89">
        <f t="shared" si="75"/>
        <v>2.8856592785433266</v>
      </c>
    </row>
    <row r="168" spans="1:14" x14ac:dyDescent="0.3">
      <c r="A168" s="2" t="s">
        <v>116</v>
      </c>
      <c r="B168" t="s">
        <v>117</v>
      </c>
      <c r="C168" s="39">
        <f>C167*0.423893</f>
        <v>0.83663761410000004</v>
      </c>
      <c r="D168" s="39">
        <f>D167*0.423893</f>
        <v>0.83663761410000004</v>
      </c>
      <c r="E168" s="39">
        <f t="shared" ref="E168:G168" si="78">E167*0.423893</f>
        <v>1.2626500790999999</v>
      </c>
      <c r="F168" s="39">
        <f t="shared" si="78"/>
        <v>0</v>
      </c>
      <c r="G168" s="39">
        <f t="shared" si="78"/>
        <v>1.2626500790999999</v>
      </c>
      <c r="H168" s="39"/>
      <c r="I168" s="39"/>
      <c r="J168" s="39">
        <f t="shared" ref="J168:L168" si="79">J167*0.423893</f>
        <v>1.2626500790999999</v>
      </c>
      <c r="K168" s="39">
        <f t="shared" si="79"/>
        <v>1.2626500790999999</v>
      </c>
      <c r="L168" s="39">
        <f t="shared" si="79"/>
        <v>1.2626500790999999</v>
      </c>
      <c r="M168" s="39"/>
      <c r="N168" s="89">
        <f t="shared" si="75"/>
        <v>1.2232107685595661</v>
      </c>
    </row>
    <row r="169" spans="1:14" x14ac:dyDescent="0.3">
      <c r="A169" s="280" t="s">
        <v>8</v>
      </c>
      <c r="B169" s="1" t="s">
        <v>35</v>
      </c>
      <c r="C169" s="43">
        <f t="shared" ref="C169:E169" si="80">SUM(C170:C172)</f>
        <v>0.52510000000000001</v>
      </c>
      <c r="D169" s="43">
        <f t="shared" si="80"/>
        <v>0.52510000000000001</v>
      </c>
      <c r="E169" s="43">
        <f t="shared" si="80"/>
        <v>0.95669999999999999</v>
      </c>
      <c r="F169" s="43">
        <f t="shared" ref="F169:G169" si="81">SUM(F170:F172)</f>
        <v>0</v>
      </c>
      <c r="G169" s="43">
        <f t="shared" si="81"/>
        <v>0.95669999999999999</v>
      </c>
      <c r="H169" s="43"/>
      <c r="I169" s="43"/>
      <c r="J169" s="43">
        <f t="shared" ref="J169:L169" si="82">SUM(J170:J172)</f>
        <v>0.95669999999999999</v>
      </c>
      <c r="K169" s="43">
        <f t="shared" si="82"/>
        <v>0.95669999999999999</v>
      </c>
      <c r="L169" s="43">
        <f t="shared" si="82"/>
        <v>0.95669999999999999</v>
      </c>
      <c r="M169" s="43"/>
      <c r="N169" s="75">
        <f t="shared" si="75"/>
        <v>0.91674340758139272</v>
      </c>
    </row>
    <row r="170" spans="1:14" x14ac:dyDescent="0.3">
      <c r="A170" s="2" t="s">
        <v>9</v>
      </c>
      <c r="B170" t="s">
        <v>108</v>
      </c>
      <c r="C170" s="34">
        <v>0.46910000000000002</v>
      </c>
      <c r="D170" s="34">
        <v>0.46910000000000002</v>
      </c>
      <c r="E170" s="34">
        <v>0.85460000000000003</v>
      </c>
      <c r="F170" s="34">
        <v>0</v>
      </c>
      <c r="G170" s="34">
        <v>0.85460000000000003</v>
      </c>
      <c r="H170" s="34">
        <v>0</v>
      </c>
      <c r="I170" s="34">
        <v>0</v>
      </c>
      <c r="J170" s="34">
        <v>0.85460000000000003</v>
      </c>
      <c r="K170" s="34">
        <v>0.85460000000000003</v>
      </c>
      <c r="L170" s="34">
        <v>0.85460000000000003</v>
      </c>
      <c r="M170" s="39"/>
      <c r="N170" s="89">
        <f t="shared" si="75"/>
        <v>0.81891124565020146</v>
      </c>
    </row>
    <row r="171" spans="1:14" x14ac:dyDescent="0.3">
      <c r="A171" s="2" t="s">
        <v>10</v>
      </c>
      <c r="B171" t="s">
        <v>109</v>
      </c>
      <c r="C171" s="34">
        <v>4.9700000000000001E-2</v>
      </c>
      <c r="D171" s="34">
        <v>4.9700000000000001E-2</v>
      </c>
      <c r="E171" s="34">
        <v>9.06E-2</v>
      </c>
      <c r="F171" s="34">
        <v>0</v>
      </c>
      <c r="G171" s="34">
        <v>9.06E-2</v>
      </c>
      <c r="H171" s="34">
        <v>0</v>
      </c>
      <c r="I171" s="34">
        <v>0</v>
      </c>
      <c r="J171" s="34">
        <v>9.06E-2</v>
      </c>
      <c r="K171" s="34">
        <v>9.06E-2</v>
      </c>
      <c r="L171" s="34">
        <v>9.06E-2</v>
      </c>
      <c r="M171" s="39"/>
      <c r="N171" s="89">
        <f t="shared" si="75"/>
        <v>8.6813566659126443E-2</v>
      </c>
    </row>
    <row r="172" spans="1:14" x14ac:dyDescent="0.3">
      <c r="A172" s="2" t="s">
        <v>11</v>
      </c>
      <c r="B172" t="s">
        <v>110</v>
      </c>
      <c r="C172" s="34">
        <v>6.3E-3</v>
      </c>
      <c r="D172" s="34">
        <v>6.3E-3</v>
      </c>
      <c r="E172" s="34">
        <v>1.15E-2</v>
      </c>
      <c r="F172" s="34">
        <v>0</v>
      </c>
      <c r="G172" s="34">
        <v>1.15E-2</v>
      </c>
      <c r="H172" s="34">
        <v>0</v>
      </c>
      <c r="I172" s="34">
        <v>0</v>
      </c>
      <c r="J172" s="34">
        <v>1.15E-2</v>
      </c>
      <c r="K172" s="34">
        <v>1.15E-2</v>
      </c>
      <c r="L172" s="34">
        <v>1.15E-2</v>
      </c>
      <c r="M172" s="39"/>
      <c r="N172" s="89">
        <f t="shared" si="75"/>
        <v>1.1018595272064974E-2</v>
      </c>
    </row>
    <row r="173" spans="1:14" x14ac:dyDescent="0.3">
      <c r="A173" s="595" t="s">
        <v>14</v>
      </c>
      <c r="B173" t="s">
        <v>118</v>
      </c>
      <c r="C173" s="34">
        <v>0.17660000000000001</v>
      </c>
      <c r="D173" s="34">
        <v>0.17660000000000001</v>
      </c>
      <c r="E173" s="34">
        <v>0.27810000000000001</v>
      </c>
      <c r="F173" s="34">
        <v>0</v>
      </c>
      <c r="G173" s="34">
        <v>0.27810000000000001</v>
      </c>
      <c r="H173" s="34">
        <v>0</v>
      </c>
      <c r="I173" s="34">
        <v>0</v>
      </c>
      <c r="J173" s="34">
        <v>0.27810000000000001</v>
      </c>
      <c r="K173" s="34">
        <v>0.27810000000000001</v>
      </c>
      <c r="L173" s="34">
        <v>0.27810000000000001</v>
      </c>
      <c r="M173" s="39"/>
      <c r="N173" s="89">
        <f t="shared" si="75"/>
        <v>0.26870335002203743</v>
      </c>
    </row>
    <row r="174" spans="1:14" x14ac:dyDescent="0.3">
      <c r="A174" s="595"/>
      <c r="B174" t="s">
        <v>117</v>
      </c>
      <c r="C174" s="34">
        <v>5.91E-2</v>
      </c>
      <c r="D174" s="34">
        <v>5.91E-2</v>
      </c>
      <c r="E174" s="34">
        <v>8.9200000000000002E-2</v>
      </c>
      <c r="F174" s="34">
        <v>0</v>
      </c>
      <c r="G174" s="34">
        <v>8.9200000000000002E-2</v>
      </c>
      <c r="H174" s="34">
        <v>0</v>
      </c>
      <c r="I174" s="34">
        <v>0</v>
      </c>
      <c r="J174" s="34">
        <v>8.9200000000000002E-2</v>
      </c>
      <c r="K174" s="34">
        <v>8.9200000000000002E-2</v>
      </c>
      <c r="L174" s="34">
        <v>8.9200000000000002E-2</v>
      </c>
      <c r="M174" s="39"/>
      <c r="N174" s="89">
        <f t="shared" si="75"/>
        <v>8.6413407247914562E-2</v>
      </c>
    </row>
    <row r="175" spans="1:14" x14ac:dyDescent="0.3">
      <c r="A175" s="349">
        <v>6</v>
      </c>
      <c r="B175" s="350" t="s">
        <v>42</v>
      </c>
      <c r="C175" s="354">
        <f>SUM(C176:C177)</f>
        <v>0.40110000000000001</v>
      </c>
      <c r="D175" s="354">
        <f>SUM(D176:D177)</f>
        <v>0.40110000000000001</v>
      </c>
      <c r="E175" s="354">
        <f t="shared" ref="E175:G175" si="83">SUM(E176:E177)</f>
        <v>0.51429999999999998</v>
      </c>
      <c r="F175" s="354">
        <f t="shared" si="83"/>
        <v>0</v>
      </c>
      <c r="G175" s="354">
        <f t="shared" si="83"/>
        <v>0.51429999999999998</v>
      </c>
      <c r="H175" s="354"/>
      <c r="I175" s="354"/>
      <c r="J175" s="354">
        <f t="shared" ref="J175:L175" si="84">SUM(J176:J177)</f>
        <v>0.51429999999999998</v>
      </c>
      <c r="K175" s="354">
        <f t="shared" si="84"/>
        <v>0.51429999999999998</v>
      </c>
      <c r="L175" s="354">
        <f t="shared" si="84"/>
        <v>0.51429999999999998</v>
      </c>
      <c r="M175" s="354"/>
      <c r="N175" s="352">
        <f t="shared" si="75"/>
        <v>0.50382018938418371</v>
      </c>
    </row>
    <row r="176" spans="1:14" x14ac:dyDescent="0.3">
      <c r="A176" s="2" t="s">
        <v>15</v>
      </c>
      <c r="B176" t="s">
        <v>43</v>
      </c>
      <c r="C176" s="34">
        <v>0.20280000000000001</v>
      </c>
      <c r="D176" s="34">
        <v>0.20280000000000001</v>
      </c>
      <c r="E176" s="34">
        <v>0.316</v>
      </c>
      <c r="F176" s="34">
        <v>0</v>
      </c>
      <c r="G176" s="34">
        <v>0.316</v>
      </c>
      <c r="H176" s="34">
        <v>0</v>
      </c>
      <c r="I176" s="34">
        <v>0</v>
      </c>
      <c r="J176" s="34">
        <v>0.316</v>
      </c>
      <c r="K176" s="34">
        <v>0.316</v>
      </c>
      <c r="L176" s="34">
        <v>0.316</v>
      </c>
      <c r="M176" s="39"/>
      <c r="N176" s="89">
        <f t="shared" si="75"/>
        <v>0.30552018938418357</v>
      </c>
    </row>
    <row r="177" spans="1:16" x14ac:dyDescent="0.3">
      <c r="A177" s="2" t="s">
        <v>16</v>
      </c>
      <c r="B177" t="s">
        <v>44</v>
      </c>
      <c r="C177" s="34">
        <v>0.1983</v>
      </c>
      <c r="D177" s="34">
        <v>0.1983</v>
      </c>
      <c r="E177" s="34">
        <v>0.1983</v>
      </c>
      <c r="F177" s="34">
        <v>0</v>
      </c>
      <c r="G177" s="34">
        <v>0.1983</v>
      </c>
      <c r="H177" s="34">
        <v>0</v>
      </c>
      <c r="I177" s="34">
        <v>0</v>
      </c>
      <c r="J177" s="34">
        <v>0.1983</v>
      </c>
      <c r="K177" s="34">
        <v>0.1983</v>
      </c>
      <c r="L177" s="34">
        <v>0.1983</v>
      </c>
      <c r="M177" s="39"/>
      <c r="N177" s="89">
        <f t="shared" si="75"/>
        <v>0.19830000000000003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5">SUM(E181:E182)</f>
        <v>0</v>
      </c>
      <c r="F180" s="354">
        <f t="shared" si="85"/>
        <v>0</v>
      </c>
      <c r="G180" s="354">
        <f t="shared" si="85"/>
        <v>0</v>
      </c>
      <c r="H180" s="354"/>
      <c r="I180" s="354"/>
      <c r="J180" s="354">
        <f t="shared" si="85"/>
        <v>0</v>
      </c>
      <c r="K180" s="354">
        <f t="shared" si="85"/>
        <v>0</v>
      </c>
      <c r="L180" s="354">
        <f t="shared" si="85"/>
        <v>0</v>
      </c>
      <c r="M180" s="354"/>
      <c r="N180" s="352">
        <f t="shared" si="7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6">SUM(E184:E187)</f>
        <v>0</v>
      </c>
      <c r="F183" s="354">
        <f t="shared" si="86"/>
        <v>0</v>
      </c>
      <c r="G183" s="354">
        <f t="shared" si="86"/>
        <v>0</v>
      </c>
      <c r="H183" s="354"/>
      <c r="I183" s="354"/>
      <c r="J183" s="354">
        <f t="shared" si="86"/>
        <v>0</v>
      </c>
      <c r="K183" s="354">
        <f t="shared" si="86"/>
        <v>0</v>
      </c>
      <c r="L183" s="354">
        <f t="shared" si="86"/>
        <v>0</v>
      </c>
      <c r="M183" s="354"/>
      <c r="N183" s="352">
        <f t="shared" si="7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7">SUM(C191,C193)</f>
        <v>0.43114755953225886</v>
      </c>
      <c r="D188" s="354">
        <f t="shared" si="87"/>
        <v>0.46340534513225884</v>
      </c>
      <c r="E188" s="354">
        <f t="shared" si="87"/>
        <v>0.67109550396887885</v>
      </c>
      <c r="F188" s="354">
        <f t="shared" si="87"/>
        <v>0</v>
      </c>
      <c r="G188" s="354">
        <f t="shared" si="87"/>
        <v>0.75801866691287889</v>
      </c>
      <c r="H188" s="354"/>
      <c r="I188" s="354"/>
      <c r="J188" s="354">
        <f>SUM(J191,J193)</f>
        <v>0.83854403571287883</v>
      </c>
      <c r="K188" s="354">
        <f>SUM(K191,K193)</f>
        <v>0.89398557348887886</v>
      </c>
      <c r="L188" s="354">
        <f>SUM(L191,L193)</f>
        <v>1.0216168368808789</v>
      </c>
      <c r="M188" s="354"/>
      <c r="N188" s="352">
        <f t="shared" si="75"/>
        <v>0.7453160847144078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8">SUM(C183,C180,C175,C166,C159)+C189</f>
        <v>5.0682696141000001</v>
      </c>
      <c r="D190" s="360">
        <f t="shared" si="88"/>
        <v>5.4474696141000001</v>
      </c>
      <c r="E190" s="360">
        <f t="shared" si="88"/>
        <v>7.8889300791000005</v>
      </c>
      <c r="F190" s="360">
        <f t="shared" si="88"/>
        <v>0</v>
      </c>
      <c r="G190" s="360">
        <f t="shared" si="88"/>
        <v>8.9107380790999997</v>
      </c>
      <c r="H190" s="360">
        <f t="shared" si="88"/>
        <v>0</v>
      </c>
      <c r="I190" s="360">
        <f t="shared" si="88"/>
        <v>0</v>
      </c>
      <c r="J190" s="360">
        <f t="shared" si="88"/>
        <v>9.8573380790999998</v>
      </c>
      <c r="K190" s="360">
        <f t="shared" si="88"/>
        <v>10.509070079100001</v>
      </c>
      <c r="L190" s="360">
        <f t="shared" si="88"/>
        <v>12.009414079100001</v>
      </c>
      <c r="M190" s="361"/>
      <c r="N190" s="362">
        <f t="shared" si="75"/>
        <v>8.7614153937368666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9">SUM(C192:C192)</f>
        <v>0.1055872608705453</v>
      </c>
      <c r="D191" s="354">
        <f t="shared" si="89"/>
        <v>0.1134871344705453</v>
      </c>
      <c r="E191" s="354">
        <f t="shared" si="89"/>
        <v>0.16435008033789031</v>
      </c>
      <c r="F191" s="354">
        <f t="shared" si="89"/>
        <v>0</v>
      </c>
      <c r="G191" s="354">
        <f t="shared" si="89"/>
        <v>0.1856374064018903</v>
      </c>
      <c r="H191" s="354"/>
      <c r="I191" s="354"/>
      <c r="J191" s="354">
        <f>SUM(J192:J192)</f>
        <v>0.20535792420189031</v>
      </c>
      <c r="K191" s="354">
        <f>SUM(K192:K192)</f>
        <v>0.21893545695789032</v>
      </c>
      <c r="L191" s="354">
        <f>SUM(L192:L192)</f>
        <v>0.25019212350989034</v>
      </c>
      <c r="M191" s="354"/>
      <c r="N191" s="352">
        <f t="shared" si="75"/>
        <v>0.18252656689772015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0">0.020833*C190</f>
        <v>0.1055872608705453</v>
      </c>
      <c r="D192" s="246">
        <f t="shared" si="90"/>
        <v>0.1134871344705453</v>
      </c>
      <c r="E192" s="246">
        <f t="shared" si="90"/>
        <v>0.16435008033789031</v>
      </c>
      <c r="F192" s="246">
        <f t="shared" si="90"/>
        <v>0</v>
      </c>
      <c r="G192" s="246">
        <f t="shared" si="90"/>
        <v>0.1856374064018903</v>
      </c>
      <c r="H192" s="34"/>
      <c r="I192" s="39"/>
      <c r="J192" s="246">
        <f>0.020833*J190</f>
        <v>0.20535792420189031</v>
      </c>
      <c r="K192" s="246">
        <f t="shared" ref="K192:L192" si="91">0.020833*K190</f>
        <v>0.21893545695789032</v>
      </c>
      <c r="L192" s="246">
        <f t="shared" si="91"/>
        <v>0.25019212350989034</v>
      </c>
      <c r="M192" s="39"/>
      <c r="N192" s="246">
        <f t="shared" si="75"/>
        <v>0.18252656689772015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0.32556029866171354</v>
      </c>
      <c r="D193" s="354">
        <f>SUM(D194,D195)</f>
        <v>0.34991821066171352</v>
      </c>
      <c r="E193" s="354">
        <f t="shared" ref="E193:L193" si="92">SUM(E194,E195)</f>
        <v>0.50674542363098851</v>
      </c>
      <c r="F193" s="354">
        <f t="shared" si="92"/>
        <v>0</v>
      </c>
      <c r="G193" s="354">
        <f t="shared" si="92"/>
        <v>0.57238126051098859</v>
      </c>
      <c r="H193" s="354"/>
      <c r="I193" s="354"/>
      <c r="J193" s="354">
        <f t="shared" si="92"/>
        <v>0.63318611151098847</v>
      </c>
      <c r="K193" s="354">
        <f t="shared" si="92"/>
        <v>0.67505011653098856</v>
      </c>
      <c r="L193" s="354">
        <f t="shared" si="92"/>
        <v>0.77142471337098861</v>
      </c>
      <c r="M193" s="354"/>
      <c r="N193" s="352">
        <f t="shared" si="75"/>
        <v>0.56278951781668773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0.1055872608705453</v>
      </c>
      <c r="D194" s="39">
        <f t="shared" ref="D194:L194" si="93">D192</f>
        <v>0.1134871344705453</v>
      </c>
      <c r="E194" s="39">
        <f t="shared" si="93"/>
        <v>0.16435008033789031</v>
      </c>
      <c r="F194" s="39">
        <f t="shared" si="93"/>
        <v>0</v>
      </c>
      <c r="G194" s="39">
        <f>G192</f>
        <v>0.1856374064018903</v>
      </c>
      <c r="H194" s="39"/>
      <c r="I194" s="39"/>
      <c r="J194" s="39">
        <f t="shared" si="93"/>
        <v>0.20535792420189031</v>
      </c>
      <c r="K194" s="39">
        <f t="shared" si="93"/>
        <v>0.21893545695789032</v>
      </c>
      <c r="L194" s="39">
        <f t="shared" si="93"/>
        <v>0.25019212350989034</v>
      </c>
      <c r="M194" s="39"/>
      <c r="N194" s="246">
        <f t="shared" si="75"/>
        <v>0.18252656689772015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0.21997303779116822</v>
      </c>
      <c r="D195" s="246">
        <f t="shared" ref="D195:G195" si="94">0.043402*D190</f>
        <v>0.23643107619116821</v>
      </c>
      <c r="E195" s="246">
        <f t="shared" si="94"/>
        <v>0.34239534329309823</v>
      </c>
      <c r="F195" s="246">
        <f t="shared" si="94"/>
        <v>0</v>
      </c>
      <c r="G195" s="246">
        <f t="shared" si="94"/>
        <v>0.38674385410909823</v>
      </c>
      <c r="H195" s="34"/>
      <c r="I195" s="34"/>
      <c r="J195" s="246">
        <f t="shared" ref="J195:L195" si="95">0.043402*J190</f>
        <v>0.42782818730909822</v>
      </c>
      <c r="K195" s="246">
        <f t="shared" si="95"/>
        <v>0.45611465957309827</v>
      </c>
      <c r="L195" s="246">
        <f t="shared" si="95"/>
        <v>0.52123258986109822</v>
      </c>
      <c r="M195" s="39"/>
      <c r="N195" s="246">
        <f t="shared" si="75"/>
        <v>0.38026295091896739</v>
      </c>
      <c r="O195" s="246"/>
    </row>
    <row r="196" spans="1:16" ht="28.8" x14ac:dyDescent="0.3">
      <c r="A196" s="370">
        <v>10</v>
      </c>
      <c r="B196" s="371" t="s">
        <v>134</v>
      </c>
      <c r="C196" s="510">
        <v>2.2800000000000001E-2</v>
      </c>
      <c r="D196" s="510">
        <v>2.2800000000000001E-2</v>
      </c>
      <c r="E196" s="510">
        <v>2.2800000000000001E-2</v>
      </c>
      <c r="F196" s="510">
        <v>0</v>
      </c>
      <c r="G196" s="510">
        <v>2.2800000000000001E-2</v>
      </c>
      <c r="H196" s="510">
        <v>0</v>
      </c>
      <c r="I196" s="510">
        <v>0</v>
      </c>
      <c r="J196" s="510">
        <v>2.2800000000000001E-2</v>
      </c>
      <c r="K196" s="510">
        <v>2.2800000000000001E-2</v>
      </c>
      <c r="L196" s="510">
        <v>2.2800000000000001E-2</v>
      </c>
      <c r="M196" s="373"/>
      <c r="N196" s="374">
        <f t="shared" si="75"/>
        <v>2.2800000000000001E-2</v>
      </c>
    </row>
    <row r="197" spans="1:16" ht="18" x14ac:dyDescent="0.3">
      <c r="A197" s="579" t="s">
        <v>60</v>
      </c>
      <c r="B197" s="579"/>
      <c r="C197" s="340">
        <f>SUM(C188,C190,C196)</f>
        <v>5.5222171736322592</v>
      </c>
      <c r="D197" s="340">
        <f t="shared" ref="D197:L197" si="96">SUM(D188,D190,D196)</f>
        <v>5.9336749592322588</v>
      </c>
      <c r="E197" s="340">
        <f t="shared" si="96"/>
        <v>8.58282558306888</v>
      </c>
      <c r="F197" s="340">
        <f t="shared" si="96"/>
        <v>0</v>
      </c>
      <c r="G197" s="340">
        <f t="shared" si="96"/>
        <v>9.6915567460128784</v>
      </c>
      <c r="H197" s="340">
        <f t="shared" si="96"/>
        <v>0</v>
      </c>
      <c r="I197" s="340">
        <f t="shared" si="96"/>
        <v>0</v>
      </c>
      <c r="J197" s="340">
        <f t="shared" si="96"/>
        <v>10.718682114812879</v>
      </c>
      <c r="K197" s="340">
        <f t="shared" si="96"/>
        <v>11.425855652588879</v>
      </c>
      <c r="L197" s="340">
        <f t="shared" si="96"/>
        <v>13.05383091598088</v>
      </c>
      <c r="M197" s="356"/>
      <c r="N197" s="467">
        <f t="shared" si="75"/>
        <v>9.5295314784512737</v>
      </c>
      <c r="O197" t="s">
        <v>402</v>
      </c>
      <c r="P197"/>
    </row>
    <row r="198" spans="1:16" ht="15.6" x14ac:dyDescent="0.3">
      <c r="L198" s="336" t="s">
        <v>150</v>
      </c>
      <c r="N198" s="337">
        <f>N197/SUM($N$101,$N$149,$N$197)</f>
        <v>0.34787003528980259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0442-677A-4117-8314-A952B5F5ED0E}">
  <dimension ref="A1:Q204"/>
  <sheetViews>
    <sheetView topLeftCell="A73" workbookViewId="0">
      <selection activeCell="A89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</cols>
  <sheetData>
    <row r="1" spans="1:17" ht="18" x14ac:dyDescent="0.3">
      <c r="A1" s="535" t="s">
        <v>404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318</v>
      </c>
      <c r="F5" s="417">
        <f t="shared" si="0"/>
        <v>5</v>
      </c>
      <c r="G5" s="417">
        <f t="shared" si="0"/>
        <v>204</v>
      </c>
      <c r="H5" s="456">
        <f t="shared" si="0"/>
        <v>6</v>
      </c>
      <c r="I5" s="417">
        <f t="shared" si="0"/>
        <v>19</v>
      </c>
      <c r="J5" s="417">
        <f t="shared" si="0"/>
        <v>177</v>
      </c>
      <c r="K5" s="417">
        <f t="shared" si="0"/>
        <v>32</v>
      </c>
      <c r="L5" s="417">
        <f t="shared" si="0"/>
        <v>135</v>
      </c>
      <c r="M5" s="604">
        <f>SUM(C5:L5)</f>
        <v>1000</v>
      </c>
      <c r="N5" s="604"/>
      <c r="O5" s="418"/>
      <c r="P5" s="418"/>
      <c r="Q5" s="419">
        <f>M7/M5</f>
        <v>5955.8956400000006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975450.03</v>
      </c>
      <c r="E7" s="401">
        <f t="shared" si="0"/>
        <v>2029853.58</v>
      </c>
      <c r="F7" s="401">
        <f t="shared" si="0"/>
        <v>20247.739999999998</v>
      </c>
      <c r="G7" s="401">
        <f t="shared" si="0"/>
        <v>1024366.8500000001</v>
      </c>
      <c r="H7" s="401">
        <f t="shared" si="0"/>
        <v>28955.08</v>
      </c>
      <c r="I7" s="401">
        <f t="shared" si="0"/>
        <v>118910.70999999999</v>
      </c>
      <c r="J7" s="401">
        <f t="shared" si="0"/>
        <v>948139.25</v>
      </c>
      <c r="K7" s="401">
        <f t="shared" si="0"/>
        <v>157403.07</v>
      </c>
      <c r="L7" s="401">
        <f t="shared" si="0"/>
        <v>646868.80000000005</v>
      </c>
      <c r="M7" s="610">
        <f>SUM(C7:L7)</f>
        <v>5955895.6400000006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1.299768</v>
      </c>
      <c r="D9" s="405">
        <f t="shared" ref="D9:L9" si="1">SUM(D10:D15)</f>
        <v>1.7724510062852936</v>
      </c>
      <c r="E9" s="405">
        <f t="shared" si="1"/>
        <v>2.1525966258732807</v>
      </c>
      <c r="F9" s="405">
        <f t="shared" si="1"/>
        <v>3.1839126367071096</v>
      </c>
      <c r="G9" s="405">
        <f t="shared" si="1"/>
        <v>3.2234737208597486</v>
      </c>
      <c r="H9" s="405">
        <f t="shared" si="1"/>
        <v>3.6759639999999996</v>
      </c>
      <c r="I9" s="405">
        <f t="shared" si="1"/>
        <v>3.6496268113497932</v>
      </c>
      <c r="J9" s="405">
        <f t="shared" si="1"/>
        <v>4.5099855391059487</v>
      </c>
      <c r="K9" s="405">
        <f t="shared" si="1"/>
        <v>5.1927017636441271</v>
      </c>
      <c r="L9" s="405">
        <f t="shared" si="1"/>
        <v>6.4947139905712552</v>
      </c>
      <c r="M9" s="603">
        <f>SUM(M10:N15)</f>
        <v>3.2417250810067175</v>
      </c>
      <c r="N9" s="603"/>
      <c r="O9" s="406">
        <f t="shared" ref="O9:O47" si="2">M9/$M$47</f>
        <v>0.33545927115524066</v>
      </c>
      <c r="P9" s="405">
        <f t="shared" ref="P9:P47" si="3">O9*$N$52</f>
        <v>0</v>
      </c>
      <c r="Q9" s="407">
        <f>M9*$M$7</f>
        <v>19307376.276046559</v>
      </c>
    </row>
    <row r="10" spans="1:17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0.92920000000000003</v>
      </c>
      <c r="D10" s="422">
        <f t="shared" si="4"/>
        <v>1.2586464810124613</v>
      </c>
      <c r="E10" s="422">
        <f t="shared" si="4"/>
        <v>1.4503049148476017</v>
      </c>
      <c r="F10" s="422">
        <f t="shared" si="4"/>
        <v>2.0723400386413497</v>
      </c>
      <c r="G10" s="422">
        <f t="shared" si="4"/>
        <v>2.1791933428654002</v>
      </c>
      <c r="H10" s="422">
        <f>IF(H$7 &gt; 0,(H64*H$61+H112*H$109+H160*H$157)/(SUM(H$157,H$109,H$61)),0)</f>
        <v>2.1791</v>
      </c>
      <c r="I10" s="422">
        <f t="shared" si="4"/>
        <v>1.7218780095081427</v>
      </c>
      <c r="J10" s="422">
        <f t="shared" si="4"/>
        <v>3.0345871965737099</v>
      </c>
      <c r="K10" s="422">
        <f t="shared" si="4"/>
        <v>3.3698177394189321</v>
      </c>
      <c r="L10" s="422">
        <f t="shared" si="4"/>
        <v>4.0515894247040505</v>
      </c>
      <c r="M10" s="600">
        <f t="shared" ref="M10:M15" si="5">(N64*$N$61+N112*$N$109+N160*$N$157)/$M$7</f>
        <v>2.1403208053804983</v>
      </c>
      <c r="N10" s="600"/>
      <c r="O10" s="423">
        <f t="shared" si="2"/>
        <v>0.22148406773234694</v>
      </c>
      <c r="P10" s="422">
        <f t="shared" si="3"/>
        <v>0</v>
      </c>
      <c r="Q10" s="424">
        <f>M10*$M$7</f>
        <v>12747527.352967</v>
      </c>
    </row>
    <row r="11" spans="1:17" x14ac:dyDescent="0.3">
      <c r="A11" s="438" t="s">
        <v>4</v>
      </c>
      <c r="B11" s="439" t="s">
        <v>31</v>
      </c>
      <c r="C11" s="440">
        <f t="shared" si="4"/>
        <v>3.7168E-2</v>
      </c>
      <c r="D11" s="440">
        <f t="shared" si="4"/>
        <v>5.0345859240498461E-2</v>
      </c>
      <c r="E11" s="440">
        <f t="shared" si="4"/>
        <v>5.8012196593904081E-2</v>
      </c>
      <c r="F11" s="440">
        <f t="shared" si="4"/>
        <v>8.2893601545653992E-2</v>
      </c>
      <c r="G11" s="440">
        <f t="shared" si="4"/>
        <v>8.7167733714616003E-2</v>
      </c>
      <c r="H11" s="440">
        <f t="shared" ref="H11:H15" si="6">IF(H$7 &gt; 0,(H65*H$61+H113*H$109+H161*H$157)/(SUM(H$157,H$109,H$61)),0)</f>
        <v>8.7164000000000005E-2</v>
      </c>
      <c r="I11" s="440">
        <f t="shared" si="4"/>
        <v>0.10331268057048856</v>
      </c>
      <c r="J11" s="440">
        <f t="shared" si="4"/>
        <v>0.12138348786294841</v>
      </c>
      <c r="K11" s="440">
        <f t="shared" si="4"/>
        <v>0.13479270957675729</v>
      </c>
      <c r="L11" s="440">
        <f t="shared" si="4"/>
        <v>0.16206357698816204</v>
      </c>
      <c r="M11" s="599">
        <f t="shared" si="5"/>
        <v>8.6300385352547915E-2</v>
      </c>
      <c r="N11" s="599"/>
      <c r="O11" s="441">
        <f t="shared" si="2"/>
        <v>8.930511887143628E-3</v>
      </c>
      <c r="P11" s="440">
        <f t="shared" si="3"/>
        <v>0</v>
      </c>
      <c r="Q11" s="442">
        <f t="shared" ref="Q11:Q47" si="7">M11*$M$7</f>
        <v>513996.08885156002</v>
      </c>
    </row>
    <row r="12" spans="1:17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5.6499545930610101E-2</v>
      </c>
      <c r="E12" s="440">
        <f t="shared" si="4"/>
        <v>5.0091105868828242E-2</v>
      </c>
      <c r="F12" s="440">
        <f t="shared" si="4"/>
        <v>0</v>
      </c>
      <c r="G12" s="440">
        <f t="shared" si="4"/>
        <v>2.0673278080015962E-2</v>
      </c>
      <c r="H12" s="440">
        <f t="shared" si="6"/>
        <v>0</v>
      </c>
      <c r="I12" s="440">
        <f t="shared" si="4"/>
        <v>8.6127959710273358E-2</v>
      </c>
      <c r="J12" s="440">
        <f t="shared" si="4"/>
        <v>6.8820409213098177E-2</v>
      </c>
      <c r="K12" s="440">
        <f t="shared" si="4"/>
        <v>0.15765445949052967</v>
      </c>
      <c r="L12" s="440">
        <f t="shared" si="4"/>
        <v>9.4821364650760701E-2</v>
      </c>
      <c r="M12" s="599">
        <f t="shared" si="5"/>
        <v>5.7021190753772169E-2</v>
      </c>
      <c r="N12" s="599"/>
      <c r="O12" s="441">
        <f t="shared" si="2"/>
        <v>5.9006506143093641E-3</v>
      </c>
      <c r="P12" s="440">
        <f t="shared" si="3"/>
        <v>0</v>
      </c>
      <c r="Q12" s="442">
        <f t="shared" si="7"/>
        <v>339612.261398</v>
      </c>
    </row>
    <row r="13" spans="1:17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0.21440000000000001</v>
      </c>
      <c r="F13" s="422">
        <f t="shared" si="4"/>
        <v>0.2586</v>
      </c>
      <c r="G13" s="422">
        <f t="shared" si="4"/>
        <v>0.24989999999999998</v>
      </c>
      <c r="H13" s="422">
        <f t="shared" si="6"/>
        <v>0.24990000000000001</v>
      </c>
      <c r="I13" s="422">
        <f t="shared" si="4"/>
        <v>0.24990000000000001</v>
      </c>
      <c r="J13" s="422">
        <f t="shared" si="4"/>
        <v>0.29687268142311374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0.24339625176323601</v>
      </c>
      <c r="N13" s="600"/>
      <c r="O13" s="423">
        <f t="shared" si="2"/>
        <v>2.5187061573110438E-2</v>
      </c>
      <c r="P13" s="422">
        <f t="shared" si="3"/>
        <v>0</v>
      </c>
      <c r="Q13" s="424">
        <f t="shared" si="7"/>
        <v>1449642.6746689999</v>
      </c>
    </row>
    <row r="14" spans="1:17" x14ac:dyDescent="0.3">
      <c r="A14" s="438" t="s">
        <v>6</v>
      </c>
      <c r="B14" s="439" t="s">
        <v>181</v>
      </c>
      <c r="C14" s="440">
        <f t="shared" si="4"/>
        <v>0.22140000000000001</v>
      </c>
      <c r="D14" s="440">
        <f t="shared" si="4"/>
        <v>0.24215912010172372</v>
      </c>
      <c r="E14" s="440">
        <f t="shared" si="4"/>
        <v>0.37978840856294666</v>
      </c>
      <c r="F14" s="440">
        <f t="shared" si="4"/>
        <v>0.77007899652010559</v>
      </c>
      <c r="G14" s="440">
        <f t="shared" si="4"/>
        <v>0.68653936619971645</v>
      </c>
      <c r="H14" s="440">
        <f t="shared" si="6"/>
        <v>1.1597999999999999</v>
      </c>
      <c r="I14" s="440">
        <f t="shared" si="4"/>
        <v>1.0978081615608888</v>
      </c>
      <c r="J14" s="440">
        <f t="shared" si="4"/>
        <v>0.98832176403307848</v>
      </c>
      <c r="K14" s="440">
        <f t="shared" si="4"/>
        <v>1.2335368551579076</v>
      </c>
      <c r="L14" s="440">
        <f t="shared" si="4"/>
        <v>1.8358396242282822</v>
      </c>
      <c r="M14" s="599">
        <f t="shared" si="5"/>
        <v>0.70688803654642263</v>
      </c>
      <c r="N14" s="599"/>
      <c r="O14" s="441">
        <f t="shared" si="2"/>
        <v>7.3149986381504217E-2</v>
      </c>
      <c r="P14" s="440">
        <f t="shared" si="3"/>
        <v>0</v>
      </c>
      <c r="Q14" s="442">
        <f t="shared" si="7"/>
        <v>4210151.3748349994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</v>
      </c>
      <c r="J15" s="422"/>
      <c r="K15" s="422"/>
      <c r="L15" s="422"/>
      <c r="M15" s="600">
        <f t="shared" si="5"/>
        <v>7.7984112102407474E-3</v>
      </c>
      <c r="N15" s="600"/>
      <c r="O15" s="423">
        <f t="shared" si="2"/>
        <v>8.0699296682610895E-4</v>
      </c>
      <c r="P15" s="422">
        <f t="shared" si="3"/>
        <v>0</v>
      </c>
      <c r="Q15" s="424">
        <f t="shared" si="7"/>
        <v>46446.523325999995</v>
      </c>
    </row>
    <row r="16" spans="1:17" ht="28.8" x14ac:dyDescent="0.3">
      <c r="A16" s="404">
        <v>5</v>
      </c>
      <c r="B16" s="408" t="s">
        <v>71</v>
      </c>
      <c r="C16" s="405">
        <f t="shared" ref="C16:L16" si="8">SUM(C17:C19,C23:C24)</f>
        <v>3.5711376141000004</v>
      </c>
      <c r="D16" s="405">
        <f t="shared" si="8"/>
        <v>3.5024919180822085</v>
      </c>
      <c r="E16" s="405">
        <f t="shared" si="8"/>
        <v>5.450873289972721</v>
      </c>
      <c r="F16" s="405">
        <f t="shared" si="8"/>
        <v>5.3736452610669465</v>
      </c>
      <c r="G16" s="405">
        <f t="shared" si="8"/>
        <v>5.418619524702315</v>
      </c>
      <c r="H16" s="405">
        <f t="shared" si="8"/>
        <v>5.2947669134000002</v>
      </c>
      <c r="I16" s="405">
        <f t="shared" si="8"/>
        <v>5.8182072318439282</v>
      </c>
      <c r="J16" s="405">
        <f t="shared" si="8"/>
        <v>5.425362224528576</v>
      </c>
      <c r="K16" s="405">
        <f t="shared" si="8"/>
        <v>5.4746368181990377</v>
      </c>
      <c r="L16" s="405">
        <f t="shared" si="8"/>
        <v>5.4541324829127911</v>
      </c>
      <c r="M16" s="603">
        <f>SUM(M17:N19,M23:N24)</f>
        <v>5.1276562446558849</v>
      </c>
      <c r="N16" s="603"/>
      <c r="O16" s="406">
        <f t="shared" si="2"/>
        <v>0.53061866246618872</v>
      </c>
      <c r="P16" s="405">
        <f t="shared" si="3"/>
        <v>0</v>
      </c>
      <c r="Q16" s="409">
        <f t="shared" si="7"/>
        <v>30539785.47096476</v>
      </c>
    </row>
    <row r="17" spans="1:17" x14ac:dyDescent="0.3">
      <c r="A17" s="420" t="s">
        <v>115</v>
      </c>
      <c r="B17" s="421" t="s">
        <v>114</v>
      </c>
      <c r="C17" s="422">
        <f t="shared" ref="C17:L24" si="9">(C71*C$61+C119*C$109+C167*C$157)/(SUM(C$157,C$109,C$61))</f>
        <v>1.9737</v>
      </c>
      <c r="D17" s="422">
        <f t="shared" si="9"/>
        <v>1.9384402801064038</v>
      </c>
      <c r="E17" s="422">
        <f t="shared" si="9"/>
        <v>2.919759724553137</v>
      </c>
      <c r="F17" s="422">
        <f t="shared" si="9"/>
        <v>2.8787396410167263</v>
      </c>
      <c r="G17" s="422">
        <f t="shared" si="9"/>
        <v>2.9036657518475923</v>
      </c>
      <c r="H17" s="422">
        <f t="shared" ref="H17:H24" si="10">IF(H$7 &gt; 0,(H71*H$61+H119*H$109+H167*H$157)/(SUM(H$157,H$109,H$61)),0)</f>
        <v>2.8437999999999999</v>
      </c>
      <c r="I17" s="422">
        <f t="shared" si="9"/>
        <v>3.127518288815196</v>
      </c>
      <c r="J17" s="422">
        <f t="shared" si="9"/>
        <v>2.9062885714202844</v>
      </c>
      <c r="K17" s="422">
        <f t="shared" si="9"/>
        <v>2.9298772114737024</v>
      </c>
      <c r="L17" s="422">
        <f t="shared" si="9"/>
        <v>2.9212893644352604</v>
      </c>
      <c r="M17" s="600">
        <f t="shared" ref="M17:M24" si="11">(N71*$N$61+N119*$N$109+N167*$N$157)/$M$7</f>
        <v>2.7572949822722213</v>
      </c>
      <c r="N17" s="600"/>
      <c r="O17" s="423">
        <f t="shared" si="2"/>
        <v>0.28532961370857374</v>
      </c>
      <c r="P17" s="422">
        <f t="shared" si="3"/>
        <v>0</v>
      </c>
      <c r="Q17" s="424">
        <f t="shared" si="7"/>
        <v>16422161.163109001</v>
      </c>
    </row>
    <row r="18" spans="1:17" x14ac:dyDescent="0.3">
      <c r="A18" s="438" t="s">
        <v>116</v>
      </c>
      <c r="B18" s="439" t="s">
        <v>117</v>
      </c>
      <c r="C18" s="440">
        <f t="shared" si="9"/>
        <v>0.83663761410000015</v>
      </c>
      <c r="D18" s="440">
        <f t="shared" si="9"/>
        <v>0.82169126565514383</v>
      </c>
      <c r="E18" s="440">
        <f t="shared" si="9"/>
        <v>1.2376657089200032</v>
      </c>
      <c r="F18" s="440">
        <f t="shared" si="9"/>
        <v>1.2202775826495031</v>
      </c>
      <c r="G18" s="440">
        <f t="shared" si="9"/>
        <v>1.2308435865479317</v>
      </c>
      <c r="H18" s="440">
        <f t="shared" si="10"/>
        <v>1.2054669134</v>
      </c>
      <c r="I18" s="440">
        <f t="shared" si="9"/>
        <v>1.3257331100007399</v>
      </c>
      <c r="J18" s="440">
        <f t="shared" si="9"/>
        <v>1.2319553814050588</v>
      </c>
      <c r="K18" s="440">
        <f t="shared" si="9"/>
        <v>1.2419544408032221</v>
      </c>
      <c r="L18" s="440">
        <f t="shared" si="9"/>
        <v>1.2383141125585559</v>
      </c>
      <c r="M18" s="599">
        <f t="shared" si="11"/>
        <v>1.1687980419203183</v>
      </c>
      <c r="N18" s="599"/>
      <c r="O18" s="441">
        <f t="shared" si="2"/>
        <v>0.1209492259437684</v>
      </c>
      <c r="P18" s="440">
        <f t="shared" si="3"/>
        <v>0</v>
      </c>
      <c r="Q18" s="442">
        <f t="shared" si="7"/>
        <v>6961239.1619137619</v>
      </c>
    </row>
    <row r="19" spans="1:17" x14ac:dyDescent="0.3">
      <c r="A19" s="420" t="s">
        <v>8</v>
      </c>
      <c r="B19" s="421" t="s">
        <v>35</v>
      </c>
      <c r="C19" s="422">
        <f t="shared" si="9"/>
        <v>0.52510000000000001</v>
      </c>
      <c r="D19" s="422">
        <f t="shared" si="9"/>
        <v>0.51120063258494131</v>
      </c>
      <c r="E19" s="422">
        <f t="shared" si="9"/>
        <v>0.93368176950231052</v>
      </c>
      <c r="F19" s="422">
        <f t="shared" si="9"/>
        <v>0.91994660767078207</v>
      </c>
      <c r="G19" s="422">
        <f t="shared" si="9"/>
        <v>0.92646589939824764</v>
      </c>
      <c r="H19" s="422">
        <f t="shared" si="10"/>
        <v>0.89600000000000002</v>
      </c>
      <c r="I19" s="422">
        <f t="shared" si="9"/>
        <v>0.98094982314881474</v>
      </c>
      <c r="J19" s="422">
        <f t="shared" si="9"/>
        <v>0.92903168604717068</v>
      </c>
      <c r="K19" s="422">
        <f t="shared" si="9"/>
        <v>0.94147877769474264</v>
      </c>
      <c r="L19" s="422">
        <f t="shared" si="9"/>
        <v>0.93454867937671438</v>
      </c>
      <c r="M19" s="600">
        <f t="shared" si="11"/>
        <v>0.86312992015471246</v>
      </c>
      <c r="N19" s="600"/>
      <c r="O19" s="423">
        <f t="shared" si="2"/>
        <v>8.9318164462441937E-2</v>
      </c>
      <c r="P19" s="422">
        <f t="shared" si="3"/>
        <v>0</v>
      </c>
      <c r="Q19" s="424">
        <f t="shared" si="7"/>
        <v>5140711.7282030005</v>
      </c>
    </row>
    <row r="20" spans="1:17" x14ac:dyDescent="0.3">
      <c r="A20" s="438" t="s">
        <v>9</v>
      </c>
      <c r="B20" s="439" t="s">
        <v>108</v>
      </c>
      <c r="C20" s="440">
        <f t="shared" si="9"/>
        <v>0.46910000000000002</v>
      </c>
      <c r="D20" s="440">
        <f t="shared" si="9"/>
        <v>0.45659586777500016</v>
      </c>
      <c r="E20" s="440">
        <f t="shared" si="9"/>
        <v>0.83401050131458254</v>
      </c>
      <c r="F20" s="440">
        <f t="shared" si="9"/>
        <v>0.82172591212648927</v>
      </c>
      <c r="G20" s="440">
        <f t="shared" si="9"/>
        <v>0.82755546086443554</v>
      </c>
      <c r="H20" s="440">
        <f t="shared" si="10"/>
        <v>0.80030000000000001</v>
      </c>
      <c r="I20" s="440">
        <f t="shared" si="9"/>
        <v>0.88032107777339819</v>
      </c>
      <c r="J20" s="440">
        <f t="shared" si="9"/>
        <v>0.82985141933740203</v>
      </c>
      <c r="K20" s="440">
        <f t="shared" si="9"/>
        <v>0.84098705778737359</v>
      </c>
      <c r="L20" s="440">
        <f t="shared" si="9"/>
        <v>0.83478609736935827</v>
      </c>
      <c r="M20" s="599">
        <f t="shared" si="11"/>
        <v>0.77106393517986493</v>
      </c>
      <c r="N20" s="599"/>
      <c r="O20" s="441">
        <f t="shared" si="2"/>
        <v>7.9791018437998518E-2</v>
      </c>
      <c r="P20" s="440">
        <f t="shared" si="3"/>
        <v>0</v>
      </c>
      <c r="Q20" s="442">
        <f t="shared" si="7"/>
        <v>4592376.3296990003</v>
      </c>
    </row>
    <row r="21" spans="1:17" x14ac:dyDescent="0.3">
      <c r="A21" s="420" t="s">
        <v>10</v>
      </c>
      <c r="B21" s="421" t="s">
        <v>109</v>
      </c>
      <c r="C21" s="422">
        <f t="shared" si="9"/>
        <v>4.9699999999999994E-2</v>
      </c>
      <c r="D21" s="422">
        <f t="shared" si="9"/>
        <v>4.8438829529791491E-2</v>
      </c>
      <c r="E21" s="422">
        <f t="shared" si="9"/>
        <v>8.843504708699236E-2</v>
      </c>
      <c r="F21" s="422">
        <f t="shared" si="9"/>
        <v>8.7140618261593639E-2</v>
      </c>
      <c r="G21" s="422">
        <f t="shared" si="9"/>
        <v>8.7757419438163189E-2</v>
      </c>
      <c r="H21" s="422">
        <f t="shared" si="10"/>
        <v>8.4900000000000003E-2</v>
      </c>
      <c r="I21" s="422">
        <f t="shared" si="9"/>
        <v>8.9280226247072283E-2</v>
      </c>
      <c r="J21" s="422">
        <f t="shared" si="9"/>
        <v>8.7996997930420026E-2</v>
      </c>
      <c r="K21" s="422">
        <f t="shared" si="9"/>
        <v>8.9164035631579486E-2</v>
      </c>
      <c r="L21" s="422">
        <f t="shared" si="9"/>
        <v>8.8516278416890706E-2</v>
      </c>
      <c r="M21" s="600">
        <f t="shared" si="11"/>
        <v>8.1684531266904475E-2</v>
      </c>
      <c r="N21" s="600"/>
      <c r="O21" s="423">
        <f t="shared" si="2"/>
        <v>8.4528553898665596E-3</v>
      </c>
      <c r="P21" s="422">
        <f t="shared" si="3"/>
        <v>0</v>
      </c>
      <c r="Q21" s="424">
        <f t="shared" si="7"/>
        <v>486504.54362800007</v>
      </c>
    </row>
    <row r="22" spans="1:17" x14ac:dyDescent="0.3">
      <c r="A22" s="438" t="s">
        <v>11</v>
      </c>
      <c r="B22" s="439" t="s">
        <v>110</v>
      </c>
      <c r="C22" s="440">
        <f t="shared" si="9"/>
        <v>6.3E-3</v>
      </c>
      <c r="D22" s="440">
        <f t="shared" si="9"/>
        <v>6.1659352801496144E-3</v>
      </c>
      <c r="E22" s="440">
        <f t="shared" si="9"/>
        <v>1.1236221100735749E-2</v>
      </c>
      <c r="F22" s="440">
        <f t="shared" si="9"/>
        <v>1.1080077282699205E-2</v>
      </c>
      <c r="G22" s="440">
        <f t="shared" si="9"/>
        <v>1.1153019095649181E-2</v>
      </c>
      <c r="H22" s="440">
        <f t="shared" si="10"/>
        <v>1.0800000000000001E-2</v>
      </c>
      <c r="I22" s="440">
        <f t="shared" si="9"/>
        <v>1.1348519128344284E-2</v>
      </c>
      <c r="J22" s="440">
        <f t="shared" si="9"/>
        <v>1.1183268779348603E-2</v>
      </c>
      <c r="K22" s="440">
        <f t="shared" si="9"/>
        <v>1.1327684275789538E-2</v>
      </c>
      <c r="L22" s="440">
        <f t="shared" si="9"/>
        <v>1.1246303590465329E-2</v>
      </c>
      <c r="M22" s="599">
        <f t="shared" si="11"/>
        <v>1.0381453707943076E-2</v>
      </c>
      <c r="N22" s="599"/>
      <c r="O22" s="441">
        <f t="shared" si="2"/>
        <v>1.0742906345768679E-3</v>
      </c>
      <c r="P22" s="440">
        <f t="shared" si="3"/>
        <v>0</v>
      </c>
      <c r="Q22" s="442">
        <f t="shared" si="7"/>
        <v>61830.854876000005</v>
      </c>
    </row>
    <row r="23" spans="1:17" x14ac:dyDescent="0.3">
      <c r="A23" s="425" t="s">
        <v>14</v>
      </c>
      <c r="B23" s="421" t="s">
        <v>118</v>
      </c>
      <c r="C23" s="422">
        <f t="shared" si="9"/>
        <v>0.17660000000000001</v>
      </c>
      <c r="D23" s="422">
        <f t="shared" si="9"/>
        <v>0.17310790325979078</v>
      </c>
      <c r="E23" s="422">
        <f t="shared" si="9"/>
        <v>0.27230768150429846</v>
      </c>
      <c r="F23" s="422">
        <f t="shared" si="9"/>
        <v>0.26843113991981327</v>
      </c>
      <c r="G23" s="422">
        <f t="shared" si="9"/>
        <v>0.27066304854652412</v>
      </c>
      <c r="H23" s="422">
        <f t="shared" si="10"/>
        <v>0.26429999999999998</v>
      </c>
      <c r="I23" s="422">
        <f t="shared" si="9"/>
        <v>0.29033074866847575</v>
      </c>
      <c r="J23" s="422">
        <f t="shared" si="9"/>
        <v>0.27102517191857628</v>
      </c>
      <c r="K23" s="422">
        <f t="shared" si="9"/>
        <v>0.27356235259579115</v>
      </c>
      <c r="L23" s="422">
        <f t="shared" si="9"/>
        <v>0.2724762547969542</v>
      </c>
      <c r="M23" s="600">
        <f t="shared" si="11"/>
        <v>0.25584140893543256</v>
      </c>
      <c r="N23" s="600"/>
      <c r="O23" s="423">
        <f t="shared" si="2"/>
        <v>2.6474907781556027E-2</v>
      </c>
      <c r="P23" s="422">
        <f t="shared" si="3"/>
        <v>0</v>
      </c>
      <c r="Q23" s="424">
        <f t="shared" si="7"/>
        <v>1523764.7320099999</v>
      </c>
    </row>
    <row r="24" spans="1:17" x14ac:dyDescent="0.3">
      <c r="A24" s="443"/>
      <c r="B24" s="439" t="s">
        <v>117</v>
      </c>
      <c r="C24" s="440">
        <f t="shared" si="9"/>
        <v>5.91E-2</v>
      </c>
      <c r="D24" s="440">
        <f t="shared" si="9"/>
        <v>5.8051836475928965E-2</v>
      </c>
      <c r="E24" s="440">
        <f t="shared" si="9"/>
        <v>8.7458405492971555E-2</v>
      </c>
      <c r="F24" s="440">
        <f t="shared" si="9"/>
        <v>8.6250289810122019E-2</v>
      </c>
      <c r="G24" s="440">
        <f t="shared" si="9"/>
        <v>8.6981238362018432E-2</v>
      </c>
      <c r="H24" s="440">
        <f t="shared" si="10"/>
        <v>8.5199999999999998E-2</v>
      </c>
      <c r="I24" s="440">
        <f t="shared" si="9"/>
        <v>9.3675261210701716E-2</v>
      </c>
      <c r="J24" s="440">
        <f t="shared" si="9"/>
        <v>8.7061413737486354E-2</v>
      </c>
      <c r="K24" s="440">
        <f t="shared" si="9"/>
        <v>8.7764035631579487E-2</v>
      </c>
      <c r="L24" s="440">
        <f t="shared" si="9"/>
        <v>8.7504071745305986E-2</v>
      </c>
      <c r="M24" s="599">
        <f t="shared" si="11"/>
        <v>8.2591891373200749E-2</v>
      </c>
      <c r="N24" s="599"/>
      <c r="O24" s="441">
        <f t="shared" si="2"/>
        <v>8.5467505698486219E-3</v>
      </c>
      <c r="P24" s="440">
        <f t="shared" si="3"/>
        <v>0</v>
      </c>
      <c r="Q24" s="442">
        <f t="shared" si="7"/>
        <v>491908.68572900002</v>
      </c>
    </row>
    <row r="25" spans="1:17" x14ac:dyDescent="0.3">
      <c r="A25" s="404">
        <v>6</v>
      </c>
      <c r="B25" s="398" t="s">
        <v>42</v>
      </c>
      <c r="C25" s="405">
        <f>SUM(C26:C28)</f>
        <v>0.40110000000000001</v>
      </c>
      <c r="D25" s="405">
        <f t="shared" ref="D25:L25" si="12">SUM(D26:D28)</f>
        <v>0.41828570737959792</v>
      </c>
      <c r="E25" s="405">
        <f t="shared" si="12"/>
        <v>0.52077879740567301</v>
      </c>
      <c r="F25" s="405">
        <f t="shared" si="12"/>
        <v>0.52523887940086156</v>
      </c>
      <c r="G25" s="405">
        <f t="shared" si="12"/>
        <v>0.52256778947405413</v>
      </c>
      <c r="H25" s="405">
        <f t="shared" si="12"/>
        <v>0.52929999999999999</v>
      </c>
      <c r="I25" s="405">
        <f>SUM(I26:I28)</f>
        <v>1.1281554010652193</v>
      </c>
      <c r="J25" s="405">
        <f t="shared" si="12"/>
        <v>0.52224648946133179</v>
      </c>
      <c r="K25" s="405">
        <f t="shared" si="12"/>
        <v>0.51958434887578753</v>
      </c>
      <c r="L25" s="405">
        <f t="shared" si="12"/>
        <v>0.52060488781960113</v>
      </c>
      <c r="M25" s="603">
        <f>SUM(M26:N28)</f>
        <v>0.51655191938235501</v>
      </c>
      <c r="N25" s="603"/>
      <c r="O25" s="406">
        <f t="shared" si="2"/>
        <v>5.3453678538351777E-2</v>
      </c>
      <c r="P25" s="405">
        <f t="shared" si="3"/>
        <v>0</v>
      </c>
      <c r="Q25" s="407">
        <f t="shared" si="7"/>
        <v>3076529.3244830002</v>
      </c>
    </row>
    <row r="26" spans="1:17" x14ac:dyDescent="0.3">
      <c r="A26" s="420" t="s">
        <v>15</v>
      </c>
      <c r="B26" s="421" t="s">
        <v>43</v>
      </c>
      <c r="C26" s="422">
        <f t="shared" ref="C26:L27" si="13">(C80*C$61+C128*C$109+C176*C$157)/(SUM(C$157,C$109,C$61))</f>
        <v>0.20280000000000001</v>
      </c>
      <c r="D26" s="422">
        <f t="shared" si="13"/>
        <v>0.19887761335144968</v>
      </c>
      <c r="E26" s="422">
        <f t="shared" si="13"/>
        <v>0.30953594713713289</v>
      </c>
      <c r="F26" s="422">
        <f t="shared" si="13"/>
        <v>0.30518123652318735</v>
      </c>
      <c r="G26" s="422">
        <f t="shared" si="13"/>
        <v>0.30771223912214651</v>
      </c>
      <c r="H26" s="422">
        <f t="shared" ref="H26:H29" si="14">IF(H$7 &gt; 0,(H80*H$61+H128*H$109+H176*H$157)/(SUM(H$157,H$109,H$61)),0)</f>
        <v>0.30069999999999997</v>
      </c>
      <c r="I26" s="422">
        <f t="shared" si="13"/>
        <v>0.33037926779681998</v>
      </c>
      <c r="J26" s="422">
        <f t="shared" si="13"/>
        <v>0.30809705599045711</v>
      </c>
      <c r="K26" s="422">
        <f t="shared" si="13"/>
        <v>0.31088796684842296</v>
      </c>
      <c r="L26" s="422">
        <f t="shared" si="13"/>
        <v>0.30972069486733628</v>
      </c>
      <c r="M26" s="600">
        <f>(N80*$N$61+N128*$N$109+N176*$N$157)/$M$7</f>
        <v>0.29118173926566643</v>
      </c>
      <c r="N26" s="600"/>
      <c r="O26" s="423">
        <f t="shared" si="2"/>
        <v>3.0131985775129759E-2</v>
      </c>
      <c r="P26" s="422">
        <f t="shared" si="3"/>
        <v>0</v>
      </c>
      <c r="Q26" s="424">
        <f t="shared" si="7"/>
        <v>1734248.0513399995</v>
      </c>
    </row>
    <row r="27" spans="1:17" x14ac:dyDescent="0.3">
      <c r="A27" s="438" t="s">
        <v>16</v>
      </c>
      <c r="B27" s="439" t="s">
        <v>80</v>
      </c>
      <c r="C27" s="440">
        <f t="shared" si="13"/>
        <v>0.19830000000000003</v>
      </c>
      <c r="D27" s="440">
        <f t="shared" si="13"/>
        <v>0.2194080940281482</v>
      </c>
      <c r="E27" s="440">
        <f t="shared" si="13"/>
        <v>0.21124285026854006</v>
      </c>
      <c r="F27" s="440">
        <f t="shared" si="13"/>
        <v>0.22005764287767426</v>
      </c>
      <c r="G27" s="440">
        <f t="shared" si="13"/>
        <v>0.21485555035190762</v>
      </c>
      <c r="H27" s="440">
        <f t="shared" si="14"/>
        <v>0.2286</v>
      </c>
      <c r="I27" s="440">
        <f t="shared" si="13"/>
        <v>0.22497613326839946</v>
      </c>
      <c r="J27" s="440">
        <f t="shared" si="13"/>
        <v>0.21414943347087464</v>
      </c>
      <c r="K27" s="440">
        <f t="shared" si="13"/>
        <v>0.20869638202736454</v>
      </c>
      <c r="L27" s="440">
        <f t="shared" si="13"/>
        <v>0.21088419295226482</v>
      </c>
      <c r="M27" s="599">
        <f>(N81*$N$61+N129*$N$109+N177*$N$157)/$M$7</f>
        <v>0.2139341075585065</v>
      </c>
      <c r="N27" s="599"/>
      <c r="O27" s="441">
        <f t="shared" si="2"/>
        <v>2.2138268361281417E-2</v>
      </c>
      <c r="P27" s="440">
        <f t="shared" si="3"/>
        <v>0</v>
      </c>
      <c r="Q27" s="442">
        <f t="shared" si="7"/>
        <v>1274169.2184550001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4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1.1436072558182027E-2</v>
      </c>
      <c r="N28" s="600"/>
      <c r="O28" s="423">
        <f t="shared" si="2"/>
        <v>1.1834244019405919E-3</v>
      </c>
      <c r="P28" s="422">
        <f t="shared" si="3"/>
        <v>0</v>
      </c>
      <c r="Q28" s="424">
        <f t="shared" si="7"/>
        <v>68112.054687999989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4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1.1436072558182027E-2</v>
      </c>
      <c r="N29" s="599"/>
      <c r="O29" s="441">
        <f t="shared" si="2"/>
        <v>1.1834244019405919E-3</v>
      </c>
      <c r="P29" s="440">
        <f t="shared" si="3"/>
        <v>0</v>
      </c>
      <c r="Q29" s="442">
        <f t="shared" si="7"/>
        <v>68112.054687999989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5">SUM(E31:E32)</f>
        <v>0</v>
      </c>
      <c r="F30" s="405">
        <f t="shared" si="15"/>
        <v>0</v>
      </c>
      <c r="G30" s="405">
        <f t="shared" si="15"/>
        <v>0</v>
      </c>
      <c r="H30" s="405">
        <f t="shared" si="15"/>
        <v>0</v>
      </c>
      <c r="I30" s="405">
        <f t="shared" si="15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  <c r="Q30" s="407">
        <f t="shared" si="7"/>
        <v>0</v>
      </c>
    </row>
    <row r="31" spans="1:17" x14ac:dyDescent="0.3">
      <c r="A31" s="420" t="s">
        <v>17</v>
      </c>
      <c r="B31" s="421" t="s">
        <v>46</v>
      </c>
      <c r="C31" s="422">
        <f t="shared" ref="C31:L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16"/>
        <v>0</v>
      </c>
      <c r="G31" s="422">
        <f t="shared" si="16"/>
        <v>0</v>
      </c>
      <c r="H31" s="422">
        <f t="shared" ref="H31:H32" si="17">IF(H$7 &gt; 0,(H85*H$61+H133*H$109+H181*H$157)/(SUM(H$157,H$109,H$61)),0)</f>
        <v>0</v>
      </c>
      <c r="I31" s="422">
        <f t="shared" si="16"/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  <c r="Q31" s="424">
        <f t="shared" si="7"/>
        <v>0</v>
      </c>
    </row>
    <row r="32" spans="1:17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16"/>
        <v>0</v>
      </c>
      <c r="G32" s="440">
        <f t="shared" si="16"/>
        <v>0</v>
      </c>
      <c r="H32" s="440">
        <f t="shared" si="17"/>
        <v>0</v>
      </c>
      <c r="I32" s="440">
        <f t="shared" si="16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  <c r="Q32" s="442">
        <f t="shared" si="7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8">SUM(E34:E37)</f>
        <v>0</v>
      </c>
      <c r="F33" s="405">
        <f t="shared" si="18"/>
        <v>0</v>
      </c>
      <c r="G33" s="405">
        <f t="shared" si="18"/>
        <v>0</v>
      </c>
      <c r="H33" s="405">
        <f t="shared" si="18"/>
        <v>0</v>
      </c>
      <c r="I33" s="405">
        <f t="shared" si="18"/>
        <v>0</v>
      </c>
      <c r="J33" s="405">
        <f t="shared" si="18"/>
        <v>0</v>
      </c>
      <c r="K33" s="405">
        <f t="shared" si="18"/>
        <v>0</v>
      </c>
      <c r="L33" s="405">
        <f t="shared" si="18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  <c r="Q33" s="407">
        <f t="shared" si="7"/>
        <v>0</v>
      </c>
    </row>
    <row r="34" spans="1:17" x14ac:dyDescent="0.3">
      <c r="A34" s="420" t="s">
        <v>19</v>
      </c>
      <c r="B34" s="421" t="s">
        <v>46</v>
      </c>
      <c r="C34" s="422">
        <f t="shared" ref="C34:L37" si="19">(C88*C$61+C136*C$109+C184*C$157)/(SUM(C$157,C$109,C$61))</f>
        <v>0</v>
      </c>
      <c r="D34" s="422">
        <f t="shared" si="19"/>
        <v>0</v>
      </c>
      <c r="E34" s="422">
        <f t="shared" si="19"/>
        <v>0</v>
      </c>
      <c r="F34" s="422">
        <f t="shared" si="19"/>
        <v>0</v>
      </c>
      <c r="G34" s="422">
        <f t="shared" si="19"/>
        <v>0</v>
      </c>
      <c r="H34" s="422">
        <f t="shared" ref="H34:H37" si="20">IF(H$7 &gt; 0,(H88*H$61+H136*H$109+H184*H$157)/(SUM(H$157,H$109,H$61)),0)</f>
        <v>0</v>
      </c>
      <c r="I34" s="422">
        <f t="shared" si="19"/>
        <v>0</v>
      </c>
      <c r="J34" s="422">
        <f t="shared" si="19"/>
        <v>0</v>
      </c>
      <c r="K34" s="422">
        <f t="shared" si="19"/>
        <v>0</v>
      </c>
      <c r="L34" s="422">
        <f t="shared" si="19"/>
        <v>0</v>
      </c>
      <c r="M34" s="600">
        <f t="shared" ref="M34:M47" si="21">(N88*$N$61+N136*$N$109+N184*$N$157)/$M$7</f>
        <v>0</v>
      </c>
      <c r="N34" s="600"/>
      <c r="O34" s="423">
        <f t="shared" si="2"/>
        <v>0</v>
      </c>
      <c r="P34" s="422">
        <f t="shared" si="3"/>
        <v>0</v>
      </c>
      <c r="Q34" s="424">
        <f t="shared" si="7"/>
        <v>0</v>
      </c>
    </row>
    <row r="35" spans="1:17" x14ac:dyDescent="0.3">
      <c r="A35" s="438" t="s">
        <v>19</v>
      </c>
      <c r="B35" s="439" t="s">
        <v>47</v>
      </c>
      <c r="C35" s="440">
        <f t="shared" si="19"/>
        <v>0</v>
      </c>
      <c r="D35" s="440">
        <f t="shared" si="19"/>
        <v>0</v>
      </c>
      <c r="E35" s="440">
        <f t="shared" si="19"/>
        <v>0</v>
      </c>
      <c r="F35" s="440">
        <f t="shared" si="19"/>
        <v>0</v>
      </c>
      <c r="G35" s="440">
        <f t="shared" si="19"/>
        <v>0</v>
      </c>
      <c r="H35" s="440">
        <f t="shared" si="20"/>
        <v>0</v>
      </c>
      <c r="I35" s="440">
        <f t="shared" si="19"/>
        <v>0</v>
      </c>
      <c r="J35" s="440">
        <f t="shared" si="19"/>
        <v>0</v>
      </c>
      <c r="K35" s="440">
        <f t="shared" si="19"/>
        <v>0</v>
      </c>
      <c r="L35" s="440">
        <f t="shared" si="19"/>
        <v>0</v>
      </c>
      <c r="M35" s="599">
        <f t="shared" si="21"/>
        <v>0</v>
      </c>
      <c r="N35" s="599"/>
      <c r="O35" s="441">
        <f t="shared" si="2"/>
        <v>0</v>
      </c>
      <c r="P35" s="440">
        <f t="shared" si="3"/>
        <v>0</v>
      </c>
      <c r="Q35" s="442">
        <f t="shared" si="7"/>
        <v>0</v>
      </c>
    </row>
    <row r="36" spans="1:17" x14ac:dyDescent="0.3">
      <c r="A36" s="420" t="s">
        <v>20</v>
      </c>
      <c r="B36" s="421" t="s">
        <v>50</v>
      </c>
      <c r="C36" s="422">
        <f t="shared" si="19"/>
        <v>0</v>
      </c>
      <c r="D36" s="422">
        <f t="shared" si="19"/>
        <v>0</v>
      </c>
      <c r="E36" s="422">
        <f t="shared" si="19"/>
        <v>0</v>
      </c>
      <c r="F36" s="422">
        <f t="shared" si="19"/>
        <v>0</v>
      </c>
      <c r="G36" s="422">
        <f t="shared" si="19"/>
        <v>0</v>
      </c>
      <c r="H36" s="422">
        <f t="shared" si="20"/>
        <v>0</v>
      </c>
      <c r="I36" s="422">
        <f t="shared" si="19"/>
        <v>0</v>
      </c>
      <c r="J36" s="422">
        <f t="shared" si="19"/>
        <v>0</v>
      </c>
      <c r="K36" s="422">
        <f t="shared" si="19"/>
        <v>0</v>
      </c>
      <c r="L36" s="422">
        <f t="shared" si="19"/>
        <v>0</v>
      </c>
      <c r="M36" s="600">
        <f t="shared" si="21"/>
        <v>0</v>
      </c>
      <c r="N36" s="600"/>
      <c r="O36" s="423">
        <f t="shared" si="2"/>
        <v>0</v>
      </c>
      <c r="P36" s="422">
        <f t="shared" si="3"/>
        <v>0</v>
      </c>
      <c r="Q36" s="424">
        <f t="shared" si="7"/>
        <v>0</v>
      </c>
    </row>
    <row r="37" spans="1:17" x14ac:dyDescent="0.3">
      <c r="A37" s="438" t="s">
        <v>20</v>
      </c>
      <c r="B37" s="439" t="s">
        <v>47</v>
      </c>
      <c r="C37" s="440">
        <f t="shared" si="19"/>
        <v>0</v>
      </c>
      <c r="D37" s="440">
        <f t="shared" si="19"/>
        <v>0</v>
      </c>
      <c r="E37" s="440">
        <f t="shared" si="19"/>
        <v>0</v>
      </c>
      <c r="F37" s="440">
        <f t="shared" si="19"/>
        <v>0</v>
      </c>
      <c r="G37" s="440">
        <f t="shared" si="19"/>
        <v>0</v>
      </c>
      <c r="H37" s="440">
        <f t="shared" si="20"/>
        <v>0</v>
      </c>
      <c r="I37" s="440">
        <f t="shared" si="19"/>
        <v>0</v>
      </c>
      <c r="J37" s="440">
        <f t="shared" si="19"/>
        <v>0</v>
      </c>
      <c r="K37" s="440">
        <f t="shared" si="19"/>
        <v>0</v>
      </c>
      <c r="L37" s="440">
        <f t="shared" si="19"/>
        <v>0</v>
      </c>
      <c r="M37" s="599">
        <f t="shared" si="21"/>
        <v>0</v>
      </c>
      <c r="N37" s="599"/>
      <c r="O37" s="441">
        <f t="shared" si="2"/>
        <v>0</v>
      </c>
      <c r="P37" s="440">
        <f t="shared" si="3"/>
        <v>0</v>
      </c>
      <c r="Q37" s="442">
        <f t="shared" si="7"/>
        <v>0</v>
      </c>
    </row>
    <row r="38" spans="1:17" x14ac:dyDescent="0.3">
      <c r="A38" s="404">
        <v>9</v>
      </c>
      <c r="B38" s="398" t="s">
        <v>51</v>
      </c>
      <c r="C38" s="405">
        <f t="shared" ref="C38:L38" si="22">SUM(C41,C43)</f>
        <v>0.4484789735802589</v>
      </c>
      <c r="D38" s="405">
        <f t="shared" si="22"/>
        <v>0.48431157324546226</v>
      </c>
      <c r="E38" s="405">
        <f t="shared" si="22"/>
        <v>0.69111358953889357</v>
      </c>
      <c r="F38" s="405">
        <f t="shared" si="22"/>
        <v>0.77265535624071591</v>
      </c>
      <c r="G38" s="405">
        <f t="shared" si="22"/>
        <v>0.77961938492845262</v>
      </c>
      <c r="H38" s="405">
        <f t="shared" si="22"/>
        <v>0.80814862974111135</v>
      </c>
      <c r="I38" s="405">
        <f t="shared" si="22"/>
        <v>0.90137963004421973</v>
      </c>
      <c r="J38" s="405">
        <f t="shared" si="22"/>
        <v>0.88960662792235867</v>
      </c>
      <c r="K38" s="405">
        <f t="shared" si="22"/>
        <v>0.95164915987040011</v>
      </c>
      <c r="L38" s="405">
        <f t="shared" si="22"/>
        <v>1.060751288403379</v>
      </c>
      <c r="M38" s="603">
        <f t="shared" si="21"/>
        <v>0.75590856928948469</v>
      </c>
      <c r="N38" s="603"/>
      <c r="O38" s="406">
        <f t="shared" si="2"/>
        <v>7.822271518320828E-2</v>
      </c>
      <c r="P38" s="405">
        <f t="shared" si="3"/>
        <v>0</v>
      </c>
      <c r="Q38" s="407">
        <f t="shared" si="7"/>
        <v>4502112.5520698801</v>
      </c>
    </row>
    <row r="39" spans="1:17" x14ac:dyDescent="0.3">
      <c r="A39" s="444"/>
      <c r="B39" s="445" t="s">
        <v>157</v>
      </c>
      <c r="C39" s="500">
        <f t="shared" ref="C39:L39" si="23">(C93*C$61+C141*C$109+C189*C$157)/(SUM(C$157,C$109,C$61))</f>
        <v>0</v>
      </c>
      <c r="D39" s="500">
        <f t="shared" si="23"/>
        <v>0</v>
      </c>
      <c r="E39" s="500">
        <f t="shared" si="23"/>
        <v>0</v>
      </c>
      <c r="F39" s="500">
        <f t="shared" si="23"/>
        <v>0</v>
      </c>
      <c r="G39" s="500">
        <f t="shared" si="23"/>
        <v>0</v>
      </c>
      <c r="H39" s="500">
        <f t="shared" ref="H39:H46" si="24">IF(H$7 &gt; 0,(H93*H$61+H141*H$109+H189*H$157)/(SUM(H$157,H$109,H$61)),0)</f>
        <v>0</v>
      </c>
      <c r="I39" s="500">
        <f t="shared" si="23"/>
        <v>0</v>
      </c>
      <c r="J39" s="500">
        <f t="shared" si="23"/>
        <v>0</v>
      </c>
      <c r="K39" s="500">
        <f t="shared" si="23"/>
        <v>0</v>
      </c>
      <c r="L39" s="500">
        <f t="shared" si="23"/>
        <v>0</v>
      </c>
      <c r="M39" s="596">
        <f t="shared" si="21"/>
        <v>0</v>
      </c>
      <c r="N39" s="596"/>
      <c r="O39" s="429">
        <f t="shared" si="2"/>
        <v>0</v>
      </c>
      <c r="P39" s="430">
        <f t="shared" si="3"/>
        <v>0</v>
      </c>
      <c r="Q39" s="431">
        <f t="shared" si="7"/>
        <v>0</v>
      </c>
    </row>
    <row r="40" spans="1:17" x14ac:dyDescent="0.3">
      <c r="A40" s="432"/>
      <c r="B40" s="433" t="s">
        <v>52</v>
      </c>
      <c r="C40" s="434">
        <f t="shared" ref="C40:L40" si="25">SUM(C33,C30,C25,C16,C9)</f>
        <v>5.2720056141000002</v>
      </c>
      <c r="D40" s="434">
        <f t="shared" si="25"/>
        <v>5.6932286317471004</v>
      </c>
      <c r="E40" s="434">
        <f t="shared" si="25"/>
        <v>8.1242487132516743</v>
      </c>
      <c r="F40" s="434">
        <f t="shared" si="25"/>
        <v>9.0827967771749165</v>
      </c>
      <c r="G40" s="434">
        <f t="shared" si="25"/>
        <v>9.1646610350361186</v>
      </c>
      <c r="H40" s="434">
        <f t="shared" si="24"/>
        <v>9.5000309133999981</v>
      </c>
      <c r="I40" s="434">
        <f t="shared" si="25"/>
        <v>10.59598944425894</v>
      </c>
      <c r="J40" s="434">
        <f t="shared" si="25"/>
        <v>10.457594253095856</v>
      </c>
      <c r="K40" s="434">
        <f t="shared" si="25"/>
        <v>11.186922930718953</v>
      </c>
      <c r="L40" s="434">
        <f t="shared" si="25"/>
        <v>12.469451361303648</v>
      </c>
      <c r="M40" s="597">
        <f t="shared" si="21"/>
        <v>8.8859332450449582</v>
      </c>
      <c r="N40" s="597"/>
      <c r="O40" s="435">
        <f t="shared" si="2"/>
        <v>0.91953161215978119</v>
      </c>
      <c r="P40" s="436">
        <f t="shared" si="3"/>
        <v>0</v>
      </c>
      <c r="Q40" s="437">
        <f t="shared" si="7"/>
        <v>52923691.071494326</v>
      </c>
    </row>
    <row r="41" spans="1:17" x14ac:dyDescent="0.3">
      <c r="A41" s="426" t="s">
        <v>21</v>
      </c>
      <c r="B41" s="416" t="s">
        <v>53</v>
      </c>
      <c r="C41" s="427">
        <f t="shared" ref="C41:L41" si="26">SUM(C42:C42)</f>
        <v>0.10983169295854531</v>
      </c>
      <c r="D41" s="427">
        <f t="shared" si="26"/>
        <v>0.11860703208518733</v>
      </c>
      <c r="E41" s="427">
        <f t="shared" si="26"/>
        <v>0.16925247344317218</v>
      </c>
      <c r="F41" s="427">
        <f t="shared" si="26"/>
        <v>0.18922190525888508</v>
      </c>
      <c r="G41" s="427">
        <f t="shared" si="26"/>
        <v>0.19092738334290746</v>
      </c>
      <c r="H41" s="427">
        <f t="shared" si="24"/>
        <v>0.19791414401886223</v>
      </c>
      <c r="I41" s="427">
        <f t="shared" si="26"/>
        <v>0.22074624809224652</v>
      </c>
      <c r="J41" s="427">
        <f t="shared" si="26"/>
        <v>0.21786306107474607</v>
      </c>
      <c r="K41" s="427">
        <f t="shared" si="26"/>
        <v>0.23305716541566798</v>
      </c>
      <c r="L41" s="427">
        <f t="shared" si="26"/>
        <v>0.25977608021003895</v>
      </c>
      <c r="M41" s="598">
        <f t="shared" si="21"/>
        <v>0.18512064729402161</v>
      </c>
      <c r="N41" s="598"/>
      <c r="O41" s="428">
        <f t="shared" si="2"/>
        <v>1.9156602076124723E-2</v>
      </c>
      <c r="P41" s="427">
        <f t="shared" si="3"/>
        <v>0</v>
      </c>
      <c r="Q41" s="424">
        <f t="shared" si="7"/>
        <v>1102559.2560924413</v>
      </c>
    </row>
    <row r="42" spans="1:17" x14ac:dyDescent="0.3">
      <c r="A42" s="438" t="s">
        <v>121</v>
      </c>
      <c r="B42" s="439" t="s">
        <v>128</v>
      </c>
      <c r="C42" s="440">
        <f t="shared" ref="C42:L42" si="27">(C96*C$61+C144*C$109+C192*C$157)/(SUM(C$157,C$109,C$61))</f>
        <v>0.10983169295854531</v>
      </c>
      <c r="D42" s="440">
        <f t="shared" si="27"/>
        <v>0.11860703208518733</v>
      </c>
      <c r="E42" s="440">
        <f t="shared" si="27"/>
        <v>0.16925247344317218</v>
      </c>
      <c r="F42" s="440">
        <f t="shared" si="27"/>
        <v>0.18922190525888508</v>
      </c>
      <c r="G42" s="440">
        <f t="shared" si="27"/>
        <v>0.19092738334290746</v>
      </c>
      <c r="H42" s="440">
        <f t="shared" si="24"/>
        <v>0.19791414401886223</v>
      </c>
      <c r="I42" s="440">
        <f t="shared" si="27"/>
        <v>0.22074624809224652</v>
      </c>
      <c r="J42" s="440">
        <f t="shared" si="27"/>
        <v>0.21786306107474607</v>
      </c>
      <c r="K42" s="440">
        <f t="shared" si="27"/>
        <v>0.23305716541566798</v>
      </c>
      <c r="L42" s="440">
        <f t="shared" si="27"/>
        <v>0.25977608021003895</v>
      </c>
      <c r="M42" s="599">
        <f t="shared" si="21"/>
        <v>0.18512064729402161</v>
      </c>
      <c r="N42" s="599"/>
      <c r="O42" s="441">
        <f t="shared" si="2"/>
        <v>1.9156602076124723E-2</v>
      </c>
      <c r="P42" s="440">
        <f t="shared" si="3"/>
        <v>0</v>
      </c>
      <c r="Q42" s="442">
        <f t="shared" si="7"/>
        <v>1102559.2560924413</v>
      </c>
    </row>
    <row r="43" spans="1:17" x14ac:dyDescent="0.3">
      <c r="A43" s="426" t="s">
        <v>24</v>
      </c>
      <c r="B43" s="416" t="s">
        <v>56</v>
      </c>
      <c r="C43" s="427">
        <f>SUM(C44,C45)</f>
        <v>0.33864728062171356</v>
      </c>
      <c r="D43" s="427">
        <f t="shared" ref="D43:L43" si="28">SUM(D44,D45)</f>
        <v>0.36570454116027495</v>
      </c>
      <c r="E43" s="427">
        <f t="shared" si="28"/>
        <v>0.52186111609572139</v>
      </c>
      <c r="F43" s="427">
        <f t="shared" si="28"/>
        <v>0.58343345098183086</v>
      </c>
      <c r="G43" s="427">
        <f t="shared" si="28"/>
        <v>0.58869200158554513</v>
      </c>
      <c r="H43" s="427">
        <f t="shared" si="24"/>
        <v>0.61023448572224914</v>
      </c>
      <c r="I43" s="427">
        <f t="shared" si="28"/>
        <v>0.6806333819519732</v>
      </c>
      <c r="J43" s="427">
        <f t="shared" si="28"/>
        <v>0.67174356684761261</v>
      </c>
      <c r="K43" s="427">
        <f t="shared" si="28"/>
        <v>0.7185919944547321</v>
      </c>
      <c r="L43" s="427">
        <f t="shared" si="28"/>
        <v>0.80097520819334</v>
      </c>
      <c r="M43" s="598">
        <f t="shared" si="21"/>
        <v>0.57078792199546302</v>
      </c>
      <c r="N43" s="598"/>
      <c r="O43" s="428">
        <f t="shared" si="2"/>
        <v>5.9066113107083561E-2</v>
      </c>
      <c r="P43" s="427">
        <f t="shared" si="3"/>
        <v>0</v>
      </c>
      <c r="Q43" s="424">
        <f t="shared" si="7"/>
        <v>3399553.2959774388</v>
      </c>
    </row>
    <row r="44" spans="1:17" x14ac:dyDescent="0.3">
      <c r="A44" s="438" t="s">
        <v>25</v>
      </c>
      <c r="B44" s="439" t="s">
        <v>129</v>
      </c>
      <c r="C44" s="440">
        <f t="shared" ref="C44:L46" si="29">(C98*C$61+C146*C$109+C194*C$157)/(SUM(C$157,C$109,C$61))</f>
        <v>0.10983169295854531</v>
      </c>
      <c r="D44" s="440">
        <f t="shared" si="29"/>
        <v>0.11860703208518733</v>
      </c>
      <c r="E44" s="440">
        <f t="shared" si="29"/>
        <v>0.16925247344317218</v>
      </c>
      <c r="F44" s="440">
        <f t="shared" si="29"/>
        <v>0.18922190525888508</v>
      </c>
      <c r="G44" s="440">
        <f t="shared" si="29"/>
        <v>0.19092738334290746</v>
      </c>
      <c r="H44" s="440">
        <f t="shared" si="24"/>
        <v>0.19791414401886223</v>
      </c>
      <c r="I44" s="440">
        <f t="shared" si="29"/>
        <v>0.22074624809224652</v>
      </c>
      <c r="J44" s="440">
        <f t="shared" si="29"/>
        <v>0.21786306107474607</v>
      </c>
      <c r="K44" s="440">
        <f t="shared" si="29"/>
        <v>0.23305716541566798</v>
      </c>
      <c r="L44" s="440">
        <f t="shared" si="29"/>
        <v>0.25977608021003895</v>
      </c>
      <c r="M44" s="599">
        <f t="shared" si="21"/>
        <v>0.18512064729402161</v>
      </c>
      <c r="N44" s="599"/>
      <c r="O44" s="441">
        <f t="shared" si="2"/>
        <v>1.9156602076124723E-2</v>
      </c>
      <c r="P44" s="440">
        <f t="shared" si="3"/>
        <v>0</v>
      </c>
      <c r="Q44" s="442">
        <f t="shared" si="7"/>
        <v>1102559.2560924413</v>
      </c>
    </row>
    <row r="45" spans="1:17" x14ac:dyDescent="0.3">
      <c r="A45" s="420" t="s">
        <v>26</v>
      </c>
      <c r="B45" s="421" t="s">
        <v>130</v>
      </c>
      <c r="C45" s="422">
        <f t="shared" si="29"/>
        <v>0.22881558766316826</v>
      </c>
      <c r="D45" s="422">
        <f t="shared" si="29"/>
        <v>0.24709750907508765</v>
      </c>
      <c r="E45" s="422">
        <f t="shared" si="29"/>
        <v>0.35260864265254926</v>
      </c>
      <c r="F45" s="422">
        <f t="shared" si="29"/>
        <v>0.39421154572294581</v>
      </c>
      <c r="G45" s="422">
        <f t="shared" si="29"/>
        <v>0.39776461824263765</v>
      </c>
      <c r="H45" s="422">
        <f t="shared" si="24"/>
        <v>0.41232034170338683</v>
      </c>
      <c r="I45" s="422">
        <f t="shared" si="29"/>
        <v>0.45988713385972663</v>
      </c>
      <c r="J45" s="422">
        <f t="shared" si="29"/>
        <v>0.45388050577286648</v>
      </c>
      <c r="K45" s="422">
        <f t="shared" si="29"/>
        <v>0.48553482903906414</v>
      </c>
      <c r="L45" s="422">
        <f t="shared" si="29"/>
        <v>0.54119912798330105</v>
      </c>
      <c r="M45" s="600">
        <f t="shared" si="21"/>
        <v>0.38566727470144135</v>
      </c>
      <c r="N45" s="600"/>
      <c r="O45" s="423">
        <f t="shared" si="2"/>
        <v>3.9909511030958834E-2</v>
      </c>
      <c r="P45" s="422">
        <f t="shared" si="3"/>
        <v>0</v>
      </c>
      <c r="Q45" s="424">
        <f t="shared" si="7"/>
        <v>2296994.0398849971</v>
      </c>
    </row>
    <row r="46" spans="1:17" ht="28.8" x14ac:dyDescent="0.3">
      <c r="A46" s="438">
        <v>10</v>
      </c>
      <c r="B46" s="447" t="s">
        <v>134</v>
      </c>
      <c r="C46" s="446">
        <f t="shared" si="29"/>
        <v>2.2800000000000001E-2</v>
      </c>
      <c r="D46" s="446">
        <f t="shared" si="29"/>
        <v>2.1245276851342143E-2</v>
      </c>
      <c r="E46" s="446">
        <f t="shared" si="29"/>
        <v>2.190413471202194E-2</v>
      </c>
      <c r="F46" s="446">
        <f t="shared" si="29"/>
        <v>2.1380270489447219E-2</v>
      </c>
      <c r="G46" s="446">
        <f t="shared" si="29"/>
        <v>2.1618933498287259E-2</v>
      </c>
      <c r="H46" s="446">
        <f t="shared" si="24"/>
        <v>2.0400000000000001E-2</v>
      </c>
      <c r="I46" s="446">
        <f t="shared" si="29"/>
        <v>2.0815853559363998E-2</v>
      </c>
      <c r="J46" s="446">
        <f t="shared" si="29"/>
        <v>2.1726016879904508E-2</v>
      </c>
      <c r="K46" s="446">
        <f t="shared" si="29"/>
        <v>2.2225614252631792E-2</v>
      </c>
      <c r="L46" s="446">
        <f t="shared" si="29"/>
        <v>2.1939137720044619E-2</v>
      </c>
      <c r="M46" s="601">
        <f t="shared" si="21"/>
        <v>2.1701154214313935E-2</v>
      </c>
      <c r="N46" s="601"/>
      <c r="O46" s="448">
        <f t="shared" si="2"/>
        <v>2.2456726570102836E-3</v>
      </c>
      <c r="P46" s="446">
        <f t="shared" si="3"/>
        <v>0</v>
      </c>
      <c r="Q46" s="449">
        <f t="shared" si="7"/>
        <v>129249.80976800001</v>
      </c>
    </row>
    <row r="47" spans="1:17" ht="18" x14ac:dyDescent="0.3">
      <c r="A47" s="450"/>
      <c r="B47" s="450" t="s">
        <v>60</v>
      </c>
      <c r="C47" s="410">
        <f t="shared" ref="C47:L47" si="30">SUM(C9,C16,C25,C30,C33,C38,C46)</f>
        <v>5.7432845876802601</v>
      </c>
      <c r="D47" s="410">
        <f t="shared" si="30"/>
        <v>6.1987854818439043</v>
      </c>
      <c r="E47" s="410">
        <f t="shared" si="30"/>
        <v>8.8372664375025902</v>
      </c>
      <c r="F47" s="410">
        <f t="shared" si="30"/>
        <v>9.8768324039050803</v>
      </c>
      <c r="G47" s="410">
        <f t="shared" si="30"/>
        <v>9.9658993534628575</v>
      </c>
      <c r="H47" s="410">
        <f t="shared" si="30"/>
        <v>10.328579543141112</v>
      </c>
      <c r="I47" s="410">
        <f t="shared" si="30"/>
        <v>11.518184927862526</v>
      </c>
      <c r="J47" s="410">
        <f t="shared" si="30"/>
        <v>11.368926897898119</v>
      </c>
      <c r="K47" s="410">
        <f t="shared" si="30"/>
        <v>12.160797704841983</v>
      </c>
      <c r="L47" s="410">
        <f t="shared" si="30"/>
        <v>13.552141787427072</v>
      </c>
      <c r="M47" s="602">
        <f t="shared" si="21"/>
        <v>9.663542968548759</v>
      </c>
      <c r="N47" s="602"/>
      <c r="O47" s="411">
        <f t="shared" si="2"/>
        <v>1</v>
      </c>
      <c r="P47" s="410">
        <f t="shared" si="3"/>
        <v>0</v>
      </c>
      <c r="Q47" s="412">
        <f t="shared" si="7"/>
        <v>57555053.43333222</v>
      </c>
    </row>
    <row r="48" spans="1:17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84</v>
      </c>
      <c r="F59" s="1">
        <v>2</v>
      </c>
      <c r="G59" s="1">
        <v>63</v>
      </c>
      <c r="H59" s="1">
        <v>6</v>
      </c>
      <c r="I59" s="1">
        <v>12</v>
      </c>
      <c r="J59" s="1">
        <v>50</v>
      </c>
      <c r="K59" s="1">
        <v>0</v>
      </c>
      <c r="L59" s="1">
        <v>30</v>
      </c>
      <c r="N59" s="1">
        <f>SUM(C59:L59)</f>
        <v>301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522050.98</v>
      </c>
      <c r="E61" s="505">
        <v>505503.28</v>
      </c>
      <c r="F61" s="505">
        <v>6070.41</v>
      </c>
      <c r="G61" s="505">
        <v>375893.78</v>
      </c>
      <c r="H61" s="505">
        <v>28955.08</v>
      </c>
      <c r="I61" s="503">
        <v>83589.679999999993</v>
      </c>
      <c r="J61" s="505">
        <v>259018.15</v>
      </c>
      <c r="K61" s="504">
        <v>0</v>
      </c>
      <c r="L61" s="505">
        <v>147559.65</v>
      </c>
      <c r="M61" s="342"/>
      <c r="N61" s="344">
        <f>SUM(C61:L61)</f>
        <v>1928641.01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1">SUM(D64:D69)</f>
        <v>1.773844</v>
      </c>
      <c r="E63" s="354">
        <f t="shared" si="31"/>
        <v>2.165108</v>
      </c>
      <c r="F63" s="354">
        <f t="shared" si="31"/>
        <v>3.4410880000000001</v>
      </c>
      <c r="G63" s="354">
        <f t="shared" si="31"/>
        <v>3.0948640000000003</v>
      </c>
      <c r="H63" s="354">
        <f t="shared" si="31"/>
        <v>3.6759639999999996</v>
      </c>
      <c r="I63" s="354">
        <f t="shared" si="31"/>
        <v>3.3553319999999998</v>
      </c>
      <c r="J63" s="354">
        <f t="shared" si="31"/>
        <v>4.5283760000000006</v>
      </c>
      <c r="K63" s="354"/>
      <c r="L63" s="354">
        <f t="shared" si="31"/>
        <v>5.9885520000000003</v>
      </c>
      <c r="M63" s="351"/>
      <c r="N63" s="352">
        <f>(C63*$C$61+D63*$D$61+E63*$E$61+F63*$F$61+G63*$G$61+H63*$H$61+I63*$I$61+J63*$J$61+K63*$K$61+L63*$L$61)/$N$61</f>
        <v>2.9286136084472454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1.2585999999999999</v>
      </c>
      <c r="E64" s="34">
        <v>1.4501999999999999</v>
      </c>
      <c r="F64" s="34">
        <v>2.0722</v>
      </c>
      <c r="G64" s="34">
        <v>2.1791</v>
      </c>
      <c r="H64" s="34">
        <v>2.1791</v>
      </c>
      <c r="I64" s="34">
        <v>1.5571999999999999</v>
      </c>
      <c r="J64" s="34">
        <v>3.0344000000000002</v>
      </c>
      <c r="K64" s="34">
        <v>0</v>
      </c>
      <c r="L64" s="34">
        <v>3.5688</v>
      </c>
      <c r="M64" s="34"/>
      <c r="N64" s="89">
        <f t="shared" ref="N64:N101" si="32">(C64*$C$61+D64*$D$61+E64*$E$61+F64*$F$61+G64*$G$61+H64*$H$61+I64*$I$61+J64*$J$61+K64*$K$61+L64*$L$61)/$N$61</f>
        <v>1.9327914620502653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3">D64*0.04</f>
        <v>5.0344E-2</v>
      </c>
      <c r="E65" s="39">
        <f t="shared" si="33"/>
        <v>5.8007999999999997E-2</v>
      </c>
      <c r="F65" s="39">
        <f t="shared" si="33"/>
        <v>8.2888000000000003E-2</v>
      </c>
      <c r="G65" s="39">
        <f t="shared" si="33"/>
        <v>8.7164000000000005E-2</v>
      </c>
      <c r="H65" s="39">
        <f t="shared" si="33"/>
        <v>8.7164000000000005E-2</v>
      </c>
      <c r="I65" s="39">
        <f>0.06*I64</f>
        <v>9.3431999999999987E-2</v>
      </c>
      <c r="J65" s="39">
        <f t="shared" si="33"/>
        <v>0.12137600000000001</v>
      </c>
      <c r="K65" s="39"/>
      <c r="L65" s="39">
        <f t="shared" si="33"/>
        <v>0.14275199999999999</v>
      </c>
      <c r="M65" s="34"/>
      <c r="N65" s="89">
        <f t="shared" si="32"/>
        <v>7.8661477852449077E-2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6.2899999999999998E-2</v>
      </c>
      <c r="E66" s="34">
        <v>3.8800000000000001E-2</v>
      </c>
      <c r="F66" s="34">
        <v>0</v>
      </c>
      <c r="G66" s="34">
        <v>5.5999999999999999E-3</v>
      </c>
      <c r="H66" s="34">
        <v>0</v>
      </c>
      <c r="I66" s="34">
        <v>7.7899999999999997E-2</v>
      </c>
      <c r="J66" s="34">
        <v>4.8800000000000003E-2</v>
      </c>
      <c r="K66" s="34">
        <v>0</v>
      </c>
      <c r="L66" s="34">
        <v>0.1368</v>
      </c>
      <c r="M66" s="34"/>
      <c r="N66" s="89">
        <f t="shared" si="32"/>
        <v>4.8683721075701902E-2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2"/>
        <v>0.23157549272894493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0.23719999999999999</v>
      </c>
      <c r="E68" s="34">
        <v>0.4037</v>
      </c>
      <c r="F68" s="34">
        <v>1.0274000000000001</v>
      </c>
      <c r="G68" s="34">
        <v>0.57310000000000005</v>
      </c>
      <c r="H68" s="34">
        <v>1.1597999999999999</v>
      </c>
      <c r="I68" s="34">
        <v>0.98629999999999995</v>
      </c>
      <c r="J68" s="34">
        <v>1.0269999999999999</v>
      </c>
      <c r="K68" s="34">
        <v>0</v>
      </c>
      <c r="L68" s="34">
        <v>1.7898000000000001</v>
      </c>
      <c r="M68" s="34"/>
      <c r="N68" s="89">
        <f t="shared" si="32"/>
        <v>0.61997236900609087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2"/>
        <v>1.6929085733793453E-2</v>
      </c>
    </row>
    <row r="70" spans="1:14" ht="28.8" x14ac:dyDescent="0.3">
      <c r="A70" s="349">
        <v>5</v>
      </c>
      <c r="B70" s="353" t="s">
        <v>71</v>
      </c>
      <c r="C70" s="354">
        <f t="shared" ref="C70:J70" si="34">SUM(C71:C73,C77:C78)</f>
        <v>0</v>
      </c>
      <c r="D70" s="354">
        <f t="shared" si="34"/>
        <v>3.4941264051999998</v>
      </c>
      <c r="E70" s="354">
        <f t="shared" si="34"/>
        <v>5.2947669134000002</v>
      </c>
      <c r="F70" s="354">
        <f t="shared" si="34"/>
        <v>5.2947669134000002</v>
      </c>
      <c r="G70" s="354">
        <f t="shared" si="34"/>
        <v>5.2947669134000002</v>
      </c>
      <c r="H70" s="354">
        <f t="shared" si="34"/>
        <v>5.2947669134000002</v>
      </c>
      <c r="I70" s="354">
        <f t="shared" si="34"/>
        <v>5.7816582909000003</v>
      </c>
      <c r="J70" s="354">
        <f t="shared" si="34"/>
        <v>5.2947669134000002</v>
      </c>
      <c r="K70" s="354"/>
      <c r="L70" s="354">
        <f>SUM(L71:L73,L77:L78)</f>
        <v>5.2947669134000002</v>
      </c>
      <c r="M70" s="351"/>
      <c r="N70" s="352">
        <f t="shared" si="32"/>
        <v>4.8284660088612519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1.9363999999999999</v>
      </c>
      <c r="E71" s="34">
        <v>2.8437999999999999</v>
      </c>
      <c r="F71" s="34">
        <v>2.8437999999999999</v>
      </c>
      <c r="G71" s="34">
        <v>2.8437999999999999</v>
      </c>
      <c r="H71" s="34">
        <v>2.8437999999999999</v>
      </c>
      <c r="I71" s="34">
        <v>3.1113</v>
      </c>
      <c r="J71" s="34">
        <v>2.8437999999999999</v>
      </c>
      <c r="K71" s="34">
        <v>0</v>
      </c>
      <c r="L71" s="34">
        <v>2.8437999999999999</v>
      </c>
      <c r="M71" s="39"/>
      <c r="N71" s="89">
        <f t="shared" si="32"/>
        <v>2.6097757220178575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0.82082640519999994</v>
      </c>
      <c r="E72" s="39">
        <f t="shared" ref="E72:J72" si="35">E71*0.423893</f>
        <v>1.2054669134</v>
      </c>
      <c r="F72" s="39">
        <f t="shared" si="35"/>
        <v>1.2054669134</v>
      </c>
      <c r="G72" s="39">
        <f t="shared" si="35"/>
        <v>1.2054669134</v>
      </c>
      <c r="H72" s="39">
        <f t="shared" si="35"/>
        <v>1.2054669134</v>
      </c>
      <c r="I72" s="39">
        <f t="shared" si="35"/>
        <v>1.3188582909</v>
      </c>
      <c r="J72" s="39">
        <f t="shared" si="35"/>
        <v>1.2054669134</v>
      </c>
      <c r="K72" s="39"/>
      <c r="L72" s="39">
        <f t="shared" ref="L72" si="36">L71*0.423893</f>
        <v>1.2054669134</v>
      </c>
      <c r="M72" s="39"/>
      <c r="N72" s="89">
        <f t="shared" si="32"/>
        <v>1.1062656601333156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0.50629999999999997</v>
      </c>
      <c r="E73" s="43">
        <f t="shared" si="37"/>
        <v>0.89600000000000002</v>
      </c>
      <c r="F73" s="43">
        <f t="shared" ref="F73:H73" si="39">SUM(F74:F76)</f>
        <v>0.89600000000000002</v>
      </c>
      <c r="G73" s="43">
        <f t="shared" si="39"/>
        <v>0.89600000000000002</v>
      </c>
      <c r="H73" s="43">
        <f t="shared" si="39"/>
        <v>0.89600000000000002</v>
      </c>
      <c r="I73" s="43">
        <f t="shared" si="37"/>
        <v>0.96989999999999998</v>
      </c>
      <c r="J73" s="43">
        <f t="shared" si="37"/>
        <v>0.89600000000000002</v>
      </c>
      <c r="K73" s="43"/>
      <c r="L73" s="43">
        <f t="shared" ref="L73" si="40">SUM(L74:L76)</f>
        <v>0.89600000000000002</v>
      </c>
      <c r="M73" s="43"/>
      <c r="N73" s="75">
        <f t="shared" si="32"/>
        <v>0.79371762161481785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0.45219999999999999</v>
      </c>
      <c r="E74" s="34">
        <v>0.80030000000000001</v>
      </c>
      <c r="F74" s="34">
        <v>0.80030000000000001</v>
      </c>
      <c r="G74" s="34">
        <v>0.80030000000000001</v>
      </c>
      <c r="H74" s="34">
        <v>0.80030000000000001</v>
      </c>
      <c r="I74" s="34">
        <v>0.87039999999999995</v>
      </c>
      <c r="J74" s="34">
        <v>0.80030000000000001</v>
      </c>
      <c r="K74" s="34">
        <v>0</v>
      </c>
      <c r="L74" s="34">
        <v>0.80030000000000001</v>
      </c>
      <c r="M74" s="39"/>
      <c r="N74" s="89">
        <f t="shared" si="32"/>
        <v>0.70911335165117129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4.8000000000000001E-2</v>
      </c>
      <c r="E75" s="34">
        <v>8.4900000000000003E-2</v>
      </c>
      <c r="F75" s="34">
        <v>8.4900000000000003E-2</v>
      </c>
      <c r="G75" s="34">
        <v>8.4900000000000003E-2</v>
      </c>
      <c r="H75" s="34">
        <v>8.4900000000000003E-2</v>
      </c>
      <c r="I75" s="34">
        <v>8.8300000000000003E-2</v>
      </c>
      <c r="J75" s="34">
        <v>8.4900000000000003E-2</v>
      </c>
      <c r="K75" s="34">
        <v>0</v>
      </c>
      <c r="L75" s="34">
        <v>8.4900000000000003E-2</v>
      </c>
      <c r="M75" s="39"/>
      <c r="N75" s="89">
        <f t="shared" si="32"/>
        <v>7.5059145143346301E-2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6.1000000000000004E-3</v>
      </c>
      <c r="E76" s="34">
        <v>1.0800000000000001E-2</v>
      </c>
      <c r="F76" s="34">
        <v>1.0800000000000001E-2</v>
      </c>
      <c r="G76" s="34">
        <v>1.0800000000000001E-2</v>
      </c>
      <c r="H76" s="34">
        <v>1.0800000000000001E-2</v>
      </c>
      <c r="I76" s="34">
        <v>1.12E-2</v>
      </c>
      <c r="J76" s="34">
        <v>1.0800000000000001E-2</v>
      </c>
      <c r="K76" s="34">
        <v>0</v>
      </c>
      <c r="L76" s="34">
        <v>1.0800000000000001E-2</v>
      </c>
      <c r="M76" s="39"/>
      <c r="N76" s="89">
        <f t="shared" si="32"/>
        <v>9.5451248203002829E-3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0.1726</v>
      </c>
      <c r="E77" s="34">
        <v>0.26429999999999998</v>
      </c>
      <c r="F77" s="34">
        <v>0.26429999999999998</v>
      </c>
      <c r="G77" s="34">
        <v>0.26429999999999998</v>
      </c>
      <c r="H77" s="34">
        <v>0.26429999999999998</v>
      </c>
      <c r="I77" s="34">
        <v>0.28839999999999999</v>
      </c>
      <c r="J77" s="34">
        <v>0.26429999999999998</v>
      </c>
      <c r="K77" s="34">
        <v>0</v>
      </c>
      <c r="L77" s="34">
        <v>0.26429999999999998</v>
      </c>
      <c r="M77" s="39"/>
      <c r="N77" s="89">
        <f t="shared" si="32"/>
        <v>0.24052286193219549</v>
      </c>
    </row>
    <row r="78" spans="1:14" x14ac:dyDescent="0.3">
      <c r="A78" s="595"/>
      <c r="B78" t="s">
        <v>117</v>
      </c>
      <c r="C78" s="34">
        <v>0</v>
      </c>
      <c r="D78" s="34">
        <v>5.8000000000000003E-2</v>
      </c>
      <c r="E78" s="34">
        <v>8.5199999999999998E-2</v>
      </c>
      <c r="F78" s="34">
        <v>8.5199999999999998E-2</v>
      </c>
      <c r="G78" s="34">
        <v>8.5199999999999998E-2</v>
      </c>
      <c r="H78" s="34">
        <v>8.5199999999999998E-2</v>
      </c>
      <c r="I78" s="34">
        <v>9.3200000000000005E-2</v>
      </c>
      <c r="J78" s="34">
        <v>8.5199999999999998E-2</v>
      </c>
      <c r="K78" s="34">
        <v>0</v>
      </c>
      <c r="L78" s="34">
        <v>8.5199999999999998E-2</v>
      </c>
      <c r="M78" s="39"/>
      <c r="N78" s="89">
        <f t="shared" si="32"/>
        <v>7.8184143163065892E-2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0.42699999999999999</v>
      </c>
      <c r="E79" s="354">
        <f t="shared" ref="E79:J79" si="41">SUM(E80:E82)</f>
        <v>0.52929999999999999</v>
      </c>
      <c r="F79" s="354">
        <f t="shared" si="41"/>
        <v>0.52929999999999999</v>
      </c>
      <c r="G79" s="354">
        <f t="shared" si="41"/>
        <v>0.52929999999999999</v>
      </c>
      <c r="H79" s="354">
        <f t="shared" si="41"/>
        <v>0.52929999999999999</v>
      </c>
      <c r="I79" s="354">
        <f t="shared" si="41"/>
        <v>1.1296999999999999</v>
      </c>
      <c r="J79" s="354">
        <f t="shared" si="41"/>
        <v>0.52929999999999999</v>
      </c>
      <c r="K79" s="354"/>
      <c r="L79" s="354">
        <f t="shared" ref="L79" si="42">SUM(L80:L82)</f>
        <v>0.52929999999999999</v>
      </c>
      <c r="M79" s="354"/>
      <c r="N79" s="352">
        <f t="shared" si="32"/>
        <v>0.52763117134536097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0.19839999999999999</v>
      </c>
      <c r="E80" s="34">
        <v>0.30070000000000002</v>
      </c>
      <c r="F80" s="34">
        <v>0.30070000000000002</v>
      </c>
      <c r="G80" s="34">
        <v>0.30070000000000002</v>
      </c>
      <c r="H80" s="34">
        <v>0.30070000000000002</v>
      </c>
      <c r="I80" s="34">
        <v>0.32829999999999998</v>
      </c>
      <c r="J80" s="34">
        <v>0.30070000000000002</v>
      </c>
      <c r="K80" s="34">
        <v>0</v>
      </c>
      <c r="L80" s="34">
        <v>0.30070000000000002</v>
      </c>
      <c r="M80" s="39"/>
      <c r="N80" s="89">
        <f t="shared" si="32"/>
        <v>0.27420531290112926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0.2286</v>
      </c>
      <c r="E81" s="34">
        <v>0.2286</v>
      </c>
      <c r="F81" s="34">
        <v>0.2286</v>
      </c>
      <c r="G81" s="34">
        <v>0.2286</v>
      </c>
      <c r="H81" s="34">
        <v>0.2286</v>
      </c>
      <c r="I81" s="34">
        <v>0.2286</v>
      </c>
      <c r="J81" s="34">
        <v>0.2286</v>
      </c>
      <c r="K81" s="34">
        <v>0</v>
      </c>
      <c r="L81" s="34">
        <v>0.2286</v>
      </c>
      <c r="M81" s="39"/>
      <c r="N81" s="89">
        <f t="shared" si="32"/>
        <v>0.22859999999999994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2"/>
        <v>2.4825858444231668E-2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2"/>
        <v>2.4825858444231668E-2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3">SUM(E85:E86)</f>
        <v>0</v>
      </c>
      <c r="F84" s="354">
        <f t="shared" si="43"/>
        <v>0</v>
      </c>
      <c r="G84" s="354">
        <f t="shared" si="43"/>
        <v>0</v>
      </c>
      <c r="H84" s="354">
        <f t="shared" si="43"/>
        <v>0</v>
      </c>
      <c r="I84" s="354">
        <f t="shared" si="43"/>
        <v>0</v>
      </c>
      <c r="J84" s="354">
        <f t="shared" si="43"/>
        <v>0</v>
      </c>
      <c r="K84" s="354"/>
      <c r="L84" s="354">
        <f t="shared" si="43"/>
        <v>0</v>
      </c>
      <c r="M84" s="354"/>
      <c r="N84" s="352">
        <f t="shared" si="32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2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2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4">SUM(E88:E91)</f>
        <v>0</v>
      </c>
      <c r="F87" s="354">
        <f t="shared" si="44"/>
        <v>0</v>
      </c>
      <c r="G87" s="354">
        <f t="shared" si="44"/>
        <v>0</v>
      </c>
      <c r="H87" s="354">
        <f t="shared" si="44"/>
        <v>0</v>
      </c>
      <c r="I87" s="354">
        <f t="shared" si="44"/>
        <v>0</v>
      </c>
      <c r="J87" s="354">
        <f t="shared" si="44"/>
        <v>0</v>
      </c>
      <c r="K87" s="354"/>
      <c r="L87" s="354">
        <f t="shared" si="44"/>
        <v>0</v>
      </c>
      <c r="M87" s="354"/>
      <c r="N87" s="352">
        <f t="shared" si="32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2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2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2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2"/>
        <v>0</v>
      </c>
    </row>
    <row r="92" spans="1:16" x14ac:dyDescent="0.3">
      <c r="A92" s="349">
        <v>9</v>
      </c>
      <c r="B92" s="350" t="s">
        <v>51</v>
      </c>
      <c r="C92" s="354">
        <f t="shared" ref="C92:J92" si="45">SUM(C95,C97)</f>
        <v>0</v>
      </c>
      <c r="D92" s="354">
        <f t="shared" si="45"/>
        <v>0.48445974242955353</v>
      </c>
      <c r="E92" s="354">
        <f t="shared" si="45"/>
        <v>0.67962313153311127</v>
      </c>
      <c r="F92" s="354">
        <f t="shared" si="45"/>
        <v>0.78816819817311123</v>
      </c>
      <c r="G92" s="354">
        <f t="shared" si="45"/>
        <v>0.75871561494111139</v>
      </c>
      <c r="H92" s="354">
        <f t="shared" si="45"/>
        <v>0.80814862974111124</v>
      </c>
      <c r="I92" s="354">
        <f t="shared" si="45"/>
        <v>0.87336680966628122</v>
      </c>
      <c r="J92" s="354">
        <f t="shared" si="45"/>
        <v>0.88066161375711127</v>
      </c>
      <c r="K92" s="354"/>
      <c r="L92" s="354">
        <f>SUM(L95,L97)</f>
        <v>1.0048758657251113</v>
      </c>
      <c r="M92" s="354"/>
      <c r="N92" s="352">
        <f t="shared" si="32"/>
        <v>0.70476377736920659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2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6">SUM(C87,C84,C79,C70,C63)+C93</f>
        <v>0</v>
      </c>
      <c r="D94" s="360">
        <f t="shared" si="46"/>
        <v>5.6949704051999994</v>
      </c>
      <c r="E94" s="360">
        <f t="shared" si="46"/>
        <v>7.9891749134000003</v>
      </c>
      <c r="F94" s="360">
        <f t="shared" si="46"/>
        <v>9.2651549134</v>
      </c>
      <c r="G94" s="360">
        <f t="shared" si="46"/>
        <v>8.9189309134000005</v>
      </c>
      <c r="H94" s="360">
        <f t="shared" si="46"/>
        <v>9.5000309133999998</v>
      </c>
      <c r="I94" s="360">
        <f t="shared" si="46"/>
        <v>10.2666902909</v>
      </c>
      <c r="J94" s="360">
        <f t="shared" si="46"/>
        <v>10.352442913400001</v>
      </c>
      <c r="K94" s="360">
        <f t="shared" si="46"/>
        <v>0</v>
      </c>
      <c r="L94" s="360">
        <f t="shared" si="46"/>
        <v>11.812618913400001</v>
      </c>
      <c r="M94" s="361"/>
      <c r="N94" s="455">
        <f t="shared" si="32"/>
        <v>8.2847107886538573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7">SUM(C96:C96)</f>
        <v>0</v>
      </c>
      <c r="D95" s="354">
        <f t="shared" si="47"/>
        <v>0.11864331845153159</v>
      </c>
      <c r="E95" s="354">
        <f t="shared" si="47"/>
        <v>0.16643848097086222</v>
      </c>
      <c r="F95" s="354">
        <f t="shared" si="47"/>
        <v>0.19302097231086221</v>
      </c>
      <c r="G95" s="354">
        <f t="shared" si="47"/>
        <v>0.18580808771886223</v>
      </c>
      <c r="H95" s="354">
        <f t="shared" si="47"/>
        <v>0.1979141440188622</v>
      </c>
      <c r="I95" s="354">
        <f t="shared" si="47"/>
        <v>0.21388595883031972</v>
      </c>
      <c r="J95" s="354">
        <f t="shared" si="47"/>
        <v>0.21567244321486223</v>
      </c>
      <c r="K95" s="354"/>
      <c r="L95" s="354">
        <f>SUM(L96:L96)</f>
        <v>0.24609228982286224</v>
      </c>
      <c r="M95" s="354"/>
      <c r="N95" s="352">
        <f t="shared" si="32"/>
        <v>0.17259537986002585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8">0.020833*D94</f>
        <v>0.11864331845153159</v>
      </c>
      <c r="E96" s="246">
        <f t="shared" si="48"/>
        <v>0.16643848097086222</v>
      </c>
      <c r="F96" s="246">
        <f t="shared" si="48"/>
        <v>0.19302097231086221</v>
      </c>
      <c r="G96" s="246">
        <f t="shared" si="48"/>
        <v>0.18580808771886223</v>
      </c>
      <c r="H96" s="246">
        <f t="shared" si="48"/>
        <v>0.1979141440188622</v>
      </c>
      <c r="I96" s="246">
        <f t="shared" si="48"/>
        <v>0.21388595883031972</v>
      </c>
      <c r="J96" s="246">
        <f t="shared" si="48"/>
        <v>0.21567244321486223</v>
      </c>
      <c r="K96" s="34"/>
      <c r="L96" s="246">
        <f t="shared" si="48"/>
        <v>0.24609228982286224</v>
      </c>
      <c r="M96" s="39"/>
      <c r="N96" s="246">
        <f t="shared" si="32"/>
        <v>0.17259537986002585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9">SUM(D98,D99)</f>
        <v>0.36581642397802194</v>
      </c>
      <c r="E97" s="354">
        <f t="shared" si="49"/>
        <v>0.51318465056224905</v>
      </c>
      <c r="F97" s="354">
        <f t="shared" si="49"/>
        <v>0.595147225862249</v>
      </c>
      <c r="G97" s="354">
        <f t="shared" si="49"/>
        <v>0.57290752722224914</v>
      </c>
      <c r="H97" s="354">
        <f t="shared" si="49"/>
        <v>0.61023448572224903</v>
      </c>
      <c r="I97" s="354">
        <f t="shared" si="49"/>
        <v>0.65948085083596153</v>
      </c>
      <c r="J97" s="354">
        <f t="shared" si="49"/>
        <v>0.66498917054224904</v>
      </c>
      <c r="K97" s="354"/>
      <c r="L97" s="354">
        <f t="shared" si="49"/>
        <v>0.7587835759022491</v>
      </c>
      <c r="M97" s="354"/>
      <c r="N97" s="352">
        <f t="shared" si="32"/>
        <v>0.53216839750918066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0">D96</f>
        <v>0.11864331845153159</v>
      </c>
      <c r="E98" s="39">
        <f t="shared" si="50"/>
        <v>0.16643848097086222</v>
      </c>
      <c r="F98" s="39">
        <f t="shared" si="50"/>
        <v>0.19302097231086221</v>
      </c>
      <c r="G98" s="39">
        <f t="shared" si="50"/>
        <v>0.18580808771886223</v>
      </c>
      <c r="H98" s="39">
        <f t="shared" si="50"/>
        <v>0.1979141440188622</v>
      </c>
      <c r="I98" s="39">
        <f t="shared" si="50"/>
        <v>0.21388595883031972</v>
      </c>
      <c r="J98" s="39">
        <f t="shared" si="50"/>
        <v>0.21567244321486223</v>
      </c>
      <c r="K98" s="39"/>
      <c r="L98" s="39">
        <f t="shared" si="50"/>
        <v>0.24609228982286224</v>
      </c>
      <c r="M98" s="39"/>
      <c r="N98" s="246">
        <f t="shared" si="32"/>
        <v>0.17259537986002585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1">0.043402*D94</f>
        <v>0.24717310552649038</v>
      </c>
      <c r="E99" s="246">
        <f t="shared" si="51"/>
        <v>0.34674616959138682</v>
      </c>
      <c r="F99" s="246">
        <f t="shared" si="51"/>
        <v>0.40212625355138681</v>
      </c>
      <c r="G99" s="246">
        <f t="shared" si="51"/>
        <v>0.38709943950338688</v>
      </c>
      <c r="H99" s="246">
        <f t="shared" si="51"/>
        <v>0.41232034170338683</v>
      </c>
      <c r="I99" s="246">
        <f t="shared" si="51"/>
        <v>0.44559489200564184</v>
      </c>
      <c r="J99" s="246">
        <f t="shared" si="51"/>
        <v>0.44931672732738687</v>
      </c>
      <c r="K99" s="34"/>
      <c r="L99" s="246">
        <f t="shared" si="51"/>
        <v>0.51269128607938685</v>
      </c>
      <c r="M99" s="39"/>
      <c r="N99" s="246">
        <f t="shared" si="32"/>
        <v>0.35957301764915478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2.0400000000000001E-2</v>
      </c>
      <c r="E100" s="509">
        <v>2.0400000000000001E-2</v>
      </c>
      <c r="F100" s="509">
        <v>2.0400000000000001E-2</v>
      </c>
      <c r="G100" s="509">
        <v>2.0400000000000001E-2</v>
      </c>
      <c r="H100" s="509">
        <v>2.0400000000000001E-2</v>
      </c>
      <c r="I100" s="509">
        <v>2.0400000000000001E-2</v>
      </c>
      <c r="J100" s="509">
        <v>2.0400000000000001E-2</v>
      </c>
      <c r="K100" s="509">
        <v>0</v>
      </c>
      <c r="L100" s="509">
        <v>2.0400000000000001E-2</v>
      </c>
      <c r="M100" s="367"/>
      <c r="N100" s="368">
        <f t="shared" si="32"/>
        <v>2.0399999999999998E-2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6.1998301476295534</v>
      </c>
      <c r="E101" s="340">
        <f t="shared" ref="E101:L101" si="52">SUM(E92,E94,E100)</f>
        <v>8.6891980449331125</v>
      </c>
      <c r="F101" s="340">
        <f t="shared" si="52"/>
        <v>10.073723111573111</v>
      </c>
      <c r="G101" s="340">
        <f t="shared" si="52"/>
        <v>9.6980465283411128</v>
      </c>
      <c r="H101" s="340">
        <f t="shared" si="52"/>
        <v>10.328579543141112</v>
      </c>
      <c r="I101" s="340">
        <f t="shared" si="52"/>
        <v>11.160457100566282</v>
      </c>
      <c r="J101" s="340">
        <f t="shared" si="52"/>
        <v>11.253504527157112</v>
      </c>
      <c r="K101" s="340">
        <f t="shared" si="52"/>
        <v>0</v>
      </c>
      <c r="L101" s="340">
        <f t="shared" si="52"/>
        <v>12.837894779125113</v>
      </c>
      <c r="M101" s="356"/>
      <c r="N101" s="467">
        <f t="shared" si="32"/>
        <v>9.0098745660230666</v>
      </c>
      <c r="O101" s="335" t="s">
        <v>405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0.31118324120194574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94</v>
      </c>
      <c r="F107" s="1">
        <v>3</v>
      </c>
      <c r="G107" s="1">
        <v>66</v>
      </c>
      <c r="H107" s="1">
        <v>0</v>
      </c>
      <c r="I107" s="1">
        <v>7</v>
      </c>
      <c r="J107" s="1">
        <v>76</v>
      </c>
      <c r="K107" s="1">
        <v>18</v>
      </c>
      <c r="L107" s="1">
        <v>39</v>
      </c>
      <c r="N107" s="1">
        <f>SUM(C107:L107)</f>
        <v>331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263632.39</v>
      </c>
      <c r="E109" s="505">
        <v>605267.49</v>
      </c>
      <c r="F109" s="505">
        <v>14177.33</v>
      </c>
      <c r="G109" s="505">
        <v>307700.3</v>
      </c>
      <c r="H109" s="504">
        <v>0</v>
      </c>
      <c r="I109" s="503">
        <v>35321.03</v>
      </c>
      <c r="J109" s="505">
        <v>396641.99</v>
      </c>
      <c r="K109" s="505">
        <v>90410.08</v>
      </c>
      <c r="L109" s="505">
        <v>202721.79</v>
      </c>
      <c r="M109" s="342"/>
      <c r="N109" s="344">
        <f>SUM(C109:L109)</f>
        <v>1915872.4000000001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3">SUM(D112:D117)</f>
        <v>1.780348</v>
      </c>
      <c r="E111" s="354">
        <f t="shared" si="53"/>
        <v>2.1661159999999997</v>
      </c>
      <c r="F111" s="354">
        <f t="shared" si="53"/>
        <v>3.0737959999999998</v>
      </c>
      <c r="G111" s="354">
        <f t="shared" si="53"/>
        <v>3.2783720000000001</v>
      </c>
      <c r="H111" s="354"/>
      <c r="I111" s="354">
        <f t="shared" si="53"/>
        <v>4.3460960000000002</v>
      </c>
      <c r="J111" s="354">
        <f>SUM(J112:J117)</f>
        <v>4.5338880000000001</v>
      </c>
      <c r="K111" s="354">
        <f t="shared" si="53"/>
        <v>5.1910639999999999</v>
      </c>
      <c r="L111" s="354">
        <f t="shared" si="53"/>
        <v>6.319475999999999</v>
      </c>
      <c r="M111" s="351"/>
      <c r="N111" s="352">
        <f>(C111*$C$109+D111*$D$109+E111*$E$109+F111*$F$109+G111*$G$109+H111*$H$109+I111*$I$109+J111*$J$109+K111*$K$109+L111*$L$109)/$N$109</f>
        <v>3.4109944925664148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1.2586999999999999</v>
      </c>
      <c r="E112" s="34">
        <v>1.4503999999999999</v>
      </c>
      <c r="F112" s="34">
        <v>2.0724</v>
      </c>
      <c r="G112" s="34">
        <v>2.1793</v>
      </c>
      <c r="H112" s="34">
        <v>0</v>
      </c>
      <c r="I112" s="34">
        <v>2.1116000000000001</v>
      </c>
      <c r="J112" s="34">
        <v>3.0347</v>
      </c>
      <c r="K112" s="34">
        <v>3.3990999999999998</v>
      </c>
      <c r="L112" s="34">
        <v>4.0168999999999997</v>
      </c>
      <c r="M112" s="34"/>
      <c r="N112" s="89">
        <f t="shared" ref="N112:N149" si="54">(C112*$C$109+D112*$D$109+E112*$E$109+F112*$F$109+G112*$G$109+H112*$H$109+I112*$I$109+J112*$J$109+K112*$K$109+L112*$L$109)/$N$109</f>
        <v>2.249401272470442</v>
      </c>
    </row>
    <row r="113" spans="1:14" x14ac:dyDescent="0.3">
      <c r="A113" s="2" t="s">
        <v>4</v>
      </c>
      <c r="B113" t="s">
        <v>31</v>
      </c>
      <c r="C113" s="39">
        <f t="shared" ref="C113:L113" si="55">C112*0.04</f>
        <v>0</v>
      </c>
      <c r="D113" s="39">
        <f t="shared" si="55"/>
        <v>5.0347999999999997E-2</v>
      </c>
      <c r="E113" s="39">
        <f t="shared" si="55"/>
        <v>5.8015999999999998E-2</v>
      </c>
      <c r="F113" s="39">
        <f t="shared" si="55"/>
        <v>8.2895999999999997E-2</v>
      </c>
      <c r="G113" s="39">
        <f t="shared" si="55"/>
        <v>8.7171999999999999E-2</v>
      </c>
      <c r="H113" s="39"/>
      <c r="I113" s="39">
        <f>I112*0.06</f>
        <v>0.126696</v>
      </c>
      <c r="J113" s="39">
        <f t="shared" si="55"/>
        <v>0.121388</v>
      </c>
      <c r="K113" s="39">
        <f t="shared" si="55"/>
        <v>0.135964</v>
      </c>
      <c r="L113" s="39">
        <f t="shared" si="55"/>
        <v>0.16067599999999999</v>
      </c>
      <c r="M113" s="34"/>
      <c r="N113" s="89">
        <f t="shared" si="54"/>
        <v>9.0754640192634947E-2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6.2899999999999998E-2</v>
      </c>
      <c r="E114" s="34">
        <v>6.7100000000000007E-2</v>
      </c>
      <c r="F114" s="34">
        <v>0</v>
      </c>
      <c r="G114" s="34">
        <v>2.6100000000000002E-2</v>
      </c>
      <c r="H114" s="34">
        <v>0</v>
      </c>
      <c r="I114" s="34">
        <v>0.1056</v>
      </c>
      <c r="J114" s="34">
        <v>6.93E-2</v>
      </c>
      <c r="K114" s="34">
        <v>0.15110000000000001</v>
      </c>
      <c r="L114" s="34">
        <v>9.7799999999999998E-2</v>
      </c>
      <c r="M114" s="34"/>
      <c r="N114" s="89">
        <f t="shared" si="54"/>
        <v>6.7818320554646538E-2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4"/>
        <v>0.24962138941612183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0.24360000000000001</v>
      </c>
      <c r="E116" s="34">
        <v>0.37619999999999998</v>
      </c>
      <c r="F116" s="34">
        <v>0.65990000000000004</v>
      </c>
      <c r="G116" s="34">
        <v>0.7359</v>
      </c>
      <c r="H116" s="34">
        <v>0</v>
      </c>
      <c r="I116" s="34">
        <v>1.3616999999999999</v>
      </c>
      <c r="J116" s="34">
        <v>1.0116000000000001</v>
      </c>
      <c r="K116" s="34">
        <v>1.208</v>
      </c>
      <c r="L116" s="34">
        <v>1.6937</v>
      </c>
      <c r="M116" s="34"/>
      <c r="N116" s="89">
        <f t="shared" si="54"/>
        <v>0.74619776702091423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4"/>
        <v>7.2011029116552843E-3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6">SUM(C119:C121,C125:C126)</f>
        <v>0</v>
      </c>
      <c r="D118" s="354">
        <f t="shared" si="56"/>
        <v>3.4696452703</v>
      </c>
      <c r="E118" s="354">
        <f t="shared" si="56"/>
        <v>5.4074191741000011</v>
      </c>
      <c r="F118" s="354">
        <f t="shared" si="56"/>
        <v>5.4074191741000011</v>
      </c>
      <c r="G118" s="354">
        <f t="shared" si="56"/>
        <v>5.4074191741000011</v>
      </c>
      <c r="H118" s="354"/>
      <c r="I118" s="354">
        <f>SUM(I119:I121,I125:I126)</f>
        <v>5.9047028487000013</v>
      </c>
      <c r="J118" s="354">
        <f>SUM(J119:J121,J125:J126)</f>
        <v>5.4074191741000011</v>
      </c>
      <c r="K118" s="354">
        <f>SUM(K119:K121,K125:K126)</f>
        <v>5.4074191741000011</v>
      </c>
      <c r="L118" s="354">
        <f>SUM(L119:L121,L125:L126)</f>
        <v>5.4074191741000011</v>
      </c>
      <c r="M118" s="351"/>
      <c r="N118" s="352">
        <f t="shared" si="54"/>
        <v>5.1499409652436245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1.9171</v>
      </c>
      <c r="E119" s="34">
        <v>2.8936999999999999</v>
      </c>
      <c r="F119" s="34">
        <v>2.8936999999999999</v>
      </c>
      <c r="G119" s="34">
        <v>2.8936999999999999</v>
      </c>
      <c r="H119" s="34">
        <v>0</v>
      </c>
      <c r="I119" s="34">
        <v>3.1659000000000002</v>
      </c>
      <c r="J119" s="34">
        <v>2.8936999999999999</v>
      </c>
      <c r="K119" s="34">
        <v>2.8936999999999999</v>
      </c>
      <c r="L119" s="34">
        <v>2.8936999999999999</v>
      </c>
      <c r="M119" s="39"/>
      <c r="N119" s="89">
        <f t="shared" si="54"/>
        <v>2.7643338649129245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0.8126452703</v>
      </c>
      <c r="E120" s="39">
        <f t="shared" ref="E120:L120" si="57">E119*0.423893</f>
        <v>1.2266191741000001</v>
      </c>
      <c r="F120" s="39">
        <f t="shared" si="57"/>
        <v>1.2266191741000001</v>
      </c>
      <c r="G120" s="39">
        <f t="shared" si="57"/>
        <v>1.2266191741000001</v>
      </c>
      <c r="H120" s="39"/>
      <c r="I120" s="39">
        <f t="shared" si="57"/>
        <v>1.3420028487000002</v>
      </c>
      <c r="J120" s="39">
        <f t="shared" si="57"/>
        <v>1.2266191741000001</v>
      </c>
      <c r="K120" s="39">
        <f t="shared" si="57"/>
        <v>1.2266191741000001</v>
      </c>
      <c r="L120" s="39">
        <f t="shared" si="57"/>
        <v>1.2266191741000001</v>
      </c>
      <c r="M120" s="39"/>
      <c r="N120" s="89">
        <f t="shared" si="54"/>
        <v>1.1717817749995341</v>
      </c>
    </row>
    <row r="121" spans="1:14" x14ac:dyDescent="0.3">
      <c r="A121" s="280" t="s">
        <v>8</v>
      </c>
      <c r="B121" s="1" t="s">
        <v>35</v>
      </c>
      <c r="C121" s="43">
        <f t="shared" ref="C121:G121" si="58">SUM(C122:C124)</f>
        <v>0</v>
      </c>
      <c r="D121" s="43">
        <f t="shared" ref="D121" si="59">SUM(D122:D124)</f>
        <v>0.51089999999999991</v>
      </c>
      <c r="E121" s="43">
        <f t="shared" si="58"/>
        <v>0.93019999999999992</v>
      </c>
      <c r="F121" s="43">
        <f t="shared" si="58"/>
        <v>0.93019999999999992</v>
      </c>
      <c r="G121" s="43">
        <f t="shared" si="58"/>
        <v>0.93019999999999992</v>
      </c>
      <c r="H121" s="43"/>
      <c r="I121" s="43">
        <f>SUM(I122:I124)</f>
        <v>1.0071000000000001</v>
      </c>
      <c r="J121" s="43">
        <f t="shared" ref="J121:L121" si="60">SUM(J122:J124)</f>
        <v>0.93019999999999992</v>
      </c>
      <c r="K121" s="43">
        <f t="shared" si="60"/>
        <v>0.93019999999999992</v>
      </c>
      <c r="L121" s="43">
        <f t="shared" si="60"/>
        <v>0.93019999999999992</v>
      </c>
      <c r="M121" s="43"/>
      <c r="N121" s="75">
        <f t="shared" si="54"/>
        <v>0.8739202217016121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0.45629999999999998</v>
      </c>
      <c r="E122" s="34">
        <v>0.83089999999999997</v>
      </c>
      <c r="F122" s="34">
        <v>0.83089999999999997</v>
      </c>
      <c r="G122" s="34">
        <v>0.83089999999999997</v>
      </c>
      <c r="H122" s="34">
        <v>0</v>
      </c>
      <c r="I122" s="34">
        <v>0.90380000000000005</v>
      </c>
      <c r="J122" s="34">
        <v>0.83089999999999997</v>
      </c>
      <c r="K122" s="34">
        <v>0.83089999999999997</v>
      </c>
      <c r="L122" s="34">
        <v>0.83089999999999997</v>
      </c>
      <c r="M122" s="39"/>
      <c r="N122" s="89">
        <f t="shared" si="54"/>
        <v>0.7806973924531716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4.8399999999999999E-2</v>
      </c>
      <c r="E123" s="34">
        <v>8.8099999999999998E-2</v>
      </c>
      <c r="F123" s="34">
        <v>8.8099999999999998E-2</v>
      </c>
      <c r="G123" s="34">
        <v>8.8099999999999998E-2</v>
      </c>
      <c r="H123" s="34">
        <v>0</v>
      </c>
      <c r="I123" s="34">
        <v>9.1600000000000001E-2</v>
      </c>
      <c r="J123" s="34">
        <v>8.8099999999999998E-2</v>
      </c>
      <c r="K123" s="34">
        <v>8.8099999999999998E-2</v>
      </c>
      <c r="L123" s="34">
        <v>8.8099999999999998E-2</v>
      </c>
      <c r="M123" s="39"/>
      <c r="N123" s="89">
        <f t="shared" si="54"/>
        <v>8.2701633032554789E-2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6.1999999999999998E-3</v>
      </c>
      <c r="E124" s="34">
        <v>1.12E-2</v>
      </c>
      <c r="F124" s="34">
        <v>1.12E-2</v>
      </c>
      <c r="G124" s="34">
        <v>1.12E-2</v>
      </c>
      <c r="H124" s="34">
        <v>0</v>
      </c>
      <c r="I124" s="34">
        <v>1.17E-2</v>
      </c>
      <c r="J124" s="34">
        <v>1.12E-2</v>
      </c>
      <c r="K124" s="34">
        <v>1.12E-2</v>
      </c>
      <c r="L124" s="34">
        <v>1.12E-2</v>
      </c>
      <c r="M124" s="39"/>
      <c r="N124" s="89">
        <f t="shared" si="54"/>
        <v>1.0521196215885775E-2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0.1716</v>
      </c>
      <c r="E125" s="34">
        <v>0.2702</v>
      </c>
      <c r="F125" s="34">
        <v>0.2702</v>
      </c>
      <c r="G125" s="34">
        <v>0.2702</v>
      </c>
      <c r="H125" s="34">
        <v>0</v>
      </c>
      <c r="I125" s="34">
        <v>0.2949</v>
      </c>
      <c r="J125" s="34">
        <v>0.2702</v>
      </c>
      <c r="K125" s="34">
        <v>0.2702</v>
      </c>
      <c r="L125" s="34">
        <v>0.2702</v>
      </c>
      <c r="M125" s="39"/>
      <c r="N125" s="89">
        <f t="shared" si="54"/>
        <v>0.25708757966710094</v>
      </c>
    </row>
    <row r="126" spans="1:14" x14ac:dyDescent="0.3">
      <c r="A126" s="595"/>
      <c r="B126" t="s">
        <v>117</v>
      </c>
      <c r="C126" s="34">
        <v>0</v>
      </c>
      <c r="D126" s="34">
        <v>5.74E-2</v>
      </c>
      <c r="E126" s="34">
        <v>8.6699999999999999E-2</v>
      </c>
      <c r="F126" s="34">
        <v>8.6699999999999999E-2</v>
      </c>
      <c r="G126" s="34">
        <v>8.6699999999999999E-2</v>
      </c>
      <c r="H126" s="34">
        <v>0</v>
      </c>
      <c r="I126" s="34">
        <v>9.4799999999999995E-2</v>
      </c>
      <c r="J126" s="34">
        <v>8.6699999999999999E-2</v>
      </c>
      <c r="K126" s="34">
        <v>8.6699999999999999E-2</v>
      </c>
      <c r="L126" s="34">
        <v>8.6699999999999999E-2</v>
      </c>
      <c r="M126" s="39"/>
      <c r="N126" s="89">
        <f t="shared" si="54"/>
        <v>8.2817523962451789E-2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0.41339999999999999</v>
      </c>
      <c r="E127" s="354">
        <f t="shared" ref="E127:G127" si="61">SUM(E128:E130)</f>
        <v>0.52349999999999997</v>
      </c>
      <c r="F127" s="354">
        <f t="shared" si="61"/>
        <v>0.52349999999999997</v>
      </c>
      <c r="G127" s="354">
        <f t="shared" si="61"/>
        <v>0.52349999999999997</v>
      </c>
      <c r="H127" s="354"/>
      <c r="I127" s="354">
        <f>SUM(I128:I130)</f>
        <v>1.1244999999999998</v>
      </c>
      <c r="J127" s="354">
        <f t="shared" ref="J127:L127" si="62">SUM(J128:J130)</f>
        <v>0.52349999999999997</v>
      </c>
      <c r="K127" s="354">
        <f t="shared" si="62"/>
        <v>0.52349999999999997</v>
      </c>
      <c r="L127" s="354">
        <f t="shared" si="62"/>
        <v>0.52349999999999997</v>
      </c>
      <c r="M127" s="354"/>
      <c r="N127" s="352">
        <f t="shared" si="54"/>
        <v>0.51942979829502212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0.19700000000000001</v>
      </c>
      <c r="E128" s="34">
        <v>0.30709999999999998</v>
      </c>
      <c r="F128" s="34">
        <v>0.30709999999999998</v>
      </c>
      <c r="G128" s="34">
        <v>0.30709999999999998</v>
      </c>
      <c r="H128" s="34">
        <v>0</v>
      </c>
      <c r="I128" s="34">
        <v>0.33529999999999999</v>
      </c>
      <c r="J128" s="34">
        <v>0.30709999999999998</v>
      </c>
      <c r="K128" s="34">
        <v>0.30709999999999998</v>
      </c>
      <c r="L128" s="34">
        <v>0.30709999999999998</v>
      </c>
      <c r="M128" s="39"/>
      <c r="N128" s="89">
        <f t="shared" si="54"/>
        <v>0.29246965557152965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0.21640000000000001</v>
      </c>
      <c r="E129" s="34">
        <v>0.21640000000000001</v>
      </c>
      <c r="F129" s="34">
        <v>0.21640000000000001</v>
      </c>
      <c r="G129" s="34">
        <v>0.21640000000000001</v>
      </c>
      <c r="H129" s="34">
        <v>0</v>
      </c>
      <c r="I129" s="34">
        <v>0.21640000000000001</v>
      </c>
      <c r="J129" s="34">
        <v>0.21640000000000001</v>
      </c>
      <c r="K129" s="34">
        <v>0.21640000000000001</v>
      </c>
      <c r="L129" s="34">
        <v>0.21640000000000001</v>
      </c>
      <c r="M129" s="39"/>
      <c r="N129" s="89">
        <f t="shared" si="54"/>
        <v>0.21640000000000004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4"/>
        <v>1.0560142723492439E-2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4"/>
        <v>1.0560142723492439E-2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3">SUM(E133:E134)</f>
        <v>0</v>
      </c>
      <c r="F132" s="354">
        <f t="shared" si="63"/>
        <v>0</v>
      </c>
      <c r="G132" s="354">
        <f t="shared" si="63"/>
        <v>0</v>
      </c>
      <c r="H132" s="354"/>
      <c r="I132" s="354">
        <f t="shared" si="63"/>
        <v>0</v>
      </c>
      <c r="J132" s="354">
        <f t="shared" si="63"/>
        <v>0</v>
      </c>
      <c r="K132" s="354">
        <f t="shared" si="63"/>
        <v>0</v>
      </c>
      <c r="L132" s="354">
        <f t="shared" si="63"/>
        <v>0</v>
      </c>
      <c r="M132" s="354"/>
      <c r="N132" s="352">
        <f t="shared" si="54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4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4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4">SUM(E136:E139)</f>
        <v>0</v>
      </c>
      <c r="F135" s="354">
        <f t="shared" si="64"/>
        <v>0</v>
      </c>
      <c r="G135" s="354">
        <f t="shared" si="64"/>
        <v>0</v>
      </c>
      <c r="H135" s="354"/>
      <c r="I135" s="354">
        <f t="shared" si="64"/>
        <v>0</v>
      </c>
      <c r="J135" s="354">
        <f t="shared" si="64"/>
        <v>0</v>
      </c>
      <c r="K135" s="354">
        <f>SUM(K136:K139)</f>
        <v>0</v>
      </c>
      <c r="L135" s="354">
        <f t="shared" si="64"/>
        <v>0</v>
      </c>
      <c r="M135" s="354"/>
      <c r="N135" s="352">
        <f t="shared" si="54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4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4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4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4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5">SUM(C143,C145)</f>
        <v>0</v>
      </c>
      <c r="D140" s="354">
        <f t="shared" si="65"/>
        <v>0.48177353871788048</v>
      </c>
      <c r="E140" s="354">
        <f t="shared" si="65"/>
        <v>0.6887985881903389</v>
      </c>
      <c r="F140" s="354">
        <f t="shared" si="65"/>
        <v>0.76601311043033904</v>
      </c>
      <c r="G140" s="354">
        <f t="shared" si="65"/>
        <v>0.78341598159833903</v>
      </c>
      <c r="H140" s="354"/>
      <c r="I140" s="354">
        <f t="shared" si="65"/>
        <v>0.96767392246121176</v>
      </c>
      <c r="J140" s="354">
        <f t="shared" si="65"/>
        <v>0.89022021668633911</v>
      </c>
      <c r="K140" s="354">
        <f t="shared" si="65"/>
        <v>0.94612486465433909</v>
      </c>
      <c r="L140" s="354">
        <f t="shared" si="65"/>
        <v>1.0421166166703388</v>
      </c>
      <c r="M140" s="354"/>
      <c r="N140" s="352">
        <f t="shared" si="54"/>
        <v>0.77244851160634553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4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6">SUM(C135,C132,C127,C118,C111)+C141</f>
        <v>0</v>
      </c>
      <c r="D142" s="360">
        <f t="shared" si="66"/>
        <v>5.6633932703000003</v>
      </c>
      <c r="E142" s="360">
        <f t="shared" si="66"/>
        <v>8.0970351741000002</v>
      </c>
      <c r="F142" s="360">
        <f t="shared" si="66"/>
        <v>9.0047151741000011</v>
      </c>
      <c r="G142" s="360">
        <f t="shared" si="66"/>
        <v>9.2092911741000023</v>
      </c>
      <c r="H142" s="360">
        <f t="shared" si="66"/>
        <v>0</v>
      </c>
      <c r="I142" s="360">
        <f t="shared" si="66"/>
        <v>11.375298848700002</v>
      </c>
      <c r="J142" s="360">
        <f t="shared" si="66"/>
        <v>10.464807174100002</v>
      </c>
      <c r="K142" s="360">
        <f t="shared" si="66"/>
        <v>11.121983174100002</v>
      </c>
      <c r="L142" s="360">
        <f t="shared" si="66"/>
        <v>12.250395174099999</v>
      </c>
      <c r="M142" s="361"/>
      <c r="N142" s="362">
        <f t="shared" si="54"/>
        <v>9.0803652561050594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7">SUM(C144:C144)</f>
        <v>0</v>
      </c>
      <c r="D143" s="354">
        <f t="shared" si="67"/>
        <v>0.11798547200015991</v>
      </c>
      <c r="E143" s="354">
        <f t="shared" si="67"/>
        <v>0.1686855337820253</v>
      </c>
      <c r="F143" s="354">
        <f t="shared" si="67"/>
        <v>0.18759523122202534</v>
      </c>
      <c r="G143" s="354">
        <f t="shared" si="67"/>
        <v>0.19185716303002537</v>
      </c>
      <c r="H143" s="354"/>
      <c r="I143" s="354">
        <f t="shared" si="67"/>
        <v>0.23698160091496714</v>
      </c>
      <c r="J143" s="354">
        <f t="shared" si="67"/>
        <v>0.21801332785802535</v>
      </c>
      <c r="K143" s="354">
        <f t="shared" si="67"/>
        <v>0.23170427546602534</v>
      </c>
      <c r="L143" s="354">
        <f t="shared" si="67"/>
        <v>0.25521248266202529</v>
      </c>
      <c r="M143" s="354"/>
      <c r="N143" s="352">
        <f t="shared" si="54"/>
        <v>0.18917124938043678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8">0.020833*D142</f>
        <v>0.11798547200015991</v>
      </c>
      <c r="E144" s="246">
        <f t="shared" si="68"/>
        <v>0.1686855337820253</v>
      </c>
      <c r="F144" s="246">
        <f t="shared" si="68"/>
        <v>0.18759523122202534</v>
      </c>
      <c r="G144" s="246">
        <f t="shared" si="68"/>
        <v>0.19185716303002537</v>
      </c>
      <c r="H144" s="34"/>
      <c r="I144" s="246">
        <f t="shared" si="68"/>
        <v>0.23698160091496714</v>
      </c>
      <c r="J144" s="246">
        <f t="shared" si="68"/>
        <v>0.21801332785802535</v>
      </c>
      <c r="K144" s="246">
        <f t="shared" si="68"/>
        <v>0.23170427546602534</v>
      </c>
      <c r="L144" s="246">
        <f t="shared" si="68"/>
        <v>0.25521248266202529</v>
      </c>
      <c r="M144" s="39"/>
      <c r="N144" s="246">
        <f t="shared" si="54"/>
        <v>0.18917124938043678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0.36378806671772057</v>
      </c>
      <c r="E145" s="354">
        <f t="shared" ref="E145:L145" si="69">SUM(E146,E147)</f>
        <v>0.52011305440831357</v>
      </c>
      <c r="F145" s="354">
        <f t="shared" si="69"/>
        <v>0.57841787920831367</v>
      </c>
      <c r="G145" s="354">
        <f t="shared" si="69"/>
        <v>0.59155881856831372</v>
      </c>
      <c r="H145" s="354"/>
      <c r="I145" s="354">
        <f t="shared" si="69"/>
        <v>0.73069232154624464</v>
      </c>
      <c r="J145" s="354">
        <f t="shared" si="69"/>
        <v>0.6722068888283137</v>
      </c>
      <c r="K145" s="354">
        <f t="shared" si="69"/>
        <v>0.71442058918831375</v>
      </c>
      <c r="L145" s="354">
        <f t="shared" si="69"/>
        <v>0.7869041340083136</v>
      </c>
      <c r="M145" s="354"/>
      <c r="N145" s="352">
        <f t="shared" si="54"/>
        <v>0.58327726222590881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0">D144</f>
        <v>0.11798547200015991</v>
      </c>
      <c r="E146" s="39">
        <f>E144</f>
        <v>0.1686855337820253</v>
      </c>
      <c r="F146" s="39">
        <f t="shared" si="70"/>
        <v>0.18759523122202534</v>
      </c>
      <c r="G146" s="39">
        <f t="shared" si="70"/>
        <v>0.19185716303002537</v>
      </c>
      <c r="H146" s="39"/>
      <c r="I146" s="39">
        <f t="shared" si="70"/>
        <v>0.23698160091496714</v>
      </c>
      <c r="J146" s="39">
        <f t="shared" si="70"/>
        <v>0.21801332785802535</v>
      </c>
      <c r="K146" s="39">
        <f t="shared" si="70"/>
        <v>0.23170427546602534</v>
      </c>
      <c r="L146" s="39">
        <f t="shared" si="70"/>
        <v>0.25521248266202529</v>
      </c>
      <c r="M146" s="39"/>
      <c r="N146" s="39">
        <f t="shared" si="54"/>
        <v>0.18917124938043678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1">0.043402*D142</f>
        <v>0.24580259471756064</v>
      </c>
      <c r="E147" s="246">
        <f t="shared" si="71"/>
        <v>0.35142752062628824</v>
      </c>
      <c r="F147" s="246">
        <f t="shared" si="71"/>
        <v>0.3908226479862883</v>
      </c>
      <c r="G147" s="246">
        <f t="shared" si="71"/>
        <v>0.39970165553828835</v>
      </c>
      <c r="H147" s="34"/>
      <c r="I147" s="246">
        <f t="shared" si="71"/>
        <v>0.49371072063127752</v>
      </c>
      <c r="J147" s="246">
        <f t="shared" si="71"/>
        <v>0.45419356097028835</v>
      </c>
      <c r="K147" s="246">
        <f t="shared" si="71"/>
        <v>0.48271631372228835</v>
      </c>
      <c r="L147" s="246">
        <f t="shared" si="71"/>
        <v>0.53169165134628826</v>
      </c>
      <c r="M147" s="39"/>
      <c r="N147" s="246">
        <f t="shared" si="54"/>
        <v>0.39410601284547192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2.18E-2</v>
      </c>
      <c r="E148" s="509">
        <v>2.18E-2</v>
      </c>
      <c r="F148" s="509">
        <v>2.18E-2</v>
      </c>
      <c r="G148" s="509">
        <v>2.18E-2</v>
      </c>
      <c r="H148" s="509">
        <v>0</v>
      </c>
      <c r="I148" s="509">
        <v>2.18E-2</v>
      </c>
      <c r="J148" s="509">
        <v>2.18E-2</v>
      </c>
      <c r="K148" s="509">
        <v>2.18E-2</v>
      </c>
      <c r="L148" s="509">
        <v>2.18E-2</v>
      </c>
      <c r="M148" s="367"/>
      <c r="N148" s="368">
        <f t="shared" si="54"/>
        <v>2.18E-2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2">SUM(D140,D142,D148)</f>
        <v>6.1669668090178806</v>
      </c>
      <c r="E149" s="340">
        <f t="shared" si="72"/>
        <v>8.8076337622903402</v>
      </c>
      <c r="F149" s="340">
        <f t="shared" si="72"/>
        <v>9.7925282845303414</v>
      </c>
      <c r="G149" s="340">
        <f t="shared" si="72"/>
        <v>10.014507155698341</v>
      </c>
      <c r="H149" s="340">
        <f t="shared" si="72"/>
        <v>0</v>
      </c>
      <c r="I149" s="340">
        <f t="shared" si="72"/>
        <v>12.364772771161213</v>
      </c>
      <c r="J149" s="340">
        <f t="shared" si="72"/>
        <v>11.376827390786342</v>
      </c>
      <c r="K149" s="340">
        <f t="shared" si="72"/>
        <v>12.089908038754341</v>
      </c>
      <c r="L149" s="340">
        <f t="shared" si="72"/>
        <v>13.314311790770338</v>
      </c>
      <c r="M149" s="369"/>
      <c r="N149" s="467">
        <f t="shared" si="54"/>
        <v>9.8746137677114074</v>
      </c>
      <c r="O149" t="s">
        <v>406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0.3410496223156772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140</v>
      </c>
      <c r="F155" s="1">
        <v>0</v>
      </c>
      <c r="G155" s="1">
        <v>75</v>
      </c>
      <c r="H155" s="1">
        <v>0</v>
      </c>
      <c r="I155" s="1">
        <v>0</v>
      </c>
      <c r="J155" s="1">
        <v>51</v>
      </c>
      <c r="K155" s="1">
        <v>14</v>
      </c>
      <c r="L155" s="1">
        <v>66</v>
      </c>
      <c r="N155" s="1">
        <f>SUM(C155:L155)</f>
        <v>368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189766.66</v>
      </c>
      <c r="E157" s="505">
        <v>919082.81</v>
      </c>
      <c r="F157" s="504">
        <v>0</v>
      </c>
      <c r="G157" s="505">
        <v>340772.77</v>
      </c>
      <c r="H157" s="504">
        <v>0</v>
      </c>
      <c r="I157" s="502">
        <v>0</v>
      </c>
      <c r="J157" s="505">
        <v>292479.11</v>
      </c>
      <c r="K157" s="505">
        <v>66992.990000000005</v>
      </c>
      <c r="L157" s="505">
        <v>296587.36</v>
      </c>
      <c r="M157" s="342"/>
      <c r="N157" s="344">
        <f>SUM(C157:L157)</f>
        <v>2111382.23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1.299768</v>
      </c>
      <c r="D159" s="354">
        <f>SUM(D160:D164)</f>
        <v>1.7576480000000001</v>
      </c>
      <c r="E159" s="354">
        <f t="shared" ref="E159:G159" si="73">SUM(E160:E164)</f>
        <v>2.1368119999999999</v>
      </c>
      <c r="F159" s="354">
        <f t="shared" si="73"/>
        <v>0</v>
      </c>
      <c r="G159" s="354">
        <f t="shared" si="73"/>
        <v>3.3157680000000003</v>
      </c>
      <c r="H159" s="354"/>
      <c r="I159" s="354"/>
      <c r="J159" s="354">
        <f>SUM(J160:J164)</f>
        <v>4.461284</v>
      </c>
      <c r="K159" s="354">
        <f>SUM(K160:K164)</f>
        <v>5.1949119999999995</v>
      </c>
      <c r="L159" s="354">
        <f t="shared" ref="L159" si="74">SUM(L160:L164)</f>
        <v>6.86632</v>
      </c>
      <c r="M159" s="354"/>
      <c r="N159" s="352">
        <f>(C159*$C$157+D159*$D$157+E159*$E$157+F159*$F$157+G159*$G$157+H159*$H$157+I159*$I$157+J159*$J$157+K159*$K$157+L159*$L$157)/$N$157</f>
        <v>3.3741411963532153</v>
      </c>
    </row>
    <row r="160" spans="1:16" x14ac:dyDescent="0.3">
      <c r="A160" s="2" t="s">
        <v>3</v>
      </c>
      <c r="B160" t="s">
        <v>30</v>
      </c>
      <c r="C160" s="34">
        <v>0.92920000000000003</v>
      </c>
      <c r="D160" s="34">
        <v>1.2586999999999999</v>
      </c>
      <c r="E160" s="34">
        <v>1.4502999999999999</v>
      </c>
      <c r="F160" s="34">
        <v>0</v>
      </c>
      <c r="G160" s="34">
        <v>2.1791999999999998</v>
      </c>
      <c r="H160" s="34">
        <v>0</v>
      </c>
      <c r="I160" s="34"/>
      <c r="J160" s="34">
        <v>3.0346000000000002</v>
      </c>
      <c r="K160" s="34">
        <v>3.3302999999999998</v>
      </c>
      <c r="L160" s="34">
        <v>4.3155000000000001</v>
      </c>
      <c r="M160" s="34"/>
      <c r="N160" s="89">
        <f t="shared" ref="N160:N197" si="75">(C160*$C$157+D160*$D$157+E160*$E$157+F160*$F$157+G160*$G$157+H160*$H$157+I160*$I$157+J160*$J$157+K160*$K$157+L160*$L$157)/$N$157</f>
        <v>2.2309085461176776</v>
      </c>
    </row>
    <row r="161" spans="1:14" x14ac:dyDescent="0.3">
      <c r="A161" s="2" t="s">
        <v>4</v>
      </c>
      <c r="B161" t="s">
        <v>31</v>
      </c>
      <c r="C161" s="39">
        <f>C160*0.04</f>
        <v>3.7168E-2</v>
      </c>
      <c r="D161" s="39">
        <f t="shared" ref="D161:L161" si="76">D160*0.04</f>
        <v>5.0347999999999997E-2</v>
      </c>
      <c r="E161" s="39">
        <f t="shared" si="76"/>
        <v>5.8012000000000001E-2</v>
      </c>
      <c r="F161" s="39">
        <f t="shared" si="76"/>
        <v>0</v>
      </c>
      <c r="G161" s="39">
        <f t="shared" si="76"/>
        <v>8.7167999999999995E-2</v>
      </c>
      <c r="H161" s="39"/>
      <c r="I161" s="39"/>
      <c r="J161" s="39">
        <f t="shared" si="76"/>
        <v>0.12138400000000001</v>
      </c>
      <c r="K161" s="39">
        <f t="shared" si="76"/>
        <v>0.133212</v>
      </c>
      <c r="L161" s="39">
        <f t="shared" si="76"/>
        <v>0.17262</v>
      </c>
      <c r="M161" s="34"/>
      <c r="N161" s="89">
        <f t="shared" si="75"/>
        <v>8.923634184470712E-2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0.03</v>
      </c>
      <c r="E162" s="34">
        <v>4.5100000000000001E-2</v>
      </c>
      <c r="F162" s="34">
        <v>0</v>
      </c>
      <c r="G162" s="34">
        <v>3.2399999999999998E-2</v>
      </c>
      <c r="H162" s="34">
        <v>0</v>
      </c>
      <c r="I162" s="34">
        <v>0</v>
      </c>
      <c r="J162" s="34">
        <v>8.5900000000000004E-2</v>
      </c>
      <c r="K162" s="34">
        <v>0.16650000000000001</v>
      </c>
      <c r="L162" s="34">
        <v>7.1900000000000006E-2</v>
      </c>
      <c r="M162" s="34"/>
      <c r="N162" s="89">
        <f t="shared" si="75"/>
        <v>5.4839711257302762E-2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5"/>
        <v>0.24854521582716926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0.25380000000000003</v>
      </c>
      <c r="E164" s="34">
        <v>0.36899999999999999</v>
      </c>
      <c r="F164" s="34">
        <v>0</v>
      </c>
      <c r="G164" s="34">
        <v>0.7671</v>
      </c>
      <c r="H164" s="34">
        <v>0</v>
      </c>
      <c r="I164" s="34">
        <v>0</v>
      </c>
      <c r="J164" s="34">
        <v>0.92249999999999999</v>
      </c>
      <c r="K164" s="34">
        <v>1.268</v>
      </c>
      <c r="L164" s="34">
        <v>1.9559</v>
      </c>
      <c r="M164" s="34"/>
      <c r="N164" s="89">
        <f t="shared" si="75"/>
        <v>0.75061138130635874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7">SUM(C167:C169,C173:C174)</f>
        <v>3.5711376141</v>
      </c>
      <c r="D166" s="354">
        <f t="shared" si="77"/>
        <v>3.5711376141</v>
      </c>
      <c r="E166" s="354">
        <f t="shared" si="77"/>
        <v>5.5653500790999999</v>
      </c>
      <c r="F166" s="354">
        <f t="shared" si="77"/>
        <v>0</v>
      </c>
      <c r="G166" s="354">
        <f t="shared" si="77"/>
        <v>5.5653500790999999</v>
      </c>
      <c r="H166" s="354"/>
      <c r="I166" s="354"/>
      <c r="J166" s="354">
        <f>SUM(J167:J169,J173:J174)</f>
        <v>5.5653500790999999</v>
      </c>
      <c r="K166" s="354">
        <f>SUM(K167:K169,K173:K174)</f>
        <v>5.5653500790999999</v>
      </c>
      <c r="L166" s="354">
        <f>SUM(L167:L169,L173:L174)</f>
        <v>5.5653500790999999</v>
      </c>
      <c r="M166" s="351"/>
      <c r="N166" s="352">
        <f t="shared" si="75"/>
        <v>5.3807302119542371</v>
      </c>
    </row>
    <row r="167" spans="1:14" x14ac:dyDescent="0.3">
      <c r="A167" s="2" t="s">
        <v>115</v>
      </c>
      <c r="B167" t="s">
        <v>114</v>
      </c>
      <c r="C167" s="34">
        <v>1.9737</v>
      </c>
      <c r="D167" s="34">
        <v>1.9737</v>
      </c>
      <c r="E167" s="34">
        <v>2.9786999999999999</v>
      </c>
      <c r="F167" s="34">
        <v>0</v>
      </c>
      <c r="G167" s="34">
        <v>2.9786999999999999</v>
      </c>
      <c r="H167" s="34">
        <v>0</v>
      </c>
      <c r="I167" s="34">
        <v>0</v>
      </c>
      <c r="J167" s="34">
        <v>2.9786999999999999</v>
      </c>
      <c r="K167" s="34">
        <v>2.9786999999999999</v>
      </c>
      <c r="L167" s="34">
        <v>2.9786999999999999</v>
      </c>
      <c r="M167" s="39"/>
      <c r="N167" s="89">
        <f t="shared" si="75"/>
        <v>2.8856592785433266</v>
      </c>
    </row>
    <row r="168" spans="1:14" x14ac:dyDescent="0.3">
      <c r="A168" s="2" t="s">
        <v>116</v>
      </c>
      <c r="B168" t="s">
        <v>117</v>
      </c>
      <c r="C168" s="39">
        <f>C167*0.423893</f>
        <v>0.83663761410000004</v>
      </c>
      <c r="D168" s="39">
        <f>D167*0.423893</f>
        <v>0.83663761410000004</v>
      </c>
      <c r="E168" s="39">
        <f t="shared" ref="E168:G168" si="78">E167*0.423893</f>
        <v>1.2626500790999999</v>
      </c>
      <c r="F168" s="39">
        <f t="shared" si="78"/>
        <v>0</v>
      </c>
      <c r="G168" s="39">
        <f t="shared" si="78"/>
        <v>1.2626500790999999</v>
      </c>
      <c r="H168" s="39"/>
      <c r="I168" s="39"/>
      <c r="J168" s="39">
        <f t="shared" ref="J168:L168" si="79">J167*0.423893</f>
        <v>1.2626500790999999</v>
      </c>
      <c r="K168" s="39">
        <f t="shared" si="79"/>
        <v>1.2626500790999999</v>
      </c>
      <c r="L168" s="39">
        <f t="shared" si="79"/>
        <v>1.2626500790999999</v>
      </c>
      <c r="M168" s="39"/>
      <c r="N168" s="89">
        <f t="shared" si="75"/>
        <v>1.2232107685595661</v>
      </c>
    </row>
    <row r="169" spans="1:14" x14ac:dyDescent="0.3">
      <c r="A169" s="280" t="s">
        <v>8</v>
      </c>
      <c r="B169" s="1" t="s">
        <v>35</v>
      </c>
      <c r="C169" s="43">
        <f t="shared" ref="C169:E169" si="80">SUM(C170:C172)</f>
        <v>0.52510000000000001</v>
      </c>
      <c r="D169" s="43">
        <f t="shared" si="80"/>
        <v>0.52510000000000001</v>
      </c>
      <c r="E169" s="43">
        <f t="shared" si="80"/>
        <v>0.95669999999999999</v>
      </c>
      <c r="F169" s="43">
        <f t="shared" ref="F169:G169" si="81">SUM(F170:F172)</f>
        <v>0</v>
      </c>
      <c r="G169" s="43">
        <f t="shared" si="81"/>
        <v>0.95669999999999999</v>
      </c>
      <c r="H169" s="43"/>
      <c r="I169" s="43"/>
      <c r="J169" s="43">
        <f t="shared" ref="J169:L169" si="82">SUM(J170:J172)</f>
        <v>0.95669999999999999</v>
      </c>
      <c r="K169" s="43">
        <f t="shared" si="82"/>
        <v>0.95669999999999999</v>
      </c>
      <c r="L169" s="43">
        <f t="shared" si="82"/>
        <v>0.95669999999999999</v>
      </c>
      <c r="M169" s="43"/>
      <c r="N169" s="75">
        <f t="shared" si="75"/>
        <v>0.91674340758139272</v>
      </c>
    </row>
    <row r="170" spans="1:14" x14ac:dyDescent="0.3">
      <c r="A170" s="2" t="s">
        <v>9</v>
      </c>
      <c r="B170" t="s">
        <v>108</v>
      </c>
      <c r="C170" s="34">
        <v>0.46910000000000002</v>
      </c>
      <c r="D170" s="34">
        <v>0.46910000000000002</v>
      </c>
      <c r="E170" s="34">
        <v>0.85460000000000003</v>
      </c>
      <c r="F170" s="34">
        <v>0</v>
      </c>
      <c r="G170" s="34">
        <v>0.85460000000000003</v>
      </c>
      <c r="H170" s="34">
        <v>0</v>
      </c>
      <c r="I170" s="34">
        <v>0</v>
      </c>
      <c r="J170" s="34">
        <v>0.85460000000000003</v>
      </c>
      <c r="K170" s="34">
        <v>0.85460000000000003</v>
      </c>
      <c r="L170" s="34">
        <v>0.85460000000000003</v>
      </c>
      <c r="M170" s="39"/>
      <c r="N170" s="89">
        <f t="shared" si="75"/>
        <v>0.81891124565020146</v>
      </c>
    </row>
    <row r="171" spans="1:14" x14ac:dyDescent="0.3">
      <c r="A171" s="2" t="s">
        <v>10</v>
      </c>
      <c r="B171" t="s">
        <v>109</v>
      </c>
      <c r="C171" s="34">
        <v>4.9700000000000001E-2</v>
      </c>
      <c r="D171" s="34">
        <v>4.9700000000000001E-2</v>
      </c>
      <c r="E171" s="34">
        <v>9.06E-2</v>
      </c>
      <c r="F171" s="34">
        <v>0</v>
      </c>
      <c r="G171" s="34">
        <v>9.06E-2</v>
      </c>
      <c r="H171" s="34">
        <v>0</v>
      </c>
      <c r="I171" s="34">
        <v>0</v>
      </c>
      <c r="J171" s="34">
        <v>9.06E-2</v>
      </c>
      <c r="K171" s="34">
        <v>9.06E-2</v>
      </c>
      <c r="L171" s="34">
        <v>9.06E-2</v>
      </c>
      <c r="M171" s="39"/>
      <c r="N171" s="89">
        <f t="shared" si="75"/>
        <v>8.6813566659126443E-2</v>
      </c>
    </row>
    <row r="172" spans="1:14" x14ac:dyDescent="0.3">
      <c r="A172" s="2" t="s">
        <v>11</v>
      </c>
      <c r="B172" t="s">
        <v>110</v>
      </c>
      <c r="C172" s="34">
        <v>6.3E-3</v>
      </c>
      <c r="D172" s="34">
        <v>6.3E-3</v>
      </c>
      <c r="E172" s="34">
        <v>1.15E-2</v>
      </c>
      <c r="F172" s="34">
        <v>0</v>
      </c>
      <c r="G172" s="34">
        <v>1.15E-2</v>
      </c>
      <c r="H172" s="34">
        <v>0</v>
      </c>
      <c r="I172" s="34">
        <v>0</v>
      </c>
      <c r="J172" s="34">
        <v>1.15E-2</v>
      </c>
      <c r="K172" s="34">
        <v>1.15E-2</v>
      </c>
      <c r="L172" s="34">
        <v>1.15E-2</v>
      </c>
      <c r="M172" s="39"/>
      <c r="N172" s="89">
        <f t="shared" si="75"/>
        <v>1.1018595272064974E-2</v>
      </c>
    </row>
    <row r="173" spans="1:14" x14ac:dyDescent="0.3">
      <c r="A173" s="595" t="s">
        <v>14</v>
      </c>
      <c r="B173" t="s">
        <v>118</v>
      </c>
      <c r="C173" s="34">
        <v>0.17660000000000001</v>
      </c>
      <c r="D173" s="34">
        <v>0.17660000000000001</v>
      </c>
      <c r="E173" s="34">
        <v>0.27810000000000001</v>
      </c>
      <c r="F173" s="34">
        <v>0</v>
      </c>
      <c r="G173" s="34">
        <v>0.27810000000000001</v>
      </c>
      <c r="H173" s="34">
        <v>0</v>
      </c>
      <c r="I173" s="34">
        <v>0</v>
      </c>
      <c r="J173" s="34">
        <v>0.27810000000000001</v>
      </c>
      <c r="K173" s="34">
        <v>0.27810000000000001</v>
      </c>
      <c r="L173" s="34">
        <v>0.27810000000000001</v>
      </c>
      <c r="M173" s="39"/>
      <c r="N173" s="89">
        <f t="shared" si="75"/>
        <v>0.26870335002203743</v>
      </c>
    </row>
    <row r="174" spans="1:14" x14ac:dyDescent="0.3">
      <c r="A174" s="595"/>
      <c r="B174" t="s">
        <v>117</v>
      </c>
      <c r="C174" s="34">
        <v>5.91E-2</v>
      </c>
      <c r="D174" s="34">
        <v>5.91E-2</v>
      </c>
      <c r="E174" s="34">
        <v>8.9200000000000002E-2</v>
      </c>
      <c r="F174" s="34">
        <v>0</v>
      </c>
      <c r="G174" s="34">
        <v>8.9200000000000002E-2</v>
      </c>
      <c r="H174" s="34">
        <v>0</v>
      </c>
      <c r="I174" s="34">
        <v>0</v>
      </c>
      <c r="J174" s="34">
        <v>8.9200000000000002E-2</v>
      </c>
      <c r="K174" s="34">
        <v>8.9200000000000002E-2</v>
      </c>
      <c r="L174" s="34">
        <v>8.9200000000000002E-2</v>
      </c>
      <c r="M174" s="39"/>
      <c r="N174" s="89">
        <f t="shared" si="75"/>
        <v>8.6413407247914562E-2</v>
      </c>
    </row>
    <row r="175" spans="1:14" x14ac:dyDescent="0.3">
      <c r="A175" s="349">
        <v>6</v>
      </c>
      <c r="B175" s="350" t="s">
        <v>42</v>
      </c>
      <c r="C175" s="354">
        <f>SUM(C176:C177)</f>
        <v>0.40110000000000001</v>
      </c>
      <c r="D175" s="354">
        <f>SUM(D176:D177)</f>
        <v>0.40110000000000001</v>
      </c>
      <c r="E175" s="354">
        <f t="shared" ref="E175:G175" si="83">SUM(E176:E177)</f>
        <v>0.51429999999999998</v>
      </c>
      <c r="F175" s="354">
        <f t="shared" si="83"/>
        <v>0</v>
      </c>
      <c r="G175" s="354">
        <f t="shared" si="83"/>
        <v>0.51429999999999998</v>
      </c>
      <c r="H175" s="354"/>
      <c r="I175" s="354"/>
      <c r="J175" s="354">
        <f t="shared" ref="J175:L175" si="84">SUM(J176:J177)</f>
        <v>0.51429999999999998</v>
      </c>
      <c r="K175" s="354">
        <f t="shared" si="84"/>
        <v>0.51429999999999998</v>
      </c>
      <c r="L175" s="354">
        <f t="shared" si="84"/>
        <v>0.51429999999999998</v>
      </c>
      <c r="M175" s="354"/>
      <c r="N175" s="352">
        <f t="shared" si="75"/>
        <v>0.50382018938418371</v>
      </c>
    </row>
    <row r="176" spans="1:14" x14ac:dyDescent="0.3">
      <c r="A176" s="2" t="s">
        <v>15</v>
      </c>
      <c r="B176" t="s">
        <v>43</v>
      </c>
      <c r="C176" s="34">
        <v>0.20280000000000001</v>
      </c>
      <c r="D176" s="34">
        <v>0.20280000000000001</v>
      </c>
      <c r="E176" s="34">
        <v>0.316</v>
      </c>
      <c r="F176" s="34">
        <v>0</v>
      </c>
      <c r="G176" s="34">
        <v>0.316</v>
      </c>
      <c r="H176" s="34">
        <v>0</v>
      </c>
      <c r="I176" s="34">
        <v>0</v>
      </c>
      <c r="J176" s="34">
        <v>0.316</v>
      </c>
      <c r="K176" s="34">
        <v>0.316</v>
      </c>
      <c r="L176" s="34">
        <v>0.316</v>
      </c>
      <c r="M176" s="39"/>
      <c r="N176" s="89">
        <f t="shared" si="75"/>
        <v>0.30552018938418357</v>
      </c>
    </row>
    <row r="177" spans="1:16" x14ac:dyDescent="0.3">
      <c r="A177" s="2" t="s">
        <v>16</v>
      </c>
      <c r="B177" t="s">
        <v>44</v>
      </c>
      <c r="C177" s="34">
        <v>0.1983</v>
      </c>
      <c r="D177" s="34">
        <v>0.1983</v>
      </c>
      <c r="E177" s="34">
        <v>0.1983</v>
      </c>
      <c r="F177" s="34">
        <v>0</v>
      </c>
      <c r="G177" s="34">
        <v>0.1983</v>
      </c>
      <c r="H177" s="34">
        <v>0</v>
      </c>
      <c r="I177" s="34">
        <v>0</v>
      </c>
      <c r="J177" s="34">
        <v>0.1983</v>
      </c>
      <c r="K177" s="34">
        <v>0.1983</v>
      </c>
      <c r="L177" s="34">
        <v>0.1983</v>
      </c>
      <c r="M177" s="39"/>
      <c r="N177" s="89">
        <f t="shared" si="75"/>
        <v>0.19830000000000003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5">SUM(E181:E182)</f>
        <v>0</v>
      </c>
      <c r="F180" s="354">
        <f t="shared" si="85"/>
        <v>0</v>
      </c>
      <c r="G180" s="354">
        <f t="shared" si="85"/>
        <v>0</v>
      </c>
      <c r="H180" s="354"/>
      <c r="I180" s="354"/>
      <c r="J180" s="354">
        <f t="shared" si="85"/>
        <v>0</v>
      </c>
      <c r="K180" s="354">
        <f t="shared" si="85"/>
        <v>0</v>
      </c>
      <c r="L180" s="354">
        <f t="shared" si="85"/>
        <v>0</v>
      </c>
      <c r="M180" s="354"/>
      <c r="N180" s="352">
        <f t="shared" si="7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6">SUM(E184:E187)</f>
        <v>0</v>
      </c>
      <c r="F183" s="354">
        <f t="shared" si="86"/>
        <v>0</v>
      </c>
      <c r="G183" s="354">
        <f t="shared" si="86"/>
        <v>0</v>
      </c>
      <c r="H183" s="354"/>
      <c r="I183" s="354"/>
      <c r="J183" s="354">
        <f t="shared" si="86"/>
        <v>0</v>
      </c>
      <c r="K183" s="354">
        <f t="shared" si="86"/>
        <v>0</v>
      </c>
      <c r="L183" s="354">
        <f t="shared" si="86"/>
        <v>0</v>
      </c>
      <c r="M183" s="354"/>
      <c r="N183" s="352">
        <f t="shared" si="7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7">SUM(C191,C193)</f>
        <v>0.4484789735802589</v>
      </c>
      <c r="D188" s="354">
        <f t="shared" si="87"/>
        <v>0.48742990942025882</v>
      </c>
      <c r="E188" s="354">
        <f t="shared" si="87"/>
        <v>0.69895799614487886</v>
      </c>
      <c r="F188" s="354">
        <f t="shared" si="87"/>
        <v>0</v>
      </c>
      <c r="G188" s="354">
        <f t="shared" si="87"/>
        <v>0.79924942515287889</v>
      </c>
      <c r="H188" s="354"/>
      <c r="I188" s="354"/>
      <c r="J188" s="354">
        <f>SUM(J191,J193)</f>
        <v>0.89669618024087894</v>
      </c>
      <c r="K188" s="354">
        <f>SUM(K191,K193)</f>
        <v>0.95910444694487884</v>
      </c>
      <c r="L188" s="354">
        <f>SUM(L191,L193)</f>
        <v>1.1012877826888789</v>
      </c>
      <c r="M188" s="354"/>
      <c r="N188" s="352">
        <f t="shared" si="75"/>
        <v>0.78761837683243219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8">SUM(C183,C180,C175,C166,C159)+C189</f>
        <v>5.2720056141000002</v>
      </c>
      <c r="D190" s="360">
        <f t="shared" si="88"/>
        <v>5.7298856141000005</v>
      </c>
      <c r="E190" s="360">
        <f t="shared" si="88"/>
        <v>8.2164620791000011</v>
      </c>
      <c r="F190" s="360">
        <f t="shared" si="88"/>
        <v>0</v>
      </c>
      <c r="G190" s="360">
        <f t="shared" si="88"/>
        <v>9.3954180791000006</v>
      </c>
      <c r="H190" s="360">
        <f t="shared" si="88"/>
        <v>0</v>
      </c>
      <c r="I190" s="360">
        <f t="shared" si="88"/>
        <v>0</v>
      </c>
      <c r="J190" s="360">
        <f t="shared" si="88"/>
        <v>10.540934079100001</v>
      </c>
      <c r="K190" s="360">
        <f t="shared" si="88"/>
        <v>11.274562079100001</v>
      </c>
      <c r="L190" s="360">
        <f t="shared" si="88"/>
        <v>12.9459700791</v>
      </c>
      <c r="M190" s="361"/>
      <c r="N190" s="362">
        <f t="shared" si="75"/>
        <v>9.2586915976916373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9">SUM(C192:C192)</f>
        <v>0.10983169295854531</v>
      </c>
      <c r="D191" s="354">
        <f t="shared" si="89"/>
        <v>0.11937070699854531</v>
      </c>
      <c r="E191" s="354">
        <f t="shared" si="89"/>
        <v>0.17117355449389032</v>
      </c>
      <c r="F191" s="354">
        <f t="shared" si="89"/>
        <v>0</v>
      </c>
      <c r="G191" s="354">
        <f t="shared" si="89"/>
        <v>0.19573474484189032</v>
      </c>
      <c r="H191" s="354"/>
      <c r="I191" s="354"/>
      <c r="J191" s="354">
        <f>SUM(J192:J192)</f>
        <v>0.21959927966989035</v>
      </c>
      <c r="K191" s="354">
        <f>SUM(K192:K192)</f>
        <v>0.23488295179389032</v>
      </c>
      <c r="L191" s="354">
        <f>SUM(L192:L192)</f>
        <v>0.26970339465789034</v>
      </c>
      <c r="M191" s="354"/>
      <c r="N191" s="352">
        <f t="shared" si="75"/>
        <v>0.1928863220547099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0">0.020833*C190</f>
        <v>0.10983169295854531</v>
      </c>
      <c r="D192" s="246">
        <f t="shared" si="90"/>
        <v>0.11937070699854531</v>
      </c>
      <c r="E192" s="246">
        <f t="shared" si="90"/>
        <v>0.17117355449389032</v>
      </c>
      <c r="F192" s="246">
        <f t="shared" si="90"/>
        <v>0</v>
      </c>
      <c r="G192" s="246">
        <f t="shared" si="90"/>
        <v>0.19573474484189032</v>
      </c>
      <c r="H192" s="34"/>
      <c r="I192" s="39"/>
      <c r="J192" s="246">
        <f>0.020833*J190</f>
        <v>0.21959927966989035</v>
      </c>
      <c r="K192" s="246">
        <f t="shared" ref="K192:L192" si="91">0.020833*K190</f>
        <v>0.23488295179389032</v>
      </c>
      <c r="L192" s="246">
        <f t="shared" si="91"/>
        <v>0.26970339465789034</v>
      </c>
      <c r="M192" s="39"/>
      <c r="N192" s="246">
        <f t="shared" si="75"/>
        <v>0.1928863220547099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0.33864728062171356</v>
      </c>
      <c r="D193" s="354">
        <f>SUM(D194,D195)</f>
        <v>0.36805920242171353</v>
      </c>
      <c r="E193" s="354">
        <f t="shared" ref="E193:L193" si="92">SUM(E194,E195)</f>
        <v>0.52778444165098859</v>
      </c>
      <c r="F193" s="354">
        <f t="shared" si="92"/>
        <v>0</v>
      </c>
      <c r="G193" s="354">
        <f t="shared" si="92"/>
        <v>0.60351468031098854</v>
      </c>
      <c r="H193" s="354"/>
      <c r="I193" s="354"/>
      <c r="J193" s="354">
        <f t="shared" si="92"/>
        <v>0.67709690057098859</v>
      </c>
      <c r="K193" s="354">
        <f t="shared" si="92"/>
        <v>0.72422149515098855</v>
      </c>
      <c r="L193" s="354">
        <f t="shared" si="92"/>
        <v>0.83158438803098855</v>
      </c>
      <c r="M193" s="354"/>
      <c r="N193" s="352">
        <f t="shared" si="75"/>
        <v>0.5947320547777224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0.10983169295854531</v>
      </c>
      <c r="D194" s="39">
        <f t="shared" ref="D194:L194" si="93">D192</f>
        <v>0.11937070699854531</v>
      </c>
      <c r="E194" s="39">
        <f t="shared" si="93"/>
        <v>0.17117355449389032</v>
      </c>
      <c r="F194" s="39">
        <f t="shared" si="93"/>
        <v>0</v>
      </c>
      <c r="G194" s="39">
        <f>G192</f>
        <v>0.19573474484189032</v>
      </c>
      <c r="H194" s="39"/>
      <c r="I194" s="39"/>
      <c r="J194" s="39">
        <f t="shared" si="93"/>
        <v>0.21959927966989035</v>
      </c>
      <c r="K194" s="39">
        <f t="shared" si="93"/>
        <v>0.23488295179389032</v>
      </c>
      <c r="L194" s="39">
        <f t="shared" si="93"/>
        <v>0.26970339465789034</v>
      </c>
      <c r="M194" s="39"/>
      <c r="N194" s="246">
        <f t="shared" si="75"/>
        <v>0.1928863220547099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0.22881558766316823</v>
      </c>
      <c r="D195" s="246">
        <f t="shared" ref="D195:G195" si="94">0.043402*D190</f>
        <v>0.24868849542316823</v>
      </c>
      <c r="E195" s="246">
        <f t="shared" si="94"/>
        <v>0.35661088715709827</v>
      </c>
      <c r="F195" s="246">
        <f t="shared" si="94"/>
        <v>0</v>
      </c>
      <c r="G195" s="246">
        <f t="shared" si="94"/>
        <v>0.40777993546909824</v>
      </c>
      <c r="H195" s="34"/>
      <c r="I195" s="34"/>
      <c r="J195" s="246">
        <f t="shared" ref="J195:L195" si="95">0.043402*J190</f>
        <v>0.4574976209010983</v>
      </c>
      <c r="K195" s="246">
        <f t="shared" si="95"/>
        <v>0.48933854335709825</v>
      </c>
      <c r="L195" s="246">
        <f t="shared" si="95"/>
        <v>0.56188099337309827</v>
      </c>
      <c r="M195" s="39"/>
      <c r="N195" s="246">
        <f t="shared" si="75"/>
        <v>0.40184573272301249</v>
      </c>
      <c r="O195" s="246"/>
    </row>
    <row r="196" spans="1:16" ht="28.8" x14ac:dyDescent="0.3">
      <c r="A196" s="370">
        <v>10</v>
      </c>
      <c r="B196" s="371" t="s">
        <v>134</v>
      </c>
      <c r="C196" s="510">
        <v>2.2800000000000001E-2</v>
      </c>
      <c r="D196" s="510">
        <v>2.2800000000000001E-2</v>
      </c>
      <c r="E196" s="510">
        <v>2.2800000000000001E-2</v>
      </c>
      <c r="F196" s="510">
        <v>0</v>
      </c>
      <c r="G196" s="510">
        <v>2.2800000000000001E-2</v>
      </c>
      <c r="H196" s="510">
        <v>0</v>
      </c>
      <c r="I196" s="510">
        <v>0</v>
      </c>
      <c r="J196" s="510">
        <v>2.2800000000000001E-2</v>
      </c>
      <c r="K196" s="510">
        <v>2.2800000000000001E-2</v>
      </c>
      <c r="L196" s="510">
        <v>2.2800000000000001E-2</v>
      </c>
      <c r="M196" s="373"/>
      <c r="N196" s="374">
        <f t="shared" si="75"/>
        <v>2.2800000000000001E-2</v>
      </c>
    </row>
    <row r="197" spans="1:16" ht="18" x14ac:dyDescent="0.3">
      <c r="A197" s="579" t="s">
        <v>60</v>
      </c>
      <c r="B197" s="579"/>
      <c r="C197" s="340">
        <f>SUM(C188,C190,C196)</f>
        <v>5.7432845876802592</v>
      </c>
      <c r="D197" s="340">
        <f t="shared" ref="D197:L197" si="96">SUM(D188,D190,D196)</f>
        <v>6.2401155235202594</v>
      </c>
      <c r="E197" s="340">
        <f t="shared" si="96"/>
        <v>8.9382200752448799</v>
      </c>
      <c r="F197" s="340">
        <f t="shared" si="96"/>
        <v>0</v>
      </c>
      <c r="G197" s="340">
        <f t="shared" si="96"/>
        <v>10.21746750425288</v>
      </c>
      <c r="H197" s="340">
        <f t="shared" si="96"/>
        <v>0</v>
      </c>
      <c r="I197" s="340">
        <f t="shared" si="96"/>
        <v>0</v>
      </c>
      <c r="J197" s="340">
        <f t="shared" si="96"/>
        <v>11.46043025934088</v>
      </c>
      <c r="K197" s="340">
        <f t="shared" si="96"/>
        <v>12.25646652604488</v>
      </c>
      <c r="L197" s="340">
        <f t="shared" si="96"/>
        <v>14.070057861788879</v>
      </c>
      <c r="M197" s="356"/>
      <c r="N197" s="467">
        <f t="shared" si="75"/>
        <v>10.069109974524071</v>
      </c>
      <c r="O197" t="s">
        <v>407</v>
      </c>
      <c r="P197"/>
    </row>
    <row r="198" spans="1:16" ht="15.6" x14ac:dyDescent="0.3">
      <c r="L198" s="336" t="s">
        <v>150</v>
      </c>
      <c r="N198" s="337">
        <f>N197/SUM($N$101,$N$149,$N$197)</f>
        <v>0.34776713648237706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6C4D-12BA-4ED6-8700-E0711E05F2A8}">
  <dimension ref="A1:Q204"/>
  <sheetViews>
    <sheetView topLeftCell="I34" workbookViewId="0">
      <selection activeCell="A91" sqref="A1:P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</cols>
  <sheetData>
    <row r="1" spans="1:17" ht="18" x14ac:dyDescent="0.3">
      <c r="A1" s="535" t="s">
        <v>408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325</v>
      </c>
      <c r="F5" s="417">
        <f t="shared" si="0"/>
        <v>7</v>
      </c>
      <c r="G5" s="417">
        <f t="shared" si="0"/>
        <v>210</v>
      </c>
      <c r="H5" s="456">
        <f t="shared" si="0"/>
        <v>6</v>
      </c>
      <c r="I5" s="417">
        <f t="shared" si="0"/>
        <v>20</v>
      </c>
      <c r="J5" s="417">
        <f t="shared" si="0"/>
        <v>181</v>
      </c>
      <c r="K5" s="417">
        <f t="shared" si="0"/>
        <v>31</v>
      </c>
      <c r="L5" s="417">
        <f t="shared" si="0"/>
        <v>132</v>
      </c>
      <c r="M5" s="604">
        <f>SUM(C5:L5)</f>
        <v>1016</v>
      </c>
      <c r="N5" s="604"/>
      <c r="O5" s="418"/>
      <c r="P5" s="418"/>
      <c r="Q5" s="419">
        <f>M7/M5</f>
        <v>6305.4460826771638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977319.92000000016</v>
      </c>
      <c r="E7" s="401">
        <f t="shared" si="0"/>
        <v>2197474.1799999997</v>
      </c>
      <c r="F7" s="401">
        <f t="shared" si="0"/>
        <v>28159.690000000002</v>
      </c>
      <c r="G7" s="401">
        <f t="shared" si="0"/>
        <v>1123579.3</v>
      </c>
      <c r="H7" s="401">
        <f t="shared" si="0"/>
        <v>44753.37</v>
      </c>
      <c r="I7" s="401">
        <f t="shared" si="0"/>
        <v>130100.91</v>
      </c>
      <c r="J7" s="401">
        <f t="shared" si="0"/>
        <v>1026032.6399999999</v>
      </c>
      <c r="K7" s="401">
        <f t="shared" si="0"/>
        <v>173330.14</v>
      </c>
      <c r="L7" s="401">
        <f t="shared" si="0"/>
        <v>699692.52</v>
      </c>
      <c r="M7" s="610">
        <f>SUM(C7:L7)</f>
        <v>6406333.2199999988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>SUM(C10:C15)</f>
        <v>1.088832</v>
      </c>
      <c r="D9" s="405">
        <f t="shared" ref="D9:L9" si="1">SUM(D10:D15)</f>
        <v>1.4840765597636851</v>
      </c>
      <c r="E9" s="405">
        <f t="shared" si="1"/>
        <v>1.8016954910726097</v>
      </c>
      <c r="F9" s="405">
        <f t="shared" si="1"/>
        <v>2.7346105455450678</v>
      </c>
      <c r="G9" s="405">
        <f t="shared" si="1"/>
        <v>2.6976323341304349</v>
      </c>
      <c r="H9" s="405">
        <f t="shared" si="1"/>
        <v>2.7886839999999999</v>
      </c>
      <c r="I9" s="405">
        <f t="shared" si="1"/>
        <v>3.180171817760383</v>
      </c>
      <c r="J9" s="405">
        <f t="shared" si="1"/>
        <v>3.7741312026272773</v>
      </c>
      <c r="K9" s="405">
        <f t="shared" si="1"/>
        <v>4.2748139474771092</v>
      </c>
      <c r="L9" s="405">
        <f t="shared" si="1"/>
        <v>5.4403847011498705</v>
      </c>
      <c r="M9" s="603">
        <f>SUM(M10:N15)</f>
        <v>2.7289400031995812</v>
      </c>
      <c r="N9" s="603"/>
      <c r="O9" s="406">
        <f t="shared" ref="O9:O47" si="2">M9/$M$47</f>
        <v>0.31594577503092497</v>
      </c>
      <c r="P9" s="405">
        <f t="shared" ref="P9:P47" si="3">O9*$N$52</f>
        <v>0</v>
      </c>
      <c r="Q9" s="407">
        <f>M9*$M$7</f>
        <v>17482498.997884382</v>
      </c>
    </row>
    <row r="10" spans="1:17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0.73330000000000006</v>
      </c>
      <c r="D10" s="422">
        <f t="shared" si="4"/>
        <v>0.993246596675324</v>
      </c>
      <c r="E10" s="422">
        <f t="shared" si="4"/>
        <v>1.1444750816876494</v>
      </c>
      <c r="F10" s="422">
        <f t="shared" si="4"/>
        <v>1.6353504187013419</v>
      </c>
      <c r="G10" s="422">
        <f t="shared" si="4"/>
        <v>1.7196633837424737</v>
      </c>
      <c r="H10" s="422">
        <f>IF(H$7 &gt; 0,(H64*H$61+H112*H$109+H160*H$157)/(SUM(H$157,H$109,H$61)),0)</f>
        <v>1.7196</v>
      </c>
      <c r="I10" s="422">
        <f t="shared" si="4"/>
        <v>1.3364763335091199</v>
      </c>
      <c r="J10" s="422">
        <f t="shared" si="4"/>
        <v>2.3946447157626491</v>
      </c>
      <c r="K10" s="422">
        <f t="shared" si="4"/>
        <v>2.6618735680015027</v>
      </c>
      <c r="L10" s="422">
        <f t="shared" si="4"/>
        <v>3.2238974185760911</v>
      </c>
      <c r="M10" s="600">
        <f t="shared" ref="M10:M15" si="5">(N64*$N$61+N112*$N$109+N160*$N$157)/$M$7</f>
        <v>1.7003737681308124</v>
      </c>
      <c r="N10" s="600"/>
      <c r="O10" s="423">
        <f t="shared" si="2"/>
        <v>0.19686248410901902</v>
      </c>
      <c r="P10" s="422">
        <f t="shared" si="3"/>
        <v>0</v>
      </c>
      <c r="Q10" s="424">
        <f>M10*$M$7</f>
        <v>10893160.957192998</v>
      </c>
    </row>
    <row r="11" spans="1:17" x14ac:dyDescent="0.3">
      <c r="A11" s="438" t="s">
        <v>4</v>
      </c>
      <c r="B11" s="439" t="s">
        <v>31</v>
      </c>
      <c r="C11" s="440">
        <f t="shared" si="4"/>
        <v>2.9331999999999997E-2</v>
      </c>
      <c r="D11" s="440">
        <f t="shared" si="4"/>
        <v>3.9729863867012966E-2</v>
      </c>
      <c r="E11" s="440">
        <f t="shared" si="4"/>
        <v>4.5779003267505974E-2</v>
      </c>
      <c r="F11" s="440">
        <f t="shared" si="4"/>
        <v>6.541401674805368E-2</v>
      </c>
      <c r="G11" s="440">
        <f t="shared" si="4"/>
        <v>6.8786535349698946E-2</v>
      </c>
      <c r="H11" s="440">
        <f t="shared" ref="H11:H15" si="6">IF(H$7 &gt; 0,(H65*H$61+H113*H$109+H161*H$157)/(SUM(H$157,H$109,H$61)),0)</f>
        <v>6.8783999999999998E-2</v>
      </c>
      <c r="I11" s="440">
        <f t="shared" si="4"/>
        <v>8.0188580010547197E-2</v>
      </c>
      <c r="J11" s="440">
        <f t="shared" si="4"/>
        <v>9.5785788630505964E-2</v>
      </c>
      <c r="K11" s="440">
        <f t="shared" si="4"/>
        <v>0.1064749427200601</v>
      </c>
      <c r="L11" s="440">
        <f t="shared" si="4"/>
        <v>0.12895589674304364</v>
      </c>
      <c r="M11" s="599">
        <f t="shared" si="5"/>
        <v>6.8557778521451937E-2</v>
      </c>
      <c r="N11" s="599"/>
      <c r="O11" s="441">
        <f t="shared" si="2"/>
        <v>7.937345798721282E-3</v>
      </c>
      <c r="P11" s="440">
        <f t="shared" si="3"/>
        <v>0</v>
      </c>
      <c r="Q11" s="442">
        <f t="shared" ref="Q11:Q47" si="7">M11*$M$7</f>
        <v>439203.97403137997</v>
      </c>
    </row>
    <row r="12" spans="1:17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4.4581412550150419E-2</v>
      </c>
      <c r="E12" s="440">
        <f t="shared" si="4"/>
        <v>3.8524773633517737E-2</v>
      </c>
      <c r="F12" s="440">
        <f t="shared" si="4"/>
        <v>0</v>
      </c>
      <c r="G12" s="440">
        <f t="shared" si="4"/>
        <v>1.5899663698859531E-2</v>
      </c>
      <c r="H12" s="440">
        <f t="shared" si="6"/>
        <v>0</v>
      </c>
      <c r="I12" s="440">
        <f t="shared" si="4"/>
        <v>6.6807028667209167E-2</v>
      </c>
      <c r="J12" s="440">
        <f t="shared" si="4"/>
        <v>5.3310952592112479E-2</v>
      </c>
      <c r="K12" s="440">
        <f t="shared" si="4"/>
        <v>0.12441575917494786</v>
      </c>
      <c r="L12" s="440">
        <f t="shared" si="4"/>
        <v>7.7634037604117884E-2</v>
      </c>
      <c r="M12" s="599">
        <f t="shared" si="5"/>
        <v>4.4544579578394153E-2</v>
      </c>
      <c r="N12" s="599"/>
      <c r="O12" s="441">
        <f t="shared" si="2"/>
        <v>5.1571935263588047E-3</v>
      </c>
      <c r="P12" s="440">
        <f t="shared" si="3"/>
        <v>0</v>
      </c>
      <c r="Q12" s="442">
        <f t="shared" si="7"/>
        <v>285367.41992399999</v>
      </c>
    </row>
    <row r="13" spans="1:17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0.21440000000000003</v>
      </c>
      <c r="F13" s="422">
        <f t="shared" si="4"/>
        <v>0.2586</v>
      </c>
      <c r="G13" s="422">
        <f t="shared" si="4"/>
        <v>0.24990000000000001</v>
      </c>
      <c r="H13" s="422">
        <f t="shared" si="6"/>
        <v>0.24990000000000001</v>
      </c>
      <c r="I13" s="422">
        <f t="shared" si="4"/>
        <v>0.24990000000000004</v>
      </c>
      <c r="J13" s="422">
        <f t="shared" si="4"/>
        <v>0.29687235788132432</v>
      </c>
      <c r="K13" s="422">
        <f t="shared" si="4"/>
        <v>0.29689999999999994</v>
      </c>
      <c r="L13" s="422">
        <f t="shared" si="4"/>
        <v>0.35040000000000004</v>
      </c>
      <c r="M13" s="600">
        <f t="shared" si="5"/>
        <v>0.24442310897434094</v>
      </c>
      <c r="N13" s="600"/>
      <c r="O13" s="423">
        <f t="shared" si="2"/>
        <v>2.8298331407001831E-2</v>
      </c>
      <c r="P13" s="422">
        <f t="shared" si="3"/>
        <v>0</v>
      </c>
      <c r="Q13" s="424">
        <f t="shared" si="7"/>
        <v>1565855.8827580002</v>
      </c>
    </row>
    <row r="14" spans="1:17" x14ac:dyDescent="0.3">
      <c r="A14" s="438" t="s">
        <v>6</v>
      </c>
      <c r="B14" s="439" t="s">
        <v>181</v>
      </c>
      <c r="C14" s="440">
        <f t="shared" si="4"/>
        <v>0.2142</v>
      </c>
      <c r="D14" s="440">
        <f t="shared" si="4"/>
        <v>0.24171868667119767</v>
      </c>
      <c r="E14" s="440">
        <f t="shared" si="4"/>
        <v>0.35851663248393667</v>
      </c>
      <c r="F14" s="440">
        <f t="shared" si="4"/>
        <v>0.77524611009567213</v>
      </c>
      <c r="G14" s="440">
        <f t="shared" si="4"/>
        <v>0.64338275133940259</v>
      </c>
      <c r="H14" s="440">
        <f t="shared" si="6"/>
        <v>0.75040000000000007</v>
      </c>
      <c r="I14" s="440">
        <f t="shared" si="4"/>
        <v>1.0561998755735067</v>
      </c>
      <c r="J14" s="440">
        <f t="shared" si="4"/>
        <v>0.9335173877606856</v>
      </c>
      <c r="K14" s="440">
        <f t="shared" si="4"/>
        <v>1.0851496775805984</v>
      </c>
      <c r="L14" s="440">
        <f t="shared" si="4"/>
        <v>1.6594973482266182</v>
      </c>
      <c r="M14" s="599">
        <f t="shared" si="5"/>
        <v>0.66310839643336583</v>
      </c>
      <c r="N14" s="599"/>
      <c r="O14" s="441">
        <f t="shared" si="2"/>
        <v>7.6772041889896905E-2</v>
      </c>
      <c r="P14" s="440">
        <f t="shared" si="3"/>
        <v>0</v>
      </c>
      <c r="Q14" s="442">
        <f t="shared" si="7"/>
        <v>4248093.3485320006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0.39060000000000006</v>
      </c>
      <c r="J15" s="422"/>
      <c r="K15" s="422"/>
      <c r="L15" s="422"/>
      <c r="M15" s="600">
        <f t="shared" si="5"/>
        <v>7.9323715612157949E-3</v>
      </c>
      <c r="N15" s="600"/>
      <c r="O15" s="423">
        <f t="shared" si="2"/>
        <v>9.1837829992713908E-4</v>
      </c>
      <c r="P15" s="422">
        <f t="shared" si="3"/>
        <v>0</v>
      </c>
      <c r="Q15" s="424">
        <f t="shared" si="7"/>
        <v>50817.415445999999</v>
      </c>
    </row>
    <row r="16" spans="1:17" ht="28.8" x14ac:dyDescent="0.3">
      <c r="A16" s="404">
        <v>5</v>
      </c>
      <c r="B16" s="408" t="s">
        <v>71</v>
      </c>
      <c r="C16" s="405">
        <f t="shared" ref="C16:L16" si="8">SUM(C17:C19,C23:C24)</f>
        <v>3.3462901035000003</v>
      </c>
      <c r="D16" s="405">
        <f t="shared" si="8"/>
        <v>3.2810954487383133</v>
      </c>
      <c r="E16" s="405">
        <f t="shared" si="8"/>
        <v>5.0001512181815402</v>
      </c>
      <c r="F16" s="405">
        <f t="shared" si="8"/>
        <v>4.9292481406435638</v>
      </c>
      <c r="G16" s="405">
        <f t="shared" si="8"/>
        <v>4.9709264777573772</v>
      </c>
      <c r="H16" s="405">
        <f t="shared" si="8"/>
        <v>4.8652888666000003</v>
      </c>
      <c r="I16" s="405">
        <f t="shared" si="8"/>
        <v>5.3380189860128811</v>
      </c>
      <c r="J16" s="405">
        <f t="shared" si="8"/>
        <v>4.9738285610889079</v>
      </c>
      <c r="K16" s="405">
        <f t="shared" si="8"/>
        <v>5.0157182349015494</v>
      </c>
      <c r="L16" s="405">
        <f t="shared" si="8"/>
        <v>5.0033875477928698</v>
      </c>
      <c r="M16" s="603">
        <f>SUM(M17:N19,M23:N24)</f>
        <v>4.7334204161372577</v>
      </c>
      <c r="N16" s="603"/>
      <c r="O16" s="406">
        <f t="shared" si="2"/>
        <v>0.54801651196811441</v>
      </c>
      <c r="P16" s="405">
        <f t="shared" si="3"/>
        <v>0</v>
      </c>
      <c r="Q16" s="409">
        <f t="shared" si="7"/>
        <v>30323868.456126332</v>
      </c>
    </row>
    <row r="17" spans="1:17" x14ac:dyDescent="0.3">
      <c r="A17" s="420" t="s">
        <v>115</v>
      </c>
      <c r="B17" s="421" t="s">
        <v>114</v>
      </c>
      <c r="C17" s="422">
        <f t="shared" ref="C17:L24" si="9">(C71*C$61+C119*C$109+C167*C$157)/(SUM(C$157,C$109,C$61))</f>
        <v>1.8494999999999999</v>
      </c>
      <c r="D17" s="422">
        <f t="shared" si="9"/>
        <v>1.816033974859532</v>
      </c>
      <c r="E17" s="422">
        <f t="shared" si="9"/>
        <v>2.6818536856246475</v>
      </c>
      <c r="F17" s="422">
        <f t="shared" si="9"/>
        <v>2.6439522503976427</v>
      </c>
      <c r="G17" s="422">
        <f t="shared" si="9"/>
        <v>2.6672357426636464</v>
      </c>
      <c r="H17" s="422">
        <f t="shared" ref="H17:H24" si="10">IF(H$7 &gt; 0,(H71*H$61+H119*H$109+H167*H$157)/(SUM(H$157,H$109,H$61)),0)</f>
        <v>2.6162000000000001</v>
      </c>
      <c r="I17" s="422">
        <f t="shared" si="9"/>
        <v>2.8733052149135623</v>
      </c>
      <c r="J17" s="422">
        <f t="shared" si="9"/>
        <v>2.6680196681930117</v>
      </c>
      <c r="K17" s="422">
        <f t="shared" si="9"/>
        <v>2.6880431222521364</v>
      </c>
      <c r="L17" s="422">
        <f t="shared" si="9"/>
        <v>2.6833990369612635</v>
      </c>
      <c r="M17" s="600">
        <f t="shared" ref="M17:M24" si="11">(N71*$N$61+N119*$N$109+N167*$N$157)/$M$7</f>
        <v>2.5478225909244854</v>
      </c>
      <c r="N17" s="600"/>
      <c r="O17" s="423">
        <f t="shared" si="2"/>
        <v>0.29497672436445432</v>
      </c>
      <c r="P17" s="422">
        <f t="shared" si="3"/>
        <v>0</v>
      </c>
      <c r="Q17" s="424">
        <f t="shared" si="7"/>
        <v>16322200.502905998</v>
      </c>
    </row>
    <row r="18" spans="1:17" x14ac:dyDescent="0.3">
      <c r="A18" s="438" t="s">
        <v>116</v>
      </c>
      <c r="B18" s="439" t="s">
        <v>117</v>
      </c>
      <c r="C18" s="440">
        <f t="shared" si="9"/>
        <v>0.78399010350000009</v>
      </c>
      <c r="D18" s="440">
        <f t="shared" si="9"/>
        <v>0.76980408970513181</v>
      </c>
      <c r="E18" s="440">
        <f t="shared" si="9"/>
        <v>1.1368190043604889</v>
      </c>
      <c r="F18" s="440">
        <f t="shared" si="9"/>
        <v>1.120752851277808</v>
      </c>
      <c r="G18" s="440">
        <f t="shared" si="9"/>
        <v>1.1306225606649212</v>
      </c>
      <c r="H18" s="440">
        <f t="shared" si="10"/>
        <v>1.1089888666000001</v>
      </c>
      <c r="I18" s="440">
        <f t="shared" si="9"/>
        <v>1.2179739674653547</v>
      </c>
      <c r="J18" s="440">
        <f t="shared" si="9"/>
        <v>1.1309548612093407</v>
      </c>
      <c r="K18" s="440">
        <f t="shared" si="9"/>
        <v>1.139442663220825</v>
      </c>
      <c r="L18" s="440">
        <f t="shared" si="9"/>
        <v>1.1374740679746211</v>
      </c>
      <c r="M18" s="599">
        <f t="shared" si="11"/>
        <v>1.0800041615347529</v>
      </c>
      <c r="N18" s="599"/>
      <c r="O18" s="441">
        <f t="shared" si="2"/>
        <v>0.12503856862102164</v>
      </c>
      <c r="P18" s="440">
        <f t="shared" si="3"/>
        <v>0</v>
      </c>
      <c r="Q18" s="442">
        <f t="shared" si="7"/>
        <v>6918866.5377783319</v>
      </c>
    </row>
    <row r="19" spans="1:17" x14ac:dyDescent="0.3">
      <c r="A19" s="420" t="s">
        <v>8</v>
      </c>
      <c r="B19" s="421" t="s">
        <v>35</v>
      </c>
      <c r="C19" s="422">
        <f t="shared" si="9"/>
        <v>0.4919</v>
      </c>
      <c r="D19" s="422">
        <f t="shared" si="9"/>
        <v>0.47870006748148547</v>
      </c>
      <c r="E19" s="422">
        <f t="shared" si="9"/>
        <v>0.85139847531860435</v>
      </c>
      <c r="F19" s="422">
        <f t="shared" si="9"/>
        <v>0.83913131533053087</v>
      </c>
      <c r="G19" s="422">
        <f t="shared" si="9"/>
        <v>0.8449123982543999</v>
      </c>
      <c r="H19" s="422">
        <f t="shared" si="10"/>
        <v>0.81890000000000018</v>
      </c>
      <c r="I19" s="422">
        <f t="shared" si="9"/>
        <v>0.89444669364726193</v>
      </c>
      <c r="J19" s="422">
        <f t="shared" si="9"/>
        <v>0.84650711015489721</v>
      </c>
      <c r="K19" s="422">
        <f t="shared" si="9"/>
        <v>0.85712725613675711</v>
      </c>
      <c r="L19" s="422">
        <f t="shared" si="9"/>
        <v>0.8522212901404177</v>
      </c>
      <c r="M19" s="600">
        <f t="shared" si="11"/>
        <v>0.79312799720383576</v>
      </c>
      <c r="N19" s="600"/>
      <c r="O19" s="423">
        <f t="shared" si="2"/>
        <v>9.1825192009164378E-2</v>
      </c>
      <c r="P19" s="422">
        <f t="shared" si="3"/>
        <v>0</v>
      </c>
      <c r="Q19" s="424">
        <f t="shared" si="7"/>
        <v>5081042.236198999</v>
      </c>
    </row>
    <row r="20" spans="1:17" x14ac:dyDescent="0.3">
      <c r="A20" s="438" t="s">
        <v>9</v>
      </c>
      <c r="B20" s="439" t="s">
        <v>108</v>
      </c>
      <c r="C20" s="440">
        <f t="shared" si="9"/>
        <v>0.43940000000000001</v>
      </c>
      <c r="D20" s="440">
        <f t="shared" si="9"/>
        <v>0.42756553862935687</v>
      </c>
      <c r="E20" s="440">
        <f t="shared" si="9"/>
        <v>0.7604797912419613</v>
      </c>
      <c r="F20" s="440">
        <f t="shared" si="9"/>
        <v>0.7495254535117396</v>
      </c>
      <c r="G20" s="440">
        <f t="shared" si="9"/>
        <v>0.75467860189930502</v>
      </c>
      <c r="H20" s="440">
        <f t="shared" si="10"/>
        <v>0.73140000000000005</v>
      </c>
      <c r="I20" s="440">
        <f t="shared" si="9"/>
        <v>0.80265475510509487</v>
      </c>
      <c r="J20" s="440">
        <f t="shared" si="9"/>
        <v>0.75610971544725913</v>
      </c>
      <c r="K20" s="440">
        <f t="shared" si="9"/>
        <v>0.76561511433614471</v>
      </c>
      <c r="L20" s="440">
        <f t="shared" si="9"/>
        <v>0.76121624927332376</v>
      </c>
      <c r="M20" s="599">
        <f t="shared" si="11"/>
        <v>0.70850396040201602</v>
      </c>
      <c r="N20" s="599"/>
      <c r="O20" s="441">
        <f t="shared" si="2"/>
        <v>8.2027758990391969E-2</v>
      </c>
      <c r="P20" s="440">
        <f t="shared" si="3"/>
        <v>0</v>
      </c>
      <c r="Q20" s="442">
        <f t="shared" si="7"/>
        <v>4538912.4580249991</v>
      </c>
    </row>
    <row r="21" spans="1:17" x14ac:dyDescent="0.3">
      <c r="A21" s="420" t="s">
        <v>10</v>
      </c>
      <c r="B21" s="421" t="s">
        <v>109</v>
      </c>
      <c r="C21" s="422">
        <f t="shared" si="9"/>
        <v>4.6600000000000003E-2</v>
      </c>
      <c r="D21" s="422">
        <f t="shared" si="9"/>
        <v>4.5368320730636499E-2</v>
      </c>
      <c r="E21" s="422">
        <f t="shared" si="9"/>
        <v>8.0657260032061001E-2</v>
      </c>
      <c r="F21" s="422">
        <f t="shared" si="9"/>
        <v>7.9480233766777972E-2</v>
      </c>
      <c r="G21" s="422">
        <f t="shared" si="9"/>
        <v>8.0044432896725679E-2</v>
      </c>
      <c r="H21" s="422">
        <f t="shared" si="10"/>
        <v>7.7600000000000002E-2</v>
      </c>
      <c r="I21" s="422">
        <f t="shared" si="9"/>
        <v>8.1410013865391095E-2</v>
      </c>
      <c r="J21" s="422">
        <f t="shared" si="9"/>
        <v>8.019017892257306E-2</v>
      </c>
      <c r="K21" s="422">
        <f t="shared" si="9"/>
        <v>8.1186747821238706E-2</v>
      </c>
      <c r="L21" s="422">
        <f t="shared" si="9"/>
        <v>8.0734460467006289E-2</v>
      </c>
      <c r="M21" s="600">
        <f t="shared" si="11"/>
        <v>7.5071656050385738E-2</v>
      </c>
      <c r="N21" s="600"/>
      <c r="O21" s="423">
        <f t="shared" si="2"/>
        <v>8.6914965246157865E-3</v>
      </c>
      <c r="P21" s="422">
        <f t="shared" si="3"/>
        <v>0</v>
      </c>
      <c r="Q21" s="424">
        <f t="shared" si="7"/>
        <v>480934.04403600004</v>
      </c>
    </row>
    <row r="22" spans="1:17" x14ac:dyDescent="0.3">
      <c r="A22" s="438" t="s">
        <v>11</v>
      </c>
      <c r="B22" s="439" t="s">
        <v>110</v>
      </c>
      <c r="C22" s="440">
        <f t="shared" si="9"/>
        <v>5.899999999999999E-3</v>
      </c>
      <c r="D22" s="440">
        <f t="shared" si="9"/>
        <v>5.7662081214920908E-3</v>
      </c>
      <c r="E22" s="440">
        <f t="shared" si="9"/>
        <v>1.0261424044581949E-2</v>
      </c>
      <c r="F22" s="440">
        <f t="shared" si="9"/>
        <v>1.0125628052013357E-2</v>
      </c>
      <c r="G22" s="440">
        <f t="shared" si="9"/>
        <v>1.018936345836916E-2</v>
      </c>
      <c r="H22" s="440">
        <f t="shared" si="10"/>
        <v>9.9000000000000008E-3</v>
      </c>
      <c r="I22" s="440">
        <f t="shared" si="9"/>
        <v>1.0381924676775896E-2</v>
      </c>
      <c r="J22" s="440">
        <f t="shared" si="9"/>
        <v>1.0207215785065085E-2</v>
      </c>
      <c r="K22" s="440">
        <f t="shared" si="9"/>
        <v>1.0325393979373697E-2</v>
      </c>
      <c r="L22" s="440">
        <f t="shared" si="9"/>
        <v>1.0270580400087742E-2</v>
      </c>
      <c r="M22" s="599">
        <f t="shared" si="11"/>
        <v>9.5523807514339715E-3</v>
      </c>
      <c r="N22" s="599"/>
      <c r="O22" s="441">
        <f t="shared" si="2"/>
        <v>1.1059364941566185E-3</v>
      </c>
      <c r="P22" s="440">
        <f t="shared" si="3"/>
        <v>0</v>
      </c>
      <c r="Q22" s="442">
        <f t="shared" si="7"/>
        <v>61195.734138</v>
      </c>
    </row>
    <row r="23" spans="1:17" x14ac:dyDescent="0.3">
      <c r="A23" s="425" t="s">
        <v>14</v>
      </c>
      <c r="B23" s="421" t="s">
        <v>118</v>
      </c>
      <c r="C23" s="422">
        <f t="shared" si="9"/>
        <v>0.16550000000000001</v>
      </c>
      <c r="D23" s="422">
        <f t="shared" si="9"/>
        <v>0.16214953170093988</v>
      </c>
      <c r="E23" s="422">
        <f t="shared" si="9"/>
        <v>0.24971932946670619</v>
      </c>
      <c r="F23" s="422">
        <f t="shared" si="9"/>
        <v>0.24618442078020034</v>
      </c>
      <c r="G23" s="422">
        <f t="shared" si="9"/>
        <v>0.24823178641596544</v>
      </c>
      <c r="H23" s="422">
        <f t="shared" si="10"/>
        <v>0.24279999999999999</v>
      </c>
      <c r="I23" s="422">
        <f t="shared" si="9"/>
        <v>0.2662381030540063</v>
      </c>
      <c r="J23" s="422">
        <f t="shared" si="9"/>
        <v>0.24839980032798958</v>
      </c>
      <c r="K23" s="422">
        <f t="shared" si="9"/>
        <v>0.25056024346371614</v>
      </c>
      <c r="L23" s="422">
        <f t="shared" si="9"/>
        <v>0.24988629138839441</v>
      </c>
      <c r="M23" s="600">
        <f t="shared" si="11"/>
        <v>0.23612300603292694</v>
      </c>
      <c r="N23" s="600"/>
      <c r="O23" s="423">
        <f t="shared" si="2"/>
        <v>2.733737863648036E-2</v>
      </c>
      <c r="P23" s="422">
        <f t="shared" si="3"/>
        <v>0</v>
      </c>
      <c r="Q23" s="424">
        <f t="shared" si="7"/>
        <v>1512682.6575549999</v>
      </c>
    </row>
    <row r="24" spans="1:17" x14ac:dyDescent="0.3">
      <c r="A24" s="443"/>
      <c r="B24" s="439" t="s">
        <v>117</v>
      </c>
      <c r="C24" s="440">
        <f t="shared" si="9"/>
        <v>5.5400000000000005E-2</v>
      </c>
      <c r="D24" s="440">
        <f t="shared" si="9"/>
        <v>5.4407784991223763E-2</v>
      </c>
      <c r="E24" s="440">
        <f t="shared" si="9"/>
        <v>8.0360723411093751E-2</v>
      </c>
      <c r="F24" s="440">
        <f t="shared" si="9"/>
        <v>7.9227302857382317E-2</v>
      </c>
      <c r="G24" s="440">
        <f t="shared" si="9"/>
        <v>7.992398975844428E-2</v>
      </c>
      <c r="H24" s="440">
        <f t="shared" si="10"/>
        <v>7.8399999999999997E-2</v>
      </c>
      <c r="I24" s="440">
        <f t="shared" si="9"/>
        <v>8.6055006932695549E-2</v>
      </c>
      <c r="J24" s="440">
        <f t="shared" si="9"/>
        <v>7.9947121203668536E-2</v>
      </c>
      <c r="K24" s="440">
        <f t="shared" si="9"/>
        <v>8.0544949828114137E-2</v>
      </c>
      <c r="L24" s="440">
        <f t="shared" si="9"/>
        <v>8.0406861328173124E-2</v>
      </c>
      <c r="M24" s="599">
        <f t="shared" si="11"/>
        <v>7.6342660441256316E-2</v>
      </c>
      <c r="N24" s="599"/>
      <c r="O24" s="441">
        <f t="shared" si="2"/>
        <v>8.8386483369936649E-3</v>
      </c>
      <c r="P24" s="440">
        <f t="shared" si="3"/>
        <v>0</v>
      </c>
      <c r="Q24" s="442">
        <f t="shared" si="7"/>
        <v>489076.52168800012</v>
      </c>
    </row>
    <row r="25" spans="1:17" x14ac:dyDescent="0.3">
      <c r="A25" s="404">
        <v>6</v>
      </c>
      <c r="B25" s="398" t="s">
        <v>42</v>
      </c>
      <c r="C25" s="405">
        <f>SUM(C26:C28)</f>
        <v>0.37440000000000007</v>
      </c>
      <c r="D25" s="405">
        <f t="shared" ref="D25:L25" si="12">SUM(D26:D28)</f>
        <v>0.39042633879088434</v>
      </c>
      <c r="E25" s="405">
        <f t="shared" si="12"/>
        <v>0.48033948057310055</v>
      </c>
      <c r="F25" s="405">
        <f t="shared" si="12"/>
        <v>0.48373450805033719</v>
      </c>
      <c r="G25" s="405">
        <f t="shared" si="12"/>
        <v>0.48212929728324466</v>
      </c>
      <c r="H25" s="405">
        <f t="shared" si="12"/>
        <v>0.48929999999999996</v>
      </c>
      <c r="I25" s="405">
        <f>SUM(I26:I28)</f>
        <v>1.0856157324341544</v>
      </c>
      <c r="J25" s="405">
        <f t="shared" si="12"/>
        <v>0.48169196325469726</v>
      </c>
      <c r="K25" s="405">
        <f t="shared" si="12"/>
        <v>0.4787651505156576</v>
      </c>
      <c r="L25" s="405">
        <f t="shared" si="12"/>
        <v>0.48011272633156055</v>
      </c>
      <c r="M25" s="603">
        <f>SUM(M26:N28)</f>
        <v>0.47935807930858787</v>
      </c>
      <c r="N25" s="603"/>
      <c r="O25" s="406">
        <f t="shared" si="2"/>
        <v>5.5498164014934931E-2</v>
      </c>
      <c r="P25" s="405">
        <f t="shared" si="3"/>
        <v>0</v>
      </c>
      <c r="Q25" s="407">
        <f t="shared" si="7"/>
        <v>3070927.5877500004</v>
      </c>
    </row>
    <row r="26" spans="1:17" x14ac:dyDescent="0.3">
      <c r="A26" s="420" t="s">
        <v>15</v>
      </c>
      <c r="B26" s="421" t="s">
        <v>43</v>
      </c>
      <c r="C26" s="422">
        <f t="shared" ref="C26:L27" si="13">(C80*C$61+C128*C$109+C176*C$157)/(SUM(C$157,C$109,C$61))</f>
        <v>0.19</v>
      </c>
      <c r="D26" s="422">
        <f t="shared" si="13"/>
        <v>0.18632741035197561</v>
      </c>
      <c r="E26" s="422">
        <f t="shared" si="13"/>
        <v>0.28394389746231286</v>
      </c>
      <c r="F26" s="422">
        <f t="shared" si="13"/>
        <v>0.27991004883221371</v>
      </c>
      <c r="G26" s="422">
        <f t="shared" si="13"/>
        <v>0.28228571582352929</v>
      </c>
      <c r="H26" s="422">
        <f t="shared" ref="H26:H29" si="14">IF(H$7 &gt; 0,(H80*H$61+H128*H$109+H176*H$157)/(SUM(H$157,H$109,H$61)),0)</f>
        <v>0.27629999999999999</v>
      </c>
      <c r="I26" s="422">
        <f t="shared" si="13"/>
        <v>0.30314733595637416</v>
      </c>
      <c r="J26" s="422">
        <f t="shared" si="13"/>
        <v>0.28244739515596701</v>
      </c>
      <c r="K26" s="422">
        <f t="shared" si="13"/>
        <v>0.28482002138808632</v>
      </c>
      <c r="L26" s="422">
        <f t="shared" si="13"/>
        <v>0.28412719551868293</v>
      </c>
      <c r="M26" s="600">
        <f>(N80*$N$61+N128*$N$109+N176*$N$157)/$M$7</f>
        <v>0.26879768817894872</v>
      </c>
      <c r="N26" s="600"/>
      <c r="O26" s="423">
        <f t="shared" si="2"/>
        <v>3.1120322842805945E-2</v>
      </c>
      <c r="P26" s="422">
        <f t="shared" si="3"/>
        <v>0</v>
      </c>
      <c r="Q26" s="424">
        <f t="shared" si="7"/>
        <v>1722007.5592400001</v>
      </c>
    </row>
    <row r="27" spans="1:17" x14ac:dyDescent="0.3">
      <c r="A27" s="438" t="s">
        <v>16</v>
      </c>
      <c r="B27" s="439" t="s">
        <v>80</v>
      </c>
      <c r="C27" s="440">
        <f t="shared" si="13"/>
        <v>0.18440000000000004</v>
      </c>
      <c r="D27" s="440">
        <f t="shared" si="13"/>
        <v>0.20409892843890873</v>
      </c>
      <c r="E27" s="440">
        <f t="shared" si="13"/>
        <v>0.1963955831107877</v>
      </c>
      <c r="F27" s="440">
        <f t="shared" si="13"/>
        <v>0.20382445921812348</v>
      </c>
      <c r="G27" s="440">
        <f t="shared" si="13"/>
        <v>0.19984358145971537</v>
      </c>
      <c r="H27" s="440">
        <f t="shared" si="14"/>
        <v>0.21299999999999999</v>
      </c>
      <c r="I27" s="440">
        <f t="shared" si="13"/>
        <v>0.20966839647778018</v>
      </c>
      <c r="J27" s="440">
        <f t="shared" si="13"/>
        <v>0.19924456809873026</v>
      </c>
      <c r="K27" s="440">
        <f t="shared" si="13"/>
        <v>0.19394512912757125</v>
      </c>
      <c r="L27" s="440">
        <f t="shared" si="13"/>
        <v>0.19598553081287765</v>
      </c>
      <c r="M27" s="599">
        <f>(N81*$N$61+N129*$N$109+N177*$N$157)/$M$7</f>
        <v>0.19892787082686283</v>
      </c>
      <c r="N27" s="599"/>
      <c r="O27" s="441">
        <f t="shared" si="2"/>
        <v>2.3031074428149802E-2</v>
      </c>
      <c r="P27" s="440">
        <f t="shared" si="3"/>
        <v>0</v>
      </c>
      <c r="Q27" s="442">
        <f t="shared" si="7"/>
        <v>1274398.2272620001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4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1.1632520302776261E-2</v>
      </c>
      <c r="N28" s="600"/>
      <c r="O28" s="423">
        <f t="shared" si="2"/>
        <v>1.3467667439791737E-3</v>
      </c>
      <c r="P28" s="422">
        <f t="shared" si="3"/>
        <v>0</v>
      </c>
      <c r="Q28" s="424">
        <f t="shared" si="7"/>
        <v>74521.801248000003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4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1.1632520302776261E-2</v>
      </c>
      <c r="N29" s="599"/>
      <c r="O29" s="441">
        <f t="shared" si="2"/>
        <v>1.3467667439791737E-3</v>
      </c>
      <c r="P29" s="440">
        <f t="shared" si="3"/>
        <v>0</v>
      </c>
      <c r="Q29" s="442">
        <f t="shared" si="7"/>
        <v>74521.801248000003</v>
      </c>
    </row>
    <row r="30" spans="1:17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5">SUM(E31:E32)</f>
        <v>0</v>
      </c>
      <c r="F30" s="405">
        <f t="shared" si="15"/>
        <v>0</v>
      </c>
      <c r="G30" s="405">
        <f t="shared" si="15"/>
        <v>0</v>
      </c>
      <c r="H30" s="405">
        <f t="shared" si="15"/>
        <v>0</v>
      </c>
      <c r="I30" s="405">
        <f t="shared" si="15"/>
        <v>0</v>
      </c>
      <c r="J30" s="405">
        <f t="shared" si="15"/>
        <v>0</v>
      </c>
      <c r="K30" s="405">
        <f t="shared" si="15"/>
        <v>0</v>
      </c>
      <c r="L30" s="405">
        <f t="shared" si="15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  <c r="Q30" s="407">
        <f t="shared" si="7"/>
        <v>0</v>
      </c>
    </row>
    <row r="31" spans="1:17" x14ac:dyDescent="0.3">
      <c r="A31" s="420" t="s">
        <v>17</v>
      </c>
      <c r="B31" s="421" t="s">
        <v>46</v>
      </c>
      <c r="C31" s="422">
        <f t="shared" ref="C31:L32" si="16">(C85*C$61+C133*C$109+C181*C$157)/(SUM(C$157,C$109,C$61))</f>
        <v>0</v>
      </c>
      <c r="D31" s="422">
        <f t="shared" si="16"/>
        <v>0</v>
      </c>
      <c r="E31" s="422">
        <f t="shared" si="16"/>
        <v>0</v>
      </c>
      <c r="F31" s="422">
        <f t="shared" si="16"/>
        <v>0</v>
      </c>
      <c r="G31" s="422">
        <f t="shared" si="16"/>
        <v>0</v>
      </c>
      <c r="H31" s="422">
        <f t="shared" ref="H31:H32" si="17">IF(H$7 &gt; 0,(H85*H$61+H133*H$109+H181*H$157)/(SUM(H$157,H$109,H$61)),0)</f>
        <v>0</v>
      </c>
      <c r="I31" s="422">
        <f t="shared" si="16"/>
        <v>0</v>
      </c>
      <c r="J31" s="422">
        <f t="shared" si="16"/>
        <v>0</v>
      </c>
      <c r="K31" s="422">
        <f t="shared" si="16"/>
        <v>0</v>
      </c>
      <c r="L31" s="422">
        <f t="shared" si="16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  <c r="Q31" s="424">
        <f t="shared" si="7"/>
        <v>0</v>
      </c>
    </row>
    <row r="32" spans="1:17" x14ac:dyDescent="0.3">
      <c r="A32" s="438" t="s">
        <v>18</v>
      </c>
      <c r="B32" s="439" t="s">
        <v>48</v>
      </c>
      <c r="C32" s="440">
        <f t="shared" si="16"/>
        <v>0</v>
      </c>
      <c r="D32" s="440">
        <f t="shared" si="16"/>
        <v>0</v>
      </c>
      <c r="E32" s="440">
        <f t="shared" si="16"/>
        <v>0</v>
      </c>
      <c r="F32" s="440">
        <f t="shared" si="16"/>
        <v>0</v>
      </c>
      <c r="G32" s="440">
        <f t="shared" si="16"/>
        <v>0</v>
      </c>
      <c r="H32" s="440">
        <f t="shared" si="17"/>
        <v>0</v>
      </c>
      <c r="I32" s="440">
        <f t="shared" si="16"/>
        <v>0</v>
      </c>
      <c r="J32" s="440">
        <f t="shared" si="16"/>
        <v>0</v>
      </c>
      <c r="K32" s="440">
        <f t="shared" si="16"/>
        <v>0</v>
      </c>
      <c r="L32" s="440">
        <f t="shared" si="16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  <c r="Q32" s="442">
        <f t="shared" si="7"/>
        <v>0</v>
      </c>
    </row>
    <row r="33" spans="1:17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8">SUM(E34:E37)</f>
        <v>0</v>
      </c>
      <c r="F33" s="405">
        <f t="shared" si="18"/>
        <v>0</v>
      </c>
      <c r="G33" s="405">
        <f t="shared" si="18"/>
        <v>0</v>
      </c>
      <c r="H33" s="405">
        <f t="shared" si="18"/>
        <v>0</v>
      </c>
      <c r="I33" s="405">
        <f t="shared" si="18"/>
        <v>0</v>
      </c>
      <c r="J33" s="405">
        <f t="shared" si="18"/>
        <v>0</v>
      </c>
      <c r="K33" s="405">
        <f t="shared" si="18"/>
        <v>0</v>
      </c>
      <c r="L33" s="405">
        <f t="shared" si="18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  <c r="Q33" s="407">
        <f t="shared" si="7"/>
        <v>0</v>
      </c>
    </row>
    <row r="34" spans="1:17" x14ac:dyDescent="0.3">
      <c r="A34" s="420" t="s">
        <v>19</v>
      </c>
      <c r="B34" s="421" t="s">
        <v>46</v>
      </c>
      <c r="C34" s="422">
        <f t="shared" ref="C34:L37" si="19">(C88*C$61+C136*C$109+C184*C$157)/(SUM(C$157,C$109,C$61))</f>
        <v>0</v>
      </c>
      <c r="D34" s="422">
        <f t="shared" si="19"/>
        <v>0</v>
      </c>
      <c r="E34" s="422">
        <f t="shared" si="19"/>
        <v>0</v>
      </c>
      <c r="F34" s="422">
        <f t="shared" si="19"/>
        <v>0</v>
      </c>
      <c r="G34" s="422">
        <f t="shared" si="19"/>
        <v>0</v>
      </c>
      <c r="H34" s="422">
        <f t="shared" ref="H34:H37" si="20">IF(H$7 &gt; 0,(H88*H$61+H136*H$109+H184*H$157)/(SUM(H$157,H$109,H$61)),0)</f>
        <v>0</v>
      </c>
      <c r="I34" s="422">
        <f t="shared" si="19"/>
        <v>0</v>
      </c>
      <c r="J34" s="422">
        <f t="shared" si="19"/>
        <v>0</v>
      </c>
      <c r="K34" s="422">
        <f t="shared" si="19"/>
        <v>0</v>
      </c>
      <c r="L34" s="422">
        <f t="shared" si="19"/>
        <v>0</v>
      </c>
      <c r="M34" s="600">
        <f t="shared" ref="M34:M47" si="21">(N88*$N$61+N136*$N$109+N184*$N$157)/$M$7</f>
        <v>0</v>
      </c>
      <c r="N34" s="600"/>
      <c r="O34" s="423">
        <f t="shared" si="2"/>
        <v>0</v>
      </c>
      <c r="P34" s="422">
        <f t="shared" si="3"/>
        <v>0</v>
      </c>
      <c r="Q34" s="424">
        <f t="shared" si="7"/>
        <v>0</v>
      </c>
    </row>
    <row r="35" spans="1:17" x14ac:dyDescent="0.3">
      <c r="A35" s="438" t="s">
        <v>19</v>
      </c>
      <c r="B35" s="439" t="s">
        <v>47</v>
      </c>
      <c r="C35" s="440">
        <f t="shared" si="19"/>
        <v>0</v>
      </c>
      <c r="D35" s="440">
        <f t="shared" si="19"/>
        <v>0</v>
      </c>
      <c r="E35" s="440">
        <f t="shared" si="19"/>
        <v>0</v>
      </c>
      <c r="F35" s="440">
        <f t="shared" si="19"/>
        <v>0</v>
      </c>
      <c r="G35" s="440">
        <f t="shared" si="19"/>
        <v>0</v>
      </c>
      <c r="H35" s="440">
        <f t="shared" si="20"/>
        <v>0</v>
      </c>
      <c r="I35" s="440">
        <f t="shared" si="19"/>
        <v>0</v>
      </c>
      <c r="J35" s="440">
        <f t="shared" si="19"/>
        <v>0</v>
      </c>
      <c r="K35" s="440">
        <f t="shared" si="19"/>
        <v>0</v>
      </c>
      <c r="L35" s="440">
        <f t="shared" si="19"/>
        <v>0</v>
      </c>
      <c r="M35" s="599">
        <f t="shared" si="21"/>
        <v>0</v>
      </c>
      <c r="N35" s="599"/>
      <c r="O35" s="441">
        <f t="shared" si="2"/>
        <v>0</v>
      </c>
      <c r="P35" s="440">
        <f t="shared" si="3"/>
        <v>0</v>
      </c>
      <c r="Q35" s="442">
        <f t="shared" si="7"/>
        <v>0</v>
      </c>
    </row>
    <row r="36" spans="1:17" x14ac:dyDescent="0.3">
      <c r="A36" s="420" t="s">
        <v>20</v>
      </c>
      <c r="B36" s="421" t="s">
        <v>50</v>
      </c>
      <c r="C36" s="422">
        <f t="shared" si="19"/>
        <v>0</v>
      </c>
      <c r="D36" s="422">
        <f t="shared" si="19"/>
        <v>0</v>
      </c>
      <c r="E36" s="422">
        <f t="shared" si="19"/>
        <v>0</v>
      </c>
      <c r="F36" s="422">
        <f t="shared" si="19"/>
        <v>0</v>
      </c>
      <c r="G36" s="422">
        <f t="shared" si="19"/>
        <v>0</v>
      </c>
      <c r="H36" s="422">
        <f t="shared" si="20"/>
        <v>0</v>
      </c>
      <c r="I36" s="422">
        <f t="shared" si="19"/>
        <v>0</v>
      </c>
      <c r="J36" s="422">
        <f t="shared" si="19"/>
        <v>0</v>
      </c>
      <c r="K36" s="422">
        <f t="shared" si="19"/>
        <v>0</v>
      </c>
      <c r="L36" s="422">
        <f t="shared" si="19"/>
        <v>0</v>
      </c>
      <c r="M36" s="600">
        <f t="shared" si="21"/>
        <v>0</v>
      </c>
      <c r="N36" s="600"/>
      <c r="O36" s="423">
        <f t="shared" si="2"/>
        <v>0</v>
      </c>
      <c r="P36" s="422">
        <f t="shared" si="3"/>
        <v>0</v>
      </c>
      <c r="Q36" s="424">
        <f t="shared" si="7"/>
        <v>0</v>
      </c>
    </row>
    <row r="37" spans="1:17" x14ac:dyDescent="0.3">
      <c r="A37" s="438" t="s">
        <v>20</v>
      </c>
      <c r="B37" s="439" t="s">
        <v>47</v>
      </c>
      <c r="C37" s="440">
        <f t="shared" si="19"/>
        <v>0</v>
      </c>
      <c r="D37" s="440">
        <f t="shared" si="19"/>
        <v>0</v>
      </c>
      <c r="E37" s="440">
        <f t="shared" si="19"/>
        <v>0</v>
      </c>
      <c r="F37" s="440">
        <f t="shared" si="19"/>
        <v>0</v>
      </c>
      <c r="G37" s="440">
        <f t="shared" si="19"/>
        <v>0</v>
      </c>
      <c r="H37" s="440">
        <f t="shared" si="20"/>
        <v>0</v>
      </c>
      <c r="I37" s="440">
        <f t="shared" si="19"/>
        <v>0</v>
      </c>
      <c r="J37" s="440">
        <f t="shared" si="19"/>
        <v>0</v>
      </c>
      <c r="K37" s="440">
        <f t="shared" si="19"/>
        <v>0</v>
      </c>
      <c r="L37" s="440">
        <f t="shared" si="19"/>
        <v>0</v>
      </c>
      <c r="M37" s="599">
        <f t="shared" si="21"/>
        <v>0</v>
      </c>
      <c r="N37" s="599"/>
      <c r="O37" s="441">
        <f t="shared" si="2"/>
        <v>0</v>
      </c>
      <c r="P37" s="440">
        <f t="shared" si="3"/>
        <v>0</v>
      </c>
      <c r="Q37" s="442">
        <f t="shared" si="7"/>
        <v>0</v>
      </c>
    </row>
    <row r="38" spans="1:17" x14ac:dyDescent="0.3">
      <c r="A38" s="404">
        <v>9</v>
      </c>
      <c r="B38" s="398" t="s">
        <v>51</v>
      </c>
      <c r="C38" s="405">
        <f t="shared" ref="C38:L38" si="22">SUM(C41,C43)</f>
        <v>0.40913642630053804</v>
      </c>
      <c r="D38" s="405">
        <f t="shared" si="22"/>
        <v>0.43857644020751096</v>
      </c>
      <c r="E38" s="405">
        <f t="shared" si="22"/>
        <v>0.61948101479622464</v>
      </c>
      <c r="F38" s="405">
        <f t="shared" si="22"/>
        <v>0.69309945784752069</v>
      </c>
      <c r="G38" s="405">
        <f t="shared" si="22"/>
        <v>0.69336273607096355</v>
      </c>
      <c r="H38" s="405">
        <f t="shared" si="22"/>
        <v>0.69273193621592877</v>
      </c>
      <c r="I38" s="405">
        <f t="shared" si="22"/>
        <v>0.8169766144220928</v>
      </c>
      <c r="J38" s="405">
        <f t="shared" si="22"/>
        <v>0.78514801310995896</v>
      </c>
      <c r="K38" s="405">
        <f t="shared" si="22"/>
        <v>0.83105458551465372</v>
      </c>
      <c r="L38" s="405">
        <f t="shared" si="22"/>
        <v>0.92927304707663438</v>
      </c>
      <c r="M38" s="603">
        <f t="shared" si="21"/>
        <v>0.67558610924276929</v>
      </c>
      <c r="N38" s="603"/>
      <c r="O38" s="406">
        <f t="shared" si="2"/>
        <v>7.8216661646856783E-2</v>
      </c>
      <c r="P38" s="405">
        <f t="shared" si="3"/>
        <v>0</v>
      </c>
      <c r="Q38" s="407">
        <f t="shared" si="7"/>
        <v>4328029.7346125012</v>
      </c>
    </row>
    <row r="39" spans="1:17" x14ac:dyDescent="0.3">
      <c r="A39" s="444"/>
      <c r="B39" s="445" t="s">
        <v>157</v>
      </c>
      <c r="C39" s="500">
        <f t="shared" ref="C39:L39" si="23">(C93*C$61+C141*C$109+C189*C$157)/(SUM(C$157,C$109,C$61))</f>
        <v>0</v>
      </c>
      <c r="D39" s="500">
        <f t="shared" si="23"/>
        <v>0</v>
      </c>
      <c r="E39" s="500">
        <f t="shared" si="23"/>
        <v>0</v>
      </c>
      <c r="F39" s="500">
        <f t="shared" si="23"/>
        <v>0</v>
      </c>
      <c r="G39" s="500">
        <f t="shared" si="23"/>
        <v>0</v>
      </c>
      <c r="H39" s="500">
        <f t="shared" ref="H39:H46" si="24">IF(H$7 &gt; 0,(H93*H$61+H141*H$109+H189*H$157)/(SUM(H$157,H$109,H$61)),0)</f>
        <v>0</v>
      </c>
      <c r="I39" s="500">
        <f t="shared" si="23"/>
        <v>0</v>
      </c>
      <c r="J39" s="500">
        <f t="shared" si="23"/>
        <v>0</v>
      </c>
      <c r="K39" s="500">
        <f t="shared" si="23"/>
        <v>0</v>
      </c>
      <c r="L39" s="500">
        <f t="shared" si="23"/>
        <v>0</v>
      </c>
      <c r="M39" s="596">
        <f t="shared" si="21"/>
        <v>0</v>
      </c>
      <c r="N39" s="596"/>
      <c r="O39" s="429">
        <f t="shared" si="2"/>
        <v>0</v>
      </c>
      <c r="P39" s="430">
        <f t="shared" si="3"/>
        <v>0</v>
      </c>
      <c r="Q39" s="431">
        <f t="shared" si="7"/>
        <v>0</v>
      </c>
    </row>
    <row r="40" spans="1:17" x14ac:dyDescent="0.3">
      <c r="A40" s="432"/>
      <c r="B40" s="433" t="s">
        <v>52</v>
      </c>
      <c r="C40" s="434">
        <f t="shared" ref="C40:L40" si="25">SUM(C33,C30,C25,C16,C9)</f>
        <v>4.8095221035000009</v>
      </c>
      <c r="D40" s="434">
        <f t="shared" si="25"/>
        <v>5.1555983472928828</v>
      </c>
      <c r="E40" s="434">
        <f t="shared" si="25"/>
        <v>7.2821861898272502</v>
      </c>
      <c r="F40" s="434">
        <f t="shared" si="25"/>
        <v>8.1475931942389686</v>
      </c>
      <c r="G40" s="434">
        <f t="shared" si="25"/>
        <v>8.1506881091710568</v>
      </c>
      <c r="H40" s="434">
        <f t="shared" si="24"/>
        <v>8.1432728666000003</v>
      </c>
      <c r="I40" s="434">
        <f t="shared" si="25"/>
        <v>9.6038065362074185</v>
      </c>
      <c r="J40" s="434">
        <f t="shared" si="25"/>
        <v>9.2296517269708822</v>
      </c>
      <c r="K40" s="434">
        <f t="shared" si="25"/>
        <v>9.7692973328943165</v>
      </c>
      <c r="L40" s="434">
        <f t="shared" si="25"/>
        <v>10.923884975274301</v>
      </c>
      <c r="M40" s="597">
        <f t="shared" si="21"/>
        <v>7.941718498645427</v>
      </c>
      <c r="N40" s="597"/>
      <c r="O40" s="435">
        <f t="shared" si="2"/>
        <v>0.91946045101397433</v>
      </c>
      <c r="P40" s="436">
        <f t="shared" si="3"/>
        <v>0</v>
      </c>
      <c r="Q40" s="437">
        <f t="shared" si="7"/>
        <v>50877295.041760713</v>
      </c>
    </row>
    <row r="41" spans="1:17" x14ac:dyDescent="0.3">
      <c r="A41" s="426" t="s">
        <v>21</v>
      </c>
      <c r="B41" s="416" t="s">
        <v>53</v>
      </c>
      <c r="C41" s="427">
        <f t="shared" ref="C41:L41" si="26">SUM(C42:C42)</f>
        <v>0.10019677398221552</v>
      </c>
      <c r="D41" s="427">
        <f t="shared" si="26"/>
        <v>0.10740658036915264</v>
      </c>
      <c r="E41" s="427">
        <f t="shared" si="26"/>
        <v>0.15170978489267112</v>
      </c>
      <c r="F41" s="427">
        <f t="shared" si="26"/>
        <v>0.16973880901558047</v>
      </c>
      <c r="G41" s="427">
        <f t="shared" si="26"/>
        <v>0.16980328537836065</v>
      </c>
      <c r="H41" s="427">
        <f t="shared" si="24"/>
        <v>0.1696488036298778</v>
      </c>
      <c r="I41" s="427">
        <f t="shared" si="26"/>
        <v>0.20007610156880914</v>
      </c>
      <c r="J41" s="427">
        <f t="shared" si="26"/>
        <v>0.19228133442798437</v>
      </c>
      <c r="K41" s="427">
        <f t="shared" si="26"/>
        <v>0.20352377133618729</v>
      </c>
      <c r="L41" s="427">
        <f t="shared" si="26"/>
        <v>0.22757729568988957</v>
      </c>
      <c r="M41" s="598">
        <f t="shared" si="21"/>
        <v>0.16544982148228018</v>
      </c>
      <c r="N41" s="598"/>
      <c r="O41" s="428">
        <f t="shared" si="2"/>
        <v>1.9155119575974128E-2</v>
      </c>
      <c r="P41" s="427">
        <f t="shared" si="3"/>
        <v>0</v>
      </c>
      <c r="Q41" s="424">
        <f t="shared" si="7"/>
        <v>1059926.687605001</v>
      </c>
    </row>
    <row r="42" spans="1:17" x14ac:dyDescent="0.3">
      <c r="A42" s="438" t="s">
        <v>121</v>
      </c>
      <c r="B42" s="439" t="s">
        <v>128</v>
      </c>
      <c r="C42" s="440">
        <f t="shared" ref="C42:L42" si="27">(C96*C$61+C144*C$109+C192*C$157)/(SUM(C$157,C$109,C$61))</f>
        <v>0.10019677398221552</v>
      </c>
      <c r="D42" s="440">
        <f t="shared" si="27"/>
        <v>0.10740658036915264</v>
      </c>
      <c r="E42" s="440">
        <f t="shared" si="27"/>
        <v>0.15170978489267112</v>
      </c>
      <c r="F42" s="440">
        <f t="shared" si="27"/>
        <v>0.16973880901558047</v>
      </c>
      <c r="G42" s="440">
        <f t="shared" si="27"/>
        <v>0.16980328537836065</v>
      </c>
      <c r="H42" s="440">
        <f t="shared" si="24"/>
        <v>0.1696488036298778</v>
      </c>
      <c r="I42" s="440">
        <f t="shared" si="27"/>
        <v>0.20007610156880914</v>
      </c>
      <c r="J42" s="440">
        <f t="shared" si="27"/>
        <v>0.19228133442798437</v>
      </c>
      <c r="K42" s="440">
        <f t="shared" si="27"/>
        <v>0.20352377133618729</v>
      </c>
      <c r="L42" s="440">
        <f t="shared" si="27"/>
        <v>0.22757729568988957</v>
      </c>
      <c r="M42" s="599">
        <f t="shared" si="21"/>
        <v>0.16544982148228018</v>
      </c>
      <c r="N42" s="599"/>
      <c r="O42" s="441">
        <f t="shared" si="2"/>
        <v>1.9155119575974128E-2</v>
      </c>
      <c r="P42" s="440">
        <f t="shared" si="3"/>
        <v>0</v>
      </c>
      <c r="Q42" s="442">
        <f t="shared" si="7"/>
        <v>1059926.687605001</v>
      </c>
    </row>
    <row r="43" spans="1:17" x14ac:dyDescent="0.3">
      <c r="A43" s="426" t="s">
        <v>24</v>
      </c>
      <c r="B43" s="416" t="s">
        <v>56</v>
      </c>
      <c r="C43" s="427">
        <f>SUM(C44,C45)</f>
        <v>0.30893965231832254</v>
      </c>
      <c r="D43" s="427">
        <f t="shared" ref="D43:L43" si="28">SUM(D44,D45)</f>
        <v>0.33116985983835834</v>
      </c>
      <c r="E43" s="427">
        <f t="shared" si="28"/>
        <v>0.46777122990355346</v>
      </c>
      <c r="F43" s="427">
        <f t="shared" si="28"/>
        <v>0.52336064883194022</v>
      </c>
      <c r="G43" s="427">
        <f t="shared" si="28"/>
        <v>0.5235594506926029</v>
      </c>
      <c r="H43" s="427">
        <f t="shared" si="24"/>
        <v>0.52308313258605099</v>
      </c>
      <c r="I43" s="427">
        <f t="shared" si="28"/>
        <v>0.61690051285328362</v>
      </c>
      <c r="J43" s="427">
        <f t="shared" si="28"/>
        <v>0.59286667868197462</v>
      </c>
      <c r="K43" s="427">
        <f t="shared" si="28"/>
        <v>0.62753081417846646</v>
      </c>
      <c r="L43" s="427">
        <f t="shared" si="28"/>
        <v>0.70169575138674478</v>
      </c>
      <c r="M43" s="598">
        <f t="shared" si="21"/>
        <v>0.51013628776048914</v>
      </c>
      <c r="N43" s="598"/>
      <c r="O43" s="428">
        <f t="shared" si="2"/>
        <v>5.9061542070882656E-2</v>
      </c>
      <c r="P43" s="427">
        <f t="shared" si="3"/>
        <v>0</v>
      </c>
      <c r="Q43" s="424">
        <f t="shared" si="7"/>
        <v>3268103.0470075002</v>
      </c>
    </row>
    <row r="44" spans="1:17" x14ac:dyDescent="0.3">
      <c r="A44" s="438" t="s">
        <v>25</v>
      </c>
      <c r="B44" s="439" t="s">
        <v>129</v>
      </c>
      <c r="C44" s="440">
        <f t="shared" ref="C44:L46" si="29">(C98*C$61+C146*C$109+C194*C$157)/(SUM(C$157,C$109,C$61))</f>
        <v>0.10019677398221552</v>
      </c>
      <c r="D44" s="440">
        <f t="shared" si="29"/>
        <v>0.10740658036915264</v>
      </c>
      <c r="E44" s="440">
        <f t="shared" si="29"/>
        <v>0.15170978489267112</v>
      </c>
      <c r="F44" s="440">
        <f t="shared" si="29"/>
        <v>0.16973880901558047</v>
      </c>
      <c r="G44" s="440">
        <f t="shared" si="29"/>
        <v>0.16980328537836065</v>
      </c>
      <c r="H44" s="440">
        <f t="shared" si="24"/>
        <v>0.1696488036298778</v>
      </c>
      <c r="I44" s="440">
        <f t="shared" si="29"/>
        <v>0.20007610156880914</v>
      </c>
      <c r="J44" s="440">
        <f t="shared" si="29"/>
        <v>0.19228133442798437</v>
      </c>
      <c r="K44" s="440">
        <f t="shared" si="29"/>
        <v>0.20352377133618729</v>
      </c>
      <c r="L44" s="440">
        <f t="shared" si="29"/>
        <v>0.22757729568988957</v>
      </c>
      <c r="M44" s="599">
        <f t="shared" si="21"/>
        <v>0.16544982148228018</v>
      </c>
      <c r="N44" s="599"/>
      <c r="O44" s="441">
        <f t="shared" si="2"/>
        <v>1.9155119575974128E-2</v>
      </c>
      <c r="P44" s="440">
        <f t="shared" si="3"/>
        <v>0</v>
      </c>
      <c r="Q44" s="442">
        <f t="shared" si="7"/>
        <v>1059926.687605001</v>
      </c>
    </row>
    <row r="45" spans="1:17" x14ac:dyDescent="0.3">
      <c r="A45" s="420" t="s">
        <v>26</v>
      </c>
      <c r="B45" s="421" t="s">
        <v>130</v>
      </c>
      <c r="C45" s="422">
        <f t="shared" si="29"/>
        <v>0.20874287833610705</v>
      </c>
      <c r="D45" s="422">
        <f t="shared" si="29"/>
        <v>0.22376327946920568</v>
      </c>
      <c r="E45" s="422">
        <f t="shared" si="29"/>
        <v>0.31606144501088235</v>
      </c>
      <c r="F45" s="422">
        <f t="shared" si="29"/>
        <v>0.35362183981635981</v>
      </c>
      <c r="G45" s="422">
        <f t="shared" si="29"/>
        <v>0.3537561653142422</v>
      </c>
      <c r="H45" s="422">
        <f t="shared" si="24"/>
        <v>0.35343432895617322</v>
      </c>
      <c r="I45" s="422">
        <f t="shared" si="29"/>
        <v>0.41682441128447445</v>
      </c>
      <c r="J45" s="422">
        <f t="shared" si="29"/>
        <v>0.40058534425399023</v>
      </c>
      <c r="K45" s="422">
        <f t="shared" si="29"/>
        <v>0.42400704284227914</v>
      </c>
      <c r="L45" s="422">
        <f t="shared" si="29"/>
        <v>0.47411845569685523</v>
      </c>
      <c r="M45" s="600">
        <f t="shared" si="21"/>
        <v>0.34468646627820876</v>
      </c>
      <c r="N45" s="600"/>
      <c r="O45" s="423">
        <f t="shared" si="2"/>
        <v>3.9906422494908507E-2</v>
      </c>
      <c r="P45" s="422">
        <f t="shared" si="3"/>
        <v>0</v>
      </c>
      <c r="Q45" s="424">
        <f t="shared" si="7"/>
        <v>2208176.3594024982</v>
      </c>
    </row>
    <row r="46" spans="1:17" ht="28.8" x14ac:dyDescent="0.3">
      <c r="A46" s="438">
        <v>10</v>
      </c>
      <c r="B46" s="447" t="s">
        <v>134</v>
      </c>
      <c r="C46" s="446">
        <f t="shared" si="29"/>
        <v>2.1000000000000001E-2</v>
      </c>
      <c r="D46" s="446">
        <f t="shared" si="29"/>
        <v>1.9689066444076982E-2</v>
      </c>
      <c r="E46" s="446">
        <f t="shared" si="29"/>
        <v>2.0234435509044298E-2</v>
      </c>
      <c r="F46" s="446">
        <f t="shared" si="29"/>
        <v>1.9827302857382306E-2</v>
      </c>
      <c r="G46" s="446">
        <f t="shared" si="29"/>
        <v>1.9994857860054914E-2</v>
      </c>
      <c r="H46" s="446">
        <f t="shared" si="24"/>
        <v>1.9E-2</v>
      </c>
      <c r="I46" s="446">
        <f t="shared" si="29"/>
        <v>1.9300390481511623E-2</v>
      </c>
      <c r="J46" s="446">
        <f t="shared" si="29"/>
        <v>2.0066363117843891E-2</v>
      </c>
      <c r="K46" s="446">
        <f t="shared" si="29"/>
        <v>2.0476181938121091E-2</v>
      </c>
      <c r="L46" s="446">
        <f t="shared" si="29"/>
        <v>2.0266213867771516E-2</v>
      </c>
      <c r="M46" s="601">
        <f t="shared" si="21"/>
        <v>2.0063633331267774E-2</v>
      </c>
      <c r="N46" s="601"/>
      <c r="O46" s="448">
        <f t="shared" si="2"/>
        <v>2.3228873391688458E-3</v>
      </c>
      <c r="P46" s="446">
        <f t="shared" si="3"/>
        <v>0</v>
      </c>
      <c r="Q46" s="449">
        <f t="shared" si="7"/>
        <v>128534.32072399999</v>
      </c>
    </row>
    <row r="47" spans="1:17" ht="18" x14ac:dyDescent="0.3">
      <c r="A47" s="450"/>
      <c r="B47" s="450" t="s">
        <v>60</v>
      </c>
      <c r="C47" s="410">
        <f t="shared" ref="C47:L47" si="30">SUM(C9,C16,C25,C30,C33,C38,C46)</f>
        <v>5.2396585298005389</v>
      </c>
      <c r="D47" s="410">
        <f t="shared" si="30"/>
        <v>5.613863853944471</v>
      </c>
      <c r="E47" s="410">
        <f t="shared" si="30"/>
        <v>7.9219016401325195</v>
      </c>
      <c r="F47" s="410">
        <f t="shared" si="30"/>
        <v>8.8605199549438716</v>
      </c>
      <c r="G47" s="410">
        <f t="shared" si="30"/>
        <v>8.8640457031020752</v>
      </c>
      <c r="H47" s="410">
        <f t="shared" si="30"/>
        <v>8.8550048028159285</v>
      </c>
      <c r="I47" s="410">
        <f t="shared" si="30"/>
        <v>10.440083541111022</v>
      </c>
      <c r="J47" s="410">
        <f t="shared" si="30"/>
        <v>10.034866103198684</v>
      </c>
      <c r="K47" s="410">
        <f t="shared" si="30"/>
        <v>10.620828100347092</v>
      </c>
      <c r="L47" s="410">
        <f t="shared" si="30"/>
        <v>11.873424236218705</v>
      </c>
      <c r="M47" s="602">
        <f t="shared" si="21"/>
        <v>8.6373682412194643</v>
      </c>
      <c r="N47" s="602"/>
      <c r="O47" s="411">
        <f t="shared" si="2"/>
        <v>1</v>
      </c>
      <c r="P47" s="410">
        <f t="shared" si="3"/>
        <v>0</v>
      </c>
      <c r="Q47" s="412">
        <f t="shared" si="7"/>
        <v>55333859.097097218</v>
      </c>
    </row>
    <row r="48" spans="1:17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83</v>
      </c>
      <c r="F59" s="1">
        <v>2</v>
      </c>
      <c r="G59" s="1">
        <v>66</v>
      </c>
      <c r="H59" s="1">
        <v>6</v>
      </c>
      <c r="I59" s="1">
        <v>13</v>
      </c>
      <c r="J59" s="1">
        <v>48</v>
      </c>
      <c r="K59" s="1">
        <v>0</v>
      </c>
      <c r="L59" s="1">
        <v>28</v>
      </c>
      <c r="N59" s="1">
        <f>SUM(C59:L59)</f>
        <v>300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521921.33</v>
      </c>
      <c r="E61" s="505">
        <v>547573.48</v>
      </c>
      <c r="F61" s="505">
        <v>6980.97</v>
      </c>
      <c r="G61" s="505">
        <v>411412.69</v>
      </c>
      <c r="H61" s="505">
        <v>44753.37</v>
      </c>
      <c r="I61" s="503">
        <v>94572.66</v>
      </c>
      <c r="J61" s="505">
        <v>283617.15999999997</v>
      </c>
      <c r="K61" s="504">
        <v>0</v>
      </c>
      <c r="L61" s="505">
        <v>159275.67000000001</v>
      </c>
      <c r="M61" s="342"/>
      <c r="N61" s="344">
        <f>SUM(C61:L61)</f>
        <v>2070107.3299999998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1">SUM(D64:D69)</f>
        <v>1.4847280000000003</v>
      </c>
      <c r="E63" s="354">
        <f t="shared" si="31"/>
        <v>1.803776</v>
      </c>
      <c r="F63" s="354">
        <f t="shared" si="31"/>
        <v>2.852608</v>
      </c>
      <c r="G63" s="354">
        <f t="shared" si="31"/>
        <v>2.5893839999999999</v>
      </c>
      <c r="H63" s="354">
        <f t="shared" si="31"/>
        <v>2.7886839999999999</v>
      </c>
      <c r="I63" s="354">
        <f t="shared" si="31"/>
        <v>2.9488279999999998</v>
      </c>
      <c r="J63" s="354">
        <f t="shared" si="31"/>
        <v>3.7296800000000001</v>
      </c>
      <c r="K63" s="354"/>
      <c r="L63" s="354">
        <f t="shared" si="31"/>
        <v>4.9425480000000004</v>
      </c>
      <c r="M63" s="351"/>
      <c r="N63" s="352">
        <f>(C63*$C$61+D63*$D$61+E63*$E$61+F63*$F$61+G63*$G$61+H63*$H$61+I63*$I$61+J63*$J$61+K63*$K$61+L63*$L$61)/$N$61</f>
        <v>2.4619694138684878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0.99319999999999997</v>
      </c>
      <c r="E64" s="34">
        <v>1.1444000000000001</v>
      </c>
      <c r="F64" s="34">
        <v>1.6352</v>
      </c>
      <c r="G64" s="34">
        <v>1.7196</v>
      </c>
      <c r="H64" s="34">
        <v>1.7196</v>
      </c>
      <c r="I64" s="34">
        <v>1.2287999999999999</v>
      </c>
      <c r="J64" s="34">
        <v>2.3944999999999999</v>
      </c>
      <c r="K64" s="34">
        <v>0</v>
      </c>
      <c r="L64" s="34">
        <v>2.8161999999999998</v>
      </c>
      <c r="M64" s="34"/>
      <c r="N64" s="89">
        <f t="shared" ref="N64:N101" si="32">(C64*$C$61+D64*$D$61+E64*$E$61+F64*$F$61+G64*$G$61+H64*$H$61+I64*$I$61+J64*$J$61+K64*$K$61+L64*$L$61)/$N$61</f>
        <v>1.5384410577735599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3">D64*0.04</f>
        <v>3.9727999999999999E-2</v>
      </c>
      <c r="E65" s="39">
        <f t="shared" si="33"/>
        <v>4.5776000000000004E-2</v>
      </c>
      <c r="F65" s="39">
        <f t="shared" si="33"/>
        <v>6.5407999999999994E-2</v>
      </c>
      <c r="G65" s="39">
        <f t="shared" si="33"/>
        <v>6.8783999999999998E-2</v>
      </c>
      <c r="H65" s="39">
        <f t="shared" si="33"/>
        <v>6.8783999999999998E-2</v>
      </c>
      <c r="I65" s="39">
        <f>0.06*I64</f>
        <v>7.3727999999999988E-2</v>
      </c>
      <c r="J65" s="39">
        <f t="shared" si="33"/>
        <v>9.577999999999999E-2</v>
      </c>
      <c r="K65" s="39"/>
      <c r="L65" s="39">
        <f t="shared" si="33"/>
        <v>0.112648</v>
      </c>
      <c r="M65" s="34"/>
      <c r="N65" s="89">
        <f t="shared" si="32"/>
        <v>6.2660394575270645E-2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4.9700000000000001E-2</v>
      </c>
      <c r="E66" s="34">
        <v>3.1E-2</v>
      </c>
      <c r="F66" s="34">
        <v>0</v>
      </c>
      <c r="G66" s="34">
        <v>4.0000000000000001E-3</v>
      </c>
      <c r="H66" s="34">
        <v>0</v>
      </c>
      <c r="I66" s="34">
        <v>6.1400000000000003E-2</v>
      </c>
      <c r="J66" s="34">
        <v>4.2799999999999998E-2</v>
      </c>
      <c r="K66" s="34">
        <v>0</v>
      </c>
      <c r="L66" s="34">
        <v>0.1157</v>
      </c>
      <c r="M66" s="34"/>
      <c r="N66" s="89">
        <f t="shared" si="32"/>
        <v>3.9096373583682731E-2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2"/>
        <v>0.2332415499064969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0.23730000000000001</v>
      </c>
      <c r="E68" s="34">
        <v>0.36820000000000003</v>
      </c>
      <c r="F68" s="34">
        <v>0.89339999999999997</v>
      </c>
      <c r="G68" s="34">
        <v>0.54710000000000003</v>
      </c>
      <c r="H68" s="34">
        <v>0.75039999999999996</v>
      </c>
      <c r="I68" s="34">
        <v>0.94440000000000002</v>
      </c>
      <c r="J68" s="34">
        <v>0.89980000000000004</v>
      </c>
      <c r="K68" s="34">
        <v>0</v>
      </c>
      <c r="L68" s="34">
        <v>1.5476000000000001</v>
      </c>
      <c r="M68" s="34"/>
      <c r="N68" s="89">
        <f t="shared" si="32"/>
        <v>0.57068551351586205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2"/>
        <v>1.7844524513615439E-2</v>
      </c>
    </row>
    <row r="70" spans="1:14" ht="28.8" x14ac:dyDescent="0.3">
      <c r="A70" s="349">
        <v>5</v>
      </c>
      <c r="B70" s="353" t="s">
        <v>71</v>
      </c>
      <c r="C70" s="354">
        <f t="shared" ref="C70:J70" si="34">SUM(C71:C73,C77:C78)</f>
        <v>0</v>
      </c>
      <c r="D70" s="354">
        <f t="shared" si="34"/>
        <v>3.2697788945999999</v>
      </c>
      <c r="E70" s="354">
        <f t="shared" si="34"/>
        <v>4.8652888666000003</v>
      </c>
      <c r="F70" s="354">
        <f t="shared" si="34"/>
        <v>4.8652888666000003</v>
      </c>
      <c r="G70" s="354">
        <f t="shared" si="34"/>
        <v>4.8652888666000003</v>
      </c>
      <c r="H70" s="354">
        <f t="shared" si="34"/>
        <v>4.8652888666000003</v>
      </c>
      <c r="I70" s="354">
        <f t="shared" si="34"/>
        <v>5.3127089338999998</v>
      </c>
      <c r="J70" s="354">
        <f t="shared" si="34"/>
        <v>4.8652888666000003</v>
      </c>
      <c r="K70" s="354"/>
      <c r="L70" s="354">
        <f>SUM(L71:L73,L77:L78)</f>
        <v>4.8652888666000003</v>
      </c>
      <c r="M70" s="351"/>
      <c r="N70" s="352">
        <f t="shared" si="32"/>
        <v>4.4834647122395772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1.8122</v>
      </c>
      <c r="E71" s="34">
        <v>2.6162000000000001</v>
      </c>
      <c r="F71" s="34">
        <v>2.6162000000000001</v>
      </c>
      <c r="G71" s="34">
        <v>2.6162000000000001</v>
      </c>
      <c r="H71" s="34">
        <v>2.6162000000000001</v>
      </c>
      <c r="I71" s="34">
        <v>2.8622999999999998</v>
      </c>
      <c r="J71" s="34">
        <v>2.6162000000000001</v>
      </c>
      <c r="K71" s="34">
        <v>0</v>
      </c>
      <c r="L71" s="34">
        <v>2.6162000000000001</v>
      </c>
      <c r="M71" s="39"/>
      <c r="N71" s="89">
        <f t="shared" si="32"/>
        <v>2.4247362957030836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0.7681788946</v>
      </c>
      <c r="E72" s="39">
        <f t="shared" ref="E72:J72" si="35">E71*0.423893</f>
        <v>1.1089888666000001</v>
      </c>
      <c r="F72" s="39">
        <f t="shared" si="35"/>
        <v>1.1089888666000001</v>
      </c>
      <c r="G72" s="39">
        <f t="shared" si="35"/>
        <v>1.1089888666000001</v>
      </c>
      <c r="H72" s="39">
        <f t="shared" si="35"/>
        <v>1.1089888666000001</v>
      </c>
      <c r="I72" s="39">
        <f t="shared" si="35"/>
        <v>1.2133089339000001</v>
      </c>
      <c r="J72" s="39">
        <f t="shared" si="35"/>
        <v>1.1089888666000001</v>
      </c>
      <c r="K72" s="39"/>
      <c r="L72" s="39">
        <f t="shared" ref="L72" si="36">L71*0.423893</f>
        <v>1.1089888666000001</v>
      </c>
      <c r="M72" s="39"/>
      <c r="N72" s="89">
        <f t="shared" si="32"/>
        <v>1.0278287425944672</v>
      </c>
    </row>
    <row r="73" spans="1:14" x14ac:dyDescent="0.3">
      <c r="A73" s="280" t="s">
        <v>8</v>
      </c>
      <c r="B73" s="1" t="s">
        <v>35</v>
      </c>
      <c r="C73" s="43">
        <f t="shared" ref="C73:J73" si="37">SUM(C74:C76)</f>
        <v>0</v>
      </c>
      <c r="D73" s="43">
        <f t="shared" ref="D73" si="38">SUM(D74:D76)</f>
        <v>0.47359999999999997</v>
      </c>
      <c r="E73" s="43">
        <f t="shared" si="37"/>
        <v>0.81890000000000007</v>
      </c>
      <c r="F73" s="43">
        <f t="shared" ref="F73:H73" si="39">SUM(F74:F76)</f>
        <v>0.81890000000000007</v>
      </c>
      <c r="G73" s="43">
        <f t="shared" si="39"/>
        <v>0.81890000000000007</v>
      </c>
      <c r="H73" s="43">
        <f t="shared" si="39"/>
        <v>0.81890000000000007</v>
      </c>
      <c r="I73" s="43">
        <f t="shared" si="37"/>
        <v>0.88649999999999995</v>
      </c>
      <c r="J73" s="43">
        <f t="shared" si="37"/>
        <v>0.81890000000000007</v>
      </c>
      <c r="K73" s="43"/>
      <c r="L73" s="43">
        <f t="shared" ref="L73" si="40">SUM(L74:L76)</f>
        <v>0.81890000000000007</v>
      </c>
      <c r="M73" s="43"/>
      <c r="N73" s="75">
        <f t="shared" si="32"/>
        <v>0.73493028455872389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0.42299999999999999</v>
      </c>
      <c r="E74" s="34">
        <v>0.73140000000000005</v>
      </c>
      <c r="F74" s="34">
        <v>0.73140000000000005</v>
      </c>
      <c r="G74" s="34">
        <v>0.73140000000000005</v>
      </c>
      <c r="H74" s="34">
        <v>0.73140000000000005</v>
      </c>
      <c r="I74" s="34">
        <v>0.79549999999999998</v>
      </c>
      <c r="J74" s="34">
        <v>0.73140000000000005</v>
      </c>
      <c r="K74" s="34">
        <v>0</v>
      </c>
      <c r="L74" s="34">
        <v>0.73140000000000005</v>
      </c>
      <c r="M74" s="39"/>
      <c r="N74" s="89">
        <f t="shared" si="32"/>
        <v>0.6565737200186621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4.4900000000000002E-2</v>
      </c>
      <c r="E75" s="34">
        <v>7.7600000000000002E-2</v>
      </c>
      <c r="F75" s="34">
        <v>7.7600000000000002E-2</v>
      </c>
      <c r="G75" s="34">
        <v>7.7600000000000002E-2</v>
      </c>
      <c r="H75" s="34">
        <v>7.7600000000000002E-2</v>
      </c>
      <c r="I75" s="34">
        <v>8.0699999999999994E-2</v>
      </c>
      <c r="J75" s="34">
        <v>7.7600000000000002E-2</v>
      </c>
      <c r="K75" s="34">
        <v>0</v>
      </c>
      <c r="L75" s="34">
        <v>7.7600000000000002E-2</v>
      </c>
      <c r="M75" s="39"/>
      <c r="N75" s="89">
        <f t="shared" si="32"/>
        <v>6.9497206486873325E-2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5.7000000000000002E-3</v>
      </c>
      <c r="E76" s="34">
        <v>9.9000000000000008E-3</v>
      </c>
      <c r="F76" s="34">
        <v>9.9000000000000008E-3</v>
      </c>
      <c r="G76" s="34">
        <v>9.9000000000000008E-3</v>
      </c>
      <c r="H76" s="34">
        <v>9.9000000000000008E-3</v>
      </c>
      <c r="I76" s="34">
        <v>1.03E-2</v>
      </c>
      <c r="J76" s="34">
        <v>9.9000000000000008E-3</v>
      </c>
      <c r="K76" s="34">
        <v>0</v>
      </c>
      <c r="L76" s="34">
        <v>9.9000000000000008E-3</v>
      </c>
      <c r="M76" s="39"/>
      <c r="N76" s="89">
        <f t="shared" si="32"/>
        <v>8.8593580531884791E-3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0.1615</v>
      </c>
      <c r="E77" s="34">
        <v>0.24279999999999999</v>
      </c>
      <c r="F77" s="34">
        <v>0.24279999999999999</v>
      </c>
      <c r="G77" s="34">
        <v>0.24279999999999999</v>
      </c>
      <c r="H77" s="34">
        <v>0.24279999999999999</v>
      </c>
      <c r="I77" s="34">
        <v>0.26490000000000002</v>
      </c>
      <c r="J77" s="34">
        <v>0.24279999999999999</v>
      </c>
      <c r="K77" s="34">
        <v>0</v>
      </c>
      <c r="L77" s="34">
        <v>0.24279999999999999</v>
      </c>
      <c r="M77" s="39"/>
      <c r="N77" s="89">
        <f t="shared" si="32"/>
        <v>0.22331204990274586</v>
      </c>
    </row>
    <row r="78" spans="1:14" x14ac:dyDescent="0.3">
      <c r="A78" s="595"/>
      <c r="B78" t="s">
        <v>117</v>
      </c>
      <c r="C78" s="34">
        <v>0</v>
      </c>
      <c r="D78" s="34">
        <v>5.4300000000000001E-2</v>
      </c>
      <c r="E78" s="34">
        <v>7.8399999999999997E-2</v>
      </c>
      <c r="F78" s="34">
        <v>7.8399999999999997E-2</v>
      </c>
      <c r="G78" s="34">
        <v>7.8399999999999997E-2</v>
      </c>
      <c r="H78" s="34">
        <v>7.8399999999999997E-2</v>
      </c>
      <c r="I78" s="34">
        <v>8.5699999999999998E-2</v>
      </c>
      <c r="J78" s="34">
        <v>7.8399999999999997E-2</v>
      </c>
      <c r="K78" s="34">
        <v>0</v>
      </c>
      <c r="L78" s="34">
        <v>7.8399999999999997E-2</v>
      </c>
      <c r="M78" s="39"/>
      <c r="N78" s="89">
        <f t="shared" si="32"/>
        <v>7.2657339480557276E-2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0.3987</v>
      </c>
      <c r="E79" s="354">
        <f t="shared" ref="E79:J79" si="41">SUM(E80:E82)</f>
        <v>0.48929999999999996</v>
      </c>
      <c r="F79" s="354">
        <f t="shared" si="41"/>
        <v>0.48929999999999996</v>
      </c>
      <c r="G79" s="354">
        <f t="shared" si="41"/>
        <v>0.48929999999999996</v>
      </c>
      <c r="H79" s="354">
        <f t="shared" si="41"/>
        <v>0.48929999999999996</v>
      </c>
      <c r="I79" s="354">
        <f t="shared" si="41"/>
        <v>1.0874999999999999</v>
      </c>
      <c r="J79" s="354">
        <f t="shared" si="41"/>
        <v>0.48929999999999996</v>
      </c>
      <c r="K79" s="354"/>
      <c r="L79" s="354">
        <f t="shared" ref="L79" si="42">SUM(L80:L82)</f>
        <v>0.48929999999999996</v>
      </c>
      <c r="M79" s="354"/>
      <c r="N79" s="352">
        <f t="shared" si="32"/>
        <v>0.49378638221767956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0.1857</v>
      </c>
      <c r="E80" s="34">
        <v>0.27629999999999999</v>
      </c>
      <c r="F80" s="34">
        <v>0.27629999999999999</v>
      </c>
      <c r="G80" s="34">
        <v>0.27629999999999999</v>
      </c>
      <c r="H80" s="34">
        <v>0.27629999999999999</v>
      </c>
      <c r="I80" s="34">
        <v>0.30170000000000002</v>
      </c>
      <c r="J80" s="34">
        <v>0.27629999999999999</v>
      </c>
      <c r="K80" s="34">
        <v>0</v>
      </c>
      <c r="L80" s="34">
        <v>0.27629999999999999</v>
      </c>
      <c r="M80" s="39"/>
      <c r="N80" s="89">
        <f t="shared" si="32"/>
        <v>0.25461806772357065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0.21299999999999999</v>
      </c>
      <c r="E81" s="34">
        <v>0.21299999999999999</v>
      </c>
      <c r="F81" s="34">
        <v>0.21299999999999999</v>
      </c>
      <c r="G81" s="34">
        <v>0.21299999999999999</v>
      </c>
      <c r="H81" s="34">
        <v>0.21299999999999999</v>
      </c>
      <c r="I81" s="34">
        <v>0.21299999999999999</v>
      </c>
      <c r="J81" s="34">
        <v>0.21299999999999999</v>
      </c>
      <c r="K81" s="34">
        <v>0</v>
      </c>
      <c r="L81" s="34">
        <v>0.21299999999999999</v>
      </c>
      <c r="M81" s="39"/>
      <c r="N81" s="89">
        <f t="shared" si="32"/>
        <v>0.21299999999999999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2"/>
        <v>2.6168314494108863E-2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2"/>
        <v>2.6168314494108863E-2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3">SUM(E85:E86)</f>
        <v>0</v>
      </c>
      <c r="F84" s="354">
        <f t="shared" si="43"/>
        <v>0</v>
      </c>
      <c r="G84" s="354">
        <f t="shared" si="43"/>
        <v>0</v>
      </c>
      <c r="H84" s="354">
        <f t="shared" si="43"/>
        <v>0</v>
      </c>
      <c r="I84" s="354">
        <f t="shared" si="43"/>
        <v>0</v>
      </c>
      <c r="J84" s="354">
        <f t="shared" si="43"/>
        <v>0</v>
      </c>
      <c r="K84" s="354"/>
      <c r="L84" s="354">
        <f t="shared" si="43"/>
        <v>0</v>
      </c>
      <c r="M84" s="354"/>
      <c r="N84" s="352">
        <f t="shared" si="32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2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2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4">SUM(E88:E91)</f>
        <v>0</v>
      </c>
      <c r="F87" s="354">
        <f t="shared" si="44"/>
        <v>0</v>
      </c>
      <c r="G87" s="354">
        <f t="shared" si="44"/>
        <v>0</v>
      </c>
      <c r="H87" s="354">
        <f t="shared" si="44"/>
        <v>0</v>
      </c>
      <c r="I87" s="354">
        <f t="shared" si="44"/>
        <v>0</v>
      </c>
      <c r="J87" s="354">
        <f t="shared" si="44"/>
        <v>0</v>
      </c>
      <c r="K87" s="354"/>
      <c r="L87" s="354">
        <f t="shared" si="44"/>
        <v>0</v>
      </c>
      <c r="M87" s="354"/>
      <c r="N87" s="352">
        <f t="shared" si="32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2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2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2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2"/>
        <v>0</v>
      </c>
    </row>
    <row r="92" spans="1:16" x14ac:dyDescent="0.3">
      <c r="A92" s="349">
        <v>9</v>
      </c>
      <c r="B92" s="350" t="s">
        <v>51</v>
      </c>
      <c r="C92" s="354">
        <f t="shared" ref="C92:J92" si="45">SUM(C95,C97)</f>
        <v>0</v>
      </c>
      <c r="D92" s="354">
        <f t="shared" si="45"/>
        <v>0.43837300410983288</v>
      </c>
      <c r="E92" s="354">
        <f t="shared" si="45"/>
        <v>0.60894778247192882</v>
      </c>
      <c r="F92" s="354">
        <f t="shared" si="45"/>
        <v>0.69816982304792896</v>
      </c>
      <c r="G92" s="354">
        <f t="shared" si="45"/>
        <v>0.67577788381592885</v>
      </c>
      <c r="H92" s="354">
        <f t="shared" si="45"/>
        <v>0.69273193621592877</v>
      </c>
      <c r="I92" s="354">
        <f t="shared" si="45"/>
        <v>0.79530387389300516</v>
      </c>
      <c r="J92" s="354">
        <f t="shared" si="45"/>
        <v>0.7727805839439289</v>
      </c>
      <c r="K92" s="354"/>
      <c r="L92" s="354">
        <f>SUM(L95,L97)</f>
        <v>0.87595683896792886</v>
      </c>
      <c r="M92" s="354"/>
      <c r="N92" s="352">
        <f t="shared" si="32"/>
        <v>0.63283961020225454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2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6">SUM(C87,C84,C79,C70,C63)+C93</f>
        <v>0</v>
      </c>
      <c r="D94" s="360">
        <f t="shared" si="46"/>
        <v>5.1532068946000003</v>
      </c>
      <c r="E94" s="360">
        <f t="shared" si="46"/>
        <v>7.1583648666000004</v>
      </c>
      <c r="F94" s="360">
        <f t="shared" si="46"/>
        <v>8.2071968666000004</v>
      </c>
      <c r="G94" s="360">
        <f t="shared" si="46"/>
        <v>7.9439728666000002</v>
      </c>
      <c r="H94" s="360">
        <f t="shared" si="46"/>
        <v>8.1432728666000003</v>
      </c>
      <c r="I94" s="360">
        <f t="shared" si="46"/>
        <v>9.349036933899999</v>
      </c>
      <c r="J94" s="360">
        <f t="shared" si="46"/>
        <v>9.0842688666000004</v>
      </c>
      <c r="K94" s="360">
        <f t="shared" si="46"/>
        <v>0</v>
      </c>
      <c r="L94" s="360">
        <f t="shared" si="46"/>
        <v>10.297136866600001</v>
      </c>
      <c r="M94" s="361"/>
      <c r="N94" s="455">
        <f t="shared" si="32"/>
        <v>7.4392205083257457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7">SUM(C96:C96)</f>
        <v>0</v>
      </c>
      <c r="D95" s="354">
        <f t="shared" si="47"/>
        <v>0.10735675923520181</v>
      </c>
      <c r="E95" s="354">
        <f t="shared" si="47"/>
        <v>0.1491302152658778</v>
      </c>
      <c r="F95" s="354">
        <f t="shared" si="47"/>
        <v>0.17098053232187782</v>
      </c>
      <c r="G95" s="354">
        <f t="shared" si="47"/>
        <v>0.1654967867298778</v>
      </c>
      <c r="H95" s="354">
        <f t="shared" si="47"/>
        <v>0.1696488036298778</v>
      </c>
      <c r="I95" s="354">
        <f t="shared" si="47"/>
        <v>0.19476848644393868</v>
      </c>
      <c r="J95" s="354">
        <f t="shared" si="47"/>
        <v>0.18925257329787781</v>
      </c>
      <c r="K95" s="354"/>
      <c r="L95" s="354">
        <f>SUM(L96:L96)</f>
        <v>0.21452025234187783</v>
      </c>
      <c r="M95" s="354"/>
      <c r="N95" s="352">
        <f t="shared" si="32"/>
        <v>0.15498128084995025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8">0.020833*D94</f>
        <v>0.10735675923520181</v>
      </c>
      <c r="E96" s="246">
        <f t="shared" si="48"/>
        <v>0.1491302152658778</v>
      </c>
      <c r="F96" s="246">
        <f t="shared" si="48"/>
        <v>0.17098053232187782</v>
      </c>
      <c r="G96" s="246">
        <f t="shared" si="48"/>
        <v>0.1654967867298778</v>
      </c>
      <c r="H96" s="246">
        <f t="shared" si="48"/>
        <v>0.1696488036298778</v>
      </c>
      <c r="I96" s="246">
        <f t="shared" si="48"/>
        <v>0.19476848644393868</v>
      </c>
      <c r="J96" s="246">
        <f t="shared" si="48"/>
        <v>0.18925257329787781</v>
      </c>
      <c r="K96" s="34"/>
      <c r="L96" s="246">
        <f t="shared" si="48"/>
        <v>0.21452025234187783</v>
      </c>
      <c r="M96" s="39"/>
      <c r="N96" s="246">
        <f t="shared" si="32"/>
        <v>0.15498128084995025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9">SUM(D98,D99)</f>
        <v>0.33101624487463105</v>
      </c>
      <c r="E97" s="354">
        <f t="shared" si="49"/>
        <v>0.45981756720605105</v>
      </c>
      <c r="F97" s="354">
        <f t="shared" si="49"/>
        <v>0.52718929072605114</v>
      </c>
      <c r="G97" s="354">
        <f t="shared" si="49"/>
        <v>0.51028109708605107</v>
      </c>
      <c r="H97" s="354">
        <f t="shared" si="49"/>
        <v>0.52308313258605099</v>
      </c>
      <c r="I97" s="354">
        <f t="shared" si="49"/>
        <v>0.60053538744906643</v>
      </c>
      <c r="J97" s="354">
        <f t="shared" si="49"/>
        <v>0.58352801064605109</v>
      </c>
      <c r="K97" s="354"/>
      <c r="L97" s="354">
        <f t="shared" si="49"/>
        <v>0.66143658662605109</v>
      </c>
      <c r="M97" s="354"/>
      <c r="N97" s="352">
        <f t="shared" si="32"/>
        <v>0.47785832935230427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50">D96</f>
        <v>0.10735675923520181</v>
      </c>
      <c r="E98" s="39">
        <f t="shared" si="50"/>
        <v>0.1491302152658778</v>
      </c>
      <c r="F98" s="39">
        <f t="shared" si="50"/>
        <v>0.17098053232187782</v>
      </c>
      <c r="G98" s="39">
        <f t="shared" si="50"/>
        <v>0.1654967867298778</v>
      </c>
      <c r="H98" s="39">
        <f t="shared" si="50"/>
        <v>0.1696488036298778</v>
      </c>
      <c r="I98" s="39">
        <f t="shared" si="50"/>
        <v>0.19476848644393868</v>
      </c>
      <c r="J98" s="39">
        <f t="shared" si="50"/>
        <v>0.18925257329787781</v>
      </c>
      <c r="K98" s="39"/>
      <c r="L98" s="39">
        <f t="shared" si="50"/>
        <v>0.21452025234187783</v>
      </c>
      <c r="M98" s="39"/>
      <c r="N98" s="246">
        <f t="shared" si="32"/>
        <v>0.15498128084995025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1">0.043402*D94</f>
        <v>0.22365948563942922</v>
      </c>
      <c r="E99" s="246">
        <f t="shared" si="51"/>
        <v>0.31068735194017322</v>
      </c>
      <c r="F99" s="246">
        <f t="shared" si="51"/>
        <v>0.35620875840417326</v>
      </c>
      <c r="G99" s="246">
        <f t="shared" si="51"/>
        <v>0.34478431035617324</v>
      </c>
      <c r="H99" s="246">
        <f t="shared" si="51"/>
        <v>0.35343432895617322</v>
      </c>
      <c r="I99" s="246">
        <f t="shared" si="51"/>
        <v>0.4057669010051278</v>
      </c>
      <c r="J99" s="246">
        <f t="shared" si="51"/>
        <v>0.39427543734817327</v>
      </c>
      <c r="K99" s="34"/>
      <c r="L99" s="246">
        <f t="shared" si="51"/>
        <v>0.44691633428417327</v>
      </c>
      <c r="M99" s="39"/>
      <c r="N99" s="246">
        <f t="shared" si="32"/>
        <v>0.32287704850235399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1.9E-2</v>
      </c>
      <c r="E100" s="509">
        <v>1.9E-2</v>
      </c>
      <c r="F100" s="509">
        <v>1.9E-2</v>
      </c>
      <c r="G100" s="509">
        <v>1.9E-2</v>
      </c>
      <c r="H100" s="509">
        <v>1.9E-2</v>
      </c>
      <c r="I100" s="509">
        <v>1.9E-2</v>
      </c>
      <c r="J100" s="509">
        <v>1.9E-2</v>
      </c>
      <c r="K100" s="509">
        <v>0</v>
      </c>
      <c r="L100" s="509">
        <v>1.9E-2</v>
      </c>
      <c r="M100" s="367"/>
      <c r="N100" s="368">
        <f t="shared" si="32"/>
        <v>1.9000000000000003E-2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5.6105798987098332</v>
      </c>
      <c r="E101" s="340">
        <f t="shared" ref="E101:L101" si="52">SUM(E92,E94,E100)</f>
        <v>7.7863126490719292</v>
      </c>
      <c r="F101" s="340">
        <f t="shared" si="52"/>
        <v>8.924366689647929</v>
      </c>
      <c r="G101" s="340">
        <f t="shared" si="52"/>
        <v>8.6387507504159284</v>
      </c>
      <c r="H101" s="340">
        <f t="shared" si="52"/>
        <v>8.8550048028159285</v>
      </c>
      <c r="I101" s="340">
        <f t="shared" si="52"/>
        <v>10.163340807793004</v>
      </c>
      <c r="J101" s="340">
        <f t="shared" si="52"/>
        <v>9.8760494505439294</v>
      </c>
      <c r="K101" s="340">
        <f t="shared" si="52"/>
        <v>0</v>
      </c>
      <c r="L101" s="340">
        <f t="shared" si="52"/>
        <v>11.192093705567929</v>
      </c>
      <c r="M101" s="356"/>
      <c r="N101" s="467">
        <f t="shared" si="32"/>
        <v>8.0910601185279987</v>
      </c>
      <c r="O101" s="335" t="s">
        <v>409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0.31264885462691655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97</v>
      </c>
      <c r="F107" s="1">
        <v>5</v>
      </c>
      <c r="G107" s="1">
        <v>69</v>
      </c>
      <c r="H107" s="1">
        <v>0</v>
      </c>
      <c r="I107" s="1">
        <v>7</v>
      </c>
      <c r="J107" s="1">
        <v>79</v>
      </c>
      <c r="K107" s="1">
        <v>18</v>
      </c>
      <c r="L107" s="1">
        <v>38</v>
      </c>
      <c r="N107" s="1">
        <f>SUM(C107:L107)</f>
        <v>341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263732.02</v>
      </c>
      <c r="E109" s="505">
        <v>652401.38</v>
      </c>
      <c r="F109" s="505">
        <v>21178.720000000001</v>
      </c>
      <c r="G109" s="505">
        <v>340590.58</v>
      </c>
      <c r="H109" s="504">
        <v>0</v>
      </c>
      <c r="I109" s="503">
        <v>35528.25</v>
      </c>
      <c r="J109" s="505">
        <v>434119.55</v>
      </c>
      <c r="K109" s="505">
        <v>100881.62</v>
      </c>
      <c r="L109" s="505">
        <v>216525.92</v>
      </c>
      <c r="M109" s="342"/>
      <c r="N109" s="344">
        <f>SUM(C109:L109)</f>
        <v>2064958.04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3">SUM(D112:D117)</f>
        <v>1.4910320000000001</v>
      </c>
      <c r="E111" s="354">
        <f t="shared" si="53"/>
        <v>1.8161799999999999</v>
      </c>
      <c r="F111" s="354">
        <f t="shared" si="53"/>
        <v>2.695716</v>
      </c>
      <c r="G111" s="354">
        <f t="shared" si="53"/>
        <v>2.7522880000000005</v>
      </c>
      <c r="H111" s="354"/>
      <c r="I111" s="354">
        <f t="shared" si="53"/>
        <v>3.7959860000000001</v>
      </c>
      <c r="J111" s="354">
        <f>SUM(J112:J117)</f>
        <v>3.8007879999999998</v>
      </c>
      <c r="K111" s="354">
        <f t="shared" si="53"/>
        <v>4.292548</v>
      </c>
      <c r="L111" s="354">
        <f t="shared" si="53"/>
        <v>5.3003839999999993</v>
      </c>
      <c r="M111" s="351"/>
      <c r="N111" s="352">
        <f>(C111*$C$109+D111*$D$109+E111*$E$109+F111*$F$109+G111*$G$109+H111*$H$109+I111*$I$109+J111*$J$109+K111*$K$109+L111*$L$109)/$N$109</f>
        <v>2.8756890547347584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0.99329999999999996</v>
      </c>
      <c r="E112" s="34">
        <v>1.1445000000000001</v>
      </c>
      <c r="F112" s="34">
        <v>1.6354</v>
      </c>
      <c r="G112" s="34">
        <v>1.7197</v>
      </c>
      <c r="H112" s="34">
        <v>0</v>
      </c>
      <c r="I112" s="34">
        <v>1.6231</v>
      </c>
      <c r="J112" s="34">
        <v>2.3946999999999998</v>
      </c>
      <c r="K112" s="34">
        <v>2.6861999999999999</v>
      </c>
      <c r="L112" s="34">
        <v>3.1970999999999998</v>
      </c>
      <c r="M112" s="34"/>
      <c r="N112" s="89">
        <f t="shared" ref="N112:N149" si="54">(C112*$C$109+D112*$D$109+E112*$E$109+F112*$F$109+G112*$G$109+H112*$H$109+I112*$I$109+J112*$J$109+K112*$K$109+L112*$L$109)/$N$109</f>
        <v>1.7867108376817187</v>
      </c>
    </row>
    <row r="113" spans="1:14" x14ac:dyDescent="0.3">
      <c r="A113" s="2" t="s">
        <v>4</v>
      </c>
      <c r="B113" t="s">
        <v>31</v>
      </c>
      <c r="C113" s="39">
        <f t="shared" ref="C113:L113" si="55">C112*0.04</f>
        <v>0</v>
      </c>
      <c r="D113" s="39">
        <f t="shared" si="55"/>
        <v>3.9731999999999996E-2</v>
      </c>
      <c r="E113" s="39">
        <f t="shared" si="55"/>
        <v>4.5780000000000001E-2</v>
      </c>
      <c r="F113" s="39">
        <f t="shared" si="55"/>
        <v>6.5416000000000002E-2</v>
      </c>
      <c r="G113" s="39">
        <f t="shared" si="55"/>
        <v>6.8788000000000002E-2</v>
      </c>
      <c r="H113" s="39"/>
      <c r="I113" s="39">
        <f>I112*0.06</f>
        <v>9.7386E-2</v>
      </c>
      <c r="J113" s="39">
        <f t="shared" si="55"/>
        <v>9.5787999999999998E-2</v>
      </c>
      <c r="K113" s="39">
        <f t="shared" si="55"/>
        <v>0.107448</v>
      </c>
      <c r="L113" s="39">
        <f t="shared" si="55"/>
        <v>0.127884</v>
      </c>
      <c r="M113" s="34"/>
      <c r="N113" s="89">
        <f t="shared" si="54"/>
        <v>7.2026952387148735E-2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4.9700000000000001E-2</v>
      </c>
      <c r="E114" s="34">
        <v>5.1299999999999998E-2</v>
      </c>
      <c r="F114" s="34">
        <v>0</v>
      </c>
      <c r="G114" s="34">
        <v>1.9800000000000002E-2</v>
      </c>
      <c r="H114" s="34">
        <v>0</v>
      </c>
      <c r="I114" s="34">
        <v>8.1199999999999994E-2</v>
      </c>
      <c r="J114" s="34">
        <v>5.28E-2</v>
      </c>
      <c r="K114" s="34">
        <v>0.11940000000000001</v>
      </c>
      <c r="L114" s="34">
        <v>7.9899999999999999E-2</v>
      </c>
      <c r="M114" s="34"/>
      <c r="N114" s="89">
        <f t="shared" si="54"/>
        <v>5.2529618591184546E-2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4"/>
        <v>0.25061978262667267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0.24349999999999999</v>
      </c>
      <c r="E116" s="34">
        <v>0.36020000000000002</v>
      </c>
      <c r="F116" s="34">
        <v>0.73629999999999995</v>
      </c>
      <c r="G116" s="34">
        <v>0.69410000000000005</v>
      </c>
      <c r="H116" s="34">
        <v>0</v>
      </c>
      <c r="I116" s="34">
        <v>1.3537999999999999</v>
      </c>
      <c r="J116" s="34">
        <v>0.96060000000000001</v>
      </c>
      <c r="K116" s="34">
        <v>1.0826</v>
      </c>
      <c r="L116" s="34">
        <v>1.5450999999999999</v>
      </c>
      <c r="M116" s="34"/>
      <c r="N116" s="89">
        <f t="shared" si="54"/>
        <v>0.70708146807864436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4"/>
        <v>6.7203953693896852E-3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6">SUM(C119:C121,C125:C126)</f>
        <v>0</v>
      </c>
      <c r="D118" s="354">
        <f t="shared" si="56"/>
        <v>3.2561106748999999</v>
      </c>
      <c r="E118" s="354">
        <f t="shared" si="56"/>
        <v>4.9503305183000004</v>
      </c>
      <c r="F118" s="354">
        <f t="shared" si="56"/>
        <v>4.9503305183000004</v>
      </c>
      <c r="G118" s="354">
        <f t="shared" si="56"/>
        <v>4.9503305183000004</v>
      </c>
      <c r="H118" s="354"/>
      <c r="I118" s="354">
        <f>SUM(I119:I121,I125:I126)</f>
        <v>5.4053918218000003</v>
      </c>
      <c r="J118" s="354">
        <f>SUM(J119:J121,J125:J126)</f>
        <v>4.9503305183000004</v>
      </c>
      <c r="K118" s="354">
        <f>SUM(K119:K121,K125:K126)</f>
        <v>4.9503305183000004</v>
      </c>
      <c r="L118" s="354">
        <f>SUM(L119:L121,L125:L126)</f>
        <v>4.9503305183000004</v>
      </c>
      <c r="M118" s="351"/>
      <c r="N118" s="352">
        <f t="shared" si="54"/>
        <v>4.7417778593472351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1.7992999999999999</v>
      </c>
      <c r="E119" s="34">
        <v>2.6530999999999998</v>
      </c>
      <c r="F119" s="34">
        <v>2.6530999999999998</v>
      </c>
      <c r="G119" s="34">
        <v>2.6530999999999998</v>
      </c>
      <c r="H119" s="34">
        <v>0</v>
      </c>
      <c r="I119" s="34">
        <v>2.9026000000000001</v>
      </c>
      <c r="J119" s="34">
        <v>2.6530999999999998</v>
      </c>
      <c r="K119" s="34">
        <v>2.6530999999999998</v>
      </c>
      <c r="L119" s="34">
        <v>2.6530999999999998</v>
      </c>
      <c r="M119" s="39"/>
      <c r="N119" s="89">
        <f t="shared" si="54"/>
        <v>2.548347217565254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0.7627106749</v>
      </c>
      <c r="E120" s="39">
        <f t="shared" ref="E120:L120" si="57">E119*0.423893</f>
        <v>1.1246305183</v>
      </c>
      <c r="F120" s="39">
        <f t="shared" si="57"/>
        <v>1.1246305183</v>
      </c>
      <c r="G120" s="39">
        <f t="shared" si="57"/>
        <v>1.1246305183</v>
      </c>
      <c r="H120" s="39"/>
      <c r="I120" s="39">
        <f t="shared" si="57"/>
        <v>1.2303918218000001</v>
      </c>
      <c r="J120" s="39">
        <f t="shared" si="57"/>
        <v>1.1246305183</v>
      </c>
      <c r="K120" s="39">
        <f t="shared" si="57"/>
        <v>1.1246305183</v>
      </c>
      <c r="L120" s="39">
        <f t="shared" si="57"/>
        <v>1.1246305183</v>
      </c>
      <c r="M120" s="39"/>
      <c r="N120" s="89">
        <f t="shared" si="54"/>
        <v>1.0802265470953885</v>
      </c>
    </row>
    <row r="121" spans="1:14" x14ac:dyDescent="0.3">
      <c r="A121" s="280" t="s">
        <v>8</v>
      </c>
      <c r="B121" s="1" t="s">
        <v>35</v>
      </c>
      <c r="C121" s="43">
        <f t="shared" ref="C121:G121" si="58">SUM(C122:C124)</f>
        <v>0</v>
      </c>
      <c r="D121" s="43">
        <f t="shared" ref="D121" si="59">SUM(D122:D124)</f>
        <v>0.47919999999999996</v>
      </c>
      <c r="E121" s="43">
        <f t="shared" si="58"/>
        <v>0.84579999999999989</v>
      </c>
      <c r="F121" s="43">
        <f t="shared" si="58"/>
        <v>0.84579999999999989</v>
      </c>
      <c r="G121" s="43">
        <f t="shared" si="58"/>
        <v>0.84579999999999989</v>
      </c>
      <c r="H121" s="43"/>
      <c r="I121" s="43">
        <f>SUM(I122:I124)</f>
        <v>0.91560000000000008</v>
      </c>
      <c r="J121" s="43">
        <f t="shared" ref="J121:L121" si="60">SUM(J122:J124)</f>
        <v>0.84579999999999989</v>
      </c>
      <c r="K121" s="43">
        <f t="shared" si="60"/>
        <v>0.84579999999999989</v>
      </c>
      <c r="L121" s="43">
        <f t="shared" si="60"/>
        <v>0.84579999999999989</v>
      </c>
      <c r="M121" s="43"/>
      <c r="N121" s="75">
        <f t="shared" si="54"/>
        <v>0.80017956372130439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0.42799999999999999</v>
      </c>
      <c r="E122" s="34">
        <v>0.75549999999999995</v>
      </c>
      <c r="F122" s="34">
        <v>0.75549999999999995</v>
      </c>
      <c r="G122" s="34">
        <v>0.75549999999999995</v>
      </c>
      <c r="H122" s="34">
        <v>0</v>
      </c>
      <c r="I122" s="34">
        <v>0.82169999999999999</v>
      </c>
      <c r="J122" s="34">
        <v>0.75549999999999995</v>
      </c>
      <c r="K122" s="34">
        <v>0.75549999999999995</v>
      </c>
      <c r="L122" s="34">
        <v>0.75549999999999995</v>
      </c>
      <c r="M122" s="39"/>
      <c r="N122" s="89">
        <f t="shared" si="54"/>
        <v>0.71481139288428353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4.5400000000000003E-2</v>
      </c>
      <c r="E123" s="34">
        <v>8.0100000000000005E-2</v>
      </c>
      <c r="F123" s="34">
        <v>8.0100000000000005E-2</v>
      </c>
      <c r="G123" s="34">
        <v>8.0100000000000005E-2</v>
      </c>
      <c r="H123" s="34">
        <v>0</v>
      </c>
      <c r="I123" s="34">
        <v>8.3299999999999999E-2</v>
      </c>
      <c r="J123" s="34">
        <v>8.0100000000000005E-2</v>
      </c>
      <c r="K123" s="34">
        <v>8.0100000000000005E-2</v>
      </c>
      <c r="L123" s="34">
        <v>8.0100000000000005E-2</v>
      </c>
      <c r="M123" s="39"/>
      <c r="N123" s="89">
        <f t="shared" si="54"/>
        <v>7.5723247291746426E-2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5.7999999999999996E-3</v>
      </c>
      <c r="E124" s="34">
        <v>1.0200000000000001E-2</v>
      </c>
      <c r="F124" s="34">
        <v>1.0200000000000001E-2</v>
      </c>
      <c r="G124" s="34">
        <v>1.0200000000000001E-2</v>
      </c>
      <c r="H124" s="34">
        <v>0</v>
      </c>
      <c r="I124" s="34">
        <v>1.06E-2</v>
      </c>
      <c r="J124" s="34">
        <v>1.0200000000000001E-2</v>
      </c>
      <c r="K124" s="34">
        <v>1.0200000000000001E-2</v>
      </c>
      <c r="L124" s="34">
        <v>1.0200000000000001E-2</v>
      </c>
      <c r="M124" s="39"/>
      <c r="N124" s="89">
        <f t="shared" si="54"/>
        <v>9.6449235452745578E-3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0.161</v>
      </c>
      <c r="E125" s="34">
        <v>0.24729999999999999</v>
      </c>
      <c r="F125" s="34">
        <v>0.24729999999999999</v>
      </c>
      <c r="G125" s="34">
        <v>0.24729999999999999</v>
      </c>
      <c r="H125" s="34">
        <v>0</v>
      </c>
      <c r="I125" s="34">
        <v>0.26979999999999998</v>
      </c>
      <c r="J125" s="34">
        <v>0.24729999999999999</v>
      </c>
      <c r="K125" s="34">
        <v>0.24729999999999999</v>
      </c>
      <c r="L125" s="34">
        <v>0.24729999999999999</v>
      </c>
      <c r="M125" s="39"/>
      <c r="N125" s="89">
        <f t="shared" si="54"/>
        <v>0.23666506830860351</v>
      </c>
    </row>
    <row r="126" spans="1:14" x14ac:dyDescent="0.3">
      <c r="A126" s="595"/>
      <c r="B126" t="s">
        <v>117</v>
      </c>
      <c r="C126" s="34">
        <v>0</v>
      </c>
      <c r="D126" s="34">
        <v>5.3900000000000003E-2</v>
      </c>
      <c r="E126" s="34">
        <v>7.9500000000000001E-2</v>
      </c>
      <c r="F126" s="34">
        <v>7.9500000000000001E-2</v>
      </c>
      <c r="G126" s="34">
        <v>7.9500000000000001E-2</v>
      </c>
      <c r="H126" s="34">
        <v>0</v>
      </c>
      <c r="I126" s="34">
        <v>8.6999999999999994E-2</v>
      </c>
      <c r="J126" s="34">
        <v>7.9500000000000001E-2</v>
      </c>
      <c r="K126" s="34">
        <v>7.9500000000000001E-2</v>
      </c>
      <c r="L126" s="34">
        <v>7.9500000000000001E-2</v>
      </c>
      <c r="M126" s="39"/>
      <c r="N126" s="89">
        <f t="shared" si="54"/>
        <v>7.6359462656684307E-2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0.38570000000000004</v>
      </c>
      <c r="E127" s="354">
        <f t="shared" ref="E127:G127" si="61">SUM(E128:E130)</f>
        <v>0.4819</v>
      </c>
      <c r="F127" s="354">
        <f t="shared" si="61"/>
        <v>0.4819</v>
      </c>
      <c r="G127" s="354">
        <f t="shared" si="61"/>
        <v>0.4819</v>
      </c>
      <c r="H127" s="354"/>
      <c r="I127" s="354">
        <f>SUM(I128:I130)</f>
        <v>1.0806</v>
      </c>
      <c r="J127" s="354">
        <f t="shared" ref="J127:L127" si="62">SUM(J128:J130)</f>
        <v>0.4819</v>
      </c>
      <c r="K127" s="354">
        <f t="shared" si="62"/>
        <v>0.4819</v>
      </c>
      <c r="L127" s="354">
        <f t="shared" si="62"/>
        <v>0.4819</v>
      </c>
      <c r="M127" s="354"/>
      <c r="N127" s="352">
        <f t="shared" si="54"/>
        <v>0.47991436301872753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0.18490000000000001</v>
      </c>
      <c r="E128" s="34">
        <v>0.28110000000000002</v>
      </c>
      <c r="F128" s="34">
        <v>0.28110000000000002</v>
      </c>
      <c r="G128" s="34">
        <v>0.28110000000000002</v>
      </c>
      <c r="H128" s="34">
        <v>0</v>
      </c>
      <c r="I128" s="34">
        <v>0.307</v>
      </c>
      <c r="J128" s="34">
        <v>0.28110000000000002</v>
      </c>
      <c r="K128" s="34">
        <v>0.28110000000000002</v>
      </c>
      <c r="L128" s="34">
        <v>0.28110000000000002</v>
      </c>
      <c r="M128" s="39"/>
      <c r="N128" s="89">
        <f t="shared" si="54"/>
        <v>0.26925915956868546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0.20080000000000001</v>
      </c>
      <c r="E129" s="34">
        <v>0.20080000000000001</v>
      </c>
      <c r="F129" s="34">
        <v>0.20080000000000001</v>
      </c>
      <c r="G129" s="34">
        <v>0.20080000000000001</v>
      </c>
      <c r="H129" s="34">
        <v>0</v>
      </c>
      <c r="I129" s="34">
        <v>0.20080000000000001</v>
      </c>
      <c r="J129" s="34">
        <v>0.20080000000000001</v>
      </c>
      <c r="K129" s="34">
        <v>0.20080000000000001</v>
      </c>
      <c r="L129" s="34">
        <v>0.20080000000000001</v>
      </c>
      <c r="M129" s="39"/>
      <c r="N129" s="89">
        <f t="shared" si="54"/>
        <v>0.20080000000000003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4"/>
        <v>9.8552034500420157E-3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4"/>
        <v>9.8552034500420157E-3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3">SUM(E133:E134)</f>
        <v>0</v>
      </c>
      <c r="F132" s="354">
        <f t="shared" si="63"/>
        <v>0</v>
      </c>
      <c r="G132" s="354">
        <f t="shared" si="63"/>
        <v>0</v>
      </c>
      <c r="H132" s="354"/>
      <c r="I132" s="354">
        <f t="shared" si="63"/>
        <v>0</v>
      </c>
      <c r="J132" s="354">
        <f t="shared" si="63"/>
        <v>0</v>
      </c>
      <c r="K132" s="354">
        <f t="shared" si="63"/>
        <v>0</v>
      </c>
      <c r="L132" s="354">
        <f t="shared" si="63"/>
        <v>0</v>
      </c>
      <c r="M132" s="354"/>
      <c r="N132" s="352">
        <f t="shared" si="54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4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4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4">SUM(E136:E139)</f>
        <v>0</v>
      </c>
      <c r="F135" s="354">
        <f t="shared" si="64"/>
        <v>0</v>
      </c>
      <c r="G135" s="354">
        <f t="shared" si="64"/>
        <v>0</v>
      </c>
      <c r="H135" s="354"/>
      <c r="I135" s="354">
        <f t="shared" si="64"/>
        <v>0</v>
      </c>
      <c r="J135" s="354">
        <f t="shared" si="64"/>
        <v>0</v>
      </c>
      <c r="K135" s="354">
        <f>SUM(K136:K139)</f>
        <v>0</v>
      </c>
      <c r="L135" s="354">
        <f t="shared" si="64"/>
        <v>0</v>
      </c>
      <c r="M135" s="354"/>
      <c r="N135" s="352">
        <f t="shared" si="54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4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4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4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4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5">SUM(C143,C145)</f>
        <v>0</v>
      </c>
      <c r="D140" s="354">
        <f t="shared" si="65"/>
        <v>0.43664066066839319</v>
      </c>
      <c r="E140" s="354">
        <f t="shared" si="65"/>
        <v>0.6166077859707445</v>
      </c>
      <c r="F140" s="354">
        <f t="shared" si="65"/>
        <v>0.69142815441874439</v>
      </c>
      <c r="G140" s="354">
        <f t="shared" si="65"/>
        <v>0.69624062131474451</v>
      </c>
      <c r="H140" s="354"/>
      <c r="I140" s="354">
        <f t="shared" si="65"/>
        <v>0.87466728934488258</v>
      </c>
      <c r="J140" s="354">
        <f t="shared" si="65"/>
        <v>0.78543441931474445</v>
      </c>
      <c r="K140" s="354">
        <f t="shared" si="65"/>
        <v>0.82726745899474452</v>
      </c>
      <c r="L140" s="354">
        <f t="shared" si="65"/>
        <v>0.91300205184274441</v>
      </c>
      <c r="M140" s="354"/>
      <c r="N140" s="352">
        <f t="shared" si="54"/>
        <v>0.6888280304804042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4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6">SUM(C135,C132,C127,C118,C111)+C141</f>
        <v>0</v>
      </c>
      <c r="D142" s="360">
        <f t="shared" si="66"/>
        <v>5.1328426749</v>
      </c>
      <c r="E142" s="360">
        <f t="shared" si="66"/>
        <v>7.2484105183000009</v>
      </c>
      <c r="F142" s="360">
        <f t="shared" si="66"/>
        <v>8.1279465182999999</v>
      </c>
      <c r="G142" s="360">
        <f t="shared" si="66"/>
        <v>8.1845185183000009</v>
      </c>
      <c r="H142" s="360">
        <f t="shared" si="66"/>
        <v>0</v>
      </c>
      <c r="I142" s="360">
        <f t="shared" si="66"/>
        <v>10.281977821800002</v>
      </c>
      <c r="J142" s="360">
        <f t="shared" si="66"/>
        <v>9.2330185182999998</v>
      </c>
      <c r="K142" s="360">
        <f t="shared" si="66"/>
        <v>9.7247785183000008</v>
      </c>
      <c r="L142" s="360">
        <f t="shared" si="66"/>
        <v>10.7326145183</v>
      </c>
      <c r="M142" s="361"/>
      <c r="N142" s="362">
        <f t="shared" si="54"/>
        <v>8.0973812771007214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7">SUM(C144:C144)</f>
        <v>0</v>
      </c>
      <c r="D143" s="354">
        <f t="shared" si="67"/>
        <v>0.1069325114461917</v>
      </c>
      <c r="E143" s="354">
        <f t="shared" si="67"/>
        <v>0.15100613632774393</v>
      </c>
      <c r="F143" s="354">
        <f t="shared" si="67"/>
        <v>0.16932950981574391</v>
      </c>
      <c r="G143" s="354">
        <f t="shared" si="67"/>
        <v>0.17050807429174392</v>
      </c>
      <c r="H143" s="354"/>
      <c r="I143" s="354">
        <f t="shared" si="67"/>
        <v>0.21420444396155944</v>
      </c>
      <c r="J143" s="354">
        <f t="shared" si="67"/>
        <v>0.19235147479174391</v>
      </c>
      <c r="K143" s="354">
        <f t="shared" si="67"/>
        <v>0.20259631087174393</v>
      </c>
      <c r="L143" s="354">
        <f t="shared" si="67"/>
        <v>0.22359255825974392</v>
      </c>
      <c r="M143" s="354"/>
      <c r="N143" s="352">
        <f t="shared" si="54"/>
        <v>0.16869274414583935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8">0.020833*D142</f>
        <v>0.1069325114461917</v>
      </c>
      <c r="E144" s="246">
        <f t="shared" si="68"/>
        <v>0.15100613632774393</v>
      </c>
      <c r="F144" s="246">
        <f t="shared" si="68"/>
        <v>0.16932950981574391</v>
      </c>
      <c r="G144" s="246">
        <f t="shared" si="68"/>
        <v>0.17050807429174392</v>
      </c>
      <c r="H144" s="34"/>
      <c r="I144" s="246">
        <f t="shared" si="68"/>
        <v>0.21420444396155944</v>
      </c>
      <c r="J144" s="246">
        <f t="shared" si="68"/>
        <v>0.19235147479174391</v>
      </c>
      <c r="K144" s="246">
        <f t="shared" si="68"/>
        <v>0.20259631087174393</v>
      </c>
      <c r="L144" s="246">
        <f t="shared" si="68"/>
        <v>0.22359255825974392</v>
      </c>
      <c r="M144" s="39"/>
      <c r="N144" s="246">
        <f t="shared" si="54"/>
        <v>0.16869274414583935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0.32970814922220149</v>
      </c>
      <c r="E145" s="354">
        <f t="shared" ref="E145:L145" si="69">SUM(E146,E147)</f>
        <v>0.46560164964300055</v>
      </c>
      <c r="F145" s="354">
        <f t="shared" si="69"/>
        <v>0.52209864460300048</v>
      </c>
      <c r="G145" s="354">
        <f t="shared" si="69"/>
        <v>0.52573254702300054</v>
      </c>
      <c r="H145" s="354"/>
      <c r="I145" s="354">
        <f t="shared" si="69"/>
        <v>0.66046284538332312</v>
      </c>
      <c r="J145" s="354">
        <f t="shared" si="69"/>
        <v>0.59308294452300059</v>
      </c>
      <c r="K145" s="354">
        <f t="shared" si="69"/>
        <v>0.62467114812300062</v>
      </c>
      <c r="L145" s="354">
        <f t="shared" si="69"/>
        <v>0.68940949358300052</v>
      </c>
      <c r="M145" s="354"/>
      <c r="N145" s="352">
        <f t="shared" si="54"/>
        <v>0.52013528633456496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70">D144</f>
        <v>0.1069325114461917</v>
      </c>
      <c r="E146" s="39">
        <f>E144</f>
        <v>0.15100613632774393</v>
      </c>
      <c r="F146" s="39">
        <f t="shared" si="70"/>
        <v>0.16932950981574391</v>
      </c>
      <c r="G146" s="39">
        <f t="shared" si="70"/>
        <v>0.17050807429174392</v>
      </c>
      <c r="H146" s="39"/>
      <c r="I146" s="39">
        <f t="shared" si="70"/>
        <v>0.21420444396155944</v>
      </c>
      <c r="J146" s="39">
        <f t="shared" si="70"/>
        <v>0.19235147479174391</v>
      </c>
      <c r="K146" s="39">
        <f t="shared" si="70"/>
        <v>0.20259631087174393</v>
      </c>
      <c r="L146" s="39">
        <f t="shared" si="70"/>
        <v>0.22359255825974392</v>
      </c>
      <c r="M146" s="39"/>
      <c r="N146" s="39">
        <f t="shared" si="54"/>
        <v>0.16869274414583935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1">0.043402*D142</f>
        <v>0.22277563777600981</v>
      </c>
      <c r="E147" s="246">
        <f t="shared" si="71"/>
        <v>0.31459551331525665</v>
      </c>
      <c r="F147" s="246">
        <f t="shared" si="71"/>
        <v>0.35276913478725663</v>
      </c>
      <c r="G147" s="246">
        <f t="shared" si="71"/>
        <v>0.35522447273125668</v>
      </c>
      <c r="H147" s="34"/>
      <c r="I147" s="246">
        <f t="shared" si="71"/>
        <v>0.44625840142176371</v>
      </c>
      <c r="J147" s="246">
        <f t="shared" si="71"/>
        <v>0.40073146973125662</v>
      </c>
      <c r="K147" s="246">
        <f t="shared" si="71"/>
        <v>0.42207483725125666</v>
      </c>
      <c r="L147" s="246">
        <f t="shared" si="71"/>
        <v>0.46581693532325663</v>
      </c>
      <c r="M147" s="39"/>
      <c r="N147" s="246">
        <f t="shared" si="54"/>
        <v>0.35144254218872545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2.01E-2</v>
      </c>
      <c r="E148" s="509">
        <v>2.01E-2</v>
      </c>
      <c r="F148" s="509">
        <v>2.01E-2</v>
      </c>
      <c r="G148" s="509">
        <v>2.01E-2</v>
      </c>
      <c r="H148" s="509">
        <v>0</v>
      </c>
      <c r="I148" s="509">
        <v>2.01E-2</v>
      </c>
      <c r="J148" s="509">
        <v>2.01E-2</v>
      </c>
      <c r="K148" s="509">
        <v>2.01E-2</v>
      </c>
      <c r="L148" s="509">
        <v>2.01E-2</v>
      </c>
      <c r="M148" s="367"/>
      <c r="N148" s="368">
        <f t="shared" si="54"/>
        <v>2.01E-2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2">SUM(D140,D142,D148)</f>
        <v>5.5895833355683937</v>
      </c>
      <c r="E149" s="340">
        <f t="shared" si="72"/>
        <v>7.8851183042707458</v>
      </c>
      <c r="F149" s="340">
        <f t="shared" si="72"/>
        <v>8.8394746727187439</v>
      </c>
      <c r="G149" s="340">
        <f t="shared" si="72"/>
        <v>8.9008591396147452</v>
      </c>
      <c r="H149" s="340">
        <f t="shared" si="72"/>
        <v>0</v>
      </c>
      <c r="I149" s="340">
        <f t="shared" si="72"/>
        <v>11.176745111144884</v>
      </c>
      <c r="J149" s="340">
        <f t="shared" si="72"/>
        <v>10.038552937614744</v>
      </c>
      <c r="K149" s="340">
        <f t="shared" si="72"/>
        <v>10.572145977294745</v>
      </c>
      <c r="L149" s="340">
        <f t="shared" si="72"/>
        <v>11.665716570142743</v>
      </c>
      <c r="M149" s="369"/>
      <c r="N149" s="467">
        <f t="shared" si="54"/>
        <v>8.8063093075811256</v>
      </c>
      <c r="O149" t="s">
        <v>410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0.34028699307285537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145</v>
      </c>
      <c r="F155" s="1">
        <v>0</v>
      </c>
      <c r="G155" s="1">
        <v>75</v>
      </c>
      <c r="H155" s="1">
        <v>0</v>
      </c>
      <c r="I155" s="1">
        <v>0</v>
      </c>
      <c r="J155" s="1">
        <v>54</v>
      </c>
      <c r="K155" s="1">
        <v>13</v>
      </c>
      <c r="L155" s="1">
        <v>66</v>
      </c>
      <c r="N155" s="1">
        <f>SUM(C155:L155)</f>
        <v>375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191666.57</v>
      </c>
      <c r="E157" s="505">
        <v>997499.32</v>
      </c>
      <c r="F157" s="504">
        <v>0</v>
      </c>
      <c r="G157" s="505">
        <v>371576.03</v>
      </c>
      <c r="H157" s="504">
        <v>0</v>
      </c>
      <c r="I157" s="502">
        <v>0</v>
      </c>
      <c r="J157" s="505">
        <v>308295.93</v>
      </c>
      <c r="K157" s="505">
        <v>72448.52</v>
      </c>
      <c r="L157" s="505">
        <v>323890.93</v>
      </c>
      <c r="M157" s="342"/>
      <c r="N157" s="344">
        <f>SUM(C157:L157)</f>
        <v>2271267.85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1.088832</v>
      </c>
      <c r="D159" s="354">
        <f>SUM(D160:D164)</f>
        <v>1.4727320000000002</v>
      </c>
      <c r="E159" s="354">
        <f t="shared" ref="E159:G159" si="73">SUM(E160:E164)</f>
        <v>1.79108</v>
      </c>
      <c r="F159" s="354">
        <f t="shared" si="73"/>
        <v>0</v>
      </c>
      <c r="G159" s="354">
        <f t="shared" si="73"/>
        <v>2.7673880000000004</v>
      </c>
      <c r="H159" s="354"/>
      <c r="I159" s="354"/>
      <c r="J159" s="354">
        <f>SUM(J160:J164)</f>
        <v>3.777488</v>
      </c>
      <c r="K159" s="354">
        <f>SUM(K160:K164)</f>
        <v>4.2501199999999999</v>
      </c>
      <c r="L159" s="354">
        <f t="shared" ref="L159" si="74">SUM(L160:L164)</f>
        <v>5.7787919999999993</v>
      </c>
      <c r="M159" s="354"/>
      <c r="N159" s="352">
        <f>(C159*$C$157+D159*$D$157+E159*$E$157+F159*$F$157+G159*$G$157+H159*$H$157+I159*$I$157+J159*$J$157+K159*$K$157+L159*$L$157)/$N$157</f>
        <v>2.8388465208473228</v>
      </c>
    </row>
    <row r="160" spans="1:16" x14ac:dyDescent="0.3">
      <c r="A160" s="2" t="s">
        <v>3</v>
      </c>
      <c r="B160" t="s">
        <v>30</v>
      </c>
      <c r="C160" s="34">
        <v>0.73329999999999995</v>
      </c>
      <c r="D160" s="34">
        <v>0.99329999999999996</v>
      </c>
      <c r="E160" s="34">
        <v>1.1445000000000001</v>
      </c>
      <c r="F160" s="34">
        <v>0</v>
      </c>
      <c r="G160" s="34">
        <v>1.7197</v>
      </c>
      <c r="H160" s="34">
        <v>0</v>
      </c>
      <c r="I160" s="34"/>
      <c r="J160" s="34">
        <v>2.3946999999999998</v>
      </c>
      <c r="K160" s="34">
        <v>2.6280000000000001</v>
      </c>
      <c r="L160" s="34">
        <v>3.4422999999999999</v>
      </c>
      <c r="M160" s="34"/>
      <c r="N160" s="89">
        <f t="shared" ref="N160:N197" si="75">(C160*$C$157+D160*$D$157+E160*$E$157+F160*$F$157+G160*$G$157+H160*$H$157+I160*$I$157+J160*$J$157+K160*$K$157+L160*$L$157)/$N$157</f>
        <v>1.7694698303843817</v>
      </c>
    </row>
    <row r="161" spans="1:14" x14ac:dyDescent="0.3">
      <c r="A161" s="2" t="s">
        <v>4</v>
      </c>
      <c r="B161" t="s">
        <v>31</v>
      </c>
      <c r="C161" s="39">
        <f>C160*0.04</f>
        <v>2.9331999999999997E-2</v>
      </c>
      <c r="D161" s="39">
        <f t="shared" ref="D161:L161" si="76">D160*0.04</f>
        <v>3.9731999999999996E-2</v>
      </c>
      <c r="E161" s="39">
        <f t="shared" si="76"/>
        <v>4.5780000000000001E-2</v>
      </c>
      <c r="F161" s="39">
        <f t="shared" si="76"/>
        <v>0</v>
      </c>
      <c r="G161" s="39">
        <f t="shared" si="76"/>
        <v>6.8788000000000002E-2</v>
      </c>
      <c r="H161" s="39"/>
      <c r="I161" s="39"/>
      <c r="J161" s="39">
        <f t="shared" si="76"/>
        <v>9.5787999999999998E-2</v>
      </c>
      <c r="K161" s="39">
        <f t="shared" si="76"/>
        <v>0.10512000000000001</v>
      </c>
      <c r="L161" s="39">
        <f t="shared" si="76"/>
        <v>0.13769200000000001</v>
      </c>
      <c r="M161" s="34"/>
      <c r="N161" s="89">
        <f t="shared" si="75"/>
        <v>7.077879321537528E-2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2.3599999999999999E-2</v>
      </c>
      <c r="E162" s="34">
        <v>3.4299999999999997E-2</v>
      </c>
      <c r="F162" s="34">
        <v>0</v>
      </c>
      <c r="G162" s="34">
        <v>2.5499999999999998E-2</v>
      </c>
      <c r="H162" s="34">
        <v>0</v>
      </c>
      <c r="I162" s="34">
        <v>0</v>
      </c>
      <c r="J162" s="34">
        <v>6.3700000000000007E-2</v>
      </c>
      <c r="K162" s="34">
        <v>0.13139999999999999</v>
      </c>
      <c r="L162" s="34">
        <v>5.74E-2</v>
      </c>
      <c r="M162" s="34"/>
      <c r="N162" s="89">
        <f t="shared" si="75"/>
        <v>4.2250530752680704E-2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5"/>
        <v>0.24898054428851274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0.25130000000000002</v>
      </c>
      <c r="E164" s="34">
        <v>0.35210000000000002</v>
      </c>
      <c r="F164" s="34">
        <v>0</v>
      </c>
      <c r="G164" s="34">
        <v>0.70350000000000001</v>
      </c>
      <c r="H164" s="34">
        <v>0</v>
      </c>
      <c r="I164" s="34">
        <v>0</v>
      </c>
      <c r="J164" s="34">
        <v>0.9264</v>
      </c>
      <c r="K164" s="34">
        <v>1.0887</v>
      </c>
      <c r="L164" s="34">
        <v>1.7909999999999999</v>
      </c>
      <c r="M164" s="34"/>
      <c r="N164" s="89">
        <f t="shared" si="75"/>
        <v>0.70736682220637259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7">SUM(C167:C169,C173:C174)</f>
        <v>3.3462901035000003</v>
      </c>
      <c r="D166" s="354">
        <f t="shared" si="77"/>
        <v>3.3462901035000003</v>
      </c>
      <c r="E166" s="354">
        <f t="shared" si="77"/>
        <v>5.1067679730999993</v>
      </c>
      <c r="F166" s="354">
        <f t="shared" si="77"/>
        <v>0</v>
      </c>
      <c r="G166" s="354">
        <f t="shared" si="77"/>
        <v>5.1067679730999993</v>
      </c>
      <c r="H166" s="354"/>
      <c r="I166" s="354"/>
      <c r="J166" s="354">
        <f>SUM(J167:J169,J173:J174)</f>
        <v>5.1067679730999993</v>
      </c>
      <c r="K166" s="354">
        <f>SUM(K167:K169,K173:K174)</f>
        <v>5.1067679730999993</v>
      </c>
      <c r="L166" s="354">
        <f>SUM(L167:L169,L173:L174)</f>
        <v>5.1067679730999993</v>
      </c>
      <c r="M166" s="351"/>
      <c r="N166" s="352">
        <f t="shared" si="75"/>
        <v>4.9536398698945963</v>
      </c>
    </row>
    <row r="167" spans="1:14" x14ac:dyDescent="0.3">
      <c r="A167" s="2" t="s">
        <v>115</v>
      </c>
      <c r="B167" t="s">
        <v>114</v>
      </c>
      <c r="C167" s="34">
        <v>1.8494999999999999</v>
      </c>
      <c r="D167" s="34">
        <v>1.8494999999999999</v>
      </c>
      <c r="E167" s="34">
        <v>2.7366999999999999</v>
      </c>
      <c r="F167" s="34">
        <v>0</v>
      </c>
      <c r="G167" s="34">
        <v>2.7366999999999999</v>
      </c>
      <c r="H167" s="34">
        <v>0</v>
      </c>
      <c r="I167" s="34">
        <v>0</v>
      </c>
      <c r="J167" s="34">
        <v>2.7366999999999999</v>
      </c>
      <c r="K167" s="34">
        <v>2.7366999999999999</v>
      </c>
      <c r="L167" s="34">
        <v>2.7366999999999999</v>
      </c>
      <c r="M167" s="39"/>
      <c r="N167" s="89">
        <f t="shared" si="75"/>
        <v>2.6595304680735912</v>
      </c>
    </row>
    <row r="168" spans="1:14" x14ac:dyDescent="0.3">
      <c r="A168" s="2" t="s">
        <v>116</v>
      </c>
      <c r="B168" t="s">
        <v>117</v>
      </c>
      <c r="C168" s="39">
        <f>C167*0.423893</f>
        <v>0.78399010349999998</v>
      </c>
      <c r="D168" s="39">
        <f>D167*0.423893</f>
        <v>0.78399010349999998</v>
      </c>
      <c r="E168" s="39">
        <f t="shared" ref="E168:G168" si="78">E167*0.423893</f>
        <v>1.1600679731000001</v>
      </c>
      <c r="F168" s="39">
        <f t="shared" si="78"/>
        <v>0</v>
      </c>
      <c r="G168" s="39">
        <f t="shared" si="78"/>
        <v>1.1600679731000001</v>
      </c>
      <c r="H168" s="39"/>
      <c r="I168" s="39"/>
      <c r="J168" s="39">
        <f t="shared" ref="J168:L168" si="79">J167*0.423893</f>
        <v>1.1600679731000001</v>
      </c>
      <c r="K168" s="39">
        <f t="shared" si="79"/>
        <v>1.1600679731000001</v>
      </c>
      <c r="L168" s="39">
        <f t="shared" si="79"/>
        <v>1.1600679731000001</v>
      </c>
      <c r="M168" s="39"/>
      <c r="N168" s="89">
        <f t="shared" si="75"/>
        <v>1.1273563487031188</v>
      </c>
    </row>
    <row r="169" spans="1:14" x14ac:dyDescent="0.3">
      <c r="A169" s="280" t="s">
        <v>8</v>
      </c>
      <c r="B169" s="1" t="s">
        <v>35</v>
      </c>
      <c r="C169" s="43">
        <f t="shared" ref="C169:E169" si="80">SUM(C170:C172)</f>
        <v>0.4919</v>
      </c>
      <c r="D169" s="43">
        <f t="shared" si="80"/>
        <v>0.4919</v>
      </c>
      <c r="E169" s="43">
        <f t="shared" si="80"/>
        <v>0.8728999999999999</v>
      </c>
      <c r="F169" s="43">
        <f t="shared" ref="F169:G169" si="81">SUM(F170:F172)</f>
        <v>0</v>
      </c>
      <c r="G169" s="43">
        <f t="shared" si="81"/>
        <v>0.8728999999999999</v>
      </c>
      <c r="H169" s="43"/>
      <c r="I169" s="43"/>
      <c r="J169" s="43">
        <f t="shared" ref="J169:L169" si="82">SUM(J170:J172)</f>
        <v>0.8728999999999999</v>
      </c>
      <c r="K169" s="43">
        <f t="shared" si="82"/>
        <v>0.8728999999999999</v>
      </c>
      <c r="L169" s="43">
        <f t="shared" si="82"/>
        <v>0.8728999999999999</v>
      </c>
      <c r="M169" s="43"/>
      <c r="N169" s="75">
        <f t="shared" si="75"/>
        <v>0.83976024384134162</v>
      </c>
    </row>
    <row r="170" spans="1:14" x14ac:dyDescent="0.3">
      <c r="A170" s="2" t="s">
        <v>9</v>
      </c>
      <c r="B170" t="s">
        <v>108</v>
      </c>
      <c r="C170" s="34">
        <v>0.43940000000000001</v>
      </c>
      <c r="D170" s="34">
        <v>0.43940000000000001</v>
      </c>
      <c r="E170" s="34">
        <v>0.77969999999999995</v>
      </c>
      <c r="F170" s="34">
        <v>0</v>
      </c>
      <c r="G170" s="34">
        <v>0.77969999999999995</v>
      </c>
      <c r="H170" s="34">
        <v>0</v>
      </c>
      <c r="I170" s="34">
        <v>0</v>
      </c>
      <c r="J170" s="34">
        <v>0.77969999999999995</v>
      </c>
      <c r="K170" s="34">
        <v>0.77969999999999995</v>
      </c>
      <c r="L170" s="34">
        <v>0.77969999999999995</v>
      </c>
      <c r="M170" s="39"/>
      <c r="N170" s="89">
        <f t="shared" si="75"/>
        <v>0.75010037002416929</v>
      </c>
    </row>
    <row r="171" spans="1:14" x14ac:dyDescent="0.3">
      <c r="A171" s="2" t="s">
        <v>10</v>
      </c>
      <c r="B171" t="s">
        <v>109</v>
      </c>
      <c r="C171" s="34">
        <v>4.6600000000000003E-2</v>
      </c>
      <c r="D171" s="34">
        <v>4.6600000000000003E-2</v>
      </c>
      <c r="E171" s="34">
        <v>8.2699999999999996E-2</v>
      </c>
      <c r="F171" s="34">
        <v>0</v>
      </c>
      <c r="G171" s="34">
        <v>8.2699999999999996E-2</v>
      </c>
      <c r="H171" s="34">
        <v>0</v>
      </c>
      <c r="I171" s="34">
        <v>0</v>
      </c>
      <c r="J171" s="34">
        <v>8.2699999999999996E-2</v>
      </c>
      <c r="K171" s="34">
        <v>8.2699999999999996E-2</v>
      </c>
      <c r="L171" s="34">
        <v>8.2699999999999996E-2</v>
      </c>
      <c r="M171" s="39"/>
      <c r="N171" s="89">
        <f t="shared" si="75"/>
        <v>7.9559986358720289E-2</v>
      </c>
    </row>
    <row r="172" spans="1:14" x14ac:dyDescent="0.3">
      <c r="A172" s="2" t="s">
        <v>11</v>
      </c>
      <c r="B172" t="s">
        <v>110</v>
      </c>
      <c r="C172" s="34">
        <v>5.8999999999999999E-3</v>
      </c>
      <c r="D172" s="34">
        <v>5.8999999999999999E-3</v>
      </c>
      <c r="E172" s="34">
        <v>1.0500000000000001E-2</v>
      </c>
      <c r="F172" s="34">
        <v>0</v>
      </c>
      <c r="G172" s="34">
        <v>1.0500000000000001E-2</v>
      </c>
      <c r="H172" s="34">
        <v>0</v>
      </c>
      <c r="I172" s="34">
        <v>0</v>
      </c>
      <c r="J172" s="34">
        <v>1.0500000000000001E-2</v>
      </c>
      <c r="K172" s="34">
        <v>1.0500000000000001E-2</v>
      </c>
      <c r="L172" s="34">
        <v>1.0500000000000001E-2</v>
      </c>
      <c r="M172" s="39"/>
      <c r="N172" s="89">
        <f t="shared" si="75"/>
        <v>1.0099887458451893E-2</v>
      </c>
    </row>
    <row r="173" spans="1:14" x14ac:dyDescent="0.3">
      <c r="A173" s="595" t="s">
        <v>14</v>
      </c>
      <c r="B173" t="s">
        <v>118</v>
      </c>
      <c r="C173" s="34">
        <v>0.16550000000000001</v>
      </c>
      <c r="D173" s="34">
        <v>0.16550000000000001</v>
      </c>
      <c r="E173" s="34">
        <v>0.25509999999999999</v>
      </c>
      <c r="F173" s="34">
        <v>0</v>
      </c>
      <c r="G173" s="34">
        <v>0.25509999999999999</v>
      </c>
      <c r="H173" s="34">
        <v>0</v>
      </c>
      <c r="I173" s="34">
        <v>0</v>
      </c>
      <c r="J173" s="34">
        <v>0.25509999999999999</v>
      </c>
      <c r="K173" s="34">
        <v>0.25509999999999999</v>
      </c>
      <c r="L173" s="34">
        <v>0.25509999999999999</v>
      </c>
      <c r="M173" s="39"/>
      <c r="N173" s="89">
        <f t="shared" si="75"/>
        <v>0.24730650353854122</v>
      </c>
    </row>
    <row r="174" spans="1:14" x14ac:dyDescent="0.3">
      <c r="A174" s="595"/>
      <c r="B174" t="s">
        <v>117</v>
      </c>
      <c r="C174" s="34">
        <v>5.5399999999999998E-2</v>
      </c>
      <c r="D174" s="34">
        <v>5.5399999999999998E-2</v>
      </c>
      <c r="E174" s="34">
        <v>8.2000000000000003E-2</v>
      </c>
      <c r="F174" s="34">
        <v>0</v>
      </c>
      <c r="G174" s="34">
        <v>8.2000000000000003E-2</v>
      </c>
      <c r="H174" s="34">
        <v>0</v>
      </c>
      <c r="I174" s="34">
        <v>0</v>
      </c>
      <c r="J174" s="34">
        <v>8.2000000000000003E-2</v>
      </c>
      <c r="K174" s="34">
        <v>8.2000000000000003E-2</v>
      </c>
      <c r="L174" s="34">
        <v>8.2000000000000003E-2</v>
      </c>
      <c r="M174" s="39"/>
      <c r="N174" s="89">
        <f t="shared" si="75"/>
        <v>7.9686305738004434E-2</v>
      </c>
    </row>
    <row r="175" spans="1:14" x14ac:dyDescent="0.3">
      <c r="A175" s="349">
        <v>6</v>
      </c>
      <c r="B175" s="350" t="s">
        <v>42</v>
      </c>
      <c r="C175" s="354">
        <f>SUM(C176:C177)</f>
        <v>0.37440000000000001</v>
      </c>
      <c r="D175" s="354">
        <f>SUM(D176:D177)</f>
        <v>0.37440000000000001</v>
      </c>
      <c r="E175" s="354">
        <f t="shared" ref="E175:G175" si="83">SUM(E176:E177)</f>
        <v>0.47439999999999999</v>
      </c>
      <c r="F175" s="354">
        <f t="shared" si="83"/>
        <v>0</v>
      </c>
      <c r="G175" s="354">
        <f t="shared" si="83"/>
        <v>0.47439999999999999</v>
      </c>
      <c r="H175" s="354"/>
      <c r="I175" s="354"/>
      <c r="J175" s="354">
        <f t="shared" ref="J175:L175" si="84">SUM(J176:J177)</f>
        <v>0.47439999999999999</v>
      </c>
      <c r="K175" s="354">
        <f t="shared" si="84"/>
        <v>0.47439999999999999</v>
      </c>
      <c r="L175" s="354">
        <f t="shared" si="84"/>
        <v>0.47439999999999999</v>
      </c>
      <c r="M175" s="354"/>
      <c r="N175" s="352">
        <f t="shared" si="75"/>
        <v>0.46570190127069333</v>
      </c>
    </row>
    <row r="176" spans="1:14" x14ac:dyDescent="0.3">
      <c r="A176" s="2" t="s">
        <v>15</v>
      </c>
      <c r="B176" t="s">
        <v>43</v>
      </c>
      <c r="C176" s="34">
        <v>0.19</v>
      </c>
      <c r="D176" s="34">
        <v>0.19</v>
      </c>
      <c r="E176" s="34">
        <v>0.28999999999999998</v>
      </c>
      <c r="F176" s="34">
        <v>0</v>
      </c>
      <c r="G176" s="34">
        <v>0.28999999999999998</v>
      </c>
      <c r="H176" s="34">
        <v>0</v>
      </c>
      <c r="I176" s="34">
        <v>0</v>
      </c>
      <c r="J176" s="34">
        <v>0.28999999999999998</v>
      </c>
      <c r="K176" s="34">
        <v>0.28999999999999998</v>
      </c>
      <c r="L176" s="34">
        <v>0.28999999999999998</v>
      </c>
      <c r="M176" s="39"/>
      <c r="N176" s="89">
        <f t="shared" si="75"/>
        <v>0.28130190127069338</v>
      </c>
    </row>
    <row r="177" spans="1:16" x14ac:dyDescent="0.3">
      <c r="A177" s="2" t="s">
        <v>16</v>
      </c>
      <c r="B177" t="s">
        <v>44</v>
      </c>
      <c r="C177" s="34">
        <v>0.18440000000000001</v>
      </c>
      <c r="D177" s="34">
        <v>0.18440000000000001</v>
      </c>
      <c r="E177" s="34">
        <v>0.18440000000000001</v>
      </c>
      <c r="F177" s="34">
        <v>0</v>
      </c>
      <c r="G177" s="34">
        <v>0.18440000000000001</v>
      </c>
      <c r="H177" s="34">
        <v>0</v>
      </c>
      <c r="I177" s="34">
        <v>0</v>
      </c>
      <c r="J177" s="34">
        <v>0.18440000000000001</v>
      </c>
      <c r="K177" s="34">
        <v>0.18440000000000001</v>
      </c>
      <c r="L177" s="34">
        <v>0.18440000000000001</v>
      </c>
      <c r="M177" s="39"/>
      <c r="N177" s="89">
        <f t="shared" si="75"/>
        <v>0.18440000000000001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5">SUM(E181:E182)</f>
        <v>0</v>
      </c>
      <c r="F180" s="354">
        <f t="shared" si="85"/>
        <v>0</v>
      </c>
      <c r="G180" s="354">
        <f t="shared" si="85"/>
        <v>0</v>
      </c>
      <c r="H180" s="354"/>
      <c r="I180" s="354"/>
      <c r="J180" s="354">
        <f t="shared" si="85"/>
        <v>0</v>
      </c>
      <c r="K180" s="354">
        <f t="shared" si="85"/>
        <v>0</v>
      </c>
      <c r="L180" s="354">
        <f t="shared" si="85"/>
        <v>0</v>
      </c>
      <c r="M180" s="354"/>
      <c r="N180" s="352">
        <f t="shared" si="75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5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5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6">SUM(E184:E187)</f>
        <v>0</v>
      </c>
      <c r="F183" s="354">
        <f t="shared" si="86"/>
        <v>0</v>
      </c>
      <c r="G183" s="354">
        <f t="shared" si="86"/>
        <v>0</v>
      </c>
      <c r="H183" s="354"/>
      <c r="I183" s="354"/>
      <c r="J183" s="354">
        <f t="shared" si="86"/>
        <v>0</v>
      </c>
      <c r="K183" s="354">
        <f t="shared" si="86"/>
        <v>0</v>
      </c>
      <c r="L183" s="354">
        <f t="shared" si="86"/>
        <v>0</v>
      </c>
      <c r="M183" s="354"/>
      <c r="N183" s="352">
        <f t="shared" si="75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5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5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5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5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7">SUM(C191,C193)</f>
        <v>0.40913642630053804</v>
      </c>
      <c r="D188" s="354">
        <f t="shared" si="87"/>
        <v>0.44179403150053803</v>
      </c>
      <c r="E188" s="354">
        <f t="shared" si="87"/>
        <v>0.62714239057567078</v>
      </c>
      <c r="F188" s="354">
        <f t="shared" si="87"/>
        <v>0</v>
      </c>
      <c r="G188" s="354">
        <f t="shared" si="87"/>
        <v>0.71019495951967082</v>
      </c>
      <c r="H188" s="354"/>
      <c r="I188" s="354"/>
      <c r="J188" s="354">
        <f>SUM(J191,J193)</f>
        <v>0.79612214631967071</v>
      </c>
      <c r="K188" s="354">
        <f>SUM(K191,K193)</f>
        <v>0.83632800529567086</v>
      </c>
      <c r="L188" s="354">
        <f>SUM(L191,L193)</f>
        <v>0.9663690749916708</v>
      </c>
      <c r="M188" s="354"/>
      <c r="N188" s="352">
        <f t="shared" si="75"/>
        <v>0.70250756162492911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5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8">SUM(C183,C180,C175,C166,C159)+C189</f>
        <v>4.8095221035000009</v>
      </c>
      <c r="D190" s="360">
        <f t="shared" si="88"/>
        <v>5.1934221035000006</v>
      </c>
      <c r="E190" s="360">
        <f t="shared" si="88"/>
        <v>7.3722479730999995</v>
      </c>
      <c r="F190" s="360">
        <f t="shared" si="88"/>
        <v>0</v>
      </c>
      <c r="G190" s="360">
        <f t="shared" si="88"/>
        <v>8.3485559730999999</v>
      </c>
      <c r="H190" s="360">
        <f t="shared" si="88"/>
        <v>0</v>
      </c>
      <c r="I190" s="360">
        <f t="shared" si="88"/>
        <v>0</v>
      </c>
      <c r="J190" s="360">
        <f t="shared" si="88"/>
        <v>9.3586559730999994</v>
      </c>
      <c r="K190" s="360">
        <f t="shared" si="88"/>
        <v>9.8312879731000002</v>
      </c>
      <c r="L190" s="360">
        <f t="shared" si="88"/>
        <v>11.359959973099999</v>
      </c>
      <c r="M190" s="361"/>
      <c r="N190" s="362">
        <f t="shared" si="75"/>
        <v>8.2581882920126137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9">SUM(C192:C192)</f>
        <v>0.10019677398221552</v>
      </c>
      <c r="D191" s="354">
        <f t="shared" si="89"/>
        <v>0.10819456268221551</v>
      </c>
      <c r="E191" s="354">
        <f t="shared" si="89"/>
        <v>0.1535860420235923</v>
      </c>
      <c r="F191" s="354">
        <f t="shared" si="89"/>
        <v>0</v>
      </c>
      <c r="G191" s="354">
        <f t="shared" si="89"/>
        <v>0.17392546658759231</v>
      </c>
      <c r="H191" s="354"/>
      <c r="I191" s="354"/>
      <c r="J191" s="354">
        <f>SUM(J192:J192)</f>
        <v>0.19496887988759229</v>
      </c>
      <c r="K191" s="354">
        <f>SUM(K192:K192)</f>
        <v>0.20481522234359231</v>
      </c>
      <c r="L191" s="354">
        <f>SUM(L192:L192)</f>
        <v>0.2366620461195923</v>
      </c>
      <c r="M191" s="354"/>
      <c r="N191" s="352">
        <f t="shared" si="75"/>
        <v>0.17204283668749881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90">0.020833*C190</f>
        <v>0.10019677398221552</v>
      </c>
      <c r="D192" s="246">
        <f t="shared" si="90"/>
        <v>0.10819456268221551</v>
      </c>
      <c r="E192" s="246">
        <f t="shared" si="90"/>
        <v>0.1535860420235923</v>
      </c>
      <c r="F192" s="246">
        <f t="shared" si="90"/>
        <v>0</v>
      </c>
      <c r="G192" s="246">
        <f t="shared" si="90"/>
        <v>0.17392546658759231</v>
      </c>
      <c r="H192" s="34"/>
      <c r="I192" s="39"/>
      <c r="J192" s="246">
        <f>0.020833*J190</f>
        <v>0.19496887988759229</v>
      </c>
      <c r="K192" s="246">
        <f t="shared" ref="K192:L192" si="91">0.020833*K190</f>
        <v>0.20481522234359231</v>
      </c>
      <c r="L192" s="246">
        <f t="shared" si="91"/>
        <v>0.2366620461195923</v>
      </c>
      <c r="M192" s="39"/>
      <c r="N192" s="246">
        <f t="shared" si="75"/>
        <v>0.17204283668749881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0.30893965231832254</v>
      </c>
      <c r="D193" s="354">
        <f>SUM(D194,D195)</f>
        <v>0.33359946881832253</v>
      </c>
      <c r="E193" s="354">
        <f t="shared" ref="E193:L193" si="92">SUM(E194,E195)</f>
        <v>0.47355634855207851</v>
      </c>
      <c r="F193" s="354">
        <f t="shared" si="92"/>
        <v>0</v>
      </c>
      <c r="G193" s="354">
        <f t="shared" si="92"/>
        <v>0.53626949293207848</v>
      </c>
      <c r="H193" s="354"/>
      <c r="I193" s="354"/>
      <c r="J193" s="354">
        <f t="shared" si="92"/>
        <v>0.60115326643207845</v>
      </c>
      <c r="K193" s="354">
        <f t="shared" si="92"/>
        <v>0.63151278295207858</v>
      </c>
      <c r="L193" s="354">
        <f t="shared" si="92"/>
        <v>0.7297070288720785</v>
      </c>
      <c r="M193" s="354"/>
      <c r="N193" s="352">
        <f t="shared" si="75"/>
        <v>0.53046472493743035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0.10019677398221552</v>
      </c>
      <c r="D194" s="39">
        <f t="shared" ref="D194:L194" si="93">D192</f>
        <v>0.10819456268221551</v>
      </c>
      <c r="E194" s="39">
        <f t="shared" si="93"/>
        <v>0.1535860420235923</v>
      </c>
      <c r="F194" s="39">
        <f t="shared" si="93"/>
        <v>0</v>
      </c>
      <c r="G194" s="39">
        <f>G192</f>
        <v>0.17392546658759231</v>
      </c>
      <c r="H194" s="39"/>
      <c r="I194" s="39"/>
      <c r="J194" s="39">
        <f t="shared" si="93"/>
        <v>0.19496887988759229</v>
      </c>
      <c r="K194" s="39">
        <f t="shared" si="93"/>
        <v>0.20481522234359231</v>
      </c>
      <c r="L194" s="39">
        <f t="shared" si="93"/>
        <v>0.2366620461195923</v>
      </c>
      <c r="M194" s="39"/>
      <c r="N194" s="246">
        <f t="shared" si="75"/>
        <v>0.17204283668749881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0.20874287833610705</v>
      </c>
      <c r="D195" s="246">
        <f t="shared" ref="D195:G195" si="94">0.043402*D190</f>
        <v>0.22540490613610703</v>
      </c>
      <c r="E195" s="246">
        <f t="shared" si="94"/>
        <v>0.31997030652848618</v>
      </c>
      <c r="F195" s="246">
        <f t="shared" si="94"/>
        <v>0</v>
      </c>
      <c r="G195" s="246">
        <f t="shared" si="94"/>
        <v>0.3623440263444862</v>
      </c>
      <c r="H195" s="34"/>
      <c r="I195" s="34"/>
      <c r="J195" s="246">
        <f t="shared" ref="J195:L195" si="95">0.043402*J190</f>
        <v>0.40618438654448619</v>
      </c>
      <c r="K195" s="246">
        <f t="shared" si="95"/>
        <v>0.42669756060848624</v>
      </c>
      <c r="L195" s="246">
        <f t="shared" si="95"/>
        <v>0.4930449827524862</v>
      </c>
      <c r="M195" s="39"/>
      <c r="N195" s="246">
        <f t="shared" si="75"/>
        <v>0.35842188824993154</v>
      </c>
      <c r="O195" s="246"/>
    </row>
    <row r="196" spans="1:16" ht="28.8" x14ac:dyDescent="0.3">
      <c r="A196" s="370">
        <v>10</v>
      </c>
      <c r="B196" s="371" t="s">
        <v>134</v>
      </c>
      <c r="C196" s="510">
        <v>2.1000000000000001E-2</v>
      </c>
      <c r="D196" s="510">
        <v>2.1000000000000001E-2</v>
      </c>
      <c r="E196" s="510">
        <v>2.1000000000000001E-2</v>
      </c>
      <c r="F196" s="510">
        <v>0</v>
      </c>
      <c r="G196" s="510">
        <v>2.1000000000000001E-2</v>
      </c>
      <c r="H196" s="510">
        <v>0</v>
      </c>
      <c r="I196" s="510">
        <v>0</v>
      </c>
      <c r="J196" s="510">
        <v>2.1000000000000001E-2</v>
      </c>
      <c r="K196" s="510">
        <v>2.1000000000000001E-2</v>
      </c>
      <c r="L196" s="510">
        <v>2.1000000000000001E-2</v>
      </c>
      <c r="M196" s="373"/>
      <c r="N196" s="374">
        <f t="shared" si="75"/>
        <v>2.0999999999999998E-2</v>
      </c>
    </row>
    <row r="197" spans="1:16" ht="18" x14ac:dyDescent="0.3">
      <c r="A197" s="579" t="s">
        <v>60</v>
      </c>
      <c r="B197" s="579"/>
      <c r="C197" s="340">
        <f>SUM(C188,C190,C196)</f>
        <v>5.2396585298005389</v>
      </c>
      <c r="D197" s="340">
        <f t="shared" ref="D197:L197" si="96">SUM(D188,D190,D196)</f>
        <v>5.6562161350005384</v>
      </c>
      <c r="E197" s="340">
        <f t="shared" si="96"/>
        <v>8.0203903636756699</v>
      </c>
      <c r="F197" s="340">
        <f t="shared" si="96"/>
        <v>0</v>
      </c>
      <c r="G197" s="340">
        <f t="shared" si="96"/>
        <v>9.079750932619671</v>
      </c>
      <c r="H197" s="340">
        <f t="shared" si="96"/>
        <v>0</v>
      </c>
      <c r="I197" s="340">
        <f t="shared" si="96"/>
        <v>0</v>
      </c>
      <c r="J197" s="340">
        <f t="shared" si="96"/>
        <v>10.175778119419672</v>
      </c>
      <c r="K197" s="340">
        <f t="shared" si="96"/>
        <v>10.688615978395672</v>
      </c>
      <c r="L197" s="340">
        <f t="shared" si="96"/>
        <v>12.34732904809167</v>
      </c>
      <c r="M197" s="356"/>
      <c r="N197" s="467">
        <f t="shared" si="75"/>
        <v>8.9816958536375431</v>
      </c>
      <c r="O197" t="s">
        <v>411</v>
      </c>
      <c r="P197"/>
    </row>
    <row r="198" spans="1:16" ht="15.6" x14ac:dyDescent="0.3">
      <c r="L198" s="336" t="s">
        <v>150</v>
      </c>
      <c r="N198" s="337">
        <f>N197/SUM($N$101,$N$149,$N$197)</f>
        <v>0.34706415230022813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7311F-8154-4777-B78D-33C270B57C80}">
  <dimension ref="A1:P204"/>
  <sheetViews>
    <sheetView topLeftCell="C25" workbookViewId="0">
      <selection activeCell="A136" sqref="A1:Q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412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325</v>
      </c>
      <c r="F5" s="417">
        <f t="shared" si="0"/>
        <v>7</v>
      </c>
      <c r="G5" s="417">
        <f t="shared" si="0"/>
        <v>210</v>
      </c>
      <c r="H5" s="456">
        <f t="shared" si="0"/>
        <v>6</v>
      </c>
      <c r="I5" s="417">
        <f t="shared" si="0"/>
        <v>20</v>
      </c>
      <c r="J5" s="417">
        <f t="shared" si="0"/>
        <v>181</v>
      </c>
      <c r="K5" s="417">
        <f t="shared" si="0"/>
        <v>31</v>
      </c>
      <c r="L5" s="417">
        <f t="shared" si="0"/>
        <v>132</v>
      </c>
      <c r="M5" s="604">
        <f>SUM(C5:L5)</f>
        <v>1016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977319.92000000016</v>
      </c>
      <c r="E7" s="401">
        <f t="shared" si="0"/>
        <v>2197474.1799999997</v>
      </c>
      <c r="F7" s="401">
        <f t="shared" si="0"/>
        <v>28159.690000000002</v>
      </c>
      <c r="G7" s="401">
        <f t="shared" si="0"/>
        <v>1123579.3</v>
      </c>
      <c r="H7" s="401">
        <f t="shared" si="0"/>
        <v>44753.37</v>
      </c>
      <c r="I7" s="401">
        <f t="shared" si="0"/>
        <v>130100.91</v>
      </c>
      <c r="J7" s="401">
        <f t="shared" si="0"/>
        <v>1026032.6399999999</v>
      </c>
      <c r="K7" s="401">
        <f t="shared" si="0"/>
        <v>173330.14</v>
      </c>
      <c r="L7" s="401">
        <f t="shared" si="0"/>
        <v>699692.52</v>
      </c>
      <c r="M7" s="610">
        <f>SUM(C7:L7)</f>
        <v>6406333.2199999988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1.2925679999999999</v>
      </c>
      <c r="D9" s="405">
        <f t="shared" ref="D9:L9" si="1">SUM(D10:D15)</f>
        <v>1.7719589814242607</v>
      </c>
      <c r="E9" s="405">
        <f t="shared" si="1"/>
        <v>2.1300700937226758</v>
      </c>
      <c r="F9" s="405">
        <f t="shared" si="1"/>
        <v>3.189090545545068</v>
      </c>
      <c r="G9" s="405">
        <f t="shared" si="1"/>
        <v>3.179735108731498</v>
      </c>
      <c r="H9" s="405">
        <f t="shared" si="1"/>
        <v>3.2665639999999998</v>
      </c>
      <c r="I9" s="405">
        <f t="shared" si="1"/>
        <v>3.5708458884040093</v>
      </c>
      <c r="J9" s="405">
        <f t="shared" si="1"/>
        <v>4.4539262897549534</v>
      </c>
      <c r="K9" s="405">
        <f t="shared" si="1"/>
        <v>5.0460726023183273</v>
      </c>
      <c r="L9" s="405">
        <f t="shared" si="1"/>
        <v>6.335948093850825</v>
      </c>
      <c r="M9" s="603">
        <f>SUM(M10:N15)</f>
        <v>3.2110619564440332</v>
      </c>
      <c r="N9" s="603"/>
      <c r="O9" s="406">
        <f t="shared" ref="O9:O47" si="2">M9/$M$47</f>
        <v>0.35053335341806685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0.92920000000000003</v>
      </c>
      <c r="D10" s="422">
        <f t="shared" si="4"/>
        <v>1.258646596675324</v>
      </c>
      <c r="E10" s="422">
        <f t="shared" si="4"/>
        <v>1.4503047703814205</v>
      </c>
      <c r="F10" s="422">
        <f t="shared" si="4"/>
        <v>2.0723504187013422</v>
      </c>
      <c r="G10" s="422">
        <f t="shared" si="4"/>
        <v>2.1791936967412981</v>
      </c>
      <c r="H10" s="422">
        <f>IF(H$7 &gt; 0,(H64*H$61+H112*H$109+H160*H$157)/(SUM(H$157,H$109,H$61)),0)</f>
        <v>2.1791</v>
      </c>
      <c r="I10" s="422">
        <f t="shared" si="4"/>
        <v>1.6883887157438022</v>
      </c>
      <c r="J10" s="422">
        <f t="shared" si="4"/>
        <v>3.0345870262636088</v>
      </c>
      <c r="K10" s="422">
        <f t="shared" si="4"/>
        <v>3.3715652228746831</v>
      </c>
      <c r="L10" s="422">
        <f t="shared" si="4"/>
        <v>4.0654462113829659</v>
      </c>
      <c r="M10" s="600">
        <f t="shared" ref="M10:M15" si="5">(N64*$N$61+N112*$N$109+N160*$N$157)/$M$7</f>
        <v>2.1524261801416258</v>
      </c>
      <c r="N10" s="600"/>
      <c r="O10" s="423">
        <f t="shared" si="2"/>
        <v>0.23496811246377289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3.7168E-2</v>
      </c>
      <c r="D11" s="440">
        <f t="shared" si="4"/>
        <v>5.0345863867012959E-2</v>
      </c>
      <c r="E11" s="440">
        <f t="shared" si="4"/>
        <v>5.8012190815256819E-2</v>
      </c>
      <c r="F11" s="440">
        <f t="shared" si="4"/>
        <v>8.2894016748053689E-2</v>
      </c>
      <c r="G11" s="440">
        <f t="shared" si="4"/>
        <v>8.7167747869651924E-2</v>
      </c>
      <c r="H11" s="440">
        <f t="shared" ref="H11:H15" si="6">IF(H$7 &gt; 0,(H65*H$61+H113*H$109+H161*H$157)/(SUM(H$157,H$109,H$61)),0)</f>
        <v>8.7164000000000005E-2</v>
      </c>
      <c r="I11" s="440">
        <f t="shared" si="4"/>
        <v>0.10130332294462813</v>
      </c>
      <c r="J11" s="440">
        <f t="shared" si="4"/>
        <v>0.12138348105054436</v>
      </c>
      <c r="K11" s="440">
        <f t="shared" si="4"/>
        <v>0.13486260891498733</v>
      </c>
      <c r="L11" s="440">
        <f t="shared" si="4"/>
        <v>0.16261784845531863</v>
      </c>
      <c r="M11" s="599">
        <f t="shared" si="5"/>
        <v>8.6782808938027756E-2</v>
      </c>
      <c r="N11" s="599"/>
      <c r="O11" s="441">
        <f t="shared" si="2"/>
        <v>9.4735852028760004E-3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5.6447834210726001E-2</v>
      </c>
      <c r="E12" s="440">
        <f t="shared" si="4"/>
        <v>4.8836500042061928E-2</v>
      </c>
      <c r="F12" s="440">
        <f t="shared" si="4"/>
        <v>0</v>
      </c>
      <c r="G12" s="440">
        <f t="shared" si="4"/>
        <v>2.0090912781145043E-2</v>
      </c>
      <c r="H12" s="440">
        <f t="shared" si="6"/>
        <v>0</v>
      </c>
      <c r="I12" s="440">
        <f t="shared" si="4"/>
        <v>8.4453974142071717E-2</v>
      </c>
      <c r="J12" s="440">
        <f t="shared" si="4"/>
        <v>6.7566036798790349E-2</v>
      </c>
      <c r="K12" s="440">
        <f t="shared" si="4"/>
        <v>0.15759509294805854</v>
      </c>
      <c r="L12" s="440">
        <f t="shared" si="4"/>
        <v>9.7986685785922095E-2</v>
      </c>
      <c r="M12" s="599">
        <f t="shared" si="5"/>
        <v>5.6389090395457142E-2</v>
      </c>
      <c r="N12" s="599"/>
      <c r="O12" s="441">
        <f t="shared" si="2"/>
        <v>6.1556759790469687E-3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0.1648</v>
      </c>
      <c r="E13" s="422">
        <f t="shared" si="4"/>
        <v>0.21440000000000003</v>
      </c>
      <c r="F13" s="422">
        <f t="shared" si="4"/>
        <v>0.2586</v>
      </c>
      <c r="G13" s="422">
        <f t="shared" si="4"/>
        <v>0.24990000000000001</v>
      </c>
      <c r="H13" s="422">
        <f t="shared" si="6"/>
        <v>0.24990000000000001</v>
      </c>
      <c r="I13" s="422">
        <f t="shared" si="4"/>
        <v>0.24990000000000004</v>
      </c>
      <c r="J13" s="422">
        <f t="shared" si="4"/>
        <v>0.29687235788132432</v>
      </c>
      <c r="K13" s="422">
        <f t="shared" si="4"/>
        <v>0.29689999999999994</v>
      </c>
      <c r="L13" s="422">
        <f t="shared" si="4"/>
        <v>0.35040000000000004</v>
      </c>
      <c r="M13" s="600">
        <f t="shared" si="5"/>
        <v>0.24442310897434094</v>
      </c>
      <c r="N13" s="600"/>
      <c r="O13" s="423">
        <f t="shared" si="2"/>
        <v>2.6682279321862297E-2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0.2142</v>
      </c>
      <c r="D14" s="440">
        <f t="shared" si="4"/>
        <v>0.24171868667119767</v>
      </c>
      <c r="E14" s="440">
        <f t="shared" si="4"/>
        <v>0.35851663248393667</v>
      </c>
      <c r="F14" s="440">
        <f t="shared" si="4"/>
        <v>0.77524611009567213</v>
      </c>
      <c r="G14" s="440">
        <f t="shared" si="4"/>
        <v>0.64338275133940259</v>
      </c>
      <c r="H14" s="440">
        <f t="shared" si="6"/>
        <v>0.75040000000000007</v>
      </c>
      <c r="I14" s="440">
        <f t="shared" si="4"/>
        <v>1.0561998755735067</v>
      </c>
      <c r="J14" s="440">
        <f t="shared" si="4"/>
        <v>0.9335173877606856</v>
      </c>
      <c r="K14" s="440">
        <f t="shared" si="4"/>
        <v>1.0851496775805984</v>
      </c>
      <c r="L14" s="440">
        <f t="shared" si="4"/>
        <v>1.6594973482266182</v>
      </c>
      <c r="M14" s="599">
        <f t="shared" si="5"/>
        <v>0.66310839643336583</v>
      </c>
      <c r="N14" s="599"/>
      <c r="O14" s="441">
        <f t="shared" si="2"/>
        <v>7.2387768605646316E-2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0.39060000000000006</v>
      </c>
      <c r="J15" s="422"/>
      <c r="K15" s="422"/>
      <c r="L15" s="422"/>
      <c r="M15" s="600">
        <f t="shared" si="5"/>
        <v>7.9323715612157949E-3</v>
      </c>
      <c r="N15" s="600"/>
      <c r="O15" s="423">
        <f t="shared" si="2"/>
        <v>8.6593184486240932E-4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3.3462901035000003</v>
      </c>
      <c r="D16" s="405">
        <f t="shared" si="7"/>
        <v>3.2810954487383133</v>
      </c>
      <c r="E16" s="405">
        <f t="shared" si="7"/>
        <v>5.0001512181815402</v>
      </c>
      <c r="F16" s="405">
        <f t="shared" si="7"/>
        <v>4.9292481406435638</v>
      </c>
      <c r="G16" s="405">
        <f t="shared" si="7"/>
        <v>4.9709264777573772</v>
      </c>
      <c r="H16" s="405">
        <f t="shared" si="7"/>
        <v>4.8652888666000003</v>
      </c>
      <c r="I16" s="405">
        <f t="shared" si="7"/>
        <v>5.3380189860128811</v>
      </c>
      <c r="J16" s="405">
        <f t="shared" si="7"/>
        <v>4.9738285610889079</v>
      </c>
      <c r="K16" s="405">
        <f t="shared" si="7"/>
        <v>5.0157182349015494</v>
      </c>
      <c r="L16" s="405">
        <f t="shared" si="7"/>
        <v>5.0033875477928698</v>
      </c>
      <c r="M16" s="603">
        <f>SUM(M17:N19,M23:N24)</f>
        <v>4.7334204161372577</v>
      </c>
      <c r="N16" s="603"/>
      <c r="O16" s="406">
        <f t="shared" si="2"/>
        <v>0.51672055977505205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1.8494999999999999</v>
      </c>
      <c r="D17" s="422">
        <f t="shared" si="8"/>
        <v>1.816033974859532</v>
      </c>
      <c r="E17" s="422">
        <f t="shared" si="8"/>
        <v>2.6818536856246475</v>
      </c>
      <c r="F17" s="422">
        <f t="shared" si="8"/>
        <v>2.6439522503976427</v>
      </c>
      <c r="G17" s="422">
        <f t="shared" si="8"/>
        <v>2.6672357426636464</v>
      </c>
      <c r="H17" s="422">
        <f t="shared" ref="H17:H24" si="9">IF(H$7 &gt; 0,(H71*H$61+H119*H$109+H167*H$157)/(SUM(H$157,H$109,H$61)),0)</f>
        <v>2.6162000000000001</v>
      </c>
      <c r="I17" s="422">
        <f t="shared" si="8"/>
        <v>2.8733052149135623</v>
      </c>
      <c r="J17" s="422">
        <f t="shared" si="8"/>
        <v>2.6680196681930117</v>
      </c>
      <c r="K17" s="422">
        <f t="shared" si="8"/>
        <v>2.6880431222521364</v>
      </c>
      <c r="L17" s="422">
        <f t="shared" si="8"/>
        <v>2.6833990369612635</v>
      </c>
      <c r="M17" s="600">
        <f t="shared" ref="M17:M24" si="10">(N71*$N$61+N119*$N$109+N167*$N$157)/$M$7</f>
        <v>2.5478225909244854</v>
      </c>
      <c r="N17" s="600"/>
      <c r="O17" s="423">
        <f t="shared" si="2"/>
        <v>0.27813128766288053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0.78399010350000009</v>
      </c>
      <c r="D18" s="440">
        <f t="shared" si="8"/>
        <v>0.76980408970513181</v>
      </c>
      <c r="E18" s="440">
        <f t="shared" si="8"/>
        <v>1.1368190043604889</v>
      </c>
      <c r="F18" s="440">
        <f t="shared" si="8"/>
        <v>1.120752851277808</v>
      </c>
      <c r="G18" s="440">
        <f t="shared" si="8"/>
        <v>1.1306225606649212</v>
      </c>
      <c r="H18" s="440">
        <f t="shared" si="9"/>
        <v>1.1089888666000001</v>
      </c>
      <c r="I18" s="440">
        <f t="shared" si="8"/>
        <v>1.2179739674653547</v>
      </c>
      <c r="J18" s="440">
        <f t="shared" si="8"/>
        <v>1.1309548612093407</v>
      </c>
      <c r="K18" s="440">
        <f t="shared" si="8"/>
        <v>1.139442663220825</v>
      </c>
      <c r="L18" s="440">
        <f t="shared" si="8"/>
        <v>1.1374740679746211</v>
      </c>
      <c r="M18" s="599">
        <f t="shared" si="10"/>
        <v>1.0800041615347529</v>
      </c>
      <c r="N18" s="599"/>
      <c r="O18" s="441">
        <f t="shared" si="2"/>
        <v>0.11789790592128142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0.4919</v>
      </c>
      <c r="D19" s="422">
        <f t="shared" si="8"/>
        <v>0.47870006748148547</v>
      </c>
      <c r="E19" s="422">
        <f t="shared" si="8"/>
        <v>0.85139847531860435</v>
      </c>
      <c r="F19" s="422">
        <f t="shared" si="8"/>
        <v>0.83913131533053087</v>
      </c>
      <c r="G19" s="422">
        <f t="shared" si="8"/>
        <v>0.8449123982543999</v>
      </c>
      <c r="H19" s="422">
        <f t="shared" si="9"/>
        <v>0.81890000000000018</v>
      </c>
      <c r="I19" s="422">
        <f t="shared" si="8"/>
        <v>0.89444669364726193</v>
      </c>
      <c r="J19" s="422">
        <f t="shared" si="8"/>
        <v>0.84650711015489721</v>
      </c>
      <c r="K19" s="422">
        <f t="shared" si="8"/>
        <v>0.85712725613675711</v>
      </c>
      <c r="L19" s="422">
        <f t="shared" si="8"/>
        <v>0.8522212901404177</v>
      </c>
      <c r="M19" s="600">
        <f t="shared" si="10"/>
        <v>0.79312799720383576</v>
      </c>
      <c r="N19" s="600"/>
      <c r="O19" s="423">
        <f t="shared" si="2"/>
        <v>8.6581268228625469E-2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0.43940000000000001</v>
      </c>
      <c r="D20" s="440">
        <f t="shared" si="8"/>
        <v>0.42756553862935687</v>
      </c>
      <c r="E20" s="440">
        <f t="shared" si="8"/>
        <v>0.7604797912419613</v>
      </c>
      <c r="F20" s="440">
        <f t="shared" si="8"/>
        <v>0.7495254535117396</v>
      </c>
      <c r="G20" s="440">
        <f t="shared" si="8"/>
        <v>0.75467860189930502</v>
      </c>
      <c r="H20" s="440">
        <f t="shared" si="9"/>
        <v>0.73140000000000005</v>
      </c>
      <c r="I20" s="440">
        <f t="shared" si="8"/>
        <v>0.80265475510509487</v>
      </c>
      <c r="J20" s="440">
        <f t="shared" si="8"/>
        <v>0.75610971544725913</v>
      </c>
      <c r="K20" s="440">
        <f t="shared" si="8"/>
        <v>0.76561511433614471</v>
      </c>
      <c r="L20" s="440">
        <f t="shared" si="8"/>
        <v>0.76121624927332376</v>
      </c>
      <c r="M20" s="599">
        <f t="shared" si="10"/>
        <v>0.70850396040201602</v>
      </c>
      <c r="N20" s="599"/>
      <c r="O20" s="441">
        <f t="shared" si="2"/>
        <v>7.7343343890109897E-2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4.6600000000000003E-2</v>
      </c>
      <c r="D21" s="422">
        <f t="shared" si="8"/>
        <v>4.5368320730636499E-2</v>
      </c>
      <c r="E21" s="422">
        <f t="shared" si="8"/>
        <v>8.0657260032061001E-2</v>
      </c>
      <c r="F21" s="422">
        <f t="shared" si="8"/>
        <v>7.9480233766777972E-2</v>
      </c>
      <c r="G21" s="422">
        <f t="shared" si="8"/>
        <v>8.0044432896725679E-2</v>
      </c>
      <c r="H21" s="422">
        <f t="shared" si="9"/>
        <v>7.7600000000000002E-2</v>
      </c>
      <c r="I21" s="422">
        <f t="shared" si="8"/>
        <v>8.1410013865391095E-2</v>
      </c>
      <c r="J21" s="422">
        <f t="shared" si="8"/>
        <v>8.019017892257306E-2</v>
      </c>
      <c r="K21" s="422">
        <f t="shared" si="8"/>
        <v>8.1186747821238706E-2</v>
      </c>
      <c r="L21" s="422">
        <f t="shared" si="8"/>
        <v>8.0734460467006289E-2</v>
      </c>
      <c r="M21" s="600">
        <f t="shared" si="10"/>
        <v>7.5071656050385738E-2</v>
      </c>
      <c r="N21" s="600"/>
      <c r="O21" s="423">
        <f t="shared" si="2"/>
        <v>8.1951453129640289E-3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5.899999999999999E-3</v>
      </c>
      <c r="D22" s="440">
        <f t="shared" si="8"/>
        <v>5.7662081214920908E-3</v>
      </c>
      <c r="E22" s="440">
        <f t="shared" si="8"/>
        <v>1.0261424044581949E-2</v>
      </c>
      <c r="F22" s="440">
        <f t="shared" si="8"/>
        <v>1.0125628052013357E-2</v>
      </c>
      <c r="G22" s="440">
        <f t="shared" si="8"/>
        <v>1.018936345836916E-2</v>
      </c>
      <c r="H22" s="440">
        <f t="shared" si="9"/>
        <v>9.9000000000000008E-3</v>
      </c>
      <c r="I22" s="440">
        <f t="shared" si="8"/>
        <v>1.0381924676775896E-2</v>
      </c>
      <c r="J22" s="440">
        <f t="shared" si="8"/>
        <v>1.0207215785065085E-2</v>
      </c>
      <c r="K22" s="440">
        <f t="shared" si="8"/>
        <v>1.0325393979373697E-2</v>
      </c>
      <c r="L22" s="440">
        <f t="shared" si="8"/>
        <v>1.0270580400087742E-2</v>
      </c>
      <c r="M22" s="599">
        <f t="shared" si="10"/>
        <v>9.5523807514339715E-3</v>
      </c>
      <c r="N22" s="599"/>
      <c r="O22" s="441">
        <f t="shared" si="2"/>
        <v>1.0427790255515441E-3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0.16550000000000001</v>
      </c>
      <c r="D23" s="422">
        <f t="shared" si="8"/>
        <v>0.16214953170093988</v>
      </c>
      <c r="E23" s="422">
        <f t="shared" si="8"/>
        <v>0.24971932946670619</v>
      </c>
      <c r="F23" s="422">
        <f t="shared" si="8"/>
        <v>0.24618442078020034</v>
      </c>
      <c r="G23" s="422">
        <f t="shared" si="8"/>
        <v>0.24823178641596544</v>
      </c>
      <c r="H23" s="422">
        <f t="shared" si="9"/>
        <v>0.24279999999999999</v>
      </c>
      <c r="I23" s="422">
        <f t="shared" si="8"/>
        <v>0.2662381030540063</v>
      </c>
      <c r="J23" s="422">
        <f t="shared" si="8"/>
        <v>0.24839980032798958</v>
      </c>
      <c r="K23" s="422">
        <f t="shared" si="8"/>
        <v>0.25056024346371614</v>
      </c>
      <c r="L23" s="422">
        <f t="shared" si="8"/>
        <v>0.24988629138839441</v>
      </c>
      <c r="M23" s="600">
        <f t="shared" si="10"/>
        <v>0.23612300603292694</v>
      </c>
      <c r="N23" s="600"/>
      <c r="O23" s="423">
        <f t="shared" si="2"/>
        <v>2.5776204335694487E-2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5.5400000000000005E-2</v>
      </c>
      <c r="D24" s="440">
        <f t="shared" si="8"/>
        <v>5.4407784991223763E-2</v>
      </c>
      <c r="E24" s="440">
        <f t="shared" si="8"/>
        <v>8.0360723411093751E-2</v>
      </c>
      <c r="F24" s="440">
        <f t="shared" si="8"/>
        <v>7.9227302857382317E-2</v>
      </c>
      <c r="G24" s="440">
        <f t="shared" si="8"/>
        <v>7.992398975844428E-2</v>
      </c>
      <c r="H24" s="440">
        <f t="shared" si="9"/>
        <v>7.8399999999999997E-2</v>
      </c>
      <c r="I24" s="440">
        <f t="shared" si="8"/>
        <v>8.6055006932695549E-2</v>
      </c>
      <c r="J24" s="440">
        <f t="shared" si="8"/>
        <v>7.9947121203668536E-2</v>
      </c>
      <c r="K24" s="440">
        <f t="shared" si="8"/>
        <v>8.0544949828114137E-2</v>
      </c>
      <c r="L24" s="440">
        <f t="shared" si="8"/>
        <v>8.0406861328173124E-2</v>
      </c>
      <c r="M24" s="599">
        <f t="shared" si="10"/>
        <v>7.6342660441256316E-2</v>
      </c>
      <c r="N24" s="599"/>
      <c r="O24" s="441">
        <f t="shared" si="2"/>
        <v>8.3338936265700148E-3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0.37440000000000007</v>
      </c>
      <c r="D25" s="405">
        <f t="shared" ref="D25:L25" si="11">SUM(D26:D28)</f>
        <v>0.39042633879088434</v>
      </c>
      <c r="E25" s="405">
        <f t="shared" si="11"/>
        <v>0.48033948057310055</v>
      </c>
      <c r="F25" s="405">
        <f t="shared" si="11"/>
        <v>0.48373450805033719</v>
      </c>
      <c r="G25" s="405">
        <f t="shared" si="11"/>
        <v>0.48212929728324466</v>
      </c>
      <c r="H25" s="405">
        <f t="shared" si="11"/>
        <v>0.48929999999999996</v>
      </c>
      <c r="I25" s="405">
        <f>SUM(I26:I28)</f>
        <v>1.0856157324341544</v>
      </c>
      <c r="J25" s="405">
        <f t="shared" si="11"/>
        <v>0.48169196325469726</v>
      </c>
      <c r="K25" s="405">
        <f t="shared" si="11"/>
        <v>0.4787651505156576</v>
      </c>
      <c r="L25" s="405">
        <f t="shared" si="11"/>
        <v>0.48011272633156055</v>
      </c>
      <c r="M25" s="603">
        <f>SUM(M26:N28)</f>
        <v>0.47935807930858787</v>
      </c>
      <c r="N25" s="603"/>
      <c r="O25" s="406">
        <f t="shared" si="2"/>
        <v>5.2328792563741872E-2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0.19</v>
      </c>
      <c r="D26" s="422">
        <f t="shared" si="12"/>
        <v>0.18632741035197561</v>
      </c>
      <c r="E26" s="422">
        <f t="shared" si="12"/>
        <v>0.28394389746231286</v>
      </c>
      <c r="F26" s="422">
        <f t="shared" si="12"/>
        <v>0.27991004883221371</v>
      </c>
      <c r="G26" s="422">
        <f t="shared" si="12"/>
        <v>0.28228571582352929</v>
      </c>
      <c r="H26" s="422">
        <f t="shared" ref="H26:H29" si="13">IF(H$7 &gt; 0,(H80*H$61+H128*H$109+H176*H$157)/(SUM(H$157,H$109,H$61)),0)</f>
        <v>0.27629999999999999</v>
      </c>
      <c r="I26" s="422">
        <f t="shared" si="12"/>
        <v>0.30314733595637416</v>
      </c>
      <c r="J26" s="422">
        <f t="shared" si="12"/>
        <v>0.28244739515596701</v>
      </c>
      <c r="K26" s="422">
        <f t="shared" si="12"/>
        <v>0.28482002138808632</v>
      </c>
      <c r="L26" s="422">
        <f t="shared" si="12"/>
        <v>0.28412719551868293</v>
      </c>
      <c r="M26" s="600">
        <f>(N80*$N$61+N128*$N$109+N176*$N$157)/$M$7</f>
        <v>0.26879768817894872</v>
      </c>
      <c r="N26" s="600"/>
      <c r="O26" s="423">
        <f t="shared" si="2"/>
        <v>2.9343113370734804E-2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0.18440000000000004</v>
      </c>
      <c r="D27" s="440">
        <f t="shared" si="12"/>
        <v>0.20409892843890873</v>
      </c>
      <c r="E27" s="440">
        <f t="shared" si="12"/>
        <v>0.1963955831107877</v>
      </c>
      <c r="F27" s="440">
        <f t="shared" si="12"/>
        <v>0.20382445921812348</v>
      </c>
      <c r="G27" s="440">
        <f t="shared" si="12"/>
        <v>0.19984358145971537</v>
      </c>
      <c r="H27" s="440">
        <f t="shared" si="13"/>
        <v>0.21299999999999999</v>
      </c>
      <c r="I27" s="440">
        <f t="shared" si="12"/>
        <v>0.20966839647778018</v>
      </c>
      <c r="J27" s="440">
        <f t="shared" si="12"/>
        <v>0.19924456809873026</v>
      </c>
      <c r="K27" s="440">
        <f t="shared" si="12"/>
        <v>0.19394512912757125</v>
      </c>
      <c r="L27" s="440">
        <f t="shared" si="12"/>
        <v>0.19598553081287765</v>
      </c>
      <c r="M27" s="599">
        <f>(N81*$N$61+N129*$N$109+N177*$N$157)/$M$7</f>
        <v>0.19892787082686283</v>
      </c>
      <c r="N27" s="599"/>
      <c r="O27" s="441">
        <f t="shared" si="2"/>
        <v>2.1715823174734694E-2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1.1632520302776261E-2</v>
      </c>
      <c r="N28" s="600"/>
      <c r="O28" s="423">
        <f t="shared" si="2"/>
        <v>1.2698560182723708E-3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1.1632520302776261E-2</v>
      </c>
      <c r="N29" s="599"/>
      <c r="O29" s="441">
        <f t="shared" si="2"/>
        <v>1.2698560182723708E-3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0.42646784034853807</v>
      </c>
      <c r="D38" s="405">
        <f t="shared" si="21"/>
        <v>0.4630660220533328</v>
      </c>
      <c r="E38" s="405">
        <f t="shared" si="21"/>
        <v>0.64741518549446031</v>
      </c>
      <c r="F38" s="405">
        <f t="shared" si="21"/>
        <v>0.73176116248752066</v>
      </c>
      <c r="G38" s="405">
        <f t="shared" si="21"/>
        <v>0.73437425490072661</v>
      </c>
      <c r="H38" s="405">
        <f t="shared" si="21"/>
        <v>0.73338423205592873</v>
      </c>
      <c r="I38" s="405">
        <f t="shared" si="21"/>
        <v>0.85021047626360469</v>
      </c>
      <c r="J38" s="405">
        <f t="shared" si="21"/>
        <v>0.84297682158173637</v>
      </c>
      <c r="K38" s="405">
        <f t="shared" si="21"/>
        <v>0.89666401676468621</v>
      </c>
      <c r="L38" s="405">
        <f t="shared" si="21"/>
        <v>1.005456833766919</v>
      </c>
      <c r="M38" s="603">
        <f t="shared" si="20"/>
        <v>0.71659925956136827</v>
      </c>
      <c r="N38" s="603"/>
      <c r="O38" s="406">
        <f t="shared" si="2"/>
        <v>7.8227061613324642E-2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5.0132581035000001</v>
      </c>
      <c r="D40" s="434">
        <f t="shared" si="24"/>
        <v>5.4434807689534583</v>
      </c>
      <c r="E40" s="434">
        <f t="shared" si="24"/>
        <v>7.6105607924773162</v>
      </c>
      <c r="F40" s="434">
        <f t="shared" si="24"/>
        <v>8.6020731942389688</v>
      </c>
      <c r="G40" s="434">
        <f t="shared" si="24"/>
        <v>8.6327908837721203</v>
      </c>
      <c r="H40" s="434">
        <f t="shared" si="23"/>
        <v>8.6211528665999992</v>
      </c>
      <c r="I40" s="434">
        <f t="shared" si="24"/>
        <v>9.9944806068510452</v>
      </c>
      <c r="J40" s="434">
        <f t="shared" si="24"/>
        <v>9.9094468140985583</v>
      </c>
      <c r="K40" s="434">
        <f t="shared" si="24"/>
        <v>10.540555987735534</v>
      </c>
      <c r="L40" s="434">
        <f t="shared" si="24"/>
        <v>11.819448367975255</v>
      </c>
      <c r="M40" s="597">
        <f t="shared" si="20"/>
        <v>8.4238404518898786</v>
      </c>
      <c r="N40" s="597"/>
      <c r="O40" s="435">
        <f t="shared" si="2"/>
        <v>0.91958270575686074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0.10444120607021552</v>
      </c>
      <c r="D41" s="427">
        <f t="shared" si="25"/>
        <v>0.1134040348596074</v>
      </c>
      <c r="E41" s="427">
        <f t="shared" si="25"/>
        <v>0.15855081298967993</v>
      </c>
      <c r="F41" s="427">
        <f t="shared" si="25"/>
        <v>0.17920699085558048</v>
      </c>
      <c r="G41" s="427">
        <f t="shared" si="25"/>
        <v>0.17984693248162456</v>
      </c>
      <c r="H41" s="427">
        <f t="shared" si="23"/>
        <v>0.1796044776698778</v>
      </c>
      <c r="I41" s="427">
        <f t="shared" si="25"/>
        <v>0.20821501448252783</v>
      </c>
      <c r="J41" s="427">
        <f t="shared" si="25"/>
        <v>0.2064435054781153</v>
      </c>
      <c r="K41" s="427">
        <f t="shared" si="25"/>
        <v>0.21959140289249435</v>
      </c>
      <c r="L41" s="427">
        <f t="shared" si="25"/>
        <v>0.24623456785002848</v>
      </c>
      <c r="M41" s="598">
        <f t="shared" si="20"/>
        <v>0.17549386813422183</v>
      </c>
      <c r="N41" s="598"/>
      <c r="O41" s="428">
        <f t="shared" si="2"/>
        <v>1.9157666509032677E-2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0.10444120607021552</v>
      </c>
      <c r="D42" s="440">
        <f t="shared" si="26"/>
        <v>0.1134040348596074</v>
      </c>
      <c r="E42" s="440">
        <f t="shared" si="26"/>
        <v>0.15855081298967993</v>
      </c>
      <c r="F42" s="440">
        <f t="shared" si="26"/>
        <v>0.17920699085558048</v>
      </c>
      <c r="G42" s="440">
        <f t="shared" si="26"/>
        <v>0.17984693248162456</v>
      </c>
      <c r="H42" s="440">
        <f t="shared" si="23"/>
        <v>0.1796044776698778</v>
      </c>
      <c r="I42" s="440">
        <f t="shared" si="26"/>
        <v>0.20821501448252783</v>
      </c>
      <c r="J42" s="440">
        <f t="shared" si="26"/>
        <v>0.2064435054781153</v>
      </c>
      <c r="K42" s="440">
        <f t="shared" si="26"/>
        <v>0.21959140289249435</v>
      </c>
      <c r="L42" s="440">
        <f t="shared" si="26"/>
        <v>0.24623456785002848</v>
      </c>
      <c r="M42" s="599">
        <f t="shared" si="20"/>
        <v>0.17549386813422183</v>
      </c>
      <c r="N42" s="599"/>
      <c r="O42" s="441">
        <f t="shared" si="2"/>
        <v>1.9157666509032677E-2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0.32202663427832257</v>
      </c>
      <c r="D43" s="427">
        <f t="shared" ref="D43:L43" si="27">SUM(D44,D45)</f>
        <v>0.34966198719372543</v>
      </c>
      <c r="E43" s="427">
        <f t="shared" si="27"/>
        <v>0.48886437250478043</v>
      </c>
      <c r="F43" s="427">
        <f t="shared" si="27"/>
        <v>0.55255417163194021</v>
      </c>
      <c r="G43" s="427">
        <f t="shared" si="27"/>
        <v>0.55452732241910208</v>
      </c>
      <c r="H43" s="427">
        <f t="shared" si="23"/>
        <v>0.55377975438605098</v>
      </c>
      <c r="I43" s="427">
        <f t="shared" si="27"/>
        <v>0.6419954617810768</v>
      </c>
      <c r="J43" s="427">
        <f t="shared" si="27"/>
        <v>0.63653331610362107</v>
      </c>
      <c r="K43" s="427">
        <f t="shared" si="27"/>
        <v>0.67707261387219186</v>
      </c>
      <c r="L43" s="427">
        <f t="shared" si="27"/>
        <v>0.75922226591689057</v>
      </c>
      <c r="M43" s="598">
        <f t="shared" si="20"/>
        <v>0.54110539142714642</v>
      </c>
      <c r="N43" s="598"/>
      <c r="O43" s="428">
        <f t="shared" si="2"/>
        <v>5.9069395104291954E-2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0.10444120607021552</v>
      </c>
      <c r="D44" s="440">
        <f t="shared" si="28"/>
        <v>0.1134040348596074</v>
      </c>
      <c r="E44" s="440">
        <f t="shared" si="28"/>
        <v>0.15855081298967993</v>
      </c>
      <c r="F44" s="440">
        <f t="shared" si="28"/>
        <v>0.17920699085558048</v>
      </c>
      <c r="G44" s="440">
        <f t="shared" si="28"/>
        <v>0.17984693248162456</v>
      </c>
      <c r="H44" s="440">
        <f t="shared" si="23"/>
        <v>0.1796044776698778</v>
      </c>
      <c r="I44" s="440">
        <f t="shared" si="28"/>
        <v>0.20821501448252783</v>
      </c>
      <c r="J44" s="440">
        <f t="shared" si="28"/>
        <v>0.2064435054781153</v>
      </c>
      <c r="K44" s="440">
        <f t="shared" si="28"/>
        <v>0.21959140289249435</v>
      </c>
      <c r="L44" s="440">
        <f t="shared" si="28"/>
        <v>0.24623456785002848</v>
      </c>
      <c r="M44" s="599">
        <f t="shared" si="20"/>
        <v>0.17549386813422183</v>
      </c>
      <c r="N44" s="599"/>
      <c r="O44" s="441">
        <f t="shared" si="2"/>
        <v>1.9157666509032677E-2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0.21758542820810703</v>
      </c>
      <c r="D45" s="422">
        <f t="shared" si="28"/>
        <v>0.236257952334118</v>
      </c>
      <c r="E45" s="422">
        <f t="shared" si="28"/>
        <v>0.3303135595151005</v>
      </c>
      <c r="F45" s="422">
        <f t="shared" si="28"/>
        <v>0.37334718077635975</v>
      </c>
      <c r="G45" s="422">
        <f t="shared" si="28"/>
        <v>0.37468038993747754</v>
      </c>
      <c r="H45" s="422">
        <f t="shared" si="23"/>
        <v>0.37417527671617318</v>
      </c>
      <c r="I45" s="422">
        <f t="shared" si="28"/>
        <v>0.43378044729854903</v>
      </c>
      <c r="J45" s="422">
        <f t="shared" si="28"/>
        <v>0.43008981062550578</v>
      </c>
      <c r="K45" s="422">
        <f t="shared" si="28"/>
        <v>0.45748121097969757</v>
      </c>
      <c r="L45" s="422">
        <f t="shared" si="28"/>
        <v>0.51298769806686206</v>
      </c>
      <c r="M45" s="600">
        <f t="shared" si="20"/>
        <v>0.36561152329292457</v>
      </c>
      <c r="N45" s="600"/>
      <c r="O45" s="423">
        <f t="shared" si="2"/>
        <v>3.9911728595259273E-2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2.1000000000000001E-2</v>
      </c>
      <c r="D46" s="446">
        <f t="shared" si="28"/>
        <v>1.9689066444076982E-2</v>
      </c>
      <c r="E46" s="446">
        <f t="shared" si="28"/>
        <v>2.0234435509044298E-2</v>
      </c>
      <c r="F46" s="446">
        <f t="shared" si="28"/>
        <v>1.9827302857382306E-2</v>
      </c>
      <c r="G46" s="446">
        <f t="shared" si="28"/>
        <v>1.9994857860054914E-2</v>
      </c>
      <c r="H46" s="446">
        <f t="shared" si="23"/>
        <v>1.9E-2</v>
      </c>
      <c r="I46" s="446">
        <f t="shared" si="28"/>
        <v>1.9300390481511623E-2</v>
      </c>
      <c r="J46" s="446">
        <f t="shared" si="28"/>
        <v>2.0066363117843891E-2</v>
      </c>
      <c r="K46" s="446">
        <f t="shared" si="28"/>
        <v>2.0476181938121091E-2</v>
      </c>
      <c r="L46" s="446">
        <f t="shared" si="28"/>
        <v>2.0266213867771516E-2</v>
      </c>
      <c r="M46" s="601">
        <f t="shared" si="20"/>
        <v>2.0063633331267774E-2</v>
      </c>
      <c r="N46" s="601"/>
      <c r="O46" s="448">
        <f t="shared" si="2"/>
        <v>2.1902326298145263E-3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5.460725943848538</v>
      </c>
      <c r="D47" s="410">
        <f t="shared" si="29"/>
        <v>5.9262358574508678</v>
      </c>
      <c r="E47" s="410">
        <f t="shared" si="29"/>
        <v>8.2782104134808208</v>
      </c>
      <c r="F47" s="410">
        <f t="shared" si="29"/>
        <v>9.3536616595838744</v>
      </c>
      <c r="G47" s="410">
        <f t="shared" si="29"/>
        <v>9.3871599965329011</v>
      </c>
      <c r="H47" s="410">
        <f t="shared" si="29"/>
        <v>9.3735370986559285</v>
      </c>
      <c r="I47" s="410">
        <f t="shared" si="29"/>
        <v>10.863991473596162</v>
      </c>
      <c r="J47" s="410">
        <f t="shared" si="29"/>
        <v>10.772489998798138</v>
      </c>
      <c r="K47" s="410">
        <f t="shared" si="29"/>
        <v>11.457696186438344</v>
      </c>
      <c r="L47" s="410">
        <f t="shared" si="29"/>
        <v>12.845171415609945</v>
      </c>
      <c r="M47" s="602">
        <f t="shared" si="20"/>
        <v>9.1605033447825157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83</v>
      </c>
      <c r="F59" s="1">
        <v>2</v>
      </c>
      <c r="G59" s="1">
        <v>66</v>
      </c>
      <c r="H59" s="1">
        <v>6</v>
      </c>
      <c r="I59" s="1">
        <v>13</v>
      </c>
      <c r="J59" s="1">
        <v>48</v>
      </c>
      <c r="K59" s="1">
        <v>0</v>
      </c>
      <c r="L59" s="1">
        <v>28</v>
      </c>
      <c r="N59" s="1">
        <f>SUM(C59:L59)</f>
        <v>300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521921.33</v>
      </c>
      <c r="E61" s="505">
        <v>547573.48</v>
      </c>
      <c r="F61" s="505">
        <v>6980.97</v>
      </c>
      <c r="G61" s="505">
        <v>411412.69</v>
      </c>
      <c r="H61" s="505">
        <v>44753.37</v>
      </c>
      <c r="I61" s="503">
        <v>94572.66</v>
      </c>
      <c r="J61" s="505">
        <v>283617.15999999997</v>
      </c>
      <c r="K61" s="504">
        <v>0</v>
      </c>
      <c r="L61" s="505">
        <v>159275.67000000001</v>
      </c>
      <c r="M61" s="342"/>
      <c r="N61" s="344">
        <f>SUM(C61:L61)</f>
        <v>2070107.3299999998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1.773944</v>
      </c>
      <c r="E63" s="354">
        <f t="shared" si="30"/>
        <v>2.1301079999999999</v>
      </c>
      <c r="F63" s="354">
        <f t="shared" si="30"/>
        <v>3.3070880000000002</v>
      </c>
      <c r="G63" s="354">
        <f t="shared" si="30"/>
        <v>3.0682639999999997</v>
      </c>
      <c r="H63" s="354">
        <f t="shared" si="30"/>
        <v>3.2665639999999998</v>
      </c>
      <c r="I63" s="354">
        <f t="shared" si="30"/>
        <v>3.3134320000000002</v>
      </c>
      <c r="J63" s="354">
        <f t="shared" si="30"/>
        <v>4.4065760000000003</v>
      </c>
      <c r="K63" s="354"/>
      <c r="L63" s="354">
        <f t="shared" si="30"/>
        <v>5.7561520000000002</v>
      </c>
      <c r="M63" s="351"/>
      <c r="N63" s="352">
        <f>(C63*$C$61+D63*$D$61+E63*$E$61+F63*$F$61+G63*$G$61+H63*$H$61+I63*$I$61+J63*$J$61+K63*$K$61+L63*$L$61)/$N$61</f>
        <v>2.9002383428605509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1.2585999999999999</v>
      </c>
      <c r="E64" s="34">
        <v>1.4501999999999999</v>
      </c>
      <c r="F64" s="34">
        <v>2.0722</v>
      </c>
      <c r="G64" s="34">
        <v>2.1791</v>
      </c>
      <c r="H64" s="34">
        <v>2.1791</v>
      </c>
      <c r="I64" s="34">
        <v>1.5571999999999999</v>
      </c>
      <c r="J64" s="34">
        <v>3.0344000000000002</v>
      </c>
      <c r="K64" s="34">
        <v>0</v>
      </c>
      <c r="L64" s="34">
        <v>3.5688</v>
      </c>
      <c r="M64" s="34"/>
      <c r="N64" s="89">
        <f t="shared" ref="N64:N101" si="31">(C64*$C$61+D64*$D$61+E64*$E$61+F64*$F$61+G64*$G$61+H64*$H$61+I64*$I$61+J64*$J$61+K64*$K$61+L64*$L$61)/$N$61</f>
        <v>1.9495501914705071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5.0344E-2</v>
      </c>
      <c r="E65" s="39">
        <f t="shared" si="32"/>
        <v>5.8007999999999997E-2</v>
      </c>
      <c r="F65" s="39">
        <f t="shared" si="32"/>
        <v>8.2888000000000003E-2</v>
      </c>
      <c r="G65" s="39">
        <f t="shared" si="32"/>
        <v>8.7164000000000005E-2</v>
      </c>
      <c r="H65" s="39">
        <f t="shared" si="32"/>
        <v>8.7164000000000005E-2</v>
      </c>
      <c r="I65" s="39">
        <f>0.06*I64</f>
        <v>9.3431999999999987E-2</v>
      </c>
      <c r="J65" s="39">
        <f t="shared" si="32"/>
        <v>0.12137600000000001</v>
      </c>
      <c r="K65" s="39"/>
      <c r="L65" s="39">
        <f t="shared" si="32"/>
        <v>0.14275199999999999</v>
      </c>
      <c r="M65" s="34"/>
      <c r="N65" s="89">
        <f t="shared" si="31"/>
        <v>7.9404818389624279E-2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6.2899999999999998E-2</v>
      </c>
      <c r="E66" s="34">
        <v>3.9300000000000002E-2</v>
      </c>
      <c r="F66" s="34">
        <v>0</v>
      </c>
      <c r="G66" s="34">
        <v>5.0000000000000001E-3</v>
      </c>
      <c r="H66" s="34">
        <v>0</v>
      </c>
      <c r="I66" s="34">
        <v>7.7899999999999997E-2</v>
      </c>
      <c r="J66" s="34">
        <v>5.4199999999999998E-2</v>
      </c>
      <c r="K66" s="34">
        <v>0</v>
      </c>
      <c r="L66" s="34">
        <v>0.14660000000000001</v>
      </c>
      <c r="M66" s="34"/>
      <c r="N66" s="89">
        <f t="shared" si="31"/>
        <v>4.9511745064445521E-2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0.2332415499064969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0.23730000000000001</v>
      </c>
      <c r="E68" s="34">
        <v>0.36820000000000003</v>
      </c>
      <c r="F68" s="34">
        <v>0.89339999999999997</v>
      </c>
      <c r="G68" s="34">
        <v>0.54710000000000003</v>
      </c>
      <c r="H68" s="34">
        <v>0.75039999999999996</v>
      </c>
      <c r="I68" s="34">
        <v>0.94440000000000002</v>
      </c>
      <c r="J68" s="34">
        <v>0.89980000000000004</v>
      </c>
      <c r="K68" s="34">
        <v>0</v>
      </c>
      <c r="L68" s="34">
        <v>1.5476000000000001</v>
      </c>
      <c r="M68" s="34"/>
      <c r="N68" s="89">
        <f t="shared" si="31"/>
        <v>0.57068551351586205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1.7844524513615439E-2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3.2697788945999999</v>
      </c>
      <c r="E70" s="354">
        <f t="shared" si="33"/>
        <v>4.8652888666000003</v>
      </c>
      <c r="F70" s="354">
        <f t="shared" si="33"/>
        <v>4.8652888666000003</v>
      </c>
      <c r="G70" s="354">
        <f t="shared" si="33"/>
        <v>4.8652888666000003</v>
      </c>
      <c r="H70" s="354">
        <f t="shared" si="33"/>
        <v>4.8652888666000003</v>
      </c>
      <c r="I70" s="354">
        <f t="shared" si="33"/>
        <v>5.3127089338999998</v>
      </c>
      <c r="J70" s="354">
        <f t="shared" si="33"/>
        <v>4.8652888666000003</v>
      </c>
      <c r="K70" s="354"/>
      <c r="L70" s="354">
        <f>SUM(L71:L73,L77:L78)</f>
        <v>4.8652888666000003</v>
      </c>
      <c r="M70" s="351"/>
      <c r="N70" s="352">
        <f t="shared" si="31"/>
        <v>4.4834647122395772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1.8122</v>
      </c>
      <c r="E71" s="34">
        <v>2.6162000000000001</v>
      </c>
      <c r="F71" s="34">
        <v>2.6162000000000001</v>
      </c>
      <c r="G71" s="34">
        <v>2.6162000000000001</v>
      </c>
      <c r="H71" s="34">
        <v>2.6162000000000001</v>
      </c>
      <c r="I71" s="34">
        <v>2.8622999999999998</v>
      </c>
      <c r="J71" s="34">
        <v>2.6162000000000001</v>
      </c>
      <c r="K71" s="34">
        <v>0</v>
      </c>
      <c r="L71" s="34">
        <v>2.6162000000000001</v>
      </c>
      <c r="M71" s="39"/>
      <c r="N71" s="89">
        <f t="shared" si="31"/>
        <v>2.4247362957030836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0.7681788946</v>
      </c>
      <c r="E72" s="39">
        <f t="shared" ref="E72:J72" si="34">E71*0.423893</f>
        <v>1.1089888666000001</v>
      </c>
      <c r="F72" s="39">
        <f t="shared" si="34"/>
        <v>1.1089888666000001</v>
      </c>
      <c r="G72" s="39">
        <f t="shared" si="34"/>
        <v>1.1089888666000001</v>
      </c>
      <c r="H72" s="39">
        <f t="shared" si="34"/>
        <v>1.1089888666000001</v>
      </c>
      <c r="I72" s="39">
        <f t="shared" si="34"/>
        <v>1.2133089339000001</v>
      </c>
      <c r="J72" s="39">
        <f t="shared" si="34"/>
        <v>1.1089888666000001</v>
      </c>
      <c r="K72" s="39"/>
      <c r="L72" s="39">
        <f t="shared" ref="L72" si="35">L71*0.423893</f>
        <v>1.1089888666000001</v>
      </c>
      <c r="M72" s="39"/>
      <c r="N72" s="89">
        <f t="shared" si="31"/>
        <v>1.0278287425944672</v>
      </c>
    </row>
    <row r="73" spans="1:14" x14ac:dyDescent="0.3">
      <c r="A73" s="280" t="s">
        <v>8</v>
      </c>
      <c r="B73" s="1" t="s">
        <v>35</v>
      </c>
      <c r="C73" s="43">
        <f t="shared" ref="C73:J73" si="36">SUM(C74:C76)</f>
        <v>0</v>
      </c>
      <c r="D73" s="43">
        <f t="shared" ref="D73" si="37">SUM(D74:D76)</f>
        <v>0.47359999999999997</v>
      </c>
      <c r="E73" s="43">
        <f t="shared" si="36"/>
        <v>0.81890000000000007</v>
      </c>
      <c r="F73" s="43">
        <f t="shared" ref="F73:H73" si="38">SUM(F74:F76)</f>
        <v>0.81890000000000007</v>
      </c>
      <c r="G73" s="43">
        <f t="shared" si="38"/>
        <v>0.81890000000000007</v>
      </c>
      <c r="H73" s="43">
        <f t="shared" si="38"/>
        <v>0.81890000000000007</v>
      </c>
      <c r="I73" s="43">
        <f t="shared" si="36"/>
        <v>0.88649999999999995</v>
      </c>
      <c r="J73" s="43">
        <f t="shared" si="36"/>
        <v>0.81890000000000007</v>
      </c>
      <c r="K73" s="43"/>
      <c r="L73" s="43">
        <f t="shared" ref="L73" si="39">SUM(L74:L76)</f>
        <v>0.81890000000000007</v>
      </c>
      <c r="M73" s="43"/>
      <c r="N73" s="75">
        <f t="shared" si="31"/>
        <v>0.73493028455872389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0.42299999999999999</v>
      </c>
      <c r="E74" s="34">
        <v>0.73140000000000005</v>
      </c>
      <c r="F74" s="34">
        <v>0.73140000000000005</v>
      </c>
      <c r="G74" s="34">
        <v>0.73140000000000005</v>
      </c>
      <c r="H74" s="34">
        <v>0.73140000000000005</v>
      </c>
      <c r="I74" s="34">
        <v>0.79549999999999998</v>
      </c>
      <c r="J74" s="34">
        <v>0.73140000000000005</v>
      </c>
      <c r="K74" s="34">
        <v>0</v>
      </c>
      <c r="L74" s="34">
        <v>0.73140000000000005</v>
      </c>
      <c r="M74" s="39"/>
      <c r="N74" s="89">
        <f t="shared" si="31"/>
        <v>0.6565737200186621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4.4900000000000002E-2</v>
      </c>
      <c r="E75" s="34">
        <v>7.7600000000000002E-2</v>
      </c>
      <c r="F75" s="34">
        <v>7.7600000000000002E-2</v>
      </c>
      <c r="G75" s="34">
        <v>7.7600000000000002E-2</v>
      </c>
      <c r="H75" s="34">
        <v>7.7600000000000002E-2</v>
      </c>
      <c r="I75" s="34">
        <v>8.0699999999999994E-2</v>
      </c>
      <c r="J75" s="34">
        <v>7.7600000000000002E-2</v>
      </c>
      <c r="K75" s="34">
        <v>0</v>
      </c>
      <c r="L75" s="34">
        <v>7.7600000000000002E-2</v>
      </c>
      <c r="M75" s="39"/>
      <c r="N75" s="89">
        <f t="shared" si="31"/>
        <v>6.9497206486873325E-2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5.7000000000000002E-3</v>
      </c>
      <c r="E76" s="34">
        <v>9.9000000000000008E-3</v>
      </c>
      <c r="F76" s="34">
        <v>9.9000000000000008E-3</v>
      </c>
      <c r="G76" s="34">
        <v>9.9000000000000008E-3</v>
      </c>
      <c r="H76" s="34">
        <v>9.9000000000000008E-3</v>
      </c>
      <c r="I76" s="34">
        <v>1.03E-2</v>
      </c>
      <c r="J76" s="34">
        <v>9.9000000000000008E-3</v>
      </c>
      <c r="K76" s="34">
        <v>0</v>
      </c>
      <c r="L76" s="34">
        <v>9.9000000000000008E-3</v>
      </c>
      <c r="M76" s="39"/>
      <c r="N76" s="89">
        <f t="shared" si="31"/>
        <v>8.8593580531884791E-3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0.1615</v>
      </c>
      <c r="E77" s="34">
        <v>0.24279999999999999</v>
      </c>
      <c r="F77" s="34">
        <v>0.24279999999999999</v>
      </c>
      <c r="G77" s="34">
        <v>0.24279999999999999</v>
      </c>
      <c r="H77" s="34">
        <v>0.24279999999999999</v>
      </c>
      <c r="I77" s="34">
        <v>0.26490000000000002</v>
      </c>
      <c r="J77" s="34">
        <v>0.24279999999999999</v>
      </c>
      <c r="K77" s="34">
        <v>0</v>
      </c>
      <c r="L77" s="34">
        <v>0.24279999999999999</v>
      </c>
      <c r="M77" s="39"/>
      <c r="N77" s="89">
        <f t="shared" si="31"/>
        <v>0.22331204990274586</v>
      </c>
    </row>
    <row r="78" spans="1:14" x14ac:dyDescent="0.3">
      <c r="A78" s="595"/>
      <c r="B78" t="s">
        <v>117</v>
      </c>
      <c r="C78" s="34">
        <v>0</v>
      </c>
      <c r="D78" s="34">
        <v>5.4300000000000001E-2</v>
      </c>
      <c r="E78" s="34">
        <v>7.8399999999999997E-2</v>
      </c>
      <c r="F78" s="34">
        <v>7.8399999999999997E-2</v>
      </c>
      <c r="G78" s="34">
        <v>7.8399999999999997E-2</v>
      </c>
      <c r="H78" s="34">
        <v>7.8399999999999997E-2</v>
      </c>
      <c r="I78" s="34">
        <v>8.5699999999999998E-2</v>
      </c>
      <c r="J78" s="34">
        <v>7.8399999999999997E-2</v>
      </c>
      <c r="K78" s="34">
        <v>0</v>
      </c>
      <c r="L78" s="34">
        <v>7.8399999999999997E-2</v>
      </c>
      <c r="M78" s="39"/>
      <c r="N78" s="89">
        <f t="shared" si="31"/>
        <v>7.2657339480557276E-2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0.3987</v>
      </c>
      <c r="E79" s="354">
        <f t="shared" ref="E79:J79" si="40">SUM(E80:E82)</f>
        <v>0.48929999999999996</v>
      </c>
      <c r="F79" s="354">
        <f t="shared" si="40"/>
        <v>0.48929999999999996</v>
      </c>
      <c r="G79" s="354">
        <f t="shared" si="40"/>
        <v>0.48929999999999996</v>
      </c>
      <c r="H79" s="354">
        <f t="shared" si="40"/>
        <v>0.48929999999999996</v>
      </c>
      <c r="I79" s="354">
        <f t="shared" si="40"/>
        <v>1.0874999999999999</v>
      </c>
      <c r="J79" s="354">
        <f t="shared" si="40"/>
        <v>0.48929999999999996</v>
      </c>
      <c r="K79" s="354"/>
      <c r="L79" s="354">
        <f t="shared" ref="L79" si="41">SUM(L80:L82)</f>
        <v>0.48929999999999996</v>
      </c>
      <c r="M79" s="354"/>
      <c r="N79" s="352">
        <f t="shared" si="31"/>
        <v>0.49378638221767956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0.1857</v>
      </c>
      <c r="E80" s="34">
        <v>0.27629999999999999</v>
      </c>
      <c r="F80" s="34">
        <v>0.27629999999999999</v>
      </c>
      <c r="G80" s="34">
        <v>0.27629999999999999</v>
      </c>
      <c r="H80" s="34">
        <v>0.27629999999999999</v>
      </c>
      <c r="I80" s="34">
        <v>0.30170000000000002</v>
      </c>
      <c r="J80" s="34">
        <v>0.27629999999999999</v>
      </c>
      <c r="K80" s="34">
        <v>0</v>
      </c>
      <c r="L80" s="34">
        <v>0.27629999999999999</v>
      </c>
      <c r="M80" s="39"/>
      <c r="N80" s="89">
        <f t="shared" si="31"/>
        <v>0.25461806772357065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0.21299999999999999</v>
      </c>
      <c r="E81" s="34">
        <v>0.21299999999999999</v>
      </c>
      <c r="F81" s="34">
        <v>0.21299999999999999</v>
      </c>
      <c r="G81" s="34">
        <v>0.21299999999999999</v>
      </c>
      <c r="H81" s="34">
        <v>0.21299999999999999</v>
      </c>
      <c r="I81" s="34">
        <v>0.21299999999999999</v>
      </c>
      <c r="J81" s="34">
        <v>0.21299999999999999</v>
      </c>
      <c r="K81" s="34">
        <v>0</v>
      </c>
      <c r="L81" s="34">
        <v>0.21299999999999999</v>
      </c>
      <c r="M81" s="39"/>
      <c r="N81" s="89">
        <f t="shared" si="31"/>
        <v>0.21299999999999999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2.6168314494108863E-2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2.6168314494108863E-2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2">SUM(E85:E86)</f>
        <v>0</v>
      </c>
      <c r="F84" s="354">
        <f t="shared" si="42"/>
        <v>0</v>
      </c>
      <c r="G84" s="354">
        <f t="shared" si="42"/>
        <v>0</v>
      </c>
      <c r="H84" s="354">
        <f t="shared" si="42"/>
        <v>0</v>
      </c>
      <c r="I84" s="354">
        <f t="shared" si="42"/>
        <v>0</v>
      </c>
      <c r="J84" s="354">
        <f t="shared" si="42"/>
        <v>0</v>
      </c>
      <c r="K84" s="354"/>
      <c r="L84" s="354">
        <f t="shared" si="42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3">SUM(E88:E91)</f>
        <v>0</v>
      </c>
      <c r="F87" s="354">
        <f t="shared" si="43"/>
        <v>0</v>
      </c>
      <c r="G87" s="354">
        <f t="shared" si="43"/>
        <v>0</v>
      </c>
      <c r="H87" s="354">
        <f t="shared" si="43"/>
        <v>0</v>
      </c>
      <c r="I87" s="354">
        <f t="shared" si="43"/>
        <v>0</v>
      </c>
      <c r="J87" s="354">
        <f t="shared" si="43"/>
        <v>0</v>
      </c>
      <c r="K87" s="354"/>
      <c r="L87" s="354">
        <f t="shared" si="43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4">SUM(C95,C97)</f>
        <v>0</v>
      </c>
      <c r="D92" s="354">
        <f t="shared" si="44"/>
        <v>0.46297603079783278</v>
      </c>
      <c r="E92" s="354">
        <f t="shared" si="44"/>
        <v>0.63670819304792881</v>
      </c>
      <c r="F92" s="354">
        <f t="shared" si="44"/>
        <v>0.73683152768792892</v>
      </c>
      <c r="G92" s="354">
        <f t="shared" si="44"/>
        <v>0.71651524765592889</v>
      </c>
      <c r="H92" s="354">
        <f t="shared" si="44"/>
        <v>0.73338423205592873</v>
      </c>
      <c r="I92" s="354">
        <f t="shared" si="44"/>
        <v>0.8263200069650054</v>
      </c>
      <c r="J92" s="354">
        <f t="shared" si="44"/>
        <v>0.83036277287192894</v>
      </c>
      <c r="K92" s="354"/>
      <c r="L92" s="354">
        <f>SUM(L95,L97)</f>
        <v>0.94516850403992891</v>
      </c>
      <c r="M92" s="354"/>
      <c r="N92" s="352">
        <f t="shared" si="31"/>
        <v>0.67012227145375136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5">SUM(C87,C84,C79,C70,C63)+C93</f>
        <v>0</v>
      </c>
      <c r="D94" s="360">
        <f t="shared" si="45"/>
        <v>5.4424228945999999</v>
      </c>
      <c r="E94" s="360">
        <f t="shared" si="45"/>
        <v>7.4846968666000002</v>
      </c>
      <c r="F94" s="360">
        <f t="shared" si="45"/>
        <v>8.6616768666000006</v>
      </c>
      <c r="G94" s="360">
        <f t="shared" si="45"/>
        <v>8.4228528665999995</v>
      </c>
      <c r="H94" s="360">
        <f t="shared" si="45"/>
        <v>8.6211528665999992</v>
      </c>
      <c r="I94" s="360">
        <f t="shared" si="45"/>
        <v>9.7136409339000007</v>
      </c>
      <c r="J94" s="360">
        <f t="shared" si="45"/>
        <v>9.7611648666000015</v>
      </c>
      <c r="K94" s="360">
        <f t="shared" si="45"/>
        <v>0</v>
      </c>
      <c r="L94" s="360">
        <f t="shared" si="45"/>
        <v>11.1107408666</v>
      </c>
      <c r="M94" s="361"/>
      <c r="N94" s="455">
        <f t="shared" si="31"/>
        <v>7.8774894373178102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6">SUM(C96:C96)</f>
        <v>0</v>
      </c>
      <c r="D95" s="354">
        <f t="shared" si="46"/>
        <v>0.1133819961632018</v>
      </c>
      <c r="E95" s="354">
        <f t="shared" si="46"/>
        <v>0.1559286898218778</v>
      </c>
      <c r="F95" s="354">
        <f t="shared" si="46"/>
        <v>0.18044871416187783</v>
      </c>
      <c r="G95" s="354">
        <f t="shared" si="46"/>
        <v>0.1754732937698778</v>
      </c>
      <c r="H95" s="354">
        <f t="shared" si="46"/>
        <v>0.1796044776698778</v>
      </c>
      <c r="I95" s="354">
        <f t="shared" si="46"/>
        <v>0.20236428157593872</v>
      </c>
      <c r="J95" s="354">
        <f t="shared" si="46"/>
        <v>0.20335434766587784</v>
      </c>
      <c r="K95" s="354"/>
      <c r="L95" s="354">
        <f>SUM(L96:L96)</f>
        <v>0.23147006447387783</v>
      </c>
      <c r="M95" s="354"/>
      <c r="N95" s="352">
        <f t="shared" si="31"/>
        <v>0.1641117374476419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7">0.020833*D94</f>
        <v>0.1133819961632018</v>
      </c>
      <c r="E96" s="246">
        <f t="shared" si="47"/>
        <v>0.1559286898218778</v>
      </c>
      <c r="F96" s="246">
        <f t="shared" si="47"/>
        <v>0.18044871416187783</v>
      </c>
      <c r="G96" s="246">
        <f t="shared" si="47"/>
        <v>0.1754732937698778</v>
      </c>
      <c r="H96" s="246">
        <f t="shared" si="47"/>
        <v>0.1796044776698778</v>
      </c>
      <c r="I96" s="246">
        <f t="shared" si="47"/>
        <v>0.20236428157593872</v>
      </c>
      <c r="J96" s="246">
        <f t="shared" si="47"/>
        <v>0.20335434766587784</v>
      </c>
      <c r="K96" s="34"/>
      <c r="L96" s="246">
        <f t="shared" si="47"/>
        <v>0.23147006447387783</v>
      </c>
      <c r="M96" s="39"/>
      <c r="N96" s="246">
        <f t="shared" si="31"/>
        <v>0.1641117374476419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8">SUM(D98,D99)</f>
        <v>0.34959403463463101</v>
      </c>
      <c r="E97" s="354">
        <f t="shared" si="48"/>
        <v>0.48077950322605101</v>
      </c>
      <c r="F97" s="354">
        <f t="shared" si="48"/>
        <v>0.55638281352605112</v>
      </c>
      <c r="G97" s="354">
        <f t="shared" si="48"/>
        <v>0.54104195388605103</v>
      </c>
      <c r="H97" s="354">
        <f t="shared" si="48"/>
        <v>0.55377975438605098</v>
      </c>
      <c r="I97" s="354">
        <f t="shared" si="48"/>
        <v>0.62395572538906663</v>
      </c>
      <c r="J97" s="354">
        <f t="shared" si="48"/>
        <v>0.62700842520605116</v>
      </c>
      <c r="K97" s="354"/>
      <c r="L97" s="354">
        <f t="shared" si="48"/>
        <v>0.71369843956605106</v>
      </c>
      <c r="M97" s="354"/>
      <c r="N97" s="352">
        <f t="shared" si="31"/>
        <v>0.50601053400610951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9">D96</f>
        <v>0.1133819961632018</v>
      </c>
      <c r="E98" s="39">
        <f t="shared" si="49"/>
        <v>0.1559286898218778</v>
      </c>
      <c r="F98" s="39">
        <f t="shared" si="49"/>
        <v>0.18044871416187783</v>
      </c>
      <c r="G98" s="39">
        <f t="shared" si="49"/>
        <v>0.1754732937698778</v>
      </c>
      <c r="H98" s="39">
        <f t="shared" si="49"/>
        <v>0.1796044776698778</v>
      </c>
      <c r="I98" s="39">
        <f t="shared" si="49"/>
        <v>0.20236428157593872</v>
      </c>
      <c r="J98" s="39">
        <f t="shared" si="49"/>
        <v>0.20335434766587784</v>
      </c>
      <c r="K98" s="39"/>
      <c r="L98" s="39">
        <f t="shared" si="49"/>
        <v>0.23147006447387783</v>
      </c>
      <c r="M98" s="39"/>
      <c r="N98" s="246">
        <f t="shared" si="31"/>
        <v>0.1641117374476419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0">0.043402*D94</f>
        <v>0.23621203847142921</v>
      </c>
      <c r="E99" s="246">
        <f t="shared" si="50"/>
        <v>0.32485081340417321</v>
      </c>
      <c r="F99" s="246">
        <f t="shared" si="50"/>
        <v>0.37593409936417327</v>
      </c>
      <c r="G99" s="246">
        <f t="shared" si="50"/>
        <v>0.36556866011617323</v>
      </c>
      <c r="H99" s="246">
        <f t="shared" si="50"/>
        <v>0.37417527671617318</v>
      </c>
      <c r="I99" s="246">
        <f t="shared" si="50"/>
        <v>0.42159144381312785</v>
      </c>
      <c r="J99" s="246">
        <f t="shared" si="50"/>
        <v>0.42365407754017331</v>
      </c>
      <c r="K99" s="34"/>
      <c r="L99" s="246">
        <f t="shared" si="50"/>
        <v>0.48222837509217326</v>
      </c>
      <c r="M99" s="39"/>
      <c r="N99" s="246">
        <f t="shared" si="31"/>
        <v>0.34189879655846755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1.9E-2</v>
      </c>
      <c r="E100" s="509">
        <v>1.9E-2</v>
      </c>
      <c r="F100" s="509">
        <v>1.9E-2</v>
      </c>
      <c r="G100" s="509">
        <v>1.9E-2</v>
      </c>
      <c r="H100" s="509">
        <v>1.9E-2</v>
      </c>
      <c r="I100" s="509">
        <v>1.9E-2</v>
      </c>
      <c r="J100" s="509">
        <v>1.9E-2</v>
      </c>
      <c r="K100" s="509">
        <v>0</v>
      </c>
      <c r="L100" s="509">
        <v>1.9E-2</v>
      </c>
      <c r="M100" s="367"/>
      <c r="N100" s="368">
        <f t="shared" si="31"/>
        <v>1.9000000000000003E-2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5.9243989253978331</v>
      </c>
      <c r="E101" s="340">
        <f t="shared" ref="E101:L101" si="51">SUM(E92,E94,E100)</f>
        <v>8.1404050596479287</v>
      </c>
      <c r="F101" s="340">
        <f t="shared" si="51"/>
        <v>9.4175083942879301</v>
      </c>
      <c r="G101" s="340">
        <f t="shared" si="51"/>
        <v>9.1583681142559286</v>
      </c>
      <c r="H101" s="340">
        <f t="shared" si="51"/>
        <v>9.3735370986559285</v>
      </c>
      <c r="I101" s="340">
        <f t="shared" si="51"/>
        <v>10.558960940865006</v>
      </c>
      <c r="J101" s="340">
        <f t="shared" si="51"/>
        <v>10.610527639471931</v>
      </c>
      <c r="K101" s="340">
        <f t="shared" si="51"/>
        <v>0</v>
      </c>
      <c r="L101" s="340">
        <f t="shared" si="51"/>
        <v>12.074909370639929</v>
      </c>
      <c r="M101" s="356"/>
      <c r="N101" s="467">
        <f t="shared" si="31"/>
        <v>8.5666117087715588</v>
      </c>
      <c r="O101" s="335" t="s">
        <v>413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0.31211670913260159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97</v>
      </c>
      <c r="F107" s="1">
        <v>5</v>
      </c>
      <c r="G107" s="1">
        <v>69</v>
      </c>
      <c r="H107" s="1">
        <v>0</v>
      </c>
      <c r="I107" s="1">
        <v>7</v>
      </c>
      <c r="J107" s="1">
        <v>79</v>
      </c>
      <c r="K107" s="1">
        <v>18</v>
      </c>
      <c r="L107" s="1">
        <v>38</v>
      </c>
      <c r="N107" s="1">
        <f>SUM(C107:L107)</f>
        <v>341</v>
      </c>
    </row>
    <row r="108" spans="1:16" x14ac:dyDescent="0.3">
      <c r="B108" s="1" t="s">
        <v>143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263732.02</v>
      </c>
      <c r="E109" s="505">
        <v>652401.38</v>
      </c>
      <c r="F109" s="505">
        <v>21178.720000000001</v>
      </c>
      <c r="G109" s="505">
        <v>340590.58</v>
      </c>
      <c r="H109" s="504">
        <v>0</v>
      </c>
      <c r="I109" s="503">
        <v>35528.25</v>
      </c>
      <c r="J109" s="505">
        <v>434119.55</v>
      </c>
      <c r="K109" s="505">
        <v>100881.62</v>
      </c>
      <c r="L109" s="505">
        <v>216525.92</v>
      </c>
      <c r="M109" s="342"/>
      <c r="N109" s="344">
        <f>SUM(C109:L109)</f>
        <v>2064958.04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2">SUM(D112:D117)</f>
        <v>1.7802480000000001</v>
      </c>
      <c r="E111" s="354">
        <f t="shared" si="52"/>
        <v>2.1480159999999997</v>
      </c>
      <c r="F111" s="354">
        <f t="shared" si="52"/>
        <v>3.1501959999999998</v>
      </c>
      <c r="G111" s="354">
        <f t="shared" si="52"/>
        <v>3.2354720000000001</v>
      </c>
      <c r="H111" s="354"/>
      <c r="I111" s="354">
        <f t="shared" si="52"/>
        <v>4.2560560000000001</v>
      </c>
      <c r="J111" s="354">
        <f>SUM(J112:J117)</f>
        <v>4.4804880000000002</v>
      </c>
      <c r="K111" s="354">
        <f t="shared" si="52"/>
        <v>5.0679480000000003</v>
      </c>
      <c r="L111" s="354">
        <f t="shared" si="52"/>
        <v>6.1904119999999994</v>
      </c>
      <c r="M111" s="351"/>
      <c r="N111" s="352">
        <f>(C111*$C$109+D111*$D$109+E111*$E$109+F111*$F$109+G111*$G$109+H111*$H$109+I111*$I$109+J111*$J$109+K111*$K$109+L111*$L$109)/$N$109</f>
        <v>3.3838414080332204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1.2586999999999999</v>
      </c>
      <c r="E112" s="34">
        <v>1.4503999999999999</v>
      </c>
      <c r="F112" s="34">
        <v>2.0724</v>
      </c>
      <c r="G112" s="34">
        <v>2.1793</v>
      </c>
      <c r="H112" s="34">
        <v>0</v>
      </c>
      <c r="I112" s="34">
        <v>2.0375999999999999</v>
      </c>
      <c r="J112" s="34">
        <v>3.0347</v>
      </c>
      <c r="K112" s="34">
        <v>3.4011999999999998</v>
      </c>
      <c r="L112" s="34">
        <v>4.0327999999999999</v>
      </c>
      <c r="M112" s="34"/>
      <c r="N112" s="89">
        <f t="shared" ref="N112:N149" si="53">(C112*$C$109+D112*$D$109+E112*$E$109+F112*$F$109+G112*$G$109+H112*$H$109+I112*$I$109+J112*$J$109+K112*$K$109+L112*$L$109)/$N$109</f>
        <v>2.2617803614803718</v>
      </c>
    </row>
    <row r="113" spans="1:14" x14ac:dyDescent="0.3">
      <c r="A113" s="2" t="s">
        <v>4</v>
      </c>
      <c r="B113" t="s">
        <v>31</v>
      </c>
      <c r="C113" s="39">
        <f t="shared" ref="C113:L113" si="54">C112*0.04</f>
        <v>0</v>
      </c>
      <c r="D113" s="39">
        <f t="shared" si="54"/>
        <v>5.0347999999999997E-2</v>
      </c>
      <c r="E113" s="39">
        <f t="shared" si="54"/>
        <v>5.8015999999999998E-2</v>
      </c>
      <c r="F113" s="39">
        <f t="shared" si="54"/>
        <v>8.2895999999999997E-2</v>
      </c>
      <c r="G113" s="39">
        <f t="shared" si="54"/>
        <v>8.7171999999999999E-2</v>
      </c>
      <c r="H113" s="39"/>
      <c r="I113" s="39">
        <f>I112*0.06</f>
        <v>0.12225599999999999</v>
      </c>
      <c r="J113" s="39">
        <f t="shared" si="54"/>
        <v>0.121388</v>
      </c>
      <c r="K113" s="39">
        <f t="shared" si="54"/>
        <v>0.136048</v>
      </c>
      <c r="L113" s="39">
        <f t="shared" si="54"/>
        <v>0.16131200000000001</v>
      </c>
      <c r="M113" s="34"/>
      <c r="N113" s="89">
        <f t="shared" si="53"/>
        <v>9.1172365386233231E-2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6.2899999999999998E-2</v>
      </c>
      <c r="E114" s="34">
        <v>6.5000000000000002E-2</v>
      </c>
      <c r="F114" s="34">
        <v>0</v>
      </c>
      <c r="G114" s="34">
        <v>2.5000000000000001E-2</v>
      </c>
      <c r="H114" s="34">
        <v>0</v>
      </c>
      <c r="I114" s="34">
        <v>0.1019</v>
      </c>
      <c r="J114" s="34">
        <v>6.6900000000000001E-2</v>
      </c>
      <c r="K114" s="34">
        <v>0.1512</v>
      </c>
      <c r="L114" s="34">
        <v>0.1008</v>
      </c>
      <c r="M114" s="34"/>
      <c r="N114" s="89">
        <f t="shared" si="53"/>
        <v>6.6467035091909182E-2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3"/>
        <v>0.25061978262667267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0.24349999999999999</v>
      </c>
      <c r="E116" s="34">
        <v>0.36020000000000002</v>
      </c>
      <c r="F116" s="34">
        <v>0.73629999999999995</v>
      </c>
      <c r="G116" s="34">
        <v>0.69410000000000005</v>
      </c>
      <c r="H116" s="34">
        <v>0</v>
      </c>
      <c r="I116" s="34">
        <v>1.3537999999999999</v>
      </c>
      <c r="J116" s="34">
        <v>0.96060000000000001</v>
      </c>
      <c r="K116" s="34">
        <v>1.0826</v>
      </c>
      <c r="L116" s="34">
        <v>1.5450999999999999</v>
      </c>
      <c r="M116" s="34"/>
      <c r="N116" s="89">
        <f t="shared" si="53"/>
        <v>0.70708146807864436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3"/>
        <v>6.7203953693896852E-3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5">SUM(C119:C121,C125:C126)</f>
        <v>0</v>
      </c>
      <c r="D118" s="354">
        <f t="shared" si="55"/>
        <v>3.2561106748999999</v>
      </c>
      <c r="E118" s="354">
        <f t="shared" si="55"/>
        <v>4.9503305183000004</v>
      </c>
      <c r="F118" s="354">
        <f t="shared" si="55"/>
        <v>4.9503305183000004</v>
      </c>
      <c r="G118" s="354">
        <f t="shared" si="55"/>
        <v>4.9503305183000004</v>
      </c>
      <c r="H118" s="354"/>
      <c r="I118" s="354">
        <f>SUM(I119:I121,I125:I126)</f>
        <v>5.4053918218000003</v>
      </c>
      <c r="J118" s="354">
        <f>SUM(J119:J121,J125:J126)</f>
        <v>4.9503305183000004</v>
      </c>
      <c r="K118" s="354">
        <f>SUM(K119:K121,K125:K126)</f>
        <v>4.9503305183000004</v>
      </c>
      <c r="L118" s="354">
        <f>SUM(L119:L121,L125:L126)</f>
        <v>4.9503305183000004</v>
      </c>
      <c r="M118" s="351"/>
      <c r="N118" s="352">
        <f t="shared" si="53"/>
        <v>4.7417778593472351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1.7992999999999999</v>
      </c>
      <c r="E119" s="34">
        <v>2.6530999999999998</v>
      </c>
      <c r="F119" s="34">
        <v>2.6530999999999998</v>
      </c>
      <c r="G119" s="34">
        <v>2.6530999999999998</v>
      </c>
      <c r="H119" s="34">
        <v>0</v>
      </c>
      <c r="I119" s="34">
        <v>2.9026000000000001</v>
      </c>
      <c r="J119" s="34">
        <v>2.6530999999999998</v>
      </c>
      <c r="K119" s="34">
        <v>2.6530999999999998</v>
      </c>
      <c r="L119" s="34">
        <v>2.6530999999999998</v>
      </c>
      <c r="M119" s="39"/>
      <c r="N119" s="89">
        <f t="shared" si="53"/>
        <v>2.548347217565254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0.7627106749</v>
      </c>
      <c r="E120" s="39">
        <f t="shared" ref="E120:L120" si="56">E119*0.423893</f>
        <v>1.1246305183</v>
      </c>
      <c r="F120" s="39">
        <f t="shared" si="56"/>
        <v>1.1246305183</v>
      </c>
      <c r="G120" s="39">
        <f t="shared" si="56"/>
        <v>1.1246305183</v>
      </c>
      <c r="H120" s="39"/>
      <c r="I120" s="39">
        <f t="shared" si="56"/>
        <v>1.2303918218000001</v>
      </c>
      <c r="J120" s="39">
        <f t="shared" si="56"/>
        <v>1.1246305183</v>
      </c>
      <c r="K120" s="39">
        <f t="shared" si="56"/>
        <v>1.1246305183</v>
      </c>
      <c r="L120" s="39">
        <f t="shared" si="56"/>
        <v>1.1246305183</v>
      </c>
      <c r="M120" s="39"/>
      <c r="N120" s="89">
        <f t="shared" si="53"/>
        <v>1.0802265470953885</v>
      </c>
    </row>
    <row r="121" spans="1:14" x14ac:dyDescent="0.3">
      <c r="A121" s="280" t="s">
        <v>8</v>
      </c>
      <c r="B121" s="1" t="s">
        <v>35</v>
      </c>
      <c r="C121" s="43">
        <f t="shared" ref="C121:G121" si="57">SUM(C122:C124)</f>
        <v>0</v>
      </c>
      <c r="D121" s="43">
        <f t="shared" ref="D121" si="58">SUM(D122:D124)</f>
        <v>0.47919999999999996</v>
      </c>
      <c r="E121" s="43">
        <f t="shared" si="57"/>
        <v>0.84579999999999989</v>
      </c>
      <c r="F121" s="43">
        <f t="shared" si="57"/>
        <v>0.84579999999999989</v>
      </c>
      <c r="G121" s="43">
        <f t="shared" si="57"/>
        <v>0.84579999999999989</v>
      </c>
      <c r="H121" s="43"/>
      <c r="I121" s="43">
        <f>SUM(I122:I124)</f>
        <v>0.91560000000000008</v>
      </c>
      <c r="J121" s="43">
        <f t="shared" ref="J121:L121" si="59">SUM(J122:J124)</f>
        <v>0.84579999999999989</v>
      </c>
      <c r="K121" s="43">
        <f t="shared" si="59"/>
        <v>0.84579999999999989</v>
      </c>
      <c r="L121" s="43">
        <f t="shared" si="59"/>
        <v>0.84579999999999989</v>
      </c>
      <c r="M121" s="43"/>
      <c r="N121" s="75">
        <f t="shared" si="53"/>
        <v>0.80017956372130439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0.42799999999999999</v>
      </c>
      <c r="E122" s="34">
        <v>0.75549999999999995</v>
      </c>
      <c r="F122" s="34">
        <v>0.75549999999999995</v>
      </c>
      <c r="G122" s="34">
        <v>0.75549999999999995</v>
      </c>
      <c r="H122" s="34">
        <v>0</v>
      </c>
      <c r="I122" s="34">
        <v>0.82169999999999999</v>
      </c>
      <c r="J122" s="34">
        <v>0.75549999999999995</v>
      </c>
      <c r="K122" s="34">
        <v>0.75549999999999995</v>
      </c>
      <c r="L122" s="34">
        <v>0.75549999999999995</v>
      </c>
      <c r="M122" s="39"/>
      <c r="N122" s="89">
        <f t="shared" si="53"/>
        <v>0.71481139288428353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4.5400000000000003E-2</v>
      </c>
      <c r="E123" s="34">
        <v>8.0100000000000005E-2</v>
      </c>
      <c r="F123" s="34">
        <v>8.0100000000000005E-2</v>
      </c>
      <c r="G123" s="34">
        <v>8.0100000000000005E-2</v>
      </c>
      <c r="H123" s="34">
        <v>0</v>
      </c>
      <c r="I123" s="34">
        <v>8.3299999999999999E-2</v>
      </c>
      <c r="J123" s="34">
        <v>8.0100000000000005E-2</v>
      </c>
      <c r="K123" s="34">
        <v>8.0100000000000005E-2</v>
      </c>
      <c r="L123" s="34">
        <v>8.0100000000000005E-2</v>
      </c>
      <c r="M123" s="39"/>
      <c r="N123" s="89">
        <f t="shared" si="53"/>
        <v>7.5723247291746426E-2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5.7999999999999996E-3</v>
      </c>
      <c r="E124" s="34">
        <v>1.0200000000000001E-2</v>
      </c>
      <c r="F124" s="34">
        <v>1.0200000000000001E-2</v>
      </c>
      <c r="G124" s="34">
        <v>1.0200000000000001E-2</v>
      </c>
      <c r="H124" s="34">
        <v>0</v>
      </c>
      <c r="I124" s="34">
        <v>1.06E-2</v>
      </c>
      <c r="J124" s="34">
        <v>1.0200000000000001E-2</v>
      </c>
      <c r="K124" s="34">
        <v>1.0200000000000001E-2</v>
      </c>
      <c r="L124" s="34">
        <v>1.0200000000000001E-2</v>
      </c>
      <c r="M124" s="39"/>
      <c r="N124" s="89">
        <f t="shared" si="53"/>
        <v>9.6449235452745578E-3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0.161</v>
      </c>
      <c r="E125" s="34">
        <v>0.24729999999999999</v>
      </c>
      <c r="F125" s="34">
        <v>0.24729999999999999</v>
      </c>
      <c r="G125" s="34">
        <v>0.24729999999999999</v>
      </c>
      <c r="H125" s="34">
        <v>0</v>
      </c>
      <c r="I125" s="34">
        <v>0.26979999999999998</v>
      </c>
      <c r="J125" s="34">
        <v>0.24729999999999999</v>
      </c>
      <c r="K125" s="34">
        <v>0.24729999999999999</v>
      </c>
      <c r="L125" s="34">
        <v>0.24729999999999999</v>
      </c>
      <c r="M125" s="39"/>
      <c r="N125" s="89">
        <f t="shared" si="53"/>
        <v>0.23666506830860351</v>
      </c>
    </row>
    <row r="126" spans="1:14" x14ac:dyDescent="0.3">
      <c r="A126" s="595"/>
      <c r="B126" t="s">
        <v>117</v>
      </c>
      <c r="C126" s="34">
        <v>0</v>
      </c>
      <c r="D126" s="34">
        <v>5.3900000000000003E-2</v>
      </c>
      <c r="E126" s="34">
        <v>7.9500000000000001E-2</v>
      </c>
      <c r="F126" s="34">
        <v>7.9500000000000001E-2</v>
      </c>
      <c r="G126" s="34">
        <v>7.9500000000000001E-2</v>
      </c>
      <c r="H126" s="34">
        <v>0</v>
      </c>
      <c r="I126" s="34">
        <v>8.6999999999999994E-2</v>
      </c>
      <c r="J126" s="34">
        <v>7.9500000000000001E-2</v>
      </c>
      <c r="K126" s="34">
        <v>7.9500000000000001E-2</v>
      </c>
      <c r="L126" s="34">
        <v>7.9500000000000001E-2</v>
      </c>
      <c r="M126" s="39"/>
      <c r="N126" s="89">
        <f t="shared" si="53"/>
        <v>7.6359462656684307E-2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0.38570000000000004</v>
      </c>
      <c r="E127" s="354">
        <f t="shared" ref="E127:G127" si="60">SUM(E128:E130)</f>
        <v>0.4819</v>
      </c>
      <c r="F127" s="354">
        <f t="shared" si="60"/>
        <v>0.4819</v>
      </c>
      <c r="G127" s="354">
        <f t="shared" si="60"/>
        <v>0.4819</v>
      </c>
      <c r="H127" s="354"/>
      <c r="I127" s="354">
        <f>SUM(I128:I130)</f>
        <v>1.0806</v>
      </c>
      <c r="J127" s="354">
        <f t="shared" ref="J127:L127" si="61">SUM(J128:J130)</f>
        <v>0.4819</v>
      </c>
      <c r="K127" s="354">
        <f t="shared" si="61"/>
        <v>0.4819</v>
      </c>
      <c r="L127" s="354">
        <f t="shared" si="61"/>
        <v>0.4819</v>
      </c>
      <c r="M127" s="354"/>
      <c r="N127" s="352">
        <f t="shared" si="53"/>
        <v>0.47991436301872753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0.18490000000000001</v>
      </c>
      <c r="E128" s="34">
        <v>0.28110000000000002</v>
      </c>
      <c r="F128" s="34">
        <v>0.28110000000000002</v>
      </c>
      <c r="G128" s="34">
        <v>0.28110000000000002</v>
      </c>
      <c r="H128" s="34">
        <v>0</v>
      </c>
      <c r="I128" s="34">
        <v>0.307</v>
      </c>
      <c r="J128" s="34">
        <v>0.28110000000000002</v>
      </c>
      <c r="K128" s="34">
        <v>0.28110000000000002</v>
      </c>
      <c r="L128" s="34">
        <v>0.28110000000000002</v>
      </c>
      <c r="M128" s="39"/>
      <c r="N128" s="89">
        <f t="shared" si="53"/>
        <v>0.26925915956868546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0.20080000000000001</v>
      </c>
      <c r="E129" s="34">
        <v>0.20080000000000001</v>
      </c>
      <c r="F129" s="34">
        <v>0.20080000000000001</v>
      </c>
      <c r="G129" s="34">
        <v>0.20080000000000001</v>
      </c>
      <c r="H129" s="34">
        <v>0</v>
      </c>
      <c r="I129" s="34">
        <v>0.20080000000000001</v>
      </c>
      <c r="J129" s="34">
        <v>0.20080000000000001</v>
      </c>
      <c r="K129" s="34">
        <v>0.20080000000000001</v>
      </c>
      <c r="L129" s="34">
        <v>0.20080000000000001</v>
      </c>
      <c r="M129" s="39"/>
      <c r="N129" s="89">
        <f t="shared" si="53"/>
        <v>0.20080000000000003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3"/>
        <v>9.8552034500420157E-3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3"/>
        <v>9.8552034500420157E-3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2">SUM(E133:E134)</f>
        <v>0</v>
      </c>
      <c r="F132" s="354">
        <f t="shared" si="62"/>
        <v>0</v>
      </c>
      <c r="G132" s="354">
        <f t="shared" si="62"/>
        <v>0</v>
      </c>
      <c r="H132" s="354"/>
      <c r="I132" s="354">
        <f t="shared" si="62"/>
        <v>0</v>
      </c>
      <c r="J132" s="354">
        <f t="shared" si="62"/>
        <v>0</v>
      </c>
      <c r="K132" s="354">
        <f t="shared" si="62"/>
        <v>0</v>
      </c>
      <c r="L132" s="354">
        <f t="shared" si="62"/>
        <v>0</v>
      </c>
      <c r="M132" s="354"/>
      <c r="N132" s="352">
        <f t="shared" si="53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3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3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3">SUM(E136:E139)</f>
        <v>0</v>
      </c>
      <c r="F135" s="354">
        <f t="shared" si="63"/>
        <v>0</v>
      </c>
      <c r="G135" s="354">
        <f t="shared" si="63"/>
        <v>0</v>
      </c>
      <c r="H135" s="354"/>
      <c r="I135" s="354">
        <f t="shared" si="63"/>
        <v>0</v>
      </c>
      <c r="J135" s="354">
        <f t="shared" si="63"/>
        <v>0</v>
      </c>
      <c r="K135" s="354">
        <f>SUM(K136:K139)</f>
        <v>0</v>
      </c>
      <c r="L135" s="354">
        <f t="shared" si="63"/>
        <v>0</v>
      </c>
      <c r="M135" s="354"/>
      <c r="N135" s="352">
        <f t="shared" si="53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3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3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3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3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4">SUM(C143,C145)</f>
        <v>0</v>
      </c>
      <c r="D140" s="354">
        <f t="shared" si="64"/>
        <v>0.46124368735639321</v>
      </c>
      <c r="E140" s="354">
        <f t="shared" si="64"/>
        <v>0.64483641081874454</v>
      </c>
      <c r="F140" s="354">
        <f t="shared" si="64"/>
        <v>0.73008985905874446</v>
      </c>
      <c r="G140" s="354">
        <f t="shared" si="64"/>
        <v>0.73734411782674447</v>
      </c>
      <c r="H140" s="354"/>
      <c r="I140" s="354">
        <f t="shared" si="64"/>
        <v>0.91380452410488244</v>
      </c>
      <c r="J140" s="354">
        <f t="shared" si="64"/>
        <v>0.84325513891474446</v>
      </c>
      <c r="K140" s="354">
        <f t="shared" si="64"/>
        <v>0.89322918619474434</v>
      </c>
      <c r="L140" s="354">
        <f t="shared" si="64"/>
        <v>0.98871495374674456</v>
      </c>
      <c r="M140" s="354"/>
      <c r="N140" s="352">
        <f t="shared" si="53"/>
        <v>0.73205553487079766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5">SUM(C135,C132,C127,C118,C111)+C141</f>
        <v>0</v>
      </c>
      <c r="D142" s="360">
        <f t="shared" si="65"/>
        <v>5.4220586748999997</v>
      </c>
      <c r="E142" s="360">
        <f t="shared" si="65"/>
        <v>7.580246518300001</v>
      </c>
      <c r="F142" s="360">
        <f t="shared" si="65"/>
        <v>8.5824265183000001</v>
      </c>
      <c r="G142" s="360">
        <f t="shared" si="65"/>
        <v>8.6677025183000005</v>
      </c>
      <c r="H142" s="360">
        <f t="shared" si="65"/>
        <v>0</v>
      </c>
      <c r="I142" s="360">
        <f t="shared" si="65"/>
        <v>10.7420478218</v>
      </c>
      <c r="J142" s="360">
        <f t="shared" si="65"/>
        <v>9.9127185183000002</v>
      </c>
      <c r="K142" s="360">
        <f t="shared" si="65"/>
        <v>10.5001785183</v>
      </c>
      <c r="L142" s="360">
        <f t="shared" si="65"/>
        <v>11.622642518300001</v>
      </c>
      <c r="M142" s="361"/>
      <c r="N142" s="362">
        <f t="shared" si="53"/>
        <v>8.605533630399183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6">SUM(C144:C144)</f>
        <v>0</v>
      </c>
      <c r="D143" s="354">
        <f t="shared" si="66"/>
        <v>0.1129577483741917</v>
      </c>
      <c r="E143" s="354">
        <f t="shared" si="66"/>
        <v>0.15791927571574393</v>
      </c>
      <c r="F143" s="354">
        <f t="shared" si="66"/>
        <v>0.17879769165574391</v>
      </c>
      <c r="G143" s="354">
        <f t="shared" si="66"/>
        <v>0.18057424656374391</v>
      </c>
      <c r="H143" s="354"/>
      <c r="I143" s="354">
        <f t="shared" si="66"/>
        <v>0.22378908227155941</v>
      </c>
      <c r="J143" s="354">
        <f t="shared" si="66"/>
        <v>0.20651166489174391</v>
      </c>
      <c r="K143" s="354">
        <f t="shared" si="66"/>
        <v>0.21875021907174391</v>
      </c>
      <c r="L143" s="354">
        <f t="shared" si="66"/>
        <v>0.24213451158374394</v>
      </c>
      <c r="M143" s="354"/>
      <c r="N143" s="352">
        <f t="shared" si="53"/>
        <v>0.17927908212210616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7">0.020833*D142</f>
        <v>0.1129577483741917</v>
      </c>
      <c r="E144" s="246">
        <f t="shared" si="67"/>
        <v>0.15791927571574393</v>
      </c>
      <c r="F144" s="246">
        <f t="shared" si="67"/>
        <v>0.17879769165574391</v>
      </c>
      <c r="G144" s="246">
        <f t="shared" si="67"/>
        <v>0.18057424656374391</v>
      </c>
      <c r="H144" s="34"/>
      <c r="I144" s="246">
        <f t="shared" si="67"/>
        <v>0.22378908227155941</v>
      </c>
      <c r="J144" s="246">
        <f t="shared" si="67"/>
        <v>0.20651166489174391</v>
      </c>
      <c r="K144" s="246">
        <f t="shared" si="67"/>
        <v>0.21875021907174391</v>
      </c>
      <c r="L144" s="246">
        <f t="shared" si="67"/>
        <v>0.24213451158374394</v>
      </c>
      <c r="M144" s="39"/>
      <c r="N144" s="246">
        <f t="shared" si="53"/>
        <v>0.17927908212210616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0.3482859389822015</v>
      </c>
      <c r="E145" s="354">
        <f t="shared" ref="E145:L145" si="68">SUM(E146,E147)</f>
        <v>0.48691713510300061</v>
      </c>
      <c r="F145" s="354">
        <f t="shared" si="68"/>
        <v>0.55129216740300058</v>
      </c>
      <c r="G145" s="354">
        <f t="shared" si="68"/>
        <v>0.55676987126300059</v>
      </c>
      <c r="H145" s="354"/>
      <c r="I145" s="354">
        <f t="shared" si="68"/>
        <v>0.69001544183332308</v>
      </c>
      <c r="J145" s="354">
        <f t="shared" si="68"/>
        <v>0.63674347402300058</v>
      </c>
      <c r="K145" s="354">
        <f t="shared" si="68"/>
        <v>0.67447896712300048</v>
      </c>
      <c r="L145" s="354">
        <f t="shared" si="68"/>
        <v>0.74658044216300068</v>
      </c>
      <c r="M145" s="354"/>
      <c r="N145" s="352">
        <f t="shared" si="53"/>
        <v>0.55277645274869169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9">D144</f>
        <v>0.1129577483741917</v>
      </c>
      <c r="E146" s="39">
        <f>E144</f>
        <v>0.15791927571574393</v>
      </c>
      <c r="F146" s="39">
        <f t="shared" si="69"/>
        <v>0.17879769165574391</v>
      </c>
      <c r="G146" s="39">
        <f t="shared" si="69"/>
        <v>0.18057424656374391</v>
      </c>
      <c r="H146" s="39"/>
      <c r="I146" s="39">
        <f t="shared" si="69"/>
        <v>0.22378908227155941</v>
      </c>
      <c r="J146" s="39">
        <f t="shared" si="69"/>
        <v>0.20651166489174391</v>
      </c>
      <c r="K146" s="39">
        <f t="shared" si="69"/>
        <v>0.21875021907174391</v>
      </c>
      <c r="L146" s="39">
        <f t="shared" si="69"/>
        <v>0.24213451158374394</v>
      </c>
      <c r="M146" s="39"/>
      <c r="N146" s="39">
        <f t="shared" si="53"/>
        <v>0.17927908212210616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0">0.043402*D142</f>
        <v>0.2353281906080098</v>
      </c>
      <c r="E147" s="246">
        <f t="shared" si="70"/>
        <v>0.32899785938725667</v>
      </c>
      <c r="F147" s="246">
        <f t="shared" si="70"/>
        <v>0.37249447574725664</v>
      </c>
      <c r="G147" s="246">
        <f t="shared" si="70"/>
        <v>0.37619562469925666</v>
      </c>
      <c r="H147" s="34"/>
      <c r="I147" s="246">
        <f t="shared" si="70"/>
        <v>0.46622635956176361</v>
      </c>
      <c r="J147" s="246">
        <f t="shared" si="70"/>
        <v>0.43023180913125664</v>
      </c>
      <c r="K147" s="246">
        <f t="shared" si="70"/>
        <v>0.45572874805125663</v>
      </c>
      <c r="L147" s="246">
        <f t="shared" si="70"/>
        <v>0.50444593057925669</v>
      </c>
      <c r="M147" s="39"/>
      <c r="N147" s="246">
        <f t="shared" si="53"/>
        <v>0.37349737062658545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2.01E-2</v>
      </c>
      <c r="E148" s="509">
        <v>2.01E-2</v>
      </c>
      <c r="F148" s="509">
        <v>2.01E-2</v>
      </c>
      <c r="G148" s="509">
        <v>2.01E-2</v>
      </c>
      <c r="H148" s="509">
        <v>0</v>
      </c>
      <c r="I148" s="509">
        <v>2.01E-2</v>
      </c>
      <c r="J148" s="509">
        <v>2.01E-2</v>
      </c>
      <c r="K148" s="509">
        <v>2.01E-2</v>
      </c>
      <c r="L148" s="509">
        <v>2.01E-2</v>
      </c>
      <c r="M148" s="367"/>
      <c r="N148" s="368">
        <f t="shared" si="53"/>
        <v>2.01E-2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1">SUM(D140,D142,D148)</f>
        <v>5.9034023622563927</v>
      </c>
      <c r="E149" s="340">
        <f t="shared" si="71"/>
        <v>8.2451829291187444</v>
      </c>
      <c r="F149" s="340">
        <f t="shared" si="71"/>
        <v>9.3326163773587432</v>
      </c>
      <c r="G149" s="340">
        <f t="shared" si="71"/>
        <v>9.425146636126744</v>
      </c>
      <c r="H149" s="340">
        <f t="shared" si="71"/>
        <v>0</v>
      </c>
      <c r="I149" s="340">
        <f t="shared" si="71"/>
        <v>11.675952345904882</v>
      </c>
      <c r="J149" s="340">
        <f t="shared" si="71"/>
        <v>10.776073657214743</v>
      </c>
      <c r="K149" s="340">
        <f t="shared" si="71"/>
        <v>11.413507704494744</v>
      </c>
      <c r="L149" s="340">
        <f t="shared" si="71"/>
        <v>12.631457472046744</v>
      </c>
      <c r="M149" s="369"/>
      <c r="N149" s="467">
        <f t="shared" si="53"/>
        <v>9.3576891652699814</v>
      </c>
      <c r="O149" t="s">
        <v>414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0.34093889703898944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145</v>
      </c>
      <c r="F155" s="1">
        <v>0</v>
      </c>
      <c r="G155" s="1">
        <v>75</v>
      </c>
      <c r="H155" s="1">
        <v>0</v>
      </c>
      <c r="I155" s="1">
        <v>0</v>
      </c>
      <c r="J155" s="1">
        <v>54</v>
      </c>
      <c r="K155" s="1">
        <v>13</v>
      </c>
      <c r="L155" s="1">
        <v>66</v>
      </c>
      <c r="N155" s="1">
        <f>SUM(C155:L155)</f>
        <v>375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191666.57</v>
      </c>
      <c r="E157" s="505">
        <v>997499.32</v>
      </c>
      <c r="F157" s="504">
        <v>0</v>
      </c>
      <c r="G157" s="505">
        <v>371576.03</v>
      </c>
      <c r="H157" s="504">
        <v>0</v>
      </c>
      <c r="I157" s="502">
        <v>0</v>
      </c>
      <c r="J157" s="505">
        <v>308295.93</v>
      </c>
      <c r="K157" s="505">
        <v>72448.52</v>
      </c>
      <c r="L157" s="505">
        <v>323890.93</v>
      </c>
      <c r="M157" s="342"/>
      <c r="N157" s="344">
        <f>SUM(C157:L157)</f>
        <v>2271267.85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1.2925679999999999</v>
      </c>
      <c r="D159" s="354">
        <f>SUM(D160:D164)</f>
        <v>1.7551480000000002</v>
      </c>
      <c r="E159" s="354">
        <f t="shared" ref="E159:G159" si="72">SUM(E160:E164)</f>
        <v>2.118312</v>
      </c>
      <c r="F159" s="354">
        <f t="shared" si="72"/>
        <v>0</v>
      </c>
      <c r="G159" s="354">
        <f t="shared" si="72"/>
        <v>3.2520680000000004</v>
      </c>
      <c r="H159" s="354"/>
      <c r="I159" s="354"/>
      <c r="J159" s="354">
        <f>SUM(J160:J164)</f>
        <v>4.4600840000000002</v>
      </c>
      <c r="K159" s="354">
        <f>SUM(K160:K164)</f>
        <v>5.015612</v>
      </c>
      <c r="L159" s="354">
        <f t="shared" ref="L159" si="73">SUM(L160:L164)</f>
        <v>6.7183599999999988</v>
      </c>
      <c r="M159" s="354"/>
      <c r="N159" s="352">
        <f>(C159*$C$157+D159*$D$157+E159*$E$157+F159*$F$157+G159*$G$157+H159*$H$157+I159*$I$157+J159*$J$157+K159*$K$157+L159*$L$157)/$N$157</f>
        <v>3.3372716076352682</v>
      </c>
    </row>
    <row r="160" spans="1:16" x14ac:dyDescent="0.3">
      <c r="A160" s="2" t="s">
        <v>3</v>
      </c>
      <c r="B160" t="s">
        <v>30</v>
      </c>
      <c r="C160" s="34">
        <v>0.92920000000000003</v>
      </c>
      <c r="D160" s="34">
        <v>1.2586999999999999</v>
      </c>
      <c r="E160" s="34">
        <v>1.4502999999999999</v>
      </c>
      <c r="F160" s="34">
        <v>0</v>
      </c>
      <c r="G160" s="34">
        <v>2.1791999999999998</v>
      </c>
      <c r="H160" s="34">
        <v>0</v>
      </c>
      <c r="I160" s="34"/>
      <c r="J160" s="34">
        <v>3.0346000000000002</v>
      </c>
      <c r="K160" s="34">
        <v>3.3302999999999998</v>
      </c>
      <c r="L160" s="34">
        <v>4.3315000000000001</v>
      </c>
      <c r="M160" s="34"/>
      <c r="N160" s="89">
        <f t="shared" ref="N160:N197" si="74">(C160*$C$157+D160*$D$157+E160*$E$157+F160*$F$157+G160*$G$157+H160*$H$157+I160*$I$157+J160*$J$157+K160*$K$157+L160*$L$157)/$N$157</f>
        <v>2.2379129162243014</v>
      </c>
    </row>
    <row r="161" spans="1:14" x14ac:dyDescent="0.3">
      <c r="A161" s="2" t="s">
        <v>4</v>
      </c>
      <c r="B161" t="s">
        <v>31</v>
      </c>
      <c r="C161" s="39">
        <f>C160*0.04</f>
        <v>3.7168E-2</v>
      </c>
      <c r="D161" s="39">
        <f t="shared" ref="D161:L161" si="75">D160*0.04</f>
        <v>5.0347999999999997E-2</v>
      </c>
      <c r="E161" s="39">
        <f t="shared" si="75"/>
        <v>5.8012000000000001E-2</v>
      </c>
      <c r="F161" s="39">
        <f t="shared" si="75"/>
        <v>0</v>
      </c>
      <c r="G161" s="39">
        <f t="shared" si="75"/>
        <v>8.7167999999999995E-2</v>
      </c>
      <c r="H161" s="39"/>
      <c r="I161" s="39"/>
      <c r="J161" s="39">
        <f t="shared" si="75"/>
        <v>0.12138400000000001</v>
      </c>
      <c r="K161" s="39">
        <f t="shared" si="75"/>
        <v>0.133212</v>
      </c>
      <c r="L161" s="39">
        <f t="shared" si="75"/>
        <v>0.17326</v>
      </c>
      <c r="M161" s="34"/>
      <c r="N161" s="89">
        <f t="shared" si="74"/>
        <v>8.9516516648972061E-2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0.03</v>
      </c>
      <c r="E162" s="34">
        <v>4.3499999999999997E-2</v>
      </c>
      <c r="F162" s="34">
        <v>0</v>
      </c>
      <c r="G162" s="34">
        <v>3.2300000000000002E-2</v>
      </c>
      <c r="H162" s="34">
        <v>0</v>
      </c>
      <c r="I162" s="34">
        <v>0</v>
      </c>
      <c r="J162" s="34">
        <v>8.0799999999999997E-2</v>
      </c>
      <c r="K162" s="34">
        <v>0.16650000000000001</v>
      </c>
      <c r="L162" s="34">
        <v>7.22E-2</v>
      </c>
      <c r="M162" s="34"/>
      <c r="N162" s="89">
        <f t="shared" si="74"/>
        <v>5.3494808267109485E-2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4"/>
        <v>0.24898054428851274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0.25130000000000002</v>
      </c>
      <c r="E164" s="34">
        <v>0.35210000000000002</v>
      </c>
      <c r="F164" s="34">
        <v>0</v>
      </c>
      <c r="G164" s="34">
        <v>0.70350000000000001</v>
      </c>
      <c r="H164" s="34">
        <v>0</v>
      </c>
      <c r="I164" s="34">
        <v>0</v>
      </c>
      <c r="J164" s="34">
        <v>0.9264</v>
      </c>
      <c r="K164" s="34">
        <v>1.0887</v>
      </c>
      <c r="L164" s="34">
        <v>1.7909999999999999</v>
      </c>
      <c r="M164" s="34"/>
      <c r="N164" s="89">
        <f t="shared" si="74"/>
        <v>0.70736682220637259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6">SUM(C167:C169,C173:C174)</f>
        <v>3.3462901035000003</v>
      </c>
      <c r="D166" s="354">
        <f t="shared" si="76"/>
        <v>3.3462901035000003</v>
      </c>
      <c r="E166" s="354">
        <f t="shared" si="76"/>
        <v>5.1067679730999993</v>
      </c>
      <c r="F166" s="354">
        <f t="shared" si="76"/>
        <v>0</v>
      </c>
      <c r="G166" s="354">
        <f t="shared" si="76"/>
        <v>5.1067679730999993</v>
      </c>
      <c r="H166" s="354"/>
      <c r="I166" s="354"/>
      <c r="J166" s="354">
        <f>SUM(J167:J169,J173:J174)</f>
        <v>5.1067679730999993</v>
      </c>
      <c r="K166" s="354">
        <f>SUM(K167:K169,K173:K174)</f>
        <v>5.1067679730999993</v>
      </c>
      <c r="L166" s="354">
        <f>SUM(L167:L169,L173:L174)</f>
        <v>5.1067679730999993</v>
      </c>
      <c r="M166" s="351"/>
      <c r="N166" s="352">
        <f t="shared" si="74"/>
        <v>4.9536398698945963</v>
      </c>
    </row>
    <row r="167" spans="1:14" x14ac:dyDescent="0.3">
      <c r="A167" s="2" t="s">
        <v>115</v>
      </c>
      <c r="B167" t="s">
        <v>114</v>
      </c>
      <c r="C167" s="34">
        <v>1.8494999999999999</v>
      </c>
      <c r="D167" s="34">
        <v>1.8494999999999999</v>
      </c>
      <c r="E167" s="34">
        <v>2.7366999999999999</v>
      </c>
      <c r="F167" s="34">
        <v>0</v>
      </c>
      <c r="G167" s="34">
        <v>2.7366999999999999</v>
      </c>
      <c r="H167" s="34">
        <v>0</v>
      </c>
      <c r="I167" s="34">
        <v>0</v>
      </c>
      <c r="J167" s="34">
        <v>2.7366999999999999</v>
      </c>
      <c r="K167" s="34">
        <v>2.7366999999999999</v>
      </c>
      <c r="L167" s="34">
        <v>2.7366999999999999</v>
      </c>
      <c r="M167" s="39"/>
      <c r="N167" s="89">
        <f t="shared" si="74"/>
        <v>2.6595304680735912</v>
      </c>
    </row>
    <row r="168" spans="1:14" x14ac:dyDescent="0.3">
      <c r="A168" s="2" t="s">
        <v>116</v>
      </c>
      <c r="B168" t="s">
        <v>117</v>
      </c>
      <c r="C168" s="39">
        <f>C167*0.423893</f>
        <v>0.78399010349999998</v>
      </c>
      <c r="D168" s="39">
        <f>D167*0.423893</f>
        <v>0.78399010349999998</v>
      </c>
      <c r="E168" s="39">
        <f t="shared" ref="E168:G168" si="77">E167*0.423893</f>
        <v>1.1600679731000001</v>
      </c>
      <c r="F168" s="39">
        <f t="shared" si="77"/>
        <v>0</v>
      </c>
      <c r="G168" s="39">
        <f t="shared" si="77"/>
        <v>1.1600679731000001</v>
      </c>
      <c r="H168" s="39"/>
      <c r="I168" s="39"/>
      <c r="J168" s="39">
        <f t="shared" ref="J168:L168" si="78">J167*0.423893</f>
        <v>1.1600679731000001</v>
      </c>
      <c r="K168" s="39">
        <f t="shared" si="78"/>
        <v>1.1600679731000001</v>
      </c>
      <c r="L168" s="39">
        <f t="shared" si="78"/>
        <v>1.1600679731000001</v>
      </c>
      <c r="M168" s="39"/>
      <c r="N168" s="89">
        <f t="shared" si="74"/>
        <v>1.1273563487031188</v>
      </c>
    </row>
    <row r="169" spans="1:14" x14ac:dyDescent="0.3">
      <c r="A169" s="280" t="s">
        <v>8</v>
      </c>
      <c r="B169" s="1" t="s">
        <v>35</v>
      </c>
      <c r="C169" s="43">
        <f t="shared" ref="C169:E169" si="79">SUM(C170:C172)</f>
        <v>0.4919</v>
      </c>
      <c r="D169" s="43">
        <f t="shared" si="79"/>
        <v>0.4919</v>
      </c>
      <c r="E169" s="43">
        <f t="shared" si="79"/>
        <v>0.8728999999999999</v>
      </c>
      <c r="F169" s="43">
        <f t="shared" ref="F169:G169" si="80">SUM(F170:F172)</f>
        <v>0</v>
      </c>
      <c r="G169" s="43">
        <f t="shared" si="80"/>
        <v>0.8728999999999999</v>
      </c>
      <c r="H169" s="43"/>
      <c r="I169" s="43"/>
      <c r="J169" s="43">
        <f t="shared" ref="J169:L169" si="81">SUM(J170:J172)</f>
        <v>0.8728999999999999</v>
      </c>
      <c r="K169" s="43">
        <f t="shared" si="81"/>
        <v>0.8728999999999999</v>
      </c>
      <c r="L169" s="43">
        <f t="shared" si="81"/>
        <v>0.8728999999999999</v>
      </c>
      <c r="M169" s="43"/>
      <c r="N169" s="75">
        <f t="shared" si="74"/>
        <v>0.83976024384134162</v>
      </c>
    </row>
    <row r="170" spans="1:14" x14ac:dyDescent="0.3">
      <c r="A170" s="2" t="s">
        <v>9</v>
      </c>
      <c r="B170" t="s">
        <v>108</v>
      </c>
      <c r="C170" s="34">
        <v>0.43940000000000001</v>
      </c>
      <c r="D170" s="34">
        <v>0.43940000000000001</v>
      </c>
      <c r="E170" s="34">
        <v>0.77969999999999995</v>
      </c>
      <c r="F170" s="34">
        <v>0</v>
      </c>
      <c r="G170" s="34">
        <v>0.77969999999999995</v>
      </c>
      <c r="H170" s="34">
        <v>0</v>
      </c>
      <c r="I170" s="34">
        <v>0</v>
      </c>
      <c r="J170" s="34">
        <v>0.77969999999999995</v>
      </c>
      <c r="K170" s="34">
        <v>0.77969999999999995</v>
      </c>
      <c r="L170" s="34">
        <v>0.77969999999999995</v>
      </c>
      <c r="M170" s="39"/>
      <c r="N170" s="89">
        <f t="shared" si="74"/>
        <v>0.75010037002416929</v>
      </c>
    </row>
    <row r="171" spans="1:14" x14ac:dyDescent="0.3">
      <c r="A171" s="2" t="s">
        <v>10</v>
      </c>
      <c r="B171" t="s">
        <v>109</v>
      </c>
      <c r="C171" s="34">
        <v>4.6600000000000003E-2</v>
      </c>
      <c r="D171" s="34">
        <v>4.6600000000000003E-2</v>
      </c>
      <c r="E171" s="34">
        <v>8.2699999999999996E-2</v>
      </c>
      <c r="F171" s="34">
        <v>0</v>
      </c>
      <c r="G171" s="34">
        <v>8.2699999999999996E-2</v>
      </c>
      <c r="H171" s="34">
        <v>0</v>
      </c>
      <c r="I171" s="34">
        <v>0</v>
      </c>
      <c r="J171" s="34">
        <v>8.2699999999999996E-2</v>
      </c>
      <c r="K171" s="34">
        <v>8.2699999999999996E-2</v>
      </c>
      <c r="L171" s="34">
        <v>8.2699999999999996E-2</v>
      </c>
      <c r="M171" s="39"/>
      <c r="N171" s="89">
        <f t="shared" si="74"/>
        <v>7.9559986358720289E-2</v>
      </c>
    </row>
    <row r="172" spans="1:14" x14ac:dyDescent="0.3">
      <c r="A172" s="2" t="s">
        <v>11</v>
      </c>
      <c r="B172" t="s">
        <v>110</v>
      </c>
      <c r="C172" s="34">
        <v>5.8999999999999999E-3</v>
      </c>
      <c r="D172" s="34">
        <v>5.8999999999999999E-3</v>
      </c>
      <c r="E172" s="34">
        <v>1.0500000000000001E-2</v>
      </c>
      <c r="F172" s="34">
        <v>0</v>
      </c>
      <c r="G172" s="34">
        <v>1.0500000000000001E-2</v>
      </c>
      <c r="H172" s="34">
        <v>0</v>
      </c>
      <c r="I172" s="34">
        <v>0</v>
      </c>
      <c r="J172" s="34">
        <v>1.0500000000000001E-2</v>
      </c>
      <c r="K172" s="34">
        <v>1.0500000000000001E-2</v>
      </c>
      <c r="L172" s="34">
        <v>1.0500000000000001E-2</v>
      </c>
      <c r="M172" s="39"/>
      <c r="N172" s="89">
        <f t="shared" si="74"/>
        <v>1.0099887458451893E-2</v>
      </c>
    </row>
    <row r="173" spans="1:14" x14ac:dyDescent="0.3">
      <c r="A173" s="595" t="s">
        <v>14</v>
      </c>
      <c r="B173" t="s">
        <v>118</v>
      </c>
      <c r="C173" s="34">
        <v>0.16550000000000001</v>
      </c>
      <c r="D173" s="34">
        <v>0.16550000000000001</v>
      </c>
      <c r="E173" s="34">
        <v>0.25509999999999999</v>
      </c>
      <c r="F173" s="34">
        <v>0</v>
      </c>
      <c r="G173" s="34">
        <v>0.25509999999999999</v>
      </c>
      <c r="H173" s="34">
        <v>0</v>
      </c>
      <c r="I173" s="34">
        <v>0</v>
      </c>
      <c r="J173" s="34">
        <v>0.25509999999999999</v>
      </c>
      <c r="K173" s="34">
        <v>0.25509999999999999</v>
      </c>
      <c r="L173" s="34">
        <v>0.25509999999999999</v>
      </c>
      <c r="M173" s="39"/>
      <c r="N173" s="89">
        <f t="shared" si="74"/>
        <v>0.24730650353854122</v>
      </c>
    </row>
    <row r="174" spans="1:14" x14ac:dyDescent="0.3">
      <c r="A174" s="595"/>
      <c r="B174" t="s">
        <v>117</v>
      </c>
      <c r="C174" s="34">
        <v>5.5399999999999998E-2</v>
      </c>
      <c r="D174" s="34">
        <v>5.5399999999999998E-2</v>
      </c>
      <c r="E174" s="34">
        <v>8.2000000000000003E-2</v>
      </c>
      <c r="F174" s="34">
        <v>0</v>
      </c>
      <c r="G174" s="34">
        <v>8.2000000000000003E-2</v>
      </c>
      <c r="H174" s="34">
        <v>0</v>
      </c>
      <c r="I174" s="34">
        <v>0</v>
      </c>
      <c r="J174" s="34">
        <v>8.2000000000000003E-2</v>
      </c>
      <c r="K174" s="34">
        <v>8.2000000000000003E-2</v>
      </c>
      <c r="L174" s="34">
        <v>8.2000000000000003E-2</v>
      </c>
      <c r="M174" s="39"/>
      <c r="N174" s="89">
        <f t="shared" si="74"/>
        <v>7.9686305738004434E-2</v>
      </c>
    </row>
    <row r="175" spans="1:14" x14ac:dyDescent="0.3">
      <c r="A175" s="349">
        <v>6</v>
      </c>
      <c r="B175" s="350" t="s">
        <v>42</v>
      </c>
      <c r="C175" s="354">
        <f>SUM(C176:C177)</f>
        <v>0.37440000000000001</v>
      </c>
      <c r="D175" s="354">
        <f>SUM(D176:D177)</f>
        <v>0.37440000000000001</v>
      </c>
      <c r="E175" s="354">
        <f t="shared" ref="E175:G175" si="82">SUM(E176:E177)</f>
        <v>0.47439999999999999</v>
      </c>
      <c r="F175" s="354">
        <f t="shared" si="82"/>
        <v>0</v>
      </c>
      <c r="G175" s="354">
        <f t="shared" si="82"/>
        <v>0.47439999999999999</v>
      </c>
      <c r="H175" s="354"/>
      <c r="I175" s="354"/>
      <c r="J175" s="354">
        <f t="shared" ref="J175:L175" si="83">SUM(J176:J177)</f>
        <v>0.47439999999999999</v>
      </c>
      <c r="K175" s="354">
        <f t="shared" si="83"/>
        <v>0.47439999999999999</v>
      </c>
      <c r="L175" s="354">
        <f t="shared" si="83"/>
        <v>0.47439999999999999</v>
      </c>
      <c r="M175" s="354"/>
      <c r="N175" s="352">
        <f t="shared" si="74"/>
        <v>0.46570190127069333</v>
      </c>
    </row>
    <row r="176" spans="1:14" x14ac:dyDescent="0.3">
      <c r="A176" s="2" t="s">
        <v>15</v>
      </c>
      <c r="B176" t="s">
        <v>43</v>
      </c>
      <c r="C176" s="34">
        <v>0.19</v>
      </c>
      <c r="D176" s="34">
        <v>0.19</v>
      </c>
      <c r="E176" s="34">
        <v>0.28999999999999998</v>
      </c>
      <c r="F176" s="34">
        <v>0</v>
      </c>
      <c r="G176" s="34">
        <v>0.28999999999999998</v>
      </c>
      <c r="H176" s="34">
        <v>0</v>
      </c>
      <c r="I176" s="34">
        <v>0</v>
      </c>
      <c r="J176" s="34">
        <v>0.28999999999999998</v>
      </c>
      <c r="K176" s="34">
        <v>0.28999999999999998</v>
      </c>
      <c r="L176" s="34">
        <v>0.28999999999999998</v>
      </c>
      <c r="M176" s="39"/>
      <c r="N176" s="89">
        <f t="shared" si="74"/>
        <v>0.28130190127069338</v>
      </c>
    </row>
    <row r="177" spans="1:16" x14ac:dyDescent="0.3">
      <c r="A177" s="2" t="s">
        <v>16</v>
      </c>
      <c r="B177" t="s">
        <v>44</v>
      </c>
      <c r="C177" s="34">
        <v>0.18440000000000001</v>
      </c>
      <c r="D177" s="34">
        <v>0.18440000000000001</v>
      </c>
      <c r="E177" s="34">
        <v>0.18440000000000001</v>
      </c>
      <c r="F177" s="34">
        <v>0</v>
      </c>
      <c r="G177" s="34">
        <v>0.18440000000000001</v>
      </c>
      <c r="H177" s="34">
        <v>0</v>
      </c>
      <c r="I177" s="34">
        <v>0</v>
      </c>
      <c r="J177" s="34">
        <v>0.18440000000000001</v>
      </c>
      <c r="K177" s="34">
        <v>0.18440000000000001</v>
      </c>
      <c r="L177" s="34">
        <v>0.18440000000000001</v>
      </c>
      <c r="M177" s="39"/>
      <c r="N177" s="89">
        <f t="shared" si="74"/>
        <v>0.18440000000000001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4">SUM(E181:E182)</f>
        <v>0</v>
      </c>
      <c r="F180" s="354">
        <f t="shared" si="84"/>
        <v>0</v>
      </c>
      <c r="G180" s="354">
        <f t="shared" si="84"/>
        <v>0</v>
      </c>
      <c r="H180" s="354"/>
      <c r="I180" s="354"/>
      <c r="J180" s="354">
        <f t="shared" si="84"/>
        <v>0</v>
      </c>
      <c r="K180" s="354">
        <f t="shared" si="84"/>
        <v>0</v>
      </c>
      <c r="L180" s="354">
        <f t="shared" si="84"/>
        <v>0</v>
      </c>
      <c r="M180" s="354"/>
      <c r="N180" s="352">
        <f t="shared" si="74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4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4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5">SUM(E184:E187)</f>
        <v>0</v>
      </c>
      <c r="F183" s="354">
        <f t="shared" si="85"/>
        <v>0</v>
      </c>
      <c r="G183" s="354">
        <f t="shared" si="85"/>
        <v>0</v>
      </c>
      <c r="H183" s="354"/>
      <c r="I183" s="354"/>
      <c r="J183" s="354">
        <f t="shared" si="85"/>
        <v>0</v>
      </c>
      <c r="K183" s="354">
        <f t="shared" si="85"/>
        <v>0</v>
      </c>
      <c r="L183" s="354">
        <f t="shared" si="85"/>
        <v>0</v>
      </c>
      <c r="M183" s="354"/>
      <c r="N183" s="352">
        <f t="shared" si="74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4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4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4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4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6">SUM(C191,C193)</f>
        <v>0.42646784034853807</v>
      </c>
      <c r="D188" s="354">
        <f t="shared" si="86"/>
        <v>0.46581859578853813</v>
      </c>
      <c r="E188" s="354">
        <f t="shared" si="86"/>
        <v>0.65497936235167076</v>
      </c>
      <c r="F188" s="354">
        <f t="shared" si="86"/>
        <v>0</v>
      </c>
      <c r="G188" s="354">
        <f t="shared" si="86"/>
        <v>0.75142571775967071</v>
      </c>
      <c r="H188" s="354"/>
      <c r="I188" s="354"/>
      <c r="J188" s="354">
        <f>SUM(J191,J193)</f>
        <v>0.85418922284767085</v>
      </c>
      <c r="K188" s="354">
        <f>SUM(K191,K193)</f>
        <v>0.90144687875167073</v>
      </c>
      <c r="L188" s="354">
        <f>SUM(L191,L193)</f>
        <v>1.0462962456156708</v>
      </c>
      <c r="M188" s="354"/>
      <c r="N188" s="352">
        <f t="shared" si="74"/>
        <v>0.74490758690780601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4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7">SUM(C183,C180,C175,C166,C159)+C189</f>
        <v>5.0132581035000001</v>
      </c>
      <c r="D190" s="360">
        <f t="shared" si="87"/>
        <v>5.475838103500001</v>
      </c>
      <c r="E190" s="360">
        <f t="shared" si="87"/>
        <v>7.699479973099999</v>
      </c>
      <c r="F190" s="360">
        <f t="shared" si="87"/>
        <v>0</v>
      </c>
      <c r="G190" s="360">
        <f t="shared" si="87"/>
        <v>8.833235973099999</v>
      </c>
      <c r="H190" s="360">
        <f t="shared" si="87"/>
        <v>0</v>
      </c>
      <c r="I190" s="360">
        <f t="shared" si="87"/>
        <v>0</v>
      </c>
      <c r="J190" s="360">
        <f t="shared" si="87"/>
        <v>10.0412519731</v>
      </c>
      <c r="K190" s="360">
        <f t="shared" si="87"/>
        <v>10.596779973099999</v>
      </c>
      <c r="L190" s="360">
        <f t="shared" si="87"/>
        <v>12.299527973099998</v>
      </c>
      <c r="M190" s="361"/>
      <c r="N190" s="362">
        <f t="shared" si="74"/>
        <v>8.7566133788005587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8">SUM(C192:C192)</f>
        <v>0.10444120607021551</v>
      </c>
      <c r="D191" s="354">
        <f t="shared" si="88"/>
        <v>0.11407813521021552</v>
      </c>
      <c r="E191" s="354">
        <f t="shared" si="88"/>
        <v>0.16040326627959228</v>
      </c>
      <c r="F191" s="354">
        <f t="shared" si="88"/>
        <v>0</v>
      </c>
      <c r="G191" s="354">
        <f t="shared" si="88"/>
        <v>0.18402280502759227</v>
      </c>
      <c r="H191" s="354"/>
      <c r="I191" s="354"/>
      <c r="J191" s="354">
        <f>SUM(J192:J192)</f>
        <v>0.2091894023555923</v>
      </c>
      <c r="K191" s="354">
        <f>SUM(K192:K192)</f>
        <v>0.22076271717959228</v>
      </c>
      <c r="L191" s="354">
        <f>SUM(L192:L192)</f>
        <v>0.2562360662635923</v>
      </c>
      <c r="M191" s="354"/>
      <c r="N191" s="352">
        <f t="shared" si="74"/>
        <v>0.18242652652055202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9">0.020833*C190</f>
        <v>0.10444120607021551</v>
      </c>
      <c r="D192" s="246">
        <f t="shared" si="89"/>
        <v>0.11407813521021552</v>
      </c>
      <c r="E192" s="246">
        <f t="shared" si="89"/>
        <v>0.16040326627959228</v>
      </c>
      <c r="F192" s="246">
        <f t="shared" si="89"/>
        <v>0</v>
      </c>
      <c r="G192" s="246">
        <f t="shared" si="89"/>
        <v>0.18402280502759227</v>
      </c>
      <c r="H192" s="34"/>
      <c r="I192" s="39"/>
      <c r="J192" s="246">
        <f>0.020833*J190</f>
        <v>0.2091894023555923</v>
      </c>
      <c r="K192" s="246">
        <f t="shared" ref="K192:L192" si="90">0.020833*K190</f>
        <v>0.22076271717959228</v>
      </c>
      <c r="L192" s="246">
        <f t="shared" si="90"/>
        <v>0.2562360662635923</v>
      </c>
      <c r="M192" s="39"/>
      <c r="N192" s="246">
        <f t="shared" si="74"/>
        <v>0.18242652652055202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0.32202663427832257</v>
      </c>
      <c r="D193" s="354">
        <f>SUM(D194,D195)</f>
        <v>0.35174046057832259</v>
      </c>
      <c r="E193" s="354">
        <f t="shared" ref="E193:L193" si="91">SUM(E194,E195)</f>
        <v>0.49457609607207847</v>
      </c>
      <c r="F193" s="354">
        <f t="shared" si="91"/>
        <v>0</v>
      </c>
      <c r="G193" s="354">
        <f t="shared" si="91"/>
        <v>0.56740291273207843</v>
      </c>
      <c r="H193" s="354"/>
      <c r="I193" s="354"/>
      <c r="J193" s="354">
        <f t="shared" si="91"/>
        <v>0.64499982049207849</v>
      </c>
      <c r="K193" s="354">
        <f t="shared" si="91"/>
        <v>0.68068416157207845</v>
      </c>
      <c r="L193" s="354">
        <f t="shared" si="91"/>
        <v>0.79006017935207851</v>
      </c>
      <c r="M193" s="354"/>
      <c r="N193" s="352">
        <f t="shared" si="74"/>
        <v>0.56248106038725376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0.10444120607021551</v>
      </c>
      <c r="D194" s="39">
        <f t="shared" ref="D194:L194" si="92">D192</f>
        <v>0.11407813521021552</v>
      </c>
      <c r="E194" s="39">
        <f t="shared" si="92"/>
        <v>0.16040326627959228</v>
      </c>
      <c r="F194" s="39">
        <f t="shared" si="92"/>
        <v>0</v>
      </c>
      <c r="G194" s="39">
        <f>G192</f>
        <v>0.18402280502759227</v>
      </c>
      <c r="H194" s="39"/>
      <c r="I194" s="39"/>
      <c r="J194" s="39">
        <f t="shared" si="92"/>
        <v>0.2091894023555923</v>
      </c>
      <c r="K194" s="39">
        <f t="shared" si="92"/>
        <v>0.22076271717959228</v>
      </c>
      <c r="L194" s="39">
        <f t="shared" si="92"/>
        <v>0.2562360662635923</v>
      </c>
      <c r="M194" s="39"/>
      <c r="N194" s="246">
        <f t="shared" si="74"/>
        <v>0.18242652652055202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0.21758542820810703</v>
      </c>
      <c r="D195" s="246">
        <f t="shared" ref="D195:G195" si="93">0.043402*D190</f>
        <v>0.23766232536810705</v>
      </c>
      <c r="E195" s="246">
        <f t="shared" si="93"/>
        <v>0.33417282979248619</v>
      </c>
      <c r="F195" s="246">
        <f t="shared" si="93"/>
        <v>0</v>
      </c>
      <c r="G195" s="246">
        <f t="shared" si="93"/>
        <v>0.38338010770448616</v>
      </c>
      <c r="H195" s="34"/>
      <c r="I195" s="34"/>
      <c r="J195" s="246">
        <f t="shared" ref="J195:L195" si="94">0.043402*J190</f>
        <v>0.43581041813648619</v>
      </c>
      <c r="K195" s="246">
        <f t="shared" si="94"/>
        <v>0.45992144439248617</v>
      </c>
      <c r="L195" s="246">
        <f t="shared" si="94"/>
        <v>0.53382411308848621</v>
      </c>
      <c r="M195" s="39"/>
      <c r="N195" s="246">
        <f t="shared" si="74"/>
        <v>0.3800545338667019</v>
      </c>
      <c r="O195" s="246"/>
    </row>
    <row r="196" spans="1:16" ht="28.8" x14ac:dyDescent="0.3">
      <c r="A196" s="370">
        <v>10</v>
      </c>
      <c r="B196" s="371" t="s">
        <v>134</v>
      </c>
      <c r="C196" s="510">
        <v>2.1000000000000001E-2</v>
      </c>
      <c r="D196" s="510">
        <v>2.1000000000000001E-2</v>
      </c>
      <c r="E196" s="510">
        <v>2.1000000000000001E-2</v>
      </c>
      <c r="F196" s="510">
        <v>0</v>
      </c>
      <c r="G196" s="510">
        <v>2.1000000000000001E-2</v>
      </c>
      <c r="H196" s="510">
        <v>0</v>
      </c>
      <c r="I196" s="510">
        <v>0</v>
      </c>
      <c r="J196" s="510">
        <v>2.1000000000000001E-2</v>
      </c>
      <c r="K196" s="510">
        <v>2.1000000000000001E-2</v>
      </c>
      <c r="L196" s="510">
        <v>2.1000000000000001E-2</v>
      </c>
      <c r="M196" s="373"/>
      <c r="N196" s="374">
        <f t="shared" si="74"/>
        <v>2.0999999999999998E-2</v>
      </c>
    </row>
    <row r="197" spans="1:16" ht="18" x14ac:dyDescent="0.3">
      <c r="A197" s="579" t="s">
        <v>60</v>
      </c>
      <c r="B197" s="579"/>
      <c r="C197" s="340">
        <f>SUM(C188,C190,C196)</f>
        <v>5.460725943848538</v>
      </c>
      <c r="D197" s="340">
        <f t="shared" ref="D197:L197" si="95">SUM(D188,D190,D196)</f>
        <v>5.962656699288539</v>
      </c>
      <c r="E197" s="340">
        <f t="shared" si="95"/>
        <v>8.3754593354516711</v>
      </c>
      <c r="F197" s="340">
        <f t="shared" si="95"/>
        <v>0</v>
      </c>
      <c r="G197" s="340">
        <f t="shared" si="95"/>
        <v>9.6056616908596713</v>
      </c>
      <c r="H197" s="340">
        <f t="shared" si="95"/>
        <v>0</v>
      </c>
      <c r="I197" s="340">
        <f t="shared" si="95"/>
        <v>0</v>
      </c>
      <c r="J197" s="340">
        <f t="shared" si="95"/>
        <v>10.916441195947671</v>
      </c>
      <c r="K197" s="340">
        <f t="shared" si="95"/>
        <v>11.51922685185167</v>
      </c>
      <c r="L197" s="340">
        <f t="shared" si="95"/>
        <v>13.366824218715671</v>
      </c>
      <c r="M197" s="356"/>
      <c r="N197" s="467">
        <f t="shared" si="74"/>
        <v>9.5225209657083667</v>
      </c>
      <c r="O197" t="s">
        <v>415</v>
      </c>
      <c r="P197"/>
    </row>
    <row r="198" spans="1:16" ht="15.6" x14ac:dyDescent="0.3">
      <c r="L198" s="336" t="s">
        <v>150</v>
      </c>
      <c r="N198" s="337">
        <f>N197/SUM($N$101,$N$149,$N$197)</f>
        <v>0.34694439382840891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CCE61-BB79-4AAC-B0EF-C7F0412444B0}">
  <dimension ref="A1:P204"/>
  <sheetViews>
    <sheetView topLeftCell="A85" workbookViewId="0">
      <selection activeCell="C121" sqref="C12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416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101</v>
      </c>
      <c r="E5" s="417">
        <f t="shared" si="0"/>
        <v>310</v>
      </c>
      <c r="F5" s="417">
        <f t="shared" si="0"/>
        <v>7</v>
      </c>
      <c r="G5" s="417">
        <f t="shared" si="0"/>
        <v>167</v>
      </c>
      <c r="H5" s="456">
        <f t="shared" si="0"/>
        <v>12</v>
      </c>
      <c r="I5" s="417">
        <f t="shared" si="0"/>
        <v>18</v>
      </c>
      <c r="J5" s="417">
        <f t="shared" si="0"/>
        <v>173</v>
      </c>
      <c r="K5" s="417">
        <f t="shared" si="0"/>
        <v>22</v>
      </c>
      <c r="L5" s="417">
        <f t="shared" si="0"/>
        <v>112</v>
      </c>
      <c r="M5" s="604">
        <f>SUM(C5:L5)</f>
        <v>923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986614.03</v>
      </c>
      <c r="E7" s="401">
        <f t="shared" si="0"/>
        <v>2121708.56</v>
      </c>
      <c r="F7" s="401">
        <f t="shared" si="0"/>
        <v>25380.81</v>
      </c>
      <c r="G7" s="401">
        <f t="shared" si="0"/>
        <v>1022289.29</v>
      </c>
      <c r="H7" s="401">
        <f t="shared" si="0"/>
        <v>69288.990000000005</v>
      </c>
      <c r="I7" s="401">
        <f t="shared" si="0"/>
        <v>106239.84999999999</v>
      </c>
      <c r="J7" s="401">
        <f t="shared" si="0"/>
        <v>962924.94</v>
      </c>
      <c r="K7" s="401">
        <f t="shared" si="0"/>
        <v>168037.72999999998</v>
      </c>
      <c r="L7" s="401">
        <f t="shared" si="0"/>
        <v>624088.26</v>
      </c>
      <c r="M7" s="610">
        <f>SUM(C7:L7)</f>
        <v>6092463.0099999998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1.2925679999999999</v>
      </c>
      <c r="D9" s="405">
        <f t="shared" ref="D9:L9" si="1">SUM(D10:D15)</f>
        <v>1.7649151450487279</v>
      </c>
      <c r="E9" s="405">
        <f t="shared" si="1"/>
        <v>2.12783129490301</v>
      </c>
      <c r="F9" s="405">
        <f t="shared" si="1"/>
        <v>3.2739477114922653</v>
      </c>
      <c r="G9" s="405">
        <f t="shared" si="1"/>
        <v>3.1031500535445886</v>
      </c>
      <c r="H9" s="405">
        <f t="shared" si="1"/>
        <v>3.4854639999999999</v>
      </c>
      <c r="I9" s="405">
        <f t="shared" si="1"/>
        <v>3.7028196478436297</v>
      </c>
      <c r="J9" s="405">
        <f t="shared" si="1"/>
        <v>4.4731736448726727</v>
      </c>
      <c r="K9" s="405">
        <f t="shared" si="1"/>
        <v>4.7213302085954147</v>
      </c>
      <c r="L9" s="405">
        <f t="shared" si="1"/>
        <v>6.2282249705358019</v>
      </c>
      <c r="M9" s="603">
        <f>SUM(M10:N15)</f>
        <v>3.1418327488757951</v>
      </c>
      <c r="N9" s="603"/>
      <c r="O9" s="406">
        <f t="shared" ref="O9:O47" si="2">M9/$M$47</f>
        <v>0.34130345411988916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0.92920000000000003</v>
      </c>
      <c r="D10" s="422">
        <f t="shared" si="4"/>
        <v>1.2586469293002045</v>
      </c>
      <c r="E10" s="422">
        <f t="shared" si="4"/>
        <v>1.4503035451721045</v>
      </c>
      <c r="F10" s="422">
        <f t="shared" si="4"/>
        <v>2.072349773628186</v>
      </c>
      <c r="G10" s="422">
        <f t="shared" si="4"/>
        <v>2.1791929960344198</v>
      </c>
      <c r="H10" s="422">
        <f>IF(H$7 &gt; 0,(H64*H$61+H112*H$109+H160*H$157)/(SUM(H$157,H$109,H$61)),0)</f>
        <v>2.1791</v>
      </c>
      <c r="I10" s="422">
        <f t="shared" si="4"/>
        <v>1.7101640991209983</v>
      </c>
      <c r="J10" s="422">
        <f t="shared" si="4"/>
        <v>3.0345853215879943</v>
      </c>
      <c r="K10" s="422">
        <f t="shared" si="4"/>
        <v>3.3303526499376064</v>
      </c>
      <c r="L10" s="422">
        <f t="shared" si="4"/>
        <v>4.0225457002764324</v>
      </c>
      <c r="M10" s="600">
        <f t="shared" ref="M10:M15" si="5">(N64*$N$61+N112*$N$109+N160*$N$157)/$M$7</f>
        <v>2.1222219602285284</v>
      </c>
      <c r="N10" s="600"/>
      <c r="O10" s="423">
        <f t="shared" si="2"/>
        <v>0.2305411342135428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3.7168E-2</v>
      </c>
      <c r="D11" s="440">
        <f t="shared" si="4"/>
        <v>5.0345877172008183E-2</v>
      </c>
      <c r="E11" s="440">
        <f t="shared" si="4"/>
        <v>5.8012141806884167E-2</v>
      </c>
      <c r="F11" s="440">
        <f t="shared" si="4"/>
        <v>8.2893990945127435E-2</v>
      </c>
      <c r="G11" s="440">
        <f t="shared" si="4"/>
        <v>8.7167719841376792E-2</v>
      </c>
      <c r="H11" s="440">
        <f t="shared" ref="H11:H15" si="6">IF(H$7 &gt; 0,(H65*H$61+H113*H$109+H161*H$157)/(SUM(H$157,H$109,H$61)),0)</f>
        <v>8.7164000000000005E-2</v>
      </c>
      <c r="I11" s="440">
        <f t="shared" si="4"/>
        <v>0.1026098459472599</v>
      </c>
      <c r="J11" s="440">
        <f t="shared" si="4"/>
        <v>0.12138341286351978</v>
      </c>
      <c r="K11" s="440">
        <f t="shared" si="4"/>
        <v>0.13321410599750427</v>
      </c>
      <c r="L11" s="440">
        <f t="shared" si="4"/>
        <v>0.16090182801105732</v>
      </c>
      <c r="M11" s="599">
        <f t="shared" si="5"/>
        <v>8.548531232123148E-2</v>
      </c>
      <c r="N11" s="599"/>
      <c r="O11" s="441">
        <f t="shared" si="2"/>
        <v>9.2864371542990907E-3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5.6382118491665877E-2</v>
      </c>
      <c r="E12" s="440">
        <f t="shared" si="4"/>
        <v>5.0881913771418263E-2</v>
      </c>
      <c r="F12" s="440">
        <f t="shared" si="4"/>
        <v>0</v>
      </c>
      <c r="G12" s="440">
        <f t="shared" si="4"/>
        <v>2.5361553158793241E-2</v>
      </c>
      <c r="H12" s="440">
        <f t="shared" si="6"/>
        <v>0</v>
      </c>
      <c r="I12" s="440">
        <f t="shared" si="4"/>
        <v>8.5528834867519096E-2</v>
      </c>
      <c r="J12" s="440">
        <f t="shared" si="4"/>
        <v>6.9514696969007778E-2</v>
      </c>
      <c r="K12" s="440">
        <f t="shared" si="4"/>
        <v>0.16650000000000001</v>
      </c>
      <c r="L12" s="440">
        <f t="shared" si="4"/>
        <v>0.11596368868723793</v>
      </c>
      <c r="M12" s="599">
        <f t="shared" si="5"/>
        <v>6.0055299383918626E-2</v>
      </c>
      <c r="N12" s="599"/>
      <c r="O12" s="441">
        <f t="shared" si="2"/>
        <v>6.5239249687207915E-3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0.112</v>
      </c>
      <c r="D13" s="422">
        <f t="shared" si="4"/>
        <v>0.16479999999999997</v>
      </c>
      <c r="E13" s="422">
        <f t="shared" si="4"/>
        <v>0.21440000000000003</v>
      </c>
      <c r="F13" s="422">
        <f t="shared" si="4"/>
        <v>0.2586</v>
      </c>
      <c r="G13" s="422">
        <f t="shared" si="4"/>
        <v>0.24990000000000001</v>
      </c>
      <c r="H13" s="422">
        <f t="shared" si="6"/>
        <v>0.24990000000000001</v>
      </c>
      <c r="I13" s="422">
        <f t="shared" si="4"/>
        <v>0.24990000000000001</v>
      </c>
      <c r="J13" s="422">
        <f t="shared" si="4"/>
        <v>0.2968716811769358</v>
      </c>
      <c r="K13" s="422">
        <f t="shared" si="4"/>
        <v>0.29690000000000005</v>
      </c>
      <c r="L13" s="422">
        <f t="shared" si="4"/>
        <v>0.35039999999999999</v>
      </c>
      <c r="M13" s="600">
        <f t="shared" si="5"/>
        <v>0.24267399717655405</v>
      </c>
      <c r="N13" s="600"/>
      <c r="O13" s="423">
        <f t="shared" si="2"/>
        <v>2.6362152310963911E-2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0.2142</v>
      </c>
      <c r="D14" s="440">
        <f t="shared" si="4"/>
        <v>0.23474022008484918</v>
      </c>
      <c r="E14" s="440">
        <f t="shared" si="4"/>
        <v>0.35423369415260325</v>
      </c>
      <c r="F14" s="440">
        <f t="shared" si="4"/>
        <v>0.86010394691895176</v>
      </c>
      <c r="G14" s="440">
        <f t="shared" si="4"/>
        <v>0.56152778450999907</v>
      </c>
      <c r="H14" s="440">
        <f t="shared" si="6"/>
        <v>0.96930000000000005</v>
      </c>
      <c r="I14" s="440">
        <f t="shared" si="4"/>
        <v>1.164016867907852</v>
      </c>
      <c r="J14" s="440">
        <f t="shared" si="4"/>
        <v>0.95081853227521551</v>
      </c>
      <c r="K14" s="440">
        <f t="shared" si="4"/>
        <v>0.79436345266030439</v>
      </c>
      <c r="L14" s="440">
        <f t="shared" si="4"/>
        <v>1.5784137535610749</v>
      </c>
      <c r="M14" s="599">
        <f t="shared" si="5"/>
        <v>0.62458493030177631</v>
      </c>
      <c r="N14" s="599"/>
      <c r="O14" s="441">
        <f t="shared" si="2"/>
        <v>6.7849886083052535E-2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0.3906</v>
      </c>
      <c r="J15" s="422"/>
      <c r="K15" s="422"/>
      <c r="L15" s="422"/>
      <c r="M15" s="600">
        <f t="shared" si="5"/>
        <v>6.8112494637862396E-3</v>
      </c>
      <c r="N15" s="600"/>
      <c r="O15" s="423">
        <f t="shared" si="2"/>
        <v>7.3991938931004765E-4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3.3694615980999996</v>
      </c>
      <c r="D16" s="405">
        <f t="shared" si="7"/>
        <v>3.3116398005413878</v>
      </c>
      <c r="E16" s="405">
        <f t="shared" si="7"/>
        <v>5.1294262506055306</v>
      </c>
      <c r="F16" s="405">
        <f t="shared" si="7"/>
        <v>5.0642894017637188</v>
      </c>
      <c r="G16" s="405">
        <f t="shared" si="7"/>
        <v>5.1007944174870419</v>
      </c>
      <c r="H16" s="405">
        <f t="shared" si="7"/>
        <v>4.9975950942999994</v>
      </c>
      <c r="I16" s="405">
        <f t="shared" si="7"/>
        <v>5.4862770107086938</v>
      </c>
      <c r="J16" s="405">
        <f t="shared" si="7"/>
        <v>5.1039980748616811</v>
      </c>
      <c r="K16" s="405">
        <f t="shared" si="7"/>
        <v>5.1544633931541357</v>
      </c>
      <c r="L16" s="405">
        <f t="shared" si="7"/>
        <v>5.1287852698426875</v>
      </c>
      <c r="M16" s="603">
        <f>SUM(M17:N19,M23:N24)</f>
        <v>4.8296058069993215</v>
      </c>
      <c r="N16" s="603"/>
      <c r="O16" s="406">
        <f t="shared" si="2"/>
        <v>0.52464955193943941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1.8616999999999999</v>
      </c>
      <c r="D17" s="422">
        <f t="shared" si="8"/>
        <v>1.8324892072890955</v>
      </c>
      <c r="E17" s="422">
        <f t="shared" si="8"/>
        <v>2.7476184676777664</v>
      </c>
      <c r="F17" s="422">
        <f t="shared" si="8"/>
        <v>2.7120592530734835</v>
      </c>
      <c r="G17" s="422">
        <f t="shared" si="8"/>
        <v>2.733467927720342</v>
      </c>
      <c r="H17" s="422">
        <f t="shared" ref="H17:H24" si="9">IF(H$7 &gt; 0,(H71*H$61+H119*H$109+H167*H$157)/(SUM(H$157,H$109,H$61)),0)</f>
        <v>2.6850999999999998</v>
      </c>
      <c r="I17" s="422">
        <f t="shared" si="8"/>
        <v>2.949441253663291</v>
      </c>
      <c r="J17" s="422">
        <f t="shared" si="8"/>
        <v>2.7341180610339166</v>
      </c>
      <c r="K17" s="422">
        <f t="shared" si="8"/>
        <v>2.7580803987294997</v>
      </c>
      <c r="L17" s="422">
        <f t="shared" si="8"/>
        <v>2.7471511120077792</v>
      </c>
      <c r="M17" s="600">
        <f t="shared" ref="M17:M24" si="10">(N71*$N$61+N119*$N$109+N167*$N$157)/$M$7</f>
        <v>2.5969585212040545</v>
      </c>
      <c r="N17" s="600"/>
      <c r="O17" s="423">
        <f t="shared" si="2"/>
        <v>0.28211269801365962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0.78916159809999986</v>
      </c>
      <c r="D18" s="440">
        <f t="shared" si="8"/>
        <v>0.77677934754539668</v>
      </c>
      <c r="E18" s="440">
        <f t="shared" si="8"/>
        <v>1.1646962351193317</v>
      </c>
      <c r="F18" s="440">
        <f t="shared" si="8"/>
        <v>1.149622932963078</v>
      </c>
      <c r="G18" s="440">
        <f t="shared" si="8"/>
        <v>1.1586979202851591</v>
      </c>
      <c r="H18" s="440">
        <f t="shared" si="9"/>
        <v>1.1381950942999999</v>
      </c>
      <c r="I18" s="440">
        <f t="shared" si="8"/>
        <v>1.2502475013390937</v>
      </c>
      <c r="J18" s="440">
        <f t="shared" si="8"/>
        <v>1.1589735072458498</v>
      </c>
      <c r="K18" s="440">
        <f t="shared" si="8"/>
        <v>1.169130974458644</v>
      </c>
      <c r="L18" s="440">
        <f t="shared" si="8"/>
        <v>1.1644981263223135</v>
      </c>
      <c r="M18" s="599">
        <f t="shared" si="10"/>
        <v>1.1008325384287501</v>
      </c>
      <c r="N18" s="599"/>
      <c r="O18" s="441">
        <f t="shared" si="2"/>
        <v>0.1195855978991042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0.49619999999999997</v>
      </c>
      <c r="D19" s="422">
        <f t="shared" si="8"/>
        <v>0.48380601120379363</v>
      </c>
      <c r="E19" s="422">
        <f t="shared" si="8"/>
        <v>0.87857215574225722</v>
      </c>
      <c r="F19" s="422">
        <f t="shared" si="8"/>
        <v>0.86838889369567018</v>
      </c>
      <c r="G19" s="422">
        <f t="shared" si="8"/>
        <v>0.87198761532168645</v>
      </c>
      <c r="H19" s="422">
        <f t="shared" si="9"/>
        <v>0.84449999999999992</v>
      </c>
      <c r="I19" s="422">
        <f t="shared" si="8"/>
        <v>0.92448104698943023</v>
      </c>
      <c r="J19" s="422">
        <f t="shared" si="8"/>
        <v>0.87405373257545915</v>
      </c>
      <c r="K19" s="422">
        <f t="shared" si="8"/>
        <v>0.88705376403858849</v>
      </c>
      <c r="L19" s="422">
        <f t="shared" si="8"/>
        <v>0.8786392364374872</v>
      </c>
      <c r="M19" s="600">
        <f t="shared" si="10"/>
        <v>0.81306642473911384</v>
      </c>
      <c r="N19" s="600"/>
      <c r="O19" s="423">
        <f t="shared" si="2"/>
        <v>8.8325000524507188E-2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0.44320000000000004</v>
      </c>
      <c r="D20" s="440">
        <f t="shared" si="8"/>
        <v>0.43211498475346027</v>
      </c>
      <c r="E20" s="440">
        <f t="shared" si="8"/>
        <v>0.78473978188031646</v>
      </c>
      <c r="F20" s="440">
        <f t="shared" si="8"/>
        <v>0.77564274201650774</v>
      </c>
      <c r="G20" s="440">
        <f t="shared" si="8"/>
        <v>0.77885728179740588</v>
      </c>
      <c r="H20" s="440">
        <f t="shared" si="9"/>
        <v>0.75429999999999997</v>
      </c>
      <c r="I20" s="440">
        <f t="shared" si="8"/>
        <v>0.82963804222238646</v>
      </c>
      <c r="J20" s="440">
        <f t="shared" si="8"/>
        <v>0.78070324593212836</v>
      </c>
      <c r="K20" s="440">
        <f t="shared" si="8"/>
        <v>0.79231736254113894</v>
      </c>
      <c r="L20" s="440">
        <f t="shared" si="8"/>
        <v>0.78479973228786581</v>
      </c>
      <c r="M20" s="599">
        <f t="shared" si="10"/>
        <v>0.72629441414351714</v>
      </c>
      <c r="N20" s="599"/>
      <c r="O20" s="441">
        <f t="shared" si="2"/>
        <v>7.8898786812844221E-2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4.7000000000000007E-2</v>
      </c>
      <c r="D21" s="422">
        <f t="shared" si="8"/>
        <v>4.5851404070343493E-2</v>
      </c>
      <c r="E21" s="422">
        <f t="shared" si="8"/>
        <v>8.3242639036154906E-2</v>
      </c>
      <c r="F21" s="422">
        <f t="shared" si="8"/>
        <v>8.2246604422790304E-2</v>
      </c>
      <c r="G21" s="422">
        <f t="shared" si="8"/>
        <v>8.2612692583329317E-2</v>
      </c>
      <c r="H21" s="422">
        <f t="shared" si="9"/>
        <v>0.08</v>
      </c>
      <c r="I21" s="422">
        <f t="shared" si="8"/>
        <v>8.4123804222238641E-2</v>
      </c>
      <c r="J21" s="422">
        <f t="shared" si="8"/>
        <v>8.2804318049961412E-2</v>
      </c>
      <c r="K21" s="422">
        <f t="shared" si="8"/>
        <v>8.4041701372661981E-2</v>
      </c>
      <c r="L21" s="422">
        <f t="shared" si="8"/>
        <v>8.3248081974815549E-2</v>
      </c>
      <c r="M21" s="600">
        <f t="shared" si="10"/>
        <v>7.6974412417647173E-2</v>
      </c>
      <c r="N21" s="600"/>
      <c r="O21" s="423">
        <f t="shared" si="2"/>
        <v>8.3618814039010635E-3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6.0000000000000001E-3</v>
      </c>
      <c r="D22" s="440">
        <f t="shared" si="8"/>
        <v>5.8396223799898721E-3</v>
      </c>
      <c r="E22" s="440">
        <f t="shared" si="8"/>
        <v>1.0589734825785877E-2</v>
      </c>
      <c r="F22" s="440">
        <f t="shared" si="8"/>
        <v>1.049954725637204E-2</v>
      </c>
      <c r="G22" s="440">
        <f t="shared" si="8"/>
        <v>1.0517640940951265E-2</v>
      </c>
      <c r="H22" s="440">
        <f t="shared" si="9"/>
        <v>1.0200000000000001E-2</v>
      </c>
      <c r="I22" s="440">
        <f t="shared" si="8"/>
        <v>1.0719200544804987E-2</v>
      </c>
      <c r="J22" s="440">
        <f t="shared" si="8"/>
        <v>1.0546168593369282E-2</v>
      </c>
      <c r="K22" s="440">
        <f t="shared" si="8"/>
        <v>1.0694700124787453E-2</v>
      </c>
      <c r="L22" s="440">
        <f t="shared" si="8"/>
        <v>1.0591422174805852E-2</v>
      </c>
      <c r="M22" s="599">
        <f t="shared" si="10"/>
        <v>9.7975981779493803E-3</v>
      </c>
      <c r="N22" s="599"/>
      <c r="O22" s="441">
        <f t="shared" si="2"/>
        <v>1.0643323077618896E-3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0.1666</v>
      </c>
      <c r="D23" s="422">
        <f t="shared" si="8"/>
        <v>0.16367792608523923</v>
      </c>
      <c r="E23" s="422">
        <f t="shared" si="8"/>
        <v>0.25622289056796754</v>
      </c>
      <c r="F23" s="422">
        <f t="shared" si="8"/>
        <v>0.25299456707646445</v>
      </c>
      <c r="G23" s="422">
        <f t="shared" si="8"/>
        <v>0.25475856553872339</v>
      </c>
      <c r="H23" s="422">
        <f t="shared" si="9"/>
        <v>0.24940000000000001</v>
      </c>
      <c r="I23" s="422">
        <f t="shared" si="8"/>
        <v>0.27374960708246482</v>
      </c>
      <c r="J23" s="422">
        <f t="shared" si="8"/>
        <v>0.2549509544326477</v>
      </c>
      <c r="K23" s="422">
        <f t="shared" si="8"/>
        <v>0.2575618544299545</v>
      </c>
      <c r="L23" s="422">
        <f t="shared" si="8"/>
        <v>0.25619471412585132</v>
      </c>
      <c r="M23" s="600">
        <f t="shared" si="10"/>
        <v>0.24095138670854235</v>
      </c>
      <c r="N23" s="600"/>
      <c r="O23" s="423">
        <f t="shared" si="2"/>
        <v>2.6175021756975687E-2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5.5800000000000002E-2</v>
      </c>
      <c r="D24" s="440">
        <f t="shared" si="8"/>
        <v>5.4887308417862248E-2</v>
      </c>
      <c r="E24" s="440">
        <f t="shared" si="8"/>
        <v>8.231650149820767E-2</v>
      </c>
      <c r="F24" s="440">
        <f t="shared" si="8"/>
        <v>8.1223754955023098E-2</v>
      </c>
      <c r="G24" s="440">
        <f t="shared" si="8"/>
        <v>8.1882388621130911E-2</v>
      </c>
      <c r="H24" s="440">
        <f t="shared" si="9"/>
        <v>8.0399999999999999E-2</v>
      </c>
      <c r="I24" s="440">
        <f t="shared" si="8"/>
        <v>8.8357601634414945E-2</v>
      </c>
      <c r="J24" s="440">
        <f t="shared" si="8"/>
        <v>8.1901819573808113E-2</v>
      </c>
      <c r="K24" s="440">
        <f t="shared" si="8"/>
        <v>8.2636401497449413E-2</v>
      </c>
      <c r="L24" s="440">
        <f t="shared" si="8"/>
        <v>8.2302080949255479E-2</v>
      </c>
      <c r="M24" s="599">
        <f t="shared" si="10"/>
        <v>7.7796935918860832E-2</v>
      </c>
      <c r="N24" s="599"/>
      <c r="O24" s="441">
        <f t="shared" si="2"/>
        <v>8.4512337451927693E-3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0.38600000000000001</v>
      </c>
      <c r="D25" s="405">
        <f t="shared" ref="D25:L25" si="11">SUM(D26:D28)</f>
        <v>0.40105218586846975</v>
      </c>
      <c r="E25" s="405">
        <f t="shared" si="11"/>
        <v>0.49806415860904107</v>
      </c>
      <c r="F25" s="405">
        <f t="shared" si="11"/>
        <v>0.50382284946776723</v>
      </c>
      <c r="G25" s="405">
        <f t="shared" si="11"/>
        <v>0.49944918892674695</v>
      </c>
      <c r="H25" s="405">
        <f t="shared" si="11"/>
        <v>0.50239999999999996</v>
      </c>
      <c r="I25" s="405">
        <f>SUM(I26:I28)</f>
        <v>1.1019854031326288</v>
      </c>
      <c r="J25" s="405">
        <f t="shared" si="11"/>
        <v>0.50001697756732733</v>
      </c>
      <c r="K25" s="405">
        <f t="shared" si="11"/>
        <v>0.49833389213839063</v>
      </c>
      <c r="L25" s="405">
        <f t="shared" si="11"/>
        <v>0.49821178069589067</v>
      </c>
      <c r="M25" s="603">
        <f>SUM(M26:N28)</f>
        <v>0.49341371924357408</v>
      </c>
      <c r="N25" s="603"/>
      <c r="O25" s="406">
        <f t="shared" si="2"/>
        <v>5.3600500137453537E-2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0.19130000000000003</v>
      </c>
      <c r="D26" s="422">
        <f t="shared" si="12"/>
        <v>0.18805483980397075</v>
      </c>
      <c r="E26" s="422">
        <f t="shared" si="12"/>
        <v>0.29130331121065939</v>
      </c>
      <c r="F26" s="422">
        <f t="shared" si="12"/>
        <v>0.28761922751874347</v>
      </c>
      <c r="G26" s="422">
        <f t="shared" si="12"/>
        <v>0.28967655009767346</v>
      </c>
      <c r="H26" s="422">
        <f t="shared" ref="H26:H29" si="13">IF(H$7 &gt; 0,(H80*H$61+H128*H$109+H176*H$157)/(SUM(H$157,H$109,H$61)),0)</f>
        <v>0.2838</v>
      </c>
      <c r="I26" s="422">
        <f t="shared" si="12"/>
        <v>0.31153900749106861</v>
      </c>
      <c r="J26" s="422">
        <f t="shared" si="12"/>
        <v>0.28986321739158605</v>
      </c>
      <c r="K26" s="422">
        <f t="shared" si="12"/>
        <v>0.29273535505389181</v>
      </c>
      <c r="L26" s="422">
        <f t="shared" si="12"/>
        <v>0.29126764263439275</v>
      </c>
      <c r="M26" s="600">
        <f>(N80*$N$61+N128*$N$109+N176*$N$157)/$M$7</f>
        <v>0.27427401205739943</v>
      </c>
      <c r="N26" s="600"/>
      <c r="O26" s="423">
        <f t="shared" si="2"/>
        <v>2.9794923909939559E-2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0.19469999999999998</v>
      </c>
      <c r="D27" s="440">
        <f t="shared" si="12"/>
        <v>0.21299734606449899</v>
      </c>
      <c r="E27" s="440">
        <f t="shared" si="12"/>
        <v>0.20676084739838166</v>
      </c>
      <c r="F27" s="440">
        <f t="shared" si="12"/>
        <v>0.21620362194902371</v>
      </c>
      <c r="G27" s="440">
        <f t="shared" si="12"/>
        <v>0.20977263882907352</v>
      </c>
      <c r="H27" s="440">
        <f t="shared" si="13"/>
        <v>0.21859999999999999</v>
      </c>
      <c r="I27" s="440">
        <f t="shared" si="12"/>
        <v>0.21764639564156013</v>
      </c>
      <c r="J27" s="440">
        <f t="shared" si="12"/>
        <v>0.21015376017574125</v>
      </c>
      <c r="K27" s="440">
        <f t="shared" si="12"/>
        <v>0.20559853708449882</v>
      </c>
      <c r="L27" s="440">
        <f t="shared" si="12"/>
        <v>0.20694413806149792</v>
      </c>
      <c r="M27" s="599">
        <f>(N81*$N$61+N129*$N$109+N177*$N$157)/$M$7</f>
        <v>0.20915126967246042</v>
      </c>
      <c r="N27" s="599"/>
      <c r="O27" s="441">
        <f t="shared" si="2"/>
        <v>2.2720512668382389E-2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0.57280000000000009</v>
      </c>
      <c r="J28" s="422"/>
      <c r="K28" s="422"/>
      <c r="L28" s="422"/>
      <c r="M28" s="600">
        <f>(N82*$N$61+N130*$N$109+N178*$N$157)/$M$7</f>
        <v>9.9884375137141782E-3</v>
      </c>
      <c r="N28" s="600"/>
      <c r="O28" s="423">
        <f t="shared" si="2"/>
        <v>1.0850635591315803E-3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0.57280000000000009</v>
      </c>
      <c r="J29" s="440"/>
      <c r="K29" s="440"/>
      <c r="L29" s="440"/>
      <c r="M29" s="599">
        <f>(N83*$N$61+N131*$N$109+N179*$N$157)/$M$7</f>
        <v>9.9884375137141782E-3</v>
      </c>
      <c r="N29" s="599"/>
      <c r="O29" s="441">
        <f t="shared" si="2"/>
        <v>1.0850635591315803E-3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0.42942578185117081</v>
      </c>
      <c r="D38" s="405">
        <f t="shared" si="21"/>
        <v>0.46596908345891896</v>
      </c>
      <c r="E38" s="405">
        <f t="shared" si="21"/>
        <v>0.6597297067258745</v>
      </c>
      <c r="F38" s="405">
        <f t="shared" si="21"/>
        <v>0.7521763569089841</v>
      </c>
      <c r="G38" s="405">
        <f t="shared" si="21"/>
        <v>0.74038029186533927</v>
      </c>
      <c r="H38" s="405">
        <f t="shared" si="21"/>
        <v>0.7643750342339124</v>
      </c>
      <c r="I38" s="405">
        <f t="shared" si="21"/>
        <v>0.87544176882341562</v>
      </c>
      <c r="J38" s="405">
        <f t="shared" si="21"/>
        <v>0.85724628810205949</v>
      </c>
      <c r="K38" s="405">
        <f t="shared" si="21"/>
        <v>0.88250627765005962</v>
      </c>
      <c r="L38" s="405">
        <f t="shared" si="21"/>
        <v>1.0085000268887552</v>
      </c>
      <c r="M38" s="603">
        <f t="shared" si="20"/>
        <v>0.72008805333979675</v>
      </c>
      <c r="N38" s="603"/>
      <c r="O38" s="406">
        <f t="shared" si="2"/>
        <v>7.8224577665147857E-2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5.0480295980999994</v>
      </c>
      <c r="D40" s="434">
        <f t="shared" si="24"/>
        <v>5.4776071314585852</v>
      </c>
      <c r="E40" s="434">
        <f t="shared" si="24"/>
        <v>7.7553217041175815</v>
      </c>
      <c r="F40" s="434">
        <f t="shared" si="24"/>
        <v>8.8420599627237522</v>
      </c>
      <c r="G40" s="434">
        <f t="shared" si="24"/>
        <v>8.7033936599583779</v>
      </c>
      <c r="H40" s="434">
        <f t="shared" si="23"/>
        <v>8.9854590942999994</v>
      </c>
      <c r="I40" s="434">
        <f t="shared" si="24"/>
        <v>10.291082061684952</v>
      </c>
      <c r="J40" s="434">
        <f t="shared" si="24"/>
        <v>10.077188697301681</v>
      </c>
      <c r="K40" s="434">
        <f t="shared" si="24"/>
        <v>10.37412749388794</v>
      </c>
      <c r="L40" s="434">
        <f t="shared" si="24"/>
        <v>11.855222021074379</v>
      </c>
      <c r="M40" s="597">
        <f t="shared" si="20"/>
        <v>8.464852275118691</v>
      </c>
      <c r="N40" s="597"/>
      <c r="O40" s="435">
        <f t="shared" si="2"/>
        <v>0.91955350619678222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0.10516560061721729</v>
      </c>
      <c r="D41" s="427">
        <f t="shared" si="25"/>
        <v>0.11411498936967671</v>
      </c>
      <c r="E41" s="427">
        <f t="shared" si="25"/>
        <v>0.16156661706188158</v>
      </c>
      <c r="F41" s="427">
        <f t="shared" si="25"/>
        <v>0.18420663520342392</v>
      </c>
      <c r="G41" s="427">
        <f t="shared" si="25"/>
        <v>0.1813178001179129</v>
      </c>
      <c r="H41" s="427">
        <f t="shared" si="23"/>
        <v>0.18719406931155189</v>
      </c>
      <c r="I41" s="427">
        <f t="shared" si="25"/>
        <v>0.21439411259108263</v>
      </c>
      <c r="J41" s="427">
        <f t="shared" si="25"/>
        <v>0.20993807213088594</v>
      </c>
      <c r="K41" s="427">
        <f t="shared" si="25"/>
        <v>0.21612419808016756</v>
      </c>
      <c r="L41" s="427">
        <f t="shared" si="25"/>
        <v>0.24697984036504253</v>
      </c>
      <c r="M41" s="598">
        <f t="shared" si="20"/>
        <v>0.17634826744754767</v>
      </c>
      <c r="N41" s="598"/>
      <c r="O41" s="428">
        <f t="shared" si="2"/>
        <v>1.9157058194597561E-2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0.10516560061721729</v>
      </c>
      <c r="D42" s="440">
        <f t="shared" si="26"/>
        <v>0.11411498936967671</v>
      </c>
      <c r="E42" s="440">
        <f t="shared" si="26"/>
        <v>0.16156661706188158</v>
      </c>
      <c r="F42" s="440">
        <f t="shared" si="26"/>
        <v>0.18420663520342392</v>
      </c>
      <c r="G42" s="440">
        <f t="shared" si="26"/>
        <v>0.1813178001179129</v>
      </c>
      <c r="H42" s="440">
        <f t="shared" si="23"/>
        <v>0.18719406931155189</v>
      </c>
      <c r="I42" s="440">
        <f t="shared" si="26"/>
        <v>0.21439411259108263</v>
      </c>
      <c r="J42" s="440">
        <f t="shared" si="26"/>
        <v>0.20993807213088594</v>
      </c>
      <c r="K42" s="440">
        <f t="shared" si="26"/>
        <v>0.21612419808016756</v>
      </c>
      <c r="L42" s="440">
        <f t="shared" si="26"/>
        <v>0.24697984036504253</v>
      </c>
      <c r="M42" s="599">
        <f t="shared" si="20"/>
        <v>0.17634826744754767</v>
      </c>
      <c r="N42" s="599"/>
      <c r="O42" s="441">
        <f t="shared" si="2"/>
        <v>1.9157058194597561E-2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0.3242601812339535</v>
      </c>
      <c r="D43" s="427">
        <f t="shared" ref="D43:L43" si="27">SUM(D44,D45)</f>
        <v>0.35185409408924229</v>
      </c>
      <c r="E43" s="427">
        <f t="shared" si="27"/>
        <v>0.49816308966399286</v>
      </c>
      <c r="F43" s="427">
        <f t="shared" si="27"/>
        <v>0.56796972170556015</v>
      </c>
      <c r="G43" s="427">
        <f t="shared" si="27"/>
        <v>0.55906249174742639</v>
      </c>
      <c r="H43" s="427">
        <f t="shared" si="23"/>
        <v>0.57718096492236048</v>
      </c>
      <c r="I43" s="427">
        <f t="shared" si="27"/>
        <v>0.66104765623233297</v>
      </c>
      <c r="J43" s="427">
        <f t="shared" si="27"/>
        <v>0.64730821597117361</v>
      </c>
      <c r="K43" s="427">
        <f t="shared" si="27"/>
        <v>0.66638207956989204</v>
      </c>
      <c r="L43" s="427">
        <f t="shared" si="27"/>
        <v>0.76152018652371267</v>
      </c>
      <c r="M43" s="598">
        <f t="shared" si="20"/>
        <v>0.54373978589224914</v>
      </c>
      <c r="N43" s="598"/>
      <c r="O43" s="428">
        <f t="shared" si="2"/>
        <v>5.9067519470550306E-2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0.10516560061721729</v>
      </c>
      <c r="D44" s="440">
        <f t="shared" si="28"/>
        <v>0.11411498936967671</v>
      </c>
      <c r="E44" s="440">
        <f t="shared" si="28"/>
        <v>0.16156661706188158</v>
      </c>
      <c r="F44" s="440">
        <f t="shared" si="28"/>
        <v>0.18420663520342392</v>
      </c>
      <c r="G44" s="440">
        <f t="shared" si="28"/>
        <v>0.1813178001179129</v>
      </c>
      <c r="H44" s="440">
        <f t="shared" si="23"/>
        <v>0.18719406931155189</v>
      </c>
      <c r="I44" s="440">
        <f t="shared" si="28"/>
        <v>0.21439411259108263</v>
      </c>
      <c r="J44" s="440">
        <f t="shared" si="28"/>
        <v>0.20993807213088594</v>
      </c>
      <c r="K44" s="440">
        <f t="shared" si="28"/>
        <v>0.21612419808016756</v>
      </c>
      <c r="L44" s="440">
        <f t="shared" si="28"/>
        <v>0.24697984036504253</v>
      </c>
      <c r="M44" s="599">
        <f t="shared" si="20"/>
        <v>0.17634826744754767</v>
      </c>
      <c r="N44" s="599"/>
      <c r="O44" s="441">
        <f t="shared" si="2"/>
        <v>1.9157058194597561E-2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0.2190945806167362</v>
      </c>
      <c r="D45" s="422">
        <f t="shared" si="28"/>
        <v>0.23773910471956555</v>
      </c>
      <c r="E45" s="422">
        <f t="shared" si="28"/>
        <v>0.33659647260211129</v>
      </c>
      <c r="F45" s="422">
        <f t="shared" si="28"/>
        <v>0.3837630865021362</v>
      </c>
      <c r="G45" s="422">
        <f t="shared" si="28"/>
        <v>0.37774469162951352</v>
      </c>
      <c r="H45" s="422">
        <f t="shared" si="23"/>
        <v>0.38998689561080863</v>
      </c>
      <c r="I45" s="422">
        <f t="shared" si="28"/>
        <v>0.44665354364125037</v>
      </c>
      <c r="J45" s="422">
        <f t="shared" si="28"/>
        <v>0.43737014384028766</v>
      </c>
      <c r="K45" s="422">
        <f t="shared" si="28"/>
        <v>0.45025788148972451</v>
      </c>
      <c r="L45" s="422">
        <f t="shared" si="28"/>
        <v>0.51454034615867017</v>
      </c>
      <c r="M45" s="600">
        <f t="shared" si="20"/>
        <v>0.36739151844470141</v>
      </c>
      <c r="N45" s="600"/>
      <c r="O45" s="423">
        <f t="shared" si="2"/>
        <v>3.9910461275952741E-2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2.1399999999999999E-2</v>
      </c>
      <c r="D46" s="446">
        <f t="shared" si="28"/>
        <v>2.0094523012205694E-2</v>
      </c>
      <c r="E46" s="446">
        <f t="shared" si="28"/>
        <v>2.063158469229158E-2</v>
      </c>
      <c r="F46" s="446">
        <f t="shared" si="28"/>
        <v>2.0223754955023106E-2</v>
      </c>
      <c r="G46" s="446">
        <f t="shared" si="28"/>
        <v>2.0388705350713399E-2</v>
      </c>
      <c r="H46" s="446">
        <f t="shared" si="23"/>
        <v>1.9400000000000001E-2</v>
      </c>
      <c r="I46" s="446">
        <f t="shared" si="28"/>
        <v>1.9727801498213713E-2</v>
      </c>
      <c r="J46" s="446">
        <f t="shared" si="28"/>
        <v>2.045599043161142E-2</v>
      </c>
      <c r="K46" s="446">
        <f t="shared" si="28"/>
        <v>2.0926150561543531E-2</v>
      </c>
      <c r="L46" s="446">
        <f t="shared" si="28"/>
        <v>2.0632618812601925E-2</v>
      </c>
      <c r="M46" s="601">
        <f t="shared" si="20"/>
        <v>2.0453613356611909E-2</v>
      </c>
      <c r="N46" s="601"/>
      <c r="O46" s="448">
        <f t="shared" si="2"/>
        <v>2.221916138070123E-3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5.4988553799511699</v>
      </c>
      <c r="D47" s="410">
        <f t="shared" si="29"/>
        <v>5.9636707379297107</v>
      </c>
      <c r="E47" s="410">
        <f t="shared" si="29"/>
        <v>8.4356829955357462</v>
      </c>
      <c r="F47" s="410">
        <f t="shared" si="29"/>
        <v>9.6144600745877575</v>
      </c>
      <c r="G47" s="410">
        <f t="shared" si="29"/>
        <v>9.4641626571744286</v>
      </c>
      <c r="H47" s="410">
        <f t="shared" si="29"/>
        <v>9.7692341285339115</v>
      </c>
      <c r="I47" s="410">
        <f t="shared" si="29"/>
        <v>11.186251632006581</v>
      </c>
      <c r="J47" s="410">
        <f t="shared" si="29"/>
        <v>10.954890975835351</v>
      </c>
      <c r="K47" s="410">
        <f t="shared" si="29"/>
        <v>11.277559922099542</v>
      </c>
      <c r="L47" s="410">
        <f t="shared" si="29"/>
        <v>12.884354666775739</v>
      </c>
      <c r="M47" s="602">
        <f t="shared" si="20"/>
        <v>9.2053939418150978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86</v>
      </c>
      <c r="F59" s="1">
        <v>2</v>
      </c>
      <c r="G59" s="1">
        <v>55</v>
      </c>
      <c r="H59" s="1">
        <v>12</v>
      </c>
      <c r="I59" s="1">
        <v>12</v>
      </c>
      <c r="J59" s="1">
        <v>45</v>
      </c>
      <c r="K59" s="1">
        <v>0</v>
      </c>
      <c r="L59" s="1">
        <v>23</v>
      </c>
      <c r="N59" s="1">
        <f>SUM(C59:L59)</f>
        <v>287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523602.97</v>
      </c>
      <c r="E61" s="505">
        <v>538847.22</v>
      </c>
      <c r="F61" s="505">
        <v>6373.93</v>
      </c>
      <c r="G61" s="505">
        <v>378716</v>
      </c>
      <c r="H61" s="505">
        <v>69288.990000000005</v>
      </c>
      <c r="I61" s="503">
        <v>74580.23</v>
      </c>
      <c r="J61" s="505">
        <v>272689.01</v>
      </c>
      <c r="K61" s="504">
        <v>0</v>
      </c>
      <c r="L61" s="505">
        <v>152651.12</v>
      </c>
      <c r="M61" s="342"/>
      <c r="N61" s="344">
        <f>SUM(C61:L61)</f>
        <v>2016749.4699999997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1.7643439999999999</v>
      </c>
      <c r="E63" s="354">
        <f t="shared" si="30"/>
        <v>2.1482079999999999</v>
      </c>
      <c r="F63" s="354">
        <f t="shared" si="30"/>
        <v>3.392188</v>
      </c>
      <c r="G63" s="354">
        <f t="shared" si="30"/>
        <v>3.0171640000000002</v>
      </c>
      <c r="H63" s="354">
        <f t="shared" si="30"/>
        <v>3.4854639999999999</v>
      </c>
      <c r="I63" s="354">
        <f t="shared" si="30"/>
        <v>3.4744320000000002</v>
      </c>
      <c r="J63" s="354">
        <f t="shared" si="30"/>
        <v>4.3844760000000003</v>
      </c>
      <c r="K63" s="354"/>
      <c r="L63" s="354">
        <f t="shared" si="30"/>
        <v>5.5667519999999993</v>
      </c>
      <c r="M63" s="351"/>
      <c r="N63" s="352">
        <f>(C63*$C$61+D63*$D$61+E63*$E$61+F63*$F$61+G63*$G$61+H63*$H$61+I63*$I$61+J63*$J$61+K63*$K$61+L63*$L$61)/$N$61</f>
        <v>2.8717692351038524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1.2585999999999999</v>
      </c>
      <c r="E64" s="34">
        <v>1.4501999999999999</v>
      </c>
      <c r="F64" s="34">
        <v>2.0722</v>
      </c>
      <c r="G64" s="34">
        <v>2.1791</v>
      </c>
      <c r="H64" s="34">
        <v>2.1791</v>
      </c>
      <c r="I64" s="34">
        <v>1.5571999999999999</v>
      </c>
      <c r="J64" s="34">
        <v>3.0344000000000002</v>
      </c>
      <c r="K64" s="34">
        <v>0</v>
      </c>
      <c r="L64" s="34">
        <v>3.5688</v>
      </c>
      <c r="M64" s="34"/>
      <c r="N64" s="89">
        <f t="shared" ref="N64:N101" si="31">(C64*$C$61+D64*$D$61+E64*$E$61+F64*$F$61+G64*$G$61+H64*$H$61+I64*$I$61+J64*$J$61+K64*$K$61+L64*$L$61)/$N$61</f>
        <v>1.9428609797016585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5.0344E-2</v>
      </c>
      <c r="E65" s="39">
        <f t="shared" si="32"/>
        <v>5.8007999999999997E-2</v>
      </c>
      <c r="F65" s="39">
        <f t="shared" si="32"/>
        <v>8.2888000000000003E-2</v>
      </c>
      <c r="G65" s="39">
        <f t="shared" si="32"/>
        <v>8.7164000000000005E-2</v>
      </c>
      <c r="H65" s="39">
        <f t="shared" si="32"/>
        <v>8.7164000000000005E-2</v>
      </c>
      <c r="I65" s="39">
        <f>0.06*I64</f>
        <v>9.3431999999999987E-2</v>
      </c>
      <c r="J65" s="39">
        <f t="shared" si="32"/>
        <v>0.12137600000000001</v>
      </c>
      <c r="K65" s="39"/>
      <c r="L65" s="39">
        <f t="shared" si="32"/>
        <v>0.14275199999999999</v>
      </c>
      <c r="M65" s="34"/>
      <c r="N65" s="89">
        <f t="shared" si="31"/>
        <v>7.8866157196510911E-2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6.2899999999999998E-2</v>
      </c>
      <c r="E66" s="34">
        <v>3.7900000000000003E-2</v>
      </c>
      <c r="F66" s="34">
        <v>0</v>
      </c>
      <c r="G66" s="34">
        <v>6.0000000000000001E-3</v>
      </c>
      <c r="H66" s="34">
        <v>0</v>
      </c>
      <c r="I66" s="34">
        <v>7.7899999999999997E-2</v>
      </c>
      <c r="J66" s="34">
        <v>5.3999999999999999E-2</v>
      </c>
      <c r="K66" s="34">
        <v>0</v>
      </c>
      <c r="L66" s="34">
        <v>0.1784</v>
      </c>
      <c r="M66" s="34"/>
      <c r="N66" s="89">
        <f t="shared" si="31"/>
        <v>5.1269233116991976E-2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0.2322965820915773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0.22770000000000001</v>
      </c>
      <c r="E68" s="34">
        <v>0.38769999999999999</v>
      </c>
      <c r="F68" s="34">
        <v>0.97850000000000004</v>
      </c>
      <c r="G68" s="34">
        <v>0.495</v>
      </c>
      <c r="H68" s="34">
        <v>0.96930000000000005</v>
      </c>
      <c r="I68" s="34">
        <v>1.1053999999999999</v>
      </c>
      <c r="J68" s="34">
        <v>0.87790000000000001</v>
      </c>
      <c r="K68" s="34">
        <v>0</v>
      </c>
      <c r="L68" s="34">
        <v>1.3264</v>
      </c>
      <c r="M68" s="34"/>
      <c r="N68" s="89">
        <f t="shared" si="31"/>
        <v>0.55203173335357325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1.4444549643541001E-2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3.3136794945000001</v>
      </c>
      <c r="E70" s="354">
        <f t="shared" si="33"/>
        <v>4.9975950942999994</v>
      </c>
      <c r="F70" s="354">
        <f t="shared" si="33"/>
        <v>4.9975950942999994</v>
      </c>
      <c r="G70" s="354">
        <f t="shared" si="33"/>
        <v>4.9975950942999994</v>
      </c>
      <c r="H70" s="354">
        <f t="shared" si="33"/>
        <v>4.9975950942999994</v>
      </c>
      <c r="I70" s="354">
        <f t="shared" si="33"/>
        <v>5.4573704661000004</v>
      </c>
      <c r="J70" s="354">
        <f t="shared" si="33"/>
        <v>4.9975950942999994</v>
      </c>
      <c r="K70" s="354"/>
      <c r="L70" s="354">
        <f>SUM(L71:L73,L77:L78)</f>
        <v>4.9975950942999994</v>
      </c>
      <c r="M70" s="351"/>
      <c r="N70" s="352">
        <f t="shared" si="31"/>
        <v>4.5774075256837401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1.8365</v>
      </c>
      <c r="E71" s="34">
        <v>2.6850999999999998</v>
      </c>
      <c r="F71" s="34">
        <v>2.6850999999999998</v>
      </c>
      <c r="G71" s="34">
        <v>2.6850999999999998</v>
      </c>
      <c r="H71" s="34">
        <v>2.6850999999999998</v>
      </c>
      <c r="I71" s="34">
        <v>2.9377</v>
      </c>
      <c r="J71" s="34">
        <v>2.6850999999999998</v>
      </c>
      <c r="K71" s="34">
        <v>0</v>
      </c>
      <c r="L71" s="34">
        <v>2.6850999999999998</v>
      </c>
      <c r="M71" s="39"/>
      <c r="N71" s="89">
        <f t="shared" si="31"/>
        <v>2.4741216308106933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0.77847949450000009</v>
      </c>
      <c r="E72" s="39">
        <f t="shared" ref="E72:J72" si="34">E71*0.423893</f>
        <v>1.1381950942999999</v>
      </c>
      <c r="F72" s="39">
        <f t="shared" si="34"/>
        <v>1.1381950942999999</v>
      </c>
      <c r="G72" s="39">
        <f t="shared" si="34"/>
        <v>1.1381950942999999</v>
      </c>
      <c r="H72" s="39">
        <f t="shared" si="34"/>
        <v>1.1381950942999999</v>
      </c>
      <c r="I72" s="39">
        <f t="shared" si="34"/>
        <v>1.2452704661</v>
      </c>
      <c r="J72" s="39">
        <f t="shared" si="34"/>
        <v>1.1381950942999999</v>
      </c>
      <c r="K72" s="39"/>
      <c r="L72" s="39">
        <f t="shared" ref="L72" si="35">L71*0.423893</f>
        <v>1.1381950942999999</v>
      </c>
      <c r="M72" s="39"/>
      <c r="N72" s="89">
        <f t="shared" si="31"/>
        <v>1.0487628404492371</v>
      </c>
    </row>
    <row r="73" spans="1:14" x14ac:dyDescent="0.3">
      <c r="A73" s="280" t="s">
        <v>8</v>
      </c>
      <c r="B73" s="1" t="s">
        <v>35</v>
      </c>
      <c r="C73" s="43">
        <f t="shared" ref="C73:J73" si="36">SUM(C74:C76)</f>
        <v>0</v>
      </c>
      <c r="D73" s="43">
        <f t="shared" ref="D73" si="37">SUM(D74:D76)</f>
        <v>0.48</v>
      </c>
      <c r="E73" s="43">
        <f t="shared" si="36"/>
        <v>0.84449999999999992</v>
      </c>
      <c r="F73" s="43">
        <f t="shared" ref="F73:H73" si="38">SUM(F74:F76)</f>
        <v>0.84449999999999992</v>
      </c>
      <c r="G73" s="43">
        <f t="shared" si="38"/>
        <v>0.84449999999999992</v>
      </c>
      <c r="H73" s="43">
        <f t="shared" si="38"/>
        <v>0.84449999999999992</v>
      </c>
      <c r="I73" s="43">
        <f t="shared" si="36"/>
        <v>0.91420000000000001</v>
      </c>
      <c r="J73" s="43">
        <f t="shared" si="36"/>
        <v>0.84449999999999992</v>
      </c>
      <c r="K73" s="43"/>
      <c r="L73" s="43">
        <f t="shared" ref="L73" si="39">SUM(L74:L76)</f>
        <v>0.84449999999999992</v>
      </c>
      <c r="M73" s="43"/>
      <c r="N73" s="75">
        <f t="shared" si="31"/>
        <v>0.75244342911913598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0.42870000000000003</v>
      </c>
      <c r="E74" s="34">
        <v>0.75429999999999997</v>
      </c>
      <c r="F74" s="34">
        <v>0.75429999999999997</v>
      </c>
      <c r="G74" s="34">
        <v>0.75429999999999997</v>
      </c>
      <c r="H74" s="34">
        <v>0.75429999999999997</v>
      </c>
      <c r="I74" s="34">
        <v>0.82040000000000002</v>
      </c>
      <c r="J74" s="34">
        <v>0.75429999999999997</v>
      </c>
      <c r="K74" s="34">
        <v>0</v>
      </c>
      <c r="L74" s="34">
        <v>0.75429999999999997</v>
      </c>
      <c r="M74" s="39"/>
      <c r="N74" s="89">
        <f t="shared" si="31"/>
        <v>0.6722097967835341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4.5499999999999999E-2</v>
      </c>
      <c r="E75" s="34">
        <v>0.08</v>
      </c>
      <c r="F75" s="34">
        <v>0.08</v>
      </c>
      <c r="G75" s="34">
        <v>0.08</v>
      </c>
      <c r="H75" s="34">
        <v>0.08</v>
      </c>
      <c r="I75" s="34">
        <v>8.3199999999999996E-2</v>
      </c>
      <c r="J75" s="34">
        <v>0.08</v>
      </c>
      <c r="K75" s="34">
        <v>0</v>
      </c>
      <c r="L75" s="34">
        <v>0.08</v>
      </c>
      <c r="M75" s="39"/>
      <c r="N75" s="89">
        <f t="shared" si="31"/>
        <v>7.1161199745350637E-2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5.7999999999999996E-3</v>
      </c>
      <c r="E76" s="34">
        <v>1.0200000000000001E-2</v>
      </c>
      <c r="F76" s="34">
        <v>1.0200000000000001E-2</v>
      </c>
      <c r="G76" s="34">
        <v>1.0200000000000001E-2</v>
      </c>
      <c r="H76" s="34">
        <v>1.0200000000000001E-2</v>
      </c>
      <c r="I76" s="34">
        <v>1.06E-2</v>
      </c>
      <c r="J76" s="34">
        <v>1.0200000000000001E-2</v>
      </c>
      <c r="K76" s="34">
        <v>0</v>
      </c>
      <c r="L76" s="34">
        <v>1.0200000000000001E-2</v>
      </c>
      <c r="M76" s="39"/>
      <c r="N76" s="89">
        <f t="shared" si="31"/>
        <v>9.0724325902512819E-3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0.16370000000000001</v>
      </c>
      <c r="E77" s="34">
        <v>0.24940000000000001</v>
      </c>
      <c r="F77" s="34">
        <v>0.24940000000000001</v>
      </c>
      <c r="G77" s="34">
        <v>0.24940000000000001</v>
      </c>
      <c r="H77" s="34">
        <v>0.24940000000000001</v>
      </c>
      <c r="I77" s="34">
        <v>0.2722</v>
      </c>
      <c r="J77" s="34">
        <v>0.24940000000000001</v>
      </c>
      <c r="K77" s="34">
        <v>0</v>
      </c>
      <c r="L77" s="34">
        <v>0.24940000000000001</v>
      </c>
      <c r="M77" s="39"/>
      <c r="N77" s="89">
        <f t="shared" si="31"/>
        <v>0.22799310443502932</v>
      </c>
    </row>
    <row r="78" spans="1:14" x14ac:dyDescent="0.3">
      <c r="A78" s="595"/>
      <c r="B78" t="s">
        <v>117</v>
      </c>
      <c r="C78" s="34">
        <v>0</v>
      </c>
      <c r="D78" s="34">
        <v>5.5E-2</v>
      </c>
      <c r="E78" s="34">
        <v>8.0399999999999999E-2</v>
      </c>
      <c r="F78" s="34">
        <v>8.0399999999999999E-2</v>
      </c>
      <c r="G78" s="34">
        <v>8.0399999999999999E-2</v>
      </c>
      <c r="H78" s="34">
        <v>8.0399999999999999E-2</v>
      </c>
      <c r="I78" s="34">
        <v>8.7999999999999995E-2</v>
      </c>
      <c r="J78" s="34">
        <v>8.0399999999999999E-2</v>
      </c>
      <c r="K78" s="34">
        <v>0</v>
      </c>
      <c r="L78" s="34">
        <v>8.0399999999999999E-2</v>
      </c>
      <c r="M78" s="39"/>
      <c r="N78" s="89">
        <f t="shared" si="31"/>
        <v>7.4086520869644762E-2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0.40679999999999999</v>
      </c>
      <c r="E79" s="354">
        <f t="shared" ref="E79:J79" si="40">SUM(E80:E82)</f>
        <v>0.50239999999999996</v>
      </c>
      <c r="F79" s="354">
        <f t="shared" si="40"/>
        <v>0.50239999999999996</v>
      </c>
      <c r="G79" s="354">
        <f t="shared" si="40"/>
        <v>0.50239999999999996</v>
      </c>
      <c r="H79" s="354">
        <f t="shared" si="40"/>
        <v>0.50239999999999996</v>
      </c>
      <c r="I79" s="354">
        <f t="shared" si="40"/>
        <v>1.1012999999999999</v>
      </c>
      <c r="J79" s="354">
        <f t="shared" si="40"/>
        <v>0.50239999999999996</v>
      </c>
      <c r="K79" s="354"/>
      <c r="L79" s="354">
        <f t="shared" ref="L79" si="41">SUM(L80:L82)</f>
        <v>0.50239999999999996</v>
      </c>
      <c r="M79" s="354"/>
      <c r="N79" s="352">
        <f t="shared" si="31"/>
        <v>0.49972721180038299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0.18820000000000001</v>
      </c>
      <c r="E80" s="34">
        <v>0.2838</v>
      </c>
      <c r="F80" s="34">
        <v>0.2838</v>
      </c>
      <c r="G80" s="34">
        <v>0.2838</v>
      </c>
      <c r="H80" s="34">
        <v>0.2838</v>
      </c>
      <c r="I80" s="34">
        <v>0.30990000000000001</v>
      </c>
      <c r="J80" s="34">
        <v>0.2838</v>
      </c>
      <c r="K80" s="34">
        <v>0</v>
      </c>
      <c r="L80" s="34">
        <v>0.2838</v>
      </c>
      <c r="M80" s="39"/>
      <c r="N80" s="89">
        <f t="shared" si="31"/>
        <v>0.25994483075629621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0.21859999999999999</v>
      </c>
      <c r="E81" s="34">
        <v>0.21859999999999999</v>
      </c>
      <c r="F81" s="34">
        <v>0.21859999999999999</v>
      </c>
      <c r="G81" s="34">
        <v>0.21859999999999999</v>
      </c>
      <c r="H81" s="34">
        <v>0.21859999999999999</v>
      </c>
      <c r="I81" s="34">
        <v>0.21859999999999999</v>
      </c>
      <c r="J81" s="34">
        <v>0.21859999999999999</v>
      </c>
      <c r="K81" s="34">
        <v>0</v>
      </c>
      <c r="L81" s="34">
        <v>0.21859999999999999</v>
      </c>
      <c r="M81" s="39"/>
      <c r="N81" s="89">
        <f t="shared" si="31"/>
        <v>0.21859999999999999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2.1182381044086752E-2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2.1182381044086752E-2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2">SUM(E85:E86)</f>
        <v>0</v>
      </c>
      <c r="F84" s="354">
        <f t="shared" si="42"/>
        <v>0</v>
      </c>
      <c r="G84" s="354">
        <f t="shared" si="42"/>
        <v>0</v>
      </c>
      <c r="H84" s="354">
        <f t="shared" si="42"/>
        <v>0</v>
      </c>
      <c r="I84" s="354">
        <f t="shared" si="42"/>
        <v>0</v>
      </c>
      <c r="J84" s="354">
        <f t="shared" si="42"/>
        <v>0</v>
      </c>
      <c r="K84" s="354"/>
      <c r="L84" s="354">
        <f t="shared" si="42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3">SUM(E88:E91)</f>
        <v>0</v>
      </c>
      <c r="F87" s="354">
        <f t="shared" si="43"/>
        <v>0</v>
      </c>
      <c r="G87" s="354">
        <f t="shared" si="43"/>
        <v>0</v>
      </c>
      <c r="H87" s="354">
        <f t="shared" si="43"/>
        <v>0</v>
      </c>
      <c r="I87" s="354">
        <f t="shared" si="43"/>
        <v>0</v>
      </c>
      <c r="J87" s="354">
        <f t="shared" si="43"/>
        <v>0</v>
      </c>
      <c r="K87" s="354"/>
      <c r="L87" s="354">
        <f t="shared" si="43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4">SUM(C95,C97)</f>
        <v>0</v>
      </c>
      <c r="D92" s="354">
        <f t="shared" si="44"/>
        <v>0.46658296503012608</v>
      </c>
      <c r="E92" s="354">
        <f t="shared" si="44"/>
        <v>0.65061734082591238</v>
      </c>
      <c r="F92" s="354">
        <f t="shared" si="44"/>
        <v>0.75644023146591244</v>
      </c>
      <c r="G92" s="354">
        <f t="shared" si="44"/>
        <v>0.7245376898339122</v>
      </c>
      <c r="H92" s="354">
        <f t="shared" si="44"/>
        <v>0.7643750342339124</v>
      </c>
      <c r="I92" s="354">
        <f t="shared" si="44"/>
        <v>0.85349596058619492</v>
      </c>
      <c r="J92" s="354">
        <f t="shared" si="44"/>
        <v>0.84085218704991238</v>
      </c>
      <c r="K92" s="354"/>
      <c r="L92" s="354">
        <f>SUM(L95,L97)</f>
        <v>0.94142604181791234</v>
      </c>
      <c r="M92" s="354"/>
      <c r="N92" s="352">
        <f t="shared" si="31"/>
        <v>0.67619736314011392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5">SUM(C87,C84,C79,C70,C63)+C93</f>
        <v>0</v>
      </c>
      <c r="D94" s="360">
        <f t="shared" si="45"/>
        <v>5.4848234945000005</v>
      </c>
      <c r="E94" s="360">
        <f t="shared" si="45"/>
        <v>7.6482030942999994</v>
      </c>
      <c r="F94" s="360">
        <f t="shared" si="45"/>
        <v>8.8921830942999982</v>
      </c>
      <c r="G94" s="360">
        <f t="shared" si="45"/>
        <v>8.5171590942999984</v>
      </c>
      <c r="H94" s="360">
        <f t="shared" si="45"/>
        <v>8.9854590942999994</v>
      </c>
      <c r="I94" s="360">
        <f t="shared" si="45"/>
        <v>10.033102466100001</v>
      </c>
      <c r="J94" s="360">
        <f t="shared" si="45"/>
        <v>9.8844710943000003</v>
      </c>
      <c r="K94" s="360">
        <f t="shared" si="45"/>
        <v>0</v>
      </c>
      <c r="L94" s="360">
        <f t="shared" si="45"/>
        <v>11.066747094299998</v>
      </c>
      <c r="M94" s="361"/>
      <c r="N94" s="455">
        <f t="shared" si="31"/>
        <v>7.948903972587976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6">SUM(C96:C96)</f>
        <v>0</v>
      </c>
      <c r="D95" s="354">
        <f t="shared" si="46"/>
        <v>0.11426532786091852</v>
      </c>
      <c r="E95" s="354">
        <f t="shared" si="46"/>
        <v>0.15933501506355188</v>
      </c>
      <c r="F95" s="354">
        <f t="shared" si="46"/>
        <v>0.18525085040355188</v>
      </c>
      <c r="G95" s="354">
        <f t="shared" si="46"/>
        <v>0.17743797541155187</v>
      </c>
      <c r="H95" s="354">
        <f t="shared" si="46"/>
        <v>0.18719406931155189</v>
      </c>
      <c r="I95" s="354">
        <f t="shared" si="46"/>
        <v>0.20901962367626131</v>
      </c>
      <c r="J95" s="354">
        <f t="shared" si="46"/>
        <v>0.20592318630755191</v>
      </c>
      <c r="K95" s="354"/>
      <c r="L95" s="354">
        <f>SUM(L96:L96)</f>
        <v>0.23055354221555188</v>
      </c>
      <c r="M95" s="354"/>
      <c r="N95" s="352">
        <f t="shared" si="31"/>
        <v>0.16559951646092527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7">0.020833*D94</f>
        <v>0.11426532786091852</v>
      </c>
      <c r="E96" s="246">
        <f t="shared" si="47"/>
        <v>0.15933501506355188</v>
      </c>
      <c r="F96" s="246">
        <f t="shared" si="47"/>
        <v>0.18525085040355188</v>
      </c>
      <c r="G96" s="246">
        <f t="shared" si="47"/>
        <v>0.17743797541155187</v>
      </c>
      <c r="H96" s="246">
        <f t="shared" si="47"/>
        <v>0.18719406931155189</v>
      </c>
      <c r="I96" s="246">
        <f t="shared" si="47"/>
        <v>0.20901962367626131</v>
      </c>
      <c r="J96" s="246">
        <f t="shared" si="47"/>
        <v>0.20592318630755191</v>
      </c>
      <c r="K96" s="34"/>
      <c r="L96" s="246">
        <f t="shared" si="47"/>
        <v>0.23055354221555188</v>
      </c>
      <c r="M96" s="39"/>
      <c r="N96" s="246">
        <f t="shared" si="31"/>
        <v>0.16559951646092527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8">SUM(D98,D99)</f>
        <v>0.35231763716920755</v>
      </c>
      <c r="E97" s="354">
        <f t="shared" si="48"/>
        <v>0.49128232576236053</v>
      </c>
      <c r="F97" s="354">
        <f t="shared" si="48"/>
        <v>0.5711893810623605</v>
      </c>
      <c r="G97" s="354">
        <f t="shared" si="48"/>
        <v>0.54709971442236038</v>
      </c>
      <c r="H97" s="354">
        <f t="shared" si="48"/>
        <v>0.57718096492236048</v>
      </c>
      <c r="I97" s="354">
        <f t="shared" si="48"/>
        <v>0.64447633690993356</v>
      </c>
      <c r="J97" s="354">
        <f t="shared" si="48"/>
        <v>0.63492900074236047</v>
      </c>
      <c r="K97" s="354"/>
      <c r="L97" s="354">
        <f t="shared" si="48"/>
        <v>0.71087249960236043</v>
      </c>
      <c r="M97" s="354"/>
      <c r="N97" s="352">
        <f t="shared" si="31"/>
        <v>0.51059784667918862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9">D96</f>
        <v>0.11426532786091852</v>
      </c>
      <c r="E98" s="39">
        <f t="shared" si="49"/>
        <v>0.15933501506355188</v>
      </c>
      <c r="F98" s="39">
        <f t="shared" si="49"/>
        <v>0.18525085040355188</v>
      </c>
      <c r="G98" s="39">
        <f t="shared" si="49"/>
        <v>0.17743797541155187</v>
      </c>
      <c r="H98" s="39">
        <f t="shared" si="49"/>
        <v>0.18719406931155189</v>
      </c>
      <c r="I98" s="39">
        <f t="shared" si="49"/>
        <v>0.20901962367626131</v>
      </c>
      <c r="J98" s="39">
        <f t="shared" si="49"/>
        <v>0.20592318630755191</v>
      </c>
      <c r="K98" s="39"/>
      <c r="L98" s="39">
        <f t="shared" si="49"/>
        <v>0.23055354221555188</v>
      </c>
      <c r="M98" s="39"/>
      <c r="N98" s="246">
        <f t="shared" si="31"/>
        <v>0.16559951646092527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0">0.043402*D94</f>
        <v>0.23805230930828905</v>
      </c>
      <c r="E99" s="246">
        <f t="shared" si="50"/>
        <v>0.33194731069880862</v>
      </c>
      <c r="F99" s="246">
        <f t="shared" si="50"/>
        <v>0.38593853065880857</v>
      </c>
      <c r="G99" s="246">
        <f t="shared" si="50"/>
        <v>0.36966173901080857</v>
      </c>
      <c r="H99" s="246">
        <f t="shared" si="50"/>
        <v>0.38998689561080863</v>
      </c>
      <c r="I99" s="246">
        <f t="shared" si="50"/>
        <v>0.43545671323367224</v>
      </c>
      <c r="J99" s="246">
        <f t="shared" si="50"/>
        <v>0.42900581443480862</v>
      </c>
      <c r="K99" s="34"/>
      <c r="L99" s="246">
        <f t="shared" si="50"/>
        <v>0.48031895738680858</v>
      </c>
      <c r="M99" s="39"/>
      <c r="N99" s="246">
        <f t="shared" si="31"/>
        <v>0.34499833021826332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1.9400000000000001E-2</v>
      </c>
      <c r="E100" s="509">
        <v>1.9400000000000001E-2</v>
      </c>
      <c r="F100" s="509">
        <v>1.9400000000000001E-2</v>
      </c>
      <c r="G100" s="509">
        <v>1.9400000000000001E-2</v>
      </c>
      <c r="H100" s="509">
        <v>1.9400000000000001E-2</v>
      </c>
      <c r="I100" s="509">
        <v>1.9400000000000001E-2</v>
      </c>
      <c r="J100" s="509">
        <v>1.9400000000000001E-2</v>
      </c>
      <c r="K100" s="509">
        <v>0</v>
      </c>
      <c r="L100" s="509">
        <v>1.9400000000000001E-2</v>
      </c>
      <c r="M100" s="367"/>
      <c r="N100" s="368">
        <f t="shared" si="31"/>
        <v>1.9400000000000004E-2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5.9708064595301265</v>
      </c>
      <c r="E101" s="340">
        <f t="shared" ref="E101:L101" si="51">SUM(E92,E94,E100)</f>
        <v>8.3182204351259106</v>
      </c>
      <c r="F101" s="340">
        <f t="shared" si="51"/>
        <v>9.6680233257659101</v>
      </c>
      <c r="G101" s="340">
        <f t="shared" si="51"/>
        <v>9.26109678413391</v>
      </c>
      <c r="H101" s="340">
        <f t="shared" si="51"/>
        <v>9.7692341285339115</v>
      </c>
      <c r="I101" s="340">
        <f t="shared" si="51"/>
        <v>10.905998426686194</v>
      </c>
      <c r="J101" s="340">
        <f t="shared" si="51"/>
        <v>10.744723281349911</v>
      </c>
      <c r="K101" s="340">
        <f t="shared" si="51"/>
        <v>0</v>
      </c>
      <c r="L101" s="340">
        <f t="shared" si="51"/>
        <v>12.02757313611791</v>
      </c>
      <c r="M101" s="356"/>
      <c r="N101" s="467">
        <f t="shared" si="31"/>
        <v>8.6445013357280889</v>
      </c>
      <c r="O101" s="335" t="s">
        <v>417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0.31316726619320862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82</v>
      </c>
      <c r="F107" s="1">
        <v>5</v>
      </c>
      <c r="G107" s="1">
        <v>53</v>
      </c>
      <c r="H107" s="1">
        <v>0</v>
      </c>
      <c r="I107" s="1">
        <v>6</v>
      </c>
      <c r="J107" s="1">
        <v>78</v>
      </c>
      <c r="K107" s="1">
        <v>11</v>
      </c>
      <c r="L107" s="1">
        <v>36</v>
      </c>
      <c r="N107" s="1">
        <f>SUM(C107:L107)</f>
        <v>299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267551.08</v>
      </c>
      <c r="E109" s="505">
        <v>614065.43999999994</v>
      </c>
      <c r="F109" s="505">
        <v>19006.88</v>
      </c>
      <c r="G109" s="505">
        <v>307115.21000000002</v>
      </c>
      <c r="H109" s="504">
        <v>0</v>
      </c>
      <c r="I109" s="503">
        <v>31659.62</v>
      </c>
      <c r="J109" s="505">
        <v>404035.93</v>
      </c>
      <c r="K109" s="505">
        <v>88471.76</v>
      </c>
      <c r="L109" s="505">
        <v>192901.5</v>
      </c>
      <c r="M109" s="342"/>
      <c r="N109" s="344">
        <f>SUM(C109:L109)</f>
        <v>1924807.4200000002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2">SUM(D112:D117)</f>
        <v>1.776748</v>
      </c>
      <c r="E111" s="354">
        <f t="shared" si="52"/>
        <v>2.1188159999999998</v>
      </c>
      <c r="F111" s="354">
        <f t="shared" si="52"/>
        <v>3.2342959999999996</v>
      </c>
      <c r="G111" s="354">
        <f t="shared" si="52"/>
        <v>3.1381719999999995</v>
      </c>
      <c r="H111" s="354"/>
      <c r="I111" s="354">
        <f t="shared" si="52"/>
        <v>4.2408299999999999</v>
      </c>
      <c r="J111" s="354">
        <f>SUM(J112:J117)</f>
        <v>4.5396879999999999</v>
      </c>
      <c r="K111" s="354">
        <f t="shared" si="52"/>
        <v>4.6814160000000005</v>
      </c>
      <c r="L111" s="354">
        <f t="shared" si="52"/>
        <v>6.242583999999999</v>
      </c>
      <c r="M111" s="351"/>
      <c r="N111" s="352">
        <f>(C111*$C$109+D111*$D$109+E111*$E$109+F111*$F$109+G111*$G$109+H111*$H$109+I111*$I$109+J111*$J$109+K111*$K$109+L111*$L$109)/$N$109</f>
        <v>3.3190612980503156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1.2586999999999999</v>
      </c>
      <c r="E112" s="34">
        <v>1.4503999999999999</v>
      </c>
      <c r="F112" s="34">
        <v>2.0724</v>
      </c>
      <c r="G112" s="34">
        <v>2.1793</v>
      </c>
      <c r="H112" s="34">
        <v>0</v>
      </c>
      <c r="I112" s="34">
        <v>2.0705</v>
      </c>
      <c r="J112" s="34">
        <v>3.0347</v>
      </c>
      <c r="K112" s="34">
        <v>3.3304</v>
      </c>
      <c r="L112" s="34">
        <v>3.9845999999999999</v>
      </c>
      <c r="M112" s="34"/>
      <c r="N112" s="89">
        <f t="shared" ref="N112:N149" si="53">(C112*$C$109+D112*$D$109+E112*$E$109+F112*$F$109+G112*$G$109+H112*$H$109+I112*$I$109+J112*$J$109+K112*$K$109+L112*$L$109)/$N$109</f>
        <v>2.2293419048758647</v>
      </c>
    </row>
    <row r="113" spans="1:14" x14ac:dyDescent="0.3">
      <c r="A113" s="2" t="s">
        <v>4</v>
      </c>
      <c r="B113" t="s">
        <v>31</v>
      </c>
      <c r="C113" s="39">
        <f t="shared" ref="C113:L113" si="54">C112*0.04</f>
        <v>0</v>
      </c>
      <c r="D113" s="39">
        <f t="shared" si="54"/>
        <v>5.0347999999999997E-2</v>
      </c>
      <c r="E113" s="39">
        <f t="shared" si="54"/>
        <v>5.8015999999999998E-2</v>
      </c>
      <c r="F113" s="39">
        <f t="shared" si="54"/>
        <v>8.2895999999999997E-2</v>
      </c>
      <c r="G113" s="39">
        <f t="shared" si="54"/>
        <v>8.7171999999999999E-2</v>
      </c>
      <c r="H113" s="39"/>
      <c r="I113" s="39">
        <f>I112*0.06</f>
        <v>0.12422999999999999</v>
      </c>
      <c r="J113" s="39">
        <f t="shared" si="54"/>
        <v>0.121388</v>
      </c>
      <c r="K113" s="39">
        <f t="shared" si="54"/>
        <v>0.133216</v>
      </c>
      <c r="L113" s="39">
        <f t="shared" si="54"/>
        <v>0.159384</v>
      </c>
      <c r="M113" s="34"/>
      <c r="N113" s="89">
        <f t="shared" si="53"/>
        <v>8.985479621284917E-2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6.2899999999999998E-2</v>
      </c>
      <c r="E114" s="34">
        <v>7.2499999999999995E-2</v>
      </c>
      <c r="F114" s="34">
        <v>0</v>
      </c>
      <c r="G114" s="34">
        <v>3.32E-2</v>
      </c>
      <c r="H114" s="34">
        <v>0</v>
      </c>
      <c r="I114" s="34">
        <v>0.10349999999999999</v>
      </c>
      <c r="J114" s="34">
        <v>6.7599999999999993E-2</v>
      </c>
      <c r="K114" s="34">
        <v>0.16650000000000001</v>
      </c>
      <c r="L114" s="34">
        <v>0.1052</v>
      </c>
      <c r="M114" s="34"/>
      <c r="N114" s="89">
        <f t="shared" si="53"/>
        <v>7.1258202902189552E-2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3"/>
        <v>0.24892946239058034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</v>
      </c>
      <c r="E116" s="34">
        <v>0.32350000000000001</v>
      </c>
      <c r="F116" s="34">
        <v>0.82040000000000002</v>
      </c>
      <c r="G116" s="34">
        <v>0.58860000000000001</v>
      </c>
      <c r="H116" s="34">
        <v>0</v>
      </c>
      <c r="I116" s="34">
        <v>1.3021</v>
      </c>
      <c r="J116" s="34">
        <v>1.0190999999999999</v>
      </c>
      <c r="K116" s="34">
        <v>0.75439999999999996</v>
      </c>
      <c r="L116" s="34">
        <v>1.643</v>
      </c>
      <c r="M116" s="34"/>
      <c r="N116" s="89">
        <f t="shared" si="53"/>
        <v>0.6732522642223604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3"/>
        <v>6.424667446471086E-3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5">SUM(C119:C121,C125:C126)</f>
        <v>0</v>
      </c>
      <c r="D118" s="354">
        <f t="shared" si="55"/>
        <v>3.2654062469</v>
      </c>
      <c r="E118" s="354">
        <f t="shared" si="55"/>
        <v>5.0866552423</v>
      </c>
      <c r="F118" s="354">
        <f t="shared" si="55"/>
        <v>5.0866552423</v>
      </c>
      <c r="G118" s="354">
        <f t="shared" si="55"/>
        <v>5.0866552423</v>
      </c>
      <c r="H118" s="354"/>
      <c r="I118" s="354">
        <f>SUM(I119:I121,I125:I126)</f>
        <v>5.5543718503000008</v>
      </c>
      <c r="J118" s="354">
        <f>SUM(J119:J121,J125:J126)</f>
        <v>5.0866552423</v>
      </c>
      <c r="K118" s="354">
        <f>SUM(K119:K121,K125:K126)</f>
        <v>5.0866552423</v>
      </c>
      <c r="L118" s="354">
        <f>SUM(L119:L121,L125:L126)</f>
        <v>5.0866552423</v>
      </c>
      <c r="M118" s="351"/>
      <c r="N118" s="352">
        <f t="shared" si="53"/>
        <v>4.8411920335228764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1.8032999999999999</v>
      </c>
      <c r="E119" s="34">
        <v>2.7210999999999999</v>
      </c>
      <c r="F119" s="34">
        <v>2.7210999999999999</v>
      </c>
      <c r="G119" s="34">
        <v>2.7210999999999999</v>
      </c>
      <c r="H119" s="34">
        <v>0</v>
      </c>
      <c r="I119" s="34">
        <v>2.9771000000000001</v>
      </c>
      <c r="J119" s="34">
        <v>2.7210999999999999</v>
      </c>
      <c r="K119" s="34">
        <v>2.7210999999999999</v>
      </c>
      <c r="L119" s="34">
        <v>2.7210999999999999</v>
      </c>
      <c r="M119" s="39"/>
      <c r="N119" s="89">
        <f t="shared" si="53"/>
        <v>2.5977351812463398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0.76440624690000003</v>
      </c>
      <c r="E120" s="39">
        <f t="shared" ref="E120:L120" si="56">E119*0.423893</f>
        <v>1.1534552423</v>
      </c>
      <c r="F120" s="39">
        <f t="shared" si="56"/>
        <v>1.1534552423</v>
      </c>
      <c r="G120" s="39">
        <f t="shared" si="56"/>
        <v>1.1534552423</v>
      </c>
      <c r="H120" s="39"/>
      <c r="I120" s="39">
        <f t="shared" si="56"/>
        <v>1.2619718503000001</v>
      </c>
      <c r="J120" s="39">
        <f t="shared" si="56"/>
        <v>1.1534552423</v>
      </c>
      <c r="K120" s="39">
        <f t="shared" si="56"/>
        <v>1.1534552423</v>
      </c>
      <c r="L120" s="39">
        <f t="shared" si="56"/>
        <v>1.1534552423</v>
      </c>
      <c r="M120" s="39"/>
      <c r="N120" s="89">
        <f t="shared" si="53"/>
        <v>1.1011617591840546</v>
      </c>
    </row>
    <row r="121" spans="1:14" x14ac:dyDescent="0.3">
      <c r="A121" s="280" t="s">
        <v>8</v>
      </c>
      <c r="B121" s="1" t="s">
        <v>35</v>
      </c>
      <c r="C121" s="43">
        <f t="shared" ref="C121:G121" si="57">SUM(C122:C124)</f>
        <v>0</v>
      </c>
      <c r="D121" s="43">
        <f t="shared" ref="D121" si="58">SUM(D122:D124)</f>
        <v>0.48220000000000007</v>
      </c>
      <c r="E121" s="43">
        <f t="shared" si="57"/>
        <v>0.87640000000000007</v>
      </c>
      <c r="F121" s="43">
        <f t="shared" si="57"/>
        <v>0.87640000000000007</v>
      </c>
      <c r="G121" s="43">
        <f t="shared" si="57"/>
        <v>0.87640000000000007</v>
      </c>
      <c r="H121" s="43"/>
      <c r="I121" s="43">
        <f>SUM(I122:I124)</f>
        <v>0.9487000000000001</v>
      </c>
      <c r="J121" s="43">
        <f t="shared" ref="J121:L121" si="59">SUM(J122:J124)</f>
        <v>0.87640000000000007</v>
      </c>
      <c r="K121" s="43">
        <f t="shared" si="59"/>
        <v>0.87640000000000007</v>
      </c>
      <c r="L121" s="43">
        <f t="shared" si="59"/>
        <v>0.87640000000000007</v>
      </c>
      <c r="M121" s="43"/>
      <c r="N121" s="75">
        <f t="shared" si="53"/>
        <v>0.82279482156090189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0.43070000000000003</v>
      </c>
      <c r="E122" s="34">
        <v>0.78280000000000005</v>
      </c>
      <c r="F122" s="34">
        <v>0.78280000000000005</v>
      </c>
      <c r="G122" s="34">
        <v>0.78280000000000005</v>
      </c>
      <c r="H122" s="34">
        <v>0</v>
      </c>
      <c r="I122" s="34">
        <v>0.85140000000000005</v>
      </c>
      <c r="J122" s="34">
        <v>0.78280000000000005</v>
      </c>
      <c r="K122" s="34">
        <v>0.78280000000000005</v>
      </c>
      <c r="L122" s="34">
        <v>0.78280000000000005</v>
      </c>
      <c r="M122" s="39"/>
      <c r="N122" s="89">
        <f t="shared" si="53"/>
        <v>0.73498592552183717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4.5699999999999998E-2</v>
      </c>
      <c r="E123" s="34">
        <v>8.3000000000000004E-2</v>
      </c>
      <c r="F123" s="34">
        <v>8.3000000000000004E-2</v>
      </c>
      <c r="G123" s="34">
        <v>8.3000000000000004E-2</v>
      </c>
      <c r="H123" s="34">
        <v>0</v>
      </c>
      <c r="I123" s="34">
        <v>8.6300000000000002E-2</v>
      </c>
      <c r="J123" s="34">
        <v>8.3000000000000004E-2</v>
      </c>
      <c r="K123" s="34">
        <v>8.3000000000000004E-2</v>
      </c>
      <c r="L123" s="34">
        <v>8.3000000000000004E-2</v>
      </c>
      <c r="M123" s="39"/>
      <c r="N123" s="89">
        <f t="shared" si="53"/>
        <v>7.7869523862288501E-2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5.7999999999999996E-3</v>
      </c>
      <c r="E124" s="34">
        <v>1.06E-2</v>
      </c>
      <c r="F124" s="34">
        <v>1.06E-2</v>
      </c>
      <c r="G124" s="34">
        <v>1.06E-2</v>
      </c>
      <c r="H124" s="34">
        <v>0</v>
      </c>
      <c r="I124" s="34">
        <v>1.0999999999999999E-2</v>
      </c>
      <c r="J124" s="34">
        <v>1.06E-2</v>
      </c>
      <c r="K124" s="34">
        <v>1.06E-2</v>
      </c>
      <c r="L124" s="34">
        <v>1.06E-2</v>
      </c>
      <c r="M124" s="39"/>
      <c r="N124" s="89">
        <f t="shared" si="53"/>
        <v>9.9393721767760002E-3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0.1615</v>
      </c>
      <c r="E125" s="34">
        <v>0.25419999999999998</v>
      </c>
      <c r="F125" s="34">
        <v>0.25419999999999998</v>
      </c>
      <c r="G125" s="34">
        <v>0.25419999999999998</v>
      </c>
      <c r="H125" s="34">
        <v>0</v>
      </c>
      <c r="I125" s="34">
        <v>0.27739999999999998</v>
      </c>
      <c r="J125" s="34">
        <v>0.25419999999999998</v>
      </c>
      <c r="K125" s="34">
        <v>0.25419999999999998</v>
      </c>
      <c r="L125" s="34">
        <v>0.25419999999999998</v>
      </c>
      <c r="M125" s="39"/>
      <c r="N125" s="89">
        <f t="shared" si="53"/>
        <v>0.24169616107984451</v>
      </c>
    </row>
    <row r="126" spans="1:14" x14ac:dyDescent="0.3">
      <c r="A126" s="595"/>
      <c r="B126" t="s">
        <v>117</v>
      </c>
      <c r="C126" s="34">
        <v>0</v>
      </c>
      <c r="D126" s="34">
        <v>5.3999999999999999E-2</v>
      </c>
      <c r="E126" s="34">
        <v>8.1500000000000003E-2</v>
      </c>
      <c r="F126" s="34">
        <v>8.1500000000000003E-2</v>
      </c>
      <c r="G126" s="34">
        <v>8.1500000000000003E-2</v>
      </c>
      <c r="H126" s="34">
        <v>0</v>
      </c>
      <c r="I126" s="34">
        <v>8.9200000000000002E-2</v>
      </c>
      <c r="J126" s="34">
        <v>8.1500000000000003E-2</v>
      </c>
      <c r="K126" s="34">
        <v>8.1500000000000003E-2</v>
      </c>
      <c r="L126" s="34">
        <v>8.1500000000000003E-2</v>
      </c>
      <c r="M126" s="39"/>
      <c r="N126" s="89">
        <f t="shared" si="53"/>
        <v>7.7804110451735478E-2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0.40080000000000005</v>
      </c>
      <c r="E127" s="354">
        <f t="shared" ref="E127:G127" si="60">SUM(E128:E130)</f>
        <v>0.50429999999999997</v>
      </c>
      <c r="F127" s="354">
        <f t="shared" si="60"/>
        <v>0.50429999999999997</v>
      </c>
      <c r="G127" s="354">
        <f t="shared" si="60"/>
        <v>0.50429999999999997</v>
      </c>
      <c r="H127" s="354"/>
      <c r="I127" s="354">
        <f>SUM(I128:I130)</f>
        <v>1.1036000000000001</v>
      </c>
      <c r="J127" s="354">
        <f t="shared" ref="J127:L127" si="61">SUM(J128:J130)</f>
        <v>0.50429999999999997</v>
      </c>
      <c r="K127" s="354">
        <f t="shared" si="61"/>
        <v>0.50429999999999997</v>
      </c>
      <c r="L127" s="354">
        <f t="shared" si="61"/>
        <v>0.50429999999999997</v>
      </c>
      <c r="M127" s="354"/>
      <c r="N127" s="352">
        <f t="shared" si="53"/>
        <v>0.49977075389287506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0.18540000000000001</v>
      </c>
      <c r="E128" s="34">
        <v>0.28889999999999999</v>
      </c>
      <c r="F128" s="34">
        <v>0.28889999999999999</v>
      </c>
      <c r="G128" s="34">
        <v>0.28889999999999999</v>
      </c>
      <c r="H128" s="34">
        <v>0</v>
      </c>
      <c r="I128" s="34">
        <v>0.31540000000000001</v>
      </c>
      <c r="J128" s="34">
        <v>0.28889999999999999</v>
      </c>
      <c r="K128" s="34">
        <v>0.28889999999999999</v>
      </c>
      <c r="L128" s="34">
        <v>0.28889999999999999</v>
      </c>
      <c r="M128" s="39"/>
      <c r="N128" s="89">
        <f t="shared" si="53"/>
        <v>0.27494922416082535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0.21540000000000001</v>
      </c>
      <c r="E129" s="34">
        <v>0.21540000000000001</v>
      </c>
      <c r="F129" s="34">
        <v>0.21540000000000001</v>
      </c>
      <c r="G129" s="34">
        <v>0.21540000000000001</v>
      </c>
      <c r="H129" s="34">
        <v>0</v>
      </c>
      <c r="I129" s="34">
        <v>0.21540000000000001</v>
      </c>
      <c r="J129" s="34">
        <v>0.21540000000000001</v>
      </c>
      <c r="K129" s="34">
        <v>0.21540000000000001</v>
      </c>
      <c r="L129" s="34">
        <v>0.21540000000000001</v>
      </c>
      <c r="M129" s="39"/>
      <c r="N129" s="89">
        <f t="shared" si="53"/>
        <v>0.21539999999999998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3"/>
        <v>9.4215297320497642E-3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3"/>
        <v>9.4215297320497642E-3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2">SUM(E133:E134)</f>
        <v>0</v>
      </c>
      <c r="F132" s="354">
        <f t="shared" si="62"/>
        <v>0</v>
      </c>
      <c r="G132" s="354">
        <f t="shared" si="62"/>
        <v>0</v>
      </c>
      <c r="H132" s="354"/>
      <c r="I132" s="354">
        <f t="shared" si="62"/>
        <v>0</v>
      </c>
      <c r="J132" s="354">
        <f t="shared" si="62"/>
        <v>0</v>
      </c>
      <c r="K132" s="354">
        <f t="shared" si="62"/>
        <v>0</v>
      </c>
      <c r="L132" s="354">
        <f t="shared" si="62"/>
        <v>0</v>
      </c>
      <c r="M132" s="354"/>
      <c r="N132" s="352">
        <f t="shared" si="53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3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3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3">SUM(E136:E139)</f>
        <v>0</v>
      </c>
      <c r="F135" s="354">
        <f t="shared" si="63"/>
        <v>0</v>
      </c>
      <c r="G135" s="354">
        <f t="shared" si="63"/>
        <v>0</v>
      </c>
      <c r="H135" s="354"/>
      <c r="I135" s="354">
        <f t="shared" si="63"/>
        <v>0</v>
      </c>
      <c r="J135" s="354">
        <f t="shared" si="63"/>
        <v>0</v>
      </c>
      <c r="K135" s="354">
        <f>SUM(K136:K139)</f>
        <v>0</v>
      </c>
      <c r="L135" s="354">
        <f t="shared" si="63"/>
        <v>0</v>
      </c>
      <c r="M135" s="354"/>
      <c r="N135" s="352">
        <f t="shared" si="53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3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3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3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3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4">SUM(C143,C145)</f>
        <v>0</v>
      </c>
      <c r="D140" s="354">
        <f t="shared" si="64"/>
        <v>0.46302123187528921</v>
      </c>
      <c r="E140" s="354">
        <f t="shared" si="64"/>
        <v>0.65585482003997642</v>
      </c>
      <c r="F140" s="354">
        <f t="shared" si="64"/>
        <v>0.75074647267997618</v>
      </c>
      <c r="G140" s="354">
        <f t="shared" si="64"/>
        <v>0.74256939624797624</v>
      </c>
      <c r="H140" s="354"/>
      <c r="I140" s="354">
        <f t="shared" si="64"/>
        <v>0.92713927580132038</v>
      </c>
      <c r="J140" s="354">
        <f t="shared" si="64"/>
        <v>0.86179355933597646</v>
      </c>
      <c r="K140" s="354">
        <f t="shared" si="64"/>
        <v>0.87385007683997662</v>
      </c>
      <c r="L140" s="354">
        <f t="shared" si="64"/>
        <v>1.0066555162639763</v>
      </c>
      <c r="M140" s="354"/>
      <c r="N140" s="352">
        <f t="shared" si="53"/>
        <v>0.73669092890242738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5">SUM(C135,C132,C127,C118,C111)+C141</f>
        <v>0</v>
      </c>
      <c r="D142" s="360">
        <f t="shared" si="65"/>
        <v>5.4429542468999994</v>
      </c>
      <c r="E142" s="360">
        <f t="shared" si="65"/>
        <v>7.7097712422999995</v>
      </c>
      <c r="F142" s="360">
        <f t="shared" si="65"/>
        <v>8.8252512422999985</v>
      </c>
      <c r="G142" s="360">
        <f t="shared" si="65"/>
        <v>8.7291272422999988</v>
      </c>
      <c r="H142" s="360">
        <f t="shared" si="65"/>
        <v>0</v>
      </c>
      <c r="I142" s="360">
        <f t="shared" si="65"/>
        <v>10.8988018503</v>
      </c>
      <c r="J142" s="360">
        <f t="shared" si="65"/>
        <v>10.1306432423</v>
      </c>
      <c r="K142" s="360">
        <f t="shared" si="65"/>
        <v>10.2723712423</v>
      </c>
      <c r="L142" s="360">
        <f t="shared" si="65"/>
        <v>11.833539242299999</v>
      </c>
      <c r="M142" s="361"/>
      <c r="N142" s="362">
        <f t="shared" si="53"/>
        <v>8.6600240854660662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6">SUM(C144:C144)</f>
        <v>0</v>
      </c>
      <c r="D143" s="354">
        <f t="shared" si="66"/>
        <v>0.11339306582566769</v>
      </c>
      <c r="E143" s="354">
        <f t="shared" si="66"/>
        <v>0.1606176642908359</v>
      </c>
      <c r="F143" s="354">
        <f t="shared" si="66"/>
        <v>0.18385645913083587</v>
      </c>
      <c r="G143" s="354">
        <f t="shared" si="66"/>
        <v>0.18185390783883587</v>
      </c>
      <c r="H143" s="354"/>
      <c r="I143" s="354">
        <f t="shared" si="66"/>
        <v>0.22705473894729991</v>
      </c>
      <c r="J143" s="354">
        <f t="shared" si="66"/>
        <v>0.21105169066683591</v>
      </c>
      <c r="K143" s="354">
        <f t="shared" si="66"/>
        <v>0.21400431009083593</v>
      </c>
      <c r="L143" s="354">
        <f t="shared" si="66"/>
        <v>0.24652812303483587</v>
      </c>
      <c r="M143" s="354"/>
      <c r="N143" s="352">
        <f t="shared" si="53"/>
        <v>0.18041428177251456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7">0.020833*D142</f>
        <v>0.11339306582566769</v>
      </c>
      <c r="E144" s="246">
        <f t="shared" si="67"/>
        <v>0.1606176642908359</v>
      </c>
      <c r="F144" s="246">
        <f t="shared" si="67"/>
        <v>0.18385645913083587</v>
      </c>
      <c r="G144" s="246">
        <f t="shared" si="67"/>
        <v>0.18185390783883587</v>
      </c>
      <c r="H144" s="34"/>
      <c r="I144" s="246">
        <f t="shared" si="67"/>
        <v>0.22705473894729991</v>
      </c>
      <c r="J144" s="246">
        <f t="shared" si="67"/>
        <v>0.21105169066683591</v>
      </c>
      <c r="K144" s="246">
        <f t="shared" si="67"/>
        <v>0.21400431009083593</v>
      </c>
      <c r="L144" s="246">
        <f t="shared" si="67"/>
        <v>0.24652812303483587</v>
      </c>
      <c r="M144" s="39"/>
      <c r="N144" s="246">
        <f t="shared" si="53"/>
        <v>0.18041428177251456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0.34962816604962149</v>
      </c>
      <c r="E145" s="354">
        <f t="shared" ref="E145:L145" si="68">SUM(E146,E147)</f>
        <v>0.49523715574914051</v>
      </c>
      <c r="F145" s="354">
        <f t="shared" si="68"/>
        <v>0.56689001354914037</v>
      </c>
      <c r="G145" s="354">
        <f t="shared" si="68"/>
        <v>0.56071548840914043</v>
      </c>
      <c r="H145" s="354"/>
      <c r="I145" s="354">
        <f t="shared" si="68"/>
        <v>0.7000845368540205</v>
      </c>
      <c r="J145" s="354">
        <f t="shared" si="68"/>
        <v>0.65074186866914052</v>
      </c>
      <c r="K145" s="354">
        <f t="shared" si="68"/>
        <v>0.65984576674914064</v>
      </c>
      <c r="L145" s="354">
        <f t="shared" si="68"/>
        <v>0.76012739322914047</v>
      </c>
      <c r="M145" s="354"/>
      <c r="N145" s="352">
        <f t="shared" si="53"/>
        <v>0.55627664712991276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9">D144</f>
        <v>0.11339306582566769</v>
      </c>
      <c r="E146" s="39">
        <f>E144</f>
        <v>0.1606176642908359</v>
      </c>
      <c r="F146" s="39">
        <f t="shared" si="69"/>
        <v>0.18385645913083587</v>
      </c>
      <c r="G146" s="39">
        <f t="shared" si="69"/>
        <v>0.18185390783883587</v>
      </c>
      <c r="H146" s="39"/>
      <c r="I146" s="39">
        <f t="shared" si="69"/>
        <v>0.22705473894729991</v>
      </c>
      <c r="J146" s="39">
        <f t="shared" si="69"/>
        <v>0.21105169066683591</v>
      </c>
      <c r="K146" s="39">
        <f t="shared" si="69"/>
        <v>0.21400431009083593</v>
      </c>
      <c r="L146" s="39">
        <f t="shared" si="69"/>
        <v>0.24652812303483587</v>
      </c>
      <c r="M146" s="39"/>
      <c r="N146" s="39">
        <f t="shared" si="53"/>
        <v>0.18041428177251456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0">0.043402*D142</f>
        <v>0.2362351002239538</v>
      </c>
      <c r="E147" s="246">
        <f t="shared" si="70"/>
        <v>0.33461949145830461</v>
      </c>
      <c r="F147" s="246">
        <f t="shared" si="70"/>
        <v>0.38303355441830456</v>
      </c>
      <c r="G147" s="246">
        <f t="shared" si="70"/>
        <v>0.37886158057030456</v>
      </c>
      <c r="H147" s="34"/>
      <c r="I147" s="246">
        <f t="shared" si="70"/>
        <v>0.47302979790672062</v>
      </c>
      <c r="J147" s="246">
        <f t="shared" si="70"/>
        <v>0.43969017800230464</v>
      </c>
      <c r="K147" s="246">
        <f t="shared" si="70"/>
        <v>0.44584145665830466</v>
      </c>
      <c r="L147" s="246">
        <f t="shared" si="70"/>
        <v>0.51359927019430462</v>
      </c>
      <c r="M147" s="39"/>
      <c r="N147" s="246">
        <f t="shared" si="53"/>
        <v>0.37586236535739825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2.0500000000000001E-2</v>
      </c>
      <c r="E148" s="509">
        <v>2.0500000000000001E-2</v>
      </c>
      <c r="F148" s="509">
        <v>2.0500000000000001E-2</v>
      </c>
      <c r="G148" s="509">
        <v>2.0500000000000001E-2</v>
      </c>
      <c r="H148" s="509">
        <v>0</v>
      </c>
      <c r="I148" s="509">
        <v>2.0500000000000001E-2</v>
      </c>
      <c r="J148" s="509">
        <v>2.0500000000000001E-2</v>
      </c>
      <c r="K148" s="509">
        <v>2.0500000000000001E-2</v>
      </c>
      <c r="L148" s="509">
        <v>2.0500000000000001E-2</v>
      </c>
      <c r="M148" s="367"/>
      <c r="N148" s="368">
        <f t="shared" si="53"/>
        <v>2.0500000000000001E-2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1">SUM(D140,D142,D148)</f>
        <v>5.9264754787752887</v>
      </c>
      <c r="E149" s="340">
        <f t="shared" si="71"/>
        <v>8.3861260623399758</v>
      </c>
      <c r="F149" s="340">
        <f t="shared" si="71"/>
        <v>9.5964977149799751</v>
      </c>
      <c r="G149" s="340">
        <f t="shared" si="71"/>
        <v>9.4921966385479752</v>
      </c>
      <c r="H149" s="340">
        <f t="shared" si="71"/>
        <v>0</v>
      </c>
      <c r="I149" s="340">
        <f t="shared" si="71"/>
        <v>11.84644112610132</v>
      </c>
      <c r="J149" s="340">
        <f t="shared" si="71"/>
        <v>11.012936801635977</v>
      </c>
      <c r="K149" s="340">
        <f t="shared" si="71"/>
        <v>11.166721319139977</v>
      </c>
      <c r="L149" s="340">
        <f t="shared" si="71"/>
        <v>12.860694758563975</v>
      </c>
      <c r="M149" s="369"/>
      <c r="N149" s="467">
        <f t="shared" si="53"/>
        <v>9.4172150143684945</v>
      </c>
      <c r="O149" t="s">
        <v>418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0.34116062531153785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142</v>
      </c>
      <c r="F155" s="1">
        <v>0</v>
      </c>
      <c r="G155" s="1">
        <v>59</v>
      </c>
      <c r="H155" s="1">
        <v>0</v>
      </c>
      <c r="I155" s="1">
        <v>0</v>
      </c>
      <c r="J155" s="1">
        <v>50</v>
      </c>
      <c r="K155" s="1">
        <v>11</v>
      </c>
      <c r="L155" s="1">
        <v>53</v>
      </c>
      <c r="N155" s="1">
        <f>SUM(C155:L155)</f>
        <v>337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195459.98</v>
      </c>
      <c r="E157" s="505">
        <v>968795.9</v>
      </c>
      <c r="F157" s="504">
        <v>0</v>
      </c>
      <c r="G157" s="505">
        <v>336458.08</v>
      </c>
      <c r="H157" s="504">
        <v>0</v>
      </c>
      <c r="I157" s="502">
        <v>0</v>
      </c>
      <c r="J157" s="505">
        <v>286200</v>
      </c>
      <c r="K157" s="505">
        <v>79565.97</v>
      </c>
      <c r="L157" s="505">
        <v>278535.64</v>
      </c>
      <c r="M157" s="342"/>
      <c r="N157" s="344">
        <f>SUM(C157:L157)</f>
        <v>2150906.12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1.2925679999999999</v>
      </c>
      <c r="D159" s="354">
        <f>SUM(D160:D164)</f>
        <v>1.750248</v>
      </c>
      <c r="E159" s="354">
        <f t="shared" ref="E159:G159" si="72">SUM(E160:E164)</f>
        <v>2.1222119999999998</v>
      </c>
      <c r="F159" s="354">
        <f t="shared" si="72"/>
        <v>0</v>
      </c>
      <c r="G159" s="354">
        <f t="shared" si="72"/>
        <v>3.1679680000000001</v>
      </c>
      <c r="H159" s="354"/>
      <c r="I159" s="354"/>
      <c r="J159" s="354">
        <f>SUM(J160:J164)</f>
        <v>4.4637840000000004</v>
      </c>
      <c r="K159" s="354">
        <f>SUM(K160:K164)</f>
        <v>4.7657119999999997</v>
      </c>
      <c r="L159" s="354">
        <f t="shared" ref="L159" si="73">SUM(L160:L164)</f>
        <v>6.5808</v>
      </c>
      <c r="M159" s="354"/>
      <c r="N159" s="352">
        <f>(C159*$C$157+D159*$D$157+E159*$E$157+F159*$F$157+G159*$G$157+H159*$H$157+I159*$I$157+J159*$J$157+K159*$K$157+L159*$L$157)/$N$157</f>
        <v>3.2364531601929327</v>
      </c>
    </row>
    <row r="160" spans="1:16" x14ac:dyDescent="0.3">
      <c r="A160" s="2" t="s">
        <v>3</v>
      </c>
      <c r="B160" t="s">
        <v>30</v>
      </c>
      <c r="C160" s="34">
        <v>0.92920000000000003</v>
      </c>
      <c r="D160" s="34">
        <v>1.2586999999999999</v>
      </c>
      <c r="E160" s="34">
        <v>1.4502999999999999</v>
      </c>
      <c r="F160" s="34">
        <v>0</v>
      </c>
      <c r="G160" s="34">
        <v>2.1791999999999998</v>
      </c>
      <c r="H160" s="34">
        <v>0</v>
      </c>
      <c r="I160" s="34"/>
      <c r="J160" s="34">
        <v>3.0346000000000002</v>
      </c>
      <c r="K160" s="34">
        <v>3.3302999999999998</v>
      </c>
      <c r="L160" s="34">
        <v>4.2975000000000003</v>
      </c>
      <c r="M160" s="34"/>
      <c r="N160" s="89">
        <f t="shared" ref="N160:N197" si="74">(C160*$C$157+D160*$D$157+E160*$E$157+F160*$F$157+G160*$G$157+H160*$H$157+I160*$I$157+J160*$J$157+K160*$K$157+L160*$L$157)/$N$157</f>
        <v>2.194536087136616</v>
      </c>
    </row>
    <row r="161" spans="1:14" x14ac:dyDescent="0.3">
      <c r="A161" s="2" t="s">
        <v>4</v>
      </c>
      <c r="B161" t="s">
        <v>31</v>
      </c>
      <c r="C161" s="39">
        <f>C160*0.04</f>
        <v>3.7168E-2</v>
      </c>
      <c r="D161" s="39">
        <f t="shared" ref="D161:L161" si="75">D160*0.04</f>
        <v>5.0347999999999997E-2</v>
      </c>
      <c r="E161" s="39">
        <f t="shared" si="75"/>
        <v>5.8012000000000001E-2</v>
      </c>
      <c r="F161" s="39">
        <f t="shared" si="75"/>
        <v>0</v>
      </c>
      <c r="G161" s="39">
        <f t="shared" si="75"/>
        <v>8.7167999999999995E-2</v>
      </c>
      <c r="H161" s="39"/>
      <c r="I161" s="39"/>
      <c r="J161" s="39">
        <f t="shared" si="75"/>
        <v>0.12138400000000001</v>
      </c>
      <c r="K161" s="39">
        <f t="shared" si="75"/>
        <v>0.133212</v>
      </c>
      <c r="L161" s="39">
        <f t="shared" si="75"/>
        <v>0.17190000000000003</v>
      </c>
      <c r="M161" s="34"/>
      <c r="N161" s="89">
        <f t="shared" si="74"/>
        <v>8.7781443485464627E-2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0.03</v>
      </c>
      <c r="E162" s="34">
        <v>4.4400000000000002E-2</v>
      </c>
      <c r="F162" s="34">
        <v>0</v>
      </c>
      <c r="G162" s="34">
        <v>0.04</v>
      </c>
      <c r="H162" s="34">
        <v>0</v>
      </c>
      <c r="I162" s="34">
        <v>0</v>
      </c>
      <c r="J162" s="34">
        <v>8.6999999999999994E-2</v>
      </c>
      <c r="K162" s="34">
        <v>0.16650000000000001</v>
      </c>
      <c r="L162" s="34">
        <v>8.9200000000000002E-2</v>
      </c>
      <c r="M162" s="34"/>
      <c r="N162" s="89">
        <f t="shared" si="74"/>
        <v>5.8268081757561783E-2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4"/>
        <v>0.24680624657156119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0.24640000000000001</v>
      </c>
      <c r="E164" s="34">
        <v>0.35510000000000003</v>
      </c>
      <c r="F164" s="34">
        <v>0</v>
      </c>
      <c r="G164" s="34">
        <v>0.61170000000000002</v>
      </c>
      <c r="H164" s="34">
        <v>0</v>
      </c>
      <c r="I164" s="34">
        <v>0</v>
      </c>
      <c r="J164" s="34">
        <v>0.92390000000000005</v>
      </c>
      <c r="K164" s="34">
        <v>0.83879999999999999</v>
      </c>
      <c r="L164" s="34">
        <v>1.6718</v>
      </c>
      <c r="M164" s="34"/>
      <c r="N164" s="89">
        <f t="shared" si="74"/>
        <v>0.64906130124172967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6">SUM(C167:C169,C173:C174)</f>
        <v>3.3694615980999996</v>
      </c>
      <c r="D166" s="354">
        <f t="shared" si="76"/>
        <v>3.3694615980999996</v>
      </c>
      <c r="E166" s="354">
        <f t="shared" si="76"/>
        <v>5.2298612856000002</v>
      </c>
      <c r="F166" s="354">
        <f t="shared" si="76"/>
        <v>0</v>
      </c>
      <c r="G166" s="354">
        <f t="shared" si="76"/>
        <v>5.2298612856000002</v>
      </c>
      <c r="H166" s="354"/>
      <c r="I166" s="354"/>
      <c r="J166" s="354">
        <f>SUM(J167:J169,J173:J174)</f>
        <v>5.2298612856000002</v>
      </c>
      <c r="K166" s="354">
        <f>SUM(K167:K169,K173:K174)</f>
        <v>5.2298612856000002</v>
      </c>
      <c r="L166" s="354">
        <f>SUM(L167:L169,L173:L174)</f>
        <v>5.2298612856000002</v>
      </c>
      <c r="M166" s="351"/>
      <c r="N166" s="352">
        <f t="shared" si="74"/>
        <v>5.0557056311031134</v>
      </c>
    </row>
    <row r="167" spans="1:14" x14ac:dyDescent="0.3">
      <c r="A167" s="2" t="s">
        <v>115</v>
      </c>
      <c r="B167" t="s">
        <v>114</v>
      </c>
      <c r="C167" s="34">
        <v>1.8616999999999999</v>
      </c>
      <c r="D167" s="34">
        <v>1.8616999999999999</v>
      </c>
      <c r="E167" s="34">
        <v>2.7991999999999999</v>
      </c>
      <c r="F167" s="34">
        <v>0</v>
      </c>
      <c r="G167" s="34">
        <v>2.7991999999999999</v>
      </c>
      <c r="H167" s="34">
        <v>0</v>
      </c>
      <c r="I167" s="34">
        <v>0</v>
      </c>
      <c r="J167" s="34">
        <v>2.7991999999999999</v>
      </c>
      <c r="K167" s="34">
        <v>2.7991999999999999</v>
      </c>
      <c r="L167" s="34">
        <v>2.7991999999999999</v>
      </c>
      <c r="M167" s="39"/>
      <c r="N167" s="89">
        <f t="shared" si="74"/>
        <v>2.7114387908427169</v>
      </c>
    </row>
    <row r="168" spans="1:14" x14ac:dyDescent="0.3">
      <c r="A168" s="2" t="s">
        <v>116</v>
      </c>
      <c r="B168" t="s">
        <v>117</v>
      </c>
      <c r="C168" s="39">
        <f>C167*0.423893</f>
        <v>0.78916159809999997</v>
      </c>
      <c r="D168" s="39">
        <f>D167*0.423893</f>
        <v>0.78916159809999997</v>
      </c>
      <c r="E168" s="39">
        <f t="shared" ref="E168:G168" si="77">E167*0.423893</f>
        <v>1.1865612856000001</v>
      </c>
      <c r="F168" s="39">
        <f t="shared" si="77"/>
        <v>0</v>
      </c>
      <c r="G168" s="39">
        <f t="shared" si="77"/>
        <v>1.1865612856000001</v>
      </c>
      <c r="H168" s="39"/>
      <c r="I168" s="39"/>
      <c r="J168" s="39">
        <f t="shared" ref="J168:L168" si="78">J167*0.423893</f>
        <v>1.1865612856000001</v>
      </c>
      <c r="K168" s="39">
        <f t="shared" si="78"/>
        <v>1.1865612856000001</v>
      </c>
      <c r="L168" s="39">
        <f t="shared" si="78"/>
        <v>1.1865612856000001</v>
      </c>
      <c r="M168" s="39"/>
      <c r="N168" s="89">
        <f t="shared" si="74"/>
        <v>1.1493599233666918</v>
      </c>
    </row>
    <row r="169" spans="1:14" x14ac:dyDescent="0.3">
      <c r="A169" s="280" t="s">
        <v>8</v>
      </c>
      <c r="B169" s="1" t="s">
        <v>35</v>
      </c>
      <c r="C169" s="43">
        <f t="shared" ref="C169:E169" si="79">SUM(C170:C172)</f>
        <v>0.49619999999999997</v>
      </c>
      <c r="D169" s="43">
        <f t="shared" si="79"/>
        <v>0.49619999999999997</v>
      </c>
      <c r="E169" s="43">
        <f t="shared" si="79"/>
        <v>0.89889999999999992</v>
      </c>
      <c r="F169" s="43">
        <f t="shared" ref="F169:G169" si="80">SUM(F170:F172)</f>
        <v>0</v>
      </c>
      <c r="G169" s="43">
        <f t="shared" si="80"/>
        <v>0.89889999999999992</v>
      </c>
      <c r="H169" s="43"/>
      <c r="I169" s="43"/>
      <c r="J169" s="43">
        <f t="shared" ref="J169:L169" si="81">SUM(J170:J172)</f>
        <v>0.89889999999999992</v>
      </c>
      <c r="K169" s="43">
        <f t="shared" si="81"/>
        <v>0.89889999999999992</v>
      </c>
      <c r="L169" s="43">
        <f t="shared" si="81"/>
        <v>0.89889999999999992</v>
      </c>
      <c r="M169" s="43"/>
      <c r="N169" s="75">
        <f t="shared" si="74"/>
        <v>0.86120246514385279</v>
      </c>
    </row>
    <row r="170" spans="1:14" x14ac:dyDescent="0.3">
      <c r="A170" s="2" t="s">
        <v>9</v>
      </c>
      <c r="B170" t="s">
        <v>108</v>
      </c>
      <c r="C170" s="34">
        <v>0.44319999999999998</v>
      </c>
      <c r="D170" s="34">
        <v>0.44319999999999998</v>
      </c>
      <c r="E170" s="34">
        <v>0.80289999999999995</v>
      </c>
      <c r="F170" s="34">
        <v>0</v>
      </c>
      <c r="G170" s="34">
        <v>0.80289999999999995</v>
      </c>
      <c r="H170" s="34">
        <v>0</v>
      </c>
      <c r="I170" s="34">
        <v>0</v>
      </c>
      <c r="J170" s="34">
        <v>0.80289999999999995</v>
      </c>
      <c r="K170" s="34">
        <v>0.80289999999999995</v>
      </c>
      <c r="L170" s="34">
        <v>0.80289999999999995</v>
      </c>
      <c r="M170" s="39"/>
      <c r="N170" s="89">
        <f t="shared" si="74"/>
        <v>0.76922777927053365</v>
      </c>
    </row>
    <row r="171" spans="1:14" x14ac:dyDescent="0.3">
      <c r="A171" s="2" t="s">
        <v>10</v>
      </c>
      <c r="B171" t="s">
        <v>109</v>
      </c>
      <c r="C171" s="34">
        <v>4.7E-2</v>
      </c>
      <c r="D171" s="34">
        <v>4.7E-2</v>
      </c>
      <c r="E171" s="34">
        <v>8.5199999999999998E-2</v>
      </c>
      <c r="F171" s="34">
        <v>0</v>
      </c>
      <c r="G171" s="34">
        <v>8.5199999999999998E-2</v>
      </c>
      <c r="H171" s="34">
        <v>0</v>
      </c>
      <c r="I171" s="34">
        <v>0</v>
      </c>
      <c r="J171" s="34">
        <v>8.5199999999999998E-2</v>
      </c>
      <c r="K171" s="34">
        <v>8.5199999999999998E-2</v>
      </c>
      <c r="L171" s="34">
        <v>8.5199999999999998E-2</v>
      </c>
      <c r="M171" s="39"/>
      <c r="N171" s="89">
        <f t="shared" si="74"/>
        <v>8.1624023264204579E-2</v>
      </c>
    </row>
    <row r="172" spans="1:14" x14ac:dyDescent="0.3">
      <c r="A172" s="2" t="s">
        <v>11</v>
      </c>
      <c r="B172" t="s">
        <v>110</v>
      </c>
      <c r="C172" s="34">
        <v>6.0000000000000001E-3</v>
      </c>
      <c r="D172" s="34">
        <v>6.0000000000000001E-3</v>
      </c>
      <c r="E172" s="34">
        <v>1.0800000000000001E-2</v>
      </c>
      <c r="F172" s="34">
        <v>0</v>
      </c>
      <c r="G172" s="34">
        <v>1.0800000000000001E-2</v>
      </c>
      <c r="H172" s="34">
        <v>0</v>
      </c>
      <c r="I172" s="34">
        <v>0</v>
      </c>
      <c r="J172" s="34">
        <v>1.0800000000000001E-2</v>
      </c>
      <c r="K172" s="34">
        <v>1.0800000000000001E-2</v>
      </c>
      <c r="L172" s="34">
        <v>1.0800000000000001E-2</v>
      </c>
      <c r="M172" s="39"/>
      <c r="N172" s="89">
        <f t="shared" si="74"/>
        <v>1.0350662609114712E-2</v>
      </c>
    </row>
    <row r="173" spans="1:14" x14ac:dyDescent="0.3">
      <c r="A173" s="595" t="s">
        <v>14</v>
      </c>
      <c r="B173" t="s">
        <v>118</v>
      </c>
      <c r="C173" s="34">
        <v>0.1666</v>
      </c>
      <c r="D173" s="34">
        <v>0.1666</v>
      </c>
      <c r="E173" s="34">
        <v>0.26129999999999998</v>
      </c>
      <c r="F173" s="34">
        <v>0</v>
      </c>
      <c r="G173" s="34">
        <v>0.26129999999999998</v>
      </c>
      <c r="H173" s="34">
        <v>0</v>
      </c>
      <c r="I173" s="34">
        <v>0</v>
      </c>
      <c r="J173" s="34">
        <v>0.26129999999999998</v>
      </c>
      <c r="K173" s="34">
        <v>0.26129999999999998</v>
      </c>
      <c r="L173" s="34">
        <v>0.26129999999999998</v>
      </c>
      <c r="M173" s="39"/>
      <c r="N173" s="89">
        <f t="shared" si="74"/>
        <v>0.25243494772565894</v>
      </c>
    </row>
    <row r="174" spans="1:14" x14ac:dyDescent="0.3">
      <c r="A174" s="595"/>
      <c r="B174" t="s">
        <v>117</v>
      </c>
      <c r="C174" s="34">
        <v>5.5800000000000002E-2</v>
      </c>
      <c r="D174" s="34">
        <v>5.5800000000000002E-2</v>
      </c>
      <c r="E174" s="34">
        <v>8.3900000000000002E-2</v>
      </c>
      <c r="F174" s="34">
        <v>0</v>
      </c>
      <c r="G174" s="34">
        <v>8.3900000000000002E-2</v>
      </c>
      <c r="H174" s="34">
        <v>0</v>
      </c>
      <c r="I174" s="34">
        <v>0</v>
      </c>
      <c r="J174" s="34">
        <v>8.3900000000000002E-2</v>
      </c>
      <c r="K174" s="34">
        <v>8.3900000000000002E-2</v>
      </c>
      <c r="L174" s="34">
        <v>8.3900000000000002E-2</v>
      </c>
      <c r="M174" s="39"/>
      <c r="N174" s="89">
        <f t="shared" si="74"/>
        <v>8.1269504024192363E-2</v>
      </c>
    </row>
    <row r="175" spans="1:14" x14ac:dyDescent="0.3">
      <c r="A175" s="349">
        <v>6</v>
      </c>
      <c r="B175" s="350" t="s">
        <v>42</v>
      </c>
      <c r="C175" s="354">
        <f>SUM(C176:C177)</f>
        <v>0.38600000000000001</v>
      </c>
      <c r="D175" s="354">
        <f>SUM(D176:D177)</f>
        <v>0.38600000000000001</v>
      </c>
      <c r="E175" s="354">
        <f t="shared" ref="E175:G175" si="82">SUM(E176:E177)</f>
        <v>0.49170000000000003</v>
      </c>
      <c r="F175" s="354">
        <f t="shared" si="82"/>
        <v>0</v>
      </c>
      <c r="G175" s="354">
        <f t="shared" si="82"/>
        <v>0.49170000000000003</v>
      </c>
      <c r="H175" s="354"/>
      <c r="I175" s="354"/>
      <c r="J175" s="354">
        <f t="shared" ref="J175:L175" si="83">SUM(J176:J177)</f>
        <v>0.49170000000000003</v>
      </c>
      <c r="K175" s="354">
        <f t="shared" si="83"/>
        <v>0.49170000000000003</v>
      </c>
      <c r="L175" s="354">
        <f t="shared" si="83"/>
        <v>0.49170000000000003</v>
      </c>
      <c r="M175" s="354"/>
      <c r="N175" s="352">
        <f t="shared" si="74"/>
        <v>0.48180521620488026</v>
      </c>
    </row>
    <row r="176" spans="1:14" x14ac:dyDescent="0.3">
      <c r="A176" s="2" t="s">
        <v>15</v>
      </c>
      <c r="B176" t="s">
        <v>43</v>
      </c>
      <c r="C176" s="34">
        <v>0.1913</v>
      </c>
      <c r="D176" s="34">
        <v>0.1913</v>
      </c>
      <c r="E176" s="34">
        <v>0.29699999999999999</v>
      </c>
      <c r="F176" s="34">
        <v>0</v>
      </c>
      <c r="G176" s="34">
        <v>0.29699999999999999</v>
      </c>
      <c r="H176" s="34">
        <v>0</v>
      </c>
      <c r="I176" s="34">
        <v>0</v>
      </c>
      <c r="J176" s="34">
        <v>0.29699999999999999</v>
      </c>
      <c r="K176" s="34">
        <v>0.29699999999999999</v>
      </c>
      <c r="L176" s="34">
        <v>0.29699999999999999</v>
      </c>
      <c r="M176" s="39"/>
      <c r="N176" s="89">
        <f t="shared" si="74"/>
        <v>0.28710521620488016</v>
      </c>
    </row>
    <row r="177" spans="1:16" x14ac:dyDescent="0.3">
      <c r="A177" s="2" t="s">
        <v>16</v>
      </c>
      <c r="B177" t="s">
        <v>44</v>
      </c>
      <c r="C177" s="34">
        <v>0.19470000000000001</v>
      </c>
      <c r="D177" s="34">
        <v>0.19470000000000001</v>
      </c>
      <c r="E177" s="34">
        <v>0.19470000000000001</v>
      </c>
      <c r="F177" s="34">
        <v>0</v>
      </c>
      <c r="G177" s="34">
        <v>0.19470000000000001</v>
      </c>
      <c r="H177" s="34">
        <v>0</v>
      </c>
      <c r="I177" s="34">
        <v>0</v>
      </c>
      <c r="J177" s="34">
        <v>0.19470000000000001</v>
      </c>
      <c r="K177" s="34">
        <v>0.19470000000000001</v>
      </c>
      <c r="L177" s="34">
        <v>0.19470000000000001</v>
      </c>
      <c r="M177" s="39"/>
      <c r="N177" s="89">
        <f t="shared" si="74"/>
        <v>0.19470000000000001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4">SUM(E181:E182)</f>
        <v>0</v>
      </c>
      <c r="F180" s="354">
        <f t="shared" si="84"/>
        <v>0</v>
      </c>
      <c r="G180" s="354">
        <f t="shared" si="84"/>
        <v>0</v>
      </c>
      <c r="H180" s="354"/>
      <c r="I180" s="354"/>
      <c r="J180" s="354">
        <f t="shared" si="84"/>
        <v>0</v>
      </c>
      <c r="K180" s="354">
        <f t="shared" si="84"/>
        <v>0</v>
      </c>
      <c r="L180" s="354">
        <f t="shared" si="84"/>
        <v>0</v>
      </c>
      <c r="M180" s="354"/>
      <c r="N180" s="352">
        <f t="shared" si="74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4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4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5">SUM(E184:E187)</f>
        <v>0</v>
      </c>
      <c r="F183" s="354">
        <f t="shared" si="85"/>
        <v>0</v>
      </c>
      <c r="G183" s="354">
        <f t="shared" si="85"/>
        <v>0</v>
      </c>
      <c r="H183" s="354"/>
      <c r="I183" s="354"/>
      <c r="J183" s="354">
        <f t="shared" si="85"/>
        <v>0</v>
      </c>
      <c r="K183" s="354">
        <f t="shared" si="85"/>
        <v>0</v>
      </c>
      <c r="L183" s="354">
        <f t="shared" si="85"/>
        <v>0</v>
      </c>
      <c r="M183" s="354"/>
      <c r="N183" s="352">
        <f t="shared" si="74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4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4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4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4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6">SUM(C191,C193)</f>
        <v>0.42942578185117081</v>
      </c>
      <c r="D188" s="354">
        <f t="shared" si="86"/>
        <v>0.46835970409117078</v>
      </c>
      <c r="E188" s="354">
        <f t="shared" si="86"/>
        <v>0.6672541058594208</v>
      </c>
      <c r="F188" s="354">
        <f t="shared" si="86"/>
        <v>0</v>
      </c>
      <c r="G188" s="354">
        <f t="shared" si="86"/>
        <v>0.75621447726742086</v>
      </c>
      <c r="H188" s="354"/>
      <c r="I188" s="354"/>
      <c r="J188" s="354">
        <f>SUM(J191,J193)</f>
        <v>0.86644695275542083</v>
      </c>
      <c r="K188" s="354">
        <f>SUM(K191,K193)</f>
        <v>0.89213136385942093</v>
      </c>
      <c r="L188" s="354">
        <f>SUM(L191,L193)</f>
        <v>1.0465372698434208</v>
      </c>
      <c r="M188" s="354"/>
      <c r="N188" s="352">
        <f t="shared" si="74"/>
        <v>0.74638357019008883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4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7">SUM(C183,C180,C175,C166,C159)+C189</f>
        <v>5.0480295980999994</v>
      </c>
      <c r="D190" s="360">
        <f t="shared" si="87"/>
        <v>5.5057095980999993</v>
      </c>
      <c r="E190" s="360">
        <f t="shared" si="87"/>
        <v>7.8437732855999993</v>
      </c>
      <c r="F190" s="360">
        <f t="shared" si="87"/>
        <v>0</v>
      </c>
      <c r="G190" s="360">
        <f t="shared" si="87"/>
        <v>8.8895292856000001</v>
      </c>
      <c r="H190" s="360">
        <f t="shared" si="87"/>
        <v>0</v>
      </c>
      <c r="I190" s="360">
        <f t="shared" si="87"/>
        <v>0</v>
      </c>
      <c r="J190" s="360">
        <f t="shared" si="87"/>
        <v>10.1853452856</v>
      </c>
      <c r="K190" s="360">
        <f t="shared" si="87"/>
        <v>10.487273285600001</v>
      </c>
      <c r="L190" s="360">
        <f t="shared" si="87"/>
        <v>12.3023612856</v>
      </c>
      <c r="M190" s="361"/>
      <c r="N190" s="362">
        <f t="shared" si="74"/>
        <v>8.7739640075009255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8">SUM(C192:C192)</f>
        <v>0.10516560061721729</v>
      </c>
      <c r="D191" s="354">
        <f t="shared" si="88"/>
        <v>0.11470044805721728</v>
      </c>
      <c r="E191" s="354">
        <f t="shared" si="88"/>
        <v>0.1634093288589048</v>
      </c>
      <c r="F191" s="354">
        <f t="shared" si="88"/>
        <v>0</v>
      </c>
      <c r="G191" s="354">
        <f t="shared" si="88"/>
        <v>0.18519556360690481</v>
      </c>
      <c r="H191" s="354"/>
      <c r="I191" s="354"/>
      <c r="J191" s="354">
        <f>SUM(J192:J192)</f>
        <v>0.21219129833490483</v>
      </c>
      <c r="K191" s="354">
        <f>SUM(K192:K192)</f>
        <v>0.21848136435890483</v>
      </c>
      <c r="L191" s="354">
        <f>SUM(L192:L192)</f>
        <v>0.25629509266290479</v>
      </c>
      <c r="M191" s="354"/>
      <c r="N191" s="352">
        <f t="shared" si="74"/>
        <v>0.1827879921682668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9">0.020833*C190</f>
        <v>0.10516560061721729</v>
      </c>
      <c r="D192" s="246">
        <f t="shared" si="89"/>
        <v>0.11470044805721728</v>
      </c>
      <c r="E192" s="246">
        <f t="shared" si="89"/>
        <v>0.1634093288589048</v>
      </c>
      <c r="F192" s="246">
        <f t="shared" si="89"/>
        <v>0</v>
      </c>
      <c r="G192" s="246">
        <f t="shared" si="89"/>
        <v>0.18519556360690481</v>
      </c>
      <c r="H192" s="34"/>
      <c r="I192" s="39"/>
      <c r="J192" s="246">
        <f>0.020833*J190</f>
        <v>0.21219129833490483</v>
      </c>
      <c r="K192" s="246">
        <f t="shared" ref="K192:L192" si="90">0.020833*K190</f>
        <v>0.21848136435890483</v>
      </c>
      <c r="L192" s="246">
        <f t="shared" si="90"/>
        <v>0.25629509266290479</v>
      </c>
      <c r="M192" s="39"/>
      <c r="N192" s="246">
        <f t="shared" si="74"/>
        <v>0.1827879921682668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0.3242601812339535</v>
      </c>
      <c r="D193" s="354">
        <f>SUM(D194,D195)</f>
        <v>0.35365925603395348</v>
      </c>
      <c r="E193" s="354">
        <f t="shared" ref="E193:L193" si="91">SUM(E194,E195)</f>
        <v>0.503844777000516</v>
      </c>
      <c r="F193" s="354">
        <f t="shared" si="91"/>
        <v>0</v>
      </c>
      <c r="G193" s="354">
        <f t="shared" si="91"/>
        <v>0.57101891366051605</v>
      </c>
      <c r="H193" s="354"/>
      <c r="I193" s="354"/>
      <c r="J193" s="354">
        <f t="shared" si="91"/>
        <v>0.65425565442051603</v>
      </c>
      <c r="K193" s="354">
        <f t="shared" si="91"/>
        <v>0.67364999950051607</v>
      </c>
      <c r="L193" s="354">
        <f t="shared" si="91"/>
        <v>0.79024217718051593</v>
      </c>
      <c r="M193" s="354"/>
      <c r="N193" s="352">
        <f t="shared" si="74"/>
        <v>0.56359557802182203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0.10516560061721729</v>
      </c>
      <c r="D194" s="39">
        <f t="shared" ref="D194:L194" si="92">D192</f>
        <v>0.11470044805721728</v>
      </c>
      <c r="E194" s="39">
        <f t="shared" si="92"/>
        <v>0.1634093288589048</v>
      </c>
      <c r="F194" s="39">
        <f t="shared" si="92"/>
        <v>0</v>
      </c>
      <c r="G194" s="39">
        <f>G192</f>
        <v>0.18519556360690481</v>
      </c>
      <c r="H194" s="39"/>
      <c r="I194" s="39"/>
      <c r="J194" s="39">
        <f t="shared" si="92"/>
        <v>0.21219129833490483</v>
      </c>
      <c r="K194" s="39">
        <f t="shared" si="92"/>
        <v>0.21848136435890483</v>
      </c>
      <c r="L194" s="39">
        <f t="shared" si="92"/>
        <v>0.25629509266290479</v>
      </c>
      <c r="M194" s="39"/>
      <c r="N194" s="246">
        <f t="shared" si="74"/>
        <v>0.1827879921682668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0.2190945806167362</v>
      </c>
      <c r="D195" s="246">
        <f t="shared" ref="D195:G195" si="93">0.043402*D190</f>
        <v>0.23895880797673619</v>
      </c>
      <c r="E195" s="246">
        <f t="shared" si="93"/>
        <v>0.3404354481416112</v>
      </c>
      <c r="F195" s="246">
        <f t="shared" si="93"/>
        <v>0</v>
      </c>
      <c r="G195" s="246">
        <f t="shared" si="93"/>
        <v>0.38582335005361124</v>
      </c>
      <c r="H195" s="34"/>
      <c r="I195" s="34"/>
      <c r="J195" s="246">
        <f t="shared" ref="J195:L195" si="94">0.043402*J190</f>
        <v>0.44206435608561123</v>
      </c>
      <c r="K195" s="246">
        <f t="shared" si="94"/>
        <v>0.45516863514161127</v>
      </c>
      <c r="L195" s="246">
        <f t="shared" si="94"/>
        <v>0.53394708451761119</v>
      </c>
      <c r="M195" s="39"/>
      <c r="N195" s="246">
        <f t="shared" si="74"/>
        <v>0.38080758585355517</v>
      </c>
      <c r="O195" s="246"/>
    </row>
    <row r="196" spans="1:16" ht="28.8" x14ac:dyDescent="0.3">
      <c r="A196" s="370">
        <v>10</v>
      </c>
      <c r="B196" s="371" t="s">
        <v>134</v>
      </c>
      <c r="C196" s="510">
        <v>2.1399999999999999E-2</v>
      </c>
      <c r="D196" s="510">
        <v>2.1399999999999999E-2</v>
      </c>
      <c r="E196" s="510">
        <v>2.1399999999999999E-2</v>
      </c>
      <c r="F196" s="510">
        <v>0</v>
      </c>
      <c r="G196" s="510">
        <v>2.1399999999999999E-2</v>
      </c>
      <c r="H196" s="510">
        <v>0</v>
      </c>
      <c r="I196" s="510">
        <v>0</v>
      </c>
      <c r="J196" s="510">
        <v>2.1399999999999999E-2</v>
      </c>
      <c r="K196" s="510">
        <v>2.1399999999999999E-2</v>
      </c>
      <c r="L196" s="510">
        <v>2.1399999999999999E-2</v>
      </c>
      <c r="M196" s="373"/>
      <c r="N196" s="374">
        <f t="shared" si="74"/>
        <v>2.1399999999999999E-2</v>
      </c>
    </row>
    <row r="197" spans="1:16" ht="18" x14ac:dyDescent="0.3">
      <c r="A197" s="579" t="s">
        <v>60</v>
      </c>
      <c r="B197" s="579"/>
      <c r="C197" s="340">
        <f>SUM(C188,C190,C196)</f>
        <v>5.4988553799511699</v>
      </c>
      <c r="D197" s="340">
        <f t="shared" ref="D197:L197" si="95">SUM(D188,D190,D196)</f>
        <v>5.9954693021911698</v>
      </c>
      <c r="E197" s="340">
        <f t="shared" si="95"/>
        <v>8.5324273914594198</v>
      </c>
      <c r="F197" s="340">
        <f t="shared" si="95"/>
        <v>0</v>
      </c>
      <c r="G197" s="340">
        <f t="shared" si="95"/>
        <v>9.6671437628674202</v>
      </c>
      <c r="H197" s="340">
        <f t="shared" si="95"/>
        <v>0</v>
      </c>
      <c r="I197" s="340">
        <f t="shared" si="95"/>
        <v>0</v>
      </c>
      <c r="J197" s="340">
        <f t="shared" si="95"/>
        <v>11.073192238355421</v>
      </c>
      <c r="K197" s="340">
        <f t="shared" si="95"/>
        <v>11.400804649459422</v>
      </c>
      <c r="L197" s="340">
        <f t="shared" si="95"/>
        <v>13.370298555443421</v>
      </c>
      <c r="M197" s="356"/>
      <c r="N197" s="467">
        <f t="shared" si="74"/>
        <v>9.5417475776910141</v>
      </c>
      <c r="O197" t="s">
        <v>419</v>
      </c>
      <c r="P197"/>
    </row>
    <row r="198" spans="1:16" ht="15.6" x14ac:dyDescent="0.3">
      <c r="L198" s="336" t="s">
        <v>150</v>
      </c>
      <c r="N198" s="337">
        <f>N197/SUM($N$101,$N$149,$N$197)</f>
        <v>0.34567210849525365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0985-013F-4F27-BDD8-CD4210B19266}">
  <dimension ref="A1:P204"/>
  <sheetViews>
    <sheetView topLeftCell="A46" workbookViewId="0">
      <selection activeCell="A48" sqref="A1:P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</cols>
  <sheetData>
    <row r="1" spans="1:16" ht="18" x14ac:dyDescent="0.3">
      <c r="A1" s="535" t="s">
        <v>420</v>
      </c>
      <c r="B1" s="535"/>
      <c r="C1" s="1"/>
    </row>
    <row r="3" spans="1:16" ht="18" x14ac:dyDescent="0.35">
      <c r="A3" s="293" t="s">
        <v>0</v>
      </c>
      <c r="N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</row>
    <row r="5" spans="1:16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101</v>
      </c>
      <c r="E5" s="417">
        <f t="shared" si="0"/>
        <v>322</v>
      </c>
      <c r="F5" s="417">
        <f t="shared" si="0"/>
        <v>7</v>
      </c>
      <c r="G5" s="417">
        <f t="shared" si="0"/>
        <v>200</v>
      </c>
      <c r="H5" s="456">
        <f t="shared" si="0"/>
        <v>12</v>
      </c>
      <c r="I5" s="417">
        <f t="shared" si="0"/>
        <v>19</v>
      </c>
      <c r="J5" s="417">
        <f t="shared" si="0"/>
        <v>186</v>
      </c>
      <c r="K5" s="417">
        <f t="shared" si="0"/>
        <v>29</v>
      </c>
      <c r="L5" s="417">
        <f t="shared" si="0"/>
        <v>126</v>
      </c>
      <c r="M5" s="604">
        <f>SUM(C5:L5)</f>
        <v>1003</v>
      </c>
      <c r="N5" s="604"/>
      <c r="O5" s="418"/>
      <c r="P5" s="418"/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</row>
    <row r="7" spans="1:16" x14ac:dyDescent="0.3">
      <c r="A7" s="400">
        <v>1</v>
      </c>
      <c r="B7" s="398" t="s">
        <v>2</v>
      </c>
      <c r="C7" s="401">
        <f t="shared" si="0"/>
        <v>5320.5</v>
      </c>
      <c r="D7" s="401">
        <f t="shared" si="0"/>
        <v>880192.74</v>
      </c>
      <c r="E7" s="401">
        <f t="shared" si="0"/>
        <v>1970810.05</v>
      </c>
      <c r="F7" s="401">
        <f t="shared" si="0"/>
        <v>24782.07</v>
      </c>
      <c r="G7" s="401">
        <f t="shared" si="0"/>
        <v>997325.1</v>
      </c>
      <c r="H7" s="401">
        <f t="shared" si="0"/>
        <v>51204.77</v>
      </c>
      <c r="I7" s="401">
        <f t="shared" si="0"/>
        <v>102873.21</v>
      </c>
      <c r="J7" s="401">
        <f t="shared" si="0"/>
        <v>928116.12999999989</v>
      </c>
      <c r="K7" s="401">
        <f t="shared" si="0"/>
        <v>151454.06</v>
      </c>
      <c r="L7" s="401">
        <f t="shared" si="0"/>
        <v>634543.18999999994</v>
      </c>
      <c r="M7" s="610">
        <f>SUM(C7:L7)</f>
        <v>5746621.8200000003</v>
      </c>
      <c r="N7" s="610"/>
      <c r="O7" s="402"/>
      <c r="P7" s="402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</row>
    <row r="9" spans="1:16" x14ac:dyDescent="0.3">
      <c r="A9" s="404">
        <v>4</v>
      </c>
      <c r="B9" s="398" t="s">
        <v>29</v>
      </c>
      <c r="C9" s="405">
        <f>SUM(C10:C15)</f>
        <v>1.3155680000000001</v>
      </c>
      <c r="D9" s="405">
        <f t="shared" ref="D9:L9" si="1">SUM(D10:D15)</f>
        <v>1.7933056294163028</v>
      </c>
      <c r="E9" s="405">
        <f t="shared" si="1"/>
        <v>2.1682277846490181</v>
      </c>
      <c r="F9" s="405">
        <f t="shared" si="1"/>
        <v>3.2947656784699584</v>
      </c>
      <c r="G9" s="405">
        <f t="shared" si="1"/>
        <v>3.2282598311038999</v>
      </c>
      <c r="H9" s="405">
        <f t="shared" si="1"/>
        <v>3.8278640000000008</v>
      </c>
      <c r="I9" s="405">
        <f t="shared" si="1"/>
        <v>3.8059947551565658</v>
      </c>
      <c r="J9" s="405">
        <f t="shared" si="1"/>
        <v>4.5792079816529849</v>
      </c>
      <c r="K9" s="405">
        <f t="shared" si="1"/>
        <v>5.1543351850650954</v>
      </c>
      <c r="L9" s="405">
        <f t="shared" si="1"/>
        <v>6.3940004170717515</v>
      </c>
      <c r="M9" s="603">
        <f>SUM(M10:N15)</f>
        <v>3.2776449263708951</v>
      </c>
      <c r="N9" s="603"/>
      <c r="O9" s="406">
        <f t="shared" ref="O9:O47" si="2">M9/$M$47</f>
        <v>0.33592133185939765</v>
      </c>
      <c r="P9" s="405">
        <f t="shared" ref="P9:P47" si="3">O9*$N$52</f>
        <v>0</v>
      </c>
    </row>
    <row r="10" spans="1:16" x14ac:dyDescent="0.3">
      <c r="A10" s="420" t="s">
        <v>3</v>
      </c>
      <c r="B10" s="421" t="s">
        <v>30</v>
      </c>
      <c r="C10" s="422">
        <f t="shared" ref="C10:L14" si="4">(C64*C$61+C112*C$109+C160*C$157)/(SUM(C$157,C$109,C$61))</f>
        <v>0.92920000000000003</v>
      </c>
      <c r="D10" s="422">
        <f t="shared" si="4"/>
        <v>1.2586470131632761</v>
      </c>
      <c r="E10" s="422">
        <f t="shared" si="4"/>
        <v>1.4503040455182379</v>
      </c>
      <c r="F10" s="422">
        <f t="shared" si="4"/>
        <v>2.0723510096614208</v>
      </c>
      <c r="G10" s="422">
        <f t="shared" si="4"/>
        <v>2.1791942092072083</v>
      </c>
      <c r="H10" s="422">
        <f>IF(H$7 &gt; 0,(H64*H$61+H112*H$109+H160*H$157)/(SUM(H$157,H$109,H$61)),0)</f>
        <v>2.1791</v>
      </c>
      <c r="I10" s="422">
        <f t="shared" si="4"/>
        <v>1.7086107593220818</v>
      </c>
      <c r="J10" s="422">
        <f t="shared" si="4"/>
        <v>3.0345859553394465</v>
      </c>
      <c r="K10" s="422">
        <f t="shared" si="4"/>
        <v>3.4006226051252768</v>
      </c>
      <c r="L10" s="422">
        <f t="shared" si="4"/>
        <v>4.0322483463670933</v>
      </c>
      <c r="M10" s="600">
        <f t="shared" ref="M10:M15" si="5">(N64*$N$61+N112*$N$109+N160*$N$157)/$M$7</f>
        <v>2.1531370547202631</v>
      </c>
      <c r="N10" s="600"/>
      <c r="O10" s="423">
        <f t="shared" si="2"/>
        <v>0.22067206282112251</v>
      </c>
      <c r="P10" s="422">
        <f t="shared" si="3"/>
        <v>0</v>
      </c>
    </row>
    <row r="11" spans="1:16" x14ac:dyDescent="0.3">
      <c r="A11" s="438" t="s">
        <v>4</v>
      </c>
      <c r="B11" s="439" t="s">
        <v>31</v>
      </c>
      <c r="C11" s="440">
        <f t="shared" si="4"/>
        <v>3.7168E-2</v>
      </c>
      <c r="D11" s="440">
        <f t="shared" si="4"/>
        <v>5.0345880526531037E-2</v>
      </c>
      <c r="E11" s="440">
        <f t="shared" si="4"/>
        <v>5.8012161820729505E-2</v>
      </c>
      <c r="F11" s="440">
        <f t="shared" si="4"/>
        <v>8.2894040386456813E-2</v>
      </c>
      <c r="G11" s="440">
        <f t="shared" si="4"/>
        <v>8.7167768368288337E-2</v>
      </c>
      <c r="H11" s="440">
        <f t="shared" ref="H11:H15" si="6">IF(H$7 &gt; 0,(H65*H$61+H113*H$109+H161*H$157)/(SUM(H$157,H$109,H$61)),0)</f>
        <v>8.7164000000000005E-2</v>
      </c>
      <c r="I11" s="440">
        <f t="shared" si="4"/>
        <v>0.1025166455593249</v>
      </c>
      <c r="J11" s="440">
        <f t="shared" si="4"/>
        <v>0.12138343821357787</v>
      </c>
      <c r="K11" s="440">
        <f t="shared" si="4"/>
        <v>0.13602490420501107</v>
      </c>
      <c r="L11" s="440">
        <f t="shared" si="4"/>
        <v>0.16128993385468374</v>
      </c>
      <c r="M11" s="599">
        <f t="shared" si="5"/>
        <v>8.6737216452722823E-2</v>
      </c>
      <c r="N11" s="599"/>
      <c r="O11" s="441">
        <f t="shared" si="2"/>
        <v>8.8895783183069576E-3</v>
      </c>
      <c r="P11" s="440">
        <f t="shared" si="3"/>
        <v>0</v>
      </c>
    </row>
    <row r="12" spans="1:16" x14ac:dyDescent="0.3">
      <c r="A12" s="438" t="s">
        <v>192</v>
      </c>
      <c r="B12" s="439" t="s">
        <v>195</v>
      </c>
      <c r="C12" s="440">
        <f t="shared" si="4"/>
        <v>0</v>
      </c>
      <c r="D12" s="440">
        <f t="shared" si="4"/>
        <v>5.637427079550781E-2</v>
      </c>
      <c r="E12" s="440">
        <f t="shared" si="4"/>
        <v>4.9429804598368078E-2</v>
      </c>
      <c r="F12" s="440">
        <f t="shared" si="4"/>
        <v>0</v>
      </c>
      <c r="G12" s="440">
        <f t="shared" si="4"/>
        <v>2.1131230053269487E-2</v>
      </c>
      <c r="H12" s="440">
        <f t="shared" si="6"/>
        <v>0</v>
      </c>
      <c r="I12" s="440">
        <f t="shared" si="4"/>
        <v>8.5455119355175177E-2</v>
      </c>
      <c r="J12" s="440">
        <f t="shared" si="4"/>
        <v>6.5865428535327786E-2</v>
      </c>
      <c r="K12" s="440">
        <f t="shared" si="4"/>
        <v>0.15896132465514626</v>
      </c>
      <c r="L12" s="440">
        <f t="shared" si="4"/>
        <v>0.1034137649448259</v>
      </c>
      <c r="M12" s="599">
        <f t="shared" si="5"/>
        <v>5.7029911365735216E-2</v>
      </c>
      <c r="N12" s="599"/>
      <c r="O12" s="441">
        <f t="shared" si="2"/>
        <v>5.844917375785727E-3</v>
      </c>
      <c r="P12" s="440">
        <f t="shared" si="3"/>
        <v>0</v>
      </c>
    </row>
    <row r="13" spans="1:16" x14ac:dyDescent="0.3">
      <c r="A13" s="420" t="s">
        <v>5</v>
      </c>
      <c r="B13" s="421" t="s">
        <v>32</v>
      </c>
      <c r="C13" s="422">
        <f t="shared" si="4"/>
        <v>0.11199999999999999</v>
      </c>
      <c r="D13" s="422">
        <f t="shared" si="4"/>
        <v>0.1648</v>
      </c>
      <c r="E13" s="422">
        <f t="shared" si="4"/>
        <v>0.21440000000000003</v>
      </c>
      <c r="F13" s="422">
        <f t="shared" si="4"/>
        <v>0.2586</v>
      </c>
      <c r="G13" s="422">
        <f t="shared" si="4"/>
        <v>0.24990000000000004</v>
      </c>
      <c r="H13" s="422">
        <f t="shared" si="6"/>
        <v>0.24990000000000004</v>
      </c>
      <c r="I13" s="422">
        <f t="shared" si="4"/>
        <v>0.24990000000000001</v>
      </c>
      <c r="J13" s="422">
        <f t="shared" si="4"/>
        <v>0.29687206034874108</v>
      </c>
      <c r="K13" s="422">
        <f t="shared" si="4"/>
        <v>0.2969</v>
      </c>
      <c r="L13" s="422">
        <f t="shared" si="4"/>
        <v>0.35039999999999999</v>
      </c>
      <c r="M13" s="600">
        <f t="shared" si="5"/>
        <v>0.24452278977564595</v>
      </c>
      <c r="N13" s="600"/>
      <c r="O13" s="423">
        <f t="shared" si="2"/>
        <v>2.5060805260061769E-2</v>
      </c>
      <c r="P13" s="422">
        <f t="shared" si="3"/>
        <v>0</v>
      </c>
    </row>
    <row r="14" spans="1:16" x14ac:dyDescent="0.3">
      <c r="A14" s="438" t="s">
        <v>6</v>
      </c>
      <c r="B14" s="439" t="s">
        <v>181</v>
      </c>
      <c r="C14" s="440">
        <f t="shared" si="4"/>
        <v>0.23719999999999999</v>
      </c>
      <c r="D14" s="440">
        <f t="shared" si="4"/>
        <v>0.26313846493098775</v>
      </c>
      <c r="E14" s="440">
        <f t="shared" si="4"/>
        <v>0.39608177271168271</v>
      </c>
      <c r="F14" s="440">
        <f t="shared" si="4"/>
        <v>0.88092062842208096</v>
      </c>
      <c r="G14" s="440">
        <f t="shared" si="4"/>
        <v>0.69086662347513361</v>
      </c>
      <c r="H14" s="440">
        <f t="shared" si="6"/>
        <v>1.3117000000000003</v>
      </c>
      <c r="I14" s="440">
        <f t="shared" si="4"/>
        <v>1.2689122309199838</v>
      </c>
      <c r="J14" s="440">
        <f t="shared" si="4"/>
        <v>1.0605010992158923</v>
      </c>
      <c r="K14" s="440">
        <f t="shared" si="4"/>
        <v>1.1618263510796607</v>
      </c>
      <c r="L14" s="440">
        <f t="shared" si="4"/>
        <v>1.7466483719051498</v>
      </c>
      <c r="M14" s="599">
        <f t="shared" si="5"/>
        <v>0.72922562411302017</v>
      </c>
      <c r="N14" s="599"/>
      <c r="O14" s="441">
        <f t="shared" si="2"/>
        <v>7.4737333781080384E-2</v>
      </c>
      <c r="P14" s="440">
        <f t="shared" si="3"/>
        <v>0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0.39059999999999995</v>
      </c>
      <c r="J15" s="422"/>
      <c r="K15" s="422"/>
      <c r="L15" s="422"/>
      <c r="M15" s="600">
        <f t="shared" si="5"/>
        <v>6.9923299435075744E-3</v>
      </c>
      <c r="N15" s="600"/>
      <c r="O15" s="423">
        <f t="shared" si="2"/>
        <v>7.1663430304030895E-4</v>
      </c>
      <c r="P15" s="422">
        <f t="shared" si="3"/>
        <v>0</v>
      </c>
    </row>
    <row r="16" spans="1:16" ht="28.8" x14ac:dyDescent="0.3">
      <c r="A16" s="404">
        <v>5</v>
      </c>
      <c r="B16" s="408" t="s">
        <v>71</v>
      </c>
      <c r="C16" s="405">
        <f t="shared" ref="C16:L16" si="7">SUM(C17:C19,C23:C24)</f>
        <v>3.6813526978000004</v>
      </c>
      <c r="D16" s="405">
        <f t="shared" si="7"/>
        <v>3.6364961160471085</v>
      </c>
      <c r="E16" s="405">
        <f t="shared" si="7"/>
        <v>5.4436573160987223</v>
      </c>
      <c r="F16" s="405">
        <f t="shared" si="7"/>
        <v>5.4160609922993102</v>
      </c>
      <c r="G16" s="405">
        <f t="shared" si="7"/>
        <v>5.4301960096915138</v>
      </c>
      <c r="H16" s="405">
        <f t="shared" si="7"/>
        <v>5.3761561667000004</v>
      </c>
      <c r="I16" s="405">
        <f t="shared" si="7"/>
        <v>5.8886330791134771</v>
      </c>
      <c r="J16" s="405">
        <f t="shared" si="7"/>
        <v>5.4330088695120518</v>
      </c>
      <c r="K16" s="405">
        <f t="shared" si="7"/>
        <v>5.4553674806512022</v>
      </c>
      <c r="L16" s="405">
        <f t="shared" si="7"/>
        <v>5.4454951118455881</v>
      </c>
      <c r="M16" s="603">
        <f>SUM(M17:N19,M23:N24)</f>
        <v>5.1689290791854754</v>
      </c>
      <c r="N16" s="603"/>
      <c r="O16" s="406">
        <f t="shared" si="2"/>
        <v>0.52975645000366056</v>
      </c>
      <c r="P16" s="405">
        <f t="shared" si="3"/>
        <v>0</v>
      </c>
    </row>
    <row r="17" spans="1:16" x14ac:dyDescent="0.3">
      <c r="A17" s="420" t="s">
        <v>115</v>
      </c>
      <c r="B17" s="421" t="s">
        <v>114</v>
      </c>
      <c r="C17" s="422">
        <f t="shared" ref="C17:L24" si="8">(C71*C$61+C119*C$109+C167*C$157)/(SUM(C$157,C$109,C$61))</f>
        <v>2.0346000000000002</v>
      </c>
      <c r="D17" s="422">
        <f t="shared" si="8"/>
        <v>2.0126709359259203</v>
      </c>
      <c r="E17" s="422">
        <f t="shared" si="8"/>
        <v>2.9223735005375073</v>
      </c>
      <c r="F17" s="422">
        <f t="shared" si="8"/>
        <v>2.9067744516499232</v>
      </c>
      <c r="G17" s="422">
        <f t="shared" si="8"/>
        <v>2.9159134349641858</v>
      </c>
      <c r="H17" s="422">
        <f t="shared" ref="H17:H24" si="9">IF(H$7 &gt; 0,(H71*H$61+H119*H$109+H167*H$157)/(SUM(H$157,H$109,H$61)),0)</f>
        <v>2.8919000000000001</v>
      </c>
      <c r="I17" s="422">
        <f t="shared" si="8"/>
        <v>3.1706300026994394</v>
      </c>
      <c r="J17" s="422">
        <f t="shared" si="8"/>
        <v>2.9166446603670169</v>
      </c>
      <c r="K17" s="422">
        <f t="shared" si="8"/>
        <v>2.9264160481270691</v>
      </c>
      <c r="L17" s="422">
        <f t="shared" si="8"/>
        <v>2.9231118719452343</v>
      </c>
      <c r="M17" s="600">
        <f t="shared" ref="M17:M24" si="10">(N71*$N$61+N119*$N$109+N167*$N$157)/$M$7</f>
        <v>2.7844622085803099</v>
      </c>
      <c r="N17" s="600"/>
      <c r="O17" s="423">
        <f t="shared" si="2"/>
        <v>0.28537571171692355</v>
      </c>
      <c r="P17" s="422">
        <f t="shared" si="3"/>
        <v>0</v>
      </c>
    </row>
    <row r="18" spans="1:16" x14ac:dyDescent="0.3">
      <c r="A18" s="438" t="s">
        <v>116</v>
      </c>
      <c r="B18" s="439" t="s">
        <v>117</v>
      </c>
      <c r="C18" s="440">
        <f t="shared" si="8"/>
        <v>0.8624526978</v>
      </c>
      <c r="D18" s="440">
        <f t="shared" si="8"/>
        <v>0.85315712104244623</v>
      </c>
      <c r="E18" s="440">
        <f t="shared" si="8"/>
        <v>1.2387736702633456</v>
      </c>
      <c r="F18" s="440">
        <f t="shared" si="8"/>
        <v>1.2321613426332407</v>
      </c>
      <c r="G18" s="440">
        <f t="shared" si="8"/>
        <v>1.2360352936872736</v>
      </c>
      <c r="H18" s="440">
        <f t="shared" si="9"/>
        <v>1.2258561667000001</v>
      </c>
      <c r="I18" s="440">
        <f t="shared" si="8"/>
        <v>1.3440078637342736</v>
      </c>
      <c r="J18" s="440">
        <f t="shared" si="8"/>
        <v>1.236345255016956</v>
      </c>
      <c r="K18" s="440">
        <f t="shared" si="8"/>
        <v>1.2404872778887277</v>
      </c>
      <c r="L18" s="440">
        <f t="shared" si="8"/>
        <v>1.239086660734481</v>
      </c>
      <c r="M18" s="599">
        <f t="shared" si="10"/>
        <v>1.1803140389817335</v>
      </c>
      <c r="N18" s="599"/>
      <c r="O18" s="441">
        <f t="shared" si="2"/>
        <v>0.12096876656682189</v>
      </c>
      <c r="P18" s="440">
        <f t="shared" si="3"/>
        <v>0</v>
      </c>
    </row>
    <row r="19" spans="1:16" x14ac:dyDescent="0.3">
      <c r="A19" s="420" t="s">
        <v>8</v>
      </c>
      <c r="B19" s="421" t="s">
        <v>35</v>
      </c>
      <c r="C19" s="422">
        <f t="shared" si="8"/>
        <v>0.54139999999999988</v>
      </c>
      <c r="D19" s="422">
        <f t="shared" si="8"/>
        <v>0.53065947513836564</v>
      </c>
      <c r="E19" s="422">
        <f t="shared" si="8"/>
        <v>0.92320021239134653</v>
      </c>
      <c r="F19" s="422">
        <f t="shared" si="8"/>
        <v>0.91968252894128699</v>
      </c>
      <c r="G19" s="422">
        <f t="shared" si="8"/>
        <v>0.91983959696592432</v>
      </c>
      <c r="H19" s="422">
        <f t="shared" si="9"/>
        <v>0.90359999999999996</v>
      </c>
      <c r="I19" s="422">
        <f t="shared" si="8"/>
        <v>0.98532339824916504</v>
      </c>
      <c r="J19" s="422">
        <f t="shared" si="8"/>
        <v>0.92142736223752519</v>
      </c>
      <c r="K19" s="422">
        <f t="shared" si="8"/>
        <v>0.9283811345169618</v>
      </c>
      <c r="L19" s="422">
        <f t="shared" si="8"/>
        <v>0.92386454078405611</v>
      </c>
      <c r="M19" s="600">
        <f t="shared" si="10"/>
        <v>0.86298506435403466</v>
      </c>
      <c r="N19" s="600"/>
      <c r="O19" s="423">
        <f t="shared" si="2"/>
        <v>8.8446155305039617E-2</v>
      </c>
      <c r="P19" s="422">
        <f t="shared" si="3"/>
        <v>0</v>
      </c>
    </row>
    <row r="20" spans="1:16" x14ac:dyDescent="0.3">
      <c r="A20" s="438" t="s">
        <v>9</v>
      </c>
      <c r="B20" s="439" t="s">
        <v>108</v>
      </c>
      <c r="C20" s="440">
        <f t="shared" si="8"/>
        <v>0.48359999999999997</v>
      </c>
      <c r="D20" s="440">
        <f t="shared" si="8"/>
        <v>0.47403203256368598</v>
      </c>
      <c r="E20" s="440">
        <f t="shared" si="8"/>
        <v>0.82465180031682928</v>
      </c>
      <c r="F20" s="440">
        <f t="shared" si="8"/>
        <v>0.82152142266566119</v>
      </c>
      <c r="G20" s="440">
        <f t="shared" si="8"/>
        <v>0.82164480057806633</v>
      </c>
      <c r="H20" s="440">
        <f t="shared" si="9"/>
        <v>0.80710000000000004</v>
      </c>
      <c r="I20" s="440">
        <f t="shared" si="8"/>
        <v>0.88428330492457663</v>
      </c>
      <c r="J20" s="440">
        <f t="shared" si="8"/>
        <v>0.82307000320423263</v>
      </c>
      <c r="K20" s="440">
        <f t="shared" si="8"/>
        <v>0.82929905877729526</v>
      </c>
      <c r="L20" s="440">
        <f t="shared" si="8"/>
        <v>0.8252472719106797</v>
      </c>
      <c r="M20" s="599">
        <f t="shared" si="10"/>
        <v>0.77094116338753593</v>
      </c>
      <c r="N20" s="599"/>
      <c r="O20" s="441">
        <f t="shared" si="2"/>
        <v>7.9012702171226329E-2</v>
      </c>
      <c r="P20" s="440">
        <f t="shared" si="3"/>
        <v>0</v>
      </c>
    </row>
    <row r="21" spans="1:16" x14ac:dyDescent="0.3">
      <c r="A21" s="420" t="s">
        <v>10</v>
      </c>
      <c r="B21" s="421" t="s">
        <v>109</v>
      </c>
      <c r="C21" s="422">
        <f t="shared" si="8"/>
        <v>5.1299999999999998E-2</v>
      </c>
      <c r="D21" s="422">
        <f t="shared" si="8"/>
        <v>5.0260594368228939E-2</v>
      </c>
      <c r="E21" s="422">
        <f t="shared" si="8"/>
        <v>8.7453975418889315E-2</v>
      </c>
      <c r="F21" s="422">
        <f t="shared" si="8"/>
        <v>8.7110096614205337E-2</v>
      </c>
      <c r="G21" s="422">
        <f t="shared" si="8"/>
        <v>8.7134737669792933E-2</v>
      </c>
      <c r="H21" s="422">
        <f t="shared" si="9"/>
        <v>8.5599999999999996E-2</v>
      </c>
      <c r="I21" s="422">
        <f t="shared" si="8"/>
        <v>8.9647581659014999E-2</v>
      </c>
      <c r="J21" s="422">
        <f t="shared" si="8"/>
        <v>8.7283012629033818E-2</v>
      </c>
      <c r="K21" s="422">
        <f t="shared" si="8"/>
        <v>8.7939622879703597E-2</v>
      </c>
      <c r="L21" s="422">
        <f t="shared" si="8"/>
        <v>8.751649000913557E-2</v>
      </c>
      <c r="M21" s="600">
        <f t="shared" si="10"/>
        <v>8.1681657525707857E-2</v>
      </c>
      <c r="N21" s="600"/>
      <c r="O21" s="423">
        <f t="shared" si="2"/>
        <v>8.3714410196652437E-3</v>
      </c>
      <c r="P21" s="422">
        <f t="shared" si="3"/>
        <v>0</v>
      </c>
    </row>
    <row r="22" spans="1:16" x14ac:dyDescent="0.3">
      <c r="A22" s="438" t="s">
        <v>11</v>
      </c>
      <c r="B22" s="439" t="s">
        <v>110</v>
      </c>
      <c r="C22" s="440">
        <f t="shared" si="8"/>
        <v>6.4999999999999997E-3</v>
      </c>
      <c r="D22" s="440">
        <f t="shared" si="8"/>
        <v>6.3668482064507832E-3</v>
      </c>
      <c r="E22" s="440">
        <f t="shared" si="8"/>
        <v>1.1094436655627976E-2</v>
      </c>
      <c r="F22" s="440">
        <f t="shared" si="8"/>
        <v>1.1051009661420535E-2</v>
      </c>
      <c r="G22" s="440">
        <f t="shared" si="8"/>
        <v>1.1060058718064952E-2</v>
      </c>
      <c r="H22" s="440">
        <f t="shared" si="9"/>
        <v>1.09E-2</v>
      </c>
      <c r="I22" s="440">
        <f t="shared" si="8"/>
        <v>1.1392511665573571E-2</v>
      </c>
      <c r="J22" s="440">
        <f t="shared" si="8"/>
        <v>1.10743464042587E-2</v>
      </c>
      <c r="K22" s="440">
        <f t="shared" si="8"/>
        <v>1.1142452859962949E-2</v>
      </c>
      <c r="L22" s="440">
        <f t="shared" si="8"/>
        <v>1.1100778864240905E-2</v>
      </c>
      <c r="M22" s="599">
        <f t="shared" si="10"/>
        <v>1.0362243440790751E-2</v>
      </c>
      <c r="N22" s="599"/>
      <c r="O22" s="441">
        <f t="shared" si="2"/>
        <v>1.0620121141480356E-3</v>
      </c>
      <c r="P22" s="440">
        <f t="shared" si="3"/>
        <v>0</v>
      </c>
    </row>
    <row r="23" spans="1:16" x14ac:dyDescent="0.3">
      <c r="A23" s="425" t="s">
        <v>14</v>
      </c>
      <c r="B23" s="421" t="s">
        <v>118</v>
      </c>
      <c r="C23" s="422">
        <f t="shared" si="8"/>
        <v>0.182</v>
      </c>
      <c r="D23" s="422">
        <f t="shared" si="8"/>
        <v>0.17972546428183445</v>
      </c>
      <c r="E23" s="422">
        <f t="shared" si="8"/>
        <v>0.27176505839007675</v>
      </c>
      <c r="F23" s="422">
        <f t="shared" si="8"/>
        <v>0.27038964009059774</v>
      </c>
      <c r="G23" s="422">
        <f t="shared" si="8"/>
        <v>0.2710641098765087</v>
      </c>
      <c r="H23" s="422">
        <f t="shared" si="9"/>
        <v>0.26819999999999999</v>
      </c>
      <c r="I23" s="422">
        <f t="shared" si="8"/>
        <v>0.29368679109945145</v>
      </c>
      <c r="J23" s="422">
        <f t="shared" si="8"/>
        <v>0.27122674702356481</v>
      </c>
      <c r="K23" s="422">
        <f t="shared" si="8"/>
        <v>0.27241603865885139</v>
      </c>
      <c r="L23" s="422">
        <f t="shared" si="8"/>
        <v>0.27186450725599942</v>
      </c>
      <c r="M23" s="600">
        <f t="shared" si="10"/>
        <v>0.25775880470937274</v>
      </c>
      <c r="N23" s="600"/>
      <c r="O23" s="423">
        <f t="shared" si="2"/>
        <v>2.6417346271955758E-2</v>
      </c>
      <c r="P23" s="422">
        <f t="shared" si="3"/>
        <v>0</v>
      </c>
    </row>
    <row r="24" spans="1:16" x14ac:dyDescent="0.3">
      <c r="A24" s="443"/>
      <c r="B24" s="439" t="s">
        <v>117</v>
      </c>
      <c r="C24" s="440">
        <f t="shared" si="8"/>
        <v>6.0900000000000003E-2</v>
      </c>
      <c r="D24" s="440">
        <f t="shared" si="8"/>
        <v>6.0283119658542057E-2</v>
      </c>
      <c r="E24" s="440">
        <f t="shared" si="8"/>
        <v>8.7544874516445687E-2</v>
      </c>
      <c r="F24" s="440">
        <f t="shared" si="8"/>
        <v>8.7053028984261593E-2</v>
      </c>
      <c r="G24" s="440">
        <f t="shared" si="8"/>
        <v>8.7343574197621204E-2</v>
      </c>
      <c r="H24" s="440">
        <f t="shared" si="9"/>
        <v>8.6599999999999996E-2</v>
      </c>
      <c r="I24" s="440">
        <f t="shared" si="8"/>
        <v>9.4985023331147139E-2</v>
      </c>
      <c r="J24" s="440">
        <f t="shared" si="8"/>
        <v>8.7364844866988783E-2</v>
      </c>
      <c r="K24" s="440">
        <f t="shared" si="8"/>
        <v>8.7666981459592438E-2</v>
      </c>
      <c r="L24" s="440">
        <f t="shared" si="8"/>
        <v>8.7567531125816681E-2</v>
      </c>
      <c r="M24" s="599">
        <f t="shared" si="10"/>
        <v>8.3408962560024544E-2</v>
      </c>
      <c r="N24" s="599"/>
      <c r="O24" s="441">
        <f t="shared" si="2"/>
        <v>8.5484701429197757E-3</v>
      </c>
      <c r="P24" s="440">
        <f t="shared" si="3"/>
        <v>0</v>
      </c>
    </row>
    <row r="25" spans="1:16" x14ac:dyDescent="0.3">
      <c r="A25" s="404">
        <v>6</v>
      </c>
      <c r="B25" s="398" t="s">
        <v>42</v>
      </c>
      <c r="C25" s="405">
        <f>SUM(C26:C28)</f>
        <v>0.41500000000000004</v>
      </c>
      <c r="D25" s="405">
        <f t="shared" ref="D25:L25" si="11">SUM(D26:D28)</f>
        <v>0.43372004665023706</v>
      </c>
      <c r="E25" s="405">
        <f t="shared" si="11"/>
        <v>0.52815111769954703</v>
      </c>
      <c r="F25" s="405">
        <f t="shared" si="11"/>
        <v>0.53452300243684248</v>
      </c>
      <c r="G25" s="405">
        <f t="shared" si="11"/>
        <v>0.53104436089796603</v>
      </c>
      <c r="H25" s="405">
        <f t="shared" si="11"/>
        <v>0.5423</v>
      </c>
      <c r="I25" s="405">
        <f>SUM(I26:I28)</f>
        <v>1.1401162778142142</v>
      </c>
      <c r="J25" s="405">
        <f t="shared" si="11"/>
        <v>0.53055550801061924</v>
      </c>
      <c r="K25" s="405">
        <f t="shared" si="11"/>
        <v>0.52592924102529837</v>
      </c>
      <c r="L25" s="405">
        <f t="shared" si="11"/>
        <v>0.52778297601933144</v>
      </c>
      <c r="M25" s="603">
        <f>SUM(M26:N28)</f>
        <v>0.52548252360549441</v>
      </c>
      <c r="N25" s="603"/>
      <c r="O25" s="406">
        <f t="shared" si="2"/>
        <v>5.3855982927914062E-2</v>
      </c>
      <c r="P25" s="405">
        <f t="shared" si="3"/>
        <v>0</v>
      </c>
    </row>
    <row r="26" spans="1:16" x14ac:dyDescent="0.3">
      <c r="A26" s="420" t="s">
        <v>15</v>
      </c>
      <c r="B26" s="421" t="s">
        <v>43</v>
      </c>
      <c r="C26" s="422">
        <f t="shared" ref="C26:L27" si="12">(C80*C$61+C128*C$109+C176*C$157)/(SUM(C$157,C$109,C$61))</f>
        <v>0.20910000000000001</v>
      </c>
      <c r="D26" s="422">
        <f t="shared" si="12"/>
        <v>0.20650343505105484</v>
      </c>
      <c r="E26" s="422">
        <f t="shared" si="12"/>
        <v>0.30912046120832398</v>
      </c>
      <c r="F26" s="422">
        <f t="shared" si="12"/>
        <v>0.30756514492130804</v>
      </c>
      <c r="G26" s="422">
        <f t="shared" si="12"/>
        <v>0.30835937587954021</v>
      </c>
      <c r="H26" s="422">
        <f t="shared" ref="H26:H29" si="13">IF(H$7 &gt; 0,(H80*H$61+H128*H$109+H176*H$157)/(SUM(H$157,H$109,H$61)),0)</f>
        <v>0.30530000000000002</v>
      </c>
      <c r="I26" s="422">
        <f t="shared" si="12"/>
        <v>0.33441762832130922</v>
      </c>
      <c r="J26" s="422">
        <f t="shared" si="12"/>
        <v>0.30851971019941221</v>
      </c>
      <c r="K26" s="422">
        <f t="shared" si="12"/>
        <v>0.30978585009870324</v>
      </c>
      <c r="L26" s="422">
        <f t="shared" si="12"/>
        <v>0.30922466929634851</v>
      </c>
      <c r="M26" s="600">
        <f>(N80*$N$61+N128*$N$109+N176*$N$157)/$M$7</f>
        <v>0.29352235715225816</v>
      </c>
      <c r="N26" s="600"/>
      <c r="O26" s="423">
        <f t="shared" si="2"/>
        <v>3.0082703697337239E-2</v>
      </c>
      <c r="P26" s="422">
        <f t="shared" si="3"/>
        <v>0</v>
      </c>
    </row>
    <row r="27" spans="1:16" x14ac:dyDescent="0.3">
      <c r="A27" s="438" t="s">
        <v>16</v>
      </c>
      <c r="B27" s="439" t="s">
        <v>80</v>
      </c>
      <c r="C27" s="440">
        <f t="shared" si="12"/>
        <v>0.20590000000000003</v>
      </c>
      <c r="D27" s="440">
        <f t="shared" si="12"/>
        <v>0.22721661159918222</v>
      </c>
      <c r="E27" s="440">
        <f t="shared" si="12"/>
        <v>0.219030656491223</v>
      </c>
      <c r="F27" s="440">
        <f t="shared" si="12"/>
        <v>0.22695785751553443</v>
      </c>
      <c r="G27" s="440">
        <f t="shared" si="12"/>
        <v>0.22268498501842579</v>
      </c>
      <c r="H27" s="440">
        <f t="shared" si="13"/>
        <v>0.23699999999999999</v>
      </c>
      <c r="I27" s="440">
        <f t="shared" si="12"/>
        <v>0.2328986494929049</v>
      </c>
      <c r="J27" s="440">
        <f t="shared" si="12"/>
        <v>0.22203579781120708</v>
      </c>
      <c r="K27" s="440">
        <f t="shared" si="12"/>
        <v>0.21614339092659515</v>
      </c>
      <c r="L27" s="440">
        <f t="shared" si="12"/>
        <v>0.21855830672298293</v>
      </c>
      <c r="M27" s="599">
        <f>(N81*$N$61+N129*$N$109+N177*$N$157)/$M$7</f>
        <v>0.22170618132358672</v>
      </c>
      <c r="N27" s="599"/>
      <c r="O27" s="441">
        <f t="shared" si="2"/>
        <v>2.2722362362216642E-2</v>
      </c>
      <c r="P27" s="440">
        <f t="shared" si="3"/>
        <v>0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3"/>
        <v>0</v>
      </c>
      <c r="I28" s="422">
        <f>(I82*I$61+I130*I$109+I178*I$157)/(SUM(I$157,I$109,I$61))</f>
        <v>0.57279999999999998</v>
      </c>
      <c r="J28" s="422"/>
      <c r="K28" s="422"/>
      <c r="L28" s="422"/>
      <c r="M28" s="600">
        <f>(N82*$N$61+N130*$N$109+N178*$N$157)/$M$7</f>
        <v>1.0253985129649612E-2</v>
      </c>
      <c r="N28" s="600"/>
      <c r="O28" s="423">
        <f t="shared" si="2"/>
        <v>1.050916868360187E-3</v>
      </c>
      <c r="P28" s="422">
        <f t="shared" si="3"/>
        <v>0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3"/>
        <v>0</v>
      </c>
      <c r="I29" s="440">
        <f>(I83*I$61+I131*I$109+I179*I$157)/(SUM(I$157,I$109,I$61))</f>
        <v>0.57279999999999998</v>
      </c>
      <c r="J29" s="440"/>
      <c r="K29" s="440"/>
      <c r="L29" s="440"/>
      <c r="M29" s="599">
        <f>(N83*$N$61+N131*$N$109+N179*$N$157)/$M$7</f>
        <v>1.0253985129649612E-2</v>
      </c>
      <c r="N29" s="599"/>
      <c r="O29" s="441">
        <f t="shared" si="2"/>
        <v>1.050916868360187E-3</v>
      </c>
      <c r="P29" s="440">
        <f t="shared" si="3"/>
        <v>0</v>
      </c>
    </row>
    <row r="30" spans="1:16" x14ac:dyDescent="0.3">
      <c r="A30" s="404">
        <v>7</v>
      </c>
      <c r="B30" s="398" t="s">
        <v>45</v>
      </c>
      <c r="C30" s="405">
        <f>SUM(C31:C32)</f>
        <v>0</v>
      </c>
      <c r="D30" s="405">
        <f>SUM(D31:D32)</f>
        <v>0</v>
      </c>
      <c r="E30" s="405">
        <f t="shared" ref="E30:L30" si="14">SUM(E31:E32)</f>
        <v>0</v>
      </c>
      <c r="F30" s="405">
        <f t="shared" si="14"/>
        <v>0</v>
      </c>
      <c r="G30" s="405">
        <f t="shared" si="14"/>
        <v>0</v>
      </c>
      <c r="H30" s="405">
        <f t="shared" si="14"/>
        <v>0</v>
      </c>
      <c r="I30" s="405">
        <f t="shared" si="14"/>
        <v>0</v>
      </c>
      <c r="J30" s="405">
        <f t="shared" si="14"/>
        <v>0</v>
      </c>
      <c r="K30" s="405">
        <f t="shared" si="14"/>
        <v>0</v>
      </c>
      <c r="L30" s="405">
        <f t="shared" si="14"/>
        <v>0</v>
      </c>
      <c r="M30" s="603">
        <f>SUM(M31:N32)</f>
        <v>0</v>
      </c>
      <c r="N30" s="603"/>
      <c r="O30" s="406">
        <f t="shared" si="2"/>
        <v>0</v>
      </c>
      <c r="P30" s="405">
        <f t="shared" si="3"/>
        <v>0</v>
      </c>
    </row>
    <row r="31" spans="1:16" x14ac:dyDescent="0.3">
      <c r="A31" s="420" t="s">
        <v>17</v>
      </c>
      <c r="B31" s="421" t="s">
        <v>46</v>
      </c>
      <c r="C31" s="422">
        <f t="shared" ref="C31:L32" si="15">(C85*C$61+C133*C$109+C181*C$157)/(SUM(C$157,C$109,C$61))</f>
        <v>0</v>
      </c>
      <c r="D31" s="422">
        <f t="shared" si="15"/>
        <v>0</v>
      </c>
      <c r="E31" s="422">
        <f t="shared" si="15"/>
        <v>0</v>
      </c>
      <c r="F31" s="422">
        <f t="shared" si="15"/>
        <v>0</v>
      </c>
      <c r="G31" s="422">
        <f t="shared" si="15"/>
        <v>0</v>
      </c>
      <c r="H31" s="422">
        <f t="shared" ref="H31:H32" si="16">IF(H$7 &gt; 0,(H85*H$61+H133*H$109+H181*H$157)/(SUM(H$157,H$109,H$61)),0)</f>
        <v>0</v>
      </c>
      <c r="I31" s="422">
        <f t="shared" si="15"/>
        <v>0</v>
      </c>
      <c r="J31" s="422">
        <f t="shared" si="15"/>
        <v>0</v>
      </c>
      <c r="K31" s="422">
        <f t="shared" si="15"/>
        <v>0</v>
      </c>
      <c r="L31" s="422">
        <f t="shared" si="15"/>
        <v>0</v>
      </c>
      <c r="M31" s="600">
        <f>(N85*$N$61+N133*$N$109+N181*$N$157)/$M$7</f>
        <v>0</v>
      </c>
      <c r="N31" s="600"/>
      <c r="O31" s="423">
        <f t="shared" si="2"/>
        <v>0</v>
      </c>
      <c r="P31" s="422">
        <f t="shared" si="3"/>
        <v>0</v>
      </c>
    </row>
    <row r="32" spans="1:16" x14ac:dyDescent="0.3">
      <c r="A32" s="438" t="s">
        <v>18</v>
      </c>
      <c r="B32" s="439" t="s">
        <v>48</v>
      </c>
      <c r="C32" s="440">
        <f t="shared" si="15"/>
        <v>0</v>
      </c>
      <c r="D32" s="440">
        <f t="shared" si="15"/>
        <v>0</v>
      </c>
      <c r="E32" s="440">
        <f t="shared" si="15"/>
        <v>0</v>
      </c>
      <c r="F32" s="440">
        <f t="shared" si="15"/>
        <v>0</v>
      </c>
      <c r="G32" s="440">
        <f t="shared" si="15"/>
        <v>0</v>
      </c>
      <c r="H32" s="440">
        <f t="shared" si="16"/>
        <v>0</v>
      </c>
      <c r="I32" s="440">
        <f t="shared" si="15"/>
        <v>0</v>
      </c>
      <c r="J32" s="440">
        <f t="shared" si="15"/>
        <v>0</v>
      </c>
      <c r="K32" s="440">
        <f t="shared" si="15"/>
        <v>0</v>
      </c>
      <c r="L32" s="440">
        <f t="shared" si="15"/>
        <v>0</v>
      </c>
      <c r="M32" s="599">
        <f>(N86*$N$61+N134*$N$109+N182*$N$157)/$M$7</f>
        <v>0</v>
      </c>
      <c r="N32" s="599"/>
      <c r="O32" s="441">
        <f t="shared" si="2"/>
        <v>0</v>
      </c>
      <c r="P32" s="440">
        <f t="shared" si="3"/>
        <v>0</v>
      </c>
    </row>
    <row r="33" spans="1:16" x14ac:dyDescent="0.3">
      <c r="A33" s="404">
        <v>8</v>
      </c>
      <c r="B33" s="398" t="s">
        <v>49</v>
      </c>
      <c r="C33" s="405">
        <f>SUM(C34:C37)</f>
        <v>0</v>
      </c>
      <c r="D33" s="405">
        <f>SUM(D34:D37)</f>
        <v>0</v>
      </c>
      <c r="E33" s="405">
        <f t="shared" ref="E33:L33" si="17">SUM(E34:E37)</f>
        <v>0</v>
      </c>
      <c r="F33" s="405">
        <f t="shared" si="17"/>
        <v>0</v>
      </c>
      <c r="G33" s="405">
        <f t="shared" si="17"/>
        <v>0</v>
      </c>
      <c r="H33" s="405">
        <f t="shared" si="17"/>
        <v>0</v>
      </c>
      <c r="I33" s="405">
        <f t="shared" si="17"/>
        <v>0</v>
      </c>
      <c r="J33" s="405">
        <f t="shared" si="17"/>
        <v>0</v>
      </c>
      <c r="K33" s="405">
        <f t="shared" si="17"/>
        <v>0</v>
      </c>
      <c r="L33" s="405">
        <f t="shared" si="17"/>
        <v>0</v>
      </c>
      <c r="M33" s="603">
        <f>SUM(M34:N37)</f>
        <v>0</v>
      </c>
      <c r="N33" s="603"/>
      <c r="O33" s="406">
        <f t="shared" si="2"/>
        <v>0</v>
      </c>
      <c r="P33" s="405">
        <f t="shared" si="3"/>
        <v>0</v>
      </c>
    </row>
    <row r="34" spans="1:16" x14ac:dyDescent="0.3">
      <c r="A34" s="420" t="s">
        <v>19</v>
      </c>
      <c r="B34" s="421" t="s">
        <v>46</v>
      </c>
      <c r="C34" s="422">
        <f t="shared" ref="C34:L37" si="18">(C88*C$61+C136*C$109+C184*C$157)/(SUM(C$157,C$109,C$61))</f>
        <v>0</v>
      </c>
      <c r="D34" s="422">
        <f t="shared" si="18"/>
        <v>0</v>
      </c>
      <c r="E34" s="422">
        <f t="shared" si="18"/>
        <v>0</v>
      </c>
      <c r="F34" s="422">
        <f t="shared" si="18"/>
        <v>0</v>
      </c>
      <c r="G34" s="422">
        <f t="shared" si="18"/>
        <v>0</v>
      </c>
      <c r="H34" s="422">
        <f t="shared" ref="H34:H37" si="19">IF(H$7 &gt; 0,(H88*H$61+H136*H$109+H184*H$157)/(SUM(H$157,H$109,H$61)),0)</f>
        <v>0</v>
      </c>
      <c r="I34" s="422">
        <f t="shared" si="18"/>
        <v>0</v>
      </c>
      <c r="J34" s="422">
        <f t="shared" si="18"/>
        <v>0</v>
      </c>
      <c r="K34" s="422">
        <f t="shared" si="18"/>
        <v>0</v>
      </c>
      <c r="L34" s="422">
        <f t="shared" si="18"/>
        <v>0</v>
      </c>
      <c r="M34" s="600">
        <f t="shared" ref="M34:M47" si="20">(N88*$N$61+N136*$N$109+N184*$N$157)/$M$7</f>
        <v>0</v>
      </c>
      <c r="N34" s="600"/>
      <c r="O34" s="423">
        <f t="shared" si="2"/>
        <v>0</v>
      </c>
      <c r="P34" s="422">
        <f t="shared" si="3"/>
        <v>0</v>
      </c>
    </row>
    <row r="35" spans="1:16" x14ac:dyDescent="0.3">
      <c r="A35" s="438" t="s">
        <v>19</v>
      </c>
      <c r="B35" s="439" t="s">
        <v>47</v>
      </c>
      <c r="C35" s="440">
        <f t="shared" si="18"/>
        <v>0</v>
      </c>
      <c r="D35" s="440">
        <f t="shared" si="18"/>
        <v>0</v>
      </c>
      <c r="E35" s="440">
        <f t="shared" si="18"/>
        <v>0</v>
      </c>
      <c r="F35" s="440">
        <f t="shared" si="18"/>
        <v>0</v>
      </c>
      <c r="G35" s="440">
        <f t="shared" si="18"/>
        <v>0</v>
      </c>
      <c r="H35" s="440">
        <f t="shared" si="19"/>
        <v>0</v>
      </c>
      <c r="I35" s="440">
        <f t="shared" si="18"/>
        <v>0</v>
      </c>
      <c r="J35" s="440">
        <f t="shared" si="18"/>
        <v>0</v>
      </c>
      <c r="K35" s="440">
        <f t="shared" si="18"/>
        <v>0</v>
      </c>
      <c r="L35" s="440">
        <f t="shared" si="18"/>
        <v>0</v>
      </c>
      <c r="M35" s="599">
        <f t="shared" si="20"/>
        <v>0</v>
      </c>
      <c r="N35" s="599"/>
      <c r="O35" s="441">
        <f t="shared" si="2"/>
        <v>0</v>
      </c>
      <c r="P35" s="440">
        <f t="shared" si="3"/>
        <v>0</v>
      </c>
    </row>
    <row r="36" spans="1:16" x14ac:dyDescent="0.3">
      <c r="A36" s="420" t="s">
        <v>20</v>
      </c>
      <c r="B36" s="421" t="s">
        <v>50</v>
      </c>
      <c r="C36" s="422">
        <f t="shared" si="18"/>
        <v>0</v>
      </c>
      <c r="D36" s="422">
        <f t="shared" si="18"/>
        <v>0</v>
      </c>
      <c r="E36" s="422">
        <f t="shared" si="18"/>
        <v>0</v>
      </c>
      <c r="F36" s="422">
        <f t="shared" si="18"/>
        <v>0</v>
      </c>
      <c r="G36" s="422">
        <f t="shared" si="18"/>
        <v>0</v>
      </c>
      <c r="H36" s="422">
        <f t="shared" si="19"/>
        <v>0</v>
      </c>
      <c r="I36" s="422">
        <f t="shared" si="18"/>
        <v>0</v>
      </c>
      <c r="J36" s="422">
        <f t="shared" si="18"/>
        <v>0</v>
      </c>
      <c r="K36" s="422">
        <f t="shared" si="18"/>
        <v>0</v>
      </c>
      <c r="L36" s="422">
        <f t="shared" si="18"/>
        <v>0</v>
      </c>
      <c r="M36" s="600">
        <f t="shared" si="20"/>
        <v>0</v>
      </c>
      <c r="N36" s="600"/>
      <c r="O36" s="423">
        <f t="shared" si="2"/>
        <v>0</v>
      </c>
      <c r="P36" s="422">
        <f t="shared" si="3"/>
        <v>0</v>
      </c>
    </row>
    <row r="37" spans="1:16" x14ac:dyDescent="0.3">
      <c r="A37" s="438" t="s">
        <v>20</v>
      </c>
      <c r="B37" s="439" t="s">
        <v>47</v>
      </c>
      <c r="C37" s="440">
        <f t="shared" si="18"/>
        <v>0</v>
      </c>
      <c r="D37" s="440">
        <f t="shared" si="18"/>
        <v>0</v>
      </c>
      <c r="E37" s="440">
        <f t="shared" si="18"/>
        <v>0</v>
      </c>
      <c r="F37" s="440">
        <f t="shared" si="18"/>
        <v>0</v>
      </c>
      <c r="G37" s="440">
        <f t="shared" si="18"/>
        <v>0</v>
      </c>
      <c r="H37" s="440">
        <f t="shared" si="19"/>
        <v>0</v>
      </c>
      <c r="I37" s="440">
        <f t="shared" si="18"/>
        <v>0</v>
      </c>
      <c r="J37" s="440">
        <f t="shared" si="18"/>
        <v>0</v>
      </c>
      <c r="K37" s="440">
        <f t="shared" si="18"/>
        <v>0</v>
      </c>
      <c r="L37" s="440">
        <f t="shared" si="18"/>
        <v>0</v>
      </c>
      <c r="M37" s="599">
        <f t="shared" si="20"/>
        <v>0</v>
      </c>
      <c r="N37" s="599"/>
      <c r="O37" s="441">
        <f t="shared" si="2"/>
        <v>0</v>
      </c>
      <c r="P37" s="440">
        <f t="shared" si="3"/>
        <v>0</v>
      </c>
    </row>
    <row r="38" spans="1:16" x14ac:dyDescent="0.3">
      <c r="A38" s="404">
        <v>9</v>
      </c>
      <c r="B38" s="398" t="s">
        <v>51</v>
      </c>
      <c r="C38" s="405">
        <f t="shared" ref="C38:L38" si="21">SUM(C41,C43)</f>
        <v>0.46038126992045042</v>
      </c>
      <c r="D38" s="405">
        <f t="shared" si="21"/>
        <v>0.4987980718115238</v>
      </c>
      <c r="E38" s="405">
        <f t="shared" si="21"/>
        <v>0.69245660103087392</v>
      </c>
      <c r="F38" s="405">
        <f t="shared" si="21"/>
        <v>0.78648340600029742</v>
      </c>
      <c r="G38" s="405">
        <f t="shared" si="21"/>
        <v>0.78173240315765247</v>
      </c>
      <c r="H38" s="405">
        <f t="shared" si="21"/>
        <v>0.82909996394083574</v>
      </c>
      <c r="I38" s="405">
        <f t="shared" si="21"/>
        <v>0.92169001212678348</v>
      </c>
      <c r="J38" s="405">
        <f t="shared" si="21"/>
        <v>0.89685255905035488</v>
      </c>
      <c r="K38" s="405">
        <f t="shared" si="21"/>
        <v>0.94728593504269432</v>
      </c>
      <c r="L38" s="405">
        <f t="shared" si="21"/>
        <v>1.0520596478579529</v>
      </c>
      <c r="M38" s="603">
        <f t="shared" si="20"/>
        <v>0.76323490482274159</v>
      </c>
      <c r="N38" s="603"/>
      <c r="O38" s="406">
        <f t="shared" si="2"/>
        <v>7.8222898303238447E-2</v>
      </c>
      <c r="P38" s="405">
        <f t="shared" si="3"/>
        <v>0</v>
      </c>
    </row>
    <row r="39" spans="1:16" x14ac:dyDescent="0.3">
      <c r="A39" s="444"/>
      <c r="B39" s="445" t="s">
        <v>157</v>
      </c>
      <c r="C39" s="500">
        <f t="shared" ref="C39:L39" si="22">(C93*C$61+C141*C$109+C189*C$157)/(SUM(C$157,C$109,C$61))</f>
        <v>0</v>
      </c>
      <c r="D39" s="500">
        <f t="shared" si="22"/>
        <v>0</v>
      </c>
      <c r="E39" s="500">
        <f t="shared" si="22"/>
        <v>0</v>
      </c>
      <c r="F39" s="500">
        <f t="shared" si="22"/>
        <v>0</v>
      </c>
      <c r="G39" s="500">
        <f t="shared" si="22"/>
        <v>0</v>
      </c>
      <c r="H39" s="500">
        <f t="shared" ref="H39:H46" si="23">IF(H$7 &gt; 0,(H93*H$61+H141*H$109+H189*H$157)/(SUM(H$157,H$109,H$61)),0)</f>
        <v>0</v>
      </c>
      <c r="I39" s="500">
        <f t="shared" si="22"/>
        <v>0</v>
      </c>
      <c r="J39" s="500">
        <f t="shared" si="22"/>
        <v>0</v>
      </c>
      <c r="K39" s="500">
        <f t="shared" si="22"/>
        <v>0</v>
      </c>
      <c r="L39" s="500">
        <f t="shared" si="22"/>
        <v>0</v>
      </c>
      <c r="M39" s="596">
        <f t="shared" si="20"/>
        <v>0</v>
      </c>
      <c r="N39" s="596"/>
      <c r="O39" s="429">
        <f t="shared" si="2"/>
        <v>0</v>
      </c>
      <c r="P39" s="430">
        <f t="shared" si="3"/>
        <v>0</v>
      </c>
    </row>
    <row r="40" spans="1:16" x14ac:dyDescent="0.3">
      <c r="A40" s="432"/>
      <c r="B40" s="433" t="s">
        <v>52</v>
      </c>
      <c r="C40" s="434">
        <f t="shared" ref="C40:L40" si="24">SUM(C33,C30,C25,C16,C9)</f>
        <v>5.4119206978000003</v>
      </c>
      <c r="D40" s="434">
        <f t="shared" si="24"/>
        <v>5.863521792113648</v>
      </c>
      <c r="E40" s="434">
        <f t="shared" si="24"/>
        <v>8.1400362184472872</v>
      </c>
      <c r="F40" s="434">
        <f t="shared" si="24"/>
        <v>9.2453496732061105</v>
      </c>
      <c r="G40" s="434">
        <f t="shared" si="24"/>
        <v>9.1895002016933809</v>
      </c>
      <c r="H40" s="434">
        <f t="shared" si="23"/>
        <v>9.7463201667000003</v>
      </c>
      <c r="I40" s="434">
        <f t="shared" si="24"/>
        <v>10.834744112084257</v>
      </c>
      <c r="J40" s="434">
        <f t="shared" si="24"/>
        <v>10.542772359175656</v>
      </c>
      <c r="K40" s="434">
        <f t="shared" si="24"/>
        <v>11.135631906741596</v>
      </c>
      <c r="L40" s="434">
        <f t="shared" si="24"/>
        <v>12.367278504936671</v>
      </c>
      <c r="M40" s="597">
        <f t="shared" si="20"/>
        <v>8.9720565291618648</v>
      </c>
      <c r="N40" s="597"/>
      <c r="O40" s="435">
        <f t="shared" si="2"/>
        <v>0.91953376479097237</v>
      </c>
      <c r="P40" s="436">
        <f t="shared" si="3"/>
        <v>0</v>
      </c>
    </row>
    <row r="41" spans="1:16" x14ac:dyDescent="0.3">
      <c r="A41" s="426" t="s">
        <v>21</v>
      </c>
      <c r="B41" s="416" t="s">
        <v>53</v>
      </c>
      <c r="C41" s="427">
        <f t="shared" ref="C41:L41" si="25">SUM(C42:C42)</f>
        <v>0.1127465438972674</v>
      </c>
      <c r="D41" s="427">
        <f t="shared" si="25"/>
        <v>0.12215474949510363</v>
      </c>
      <c r="E41" s="427">
        <f t="shared" si="25"/>
        <v>0.16958137453891234</v>
      </c>
      <c r="F41" s="427">
        <f t="shared" si="25"/>
        <v>0.1926083697419029</v>
      </c>
      <c r="G41" s="427">
        <f t="shared" si="25"/>
        <v>0.19144485770187819</v>
      </c>
      <c r="H41" s="427">
        <f t="shared" si="23"/>
        <v>0.20304508803286112</v>
      </c>
      <c r="I41" s="427">
        <f t="shared" si="25"/>
        <v>0.22572022408705134</v>
      </c>
      <c r="J41" s="427">
        <f t="shared" si="25"/>
        <v>0.21963757655870647</v>
      </c>
      <c r="K41" s="427">
        <f t="shared" si="25"/>
        <v>0.2319886195131477</v>
      </c>
      <c r="L41" s="427">
        <f t="shared" si="25"/>
        <v>0.25764751309334566</v>
      </c>
      <c r="M41" s="598">
        <f t="shared" si="20"/>
        <v>0.18691485367202912</v>
      </c>
      <c r="N41" s="598"/>
      <c r="O41" s="428">
        <f t="shared" si="2"/>
        <v>1.9156646921890324E-2</v>
      </c>
      <c r="P41" s="427">
        <f t="shared" si="3"/>
        <v>0</v>
      </c>
    </row>
    <row r="42" spans="1:16" x14ac:dyDescent="0.3">
      <c r="A42" s="438" t="s">
        <v>121</v>
      </c>
      <c r="B42" s="439" t="s">
        <v>128</v>
      </c>
      <c r="C42" s="440">
        <f t="shared" ref="C42:L42" si="26">(C96*C$61+C144*C$109+C192*C$157)/(SUM(C$157,C$109,C$61))</f>
        <v>0.1127465438972674</v>
      </c>
      <c r="D42" s="440">
        <f t="shared" si="26"/>
        <v>0.12215474949510363</v>
      </c>
      <c r="E42" s="440">
        <f t="shared" si="26"/>
        <v>0.16958137453891234</v>
      </c>
      <c r="F42" s="440">
        <f t="shared" si="26"/>
        <v>0.1926083697419029</v>
      </c>
      <c r="G42" s="440">
        <f t="shared" si="26"/>
        <v>0.19144485770187819</v>
      </c>
      <c r="H42" s="440">
        <f t="shared" si="23"/>
        <v>0.20304508803286112</v>
      </c>
      <c r="I42" s="440">
        <f t="shared" si="26"/>
        <v>0.22572022408705134</v>
      </c>
      <c r="J42" s="440">
        <f t="shared" si="26"/>
        <v>0.21963757655870647</v>
      </c>
      <c r="K42" s="440">
        <f t="shared" si="26"/>
        <v>0.2319886195131477</v>
      </c>
      <c r="L42" s="440">
        <f t="shared" si="26"/>
        <v>0.25764751309334566</v>
      </c>
      <c r="M42" s="599">
        <f t="shared" si="20"/>
        <v>0.18691485367202912</v>
      </c>
      <c r="N42" s="599"/>
      <c r="O42" s="441">
        <f t="shared" si="2"/>
        <v>1.9156646921890324E-2</v>
      </c>
      <c r="P42" s="440">
        <f t="shared" si="3"/>
        <v>0</v>
      </c>
    </row>
    <row r="43" spans="1:16" x14ac:dyDescent="0.3">
      <c r="A43" s="426" t="s">
        <v>24</v>
      </c>
      <c r="B43" s="416" t="s">
        <v>56</v>
      </c>
      <c r="C43" s="427">
        <f>SUM(C44,C45)</f>
        <v>0.34763472602318302</v>
      </c>
      <c r="D43" s="427">
        <f t="shared" ref="D43:L43" si="27">SUM(D44,D45)</f>
        <v>0.37664332231642017</v>
      </c>
      <c r="E43" s="427">
        <f t="shared" si="27"/>
        <v>0.52287522649196161</v>
      </c>
      <c r="F43" s="427">
        <f t="shared" si="27"/>
        <v>0.59387503625839455</v>
      </c>
      <c r="G43" s="427">
        <f t="shared" si="27"/>
        <v>0.59028754545577433</v>
      </c>
      <c r="H43" s="427">
        <f t="shared" si="23"/>
        <v>0.6260548759079746</v>
      </c>
      <c r="I43" s="427">
        <f t="shared" si="27"/>
        <v>0.6959697880397322</v>
      </c>
      <c r="J43" s="427">
        <f t="shared" si="27"/>
        <v>0.67721498249164847</v>
      </c>
      <c r="K43" s="427">
        <f t="shared" si="27"/>
        <v>0.71529731552954656</v>
      </c>
      <c r="L43" s="427">
        <f t="shared" si="27"/>
        <v>0.79441213476460715</v>
      </c>
      <c r="M43" s="598">
        <f t="shared" si="20"/>
        <v>0.57632005115071239</v>
      </c>
      <c r="N43" s="598"/>
      <c r="O43" s="428">
        <f t="shared" si="2"/>
        <v>5.9066251381348106E-2</v>
      </c>
      <c r="P43" s="427">
        <f t="shared" si="3"/>
        <v>0</v>
      </c>
    </row>
    <row r="44" spans="1:16" x14ac:dyDescent="0.3">
      <c r="A44" s="438" t="s">
        <v>25</v>
      </c>
      <c r="B44" s="439" t="s">
        <v>129</v>
      </c>
      <c r="C44" s="440">
        <f t="shared" ref="C44:L46" si="28">(C98*C$61+C146*C$109+C194*C$157)/(SUM(C$157,C$109,C$61))</f>
        <v>0.1127465438972674</v>
      </c>
      <c r="D44" s="440">
        <f t="shared" si="28"/>
        <v>0.12215474949510363</v>
      </c>
      <c r="E44" s="440">
        <f t="shared" si="28"/>
        <v>0.16958137453891234</v>
      </c>
      <c r="F44" s="440">
        <f t="shared" si="28"/>
        <v>0.1926083697419029</v>
      </c>
      <c r="G44" s="440">
        <f t="shared" si="28"/>
        <v>0.19144485770187819</v>
      </c>
      <c r="H44" s="440">
        <f t="shared" si="23"/>
        <v>0.20304508803286112</v>
      </c>
      <c r="I44" s="440">
        <f t="shared" si="28"/>
        <v>0.22572022408705134</v>
      </c>
      <c r="J44" s="440">
        <f t="shared" si="28"/>
        <v>0.21963757655870647</v>
      </c>
      <c r="K44" s="440">
        <f t="shared" si="28"/>
        <v>0.2319886195131477</v>
      </c>
      <c r="L44" s="440">
        <f t="shared" si="28"/>
        <v>0.25764751309334566</v>
      </c>
      <c r="M44" s="599">
        <f t="shared" si="20"/>
        <v>0.18691485367202912</v>
      </c>
      <c r="N44" s="599"/>
      <c r="O44" s="441">
        <f t="shared" si="2"/>
        <v>1.9156646921890324E-2</v>
      </c>
      <c r="P44" s="440">
        <f t="shared" si="3"/>
        <v>0</v>
      </c>
    </row>
    <row r="45" spans="1:16" x14ac:dyDescent="0.3">
      <c r="A45" s="420" t="s">
        <v>26</v>
      </c>
      <c r="B45" s="421" t="s">
        <v>130</v>
      </c>
      <c r="C45" s="422">
        <f t="shared" si="28"/>
        <v>0.23488818212591561</v>
      </c>
      <c r="D45" s="422">
        <f t="shared" si="28"/>
        <v>0.25448857282131654</v>
      </c>
      <c r="E45" s="422">
        <f t="shared" si="28"/>
        <v>0.35329385195304924</v>
      </c>
      <c r="F45" s="422">
        <f t="shared" si="28"/>
        <v>0.40126666651649162</v>
      </c>
      <c r="G45" s="422">
        <f t="shared" si="28"/>
        <v>0.39884268775389609</v>
      </c>
      <c r="H45" s="422">
        <f t="shared" si="23"/>
        <v>0.42300978787511345</v>
      </c>
      <c r="I45" s="422">
        <f t="shared" si="28"/>
        <v>0.47024956395268092</v>
      </c>
      <c r="J45" s="422">
        <f t="shared" si="28"/>
        <v>0.45757740593294194</v>
      </c>
      <c r="K45" s="422">
        <f t="shared" si="28"/>
        <v>0.48330869601639881</v>
      </c>
      <c r="L45" s="422">
        <f t="shared" si="28"/>
        <v>0.53676462167126149</v>
      </c>
      <c r="M45" s="600">
        <f t="shared" si="20"/>
        <v>0.38940519747868324</v>
      </c>
      <c r="N45" s="600"/>
      <c r="O45" s="423">
        <f t="shared" si="2"/>
        <v>3.9909604459457779E-2</v>
      </c>
      <c r="P45" s="422">
        <f t="shared" si="3"/>
        <v>0</v>
      </c>
    </row>
    <row r="46" spans="1:16" ht="28.8" x14ac:dyDescent="0.3">
      <c r="A46" s="438">
        <v>10</v>
      </c>
      <c r="B46" s="447" t="s">
        <v>134</v>
      </c>
      <c r="C46" s="446">
        <f t="shared" si="28"/>
        <v>2.2599999999999999E-2</v>
      </c>
      <c r="D46" s="446">
        <f t="shared" si="28"/>
        <v>2.1589141891808831E-2</v>
      </c>
      <c r="E46" s="446">
        <f t="shared" si="28"/>
        <v>2.2017378846835085E-2</v>
      </c>
      <c r="F46" s="446">
        <f t="shared" si="28"/>
        <v>2.1755048307102676E-2</v>
      </c>
      <c r="G46" s="446">
        <f t="shared" si="28"/>
        <v>2.1833218345753053E-2</v>
      </c>
      <c r="H46" s="446">
        <f t="shared" si="23"/>
        <v>2.1000000000000001E-2</v>
      </c>
      <c r="I46" s="446">
        <f t="shared" si="28"/>
        <v>2.1308372218578581E-2</v>
      </c>
      <c r="J46" s="446">
        <f t="shared" si="28"/>
        <v>2.1901957728070087E-2</v>
      </c>
      <c r="K46" s="446">
        <f t="shared" si="28"/>
        <v>2.2254717159777691E-2</v>
      </c>
      <c r="L46" s="446">
        <f t="shared" si="28"/>
        <v>2.2049543637841267E-2</v>
      </c>
      <c r="M46" s="601">
        <f t="shared" si="20"/>
        <v>2.1888642161248046E-2</v>
      </c>
      <c r="N46" s="601"/>
      <c r="O46" s="448">
        <f t="shared" si="2"/>
        <v>2.2433369057890946E-3</v>
      </c>
      <c r="P46" s="446">
        <f t="shared" si="3"/>
        <v>0</v>
      </c>
    </row>
    <row r="47" spans="1:16" ht="18" x14ac:dyDescent="0.3">
      <c r="A47" s="450"/>
      <c r="B47" s="450" t="s">
        <v>60</v>
      </c>
      <c r="C47" s="410">
        <f t="shared" ref="C47:L47" si="29">SUM(C9,C16,C25,C30,C33,C38,C46)</f>
        <v>5.8949019677204504</v>
      </c>
      <c r="D47" s="410">
        <f t="shared" si="29"/>
        <v>6.3839090058169807</v>
      </c>
      <c r="E47" s="410">
        <f t="shared" si="29"/>
        <v>8.8545101983249968</v>
      </c>
      <c r="F47" s="410">
        <f t="shared" si="29"/>
        <v>10.05358812751351</v>
      </c>
      <c r="G47" s="410">
        <f t="shared" si="29"/>
        <v>9.993065823196785</v>
      </c>
      <c r="H47" s="410">
        <f t="shared" si="29"/>
        <v>10.596420130640839</v>
      </c>
      <c r="I47" s="410">
        <f t="shared" si="29"/>
        <v>11.777742496429621</v>
      </c>
      <c r="J47" s="410">
        <f t="shared" si="29"/>
        <v>11.461526875954082</v>
      </c>
      <c r="K47" s="410">
        <f t="shared" si="29"/>
        <v>12.105172558944069</v>
      </c>
      <c r="L47" s="410">
        <f t="shared" si="29"/>
        <v>13.441387696432464</v>
      </c>
      <c r="M47" s="602">
        <f t="shared" si="20"/>
        <v>9.7571800761458558</v>
      </c>
      <c r="N47" s="602"/>
      <c r="O47" s="411">
        <f t="shared" si="2"/>
        <v>1</v>
      </c>
      <c r="P47" s="410">
        <f t="shared" si="3"/>
        <v>0</v>
      </c>
    </row>
    <row r="48" spans="1:16" x14ac:dyDescent="0.3"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/>
      <c r="M49" s="1"/>
      <c r="N49" s="461"/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/>
      <c r="M50" s="1"/>
      <c r="N50" s="301"/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/>
      <c r="N51" s="302"/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/>
      <c r="N52" s="77"/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/>
      <c r="N53" s="90"/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86</v>
      </c>
      <c r="F59" s="1">
        <v>2</v>
      </c>
      <c r="G59" s="1">
        <v>63</v>
      </c>
      <c r="H59" s="1">
        <v>12</v>
      </c>
      <c r="I59" s="1">
        <v>12</v>
      </c>
      <c r="J59" s="1">
        <v>48</v>
      </c>
      <c r="K59" s="1">
        <v>0</v>
      </c>
      <c r="L59" s="1">
        <v>24</v>
      </c>
      <c r="N59" s="1">
        <f>SUM(C59:L59)</f>
        <v>299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466386.29</v>
      </c>
      <c r="E61" s="505">
        <v>500180.88</v>
      </c>
      <c r="F61" s="505">
        <v>6070.41</v>
      </c>
      <c r="G61" s="505">
        <v>363355.64</v>
      </c>
      <c r="H61" s="505">
        <v>51204.77</v>
      </c>
      <c r="I61" s="503">
        <v>71149.97</v>
      </c>
      <c r="J61" s="505">
        <v>259312.41</v>
      </c>
      <c r="K61" s="504">
        <v>0</v>
      </c>
      <c r="L61" s="505">
        <v>142361.20000000001</v>
      </c>
      <c r="M61" s="342"/>
      <c r="N61" s="344">
        <f>SUM(C61:L61)</f>
        <v>1860021.5699999998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30">SUM(D64:D69)</f>
        <v>1.7923439999999999</v>
      </c>
      <c r="E63" s="354">
        <f t="shared" si="30"/>
        <v>2.1781079999999999</v>
      </c>
      <c r="F63" s="354">
        <f t="shared" si="30"/>
        <v>3.4410880000000001</v>
      </c>
      <c r="G63" s="354">
        <f t="shared" si="30"/>
        <v>3.1145640000000001</v>
      </c>
      <c r="H63" s="354">
        <f t="shared" si="30"/>
        <v>3.8278639999999999</v>
      </c>
      <c r="I63" s="354">
        <f t="shared" si="30"/>
        <v>3.5277320000000003</v>
      </c>
      <c r="J63" s="354">
        <f t="shared" si="30"/>
        <v>4.4901760000000008</v>
      </c>
      <c r="K63" s="354"/>
      <c r="L63" s="354">
        <f t="shared" si="30"/>
        <v>5.7170519999999998</v>
      </c>
      <c r="M63" s="351"/>
      <c r="N63" s="352">
        <f>(C63*$C$61+D63*$D$61+E63*$E$61+F63*$F$61+G63*$G$61+H63*$H$61+I63*$I$61+J63*$J$61+K63*$K$61+L63*$L$61)/$N$61</f>
        <v>2.9586772587974455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1.2585999999999999</v>
      </c>
      <c r="E64" s="34">
        <v>1.4501999999999999</v>
      </c>
      <c r="F64" s="34">
        <v>2.0722</v>
      </c>
      <c r="G64" s="34">
        <v>2.1791</v>
      </c>
      <c r="H64" s="34">
        <v>2.1791</v>
      </c>
      <c r="I64" s="34">
        <v>1.5571999999999999</v>
      </c>
      <c r="J64" s="34">
        <v>3.0344000000000002</v>
      </c>
      <c r="K64" s="34">
        <v>0</v>
      </c>
      <c r="L64" s="34">
        <v>3.5688</v>
      </c>
      <c r="M64" s="34"/>
      <c r="N64" s="89">
        <f t="shared" ref="N64:N101" si="31">(C64*$C$61+D64*$D$61+E64*$E$61+F64*$F$61+G64*$G$61+H64*$H$61+I64*$I$61+J64*$J$61+K64*$K$61+L64*$L$61)/$N$61</f>
        <v>1.9537487140813106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32">D64*0.04</f>
        <v>5.0344E-2</v>
      </c>
      <c r="E65" s="39">
        <f t="shared" si="32"/>
        <v>5.8007999999999997E-2</v>
      </c>
      <c r="F65" s="39">
        <f t="shared" si="32"/>
        <v>8.2888000000000003E-2</v>
      </c>
      <c r="G65" s="39">
        <f t="shared" si="32"/>
        <v>8.7164000000000005E-2</v>
      </c>
      <c r="H65" s="39">
        <f t="shared" si="32"/>
        <v>8.7164000000000005E-2</v>
      </c>
      <c r="I65" s="39">
        <f>0.06*I64</f>
        <v>9.3431999999999987E-2</v>
      </c>
      <c r="J65" s="39">
        <f t="shared" si="32"/>
        <v>0.12137600000000001</v>
      </c>
      <c r="K65" s="39"/>
      <c r="L65" s="39">
        <f t="shared" si="32"/>
        <v>0.14275199999999999</v>
      </c>
      <c r="M65" s="34"/>
      <c r="N65" s="89">
        <f t="shared" si="31"/>
        <v>7.9341275965805078E-2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6.2899999999999998E-2</v>
      </c>
      <c r="E66" s="34">
        <v>3.7900000000000003E-2</v>
      </c>
      <c r="F66" s="34">
        <v>0</v>
      </c>
      <c r="G66" s="34">
        <v>5.5999999999999999E-3</v>
      </c>
      <c r="H66" s="34">
        <v>0</v>
      </c>
      <c r="I66" s="34">
        <v>7.7899999999999997E-2</v>
      </c>
      <c r="J66" s="34">
        <v>5.3499999999999999E-2</v>
      </c>
      <c r="K66" s="34">
        <v>0</v>
      </c>
      <c r="L66" s="34">
        <v>0.17100000000000001</v>
      </c>
      <c r="M66" s="34"/>
      <c r="N66" s="89">
        <f t="shared" si="31"/>
        <v>5.058377165755127E-2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0.1648</v>
      </c>
      <c r="E67" s="34">
        <v>0.21440000000000001</v>
      </c>
      <c r="F67" s="34">
        <v>0.2586</v>
      </c>
      <c r="G67" s="34">
        <v>0.24990000000000001</v>
      </c>
      <c r="H67" s="34">
        <v>0.24990000000000001</v>
      </c>
      <c r="I67" s="34">
        <v>0.24990000000000001</v>
      </c>
      <c r="J67" s="34">
        <v>0.29680000000000001</v>
      </c>
      <c r="K67" s="34">
        <v>0</v>
      </c>
      <c r="L67" s="34">
        <v>0.35039999999999999</v>
      </c>
      <c r="M67" s="34"/>
      <c r="N67" s="89">
        <f t="shared" si="31"/>
        <v>0.23327437058700348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0.25569999999999998</v>
      </c>
      <c r="E68" s="34">
        <v>0.41760000000000003</v>
      </c>
      <c r="F68" s="34">
        <v>1.0274000000000001</v>
      </c>
      <c r="G68" s="34">
        <v>0.59279999999999999</v>
      </c>
      <c r="H68" s="34">
        <v>1.3117000000000001</v>
      </c>
      <c r="I68" s="34">
        <v>1.1587000000000001</v>
      </c>
      <c r="J68" s="34">
        <v>0.98409999999999997</v>
      </c>
      <c r="K68" s="34">
        <v>0</v>
      </c>
      <c r="L68" s="34">
        <v>1.4841</v>
      </c>
      <c r="M68" s="34"/>
      <c r="N68" s="89">
        <f t="shared" si="31"/>
        <v>0.62678780607689411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0.3906</v>
      </c>
      <c r="J69" s="458">
        <v>0</v>
      </c>
      <c r="K69" s="458">
        <v>0</v>
      </c>
      <c r="L69" s="458">
        <v>0</v>
      </c>
      <c r="M69" s="34"/>
      <c r="N69" s="89">
        <f t="shared" si="31"/>
        <v>1.4941320428880835E-2</v>
      </c>
    </row>
    <row r="70" spans="1:14" ht="28.8" x14ac:dyDescent="0.3">
      <c r="A70" s="349">
        <v>5</v>
      </c>
      <c r="B70" s="353" t="s">
        <v>71</v>
      </c>
      <c r="C70" s="354">
        <f t="shared" ref="C70:J70" si="33">SUM(C71:C73,C77:C78)</f>
        <v>0</v>
      </c>
      <c r="D70" s="354">
        <f t="shared" si="33"/>
        <v>3.6311846624999999</v>
      </c>
      <c r="E70" s="354">
        <f t="shared" si="33"/>
        <v>5.3761561667000004</v>
      </c>
      <c r="F70" s="354">
        <f t="shared" si="33"/>
        <v>5.3761561667000004</v>
      </c>
      <c r="G70" s="354">
        <f t="shared" si="33"/>
        <v>5.3761561667000004</v>
      </c>
      <c r="H70" s="354">
        <f t="shared" si="33"/>
        <v>5.3761561667000004</v>
      </c>
      <c r="I70" s="354">
        <f t="shared" si="33"/>
        <v>5.8708974520000003</v>
      </c>
      <c r="J70" s="354">
        <f t="shared" si="33"/>
        <v>5.3761561667000004</v>
      </c>
      <c r="K70" s="354"/>
      <c r="L70" s="354">
        <f>SUM(L71:L73,L77:L78)</f>
        <v>5.3761561667000004</v>
      </c>
      <c r="M70" s="351"/>
      <c r="N70" s="352">
        <f t="shared" si="31"/>
        <v>4.957542764064728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2.0125000000000002</v>
      </c>
      <c r="E71" s="34">
        <v>2.8919000000000001</v>
      </c>
      <c r="F71" s="34">
        <v>2.8919000000000001</v>
      </c>
      <c r="G71" s="34">
        <v>2.8919000000000001</v>
      </c>
      <c r="H71" s="34">
        <v>2.8919000000000001</v>
      </c>
      <c r="I71" s="34">
        <v>3.1640000000000001</v>
      </c>
      <c r="J71" s="34">
        <v>2.8919000000000001</v>
      </c>
      <c r="K71" s="34">
        <v>0</v>
      </c>
      <c r="L71" s="34">
        <v>2.8919000000000001</v>
      </c>
      <c r="M71" s="39"/>
      <c r="N71" s="89">
        <f t="shared" si="31"/>
        <v>2.6818055565312613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0.85308466250000015</v>
      </c>
      <c r="E72" s="39">
        <f t="shared" ref="E72:J72" si="34">E71*0.423893</f>
        <v>1.2258561667000001</v>
      </c>
      <c r="F72" s="39">
        <f t="shared" si="34"/>
        <v>1.2258561667000001</v>
      </c>
      <c r="G72" s="39">
        <f t="shared" si="34"/>
        <v>1.2258561667000001</v>
      </c>
      <c r="H72" s="39">
        <f t="shared" si="34"/>
        <v>1.2258561667000001</v>
      </c>
      <c r="I72" s="39">
        <f t="shared" si="34"/>
        <v>1.3411974520000001</v>
      </c>
      <c r="J72" s="39">
        <f t="shared" si="34"/>
        <v>1.2258561667000001</v>
      </c>
      <c r="K72" s="39"/>
      <c r="L72" s="39">
        <f t="shared" ref="L72" si="35">L71*0.423893</f>
        <v>1.2258561667000001</v>
      </c>
      <c r="M72" s="39"/>
      <c r="N72" s="89">
        <f t="shared" si="31"/>
        <v>1.1367986027747061</v>
      </c>
    </row>
    <row r="73" spans="1:14" x14ac:dyDescent="0.3">
      <c r="A73" s="280" t="s">
        <v>8</v>
      </c>
      <c r="B73" s="1" t="s">
        <v>35</v>
      </c>
      <c r="C73" s="43">
        <f t="shared" ref="C73:J73" si="36">SUM(C74:C76)</f>
        <v>0</v>
      </c>
      <c r="D73" s="43">
        <f t="shared" ref="D73" si="37">SUM(D74:D76)</f>
        <v>0.52589999999999992</v>
      </c>
      <c r="E73" s="43">
        <f t="shared" si="36"/>
        <v>0.90360000000000007</v>
      </c>
      <c r="F73" s="43">
        <f t="shared" ref="F73:H73" si="38">SUM(F74:F76)</f>
        <v>0.90360000000000007</v>
      </c>
      <c r="G73" s="43">
        <f t="shared" si="38"/>
        <v>0.90360000000000007</v>
      </c>
      <c r="H73" s="43">
        <f t="shared" si="38"/>
        <v>0.90360000000000007</v>
      </c>
      <c r="I73" s="43">
        <f t="shared" si="36"/>
        <v>0.97819999999999996</v>
      </c>
      <c r="J73" s="43">
        <f t="shared" si="36"/>
        <v>0.90360000000000007</v>
      </c>
      <c r="K73" s="43"/>
      <c r="L73" s="43">
        <f t="shared" ref="L73" si="39">SUM(L74:L76)</f>
        <v>0.90360000000000007</v>
      </c>
      <c r="M73" s="43"/>
      <c r="N73" s="75">
        <f t="shared" si="31"/>
        <v>0.81174820821083271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0.4698</v>
      </c>
      <c r="E74" s="34">
        <v>0.80710000000000004</v>
      </c>
      <c r="F74" s="34">
        <v>0.80710000000000004</v>
      </c>
      <c r="G74" s="34">
        <v>0.80710000000000004</v>
      </c>
      <c r="H74" s="34">
        <v>0.80710000000000004</v>
      </c>
      <c r="I74" s="34">
        <v>0.87790000000000001</v>
      </c>
      <c r="J74" s="34">
        <v>0.80710000000000004</v>
      </c>
      <c r="K74" s="34">
        <v>0</v>
      </c>
      <c r="L74" s="34">
        <v>0.80710000000000004</v>
      </c>
      <c r="M74" s="39"/>
      <c r="N74" s="89">
        <f t="shared" si="31"/>
        <v>0.72523284308256708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4.9799999999999997E-2</v>
      </c>
      <c r="E75" s="34">
        <v>8.5599999999999996E-2</v>
      </c>
      <c r="F75" s="34">
        <v>8.5599999999999996E-2</v>
      </c>
      <c r="G75" s="34">
        <v>8.5599999999999996E-2</v>
      </c>
      <c r="H75" s="34">
        <v>8.5599999999999996E-2</v>
      </c>
      <c r="I75" s="34">
        <v>8.8999999999999996E-2</v>
      </c>
      <c r="J75" s="34">
        <v>8.5599999999999996E-2</v>
      </c>
      <c r="K75" s="34">
        <v>0</v>
      </c>
      <c r="L75" s="34">
        <v>8.5599999999999996E-2</v>
      </c>
      <c r="M75" s="39"/>
      <c r="N75" s="89">
        <f t="shared" si="31"/>
        <v>7.6753479320134974E-2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6.3E-3</v>
      </c>
      <c r="E76" s="34">
        <v>1.09E-2</v>
      </c>
      <c r="F76" s="34">
        <v>1.09E-2</v>
      </c>
      <c r="G76" s="34">
        <v>1.09E-2</v>
      </c>
      <c r="H76" s="34">
        <v>1.09E-2</v>
      </c>
      <c r="I76" s="34">
        <v>1.1299999999999999E-2</v>
      </c>
      <c r="J76" s="34">
        <v>1.09E-2</v>
      </c>
      <c r="K76" s="34">
        <v>0</v>
      </c>
      <c r="L76" s="34">
        <v>1.09E-2</v>
      </c>
      <c r="M76" s="39"/>
      <c r="N76" s="89">
        <f t="shared" si="31"/>
        <v>9.7618858081307113E-3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0.1794</v>
      </c>
      <c r="E77" s="34">
        <v>0.26819999999999999</v>
      </c>
      <c r="F77" s="34">
        <v>0.26819999999999999</v>
      </c>
      <c r="G77" s="34">
        <v>0.26819999999999999</v>
      </c>
      <c r="H77" s="34">
        <v>0.26819999999999999</v>
      </c>
      <c r="I77" s="34">
        <v>0.29270000000000002</v>
      </c>
      <c r="J77" s="34">
        <v>0.26819999999999999</v>
      </c>
      <c r="K77" s="34">
        <v>0</v>
      </c>
      <c r="L77" s="34">
        <v>0.26819999999999999</v>
      </c>
      <c r="M77" s="39"/>
      <c r="N77" s="89">
        <f t="shared" si="31"/>
        <v>0.24687125364196721</v>
      </c>
    </row>
    <row r="78" spans="1:14" x14ac:dyDescent="0.3">
      <c r="A78" s="595"/>
      <c r="B78" t="s">
        <v>117</v>
      </c>
      <c r="C78" s="34">
        <v>0</v>
      </c>
      <c r="D78" s="34">
        <v>6.0299999999999999E-2</v>
      </c>
      <c r="E78" s="34">
        <v>8.6599999999999996E-2</v>
      </c>
      <c r="F78" s="34">
        <v>8.6599999999999996E-2</v>
      </c>
      <c r="G78" s="34">
        <v>8.6599999999999996E-2</v>
      </c>
      <c r="H78" s="34">
        <v>8.6599999999999996E-2</v>
      </c>
      <c r="I78" s="34">
        <v>9.4799999999999995E-2</v>
      </c>
      <c r="J78" s="34">
        <v>8.6599999999999996E-2</v>
      </c>
      <c r="K78" s="34">
        <v>0</v>
      </c>
      <c r="L78" s="34">
        <v>8.6599999999999996E-2</v>
      </c>
      <c r="M78" s="39"/>
      <c r="N78" s="89">
        <f t="shared" si="31"/>
        <v>8.0319142905961038E-2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0.44319999999999998</v>
      </c>
      <c r="E79" s="354">
        <f t="shared" ref="E79:J79" si="40">SUM(E80:E82)</f>
        <v>0.5423</v>
      </c>
      <c r="F79" s="354">
        <f t="shared" si="40"/>
        <v>0.5423</v>
      </c>
      <c r="G79" s="354">
        <f t="shared" si="40"/>
        <v>0.5423</v>
      </c>
      <c r="H79" s="354">
        <f t="shared" si="40"/>
        <v>0.5423</v>
      </c>
      <c r="I79" s="354">
        <f t="shared" si="40"/>
        <v>1.1432</v>
      </c>
      <c r="J79" s="354">
        <f t="shared" si="40"/>
        <v>0.5423</v>
      </c>
      <c r="K79" s="354"/>
      <c r="L79" s="354">
        <f t="shared" ref="L79" si="41">SUM(L80:L82)</f>
        <v>0.5423</v>
      </c>
      <c r="M79" s="354"/>
      <c r="N79" s="352">
        <f t="shared" si="31"/>
        <v>0.54043719129827084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0.20619999999999999</v>
      </c>
      <c r="E80" s="34">
        <v>0.30530000000000002</v>
      </c>
      <c r="F80" s="34">
        <v>0.30530000000000002</v>
      </c>
      <c r="G80" s="34">
        <v>0.30530000000000002</v>
      </c>
      <c r="H80" s="34">
        <v>0.30530000000000002</v>
      </c>
      <c r="I80" s="34">
        <v>0.33339999999999997</v>
      </c>
      <c r="J80" s="34">
        <v>0.30530000000000002</v>
      </c>
      <c r="K80" s="34">
        <v>0</v>
      </c>
      <c r="L80" s="34">
        <v>0.30530000000000002</v>
      </c>
      <c r="M80" s="39"/>
      <c r="N80" s="89">
        <f t="shared" si="31"/>
        <v>0.28152631484752083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0.23699999999999999</v>
      </c>
      <c r="E81" s="34">
        <v>0.23699999999999999</v>
      </c>
      <c r="F81" s="34">
        <v>0.23699999999999999</v>
      </c>
      <c r="G81" s="34">
        <v>0.23699999999999999</v>
      </c>
      <c r="H81" s="34">
        <v>0.23699999999999999</v>
      </c>
      <c r="I81" s="34">
        <v>0.23699999999999999</v>
      </c>
      <c r="J81" s="34">
        <v>0.23699999999999999</v>
      </c>
      <c r="K81" s="34">
        <v>0</v>
      </c>
      <c r="L81" s="34">
        <v>0.23699999999999999</v>
      </c>
      <c r="M81" s="39"/>
      <c r="N81" s="89">
        <f t="shared" si="31"/>
        <v>0.23699999999999999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0.57279999999999998</v>
      </c>
      <c r="J82" s="39"/>
      <c r="K82" s="39"/>
      <c r="L82" s="39"/>
      <c r="M82" s="39"/>
      <c r="N82" s="89">
        <f t="shared" si="31"/>
        <v>2.1910876450749978E-2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0.57279999999999998</v>
      </c>
      <c r="J83" s="34">
        <v>0</v>
      </c>
      <c r="K83" s="34">
        <v>0</v>
      </c>
      <c r="L83" s="34">
        <v>0</v>
      </c>
      <c r="M83" s="39"/>
      <c r="N83" s="89">
        <f t="shared" si="31"/>
        <v>2.1910876450749978E-2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</v>
      </c>
      <c r="E84" s="354">
        <f t="shared" ref="E84:L84" si="42">SUM(E85:E86)</f>
        <v>0</v>
      </c>
      <c r="F84" s="354">
        <f t="shared" si="42"/>
        <v>0</v>
      </c>
      <c r="G84" s="354">
        <f t="shared" si="42"/>
        <v>0</v>
      </c>
      <c r="H84" s="354">
        <f t="shared" si="42"/>
        <v>0</v>
      </c>
      <c r="I84" s="354">
        <f t="shared" si="42"/>
        <v>0</v>
      </c>
      <c r="J84" s="354">
        <f t="shared" si="42"/>
        <v>0</v>
      </c>
      <c r="K84" s="354"/>
      <c r="L84" s="354">
        <f t="shared" si="42"/>
        <v>0</v>
      </c>
      <c r="M84" s="354"/>
      <c r="N84" s="352">
        <f t="shared" si="31"/>
        <v>0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9"/>
      <c r="N85" s="89">
        <f t="shared" si="31"/>
        <v>0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9"/>
      <c r="N86" s="89">
        <f t="shared" si="31"/>
        <v>0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</v>
      </c>
      <c r="E87" s="354">
        <f t="shared" ref="E87:L87" si="43">SUM(E88:E91)</f>
        <v>0</v>
      </c>
      <c r="F87" s="354">
        <f t="shared" si="43"/>
        <v>0</v>
      </c>
      <c r="G87" s="354">
        <f t="shared" si="43"/>
        <v>0</v>
      </c>
      <c r="H87" s="354">
        <f t="shared" si="43"/>
        <v>0</v>
      </c>
      <c r="I87" s="354">
        <f t="shared" si="43"/>
        <v>0</v>
      </c>
      <c r="J87" s="354">
        <f t="shared" si="43"/>
        <v>0</v>
      </c>
      <c r="K87" s="354"/>
      <c r="L87" s="354">
        <f t="shared" si="43"/>
        <v>0</v>
      </c>
      <c r="M87" s="354"/>
      <c r="N87" s="352">
        <f t="shared" si="31"/>
        <v>0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9"/>
      <c r="N88" s="89">
        <f t="shared" si="31"/>
        <v>0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9"/>
      <c r="N89" s="89">
        <f t="shared" si="31"/>
        <v>0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9"/>
      <c r="N90" s="89">
        <f t="shared" si="31"/>
        <v>0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9"/>
      <c r="N91" s="89">
        <f t="shared" si="31"/>
        <v>0</v>
      </c>
    </row>
    <row r="92" spans="1:16" x14ac:dyDescent="0.3">
      <c r="A92" s="349">
        <v>9</v>
      </c>
      <c r="B92" s="350" t="s">
        <v>51</v>
      </c>
      <c r="C92" s="354">
        <f t="shared" ref="C92:J92" si="44">SUM(C95,C97)</f>
        <v>0</v>
      </c>
      <c r="D92" s="354">
        <f t="shared" si="44"/>
        <v>0.49907087386155002</v>
      </c>
      <c r="E92" s="354">
        <f t="shared" si="44"/>
        <v>0.68875852053283559</v>
      </c>
      <c r="F92" s="354">
        <f t="shared" si="44"/>
        <v>0.79619770317283567</v>
      </c>
      <c r="G92" s="354">
        <f t="shared" si="44"/>
        <v>0.76842095954083567</v>
      </c>
      <c r="H92" s="354">
        <f t="shared" si="44"/>
        <v>0.82909996394083574</v>
      </c>
      <c r="I92" s="354">
        <f t="shared" si="44"/>
        <v>0.89677234782273618</v>
      </c>
      <c r="J92" s="354">
        <f t="shared" si="44"/>
        <v>0.88544152115683583</v>
      </c>
      <c r="K92" s="354"/>
      <c r="L92" s="354">
        <f>SUM(L95,L97)</f>
        <v>0.98980940872483569</v>
      </c>
      <c r="M92" s="354"/>
      <c r="N92" s="352">
        <f t="shared" si="31"/>
        <v>0.71939091589420079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0</v>
      </c>
      <c r="I93" s="507">
        <v>0</v>
      </c>
      <c r="J93" s="507">
        <v>0</v>
      </c>
      <c r="K93" s="507">
        <v>0</v>
      </c>
      <c r="L93" s="507">
        <v>0</v>
      </c>
      <c r="M93" s="268"/>
      <c r="N93" s="357">
        <f t="shared" si="31"/>
        <v>0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5">SUM(C87,C84,C79,C70,C63)+C93</f>
        <v>0</v>
      </c>
      <c r="D94" s="360">
        <f t="shared" si="45"/>
        <v>5.8667286624999999</v>
      </c>
      <c r="E94" s="360">
        <f t="shared" si="45"/>
        <v>8.0965641667000003</v>
      </c>
      <c r="F94" s="360">
        <f t="shared" si="45"/>
        <v>9.359544166700001</v>
      </c>
      <c r="G94" s="360">
        <f t="shared" si="45"/>
        <v>9.0330201667000001</v>
      </c>
      <c r="H94" s="360">
        <f t="shared" si="45"/>
        <v>9.7463201667000003</v>
      </c>
      <c r="I94" s="360">
        <f t="shared" si="45"/>
        <v>10.541829452000002</v>
      </c>
      <c r="J94" s="360">
        <f t="shared" si="45"/>
        <v>10.408632166700002</v>
      </c>
      <c r="K94" s="360">
        <f t="shared" si="45"/>
        <v>0</v>
      </c>
      <c r="L94" s="360">
        <f t="shared" si="45"/>
        <v>11.635508166699999</v>
      </c>
      <c r="M94" s="361"/>
      <c r="N94" s="455">
        <f t="shared" si="31"/>
        <v>8.4566572141604457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6">SUM(C96:C96)</f>
        <v>0</v>
      </c>
      <c r="D95" s="354">
        <f t="shared" si="46"/>
        <v>0.1222215582258625</v>
      </c>
      <c r="E95" s="354">
        <f t="shared" si="46"/>
        <v>0.16867572128486111</v>
      </c>
      <c r="F95" s="354">
        <f t="shared" si="46"/>
        <v>0.19498738362486112</v>
      </c>
      <c r="G95" s="354">
        <f t="shared" si="46"/>
        <v>0.18818490913286112</v>
      </c>
      <c r="H95" s="354">
        <f t="shared" si="46"/>
        <v>0.20304508803286112</v>
      </c>
      <c r="I95" s="354">
        <f t="shared" si="46"/>
        <v>0.21961793297351603</v>
      </c>
      <c r="J95" s="354">
        <f t="shared" si="46"/>
        <v>0.21684303392886115</v>
      </c>
      <c r="K95" s="354"/>
      <c r="L95" s="354">
        <f>SUM(L96:L96)</f>
        <v>0.24240254163686109</v>
      </c>
      <c r="M95" s="354"/>
      <c r="N95" s="352">
        <f t="shared" si="31"/>
        <v>0.17617753974260456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7">0.020833*D94</f>
        <v>0.1222215582258625</v>
      </c>
      <c r="E96" s="246">
        <f t="shared" si="47"/>
        <v>0.16867572128486111</v>
      </c>
      <c r="F96" s="246">
        <f t="shared" si="47"/>
        <v>0.19498738362486112</v>
      </c>
      <c r="G96" s="246">
        <f t="shared" si="47"/>
        <v>0.18818490913286112</v>
      </c>
      <c r="H96" s="246">
        <f t="shared" si="47"/>
        <v>0.20304508803286112</v>
      </c>
      <c r="I96" s="246">
        <f t="shared" si="47"/>
        <v>0.21961793297351603</v>
      </c>
      <c r="J96" s="246">
        <f t="shared" si="47"/>
        <v>0.21684303392886115</v>
      </c>
      <c r="K96" s="34"/>
      <c r="L96" s="246">
        <f t="shared" si="47"/>
        <v>0.24240254163686109</v>
      </c>
      <c r="M96" s="39"/>
      <c r="N96" s="246">
        <f t="shared" si="31"/>
        <v>0.17617753974260456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8">SUM(D98,D99)</f>
        <v>0.37684931563568752</v>
      </c>
      <c r="E97" s="354">
        <f t="shared" si="48"/>
        <v>0.52008279924797451</v>
      </c>
      <c r="F97" s="354">
        <f t="shared" si="48"/>
        <v>0.60121031954797455</v>
      </c>
      <c r="G97" s="354">
        <f t="shared" si="48"/>
        <v>0.58023605040797455</v>
      </c>
      <c r="H97" s="354">
        <f t="shared" si="48"/>
        <v>0.6260548759079746</v>
      </c>
      <c r="I97" s="354">
        <f t="shared" si="48"/>
        <v>0.67715441484922012</v>
      </c>
      <c r="J97" s="354">
        <f t="shared" si="48"/>
        <v>0.66859848722797466</v>
      </c>
      <c r="K97" s="354"/>
      <c r="L97" s="354">
        <f t="shared" si="48"/>
        <v>0.74740686708797455</v>
      </c>
      <c r="M97" s="354"/>
      <c r="N97" s="352">
        <f t="shared" si="31"/>
        <v>0.54321337615159626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9">D96</f>
        <v>0.1222215582258625</v>
      </c>
      <c r="E98" s="39">
        <f t="shared" si="49"/>
        <v>0.16867572128486111</v>
      </c>
      <c r="F98" s="39">
        <f t="shared" si="49"/>
        <v>0.19498738362486112</v>
      </c>
      <c r="G98" s="39">
        <f t="shared" si="49"/>
        <v>0.18818490913286112</v>
      </c>
      <c r="H98" s="39">
        <f t="shared" si="49"/>
        <v>0.20304508803286112</v>
      </c>
      <c r="I98" s="39">
        <f t="shared" si="49"/>
        <v>0.21961793297351603</v>
      </c>
      <c r="J98" s="39">
        <f t="shared" si="49"/>
        <v>0.21684303392886115</v>
      </c>
      <c r="K98" s="39"/>
      <c r="L98" s="39">
        <f t="shared" si="49"/>
        <v>0.24240254163686109</v>
      </c>
      <c r="M98" s="39"/>
      <c r="N98" s="246">
        <f t="shared" si="31"/>
        <v>0.17617753974260456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50">0.043402*D94</f>
        <v>0.25462775740982502</v>
      </c>
      <c r="E99" s="246">
        <f t="shared" si="50"/>
        <v>0.35140707796311343</v>
      </c>
      <c r="F99" s="246">
        <f t="shared" si="50"/>
        <v>0.40622293592311348</v>
      </c>
      <c r="G99" s="246">
        <f t="shared" si="50"/>
        <v>0.39205114127511342</v>
      </c>
      <c r="H99" s="246">
        <f t="shared" si="50"/>
        <v>0.42300978787511345</v>
      </c>
      <c r="I99" s="246">
        <f t="shared" si="50"/>
        <v>0.45753648187570412</v>
      </c>
      <c r="J99" s="246">
        <f t="shared" si="50"/>
        <v>0.45175545329911354</v>
      </c>
      <c r="K99" s="34"/>
      <c r="L99" s="246">
        <f t="shared" si="50"/>
        <v>0.5050043254511134</v>
      </c>
      <c r="M99" s="39"/>
      <c r="N99" s="246">
        <f t="shared" si="31"/>
        <v>0.36703583640899168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2.1000000000000001E-2</v>
      </c>
      <c r="E100" s="509">
        <v>2.1000000000000001E-2</v>
      </c>
      <c r="F100" s="509">
        <v>2.1000000000000001E-2</v>
      </c>
      <c r="G100" s="509">
        <v>2.1000000000000001E-2</v>
      </c>
      <c r="H100" s="509">
        <v>2.1000000000000001E-2</v>
      </c>
      <c r="I100" s="509">
        <v>2.1000000000000001E-2</v>
      </c>
      <c r="J100" s="509">
        <v>2.1000000000000001E-2</v>
      </c>
      <c r="K100" s="509">
        <v>0</v>
      </c>
      <c r="L100" s="509">
        <v>2.1000000000000001E-2</v>
      </c>
      <c r="M100" s="367"/>
      <c r="N100" s="368">
        <f t="shared" si="31"/>
        <v>2.1000000000000001E-2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6.3867995363615497</v>
      </c>
      <c r="E101" s="340">
        <f t="shared" ref="E101:L101" si="51">SUM(E92,E94,E100)</f>
        <v>8.8063226872328375</v>
      </c>
      <c r="F101" s="340">
        <f t="shared" si="51"/>
        <v>10.176741869872837</v>
      </c>
      <c r="G101" s="340">
        <f t="shared" si="51"/>
        <v>9.822441126240836</v>
      </c>
      <c r="H101" s="340">
        <f t="shared" si="51"/>
        <v>10.596420130640837</v>
      </c>
      <c r="I101" s="340">
        <f t="shared" si="51"/>
        <v>11.459601799822739</v>
      </c>
      <c r="J101" s="340">
        <f t="shared" si="51"/>
        <v>11.315073687856838</v>
      </c>
      <c r="K101" s="340">
        <f t="shared" si="51"/>
        <v>0</v>
      </c>
      <c r="L101" s="340">
        <f t="shared" si="51"/>
        <v>12.646317575424836</v>
      </c>
      <c r="M101" s="356"/>
      <c r="N101" s="467">
        <f t="shared" si="31"/>
        <v>9.1970481300546449</v>
      </c>
      <c r="O101" s="335" t="s">
        <v>421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0.31445611850564598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28</v>
      </c>
      <c r="E107" s="1">
        <v>94</v>
      </c>
      <c r="F107" s="1">
        <v>5</v>
      </c>
      <c r="G107" s="1">
        <v>66</v>
      </c>
      <c r="H107" s="1">
        <v>0</v>
      </c>
      <c r="I107" s="1">
        <v>7</v>
      </c>
      <c r="J107" s="1">
        <v>84</v>
      </c>
      <c r="K107" s="1">
        <v>18</v>
      </c>
      <c r="L107" s="1">
        <v>40</v>
      </c>
      <c r="N107" s="1">
        <f>SUM(C107:L107)</f>
        <v>342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239219.84</v>
      </c>
      <c r="E109" s="505">
        <v>579910.36</v>
      </c>
      <c r="F109" s="505">
        <v>18711.66</v>
      </c>
      <c r="G109" s="505">
        <v>305602.61</v>
      </c>
      <c r="H109" s="504">
        <v>0</v>
      </c>
      <c r="I109" s="503">
        <v>31723.24</v>
      </c>
      <c r="J109" s="505">
        <v>388274.06</v>
      </c>
      <c r="K109" s="505">
        <v>87157.48</v>
      </c>
      <c r="L109" s="505">
        <v>202517.36</v>
      </c>
      <c r="M109" s="342"/>
      <c r="N109" s="344">
        <f>SUM(C109:L109)</f>
        <v>1853116.6099999999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52">SUM(D112:D117)</f>
        <v>1.805148</v>
      </c>
      <c r="E111" s="354">
        <f t="shared" si="52"/>
        <v>2.1826159999999999</v>
      </c>
      <c r="F111" s="354">
        <f t="shared" si="52"/>
        <v>3.247296</v>
      </c>
      <c r="G111" s="354">
        <f t="shared" si="52"/>
        <v>3.2817719999999997</v>
      </c>
      <c r="H111" s="354"/>
      <c r="I111" s="354">
        <f t="shared" si="52"/>
        <v>4.4300919999999993</v>
      </c>
      <c r="J111" s="354">
        <f>SUM(J112:J117)</f>
        <v>4.6576880000000003</v>
      </c>
      <c r="K111" s="354">
        <f t="shared" si="52"/>
        <v>5.2940000000000005</v>
      </c>
      <c r="L111" s="354">
        <f t="shared" si="52"/>
        <v>6.3627959999999995</v>
      </c>
      <c r="M111" s="351"/>
      <c r="N111" s="352">
        <f>(C111*$C$109+D111*$D$109+E111*$E$109+F111*$F$109+G111*$G$109+H111*$H$109+I111*$I$109+J111*$J$109+K111*$K$109+L111*$L$109)/$N$109</f>
        <v>3.4861345732065288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1.2586999999999999</v>
      </c>
      <c r="E112" s="34">
        <v>1.4503999999999999</v>
      </c>
      <c r="F112" s="34">
        <v>2.0724</v>
      </c>
      <c r="G112" s="34">
        <v>2.1793</v>
      </c>
      <c r="H112" s="34">
        <v>0</v>
      </c>
      <c r="I112" s="34">
        <v>2.0482</v>
      </c>
      <c r="J112" s="34">
        <v>3.0347</v>
      </c>
      <c r="K112" s="34">
        <v>3.4525000000000001</v>
      </c>
      <c r="L112" s="34">
        <v>4.0174000000000003</v>
      </c>
      <c r="M112" s="34"/>
      <c r="N112" s="89">
        <f t="shared" ref="N112:N149" si="53">(C112*$C$109+D112*$D$109+E112*$E$109+F112*$F$109+G112*$G$109+H112*$H$109+I112*$I$109+J112*$J$109+K112*$K$109+L112*$L$109)/$N$109</f>
        <v>2.2690213125460033</v>
      </c>
    </row>
    <row r="113" spans="1:14" x14ac:dyDescent="0.3">
      <c r="A113" s="2" t="s">
        <v>4</v>
      </c>
      <c r="B113" t="s">
        <v>31</v>
      </c>
      <c r="C113" s="39">
        <f t="shared" ref="C113:L113" si="54">C112*0.04</f>
        <v>0</v>
      </c>
      <c r="D113" s="39">
        <f t="shared" si="54"/>
        <v>5.0347999999999997E-2</v>
      </c>
      <c r="E113" s="39">
        <f t="shared" si="54"/>
        <v>5.8015999999999998E-2</v>
      </c>
      <c r="F113" s="39">
        <f t="shared" si="54"/>
        <v>8.2895999999999997E-2</v>
      </c>
      <c r="G113" s="39">
        <f t="shared" si="54"/>
        <v>8.7171999999999999E-2</v>
      </c>
      <c r="H113" s="39"/>
      <c r="I113" s="39">
        <f>I112*0.06</f>
        <v>0.122892</v>
      </c>
      <c r="J113" s="39">
        <f t="shared" si="54"/>
        <v>0.121388</v>
      </c>
      <c r="K113" s="39">
        <f t="shared" si="54"/>
        <v>0.1381</v>
      </c>
      <c r="L113" s="39">
        <f t="shared" si="54"/>
        <v>0.16069600000000001</v>
      </c>
      <c r="M113" s="34"/>
      <c r="N113" s="89">
        <f t="shared" si="53"/>
        <v>9.1462109398652472E-2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6.2899999999999998E-2</v>
      </c>
      <c r="E114" s="34">
        <v>6.7100000000000007E-2</v>
      </c>
      <c r="F114" s="34">
        <v>0</v>
      </c>
      <c r="G114" s="34">
        <v>2.6200000000000001E-2</v>
      </c>
      <c r="H114" s="34">
        <v>0</v>
      </c>
      <c r="I114" s="34">
        <v>0.1024</v>
      </c>
      <c r="J114" s="34">
        <v>6.2899999999999998E-2</v>
      </c>
      <c r="K114" s="34">
        <v>0.15340000000000001</v>
      </c>
      <c r="L114" s="34">
        <v>9.5399999999999999E-2</v>
      </c>
      <c r="M114" s="34"/>
      <c r="N114" s="89">
        <f t="shared" si="53"/>
        <v>6.6011341401769633E-2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0.1648</v>
      </c>
      <c r="E115" s="34">
        <v>0.21440000000000001</v>
      </c>
      <c r="F115" s="34">
        <v>0.2586</v>
      </c>
      <c r="G115" s="34">
        <v>0.24990000000000001</v>
      </c>
      <c r="H115" s="34">
        <v>0</v>
      </c>
      <c r="I115" s="34">
        <v>0.24990000000000001</v>
      </c>
      <c r="J115" s="34">
        <v>0.2969</v>
      </c>
      <c r="K115" s="34">
        <v>0.2969</v>
      </c>
      <c r="L115" s="34">
        <v>0.35039999999999999</v>
      </c>
      <c r="M115" s="34"/>
      <c r="N115" s="89">
        <f t="shared" si="53"/>
        <v>0.25093428048060074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0.26840000000000003</v>
      </c>
      <c r="E116" s="34">
        <v>0.39269999999999999</v>
      </c>
      <c r="F116" s="34">
        <v>0.83340000000000003</v>
      </c>
      <c r="G116" s="34">
        <v>0.73919999999999997</v>
      </c>
      <c r="H116" s="34">
        <v>0</v>
      </c>
      <c r="I116" s="34">
        <v>1.5161</v>
      </c>
      <c r="J116" s="34">
        <v>1.1417999999999999</v>
      </c>
      <c r="K116" s="34">
        <v>1.2531000000000001</v>
      </c>
      <c r="L116" s="34">
        <v>1.7388999999999999</v>
      </c>
      <c r="M116" s="34"/>
      <c r="N116" s="89">
        <f t="shared" si="53"/>
        <v>0.80201890346663074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0.3906</v>
      </c>
      <c r="J117" s="34">
        <v>0</v>
      </c>
      <c r="K117" s="34">
        <v>0</v>
      </c>
      <c r="L117" s="34"/>
      <c r="M117" s="34"/>
      <c r="N117" s="89">
        <f t="shared" si="53"/>
        <v>6.686625912872262E-3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5">SUM(C119:C121,C125:C126)</f>
        <v>0</v>
      </c>
      <c r="D118" s="354">
        <f t="shared" si="55"/>
        <v>3.6141143210000006</v>
      </c>
      <c r="E118" s="354">
        <f t="shared" si="55"/>
        <v>5.4290068588000002</v>
      </c>
      <c r="F118" s="354">
        <f t="shared" si="55"/>
        <v>5.4290068588000002</v>
      </c>
      <c r="G118" s="354">
        <f t="shared" si="55"/>
        <v>5.4290068588000002</v>
      </c>
      <c r="H118" s="354"/>
      <c r="I118" s="354">
        <f>SUM(I119:I121,I125:I126)</f>
        <v>5.9284111514999998</v>
      </c>
      <c r="J118" s="354">
        <f>SUM(J119:J121,J125:J126)</f>
        <v>5.4290068588000002</v>
      </c>
      <c r="K118" s="354">
        <f>SUM(K119:K121,K125:K126)</f>
        <v>5.4290068588000002</v>
      </c>
      <c r="L118" s="354">
        <f>SUM(L119:L121,L125:L126)</f>
        <v>5.4290068588000002</v>
      </c>
      <c r="M118" s="351"/>
      <c r="N118" s="352">
        <f t="shared" si="53"/>
        <v>5.2032706163973392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1.9970000000000001</v>
      </c>
      <c r="E119" s="34">
        <v>2.9116</v>
      </c>
      <c r="F119" s="34">
        <v>2.9116</v>
      </c>
      <c r="G119" s="34">
        <v>2.9116</v>
      </c>
      <c r="H119" s="34">
        <v>0</v>
      </c>
      <c r="I119" s="34">
        <v>3.1855000000000002</v>
      </c>
      <c r="J119" s="34">
        <v>2.9116</v>
      </c>
      <c r="K119" s="34">
        <v>2.9116</v>
      </c>
      <c r="L119" s="34">
        <v>2.9116</v>
      </c>
      <c r="M119" s="39"/>
      <c r="N119" s="89">
        <f t="shared" si="53"/>
        <v>2.7982226393448606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0.84651432100000013</v>
      </c>
      <c r="E120" s="39">
        <f t="shared" ref="E120:L120" si="56">E119*0.423893</f>
        <v>1.2342068588000001</v>
      </c>
      <c r="F120" s="39">
        <f t="shared" si="56"/>
        <v>1.2342068588000001</v>
      </c>
      <c r="G120" s="39">
        <f t="shared" si="56"/>
        <v>1.2342068588000001</v>
      </c>
      <c r="H120" s="39"/>
      <c r="I120" s="39">
        <f t="shared" si="56"/>
        <v>1.3503111515000001</v>
      </c>
      <c r="J120" s="39">
        <f t="shared" si="56"/>
        <v>1.2342068588000001</v>
      </c>
      <c r="K120" s="39">
        <f t="shared" si="56"/>
        <v>1.2342068588000001</v>
      </c>
      <c r="L120" s="39">
        <f t="shared" si="56"/>
        <v>1.2342068588000001</v>
      </c>
      <c r="M120" s="39"/>
      <c r="N120" s="89">
        <f t="shared" si="53"/>
        <v>1.1861469892598109</v>
      </c>
    </row>
    <row r="121" spans="1:14" x14ac:dyDescent="0.3">
      <c r="A121" s="280" t="s">
        <v>8</v>
      </c>
      <c r="B121" s="1" t="s">
        <v>35</v>
      </c>
      <c r="C121" s="43">
        <f t="shared" ref="C121:G121" si="57">SUM(C122:C124)</f>
        <v>0</v>
      </c>
      <c r="D121" s="43">
        <f t="shared" ref="D121" si="58">SUM(D122:D124)</f>
        <v>0.53210000000000002</v>
      </c>
      <c r="E121" s="43">
        <f t="shared" si="57"/>
        <v>0.92490000000000006</v>
      </c>
      <c r="F121" s="43">
        <f t="shared" si="57"/>
        <v>0.92490000000000006</v>
      </c>
      <c r="G121" s="43">
        <f t="shared" si="57"/>
        <v>0.92490000000000006</v>
      </c>
      <c r="H121" s="43"/>
      <c r="I121" s="43">
        <f>SUM(I122:I124)</f>
        <v>1.0012999999999999</v>
      </c>
      <c r="J121" s="43">
        <f t="shared" ref="J121:L121" si="59">SUM(J122:J124)</f>
        <v>0.92490000000000006</v>
      </c>
      <c r="K121" s="43">
        <f t="shared" si="59"/>
        <v>0.92490000000000006</v>
      </c>
      <c r="L121" s="43">
        <f t="shared" si="59"/>
        <v>0.92490000000000006</v>
      </c>
      <c r="M121" s="43"/>
      <c r="N121" s="75">
        <f t="shared" si="53"/>
        <v>0.87550111321542801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0.4753</v>
      </c>
      <c r="E122" s="34">
        <v>0.82620000000000005</v>
      </c>
      <c r="F122" s="34">
        <v>0.82620000000000005</v>
      </c>
      <c r="G122" s="34">
        <v>0.82620000000000005</v>
      </c>
      <c r="H122" s="34">
        <v>0</v>
      </c>
      <c r="I122" s="34">
        <v>0.89859999999999995</v>
      </c>
      <c r="J122" s="34">
        <v>0.82620000000000005</v>
      </c>
      <c r="K122" s="34">
        <v>0.82620000000000005</v>
      </c>
      <c r="L122" s="34">
        <v>0.82620000000000005</v>
      </c>
      <c r="M122" s="39"/>
      <c r="N122" s="89">
        <f t="shared" si="53"/>
        <v>0.78214153177440904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5.04E-2</v>
      </c>
      <c r="E123" s="34">
        <v>8.7599999999999997E-2</v>
      </c>
      <c r="F123" s="34">
        <v>8.7599999999999997E-2</v>
      </c>
      <c r="G123" s="34">
        <v>8.7599999999999997E-2</v>
      </c>
      <c r="H123" s="34">
        <v>0</v>
      </c>
      <c r="I123" s="34">
        <v>9.11E-2</v>
      </c>
      <c r="J123" s="34">
        <v>8.7599999999999997E-2</v>
      </c>
      <c r="K123" s="34">
        <v>8.7599999999999997E-2</v>
      </c>
      <c r="L123" s="34">
        <v>8.7599999999999997E-2</v>
      </c>
      <c r="M123" s="39"/>
      <c r="N123" s="89">
        <f t="shared" si="53"/>
        <v>8.2857747590962455E-2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6.4000000000000003E-3</v>
      </c>
      <c r="E124" s="34">
        <v>1.11E-2</v>
      </c>
      <c r="F124" s="34">
        <v>1.11E-2</v>
      </c>
      <c r="G124" s="34">
        <v>1.11E-2</v>
      </c>
      <c r="H124" s="34">
        <v>0</v>
      </c>
      <c r="I124" s="34">
        <v>1.1599999999999999E-2</v>
      </c>
      <c r="J124" s="34">
        <v>1.11E-2</v>
      </c>
      <c r="K124" s="34">
        <v>1.11E-2</v>
      </c>
      <c r="L124" s="34">
        <v>1.11E-2</v>
      </c>
      <c r="M124" s="39"/>
      <c r="N124" s="89">
        <f t="shared" si="53"/>
        <v>1.0501833850056527E-2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0.1787</v>
      </c>
      <c r="E125" s="34">
        <v>0.27110000000000001</v>
      </c>
      <c r="F125" s="34">
        <v>0.27110000000000001</v>
      </c>
      <c r="G125" s="34">
        <v>0.27110000000000001</v>
      </c>
      <c r="H125" s="34">
        <v>0</v>
      </c>
      <c r="I125" s="34">
        <v>0.2959</v>
      </c>
      <c r="J125" s="34">
        <v>0.27110000000000001</v>
      </c>
      <c r="K125" s="34">
        <v>0.27110000000000001</v>
      </c>
      <c r="L125" s="34">
        <v>0.27110000000000001</v>
      </c>
      <c r="M125" s="39"/>
      <c r="N125" s="89">
        <f t="shared" si="53"/>
        <v>0.25959658097662835</v>
      </c>
    </row>
    <row r="126" spans="1:14" x14ac:dyDescent="0.3">
      <c r="A126" s="595"/>
      <c r="B126" t="s">
        <v>117</v>
      </c>
      <c r="C126" s="34">
        <v>0</v>
      </c>
      <c r="D126" s="34">
        <v>5.9799999999999999E-2</v>
      </c>
      <c r="E126" s="34">
        <v>8.72E-2</v>
      </c>
      <c r="F126" s="34">
        <v>8.72E-2</v>
      </c>
      <c r="G126" s="34">
        <v>8.72E-2</v>
      </c>
      <c r="H126" s="34">
        <v>0</v>
      </c>
      <c r="I126" s="34">
        <v>9.5399999999999999E-2</v>
      </c>
      <c r="J126" s="34">
        <v>8.72E-2</v>
      </c>
      <c r="K126" s="34">
        <v>8.72E-2</v>
      </c>
      <c r="L126" s="34">
        <v>8.72E-2</v>
      </c>
      <c r="M126" s="39"/>
      <c r="N126" s="89">
        <f t="shared" si="53"/>
        <v>8.3803293600611589E-2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0.4289</v>
      </c>
      <c r="E127" s="354">
        <f t="shared" ref="E127:G127" si="60">SUM(E128:E130)</f>
        <v>0.53200000000000003</v>
      </c>
      <c r="F127" s="354">
        <f t="shared" si="60"/>
        <v>0.53200000000000003</v>
      </c>
      <c r="G127" s="354">
        <f t="shared" si="60"/>
        <v>0.53200000000000003</v>
      </c>
      <c r="H127" s="354"/>
      <c r="I127" s="354">
        <f>SUM(I128:I130)</f>
        <v>1.1332</v>
      </c>
      <c r="J127" s="354">
        <f t="shared" ref="J127:L127" si="61">SUM(J128:J130)</f>
        <v>0.53200000000000003</v>
      </c>
      <c r="K127" s="354">
        <f t="shared" si="61"/>
        <v>0.53200000000000003</v>
      </c>
      <c r="L127" s="354">
        <f t="shared" si="61"/>
        <v>0.53200000000000003</v>
      </c>
      <c r="M127" s="354"/>
      <c r="N127" s="352">
        <f t="shared" si="53"/>
        <v>0.52898262182432232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0.20519999999999999</v>
      </c>
      <c r="E128" s="34">
        <v>0.30830000000000002</v>
      </c>
      <c r="F128" s="34">
        <v>0.30830000000000002</v>
      </c>
      <c r="G128" s="34">
        <v>0.30830000000000002</v>
      </c>
      <c r="H128" s="34">
        <v>0</v>
      </c>
      <c r="I128" s="34">
        <v>0.3367</v>
      </c>
      <c r="J128" s="34">
        <v>0.30830000000000002</v>
      </c>
      <c r="K128" s="34">
        <v>0.30830000000000002</v>
      </c>
      <c r="L128" s="34">
        <v>0.30830000000000002</v>
      </c>
      <c r="M128" s="39"/>
      <c r="N128" s="89">
        <f t="shared" si="53"/>
        <v>0.29547693999407842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0.22370000000000001</v>
      </c>
      <c r="E129" s="34">
        <v>0.22370000000000001</v>
      </c>
      <c r="F129" s="34">
        <v>0.22370000000000001</v>
      </c>
      <c r="G129" s="34">
        <v>0.22370000000000001</v>
      </c>
      <c r="H129" s="34">
        <v>0</v>
      </c>
      <c r="I129" s="34">
        <v>0.22370000000000001</v>
      </c>
      <c r="J129" s="34">
        <v>0.22370000000000001</v>
      </c>
      <c r="K129" s="34">
        <v>0.22370000000000001</v>
      </c>
      <c r="L129" s="34">
        <v>0.22370000000000001</v>
      </c>
      <c r="M129" s="39"/>
      <c r="N129" s="89">
        <f t="shared" si="53"/>
        <v>0.22370000000000001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0.57279999999999998</v>
      </c>
      <c r="J130" s="39"/>
      <c r="K130" s="39"/>
      <c r="L130" s="39"/>
      <c r="M130" s="39"/>
      <c r="N130" s="89">
        <f t="shared" si="53"/>
        <v>9.8056818302438079E-3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0.57279999999999998</v>
      </c>
      <c r="J131" s="34">
        <v>0</v>
      </c>
      <c r="K131" s="34">
        <v>0</v>
      </c>
      <c r="L131" s="34">
        <v>0</v>
      </c>
      <c r="M131" s="39"/>
      <c r="N131" s="89">
        <f t="shared" si="53"/>
        <v>9.8056818302438079E-3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</v>
      </c>
      <c r="E132" s="354">
        <f t="shared" ref="E132:L132" si="62">SUM(E133:E134)</f>
        <v>0</v>
      </c>
      <c r="F132" s="354">
        <f t="shared" si="62"/>
        <v>0</v>
      </c>
      <c r="G132" s="354">
        <f t="shared" si="62"/>
        <v>0</v>
      </c>
      <c r="H132" s="354"/>
      <c r="I132" s="354">
        <f t="shared" si="62"/>
        <v>0</v>
      </c>
      <c r="J132" s="354">
        <f t="shared" si="62"/>
        <v>0</v>
      </c>
      <c r="K132" s="354">
        <f t="shared" si="62"/>
        <v>0</v>
      </c>
      <c r="L132" s="354">
        <f t="shared" si="62"/>
        <v>0</v>
      </c>
      <c r="M132" s="354"/>
      <c r="N132" s="352">
        <f t="shared" si="53"/>
        <v>0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9"/>
      <c r="N133" s="89">
        <f t="shared" si="53"/>
        <v>0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9"/>
      <c r="N134" s="89">
        <f t="shared" si="53"/>
        <v>0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</v>
      </c>
      <c r="E135" s="354">
        <f t="shared" ref="E135:L135" si="63">SUM(E136:E139)</f>
        <v>0</v>
      </c>
      <c r="F135" s="354">
        <f t="shared" si="63"/>
        <v>0</v>
      </c>
      <c r="G135" s="354">
        <f t="shared" si="63"/>
        <v>0</v>
      </c>
      <c r="H135" s="354"/>
      <c r="I135" s="354">
        <f t="shared" si="63"/>
        <v>0</v>
      </c>
      <c r="J135" s="354">
        <f t="shared" si="63"/>
        <v>0</v>
      </c>
      <c r="K135" s="354">
        <f>SUM(K136:K139)</f>
        <v>0</v>
      </c>
      <c r="L135" s="354">
        <f t="shared" si="63"/>
        <v>0</v>
      </c>
      <c r="M135" s="354"/>
      <c r="N135" s="352">
        <f t="shared" si="53"/>
        <v>0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9"/>
      <c r="N136" s="89">
        <f t="shared" si="53"/>
        <v>0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9"/>
      <c r="N137" s="89">
        <f t="shared" si="53"/>
        <v>0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9"/>
      <c r="N138" s="89">
        <f t="shared" si="53"/>
        <v>0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9"/>
      <c r="N139" s="89">
        <f t="shared" si="53"/>
        <v>0</v>
      </c>
    </row>
    <row r="140" spans="1:16" x14ac:dyDescent="0.3">
      <c r="A140" s="349">
        <v>9</v>
      </c>
      <c r="B140" s="350" t="s">
        <v>51</v>
      </c>
      <c r="C140" s="354">
        <f t="shared" ref="C140:L140" si="64">SUM(C143,C145)</f>
        <v>0</v>
      </c>
      <c r="D140" s="354">
        <f t="shared" si="64"/>
        <v>0.49749147232282809</v>
      </c>
      <c r="E140" s="354">
        <f t="shared" si="64"/>
        <v>0.69276170935239845</v>
      </c>
      <c r="F140" s="354">
        <f t="shared" si="64"/>
        <v>0.78333190759239835</v>
      </c>
      <c r="G140" s="354">
        <f t="shared" si="64"/>
        <v>0.78626471196039838</v>
      </c>
      <c r="H140" s="354"/>
      <c r="I140" s="354">
        <f t="shared" si="64"/>
        <v>0.97757620369180187</v>
      </c>
      <c r="J140" s="354">
        <f t="shared" si="64"/>
        <v>0.9033111342483986</v>
      </c>
      <c r="K140" s="354">
        <f t="shared" si="64"/>
        <v>0.95744092346439857</v>
      </c>
      <c r="L140" s="354">
        <f t="shared" si="64"/>
        <v>1.0483612615923985</v>
      </c>
      <c r="M140" s="354"/>
      <c r="N140" s="352">
        <f t="shared" si="53"/>
        <v>0.78418981434257351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5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5">SUM(C135,C132,C127,C118,C111)+C141</f>
        <v>0</v>
      </c>
      <c r="D142" s="360">
        <f t="shared" si="65"/>
        <v>5.8481623210000002</v>
      </c>
      <c r="E142" s="360">
        <f t="shared" si="65"/>
        <v>8.1436228588000006</v>
      </c>
      <c r="F142" s="360">
        <f t="shared" si="65"/>
        <v>9.2083028587999998</v>
      </c>
      <c r="G142" s="360">
        <f t="shared" si="65"/>
        <v>9.2427788587999995</v>
      </c>
      <c r="H142" s="360">
        <f t="shared" si="65"/>
        <v>0</v>
      </c>
      <c r="I142" s="360">
        <f t="shared" si="65"/>
        <v>11.491703151499998</v>
      </c>
      <c r="J142" s="360">
        <f t="shared" si="65"/>
        <v>10.618694858800001</v>
      </c>
      <c r="K142" s="360">
        <f t="shared" si="65"/>
        <v>11.255006858800002</v>
      </c>
      <c r="L142" s="360">
        <f t="shared" si="65"/>
        <v>12.323802858800001</v>
      </c>
      <c r="M142" s="361"/>
      <c r="N142" s="362">
        <f t="shared" si="53"/>
        <v>9.2183878114281921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6">SUM(C144:C144)</f>
        <v>0</v>
      </c>
      <c r="D143" s="354">
        <f t="shared" si="66"/>
        <v>0.12183476563339302</v>
      </c>
      <c r="E143" s="354">
        <f t="shared" si="66"/>
        <v>0.16965609501738041</v>
      </c>
      <c r="F143" s="354">
        <f t="shared" si="66"/>
        <v>0.19183657345738039</v>
      </c>
      <c r="G143" s="354">
        <f t="shared" si="66"/>
        <v>0.19255481196538041</v>
      </c>
      <c r="H143" s="354"/>
      <c r="I143" s="354">
        <f t="shared" si="66"/>
        <v>0.23940665175519946</v>
      </c>
      <c r="J143" s="354">
        <f t="shared" si="66"/>
        <v>0.22121926999338043</v>
      </c>
      <c r="K143" s="354">
        <f t="shared" si="66"/>
        <v>0.23447555788938043</v>
      </c>
      <c r="L143" s="354">
        <f t="shared" si="66"/>
        <v>0.25674178495738043</v>
      </c>
      <c r="M143" s="354"/>
      <c r="N143" s="352">
        <f t="shared" si="53"/>
        <v>0.19204667327548353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7">0.020833*D142</f>
        <v>0.12183476563339302</v>
      </c>
      <c r="E144" s="246">
        <f t="shared" si="67"/>
        <v>0.16965609501738041</v>
      </c>
      <c r="F144" s="246">
        <f t="shared" si="67"/>
        <v>0.19183657345738039</v>
      </c>
      <c r="G144" s="246">
        <f t="shared" si="67"/>
        <v>0.19255481196538041</v>
      </c>
      <c r="H144" s="34"/>
      <c r="I144" s="246">
        <f t="shared" si="67"/>
        <v>0.23940665175519946</v>
      </c>
      <c r="J144" s="246">
        <f t="shared" si="67"/>
        <v>0.22121926999338043</v>
      </c>
      <c r="K144" s="246">
        <f t="shared" si="67"/>
        <v>0.23447555788938043</v>
      </c>
      <c r="L144" s="246">
        <f t="shared" si="67"/>
        <v>0.25674178495738043</v>
      </c>
      <c r="M144" s="39"/>
      <c r="N144" s="246">
        <f t="shared" si="53"/>
        <v>0.19204667327548353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0.37565670668943507</v>
      </c>
      <c r="E145" s="354">
        <f t="shared" ref="E145:L145" si="68">SUM(E146,E147)</f>
        <v>0.52310561433501801</v>
      </c>
      <c r="F145" s="354">
        <f t="shared" si="68"/>
        <v>0.59149533413501798</v>
      </c>
      <c r="G145" s="354">
        <f t="shared" si="68"/>
        <v>0.593709899995018</v>
      </c>
      <c r="H145" s="354"/>
      <c r="I145" s="354">
        <f t="shared" si="68"/>
        <v>0.73816955193660239</v>
      </c>
      <c r="J145" s="354">
        <f t="shared" si="68"/>
        <v>0.68209186425501811</v>
      </c>
      <c r="K145" s="354">
        <f t="shared" si="68"/>
        <v>0.72296536557501812</v>
      </c>
      <c r="L145" s="354">
        <f t="shared" si="68"/>
        <v>0.79161947663501808</v>
      </c>
      <c r="M145" s="354"/>
      <c r="N145" s="352">
        <f t="shared" si="53"/>
        <v>0.59214314106708987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9">D144</f>
        <v>0.12183476563339302</v>
      </c>
      <c r="E146" s="39">
        <f>E144</f>
        <v>0.16965609501738041</v>
      </c>
      <c r="F146" s="39">
        <f t="shared" si="69"/>
        <v>0.19183657345738039</v>
      </c>
      <c r="G146" s="39">
        <f t="shared" si="69"/>
        <v>0.19255481196538041</v>
      </c>
      <c r="H146" s="39"/>
      <c r="I146" s="39">
        <f t="shared" si="69"/>
        <v>0.23940665175519946</v>
      </c>
      <c r="J146" s="39">
        <f t="shared" si="69"/>
        <v>0.22121926999338043</v>
      </c>
      <c r="K146" s="39">
        <f t="shared" si="69"/>
        <v>0.23447555788938043</v>
      </c>
      <c r="L146" s="39">
        <f t="shared" si="69"/>
        <v>0.25674178495738043</v>
      </c>
      <c r="M146" s="39"/>
      <c r="N146" s="39">
        <f t="shared" si="53"/>
        <v>0.19204667327548353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70">0.043402*D142</f>
        <v>0.25382194105604206</v>
      </c>
      <c r="E147" s="246">
        <f t="shared" si="70"/>
        <v>0.35344951931763763</v>
      </c>
      <c r="F147" s="246">
        <f t="shared" si="70"/>
        <v>0.39965876067763761</v>
      </c>
      <c r="G147" s="246">
        <f t="shared" si="70"/>
        <v>0.40115508802963762</v>
      </c>
      <c r="H147" s="34"/>
      <c r="I147" s="246">
        <f t="shared" si="70"/>
        <v>0.49876290018140296</v>
      </c>
      <c r="J147" s="246">
        <f t="shared" si="70"/>
        <v>0.46087259426163768</v>
      </c>
      <c r="K147" s="246">
        <f t="shared" si="70"/>
        <v>0.48848980768563771</v>
      </c>
      <c r="L147" s="246">
        <f t="shared" si="70"/>
        <v>0.53487769167763766</v>
      </c>
      <c r="M147" s="39"/>
      <c r="N147" s="246">
        <f t="shared" si="53"/>
        <v>0.40009646779160635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2.1999999999999999E-2</v>
      </c>
      <c r="E148" s="509">
        <v>2.1999999999999999E-2</v>
      </c>
      <c r="F148" s="509">
        <v>2.1999999999999999E-2</v>
      </c>
      <c r="G148" s="509">
        <v>2.1999999999999999E-2</v>
      </c>
      <c r="H148" s="509">
        <v>0</v>
      </c>
      <c r="I148" s="509">
        <v>2.1999999999999999E-2</v>
      </c>
      <c r="J148" s="509">
        <v>2.1999999999999999E-2</v>
      </c>
      <c r="K148" s="509">
        <v>2.1999999999999999E-2</v>
      </c>
      <c r="L148" s="509">
        <v>2.1999999999999999E-2</v>
      </c>
      <c r="M148" s="367"/>
      <c r="N148" s="368">
        <f t="shared" si="53"/>
        <v>2.2000000000000002E-2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71">SUM(D140,D142,D148)</f>
        <v>6.3676537933228285</v>
      </c>
      <c r="E149" s="340">
        <f t="shared" si="71"/>
        <v>8.8583845681523989</v>
      </c>
      <c r="F149" s="340">
        <f t="shared" si="71"/>
        <v>10.013634766392398</v>
      </c>
      <c r="G149" s="340">
        <f t="shared" si="71"/>
        <v>10.051043570760399</v>
      </c>
      <c r="H149" s="340">
        <f t="shared" si="71"/>
        <v>0</v>
      </c>
      <c r="I149" s="340">
        <f t="shared" si="71"/>
        <v>12.4912793551918</v>
      </c>
      <c r="J149" s="340">
        <f t="shared" si="71"/>
        <v>11.544005993048399</v>
      </c>
      <c r="K149" s="340">
        <f t="shared" si="71"/>
        <v>12.2344477822644</v>
      </c>
      <c r="L149" s="340">
        <f t="shared" si="71"/>
        <v>13.3941641203924</v>
      </c>
      <c r="M149" s="369"/>
      <c r="N149" s="467">
        <f t="shared" si="53"/>
        <v>10.024577625770766</v>
      </c>
      <c r="O149" t="s">
        <v>422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0.34275016562729349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21</v>
      </c>
      <c r="E155" s="1">
        <v>142</v>
      </c>
      <c r="F155" s="1">
        <v>0</v>
      </c>
      <c r="G155" s="1">
        <v>71</v>
      </c>
      <c r="H155" s="1">
        <v>0</v>
      </c>
      <c r="I155" s="1">
        <v>0</v>
      </c>
      <c r="J155" s="1">
        <v>54</v>
      </c>
      <c r="K155" s="1">
        <v>11</v>
      </c>
      <c r="L155" s="1">
        <v>62</v>
      </c>
      <c r="N155" s="1">
        <f>SUM(C155:L155)</f>
        <v>362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5320.5</v>
      </c>
      <c r="D157" s="505">
        <v>174586.61</v>
      </c>
      <c r="E157" s="505">
        <v>890718.81</v>
      </c>
      <c r="F157" s="504">
        <v>0</v>
      </c>
      <c r="G157" s="505">
        <v>328366.84999999998</v>
      </c>
      <c r="H157" s="504">
        <v>0</v>
      </c>
      <c r="I157" s="502">
        <v>0</v>
      </c>
      <c r="J157" s="505">
        <v>280529.65999999997</v>
      </c>
      <c r="K157" s="505">
        <v>64296.58</v>
      </c>
      <c r="L157" s="505">
        <v>289664.63</v>
      </c>
      <c r="M157" s="342"/>
      <c r="N157" s="344">
        <f>SUM(C157:L157)</f>
        <v>2033483.6400000001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1.3155680000000001</v>
      </c>
      <c r="D159" s="354">
        <f>SUM(D160:D164)</f>
        <v>1.7796480000000001</v>
      </c>
      <c r="E159" s="354">
        <f t="shared" ref="E159:G159" si="72">SUM(E160:E164)</f>
        <v>2.1533119999999997</v>
      </c>
      <c r="F159" s="354">
        <f t="shared" si="72"/>
        <v>0</v>
      </c>
      <c r="G159" s="354">
        <f t="shared" si="72"/>
        <v>3.304268</v>
      </c>
      <c r="H159" s="354"/>
      <c r="I159" s="354"/>
      <c r="J159" s="354">
        <f>SUM(J160:J164)</f>
        <v>4.5528839999999997</v>
      </c>
      <c r="K159" s="354">
        <f>SUM(K160:K164)</f>
        <v>4.9650119999999998</v>
      </c>
      <c r="L159" s="354">
        <f t="shared" ref="L159" si="73">SUM(L160:L164)</f>
        <v>6.7485160000000004</v>
      </c>
      <c r="M159" s="354"/>
      <c r="N159" s="352">
        <f>(C159*$C$157+D159*$D$157+E159*$E$157+F159*$F$157+G159*$G$157+H159*$H$157+I159*$I$157+J159*$J$157+K159*$K$157+L159*$L$157)/$N$157</f>
        <v>3.3794068044527172</v>
      </c>
    </row>
    <row r="160" spans="1:16" x14ac:dyDescent="0.3">
      <c r="A160" s="2" t="s">
        <v>3</v>
      </c>
      <c r="B160" t="s">
        <v>30</v>
      </c>
      <c r="C160" s="34">
        <v>0.92920000000000003</v>
      </c>
      <c r="D160" s="34">
        <v>1.2586999999999999</v>
      </c>
      <c r="E160" s="34">
        <v>1.4502999999999999</v>
      </c>
      <c r="F160" s="34">
        <v>0</v>
      </c>
      <c r="G160" s="34">
        <v>2.1791999999999998</v>
      </c>
      <c r="H160" s="34">
        <v>0</v>
      </c>
      <c r="I160" s="34"/>
      <c r="J160" s="34">
        <v>3.0346000000000002</v>
      </c>
      <c r="K160" s="34">
        <v>3.3302999999999998</v>
      </c>
      <c r="L160" s="34">
        <v>4.2704000000000004</v>
      </c>
      <c r="M160" s="34"/>
      <c r="N160" s="89">
        <f t="shared" ref="N160:N197" si="74">(C160*$C$157+D160*$D$157+E160*$E$157+F160*$F$157+G160*$G$157+H160*$H$157+I160*$I$157+J160*$J$157+K160*$K$157+L160*$L$157)/$N$157</f>
        <v>2.2299114965252431</v>
      </c>
    </row>
    <row r="161" spans="1:14" x14ac:dyDescent="0.3">
      <c r="A161" s="2" t="s">
        <v>4</v>
      </c>
      <c r="B161" t="s">
        <v>31</v>
      </c>
      <c r="C161" s="39">
        <f>C160*0.04</f>
        <v>3.7168E-2</v>
      </c>
      <c r="D161" s="39">
        <f t="shared" ref="D161:L161" si="75">D160*0.04</f>
        <v>5.0347999999999997E-2</v>
      </c>
      <c r="E161" s="39">
        <f t="shared" si="75"/>
        <v>5.8012000000000001E-2</v>
      </c>
      <c r="F161" s="39">
        <f t="shared" si="75"/>
        <v>0</v>
      </c>
      <c r="G161" s="39">
        <f t="shared" si="75"/>
        <v>8.7167999999999995E-2</v>
      </c>
      <c r="H161" s="39"/>
      <c r="I161" s="39"/>
      <c r="J161" s="39">
        <f t="shared" si="75"/>
        <v>0.12138400000000001</v>
      </c>
      <c r="K161" s="39">
        <f t="shared" si="75"/>
        <v>0.133212</v>
      </c>
      <c r="L161" s="39">
        <f t="shared" si="75"/>
        <v>0.17081600000000002</v>
      </c>
      <c r="M161" s="34"/>
      <c r="N161" s="89">
        <f t="shared" si="74"/>
        <v>8.9196459861009755E-2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0.03</v>
      </c>
      <c r="E162" s="34">
        <v>4.4400000000000002E-2</v>
      </c>
      <c r="F162" s="34">
        <v>0</v>
      </c>
      <c r="G162" s="34">
        <v>3.3599999999999998E-2</v>
      </c>
      <c r="H162" s="34">
        <v>0</v>
      </c>
      <c r="I162" s="34">
        <v>0</v>
      </c>
      <c r="J162" s="34">
        <v>8.14E-2</v>
      </c>
      <c r="K162" s="34">
        <v>0.16650000000000001</v>
      </c>
      <c r="L162" s="34">
        <v>7.5800000000000006E-2</v>
      </c>
      <c r="M162" s="34"/>
      <c r="N162" s="89">
        <f t="shared" si="74"/>
        <v>5.4741386300014683E-2</v>
      </c>
    </row>
    <row r="163" spans="1:14" x14ac:dyDescent="0.3">
      <c r="A163" s="2" t="s">
        <v>5</v>
      </c>
      <c r="B163" t="s">
        <v>32</v>
      </c>
      <c r="C163" s="34">
        <v>0.112</v>
      </c>
      <c r="D163" s="34">
        <v>0.1648</v>
      </c>
      <c r="E163" s="34">
        <v>0.21440000000000001</v>
      </c>
      <c r="F163" s="34">
        <v>0</v>
      </c>
      <c r="G163" s="34">
        <v>0.24990000000000001</v>
      </c>
      <c r="H163" s="34">
        <v>0</v>
      </c>
      <c r="I163" s="34">
        <v>0</v>
      </c>
      <c r="J163" s="34">
        <v>0.2969</v>
      </c>
      <c r="K163" s="34">
        <v>0.2969</v>
      </c>
      <c r="L163" s="34">
        <v>0.35039999999999999</v>
      </c>
      <c r="M163" s="34"/>
      <c r="N163" s="89">
        <f t="shared" si="74"/>
        <v>0.24896888524512545</v>
      </c>
    </row>
    <row r="164" spans="1:14" x14ac:dyDescent="0.3">
      <c r="A164" s="2" t="s">
        <v>6</v>
      </c>
      <c r="B164" t="s">
        <v>33</v>
      </c>
      <c r="C164" s="34">
        <v>0.23719999999999999</v>
      </c>
      <c r="D164" s="34">
        <v>0.27579999999999999</v>
      </c>
      <c r="E164" s="34">
        <v>0.38619999999999999</v>
      </c>
      <c r="F164" s="34">
        <v>0</v>
      </c>
      <c r="G164" s="34">
        <v>0.75439999999999996</v>
      </c>
      <c r="H164" s="34">
        <v>0</v>
      </c>
      <c r="I164" s="34">
        <v>0</v>
      </c>
      <c r="J164" s="34">
        <v>1.0185999999999999</v>
      </c>
      <c r="K164" s="34">
        <v>1.0381</v>
      </c>
      <c r="L164" s="34">
        <v>1.8811</v>
      </c>
      <c r="M164" s="34"/>
      <c r="N164" s="89">
        <f t="shared" si="74"/>
        <v>0.75658857652132372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6">SUM(C167:C169,C173:C174)</f>
        <v>3.6813526978000004</v>
      </c>
      <c r="D166" s="354">
        <f t="shared" si="76"/>
        <v>3.6813526978000004</v>
      </c>
      <c r="E166" s="354">
        <f t="shared" si="76"/>
        <v>5.4911007245000008</v>
      </c>
      <c r="F166" s="354">
        <f t="shared" si="76"/>
        <v>0</v>
      </c>
      <c r="G166" s="354">
        <f t="shared" si="76"/>
        <v>5.4911007245000008</v>
      </c>
      <c r="H166" s="354"/>
      <c r="I166" s="354"/>
      <c r="J166" s="354">
        <f>SUM(J167:J169,J173:J174)</f>
        <v>5.4911007245000008</v>
      </c>
      <c r="K166" s="354">
        <f>SUM(K167:K169,K173:K174)</f>
        <v>5.4911007245000008</v>
      </c>
      <c r="L166" s="354">
        <f>SUM(L167:L169,L173:L174)</f>
        <v>5.4911007245000008</v>
      </c>
      <c r="M166" s="351"/>
      <c r="N166" s="352">
        <f t="shared" si="74"/>
        <v>5.330988033693302</v>
      </c>
    </row>
    <row r="167" spans="1:14" x14ac:dyDescent="0.3">
      <c r="A167" s="2" t="s">
        <v>115</v>
      </c>
      <c r="B167" t="s">
        <v>114</v>
      </c>
      <c r="C167" s="34">
        <v>2.0346000000000002</v>
      </c>
      <c r="D167" s="34">
        <v>2.0346000000000002</v>
      </c>
      <c r="E167" s="34">
        <v>2.9464999999999999</v>
      </c>
      <c r="F167" s="34">
        <v>0</v>
      </c>
      <c r="G167" s="34">
        <v>2.9464999999999999</v>
      </c>
      <c r="H167" s="34">
        <v>0</v>
      </c>
      <c r="I167" s="34">
        <v>0</v>
      </c>
      <c r="J167" s="34">
        <v>2.9464999999999999</v>
      </c>
      <c r="K167" s="34">
        <v>2.9464999999999999</v>
      </c>
      <c r="L167" s="34">
        <v>2.9464999999999999</v>
      </c>
      <c r="M167" s="39"/>
      <c r="N167" s="89">
        <f t="shared" si="74"/>
        <v>2.8658220489302777</v>
      </c>
    </row>
    <row r="168" spans="1:14" x14ac:dyDescent="0.3">
      <c r="A168" s="2" t="s">
        <v>116</v>
      </c>
      <c r="B168" t="s">
        <v>117</v>
      </c>
      <c r="C168" s="39">
        <f>C167*0.423893</f>
        <v>0.86245269780000011</v>
      </c>
      <c r="D168" s="39">
        <f>D167*0.423893</f>
        <v>0.86245269780000011</v>
      </c>
      <c r="E168" s="39">
        <f t="shared" ref="E168:G168" si="77">E167*0.423893</f>
        <v>1.2490007245000001</v>
      </c>
      <c r="F168" s="39">
        <f t="shared" si="77"/>
        <v>0</v>
      </c>
      <c r="G168" s="39">
        <f t="shared" si="77"/>
        <v>1.2490007245000001</v>
      </c>
      <c r="H168" s="39"/>
      <c r="I168" s="39"/>
      <c r="J168" s="39">
        <f t="shared" ref="J168:L168" si="78">J167*0.423893</f>
        <v>1.2490007245000001</v>
      </c>
      <c r="K168" s="39">
        <f t="shared" si="78"/>
        <v>1.2490007245000001</v>
      </c>
      <c r="L168" s="39">
        <f t="shared" si="78"/>
        <v>1.2490007245000001</v>
      </c>
      <c r="M168" s="39"/>
      <c r="N168" s="89">
        <f t="shared" si="74"/>
        <v>1.2148019057872024</v>
      </c>
    </row>
    <row r="169" spans="1:14" x14ac:dyDescent="0.3">
      <c r="A169" s="280" t="s">
        <v>8</v>
      </c>
      <c r="B169" s="1" t="s">
        <v>35</v>
      </c>
      <c r="C169" s="43">
        <f t="shared" ref="C169:E169" si="79">SUM(C170:C172)</f>
        <v>0.54139999999999988</v>
      </c>
      <c r="D169" s="43">
        <f t="shared" si="79"/>
        <v>0.54139999999999988</v>
      </c>
      <c r="E169" s="43">
        <f t="shared" si="79"/>
        <v>0.93310000000000004</v>
      </c>
      <c r="F169" s="43">
        <f t="shared" ref="F169:G169" si="80">SUM(F170:F172)</f>
        <v>0</v>
      </c>
      <c r="G169" s="43">
        <f t="shared" si="80"/>
        <v>0.93310000000000004</v>
      </c>
      <c r="H169" s="43"/>
      <c r="I169" s="43"/>
      <c r="J169" s="43">
        <f t="shared" ref="J169:L169" si="81">SUM(J170:J172)</f>
        <v>0.93310000000000004</v>
      </c>
      <c r="K169" s="43">
        <f t="shared" si="81"/>
        <v>0.93310000000000004</v>
      </c>
      <c r="L169" s="43">
        <f t="shared" si="81"/>
        <v>0.93310000000000004</v>
      </c>
      <c r="M169" s="43"/>
      <c r="N169" s="75">
        <f t="shared" si="74"/>
        <v>0.89844537401687663</v>
      </c>
    </row>
    <row r="170" spans="1:14" x14ac:dyDescent="0.3">
      <c r="A170" s="2" t="s">
        <v>9</v>
      </c>
      <c r="B170" t="s">
        <v>108</v>
      </c>
      <c r="C170" s="34">
        <v>0.48359999999999997</v>
      </c>
      <c r="D170" s="34">
        <v>0.48359999999999997</v>
      </c>
      <c r="E170" s="34">
        <v>0.83350000000000002</v>
      </c>
      <c r="F170" s="34">
        <v>0</v>
      </c>
      <c r="G170" s="34">
        <v>0.83350000000000002</v>
      </c>
      <c r="H170" s="34">
        <v>0</v>
      </c>
      <c r="I170" s="34">
        <v>0</v>
      </c>
      <c r="J170" s="34">
        <v>0.83350000000000002</v>
      </c>
      <c r="K170" s="34">
        <v>0.83350000000000002</v>
      </c>
      <c r="L170" s="34">
        <v>0.83350000000000002</v>
      </c>
      <c r="M170" s="39"/>
      <c r="N170" s="89">
        <f t="shared" si="74"/>
        <v>0.80254351893925224</v>
      </c>
    </row>
    <row r="171" spans="1:14" x14ac:dyDescent="0.3">
      <c r="A171" s="2" t="s">
        <v>10</v>
      </c>
      <c r="B171" t="s">
        <v>109</v>
      </c>
      <c r="C171" s="34">
        <v>5.1299999999999998E-2</v>
      </c>
      <c r="D171" s="34">
        <v>5.1299999999999998E-2</v>
      </c>
      <c r="E171" s="34">
        <v>8.8400000000000006E-2</v>
      </c>
      <c r="F171" s="34">
        <v>0</v>
      </c>
      <c r="G171" s="34">
        <v>8.8400000000000006E-2</v>
      </c>
      <c r="H171" s="34">
        <v>0</v>
      </c>
      <c r="I171" s="34">
        <v>0</v>
      </c>
      <c r="J171" s="34">
        <v>8.8400000000000006E-2</v>
      </c>
      <c r="K171" s="34">
        <v>8.8400000000000006E-2</v>
      </c>
      <c r="L171" s="34">
        <v>8.8400000000000006E-2</v>
      </c>
      <c r="M171" s="39"/>
      <c r="N171" s="89">
        <f t="shared" si="74"/>
        <v>8.5117675200475182E-2</v>
      </c>
    </row>
    <row r="172" spans="1:14" x14ac:dyDescent="0.3">
      <c r="A172" s="2" t="s">
        <v>11</v>
      </c>
      <c r="B172" t="s">
        <v>110</v>
      </c>
      <c r="C172" s="34">
        <v>6.4999999999999997E-3</v>
      </c>
      <c r="D172" s="34">
        <v>6.4999999999999997E-3</v>
      </c>
      <c r="E172" s="34">
        <v>1.12E-2</v>
      </c>
      <c r="F172" s="34">
        <v>0</v>
      </c>
      <c r="G172" s="34">
        <v>1.12E-2</v>
      </c>
      <c r="H172" s="34">
        <v>0</v>
      </c>
      <c r="I172" s="34">
        <v>0</v>
      </c>
      <c r="J172" s="34">
        <v>1.12E-2</v>
      </c>
      <c r="K172" s="34">
        <v>1.12E-2</v>
      </c>
      <c r="L172" s="34">
        <v>1.12E-2</v>
      </c>
      <c r="M172" s="39"/>
      <c r="N172" s="89">
        <f t="shared" si="74"/>
        <v>1.0784179877149146E-2</v>
      </c>
    </row>
    <row r="173" spans="1:14" x14ac:dyDescent="0.3">
      <c r="A173" s="595" t="s">
        <v>14</v>
      </c>
      <c r="B173" t="s">
        <v>118</v>
      </c>
      <c r="C173" s="34">
        <v>0.182</v>
      </c>
      <c r="D173" s="34">
        <v>0.182</v>
      </c>
      <c r="E173" s="34">
        <v>0.2742</v>
      </c>
      <c r="F173" s="34">
        <v>0</v>
      </c>
      <c r="G173" s="34">
        <v>0.2742</v>
      </c>
      <c r="H173" s="34">
        <v>0</v>
      </c>
      <c r="I173" s="34">
        <v>0</v>
      </c>
      <c r="J173" s="34">
        <v>0.2742</v>
      </c>
      <c r="K173" s="34">
        <v>0.2742</v>
      </c>
      <c r="L173" s="34">
        <v>0.2742</v>
      </c>
      <c r="M173" s="39"/>
      <c r="N173" s="89">
        <f t="shared" si="74"/>
        <v>0.26604284780279819</v>
      </c>
    </row>
    <row r="174" spans="1:14" x14ac:dyDescent="0.3">
      <c r="A174" s="595"/>
      <c r="B174" t="s">
        <v>117</v>
      </c>
      <c r="C174" s="34">
        <v>6.0900000000000003E-2</v>
      </c>
      <c r="D174" s="34">
        <v>6.0900000000000003E-2</v>
      </c>
      <c r="E174" s="34">
        <v>8.8300000000000003E-2</v>
      </c>
      <c r="F174" s="34">
        <v>0</v>
      </c>
      <c r="G174" s="34">
        <v>8.8300000000000003E-2</v>
      </c>
      <c r="H174" s="34">
        <v>0</v>
      </c>
      <c r="I174" s="34">
        <v>0</v>
      </c>
      <c r="J174" s="34">
        <v>8.8300000000000003E-2</v>
      </c>
      <c r="K174" s="34">
        <v>8.8300000000000003E-2</v>
      </c>
      <c r="L174" s="34">
        <v>8.8300000000000003E-2</v>
      </c>
      <c r="M174" s="39"/>
      <c r="N174" s="89">
        <f t="shared" si="74"/>
        <v>8.5875857156146082E-2</v>
      </c>
    </row>
    <row r="175" spans="1:14" x14ac:dyDescent="0.3">
      <c r="A175" s="349">
        <v>6</v>
      </c>
      <c r="B175" s="350" t="s">
        <v>42</v>
      </c>
      <c r="C175" s="354">
        <f>SUM(C176:C177)</f>
        <v>0.41500000000000004</v>
      </c>
      <c r="D175" s="354">
        <f>SUM(D176:D177)</f>
        <v>0.41500000000000004</v>
      </c>
      <c r="E175" s="354">
        <f t="shared" ref="E175:G175" si="82">SUM(E176:E177)</f>
        <v>0.51770000000000005</v>
      </c>
      <c r="F175" s="354">
        <f t="shared" si="82"/>
        <v>0</v>
      </c>
      <c r="G175" s="354">
        <f t="shared" si="82"/>
        <v>0.51770000000000005</v>
      </c>
      <c r="H175" s="354"/>
      <c r="I175" s="354"/>
      <c r="J175" s="354">
        <f t="shared" ref="J175:L175" si="83">SUM(J176:J177)</f>
        <v>0.51770000000000005</v>
      </c>
      <c r="K175" s="354">
        <f t="shared" si="83"/>
        <v>0.51770000000000005</v>
      </c>
      <c r="L175" s="354">
        <f t="shared" si="83"/>
        <v>0.51770000000000005</v>
      </c>
      <c r="M175" s="354"/>
      <c r="N175" s="352">
        <f t="shared" si="74"/>
        <v>0.50861388795387608</v>
      </c>
    </row>
    <row r="176" spans="1:14" x14ac:dyDescent="0.3">
      <c r="A176" s="2" t="s">
        <v>15</v>
      </c>
      <c r="B176" t="s">
        <v>43</v>
      </c>
      <c r="C176" s="34">
        <v>0.20910000000000001</v>
      </c>
      <c r="D176" s="34">
        <v>0.20910000000000001</v>
      </c>
      <c r="E176" s="34">
        <v>0.31180000000000002</v>
      </c>
      <c r="F176" s="34">
        <v>0</v>
      </c>
      <c r="G176" s="34">
        <v>0.31180000000000002</v>
      </c>
      <c r="H176" s="34">
        <v>0</v>
      </c>
      <c r="I176" s="34">
        <v>0</v>
      </c>
      <c r="J176" s="34">
        <v>0.31180000000000002</v>
      </c>
      <c r="K176" s="34">
        <v>0.31180000000000002</v>
      </c>
      <c r="L176" s="34">
        <v>0.31180000000000002</v>
      </c>
      <c r="M176" s="39"/>
      <c r="N176" s="89">
        <f t="shared" si="74"/>
        <v>0.30271388795387605</v>
      </c>
    </row>
    <row r="177" spans="1:16" x14ac:dyDescent="0.3">
      <c r="A177" s="2" t="s">
        <v>16</v>
      </c>
      <c r="B177" t="s">
        <v>44</v>
      </c>
      <c r="C177" s="34">
        <v>0.2059</v>
      </c>
      <c r="D177" s="34">
        <v>0.2059</v>
      </c>
      <c r="E177" s="34">
        <v>0.2059</v>
      </c>
      <c r="F177" s="34">
        <v>0</v>
      </c>
      <c r="G177" s="34">
        <v>0.2059</v>
      </c>
      <c r="H177" s="34">
        <v>0</v>
      </c>
      <c r="I177" s="34">
        <v>0</v>
      </c>
      <c r="J177" s="34">
        <v>0.2059</v>
      </c>
      <c r="K177" s="34">
        <v>0.2059</v>
      </c>
      <c r="L177" s="34">
        <v>0.2059</v>
      </c>
      <c r="M177" s="39"/>
      <c r="N177" s="89">
        <f t="shared" si="74"/>
        <v>0.2059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</v>
      </c>
      <c r="D180" s="354">
        <f>SUM(D181:D182)</f>
        <v>0</v>
      </c>
      <c r="E180" s="354">
        <f t="shared" ref="E180:L180" si="84">SUM(E181:E182)</f>
        <v>0</v>
      </c>
      <c r="F180" s="354">
        <f t="shared" si="84"/>
        <v>0</v>
      </c>
      <c r="G180" s="354">
        <f t="shared" si="84"/>
        <v>0</v>
      </c>
      <c r="H180" s="354"/>
      <c r="I180" s="354"/>
      <c r="J180" s="354">
        <f t="shared" si="84"/>
        <v>0</v>
      </c>
      <c r="K180" s="354">
        <f t="shared" si="84"/>
        <v>0</v>
      </c>
      <c r="L180" s="354">
        <f t="shared" si="84"/>
        <v>0</v>
      </c>
      <c r="M180" s="354"/>
      <c r="N180" s="352">
        <f t="shared" si="74"/>
        <v>0</v>
      </c>
    </row>
    <row r="181" spans="1:16" x14ac:dyDescent="0.3">
      <c r="A181" s="2" t="s">
        <v>17</v>
      </c>
      <c r="B181" t="s">
        <v>46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9"/>
      <c r="N181" s="89">
        <f t="shared" si="74"/>
        <v>0</v>
      </c>
    </row>
    <row r="182" spans="1:16" x14ac:dyDescent="0.3">
      <c r="A182" s="2" t="s">
        <v>18</v>
      </c>
      <c r="B182" t="s">
        <v>48</v>
      </c>
      <c r="C182" s="34">
        <v>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9"/>
      <c r="N182" s="89">
        <f t="shared" si="74"/>
        <v>0</v>
      </c>
    </row>
    <row r="183" spans="1:16" x14ac:dyDescent="0.3">
      <c r="A183" s="349">
        <v>8</v>
      </c>
      <c r="B183" s="350" t="s">
        <v>49</v>
      </c>
      <c r="C183" s="354">
        <f>SUM(C184:C187)</f>
        <v>0</v>
      </c>
      <c r="D183" s="354">
        <f>SUM(D184:D187)</f>
        <v>0</v>
      </c>
      <c r="E183" s="354">
        <f t="shared" ref="E183:L183" si="85">SUM(E184:E187)</f>
        <v>0</v>
      </c>
      <c r="F183" s="354">
        <f t="shared" si="85"/>
        <v>0</v>
      </c>
      <c r="G183" s="354">
        <f t="shared" si="85"/>
        <v>0</v>
      </c>
      <c r="H183" s="354"/>
      <c r="I183" s="354"/>
      <c r="J183" s="354">
        <f t="shared" si="85"/>
        <v>0</v>
      </c>
      <c r="K183" s="354">
        <f t="shared" si="85"/>
        <v>0</v>
      </c>
      <c r="L183" s="354">
        <f t="shared" si="85"/>
        <v>0</v>
      </c>
      <c r="M183" s="354"/>
      <c r="N183" s="352">
        <f t="shared" si="74"/>
        <v>0</v>
      </c>
    </row>
    <row r="184" spans="1:16" x14ac:dyDescent="0.3">
      <c r="A184" s="2" t="s">
        <v>19</v>
      </c>
      <c r="B184" t="s">
        <v>46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9"/>
      <c r="N184" s="89">
        <f t="shared" si="74"/>
        <v>0</v>
      </c>
    </row>
    <row r="185" spans="1:16" x14ac:dyDescent="0.3">
      <c r="A185" s="2" t="s">
        <v>19</v>
      </c>
      <c r="B185" t="s">
        <v>47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9"/>
      <c r="N185" s="89">
        <f t="shared" si="74"/>
        <v>0</v>
      </c>
    </row>
    <row r="186" spans="1:16" x14ac:dyDescent="0.3">
      <c r="A186" s="2" t="s">
        <v>20</v>
      </c>
      <c r="B186" t="s">
        <v>50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9"/>
      <c r="N186" s="89">
        <f t="shared" si="74"/>
        <v>0</v>
      </c>
    </row>
    <row r="187" spans="1:16" x14ac:dyDescent="0.3">
      <c r="A187" s="2" t="s">
        <v>20</v>
      </c>
      <c r="B187" t="s">
        <v>47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9"/>
      <c r="N187" s="89">
        <f t="shared" si="74"/>
        <v>0</v>
      </c>
    </row>
    <row r="188" spans="1:16" x14ac:dyDescent="0.3">
      <c r="A188" s="349">
        <v>9</v>
      </c>
      <c r="B188" s="350" t="s">
        <v>51</v>
      </c>
      <c r="C188" s="354">
        <f t="shared" ref="C188:G188" si="86">SUM(C191,C193)</f>
        <v>0.46038126992045042</v>
      </c>
      <c r="D188" s="354">
        <f t="shared" si="86"/>
        <v>0.49985962736045048</v>
      </c>
      <c r="E188" s="354">
        <f t="shared" si="86"/>
        <v>0.69433460524776613</v>
      </c>
      <c r="F188" s="354">
        <f t="shared" si="86"/>
        <v>0</v>
      </c>
      <c r="G188" s="354">
        <f t="shared" si="86"/>
        <v>0.79224413025576612</v>
      </c>
      <c r="H188" s="354"/>
      <c r="I188" s="354"/>
      <c r="J188" s="354">
        <f>SUM(J191,J193)</f>
        <v>0.89846139614376608</v>
      </c>
      <c r="K188" s="354">
        <f>SUM(K191,K193)</f>
        <v>0.93352030084776605</v>
      </c>
      <c r="L188" s="354">
        <f>SUM(L191,L193)</f>
        <v>1.0852394191197661</v>
      </c>
      <c r="M188" s="354"/>
      <c r="N188" s="352">
        <f t="shared" si="74"/>
        <v>0.78424263431186592</v>
      </c>
      <c r="O188" s="39"/>
    </row>
    <row r="189" spans="1:16" x14ac:dyDescent="0.3">
      <c r="A189" s="345"/>
      <c r="B189" s="286" t="s">
        <v>238</v>
      </c>
      <c r="C189" s="507">
        <v>0</v>
      </c>
      <c r="D189" s="507">
        <v>0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0</v>
      </c>
      <c r="K189" s="507">
        <v>0</v>
      </c>
      <c r="L189" s="507">
        <v>0</v>
      </c>
      <c r="M189" s="268"/>
      <c r="N189" s="357">
        <f t="shared" si="74"/>
        <v>0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7">SUM(C183,C180,C175,C166,C159)+C189</f>
        <v>5.4119206978000003</v>
      </c>
      <c r="D190" s="360">
        <f t="shared" si="87"/>
        <v>5.8760006978000003</v>
      </c>
      <c r="E190" s="360">
        <f t="shared" si="87"/>
        <v>8.1621127245</v>
      </c>
      <c r="F190" s="360">
        <f t="shared" si="87"/>
        <v>0</v>
      </c>
      <c r="G190" s="360">
        <f t="shared" si="87"/>
        <v>9.3130687245000008</v>
      </c>
      <c r="H190" s="360">
        <f t="shared" si="87"/>
        <v>0</v>
      </c>
      <c r="I190" s="360">
        <f t="shared" si="87"/>
        <v>0</v>
      </c>
      <c r="J190" s="360">
        <f t="shared" si="87"/>
        <v>10.561684724500001</v>
      </c>
      <c r="K190" s="360">
        <f t="shared" si="87"/>
        <v>10.9738127245</v>
      </c>
      <c r="L190" s="360">
        <f t="shared" si="87"/>
        <v>12.757316724500001</v>
      </c>
      <c r="M190" s="361"/>
      <c r="N190" s="362">
        <f t="shared" si="74"/>
        <v>9.2190087260998954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8">SUM(C192:C192)</f>
        <v>0.1127465438972674</v>
      </c>
      <c r="D191" s="354">
        <f t="shared" si="88"/>
        <v>0.12241472253726741</v>
      </c>
      <c r="E191" s="354">
        <f t="shared" si="88"/>
        <v>0.17004129438950852</v>
      </c>
      <c r="F191" s="354">
        <f t="shared" si="88"/>
        <v>0</v>
      </c>
      <c r="G191" s="354">
        <f t="shared" si="88"/>
        <v>0.19401916073750852</v>
      </c>
      <c r="H191" s="354"/>
      <c r="I191" s="354"/>
      <c r="J191" s="354">
        <f>SUM(J192:J192)</f>
        <v>0.22003157786550853</v>
      </c>
      <c r="K191" s="354">
        <f>SUM(K192:K192)</f>
        <v>0.22861744048950852</v>
      </c>
      <c r="L191" s="354">
        <f>SUM(L192:L192)</f>
        <v>0.26577317932150851</v>
      </c>
      <c r="M191" s="354"/>
      <c r="N191" s="352">
        <f t="shared" si="74"/>
        <v>0.19205960879083911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9">0.020833*C190</f>
        <v>0.1127465438972674</v>
      </c>
      <c r="D192" s="246">
        <f t="shared" si="89"/>
        <v>0.12241472253726741</v>
      </c>
      <c r="E192" s="246">
        <f t="shared" si="89"/>
        <v>0.17004129438950852</v>
      </c>
      <c r="F192" s="246">
        <f t="shared" si="89"/>
        <v>0</v>
      </c>
      <c r="G192" s="246">
        <f t="shared" si="89"/>
        <v>0.19401916073750852</v>
      </c>
      <c r="H192" s="34"/>
      <c r="I192" s="39"/>
      <c r="J192" s="246">
        <f>0.020833*J190</f>
        <v>0.22003157786550853</v>
      </c>
      <c r="K192" s="246">
        <f t="shared" ref="K192:L192" si="90">0.020833*K190</f>
        <v>0.22861744048950852</v>
      </c>
      <c r="L192" s="246">
        <f t="shared" si="90"/>
        <v>0.26577317932150851</v>
      </c>
      <c r="M192" s="39"/>
      <c r="N192" s="246">
        <f t="shared" si="74"/>
        <v>0.19205960879083911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0.34763472602318302</v>
      </c>
      <c r="D193" s="354">
        <f>SUM(D194,D195)</f>
        <v>0.37744490482318305</v>
      </c>
      <c r="E193" s="354">
        <f t="shared" ref="E193:L193" si="91">SUM(E194,E195)</f>
        <v>0.52429331085825759</v>
      </c>
      <c r="F193" s="354">
        <f t="shared" si="91"/>
        <v>0</v>
      </c>
      <c r="G193" s="354">
        <f t="shared" si="91"/>
        <v>0.59822496951825754</v>
      </c>
      <c r="H193" s="354"/>
      <c r="I193" s="354"/>
      <c r="J193" s="354">
        <f t="shared" si="91"/>
        <v>0.67842981827825755</v>
      </c>
      <c r="K193" s="354">
        <f t="shared" si="91"/>
        <v>0.70490286035825755</v>
      </c>
      <c r="L193" s="354">
        <f t="shared" si="91"/>
        <v>0.8194662397982575</v>
      </c>
      <c r="M193" s="354"/>
      <c r="N193" s="352">
        <f t="shared" si="74"/>
        <v>0.59218302552102675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0.1127465438972674</v>
      </c>
      <c r="D194" s="39">
        <f t="shared" ref="D194:L194" si="92">D192</f>
        <v>0.12241472253726741</v>
      </c>
      <c r="E194" s="39">
        <f t="shared" si="92"/>
        <v>0.17004129438950852</v>
      </c>
      <c r="F194" s="39">
        <f t="shared" si="92"/>
        <v>0</v>
      </c>
      <c r="G194" s="39">
        <f>G192</f>
        <v>0.19401916073750852</v>
      </c>
      <c r="H194" s="39"/>
      <c r="I194" s="39"/>
      <c r="J194" s="39">
        <f t="shared" si="92"/>
        <v>0.22003157786550853</v>
      </c>
      <c r="K194" s="39">
        <f t="shared" si="92"/>
        <v>0.22861744048950852</v>
      </c>
      <c r="L194" s="39">
        <f t="shared" si="92"/>
        <v>0.26577317932150851</v>
      </c>
      <c r="M194" s="39"/>
      <c r="N194" s="246">
        <f t="shared" si="74"/>
        <v>0.19205960879083911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0.23488818212591564</v>
      </c>
      <c r="D195" s="246">
        <f t="shared" ref="D195:G195" si="93">0.043402*D190</f>
        <v>0.25503018228591562</v>
      </c>
      <c r="E195" s="246">
        <f t="shared" si="93"/>
        <v>0.35425201646874904</v>
      </c>
      <c r="F195" s="246">
        <f t="shared" si="93"/>
        <v>0</v>
      </c>
      <c r="G195" s="246">
        <f t="shared" si="93"/>
        <v>0.40420580878074908</v>
      </c>
      <c r="H195" s="34"/>
      <c r="I195" s="34"/>
      <c r="J195" s="246">
        <f t="shared" ref="J195:L195" si="94">0.043402*J190</f>
        <v>0.45839824041274907</v>
      </c>
      <c r="K195" s="246">
        <f t="shared" si="94"/>
        <v>0.47628541986874906</v>
      </c>
      <c r="L195" s="246">
        <f t="shared" si="94"/>
        <v>0.55369306047674904</v>
      </c>
      <c r="M195" s="39"/>
      <c r="N195" s="246">
        <f t="shared" si="74"/>
        <v>0.40012341673018764</v>
      </c>
      <c r="O195" s="246"/>
    </row>
    <row r="196" spans="1:16" ht="28.8" x14ac:dyDescent="0.3">
      <c r="A196" s="370">
        <v>10</v>
      </c>
      <c r="B196" s="371" t="s">
        <v>134</v>
      </c>
      <c r="C196" s="510">
        <v>2.2599999999999999E-2</v>
      </c>
      <c r="D196" s="510">
        <v>2.2599999999999999E-2</v>
      </c>
      <c r="E196" s="510">
        <v>2.2599999999999999E-2</v>
      </c>
      <c r="F196" s="510">
        <v>0</v>
      </c>
      <c r="G196" s="510">
        <v>2.2599999999999999E-2</v>
      </c>
      <c r="H196" s="510">
        <v>0</v>
      </c>
      <c r="I196" s="510">
        <v>0</v>
      </c>
      <c r="J196" s="510">
        <v>2.2599999999999999E-2</v>
      </c>
      <c r="K196" s="510">
        <v>2.2599999999999999E-2</v>
      </c>
      <c r="L196" s="510">
        <v>2.2599999999999999E-2</v>
      </c>
      <c r="M196" s="373"/>
      <c r="N196" s="374">
        <f t="shared" si="74"/>
        <v>2.2599999999999999E-2</v>
      </c>
    </row>
    <row r="197" spans="1:16" ht="18" x14ac:dyDescent="0.3">
      <c r="A197" s="579" t="s">
        <v>60</v>
      </c>
      <c r="B197" s="579"/>
      <c r="C197" s="340">
        <f>SUM(C188,C190,C196)</f>
        <v>5.8949019677204504</v>
      </c>
      <c r="D197" s="340">
        <f t="shared" ref="D197:L197" si="95">SUM(D188,D190,D196)</f>
        <v>6.3984603251604506</v>
      </c>
      <c r="E197" s="340">
        <f t="shared" si="95"/>
        <v>8.8790473297477668</v>
      </c>
      <c r="F197" s="340">
        <f t="shared" si="95"/>
        <v>0</v>
      </c>
      <c r="G197" s="340">
        <f t="shared" si="95"/>
        <v>10.127912854755767</v>
      </c>
      <c r="H197" s="340">
        <f t="shared" si="95"/>
        <v>0</v>
      </c>
      <c r="I197" s="340">
        <f t="shared" si="95"/>
        <v>0</v>
      </c>
      <c r="J197" s="340">
        <f t="shared" si="95"/>
        <v>11.482746120643768</v>
      </c>
      <c r="K197" s="340">
        <f t="shared" si="95"/>
        <v>11.929933025347767</v>
      </c>
      <c r="L197" s="340">
        <f t="shared" si="95"/>
        <v>13.865156143619767</v>
      </c>
      <c r="M197" s="356"/>
      <c r="N197" s="467">
        <f t="shared" si="74"/>
        <v>10.02585136041176</v>
      </c>
      <c r="O197" t="s">
        <v>423</v>
      </c>
      <c r="P197"/>
    </row>
    <row r="198" spans="1:16" ht="15.6" x14ac:dyDescent="0.3">
      <c r="L198" s="336" t="s">
        <v>150</v>
      </c>
      <c r="N198" s="337">
        <f>N197/SUM($N$101,$N$149,$N$197)</f>
        <v>0.34279371586706053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9B87-B185-46BD-9F66-478D73D57990}">
  <dimension ref="A1:Q204"/>
  <sheetViews>
    <sheetView topLeftCell="D1" workbookViewId="0">
      <selection activeCell="A2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0.77734375" style="34" bestFit="1" customWidth="1"/>
    <col min="16" max="16" width="11.33203125" style="34" customWidth="1"/>
    <col min="17" max="17" width="16.44140625" bestFit="1" customWidth="1"/>
  </cols>
  <sheetData>
    <row r="1" spans="1:17" ht="18" x14ac:dyDescent="0.3">
      <c r="A1" s="535" t="s">
        <v>424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104</v>
      </c>
      <c r="E5" s="417">
        <f t="shared" si="0"/>
        <v>333</v>
      </c>
      <c r="F5" s="417">
        <f t="shared" si="0"/>
        <v>7</v>
      </c>
      <c r="G5" s="417">
        <f t="shared" si="0"/>
        <v>207</v>
      </c>
      <c r="H5" s="456">
        <f t="shared" si="0"/>
        <v>6</v>
      </c>
      <c r="I5" s="417">
        <f t="shared" si="0"/>
        <v>19</v>
      </c>
      <c r="J5" s="417">
        <f t="shared" si="0"/>
        <v>188</v>
      </c>
      <c r="K5" s="417">
        <f t="shared" si="0"/>
        <v>25</v>
      </c>
      <c r="L5" s="417">
        <f t="shared" si="0"/>
        <v>136</v>
      </c>
      <c r="M5" s="604">
        <f>SUM(C5:L5)</f>
        <v>1026</v>
      </c>
      <c r="N5" s="604"/>
      <c r="O5" s="418"/>
      <c r="P5" s="418"/>
      <c r="Q5" s="419">
        <f>M7/M5</f>
        <v>6364.2303411306048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988175.17</v>
      </c>
      <c r="E7" s="401">
        <f t="shared" si="0"/>
        <v>2253765</v>
      </c>
      <c r="F7" s="401">
        <f t="shared" si="0"/>
        <v>24581.690000000002</v>
      </c>
      <c r="G7" s="401">
        <f t="shared" si="0"/>
        <v>1146181.0899999999</v>
      </c>
      <c r="H7" s="401">
        <f t="shared" si="0"/>
        <v>36828.83</v>
      </c>
      <c r="I7" s="401">
        <f t="shared" si="0"/>
        <v>117564.92</v>
      </c>
      <c r="J7" s="401">
        <f t="shared" si="0"/>
        <v>1052333.32</v>
      </c>
      <c r="K7" s="401">
        <f t="shared" si="0"/>
        <v>171124.25</v>
      </c>
      <c r="L7" s="401">
        <f t="shared" si="0"/>
        <v>733255.51</v>
      </c>
      <c r="M7" s="610">
        <f>SUM(C7:L7)</f>
        <v>6529700.3300000001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16" si="1">(C63*C$61+C111*C$109+C159*C$157)/(SUM(C$157,C$109,C$61))</f>
        <v>1.3858840000000001</v>
      </c>
      <c r="D9" s="405">
        <f t="shared" si="1"/>
        <v>1.9046454557506438</v>
      </c>
      <c r="E9" s="405">
        <f t="shared" si="1"/>
        <v>2.2881440805944009</v>
      </c>
      <c r="F9" s="405">
        <f t="shared" si="1"/>
        <v>3.5122184607193403</v>
      </c>
      <c r="G9" s="405">
        <f t="shared" si="1"/>
        <v>3.375138089316724</v>
      </c>
      <c r="H9" s="405">
        <f t="shared" si="1"/>
        <v>3.6432240000000005</v>
      </c>
      <c r="I9" s="405">
        <f t="shared" si="1"/>
        <v>3.8905523040910501</v>
      </c>
      <c r="J9" s="405">
        <f t="shared" si="1"/>
        <v>4.753910209460555</v>
      </c>
      <c r="K9" s="405">
        <f t="shared" si="1"/>
        <v>5.1299552592082067</v>
      </c>
      <c r="L9" s="405">
        <f t="shared" si="1"/>
        <v>6.6913961570044256</v>
      </c>
      <c r="M9" s="603">
        <f t="shared" ref="M9" si="2">(N63*$N$61+N111*$N$109+N159*$N$157)/$M$7</f>
        <v>3.4275249563818799</v>
      </c>
      <c r="N9" s="603"/>
      <c r="O9" s="406">
        <f t="shared" ref="O9:O47" si="3">M9/$M$47</f>
        <v>0.30229310029719203</v>
      </c>
      <c r="P9" s="405">
        <f>O9*$N$52</f>
        <v>1.9254153933508176</v>
      </c>
      <c r="Q9" s="407">
        <f>M9*$M$7</f>
        <v>22380710.838769998</v>
      </c>
    </row>
    <row r="10" spans="1:17" x14ac:dyDescent="0.3">
      <c r="A10" s="420" t="s">
        <v>3</v>
      </c>
      <c r="B10" s="421" t="s">
        <v>30</v>
      </c>
      <c r="C10" s="422">
        <f t="shared" si="1"/>
        <v>0.98960000000000004</v>
      </c>
      <c r="D10" s="422">
        <f t="shared" si="1"/>
        <v>1.3403757797344775</v>
      </c>
      <c r="E10" s="422">
        <f t="shared" si="1"/>
        <v>1.5445052580442062</v>
      </c>
      <c r="F10" s="422">
        <f t="shared" si="1"/>
        <v>2.2068432018709858</v>
      </c>
      <c r="G10" s="422">
        <f t="shared" si="1"/>
        <v>2.320693788831397</v>
      </c>
      <c r="H10" s="422">
        <f>IF(H$7 &gt; 0,(H64*H$61+H112*H$109+H160*H$157)/(SUM(H$157,H$109,H$61)),0)</f>
        <v>2.3206000000000002</v>
      </c>
      <c r="I10" s="422">
        <f t="shared" si="1"/>
        <v>1.8290191979716399</v>
      </c>
      <c r="J10" s="422">
        <f t="shared" si="1"/>
        <v>3.2315867874809858</v>
      </c>
      <c r="K10" s="422">
        <f t="shared" si="1"/>
        <v>3.5466160038042527</v>
      </c>
      <c r="L10" s="422">
        <f t="shared" si="1"/>
        <v>4.338285420907372</v>
      </c>
      <c r="M10" s="600">
        <f t="shared" ref="M10:M16" si="4">(N64*$N$61+N112*$N$109+N160*$N$157)/$M$7</f>
        <v>2.2994430651201112</v>
      </c>
      <c r="N10" s="600"/>
      <c r="O10" s="423">
        <f t="shared" si="3"/>
        <v>0.20280108298490554</v>
      </c>
      <c r="P10" s="422">
        <f t="shared" ref="P10:P47" si="5">O10*$N$52</f>
        <v>1.2917143215755387</v>
      </c>
      <c r="Q10" s="424">
        <f t="shared" ref="Q10:Q47" si="6">M10*$M$7</f>
        <v>15014674.141131002</v>
      </c>
    </row>
    <row r="11" spans="1:17" x14ac:dyDescent="0.3">
      <c r="A11" s="438" t="s">
        <v>4</v>
      </c>
      <c r="B11" s="439" t="s">
        <v>31</v>
      </c>
      <c r="C11" s="440">
        <f t="shared" si="1"/>
        <v>3.9584000000000001E-2</v>
      </c>
      <c r="D11" s="440">
        <f t="shared" si="1"/>
        <v>5.3615031189379103E-2</v>
      </c>
      <c r="E11" s="440">
        <f t="shared" si="1"/>
        <v>6.1780210321768232E-2</v>
      </c>
      <c r="F11" s="440">
        <f t="shared" si="1"/>
        <v>8.8273728074839436E-2</v>
      </c>
      <c r="G11" s="440">
        <f t="shared" si="1"/>
        <v>9.2827751553255886E-2</v>
      </c>
      <c r="H11" s="440">
        <f t="shared" ref="H11:H15" si="7">IF(H$7 &gt; 0,(H65*H$61+H113*H$109+H161*H$157)/(SUM(H$157,H$109,H$61)),0)</f>
        <v>9.2824000000000004E-2</v>
      </c>
      <c r="I11" s="440">
        <f t="shared" si="1"/>
        <v>0.10974115187829839</v>
      </c>
      <c r="J11" s="440">
        <f t="shared" si="1"/>
        <v>0.12926347149923945</v>
      </c>
      <c r="K11" s="440">
        <f>(K65*K$61+K113*K$109+K161*K$157)/(SUM(K$157,K$109,K$61))</f>
        <v>0.14186464015217012</v>
      </c>
      <c r="L11" s="440">
        <f t="shared" si="1"/>
        <v>0.17353141683629489</v>
      </c>
      <c r="M11" s="599">
        <f t="shared" si="4"/>
        <v>9.2636339340093424E-2</v>
      </c>
      <c r="N11" s="599"/>
      <c r="O11" s="441">
        <f t="shared" si="3"/>
        <v>8.1701305098183987E-3</v>
      </c>
      <c r="P11" s="440">
        <f t="shared" si="5"/>
        <v>5.203855143840222E-2</v>
      </c>
      <c r="Q11" s="442">
        <f t="shared" si="6"/>
        <v>604887.53555899998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5.9623421725927397E-2</v>
      </c>
      <c r="E12" s="440">
        <f t="shared" si="1"/>
        <v>5.0874283254021602E-2</v>
      </c>
      <c r="F12" s="440">
        <f t="shared" si="1"/>
        <v>0</v>
      </c>
      <c r="G12" s="440">
        <f t="shared" si="1"/>
        <v>2.1834611769768423E-2</v>
      </c>
      <c r="H12" s="440">
        <f t="shared" si="7"/>
        <v>0</v>
      </c>
      <c r="I12" s="440">
        <f t="shared" si="1"/>
        <v>9.1442105298077017E-2</v>
      </c>
      <c r="J12" s="440">
        <f t="shared" si="1"/>
        <v>7.0175770329119674E-2</v>
      </c>
      <c r="K12" s="440">
        <f t="shared" si="1"/>
        <v>0.17730000000000004</v>
      </c>
      <c r="L12" s="440">
        <f t="shared" si="1"/>
        <v>0.10218416851582882</v>
      </c>
      <c r="M12" s="599">
        <f t="shared" si="4"/>
        <v>5.9492715235830732E-2</v>
      </c>
      <c r="N12" s="599"/>
      <c r="O12" s="441">
        <f t="shared" si="3"/>
        <v>5.2470040517871392E-3</v>
      </c>
      <c r="P12" s="440">
        <f t="shared" si="5"/>
        <v>3.3420089179517776E-2</v>
      </c>
      <c r="Q12" s="442">
        <f t="shared" si="6"/>
        <v>388469.60230799997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0.318</v>
      </c>
      <c r="H13" s="422">
        <f t="shared" si="7"/>
        <v>0.318</v>
      </c>
      <c r="I13" s="422">
        <f t="shared" si="1"/>
        <v>0.318</v>
      </c>
      <c r="J13" s="422">
        <f t="shared" si="1"/>
        <v>0.37770000000000004</v>
      </c>
      <c r="K13" s="422">
        <f t="shared" si="1"/>
        <v>0.37769999999999998</v>
      </c>
      <c r="L13" s="422">
        <f t="shared" si="1"/>
        <v>0.44583166693694531</v>
      </c>
      <c r="M13" s="600">
        <f t="shared" si="4"/>
        <v>0.31143319775549333</v>
      </c>
      <c r="N13" s="600"/>
      <c r="O13" s="423">
        <f t="shared" si="3"/>
        <v>2.7467081373013773E-2</v>
      </c>
      <c r="P13" s="422">
        <f t="shared" si="5"/>
        <v>0.17494789406052308</v>
      </c>
      <c r="Q13" s="424">
        <f t="shared" si="6"/>
        <v>2033565.4541570002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0.24133122310085975</v>
      </c>
      <c r="E14" s="440">
        <f t="shared" si="1"/>
        <v>0.35818432897440505</v>
      </c>
      <c r="F14" s="440">
        <f t="shared" si="1"/>
        <v>0.88810153077351472</v>
      </c>
      <c r="G14" s="440">
        <f t="shared" si="1"/>
        <v>0.62178193716230301</v>
      </c>
      <c r="H14" s="440">
        <f t="shared" si="7"/>
        <v>0.91180000000000005</v>
      </c>
      <c r="I14" s="440">
        <f t="shared" si="1"/>
        <v>1.110349848943035</v>
      </c>
      <c r="J14" s="440">
        <f t="shared" si="1"/>
        <v>0.94518418015120931</v>
      </c>
      <c r="K14" s="440">
        <f t="shared" si="1"/>
        <v>0.8864746152517835</v>
      </c>
      <c r="L14" s="440">
        <f t="shared" si="1"/>
        <v>1.6315634838079838</v>
      </c>
      <c r="M14" s="599">
        <f t="shared" si="4"/>
        <v>0.65674163337523328</v>
      </c>
      <c r="N14" s="599"/>
      <c r="O14" s="441">
        <f t="shared" si="3"/>
        <v>5.7921814421100282E-2</v>
      </c>
      <c r="P14" s="440">
        <f t="shared" si="5"/>
        <v>0.36892523510313074</v>
      </c>
      <c r="Q14" s="442">
        <f t="shared" si="6"/>
        <v>4288326.0601749998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7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4"/>
        <v>7.7780055551186379E-3</v>
      </c>
      <c r="N15" s="600"/>
      <c r="O15" s="423">
        <f t="shared" si="3"/>
        <v>6.8598695656692699E-4</v>
      </c>
      <c r="P15" s="422">
        <f t="shared" si="5"/>
        <v>4.3693019937051762E-3</v>
      </c>
      <c r="Q15" s="424">
        <f t="shared" si="6"/>
        <v>50788.045440000002</v>
      </c>
    </row>
    <row r="16" spans="1:17" ht="28.8" x14ac:dyDescent="0.3">
      <c r="A16" s="404">
        <v>5</v>
      </c>
      <c r="B16" s="408" t="s">
        <v>71</v>
      </c>
      <c r="C16" s="405">
        <f t="shared" si="1"/>
        <v>3.6386553727999997</v>
      </c>
      <c r="D16" s="405">
        <f t="shared" si="1"/>
        <v>3.5908283638936367</v>
      </c>
      <c r="E16" s="405">
        <f t="shared" si="1"/>
        <v>5.3579534850671218</v>
      </c>
      <c r="F16" s="405">
        <f t="shared" si="1"/>
        <v>5.3067741267628969</v>
      </c>
      <c r="G16" s="405">
        <f t="shared" si="1"/>
        <v>5.3469384691847228</v>
      </c>
      <c r="H16" s="405">
        <f t="shared" si="1"/>
        <v>5.3176035372000001</v>
      </c>
      <c r="I16" s="405">
        <f t="shared" si="1"/>
        <v>5.8015460479159513</v>
      </c>
      <c r="J16" s="405">
        <f t="shared" si="1"/>
        <v>5.3415476497637462</v>
      </c>
      <c r="K16" s="405">
        <f t="shared" si="1"/>
        <v>5.3515512742000109</v>
      </c>
      <c r="L16" s="405">
        <f t="shared" si="1"/>
        <v>5.3594028853912095</v>
      </c>
      <c r="M16" s="603">
        <f t="shared" si="4"/>
        <v>5.0919577600151111</v>
      </c>
      <c r="N16" s="603"/>
      <c r="O16" s="406">
        <f t="shared" si="3"/>
        <v>0.44908898328844582</v>
      </c>
      <c r="P16" s="405">
        <f t="shared" si="5"/>
        <v>2.8604120985816412</v>
      </c>
      <c r="Q16" s="409">
        <f t="shared" si="6"/>
        <v>33248958.265916731</v>
      </c>
    </row>
    <row r="17" spans="1:17" x14ac:dyDescent="0.3">
      <c r="A17" s="420" t="s">
        <v>115</v>
      </c>
      <c r="B17" s="421" t="s">
        <v>114</v>
      </c>
      <c r="C17" s="422">
        <f t="shared" ref="C17:L25" si="8">(C71*C$61+C119*C$109+C167*C$157)/(SUM(C$157,C$109,C$61))</f>
        <v>2.0095999999999998</v>
      </c>
      <c r="D17" s="422">
        <f t="shared" si="8"/>
        <v>1.98614275360916</v>
      </c>
      <c r="E17" s="422">
        <f t="shared" si="8"/>
        <v>2.8765719302309685</v>
      </c>
      <c r="F17" s="422">
        <f t="shared" si="8"/>
        <v>2.8488722493856198</v>
      </c>
      <c r="G17" s="422">
        <f t="shared" si="8"/>
        <v>2.8714334426560817</v>
      </c>
      <c r="H17" s="422">
        <f t="shared" ref="H17:H24" si="9">IF(H$7 &gt; 0,(H71*H$61+H119*H$109+H167*H$157)/(SUM(H$157,H$109,H$61)),0)</f>
        <v>2.8603999999999998</v>
      </c>
      <c r="I17" s="422">
        <f t="shared" si="8"/>
        <v>3.1240920484443828</v>
      </c>
      <c r="J17" s="422">
        <f t="shared" si="8"/>
        <v>2.8678118030397446</v>
      </c>
      <c r="K17" s="422">
        <f t="shared" si="8"/>
        <v>2.8710947864431837</v>
      </c>
      <c r="L17" s="422">
        <f t="shared" si="8"/>
        <v>2.8771488090406572</v>
      </c>
      <c r="M17" s="600">
        <f t="shared" ref="M17:M25" si="10">(N71*$N$61+N119*$N$109+N167*$N$157)/$M$7</f>
        <v>2.7429048093383175</v>
      </c>
      <c r="N17" s="600"/>
      <c r="O17" s="423">
        <f t="shared" si="3"/>
        <v>0.24191251972975475</v>
      </c>
      <c r="P17" s="422">
        <f t="shared" si="5"/>
        <v>1.5408293767672201</v>
      </c>
      <c r="Q17" s="424">
        <f t="shared" si="6"/>
        <v>17910346.438694999</v>
      </c>
    </row>
    <row r="18" spans="1:17" x14ac:dyDescent="0.3">
      <c r="A18" s="438" t="s">
        <v>116</v>
      </c>
      <c r="B18" s="439" t="s">
        <v>117</v>
      </c>
      <c r="C18" s="440">
        <f t="shared" si="8"/>
        <v>0.85185537280000001</v>
      </c>
      <c r="D18" s="440">
        <f t="shared" si="8"/>
        <v>0.84191201025564777</v>
      </c>
      <c r="E18" s="440">
        <f t="shared" si="8"/>
        <v>1.2193587052213961</v>
      </c>
      <c r="F18" s="440">
        <f t="shared" si="8"/>
        <v>1.2076170044088186</v>
      </c>
      <c r="G18" s="440">
        <f t="shared" si="8"/>
        <v>1.2171805363078145</v>
      </c>
      <c r="H18" s="440">
        <f t="shared" si="9"/>
        <v>1.2125035371999999</v>
      </c>
      <c r="I18" s="440">
        <f t="shared" si="8"/>
        <v>1.3242807506912349</v>
      </c>
      <c r="J18" s="440">
        <f t="shared" si="8"/>
        <v>1.2156453486259267</v>
      </c>
      <c r="K18" s="440">
        <f t="shared" si="8"/>
        <v>1.2170369823097607</v>
      </c>
      <c r="L18" s="440">
        <f t="shared" si="8"/>
        <v>1.2196032401106713</v>
      </c>
      <c r="M18" s="599">
        <f t="shared" si="10"/>
        <v>1.1626981483448475</v>
      </c>
      <c r="N18" s="599"/>
      <c r="O18" s="441">
        <f t="shared" si="3"/>
        <v>0.10254502372580494</v>
      </c>
      <c r="P18" s="440">
        <f t="shared" si="5"/>
        <v>0.65314678700598727</v>
      </c>
      <c r="Q18" s="442">
        <f t="shared" si="6"/>
        <v>7592070.4829377402</v>
      </c>
    </row>
    <row r="19" spans="1:17" x14ac:dyDescent="0.3">
      <c r="A19" s="420" t="s">
        <v>8</v>
      </c>
      <c r="B19" s="421" t="s">
        <v>35</v>
      </c>
      <c r="C19" s="422">
        <f t="shared" si="8"/>
        <v>0.53699999999999992</v>
      </c>
      <c r="D19" s="422">
        <f t="shared" si="8"/>
        <v>0.52578732872330725</v>
      </c>
      <c r="E19" s="422">
        <f t="shared" si="8"/>
        <v>0.90836626162798695</v>
      </c>
      <c r="F19" s="422">
        <f t="shared" si="8"/>
        <v>0.90000088232338782</v>
      </c>
      <c r="G19" s="422">
        <f t="shared" si="8"/>
        <v>0.90539342013922086</v>
      </c>
      <c r="H19" s="422">
        <f t="shared" si="9"/>
        <v>0.89370000000000005</v>
      </c>
      <c r="I19" s="422">
        <f t="shared" si="8"/>
        <v>0.97028051875508436</v>
      </c>
      <c r="J19" s="422">
        <f t="shared" si="8"/>
        <v>0.90551496544269838</v>
      </c>
      <c r="K19" s="422">
        <f t="shared" si="8"/>
        <v>0.91018565191081924</v>
      </c>
      <c r="L19" s="422">
        <f t="shared" si="8"/>
        <v>0.9088988233146722</v>
      </c>
      <c r="M19" s="600">
        <f t="shared" si="10"/>
        <v>0.85026015426622181</v>
      </c>
      <c r="N19" s="600"/>
      <c r="O19" s="423">
        <f t="shared" si="3"/>
        <v>7.4989323597405788E-2</v>
      </c>
      <c r="P19" s="422">
        <f t="shared" si="5"/>
        <v>0.47763444765845353</v>
      </c>
      <c r="Q19" s="424">
        <f t="shared" si="6"/>
        <v>5551944.0098979995</v>
      </c>
    </row>
    <row r="20" spans="1:17" x14ac:dyDescent="0.3">
      <c r="A20" s="438" t="s">
        <v>9</v>
      </c>
      <c r="B20" s="439" t="s">
        <v>108</v>
      </c>
      <c r="C20" s="440">
        <f t="shared" si="8"/>
        <v>0.47960000000000003</v>
      </c>
      <c r="D20" s="440">
        <f t="shared" si="8"/>
        <v>0.46961196663644161</v>
      </c>
      <c r="E20" s="440">
        <f t="shared" si="8"/>
        <v>0.81135374434734764</v>
      </c>
      <c r="F20" s="440">
        <f t="shared" si="8"/>
        <v>0.80385647390395043</v>
      </c>
      <c r="G20" s="440">
        <f t="shared" si="8"/>
        <v>0.80868803241728593</v>
      </c>
      <c r="H20" s="440">
        <f t="shared" si="9"/>
        <v>0.79820000000000002</v>
      </c>
      <c r="I20" s="440">
        <f t="shared" si="8"/>
        <v>0.87077324878033346</v>
      </c>
      <c r="J20" s="440">
        <f t="shared" si="8"/>
        <v>0.8087981396464764</v>
      </c>
      <c r="K20" s="440">
        <f t="shared" si="8"/>
        <v>0.81298768805122601</v>
      </c>
      <c r="L20" s="440">
        <f t="shared" si="8"/>
        <v>0.81183138649036535</v>
      </c>
      <c r="M20" s="599">
        <f t="shared" si="10"/>
        <v>0.75952090164894281</v>
      </c>
      <c r="N20" s="599"/>
      <c r="O20" s="441">
        <f t="shared" si="3"/>
        <v>6.6986508055171923E-2</v>
      </c>
      <c r="P20" s="440">
        <f t="shared" si="5"/>
        <v>0.42666158648492519</v>
      </c>
      <c r="Q20" s="442">
        <f t="shared" si="6"/>
        <v>4959443.8821389992</v>
      </c>
    </row>
    <row r="21" spans="1:17" x14ac:dyDescent="0.3">
      <c r="A21" s="420" t="s">
        <v>10</v>
      </c>
      <c r="B21" s="421" t="s">
        <v>109</v>
      </c>
      <c r="C21" s="422">
        <f t="shared" si="8"/>
        <v>5.0900000000000001E-2</v>
      </c>
      <c r="D21" s="422">
        <f t="shared" si="8"/>
        <v>4.983494247988441E-2</v>
      </c>
      <c r="E21" s="422">
        <f t="shared" si="8"/>
        <v>8.6049371654098789E-2</v>
      </c>
      <c r="F21" s="422">
        <f t="shared" si="8"/>
        <v>8.5272807483944349E-2</v>
      </c>
      <c r="G21" s="422">
        <f t="shared" si="8"/>
        <v>8.5775159478507904E-2</v>
      </c>
      <c r="H21" s="422">
        <f t="shared" si="9"/>
        <v>8.4699999999999998E-2</v>
      </c>
      <c r="I21" s="422">
        <f t="shared" si="8"/>
        <v>8.8276542977275871E-2</v>
      </c>
      <c r="J21" s="422">
        <f t="shared" si="8"/>
        <v>8.5784938401456318E-2</v>
      </c>
      <c r="K21" s="422">
        <f t="shared" si="8"/>
        <v>8.6213967663846605E-2</v>
      </c>
      <c r="L21" s="422">
        <f t="shared" si="8"/>
        <v>8.6098366202526047E-2</v>
      </c>
      <c r="M21" s="600">
        <f t="shared" si="10"/>
        <v>8.0485766639615444E-2</v>
      </c>
      <c r="N21" s="600"/>
      <c r="O21" s="423">
        <f t="shared" si="3"/>
        <v>7.0985017576557325E-3</v>
      </c>
      <c r="P21" s="422">
        <f t="shared" si="5"/>
        <v>4.5212955705840628E-2</v>
      </c>
      <c r="Q21" s="424">
        <f t="shared" si="6"/>
        <v>525547.93698699994</v>
      </c>
    </row>
    <row r="22" spans="1:17" x14ac:dyDescent="0.3">
      <c r="A22" s="438" t="s">
        <v>11</v>
      </c>
      <c r="B22" s="439" t="s">
        <v>110</v>
      </c>
      <c r="C22" s="440">
        <f t="shared" si="8"/>
        <v>6.4999999999999997E-3</v>
      </c>
      <c r="D22" s="440">
        <f t="shared" si="8"/>
        <v>6.3404196069812204E-3</v>
      </c>
      <c r="E22" s="440">
        <f t="shared" si="8"/>
        <v>1.0963145626540478E-2</v>
      </c>
      <c r="F22" s="440">
        <f t="shared" si="8"/>
        <v>1.0871600935493043E-2</v>
      </c>
      <c r="G22" s="440">
        <f t="shared" si="8"/>
        <v>1.093022824342705E-2</v>
      </c>
      <c r="H22" s="440">
        <f t="shared" si="9"/>
        <v>1.0800000000000001E-2</v>
      </c>
      <c r="I22" s="440">
        <f t="shared" si="8"/>
        <v>1.1230726997475095E-2</v>
      </c>
      <c r="J22" s="440">
        <f t="shared" si="8"/>
        <v>1.093188739476576E-2</v>
      </c>
      <c r="K22" s="440">
        <f t="shared" si="8"/>
        <v>1.0983996195746658E-2</v>
      </c>
      <c r="L22" s="440">
        <f t="shared" si="8"/>
        <v>1.0969070621780938E-2</v>
      </c>
      <c r="M22" s="599">
        <f t="shared" si="10"/>
        <v>1.0253485977663542E-2</v>
      </c>
      <c r="N22" s="599"/>
      <c r="O22" s="441">
        <f t="shared" si="3"/>
        <v>9.0431378457813262E-4</v>
      </c>
      <c r="P22" s="440">
        <f t="shared" si="5"/>
        <v>5.7599054676877297E-3</v>
      </c>
      <c r="Q22" s="442">
        <f t="shared" si="6"/>
        <v>66952.190772000002</v>
      </c>
    </row>
    <row r="23" spans="1:17" x14ac:dyDescent="0.3">
      <c r="A23" s="425" t="s">
        <v>14</v>
      </c>
      <c r="B23" s="421" t="s">
        <v>118</v>
      </c>
      <c r="C23" s="422">
        <f t="shared" si="8"/>
        <v>0.18</v>
      </c>
      <c r="D23" s="422">
        <f t="shared" si="8"/>
        <v>0.17751864187399083</v>
      </c>
      <c r="E23" s="422">
        <f t="shared" si="8"/>
        <v>0.26749032350799662</v>
      </c>
      <c r="F23" s="422">
        <f t="shared" si="8"/>
        <v>0.26494199532253476</v>
      </c>
      <c r="G23" s="422">
        <f t="shared" si="8"/>
        <v>0.26691553889708652</v>
      </c>
      <c r="H23" s="422">
        <f t="shared" si="9"/>
        <v>0.26529999999999998</v>
      </c>
      <c r="I23" s="422">
        <f t="shared" si="8"/>
        <v>0.28934636501262445</v>
      </c>
      <c r="J23" s="422">
        <f t="shared" si="8"/>
        <v>0.26666963157262763</v>
      </c>
      <c r="K23" s="422">
        <f t="shared" si="8"/>
        <v>0.26723588967665307</v>
      </c>
      <c r="L23" s="422">
        <f t="shared" si="8"/>
        <v>0.26756913041403535</v>
      </c>
      <c r="M23" s="600">
        <f t="shared" si="10"/>
        <v>0.25393607877055518</v>
      </c>
      <c r="N23" s="600"/>
      <c r="O23" s="423">
        <f t="shared" si="3"/>
        <v>2.2396080409548585E-2</v>
      </c>
      <c r="P23" s="422">
        <f t="shared" si="5"/>
        <v>0.14264883296665862</v>
      </c>
      <c r="Q23" s="424">
        <f t="shared" si="6"/>
        <v>1658126.4973470003</v>
      </c>
    </row>
    <row r="24" spans="1:17" x14ac:dyDescent="0.3">
      <c r="A24" s="443"/>
      <c r="B24" s="439" t="s">
        <v>117</v>
      </c>
      <c r="C24" s="440">
        <f t="shared" si="8"/>
        <v>6.0199999999999997E-2</v>
      </c>
      <c r="D24" s="440">
        <f t="shared" si="8"/>
        <v>5.9467629431530847E-2</v>
      </c>
      <c r="E24" s="440">
        <f t="shared" si="8"/>
        <v>8.6166264478772181E-2</v>
      </c>
      <c r="F24" s="440">
        <f t="shared" si="8"/>
        <v>8.5341995322534794E-2</v>
      </c>
      <c r="G24" s="440">
        <f t="shared" si="8"/>
        <v>8.6015531184518157E-2</v>
      </c>
      <c r="H24" s="440">
        <f t="shared" si="9"/>
        <v>8.5699999999999998E-2</v>
      </c>
      <c r="I24" s="440">
        <f t="shared" si="8"/>
        <v>9.3546365012624519E-2</v>
      </c>
      <c r="J24" s="440">
        <f t="shared" si="8"/>
        <v>8.5905901082748204E-2</v>
      </c>
      <c r="K24" s="440">
        <f t="shared" si="8"/>
        <v>8.5997963859593254E-2</v>
      </c>
      <c r="L24" s="440">
        <f t="shared" si="8"/>
        <v>8.6182882511172662E-2</v>
      </c>
      <c r="M24" s="599">
        <f t="shared" si="10"/>
        <v>8.2158569295170084E-2</v>
      </c>
      <c r="N24" s="599"/>
      <c r="O24" s="441">
        <f t="shared" si="3"/>
        <v>7.2460358259318633E-3</v>
      </c>
      <c r="P24" s="440">
        <f t="shared" si="5"/>
        <v>4.6152654183322456E-2</v>
      </c>
      <c r="Q24" s="442">
        <f t="shared" si="6"/>
        <v>536470.83703900001</v>
      </c>
    </row>
    <row r="25" spans="1:17" x14ac:dyDescent="0.3">
      <c r="A25" s="404">
        <v>6</v>
      </c>
      <c r="B25" s="398" t="s">
        <v>42</v>
      </c>
      <c r="C25" s="405">
        <f t="shared" si="8"/>
        <v>0.39780000000000004</v>
      </c>
      <c r="D25" s="405">
        <f t="shared" si="8"/>
        <v>0.41456643842407015</v>
      </c>
      <c r="E25" s="405">
        <f t="shared" si="8"/>
        <v>0.50705371436951052</v>
      </c>
      <c r="F25" s="405">
        <f t="shared" si="8"/>
        <v>0.51033902412730781</v>
      </c>
      <c r="G25" s="405">
        <f t="shared" si="8"/>
        <v>0.50981715252953619</v>
      </c>
      <c r="H25" s="405">
        <f t="shared" si="8"/>
        <v>0.52380000000000004</v>
      </c>
      <c r="I25" s="405">
        <f t="shared" si="8"/>
        <v>1.1792233244746817</v>
      </c>
      <c r="J25" s="405">
        <f t="shared" si="8"/>
        <v>0.50840453143306352</v>
      </c>
      <c r="K25" s="405">
        <f t="shared" si="8"/>
        <v>0.50243811602972688</v>
      </c>
      <c r="L25" s="405">
        <f t="shared" si="8"/>
        <v>0.50644211001292028</v>
      </c>
      <c r="M25" s="603">
        <f t="shared" si="10"/>
        <v>0.50568067803794603</v>
      </c>
      <c r="N25" s="603"/>
      <c r="O25" s="406">
        <f t="shared" si="3"/>
        <v>4.4598881662364608E-2</v>
      </c>
      <c r="P25" s="405">
        <f t="shared" si="5"/>
        <v>0.28406660024501379</v>
      </c>
      <c r="Q25" s="407">
        <f t="shared" si="6"/>
        <v>3301943.2902589999</v>
      </c>
    </row>
    <row r="26" spans="1:17" x14ac:dyDescent="0.3">
      <c r="A26" s="420" t="s">
        <v>15</v>
      </c>
      <c r="B26" s="421" t="s">
        <v>43</v>
      </c>
      <c r="C26" s="422">
        <f t="shared" ref="C26:L27" si="11">(C80*C$61+C128*C$109+C176*C$157)/(SUM(C$157,C$109,C$61))</f>
        <v>0.20660000000000001</v>
      </c>
      <c r="D26" s="422">
        <f t="shared" si="11"/>
        <v>0.20392414711553619</v>
      </c>
      <c r="E26" s="422">
        <f t="shared" si="11"/>
        <v>0.30424504727023444</v>
      </c>
      <c r="F26" s="422">
        <f t="shared" si="11"/>
        <v>0.30135559158056258</v>
      </c>
      <c r="G26" s="422">
        <f t="shared" si="11"/>
        <v>0.30362796242084222</v>
      </c>
      <c r="H26" s="422">
        <f t="shared" ref="H26:H29" si="12">IF(H$7 &gt; 0,(H80*H$61+H128*H$109+H176*H$157)/(SUM(H$157,H$109,H$61)),0)</f>
        <v>0.30199999999999999</v>
      </c>
      <c r="I26" s="422">
        <f t="shared" si="11"/>
        <v>0.32942345702272408</v>
      </c>
      <c r="J26" s="422">
        <f t="shared" si="11"/>
        <v>0.30331950988684842</v>
      </c>
      <c r="K26" s="422">
        <f t="shared" si="11"/>
        <v>0.30387187445963965</v>
      </c>
      <c r="L26" s="422">
        <f t="shared" si="11"/>
        <v>0.30432566757936802</v>
      </c>
      <c r="M26" s="600">
        <f>(N80*$N$61+N128*$N$109+N176*$N$157)/$M$7</f>
        <v>0.28914643301540299</v>
      </c>
      <c r="N26" s="600"/>
      <c r="O26" s="423">
        <f t="shared" si="3"/>
        <v>2.5501483661950621E-2</v>
      </c>
      <c r="P26" s="422">
        <f t="shared" si="5"/>
        <v>0.16242828284116215</v>
      </c>
      <c r="Q26" s="424">
        <f t="shared" si="6"/>
        <v>1888039.5590789998</v>
      </c>
    </row>
    <row r="27" spans="1:17" x14ac:dyDescent="0.3">
      <c r="A27" s="438" t="s">
        <v>16</v>
      </c>
      <c r="B27" s="439" t="s">
        <v>80</v>
      </c>
      <c r="C27" s="440">
        <f t="shared" si="11"/>
        <v>0.19120000000000004</v>
      </c>
      <c r="D27" s="440">
        <f t="shared" si="11"/>
        <v>0.21064229130853387</v>
      </c>
      <c r="E27" s="440">
        <f t="shared" si="11"/>
        <v>0.20280866709927609</v>
      </c>
      <c r="F27" s="440">
        <f t="shared" si="11"/>
        <v>0.20898343254674515</v>
      </c>
      <c r="G27" s="440">
        <f t="shared" si="11"/>
        <v>0.20618919010869396</v>
      </c>
      <c r="H27" s="440">
        <f t="shared" si="12"/>
        <v>0.2218</v>
      </c>
      <c r="I27" s="440">
        <f t="shared" si="11"/>
        <v>0.21629986745195759</v>
      </c>
      <c r="J27" s="440">
        <f t="shared" si="11"/>
        <v>0.20508502154621505</v>
      </c>
      <c r="K27" s="440">
        <f t="shared" si="11"/>
        <v>0.19856624157008723</v>
      </c>
      <c r="L27" s="440">
        <f t="shared" si="11"/>
        <v>0.2021164424335522</v>
      </c>
      <c r="M27" s="599">
        <f>(N81*$N$61+N129*$N$109+N177*$N$157)/$M$7</f>
        <v>0.20512830400595125</v>
      </c>
      <c r="N27" s="599"/>
      <c r="O27" s="441">
        <f t="shared" si="3"/>
        <v>1.8091442590726144E-2</v>
      </c>
      <c r="P27" s="440">
        <f t="shared" si="5"/>
        <v>0.11523101922558263</v>
      </c>
      <c r="Q27" s="442">
        <f t="shared" si="6"/>
        <v>1339426.3543600002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12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1.1405941016591797E-2</v>
      </c>
      <c r="N28" s="600"/>
      <c r="O28" s="423">
        <f t="shared" si="3"/>
        <v>1.0059554096878429E-3</v>
      </c>
      <c r="P28" s="422">
        <f t="shared" si="5"/>
        <v>6.4072981782690476E-3</v>
      </c>
      <c r="Q28" s="424">
        <f t="shared" si="6"/>
        <v>74477.37681999999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12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1.1405941016591797E-2</v>
      </c>
      <c r="N29" s="599"/>
      <c r="O29" s="441">
        <f t="shared" si="3"/>
        <v>1.0059554096878429E-3</v>
      </c>
      <c r="P29" s="440">
        <f t="shared" si="5"/>
        <v>6.4072981782690476E-3</v>
      </c>
      <c r="Q29" s="442">
        <f t="shared" si="6"/>
        <v>74477.37681999999</v>
      </c>
    </row>
    <row r="30" spans="1:17" x14ac:dyDescent="0.3">
      <c r="A30" s="404">
        <v>7</v>
      </c>
      <c r="B30" s="398" t="s">
        <v>45</v>
      </c>
      <c r="C30" s="405">
        <f t="shared" ref="C30:L30" si="13">(C84*C$61+C132*C$109+C180*C$157)/(SUM(C$157,C$109,C$61))</f>
        <v>0.23330000000000001</v>
      </c>
      <c r="D30" s="405">
        <f t="shared" si="13"/>
        <v>0.28896878252769698</v>
      </c>
      <c r="E30" s="405">
        <f t="shared" si="13"/>
        <v>0.43154603779231643</v>
      </c>
      <c r="F30" s="405">
        <f t="shared" si="13"/>
        <v>0.96825865312759207</v>
      </c>
      <c r="G30" s="405">
        <f t="shared" si="13"/>
        <v>0.81222808675285352</v>
      </c>
      <c r="H30" s="405">
        <f t="shared" si="13"/>
        <v>0.99930000000000019</v>
      </c>
      <c r="I30" s="405">
        <f t="shared" si="13"/>
        <v>1.2300892090769935</v>
      </c>
      <c r="J30" s="405">
        <f t="shared" si="13"/>
        <v>1.0307731449651334</v>
      </c>
      <c r="K30" s="405">
        <f t="shared" si="13"/>
        <v>0.96465453916671673</v>
      </c>
      <c r="L30" s="405">
        <f t="shared" si="13"/>
        <v>1.8763381794948939</v>
      </c>
      <c r="M30" s="603">
        <f t="shared" ref="M30" si="14">(N84*$N$61+N132*$N$109+N180*$N$157)/$M$7</f>
        <v>0.76899971812029544</v>
      </c>
      <c r="N30" s="603"/>
      <c r="O30" s="406">
        <f t="shared" si="3"/>
        <v>6.7822499289294971E-2</v>
      </c>
      <c r="P30" s="405">
        <f t="shared" si="5"/>
        <v>0.431986320623099</v>
      </c>
      <c r="Q30" s="407">
        <f t="shared" si="6"/>
        <v>5021337.71318</v>
      </c>
    </row>
    <row r="31" spans="1:17" x14ac:dyDescent="0.3">
      <c r="A31" s="420" t="s">
        <v>17</v>
      </c>
      <c r="B31" s="421" t="s">
        <v>46</v>
      </c>
      <c r="C31" s="422">
        <f t="shared" ref="C31:L33" si="15">(C85*C$61+C133*C$109+C181*C$157)/(SUM(C$157,C$109,C$61))</f>
        <v>0.22040000000000001</v>
      </c>
      <c r="D31" s="422">
        <f t="shared" si="15"/>
        <v>0.27464542706836081</v>
      </c>
      <c r="E31" s="422">
        <f t="shared" si="15"/>
        <v>0.40913352360782956</v>
      </c>
      <c r="F31" s="422">
        <f t="shared" si="15"/>
        <v>0.9180145689332182</v>
      </c>
      <c r="G31" s="422">
        <f t="shared" si="15"/>
        <v>0.77057920954096348</v>
      </c>
      <c r="H31" s="422">
        <f t="shared" ref="H31:H32" si="16">IF(H$7 &gt; 0,(H85*H$61+H133*H$109+H181*H$157)/(SUM(H$157,H$109,H$61)),0)</f>
        <v>0.95540000000000014</v>
      </c>
      <c r="I31" s="422">
        <f t="shared" si="15"/>
        <v>1.1568365396072229</v>
      </c>
      <c r="J31" s="422">
        <f t="shared" si="15"/>
        <v>0.97732329050457145</v>
      </c>
      <c r="K31" s="422">
        <f t="shared" si="15"/>
        <v>0.91177461525178349</v>
      </c>
      <c r="L31" s="422">
        <f t="shared" si="15"/>
        <v>1.7776198577805433</v>
      </c>
      <c r="M31" s="600">
        <f>(N85*$N$61+N133*$N$109+N181*$N$157)/$M$7</f>
        <v>0.72893274376957506</v>
      </c>
      <c r="N31" s="600"/>
      <c r="O31" s="423">
        <f t="shared" si="3"/>
        <v>6.428876283218897E-2</v>
      </c>
      <c r="P31" s="422">
        <f t="shared" si="5"/>
        <v>0.4094786598003155</v>
      </c>
      <c r="Q31" s="424">
        <f t="shared" si="6"/>
        <v>4759712.3775399998</v>
      </c>
    </row>
    <row r="32" spans="1:17" x14ac:dyDescent="0.3">
      <c r="A32" s="438" t="s">
        <v>18</v>
      </c>
      <c r="B32" s="439" t="s">
        <v>48</v>
      </c>
      <c r="C32" s="440">
        <f t="shared" si="15"/>
        <v>1.29E-2</v>
      </c>
      <c r="D32" s="440">
        <f t="shared" si="15"/>
        <v>1.4323355459336223E-2</v>
      </c>
      <c r="E32" s="440">
        <f t="shared" si="15"/>
        <v>2.2412514184486847E-2</v>
      </c>
      <c r="F32" s="440">
        <f t="shared" si="15"/>
        <v>5.0244084194373942E-2</v>
      </c>
      <c r="G32" s="440">
        <f t="shared" si="15"/>
        <v>4.1648877211889798E-2</v>
      </c>
      <c r="H32" s="440">
        <f t="shared" si="16"/>
        <v>4.3900000000000002E-2</v>
      </c>
      <c r="I32" s="440">
        <f t="shared" si="15"/>
        <v>7.3252669469770396E-2</v>
      </c>
      <c r="J32" s="440">
        <f t="shared" si="15"/>
        <v>5.3449854460561989E-2</v>
      </c>
      <c r="K32" s="440">
        <f t="shared" si="15"/>
        <v>5.2879923914933152E-2</v>
      </c>
      <c r="L32" s="440">
        <f t="shared" si="15"/>
        <v>9.8718321714350285E-2</v>
      </c>
      <c r="M32" s="599">
        <f>(N86*$N$61+N134*$N$109+N182*$N$157)/$M$7</f>
        <v>4.0066974350720319E-2</v>
      </c>
      <c r="N32" s="599"/>
      <c r="O32" s="441">
        <f t="shared" si="3"/>
        <v>3.5337364571060045E-3</v>
      </c>
      <c r="P32" s="440">
        <f t="shared" si="5"/>
        <v>2.2507660822783535E-2</v>
      </c>
      <c r="Q32" s="442">
        <f t="shared" si="6"/>
        <v>261625.33564</v>
      </c>
    </row>
    <row r="33" spans="1:17" x14ac:dyDescent="0.3">
      <c r="A33" s="404">
        <v>8</v>
      </c>
      <c r="B33" s="398" t="s">
        <v>49</v>
      </c>
      <c r="C33" s="405">
        <f t="shared" si="15"/>
        <v>0.53590000000000004</v>
      </c>
      <c r="D33" s="405">
        <f t="shared" si="15"/>
        <v>0.47104767980357165</v>
      </c>
      <c r="E33" s="405">
        <f t="shared" si="15"/>
        <v>0.7119255666575709</v>
      </c>
      <c r="F33" s="405">
        <f t="shared" si="15"/>
        <v>1.389152296160272</v>
      </c>
      <c r="G33" s="405">
        <f t="shared" si="15"/>
        <v>1.2771349758099744</v>
      </c>
      <c r="H33" s="405">
        <f t="shared" si="15"/>
        <v>1.0723</v>
      </c>
      <c r="I33" s="405">
        <f t="shared" si="15"/>
        <v>1.7007701066355507</v>
      </c>
      <c r="J33" s="405">
        <f t="shared" si="15"/>
        <v>1.7571349317571738</v>
      </c>
      <c r="K33" s="405">
        <f t="shared" si="15"/>
        <v>1.782738673700542</v>
      </c>
      <c r="L33" s="405">
        <f t="shared" si="15"/>
        <v>3.4697588923020839</v>
      </c>
      <c r="M33" s="603">
        <f>SUM(M34:N37)</f>
        <v>1.3031144261258922</v>
      </c>
      <c r="N33" s="603"/>
      <c r="O33" s="406">
        <f t="shared" si="3"/>
        <v>0.11492914126916222</v>
      </c>
      <c r="P33" s="405">
        <f t="shared" si="5"/>
        <v>0.73202576415632192</v>
      </c>
      <c r="Q33" s="407">
        <f t="shared" si="6"/>
        <v>8508946.6983019989</v>
      </c>
    </row>
    <row r="34" spans="1:17" x14ac:dyDescent="0.3">
      <c r="A34" s="420" t="s">
        <v>19</v>
      </c>
      <c r="B34" s="421" t="s">
        <v>46</v>
      </c>
      <c r="C34" s="422">
        <f t="shared" ref="C34:L38" si="17">(C88*C$61+C136*C$109+C184*C$157)/(SUM(C$157,C$109,C$61))</f>
        <v>0.27100000000000002</v>
      </c>
      <c r="D34" s="422">
        <f t="shared" si="17"/>
        <v>0.2382877323845326</v>
      </c>
      <c r="E34" s="422">
        <f t="shared" si="17"/>
        <v>0.36003123403149839</v>
      </c>
      <c r="F34" s="422">
        <f t="shared" si="17"/>
        <v>0.70257554480591045</v>
      </c>
      <c r="G34" s="422">
        <f t="shared" si="17"/>
        <v>0.64588022148664137</v>
      </c>
      <c r="H34" s="422">
        <f t="shared" ref="H34:H37" si="18">IF(H$7 &gt; 0,(H88*H$61+H136*H$109+H184*H$157)/(SUM(H$157,H$109,H$61)),0)</f>
        <v>0.54249999999999998</v>
      </c>
      <c r="I34" s="422">
        <f t="shared" si="17"/>
        <v>0.86028786475591534</v>
      </c>
      <c r="J34" s="422">
        <f t="shared" si="17"/>
        <v>0.88862738680744247</v>
      </c>
      <c r="K34" s="422">
        <f t="shared" si="17"/>
        <v>0.90145726266733095</v>
      </c>
      <c r="L34" s="422">
        <f t="shared" si="17"/>
        <v>1.754608086034021</v>
      </c>
      <c r="M34" s="600">
        <f t="shared" ref="M34:M47" si="19">(N88*$N$61+N136*$N$109+N184*$N$157)/$M$7</f>
        <v>0.65901142382471323</v>
      </c>
      <c r="N34" s="600"/>
      <c r="O34" s="423">
        <f t="shared" si="3"/>
        <v>5.8122000269702406E-2</v>
      </c>
      <c r="P34" s="422">
        <f t="shared" si="5"/>
        <v>0.37020029203976146</v>
      </c>
      <c r="Q34" s="424">
        <f t="shared" si="6"/>
        <v>4303147.1116220001</v>
      </c>
    </row>
    <row r="35" spans="1:17" x14ac:dyDescent="0.3">
      <c r="A35" s="438" t="s">
        <v>19</v>
      </c>
      <c r="B35" s="439" t="s">
        <v>47</v>
      </c>
      <c r="C35" s="440">
        <f t="shared" si="17"/>
        <v>0.13900000000000001</v>
      </c>
      <c r="D35" s="440">
        <f t="shared" si="17"/>
        <v>0.12209795540096401</v>
      </c>
      <c r="E35" s="440">
        <f t="shared" si="17"/>
        <v>0.18459246658280698</v>
      </c>
      <c r="F35" s="440">
        <f t="shared" si="17"/>
        <v>0.36013837567718082</v>
      </c>
      <c r="G35" s="440">
        <f t="shared" si="17"/>
        <v>0.33113110642141202</v>
      </c>
      <c r="H35" s="440">
        <f t="shared" si="18"/>
        <v>0.27779999999999999</v>
      </c>
      <c r="I35" s="440">
        <f t="shared" si="17"/>
        <v>0.44081546778579872</v>
      </c>
      <c r="J35" s="440">
        <f t="shared" si="17"/>
        <v>0.45556825337051954</v>
      </c>
      <c r="K35" s="440">
        <f t="shared" si="17"/>
        <v>0.46235254193371189</v>
      </c>
      <c r="L35" s="440">
        <f t="shared" si="17"/>
        <v>0.8997051543969985</v>
      </c>
      <c r="M35" s="599">
        <f t="shared" si="19"/>
        <v>0.33786981579260311</v>
      </c>
      <c r="N35" s="599"/>
      <c r="O35" s="441">
        <f t="shared" si="3"/>
        <v>2.9798678466984047E-2</v>
      </c>
      <c r="P35" s="440">
        <f t="shared" si="5"/>
        <v>0.18979868930331512</v>
      </c>
      <c r="Q35" s="442">
        <f t="shared" si="6"/>
        <v>2206188.6476779999</v>
      </c>
    </row>
    <row r="36" spans="1:17" x14ac:dyDescent="0.3">
      <c r="A36" s="420" t="s">
        <v>20</v>
      </c>
      <c r="B36" s="421" t="s">
        <v>50</v>
      </c>
      <c r="C36" s="422">
        <f t="shared" si="17"/>
        <v>8.3199999999999996E-2</v>
      </c>
      <c r="D36" s="422">
        <f t="shared" si="17"/>
        <v>7.3166736510896141E-2</v>
      </c>
      <c r="E36" s="422">
        <f t="shared" si="17"/>
        <v>0.11059106879510508</v>
      </c>
      <c r="F36" s="422">
        <f t="shared" si="17"/>
        <v>0.21581118316112519</v>
      </c>
      <c r="G36" s="422">
        <f t="shared" si="17"/>
        <v>0.19839278348676997</v>
      </c>
      <c r="H36" s="422">
        <f t="shared" si="18"/>
        <v>0.1666</v>
      </c>
      <c r="I36" s="422">
        <f t="shared" si="17"/>
        <v>0.26425251808107386</v>
      </c>
      <c r="J36" s="422">
        <f t="shared" si="17"/>
        <v>0.27298405208722271</v>
      </c>
      <c r="K36" s="422">
        <f t="shared" si="17"/>
        <v>0.27689393048618183</v>
      </c>
      <c r="L36" s="422">
        <f t="shared" si="17"/>
        <v>0.53903637359506507</v>
      </c>
      <c r="M36" s="600">
        <f t="shared" si="19"/>
        <v>0.20243568619021141</v>
      </c>
      <c r="N36" s="600"/>
      <c r="O36" s="423">
        <f t="shared" si="3"/>
        <v>1.7853965169615061E-2</v>
      </c>
      <c r="P36" s="422">
        <f t="shared" si="5"/>
        <v>0.11371843861513864</v>
      </c>
      <c r="Q36" s="424">
        <f t="shared" si="6"/>
        <v>1321844.3669199999</v>
      </c>
    </row>
    <row r="37" spans="1:17" x14ac:dyDescent="0.3">
      <c r="A37" s="438" t="s">
        <v>20</v>
      </c>
      <c r="B37" s="439" t="s">
        <v>47</v>
      </c>
      <c r="C37" s="440">
        <f t="shared" si="17"/>
        <v>4.2700000000000002E-2</v>
      </c>
      <c r="D37" s="440">
        <f t="shared" si="17"/>
        <v>3.7495255507178957E-2</v>
      </c>
      <c r="E37" s="440">
        <f t="shared" si="17"/>
        <v>5.6710797248160291E-2</v>
      </c>
      <c r="F37" s="440">
        <f t="shared" si="17"/>
        <v>0.11062719251605566</v>
      </c>
      <c r="G37" s="440">
        <f t="shared" si="17"/>
        <v>0.10173086441515101</v>
      </c>
      <c r="H37" s="440">
        <f t="shared" si="18"/>
        <v>8.5400000000000004E-2</v>
      </c>
      <c r="I37" s="440">
        <f t="shared" si="17"/>
        <v>0.135414256012763</v>
      </c>
      <c r="J37" s="440">
        <f t="shared" si="17"/>
        <v>0.1399552394919891</v>
      </c>
      <c r="K37" s="440">
        <f t="shared" si="17"/>
        <v>0.14203493861331751</v>
      </c>
      <c r="L37" s="440">
        <f t="shared" si="17"/>
        <v>0.27640927827599954</v>
      </c>
      <c r="M37" s="599">
        <f t="shared" si="19"/>
        <v>0.10379750031836453</v>
      </c>
      <c r="N37" s="599"/>
      <c r="O37" s="441">
        <f t="shared" si="3"/>
        <v>9.1544973628607095E-3</v>
      </c>
      <c r="P37" s="440">
        <f t="shared" si="5"/>
        <v>5.8308344198106737E-2</v>
      </c>
      <c r="Q37" s="442">
        <f t="shared" si="6"/>
        <v>677766.57208199997</v>
      </c>
    </row>
    <row r="38" spans="1:17" x14ac:dyDescent="0.3">
      <c r="A38" s="404">
        <v>9</v>
      </c>
      <c r="B38" s="398" t="s">
        <v>51</v>
      </c>
      <c r="C38" s="405">
        <f t="shared" si="17"/>
        <v>0.47307500416535048</v>
      </c>
      <c r="D38" s="405">
        <f t="shared" si="17"/>
        <v>0.56366809362800774</v>
      </c>
      <c r="E38" s="405">
        <f t="shared" si="17"/>
        <v>0.77418117864375013</v>
      </c>
      <c r="F38" s="405">
        <f t="shared" si="17"/>
        <v>0.82567120503275426</v>
      </c>
      <c r="G38" s="405">
        <f t="shared" si="17"/>
        <v>0.85430302980670891</v>
      </c>
      <c r="H38" s="405">
        <f t="shared" si="17"/>
        <v>0.90754179373452959</v>
      </c>
      <c r="I38" s="405">
        <f t="shared" si="17"/>
        <v>1.1741239326439785</v>
      </c>
      <c r="J38" s="405">
        <f t="shared" si="17"/>
        <v>1.0516384568271293</v>
      </c>
      <c r="K38" s="405">
        <f t="shared" si="17"/>
        <v>1.1680974492705791</v>
      </c>
      <c r="L38" s="405">
        <f t="shared" si="17"/>
        <v>1.3666322861781448</v>
      </c>
      <c r="M38" s="603">
        <f t="shared" si="19"/>
        <v>0.8858306110159726</v>
      </c>
      <c r="N38" s="603"/>
      <c r="O38" s="406">
        <f t="shared" si="3"/>
        <v>7.8126486356745684E-2</v>
      </c>
      <c r="P38" s="405">
        <f t="shared" si="5"/>
        <v>0.49761618545644348</v>
      </c>
      <c r="Q38" s="407">
        <f t="shared" si="6"/>
        <v>5784208.4330750983</v>
      </c>
    </row>
    <row r="39" spans="1:17" x14ac:dyDescent="0.3">
      <c r="A39" s="444"/>
      <c r="B39" s="445" t="s">
        <v>157</v>
      </c>
      <c r="C39" s="500">
        <f t="shared" ref="C39:L39" si="20">(C93*C$61+C141*C$109+C189*C$157)/(SUM(C$157,C$109,C$61))</f>
        <v>-0.63039999999999996</v>
      </c>
      <c r="D39" s="500">
        <f t="shared" si="20"/>
        <v>-4.3968254372349788E-2</v>
      </c>
      <c r="E39" s="500">
        <f t="shared" si="20"/>
        <v>-0.19588960470767802</v>
      </c>
      <c r="F39" s="500">
        <f t="shared" si="20"/>
        <v>-1.9807284894163093</v>
      </c>
      <c r="G39" s="500">
        <f t="shared" si="20"/>
        <v>-1.2786669653614684</v>
      </c>
      <c r="H39" s="500">
        <f t="shared" ref="H39:H46" si="21">IF(H$7 &gt; 0,(H93*H$61+H141*H$109+H189*H$157)/(SUM(H$157,H$109,H$61)),0)</f>
        <v>-0.88780000000000003</v>
      </c>
      <c r="I39" s="500">
        <f t="shared" si="20"/>
        <v>0</v>
      </c>
      <c r="J39" s="500">
        <f t="shared" si="20"/>
        <v>-1.0294431900588303</v>
      </c>
      <c r="K39" s="500">
        <f t="shared" si="20"/>
        <v>0</v>
      </c>
      <c r="L39" s="500">
        <f t="shared" si="20"/>
        <v>-1.8381634677971936</v>
      </c>
      <c r="M39" s="596">
        <f t="shared" si="19"/>
        <v>-0.68407150332150068</v>
      </c>
      <c r="N39" s="596"/>
      <c r="O39" s="429">
        <f t="shared" si="3"/>
        <v>-6.0332192528309535E-2</v>
      </c>
      <c r="P39" s="430">
        <f t="shared" si="5"/>
        <v>-0.38427781545264533</v>
      </c>
      <c r="Q39" s="431">
        <f t="shared" si="6"/>
        <v>-4466781.9209819995</v>
      </c>
    </row>
    <row r="40" spans="1:17" x14ac:dyDescent="0.3">
      <c r="A40" s="432"/>
      <c r="B40" s="433" t="s">
        <v>52</v>
      </c>
      <c r="C40" s="434">
        <f t="shared" ref="C40:K40" si="22">SUM(C33,C30,C25,C16,C9)</f>
        <v>6.1915393728000003</v>
      </c>
      <c r="D40" s="434">
        <f t="shared" si="22"/>
        <v>6.6700567203996188</v>
      </c>
      <c r="E40" s="434">
        <f t="shared" si="22"/>
        <v>9.2966228844809216</v>
      </c>
      <c r="F40" s="434">
        <f t="shared" si="22"/>
        <v>11.686742560897409</v>
      </c>
      <c r="G40" s="434">
        <f t="shared" si="22"/>
        <v>11.321256773593811</v>
      </c>
      <c r="H40" s="434">
        <f t="shared" si="21"/>
        <v>10.668427537199999</v>
      </c>
      <c r="I40" s="434">
        <f t="shared" si="22"/>
        <v>13.802180992194229</v>
      </c>
      <c r="J40" s="434">
        <f t="shared" si="22"/>
        <v>13.391770467379672</v>
      </c>
      <c r="K40" s="434">
        <f t="shared" si="22"/>
        <v>13.731337862305203</v>
      </c>
      <c r="L40" s="434">
        <f>SUM(L33,L30,L25,L16,L9)</f>
        <v>17.903338224205534</v>
      </c>
      <c r="M40" s="597">
        <f t="shared" si="19"/>
        <v>10.413206035359627</v>
      </c>
      <c r="N40" s="597"/>
      <c r="O40" s="435">
        <f t="shared" si="3"/>
        <v>0.91840041327815036</v>
      </c>
      <c r="P40" s="436">
        <f t="shared" si="5"/>
        <v>5.8496283615042497</v>
      </c>
      <c r="Q40" s="437">
        <f t="shared" si="6"/>
        <v>67995114.885445744</v>
      </c>
    </row>
    <row r="41" spans="1:17" x14ac:dyDescent="0.3">
      <c r="A41" s="426" t="s">
        <v>21</v>
      </c>
      <c r="B41" s="416" t="s">
        <v>53</v>
      </c>
      <c r="C41" s="427">
        <f t="shared" ref="C41:L41" si="23">SUM(C42:C42)</f>
        <v>0.1158552165535424</v>
      </c>
      <c r="D41" s="427">
        <f t="shared" si="23"/>
        <v>0.13804130101274611</v>
      </c>
      <c r="E41" s="427">
        <f t="shared" si="23"/>
        <v>0.18959557641751595</v>
      </c>
      <c r="F41" s="427">
        <f t="shared" si="23"/>
        <v>0.20220539115116576</v>
      </c>
      <c r="G41" s="427">
        <f t="shared" si="23"/>
        <v>0.20921727347490437</v>
      </c>
      <c r="H41" s="427">
        <f t="shared" si="21"/>
        <v>0.2222553508824876</v>
      </c>
      <c r="I41" s="427">
        <f t="shared" si="23"/>
        <v>0.28754083661038238</v>
      </c>
      <c r="J41" s="427">
        <f t="shared" si="23"/>
        <v>0.25754436416842502</v>
      </c>
      <c r="K41" s="427">
        <f t="shared" si="23"/>
        <v>0.2860649616854043</v>
      </c>
      <c r="L41" s="427">
        <f t="shared" si="23"/>
        <v>0.33468578570025492</v>
      </c>
      <c r="M41" s="598">
        <f t="shared" si="19"/>
        <v>0.21693832133464711</v>
      </c>
      <c r="N41" s="598"/>
      <c r="O41" s="428">
        <f t="shared" si="3"/>
        <v>1.9133035809823708E-2</v>
      </c>
      <c r="P41" s="427">
        <f t="shared" si="5"/>
        <v>0.12186530765521805</v>
      </c>
      <c r="Q41" s="424">
        <f t="shared" si="6"/>
        <v>1416542.2284084912</v>
      </c>
    </row>
    <row r="42" spans="1:17" x14ac:dyDescent="0.3">
      <c r="A42" s="438" t="s">
        <v>121</v>
      </c>
      <c r="B42" s="439" t="s">
        <v>128</v>
      </c>
      <c r="C42" s="440">
        <f t="shared" ref="C42:L42" si="24">(C96*C$61+C144*C$109+C192*C$157)/(SUM(C$157,C$109,C$61))</f>
        <v>0.1158552165535424</v>
      </c>
      <c r="D42" s="440">
        <f t="shared" si="24"/>
        <v>0.13804130101274611</v>
      </c>
      <c r="E42" s="440">
        <f t="shared" si="24"/>
        <v>0.18959557641751595</v>
      </c>
      <c r="F42" s="440">
        <f t="shared" si="24"/>
        <v>0.20220539115116576</v>
      </c>
      <c r="G42" s="440">
        <f t="shared" si="24"/>
        <v>0.20921727347490437</v>
      </c>
      <c r="H42" s="440">
        <f t="shared" si="21"/>
        <v>0.2222553508824876</v>
      </c>
      <c r="I42" s="440">
        <f t="shared" si="24"/>
        <v>0.28754083661038238</v>
      </c>
      <c r="J42" s="440">
        <f t="shared" si="24"/>
        <v>0.25754436416842502</v>
      </c>
      <c r="K42" s="440">
        <f t="shared" si="24"/>
        <v>0.2860649616854043</v>
      </c>
      <c r="L42" s="440">
        <f t="shared" si="24"/>
        <v>0.33468578570025492</v>
      </c>
      <c r="M42" s="599">
        <f t="shared" si="19"/>
        <v>0.21693832133464711</v>
      </c>
      <c r="N42" s="599"/>
      <c r="O42" s="441">
        <f t="shared" si="3"/>
        <v>1.9133035809823708E-2</v>
      </c>
      <c r="P42" s="440">
        <f t="shared" si="5"/>
        <v>0.12186530765521805</v>
      </c>
      <c r="Q42" s="442">
        <f t="shared" si="6"/>
        <v>1416542.2284084912</v>
      </c>
    </row>
    <row r="43" spans="1:17" x14ac:dyDescent="0.3">
      <c r="A43" s="426" t="s">
        <v>24</v>
      </c>
      <c r="B43" s="416" t="s">
        <v>56</v>
      </c>
      <c r="C43" s="427">
        <f>SUM(C44,C45)</f>
        <v>0.35721978761180806</v>
      </c>
      <c r="D43" s="427">
        <f t="shared" ref="D43:L43" si="25">SUM(D44,D45)</f>
        <v>0.42562679261526171</v>
      </c>
      <c r="E43" s="427">
        <f t="shared" si="25"/>
        <v>0.58458560222623412</v>
      </c>
      <c r="F43" s="427">
        <f t="shared" si="25"/>
        <v>0.6234658138815885</v>
      </c>
      <c r="G43" s="427">
        <f t="shared" si="25"/>
        <v>0.64508575633180454</v>
      </c>
      <c r="H43" s="427">
        <f t="shared" si="21"/>
        <v>0.68528644285204199</v>
      </c>
      <c r="I43" s="427">
        <f t="shared" si="25"/>
        <v>0.88658309603359631</v>
      </c>
      <c r="J43" s="427">
        <f t="shared" si="25"/>
        <v>0.79409409265870412</v>
      </c>
      <c r="K43" s="427">
        <f t="shared" si="25"/>
        <v>0.88203248758517483</v>
      </c>
      <c r="L43" s="427">
        <f t="shared" si="25"/>
        <v>1.0319465004778898</v>
      </c>
      <c r="M43" s="598">
        <f t="shared" si="19"/>
        <v>0.66889228968132552</v>
      </c>
      <c r="N43" s="598"/>
      <c r="O43" s="428">
        <f t="shared" si="3"/>
        <v>5.8993450546921976E-2</v>
      </c>
      <c r="P43" s="427">
        <f t="shared" si="5"/>
        <v>0.3757508778012254</v>
      </c>
      <c r="Q43" s="424">
        <f t="shared" si="6"/>
        <v>4367666.2046666071</v>
      </c>
    </row>
    <row r="44" spans="1:17" x14ac:dyDescent="0.3">
      <c r="A44" s="438" t="s">
        <v>25</v>
      </c>
      <c r="B44" s="439" t="s">
        <v>129</v>
      </c>
      <c r="C44" s="440">
        <f t="shared" ref="C44:L47" si="26">(C98*C$61+C146*C$109+C194*C$157)/(SUM(C$157,C$109,C$61))</f>
        <v>0.1158552165535424</v>
      </c>
      <c r="D44" s="440">
        <f t="shared" si="26"/>
        <v>0.13804130101274611</v>
      </c>
      <c r="E44" s="440">
        <f t="shared" si="26"/>
        <v>0.18959557641751595</v>
      </c>
      <c r="F44" s="440">
        <f t="shared" si="26"/>
        <v>0.20220539115116576</v>
      </c>
      <c r="G44" s="440">
        <f t="shared" si="26"/>
        <v>0.20921727347490437</v>
      </c>
      <c r="H44" s="440">
        <f t="shared" si="21"/>
        <v>0.2222553508824876</v>
      </c>
      <c r="I44" s="440">
        <f t="shared" si="26"/>
        <v>0.28754083661038238</v>
      </c>
      <c r="J44" s="440">
        <f t="shared" si="26"/>
        <v>0.25754436416842502</v>
      </c>
      <c r="K44" s="440">
        <f t="shared" si="26"/>
        <v>0.2860649616854043</v>
      </c>
      <c r="L44" s="440">
        <f t="shared" si="26"/>
        <v>0.33468578570025492</v>
      </c>
      <c r="M44" s="599">
        <f t="shared" si="19"/>
        <v>0.21693832133464711</v>
      </c>
      <c r="N44" s="599"/>
      <c r="O44" s="441">
        <f t="shared" si="3"/>
        <v>1.9133035809823708E-2</v>
      </c>
      <c r="P44" s="440">
        <f t="shared" si="5"/>
        <v>0.12186530765521805</v>
      </c>
      <c r="Q44" s="442">
        <f t="shared" si="6"/>
        <v>1416542.2284084912</v>
      </c>
    </row>
    <row r="45" spans="1:17" x14ac:dyDescent="0.3">
      <c r="A45" s="420" t="s">
        <v>26</v>
      </c>
      <c r="B45" s="421" t="s">
        <v>130</v>
      </c>
      <c r="C45" s="422">
        <f t="shared" si="26"/>
        <v>0.24136457105826564</v>
      </c>
      <c r="D45" s="422">
        <f t="shared" si="26"/>
        <v>0.28758549160251556</v>
      </c>
      <c r="E45" s="422">
        <f t="shared" si="26"/>
        <v>0.39499002580871823</v>
      </c>
      <c r="F45" s="422">
        <f t="shared" si="26"/>
        <v>0.42126042273042275</v>
      </c>
      <c r="G45" s="422">
        <f t="shared" si="26"/>
        <v>0.43586848285690016</v>
      </c>
      <c r="H45" s="422">
        <f t="shared" si="21"/>
        <v>0.46303109196955444</v>
      </c>
      <c r="I45" s="422">
        <f t="shared" si="26"/>
        <v>0.59904225942321387</v>
      </c>
      <c r="J45" s="422">
        <f t="shared" si="26"/>
        <v>0.53654972849027915</v>
      </c>
      <c r="K45" s="422">
        <f t="shared" si="26"/>
        <v>0.59596752589977053</v>
      </c>
      <c r="L45" s="422">
        <f t="shared" si="26"/>
        <v>0.69726071477763485</v>
      </c>
      <c r="M45" s="600">
        <f t="shared" si="19"/>
        <v>0.45195396834667861</v>
      </c>
      <c r="N45" s="600"/>
      <c r="O45" s="423">
        <f t="shared" si="3"/>
        <v>3.9860414737098289E-2</v>
      </c>
      <c r="P45" s="422">
        <f t="shared" si="5"/>
        <v>0.25388557014600749</v>
      </c>
      <c r="Q45" s="424">
        <f t="shared" si="6"/>
        <v>2951123.9762581168</v>
      </c>
    </row>
    <row r="46" spans="1:17" ht="28.8" x14ac:dyDescent="0.3">
      <c r="A46" s="438">
        <v>10</v>
      </c>
      <c r="B46" s="447" t="s">
        <v>134</v>
      </c>
      <c r="C46" s="446">
        <f t="shared" si="26"/>
        <v>4.07E-2</v>
      </c>
      <c r="D46" s="446">
        <f t="shared" si="26"/>
        <v>3.8906869245662189E-2</v>
      </c>
      <c r="E46" s="446">
        <f t="shared" si="26"/>
        <v>3.9590413443726387E-2</v>
      </c>
      <c r="F46" s="446">
        <f t="shared" si="26"/>
        <v>3.8930812161409561E-2</v>
      </c>
      <c r="G46" s="446">
        <f t="shared" si="26"/>
        <v>3.929296479145368E-2</v>
      </c>
      <c r="H46" s="446">
        <f t="shared" si="21"/>
        <v>3.7999999999999999E-2</v>
      </c>
      <c r="I46" s="446">
        <f t="shared" si="26"/>
        <v>3.8399450967176264E-2</v>
      </c>
      <c r="J46" s="446">
        <f t="shared" si="26"/>
        <v>3.9356465211991966E-2</v>
      </c>
      <c r="K46" s="446">
        <f t="shared" si="26"/>
        <v>3.9887973370226613E-2</v>
      </c>
      <c r="L46" s="446">
        <f t="shared" si="26"/>
        <v>3.9648303343809851E-2</v>
      </c>
      <c r="M46" s="601">
        <f t="shared" si="19"/>
        <v>3.9379457108715432E-2</v>
      </c>
      <c r="N46" s="601"/>
      <c r="O46" s="448">
        <f t="shared" si="3"/>
        <v>3.4731003651042643E-3</v>
      </c>
      <c r="P46" s="446">
        <f t="shared" si="5"/>
        <v>2.2121447360359127E-2</v>
      </c>
      <c r="Q46" s="449">
        <f t="shared" si="6"/>
        <v>257136.05407800002</v>
      </c>
    </row>
    <row r="47" spans="1:17" ht="18" x14ac:dyDescent="0.3">
      <c r="A47" s="450"/>
      <c r="B47" s="450" t="s">
        <v>60</v>
      </c>
      <c r="C47" s="410">
        <f t="shared" si="26"/>
        <v>6.0749143769653511</v>
      </c>
      <c r="D47" s="410">
        <f t="shared" si="26"/>
        <v>7.2286634289009397</v>
      </c>
      <c r="E47" s="410">
        <f t="shared" si="26"/>
        <v>9.9145048718607178</v>
      </c>
      <c r="F47" s="410">
        <f t="shared" si="26"/>
        <v>10.570616088675264</v>
      </c>
      <c r="G47" s="410">
        <f t="shared" si="26"/>
        <v>10.936185802830504</v>
      </c>
      <c r="H47" s="410">
        <f t="shared" si="26"/>
        <v>11.613969330934529</v>
      </c>
      <c r="I47" s="410">
        <f t="shared" si="26"/>
        <v>15.01470437580538</v>
      </c>
      <c r="J47" s="410">
        <f t="shared" si="26"/>
        <v>13.453322199359961</v>
      </c>
      <c r="K47" s="410">
        <f t="shared" si="26"/>
        <v>14.93932328494601</v>
      </c>
      <c r="L47" s="410">
        <f t="shared" si="26"/>
        <v>17.471455345930295</v>
      </c>
      <c r="M47" s="602">
        <f t="shared" si="19"/>
        <v>11.338416103484311</v>
      </c>
      <c r="N47" s="602"/>
      <c r="O47" s="411">
        <f t="shared" si="3"/>
        <v>1</v>
      </c>
      <c r="P47" s="410">
        <f t="shared" si="5"/>
        <v>6.3693659943210506</v>
      </c>
      <c r="Q47" s="412">
        <f t="shared" si="6"/>
        <v>74036459.372598827</v>
      </c>
    </row>
    <row r="48" spans="1:17" x14ac:dyDescent="0.3">
      <c r="L48" t="s">
        <v>85</v>
      </c>
      <c r="N48">
        <v>11.3385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11623835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1.7801483088887786</v>
      </c>
      <c r="O50" s="466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1.7801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6.3693659943210506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6.3693999999999997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88</v>
      </c>
      <c r="F59" s="1">
        <v>2</v>
      </c>
      <c r="G59" s="1">
        <v>67</v>
      </c>
      <c r="H59" s="1">
        <v>6</v>
      </c>
      <c r="I59" s="1">
        <v>12</v>
      </c>
      <c r="J59" s="1">
        <v>51</v>
      </c>
      <c r="K59" s="1">
        <v>0</v>
      </c>
      <c r="L59" s="1">
        <v>27</v>
      </c>
      <c r="N59" s="1">
        <f>SUM(C59:L59)</f>
        <v>305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513902.78</v>
      </c>
      <c r="E61" s="505">
        <v>569473.61</v>
      </c>
      <c r="F61" s="505">
        <v>6980.97</v>
      </c>
      <c r="G61" s="505">
        <v>417654.85</v>
      </c>
      <c r="H61" s="505">
        <v>36828.83</v>
      </c>
      <c r="I61" s="503">
        <v>81440.75</v>
      </c>
      <c r="J61" s="505">
        <v>292454.92</v>
      </c>
      <c r="K61" s="504">
        <v>0</v>
      </c>
      <c r="L61" s="505">
        <v>165215.92000000001</v>
      </c>
      <c r="M61" s="342"/>
      <c r="N61" s="344">
        <f>SUM(C61:L61)</f>
        <v>2083952.63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7">SUM(D64:D69)</f>
        <v>1.902612</v>
      </c>
      <c r="E63" s="354">
        <f t="shared" si="27"/>
        <v>2.2937760000000003</v>
      </c>
      <c r="F63" s="354">
        <f t="shared" si="27"/>
        <v>3.5173680000000003</v>
      </c>
      <c r="G63" s="354">
        <f t="shared" si="27"/>
        <v>3.2841239999999998</v>
      </c>
      <c r="H63" s="354">
        <f t="shared" si="27"/>
        <v>3.643224</v>
      </c>
      <c r="I63" s="354">
        <f t="shared" si="27"/>
        <v>3.6029979999999999</v>
      </c>
      <c r="J63" s="354">
        <f t="shared" si="27"/>
        <v>4.7215559999999996</v>
      </c>
      <c r="K63" s="354"/>
      <c r="L63" s="354">
        <f t="shared" si="27"/>
        <v>5.9988200000000003</v>
      </c>
      <c r="M63" s="351"/>
      <c r="N63" s="352">
        <f>(C63*$C$61+D63*$D$61+E63*$E$61+F63*$F$61+G63*$G$61+H63*$H$61+I63*$I$61+J63*$J$61+K63*$K$61+L63*$L$61)/$N$61</f>
        <v>3.1093493889001786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1.3403</v>
      </c>
      <c r="E64" s="34">
        <v>1.5444</v>
      </c>
      <c r="F64" s="34">
        <v>2.2067000000000001</v>
      </c>
      <c r="G64" s="34">
        <v>2.3206000000000002</v>
      </c>
      <c r="H64" s="34">
        <v>2.3206000000000002</v>
      </c>
      <c r="I64" s="34">
        <v>1.6583000000000001</v>
      </c>
      <c r="J64" s="34">
        <v>3.2313999999999998</v>
      </c>
      <c r="K64" s="34">
        <v>0</v>
      </c>
      <c r="L64" s="34">
        <v>3.8005</v>
      </c>
      <c r="M64" s="34"/>
      <c r="N64" s="89">
        <f t="shared" ref="N64:N101" si="28">(C64*$C$61+D64*$D$61+E64*$E$61+F64*$F$61+G64*$G$61+H64*$H$61+I64*$I$61+J64*$J$61+K64*$K$61+L64*$L$61)/$N$61</f>
        <v>2.0856298455296463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9">D64*0.04</f>
        <v>5.3612E-2</v>
      </c>
      <c r="E65" s="39">
        <f t="shared" si="29"/>
        <v>6.1776000000000005E-2</v>
      </c>
      <c r="F65" s="39">
        <f t="shared" si="29"/>
        <v>8.8267999999999999E-2</v>
      </c>
      <c r="G65" s="39">
        <f t="shared" si="29"/>
        <v>9.2824000000000004E-2</v>
      </c>
      <c r="H65" s="39">
        <f t="shared" si="29"/>
        <v>9.2824000000000004E-2</v>
      </c>
      <c r="I65" s="39">
        <f>0.06*I64</f>
        <v>9.9498000000000003E-2</v>
      </c>
      <c r="J65" s="39">
        <f t="shared" si="29"/>
        <v>0.12925599999999998</v>
      </c>
      <c r="K65" s="39"/>
      <c r="L65" s="39">
        <f t="shared" si="29"/>
        <v>0.15202000000000002</v>
      </c>
      <c r="M65" s="34"/>
      <c r="N65" s="89">
        <f t="shared" si="28"/>
        <v>8.4721319210801838E-2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6.7000000000000004E-2</v>
      </c>
      <c r="E66" s="34">
        <v>3.95E-2</v>
      </c>
      <c r="F66" s="34">
        <v>0</v>
      </c>
      <c r="G66" s="34">
        <v>5.4000000000000003E-3</v>
      </c>
      <c r="H66" s="34">
        <v>0</v>
      </c>
      <c r="I66" s="34">
        <v>8.2900000000000001E-2</v>
      </c>
      <c r="J66" s="34">
        <v>5.67E-2</v>
      </c>
      <c r="K66" s="34">
        <v>0</v>
      </c>
      <c r="L66" s="34">
        <v>0.16189999999999999</v>
      </c>
      <c r="M66" s="34"/>
      <c r="N66" s="89">
        <f t="shared" si="28"/>
        <v>5.2430711744153237E-2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0.32900000000000001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8"/>
        <v>0.29748852883666549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0.23200000000000001</v>
      </c>
      <c r="E68" s="34">
        <v>0.37530000000000002</v>
      </c>
      <c r="F68" s="34">
        <v>0.89339999999999997</v>
      </c>
      <c r="G68" s="34">
        <v>0.54730000000000001</v>
      </c>
      <c r="H68" s="34">
        <v>0.91180000000000005</v>
      </c>
      <c r="I68" s="34">
        <v>1.0123</v>
      </c>
      <c r="J68" s="34">
        <v>0.92649999999999999</v>
      </c>
      <c r="K68" s="34">
        <v>0</v>
      </c>
      <c r="L68" s="34">
        <v>1.4386000000000001</v>
      </c>
      <c r="M68" s="34"/>
      <c r="N68" s="89">
        <f t="shared" si="28"/>
        <v>0.57219644820189608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8"/>
        <v>1.6882535377015746E-2</v>
      </c>
    </row>
    <row r="70" spans="1:14" ht="28.8" x14ac:dyDescent="0.3">
      <c r="A70" s="349">
        <v>5</v>
      </c>
      <c r="B70" s="353" t="s">
        <v>71</v>
      </c>
      <c r="C70" s="354">
        <f t="shared" ref="C70:J70" si="30">SUM(C71:C73,C77:C78)</f>
        <v>0</v>
      </c>
      <c r="D70" s="354">
        <f t="shared" si="30"/>
        <v>3.6005274206000002</v>
      </c>
      <c r="E70" s="354">
        <f t="shared" si="30"/>
        <v>5.3176035372000001</v>
      </c>
      <c r="F70" s="354">
        <f t="shared" si="30"/>
        <v>5.3176035372000001</v>
      </c>
      <c r="G70" s="354">
        <f t="shared" si="30"/>
        <v>5.3176035372000001</v>
      </c>
      <c r="H70" s="354">
        <f t="shared" si="30"/>
        <v>5.3176035372000001</v>
      </c>
      <c r="I70" s="354">
        <f t="shared" si="30"/>
        <v>5.8065731435000005</v>
      </c>
      <c r="J70" s="354">
        <f t="shared" si="30"/>
        <v>5.3176035372000001</v>
      </c>
      <c r="K70" s="354"/>
      <c r="L70" s="354">
        <f>SUM(L71:L73,L77:L78)</f>
        <v>5.3176035372000001</v>
      </c>
      <c r="M70" s="351"/>
      <c r="N70" s="352">
        <f t="shared" si="28"/>
        <v>4.9132814205652915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1.9942</v>
      </c>
      <c r="E71" s="34">
        <v>2.8603999999999998</v>
      </c>
      <c r="F71" s="34">
        <v>2.8603999999999998</v>
      </c>
      <c r="G71" s="34">
        <v>2.8603999999999998</v>
      </c>
      <c r="H71" s="34">
        <v>2.8603999999999998</v>
      </c>
      <c r="I71" s="34">
        <v>3.1295000000000002</v>
      </c>
      <c r="J71" s="34">
        <v>2.8603999999999998</v>
      </c>
      <c r="K71" s="34">
        <v>0</v>
      </c>
      <c r="L71" s="34">
        <v>2.8603999999999998</v>
      </c>
      <c r="M71" s="39"/>
      <c r="N71" s="89">
        <f t="shared" si="28"/>
        <v>2.6573114671234155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0.84532742059999999</v>
      </c>
      <c r="E72" s="39">
        <f t="shared" ref="E72:J72" si="31">E71*0.423893</f>
        <v>1.2125035371999999</v>
      </c>
      <c r="F72" s="39">
        <f t="shared" si="31"/>
        <v>1.2125035371999999</v>
      </c>
      <c r="G72" s="39">
        <f t="shared" si="31"/>
        <v>1.2125035371999999</v>
      </c>
      <c r="H72" s="39">
        <f t="shared" si="31"/>
        <v>1.2125035371999999</v>
      </c>
      <c r="I72" s="39">
        <f t="shared" si="31"/>
        <v>1.3265731435000001</v>
      </c>
      <c r="J72" s="39">
        <f t="shared" si="31"/>
        <v>1.2125035371999999</v>
      </c>
      <c r="K72" s="39"/>
      <c r="L72" s="39">
        <f t="shared" ref="L72" si="32">L71*0.423893</f>
        <v>1.2125035371999999</v>
      </c>
      <c r="M72" s="39"/>
      <c r="N72" s="89">
        <f t="shared" si="28"/>
        <v>1.1264157297333459</v>
      </c>
    </row>
    <row r="73" spans="1:14" x14ac:dyDescent="0.3">
      <c r="A73" s="280" t="s">
        <v>8</v>
      </c>
      <c r="B73" s="1" t="s">
        <v>35</v>
      </c>
      <c r="C73" s="43">
        <f t="shared" ref="C73:J73" si="33">SUM(C74:C76)</f>
        <v>0</v>
      </c>
      <c r="D73" s="43">
        <f t="shared" ref="D73" si="34">SUM(D74:D76)</f>
        <v>0.52339999999999998</v>
      </c>
      <c r="E73" s="43">
        <f t="shared" si="33"/>
        <v>0.89370000000000005</v>
      </c>
      <c r="F73" s="43">
        <f t="shared" ref="F73:H73" si="35">SUM(F74:F76)</f>
        <v>0.89370000000000005</v>
      </c>
      <c r="G73" s="43">
        <f t="shared" si="35"/>
        <v>0.89370000000000005</v>
      </c>
      <c r="H73" s="43">
        <f t="shared" si="35"/>
        <v>0.89370000000000005</v>
      </c>
      <c r="I73" s="43">
        <f t="shared" si="33"/>
        <v>0.96729999999999994</v>
      </c>
      <c r="J73" s="43">
        <f t="shared" si="33"/>
        <v>0.89370000000000005</v>
      </c>
      <c r="K73" s="43"/>
      <c r="L73" s="43">
        <f t="shared" ref="L73" si="36">SUM(L74:L76)</f>
        <v>0.89370000000000005</v>
      </c>
      <c r="M73" s="43"/>
      <c r="N73" s="75">
        <f t="shared" si="28"/>
        <v>0.80526029288727163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0.46750000000000003</v>
      </c>
      <c r="E74" s="34">
        <v>0.79820000000000002</v>
      </c>
      <c r="F74" s="34">
        <v>0.79820000000000002</v>
      </c>
      <c r="G74" s="34">
        <v>0.79820000000000002</v>
      </c>
      <c r="H74" s="34">
        <v>0.79820000000000002</v>
      </c>
      <c r="I74" s="34">
        <v>0.86809999999999998</v>
      </c>
      <c r="J74" s="34">
        <v>0.79820000000000002</v>
      </c>
      <c r="K74" s="34">
        <v>0</v>
      </c>
      <c r="L74" s="34">
        <v>0.79820000000000002</v>
      </c>
      <c r="M74" s="39"/>
      <c r="N74" s="89">
        <f t="shared" si="28"/>
        <v>0.71938105826570542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4.9599999999999998E-2</v>
      </c>
      <c r="E75" s="34">
        <v>8.4699999999999998E-2</v>
      </c>
      <c r="F75" s="34">
        <v>8.4699999999999998E-2</v>
      </c>
      <c r="G75" s="34">
        <v>8.4699999999999998E-2</v>
      </c>
      <c r="H75" s="34">
        <v>8.4699999999999998E-2</v>
      </c>
      <c r="I75" s="34">
        <v>8.7999999999999995E-2</v>
      </c>
      <c r="J75" s="34">
        <v>8.4699999999999998E-2</v>
      </c>
      <c r="K75" s="34">
        <v>0</v>
      </c>
      <c r="L75" s="34">
        <v>8.4699999999999998E-2</v>
      </c>
      <c r="M75" s="39"/>
      <c r="N75" s="89">
        <f t="shared" si="28"/>
        <v>7.6173302777040569E-2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6.3E-3</v>
      </c>
      <c r="E76" s="34">
        <v>1.0800000000000001E-2</v>
      </c>
      <c r="F76" s="34">
        <v>1.0800000000000001E-2</v>
      </c>
      <c r="G76" s="34">
        <v>1.0800000000000001E-2</v>
      </c>
      <c r="H76" s="34">
        <v>1.0800000000000001E-2</v>
      </c>
      <c r="I76" s="34">
        <v>1.12E-2</v>
      </c>
      <c r="J76" s="34">
        <v>1.0800000000000001E-2</v>
      </c>
      <c r="K76" s="34">
        <v>0</v>
      </c>
      <c r="L76" s="34">
        <v>1.0800000000000001E-2</v>
      </c>
      <c r="M76" s="39"/>
      <c r="N76" s="89">
        <f t="shared" si="28"/>
        <v>9.7059318445256587E-3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0.1779</v>
      </c>
      <c r="E77" s="34">
        <v>0.26529999999999998</v>
      </c>
      <c r="F77" s="34">
        <v>0.26529999999999998</v>
      </c>
      <c r="G77" s="34">
        <v>0.26529999999999998</v>
      </c>
      <c r="H77" s="34">
        <v>0.26529999999999998</v>
      </c>
      <c r="I77" s="34">
        <v>0.28949999999999998</v>
      </c>
      <c r="J77" s="34">
        <v>0.26529999999999998</v>
      </c>
      <c r="K77" s="34">
        <v>0</v>
      </c>
      <c r="L77" s="34">
        <v>0.26529999999999998</v>
      </c>
      <c r="M77" s="39"/>
      <c r="N77" s="89">
        <f t="shared" si="28"/>
        <v>0.24469289204380812</v>
      </c>
    </row>
    <row r="78" spans="1:14" x14ac:dyDescent="0.3">
      <c r="A78" s="595"/>
      <c r="B78" t="s">
        <v>117</v>
      </c>
      <c r="C78" s="34">
        <v>0</v>
      </c>
      <c r="D78" s="34">
        <v>5.9700000000000003E-2</v>
      </c>
      <c r="E78" s="34">
        <v>8.5699999999999998E-2</v>
      </c>
      <c r="F78" s="34">
        <v>8.5699999999999998E-2</v>
      </c>
      <c r="G78" s="34">
        <v>8.5699999999999998E-2</v>
      </c>
      <c r="H78" s="34">
        <v>8.5699999999999998E-2</v>
      </c>
      <c r="I78" s="34">
        <v>9.3700000000000006E-2</v>
      </c>
      <c r="J78" s="34">
        <v>8.5699999999999998E-2</v>
      </c>
      <c r="K78" s="34">
        <v>0</v>
      </c>
      <c r="L78" s="34">
        <v>8.5699999999999998E-2</v>
      </c>
      <c r="M78" s="39"/>
      <c r="N78" s="89">
        <f t="shared" si="28"/>
        <v>7.9601038777450533E-2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0.42630000000000001</v>
      </c>
      <c r="E79" s="354">
        <f t="shared" ref="E79:J79" si="37">SUM(E80:E82)</f>
        <v>0.52380000000000004</v>
      </c>
      <c r="F79" s="354">
        <f t="shared" si="37"/>
        <v>0.52380000000000004</v>
      </c>
      <c r="G79" s="354">
        <f t="shared" si="37"/>
        <v>0.52380000000000004</v>
      </c>
      <c r="H79" s="354">
        <f t="shared" si="37"/>
        <v>0.52380000000000004</v>
      </c>
      <c r="I79" s="354">
        <f t="shared" si="37"/>
        <v>1.1850000000000001</v>
      </c>
      <c r="J79" s="354">
        <f t="shared" si="37"/>
        <v>0.52380000000000004</v>
      </c>
      <c r="K79" s="354"/>
      <c r="L79" s="354">
        <f t="shared" ref="L79" si="38">SUM(L80:L82)</f>
        <v>0.52380000000000004</v>
      </c>
      <c r="M79" s="354"/>
      <c r="N79" s="352">
        <f t="shared" si="28"/>
        <v>0.52559615543852356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0.20449999999999999</v>
      </c>
      <c r="E80" s="34">
        <v>0.30199999999999999</v>
      </c>
      <c r="F80" s="34">
        <v>0.30199999999999999</v>
      </c>
      <c r="G80" s="34">
        <v>0.30199999999999999</v>
      </c>
      <c r="H80" s="34">
        <v>0.30199999999999999</v>
      </c>
      <c r="I80" s="34">
        <v>0.32969999999999999</v>
      </c>
      <c r="J80" s="34">
        <v>0.30199999999999999</v>
      </c>
      <c r="K80" s="34">
        <v>0</v>
      </c>
      <c r="L80" s="34">
        <v>0.30199999999999999</v>
      </c>
      <c r="M80" s="39"/>
      <c r="N80" s="89">
        <f t="shared" si="28"/>
        <v>0.2790390115465341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0.2218</v>
      </c>
      <c r="E81" s="34">
        <v>0.2218</v>
      </c>
      <c r="F81" s="34">
        <v>0.2218</v>
      </c>
      <c r="G81" s="34">
        <v>0.2218</v>
      </c>
      <c r="H81" s="34">
        <v>0.2218</v>
      </c>
      <c r="I81" s="34">
        <v>0.2218</v>
      </c>
      <c r="J81" s="34">
        <v>0.2218</v>
      </c>
      <c r="K81" s="34">
        <v>0</v>
      </c>
      <c r="L81" s="34">
        <v>0.2218</v>
      </c>
      <c r="M81" s="39"/>
      <c r="N81" s="89">
        <f t="shared" si="28"/>
        <v>0.22180000000000002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8"/>
        <v>2.4757143891989519E-2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8"/>
        <v>2.4757143891989519E-2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0.27889999999999998</v>
      </c>
      <c r="E84" s="354">
        <f t="shared" ref="E84:L84" si="39">SUM(E85:E86)</f>
        <v>0.4582</v>
      </c>
      <c r="F84" s="354">
        <f t="shared" si="39"/>
        <v>0.97949999999999993</v>
      </c>
      <c r="G84" s="354">
        <f t="shared" si="39"/>
        <v>0.72310000000000008</v>
      </c>
      <c r="H84" s="354">
        <f t="shared" si="39"/>
        <v>0.99930000000000008</v>
      </c>
      <c r="I84" s="354">
        <f t="shared" si="39"/>
        <v>1.1214999999999999</v>
      </c>
      <c r="J84" s="354">
        <f t="shared" si="39"/>
        <v>1.0159</v>
      </c>
      <c r="K84" s="354"/>
      <c r="L84" s="354">
        <f t="shared" si="39"/>
        <v>1.6646999999999998</v>
      </c>
      <c r="M84" s="354"/>
      <c r="N84" s="352">
        <f t="shared" si="28"/>
        <v>0.67822228847399468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0.2666</v>
      </c>
      <c r="E85" s="34">
        <v>0.43790000000000001</v>
      </c>
      <c r="F85" s="34">
        <v>0.93569999999999998</v>
      </c>
      <c r="G85" s="34">
        <v>0.69130000000000003</v>
      </c>
      <c r="H85" s="34">
        <v>0.95540000000000003</v>
      </c>
      <c r="I85" s="34">
        <v>1.0547</v>
      </c>
      <c r="J85" s="34">
        <v>0.97099999999999997</v>
      </c>
      <c r="K85" s="34">
        <v>0</v>
      </c>
      <c r="L85" s="34">
        <v>1.5911999999999999</v>
      </c>
      <c r="M85" s="39"/>
      <c r="N85" s="89">
        <f t="shared" si="28"/>
        <v>0.64760732533157428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1.23E-2</v>
      </c>
      <c r="E86" s="34">
        <v>2.0299999999999999E-2</v>
      </c>
      <c r="F86" s="34">
        <v>4.3799999999999999E-2</v>
      </c>
      <c r="G86" s="34">
        <v>3.1800000000000002E-2</v>
      </c>
      <c r="H86" s="34">
        <v>4.3900000000000002E-2</v>
      </c>
      <c r="I86" s="34">
        <v>6.6799999999999998E-2</v>
      </c>
      <c r="J86" s="34">
        <v>4.4900000000000002E-2</v>
      </c>
      <c r="K86" s="34">
        <v>0</v>
      </c>
      <c r="L86" s="34">
        <v>7.3499999999999996E-2</v>
      </c>
      <c r="M86" s="39"/>
      <c r="N86" s="89">
        <f t="shared" si="28"/>
        <v>3.0614963142420376E-2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0.45889999999999997</v>
      </c>
      <c r="E87" s="354">
        <f t="shared" ref="E87:L87" si="40">SUM(E88:E91)</f>
        <v>0.76039999999999996</v>
      </c>
      <c r="F87" s="354">
        <f t="shared" si="40"/>
        <v>1.3971</v>
      </c>
      <c r="G87" s="354">
        <f t="shared" si="40"/>
        <v>1.1327</v>
      </c>
      <c r="H87" s="354">
        <f t="shared" si="40"/>
        <v>1.0723</v>
      </c>
      <c r="I87" s="354">
        <f t="shared" si="40"/>
        <v>1.5502999999999998</v>
      </c>
      <c r="J87" s="354">
        <f t="shared" si="40"/>
        <v>1.7436999999999998</v>
      </c>
      <c r="K87" s="354"/>
      <c r="L87" s="354">
        <f t="shared" si="40"/>
        <v>3.0469000000000004</v>
      </c>
      <c r="M87" s="354"/>
      <c r="N87" s="352">
        <f t="shared" si="28"/>
        <v>1.1184456051450653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0.23219999999999999</v>
      </c>
      <c r="E88" s="34">
        <v>0.38469999999999999</v>
      </c>
      <c r="F88" s="34">
        <v>0.70679999999999998</v>
      </c>
      <c r="G88" s="34">
        <v>0.57299999999999995</v>
      </c>
      <c r="H88" s="34">
        <v>0.54249999999999998</v>
      </c>
      <c r="I88" s="34">
        <v>0.7843</v>
      </c>
      <c r="J88" s="34">
        <v>0.8821</v>
      </c>
      <c r="K88" s="34">
        <v>0</v>
      </c>
      <c r="L88" s="34">
        <v>1.5414000000000001</v>
      </c>
      <c r="M88" s="39"/>
      <c r="N88" s="89">
        <f t="shared" si="28"/>
        <v>0.5658223749783603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0.11890000000000001</v>
      </c>
      <c r="E89" s="34">
        <v>0.19700000000000001</v>
      </c>
      <c r="F89" s="34">
        <v>0.36199999999999999</v>
      </c>
      <c r="G89" s="34">
        <v>0.29349999999999998</v>
      </c>
      <c r="H89" s="34">
        <v>0.27779999999999999</v>
      </c>
      <c r="I89" s="34">
        <v>0.4017</v>
      </c>
      <c r="J89" s="34">
        <v>0.45179999999999998</v>
      </c>
      <c r="K89" s="34">
        <v>0</v>
      </c>
      <c r="L89" s="34">
        <v>0.78949999999999998</v>
      </c>
      <c r="M89" s="39"/>
      <c r="N89" s="89">
        <f t="shared" si="28"/>
        <v>0.28979212030937573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7.1300000000000002E-2</v>
      </c>
      <c r="E90" s="34">
        <v>0.1182</v>
      </c>
      <c r="F90" s="34">
        <v>0.21709999999999999</v>
      </c>
      <c r="G90" s="34">
        <v>0.17599999999999999</v>
      </c>
      <c r="H90" s="34">
        <v>0.1666</v>
      </c>
      <c r="I90" s="34">
        <v>0.2409</v>
      </c>
      <c r="J90" s="34">
        <v>0.27100000000000002</v>
      </c>
      <c r="K90" s="34">
        <v>0</v>
      </c>
      <c r="L90" s="34">
        <v>0.47349999999999998</v>
      </c>
      <c r="M90" s="39"/>
      <c r="N90" s="89">
        <f t="shared" si="28"/>
        <v>0.17381184537577518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3.6499999999999998E-2</v>
      </c>
      <c r="E91" s="34">
        <v>6.0499999999999998E-2</v>
      </c>
      <c r="F91" s="34">
        <v>0.11119999999999999</v>
      </c>
      <c r="G91" s="34">
        <v>9.0200000000000002E-2</v>
      </c>
      <c r="H91" s="34">
        <v>8.5400000000000004E-2</v>
      </c>
      <c r="I91" s="34">
        <v>0.1234</v>
      </c>
      <c r="J91" s="34">
        <v>0.13880000000000001</v>
      </c>
      <c r="K91" s="34">
        <v>0</v>
      </c>
      <c r="L91" s="34">
        <v>0.24249999999999999</v>
      </c>
      <c r="M91" s="39"/>
      <c r="N91" s="89">
        <f t="shared" si="28"/>
        <v>8.9019264481553978E-2</v>
      </c>
    </row>
    <row r="92" spans="1:16" x14ac:dyDescent="0.3">
      <c r="A92" s="349">
        <v>9</v>
      </c>
      <c r="B92" s="350" t="s">
        <v>51</v>
      </c>
      <c r="C92" s="354">
        <f t="shared" ref="C92:J92" si="41">SUM(C95,C97)</f>
        <v>0</v>
      </c>
      <c r="D92" s="354">
        <f t="shared" si="41"/>
        <v>0.56716872303160071</v>
      </c>
      <c r="E92" s="354">
        <f t="shared" si="41"/>
        <v>0.78775345967052968</v>
      </c>
      <c r="F92" s="354">
        <f t="shared" si="41"/>
        <v>0.82778577992652957</v>
      </c>
      <c r="G92" s="354">
        <f t="shared" si="41"/>
        <v>0.83722458493452967</v>
      </c>
      <c r="H92" s="354">
        <f t="shared" si="41"/>
        <v>0.90754179373452959</v>
      </c>
      <c r="I92" s="354">
        <f t="shared" si="41"/>
        <v>1.1285436604352579</v>
      </c>
      <c r="J92" s="354">
        <f t="shared" si="41"/>
        <v>1.0022507203105295</v>
      </c>
      <c r="K92" s="354"/>
      <c r="L92" s="354">
        <f>SUM(L95,L97)</f>
        <v>1.4080305246625298</v>
      </c>
      <c r="M92" s="354"/>
      <c r="N92" s="352">
        <f t="shared" si="28"/>
        <v>0.83811857249283561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-9.35E-2</v>
      </c>
      <c r="F93" s="507">
        <v>-2.0045000000000002</v>
      </c>
      <c r="G93" s="507">
        <v>-1.1395</v>
      </c>
      <c r="H93" s="507">
        <v>-0.88780000000000003</v>
      </c>
      <c r="I93" s="507">
        <v>0</v>
      </c>
      <c r="J93" s="507">
        <v>-1.5407999999999999</v>
      </c>
      <c r="K93" s="507">
        <v>0</v>
      </c>
      <c r="L93" s="507">
        <v>0</v>
      </c>
      <c r="M93" s="268"/>
      <c r="N93" s="357">
        <f t="shared" si="28"/>
        <v>-0.49255822791183118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42">SUM(C87,C84,C79,C70,C63)+C93</f>
        <v>0</v>
      </c>
      <c r="D94" s="360">
        <f t="shared" si="42"/>
        <v>6.6672394205999996</v>
      </c>
      <c r="E94" s="360">
        <f t="shared" si="42"/>
        <v>9.2602795372000006</v>
      </c>
      <c r="F94" s="360">
        <f t="shared" si="42"/>
        <v>9.7308715371999988</v>
      </c>
      <c r="G94" s="360">
        <f t="shared" si="42"/>
        <v>9.8418275372000004</v>
      </c>
      <c r="H94" s="360">
        <f t="shared" si="42"/>
        <v>10.668427537199999</v>
      </c>
      <c r="I94" s="360">
        <f t="shared" si="42"/>
        <v>13.266371143499999</v>
      </c>
      <c r="J94" s="360">
        <f t="shared" si="42"/>
        <v>11.781759537199999</v>
      </c>
      <c r="K94" s="360">
        <f t="shared" si="42"/>
        <v>0</v>
      </c>
      <c r="L94" s="360">
        <f t="shared" si="42"/>
        <v>16.551823537200001</v>
      </c>
      <c r="M94" s="361"/>
      <c r="N94" s="455">
        <f t="shared" si="28"/>
        <v>9.852336630611223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43">SUM(C96:C96)</f>
        <v>0</v>
      </c>
      <c r="D95" s="354">
        <f t="shared" si="43"/>
        <v>0.13889859884935979</v>
      </c>
      <c r="E95" s="354">
        <f t="shared" si="43"/>
        <v>0.19291940359848761</v>
      </c>
      <c r="F95" s="354">
        <f t="shared" si="43"/>
        <v>0.20272324673448758</v>
      </c>
      <c r="G95" s="354">
        <f t="shared" si="43"/>
        <v>0.20503479308248762</v>
      </c>
      <c r="H95" s="354">
        <f t="shared" si="43"/>
        <v>0.2222553508824876</v>
      </c>
      <c r="I95" s="354">
        <f t="shared" si="43"/>
        <v>0.27637831003253549</v>
      </c>
      <c r="J95" s="354">
        <f t="shared" si="43"/>
        <v>0.24544939643848759</v>
      </c>
      <c r="K95" s="354"/>
      <c r="L95" s="354">
        <f>SUM(L96:L96)</f>
        <v>0.34482413975048765</v>
      </c>
      <c r="M95" s="354"/>
      <c r="N95" s="352">
        <f t="shared" si="28"/>
        <v>0.20525372902552363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44">0.020833*D94</f>
        <v>0.13889859884935979</v>
      </c>
      <c r="E96" s="246">
        <f t="shared" si="44"/>
        <v>0.19291940359848761</v>
      </c>
      <c r="F96" s="246">
        <f t="shared" si="44"/>
        <v>0.20272324673448758</v>
      </c>
      <c r="G96" s="246">
        <f t="shared" si="44"/>
        <v>0.20503479308248762</v>
      </c>
      <c r="H96" s="246">
        <f t="shared" si="44"/>
        <v>0.2222553508824876</v>
      </c>
      <c r="I96" s="246">
        <f t="shared" si="44"/>
        <v>0.27637831003253549</v>
      </c>
      <c r="J96" s="246">
        <f t="shared" si="44"/>
        <v>0.24544939643848759</v>
      </c>
      <c r="K96" s="34"/>
      <c r="L96" s="246">
        <f t="shared" si="44"/>
        <v>0.34482413975048765</v>
      </c>
      <c r="M96" s="39"/>
      <c r="N96" s="246">
        <f t="shared" si="28"/>
        <v>0.20525372902552363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5">SUM(D98,D99)</f>
        <v>0.42827012418224097</v>
      </c>
      <c r="E97" s="354">
        <f t="shared" si="45"/>
        <v>0.59483405607204209</v>
      </c>
      <c r="F97" s="354">
        <f t="shared" si="45"/>
        <v>0.62506253319204197</v>
      </c>
      <c r="G97" s="354">
        <f t="shared" si="45"/>
        <v>0.63218979185204205</v>
      </c>
      <c r="H97" s="354">
        <f t="shared" si="45"/>
        <v>0.68528644285204199</v>
      </c>
      <c r="I97" s="354">
        <f t="shared" si="45"/>
        <v>0.85216535040272245</v>
      </c>
      <c r="J97" s="354">
        <f t="shared" si="45"/>
        <v>0.75680132387204202</v>
      </c>
      <c r="K97" s="354"/>
      <c r="L97" s="354">
        <f t="shared" si="45"/>
        <v>1.0632063849120421</v>
      </c>
      <c r="M97" s="354"/>
      <c r="N97" s="352">
        <f t="shared" si="28"/>
        <v>0.63286484346731187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6">D96</f>
        <v>0.13889859884935979</v>
      </c>
      <c r="E98" s="39">
        <f t="shared" si="46"/>
        <v>0.19291940359848761</v>
      </c>
      <c r="F98" s="39">
        <f t="shared" si="46"/>
        <v>0.20272324673448758</v>
      </c>
      <c r="G98" s="39">
        <f t="shared" si="46"/>
        <v>0.20503479308248762</v>
      </c>
      <c r="H98" s="39">
        <f t="shared" si="46"/>
        <v>0.2222553508824876</v>
      </c>
      <c r="I98" s="39">
        <f t="shared" si="46"/>
        <v>0.27637831003253549</v>
      </c>
      <c r="J98" s="39">
        <f t="shared" si="46"/>
        <v>0.24544939643848759</v>
      </c>
      <c r="K98" s="39"/>
      <c r="L98" s="39">
        <f t="shared" si="46"/>
        <v>0.34482413975048765</v>
      </c>
      <c r="M98" s="39"/>
      <c r="N98" s="246">
        <f t="shared" si="28"/>
        <v>0.20525372902552363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7">0.043402*D94</f>
        <v>0.28937152533288119</v>
      </c>
      <c r="E99" s="246">
        <f t="shared" si="47"/>
        <v>0.40191465247355446</v>
      </c>
      <c r="F99" s="246">
        <f t="shared" si="47"/>
        <v>0.42233928645755436</v>
      </c>
      <c r="G99" s="246">
        <f t="shared" si="47"/>
        <v>0.42715499876955443</v>
      </c>
      <c r="H99" s="246">
        <f t="shared" si="47"/>
        <v>0.46303109196955439</v>
      </c>
      <c r="I99" s="246">
        <f t="shared" si="47"/>
        <v>0.57578704037018702</v>
      </c>
      <c r="J99" s="246">
        <f t="shared" si="47"/>
        <v>0.5113519274335544</v>
      </c>
      <c r="K99" s="34"/>
      <c r="L99" s="246">
        <f t="shared" si="47"/>
        <v>0.71838224516155447</v>
      </c>
      <c r="M99" s="39"/>
      <c r="N99" s="246">
        <f t="shared" si="28"/>
        <v>0.42761111444178834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3.7999999999999999E-2</v>
      </c>
      <c r="E100" s="509">
        <v>3.7999999999999999E-2</v>
      </c>
      <c r="F100" s="509">
        <v>3.7999999999999999E-2</v>
      </c>
      <c r="G100" s="509">
        <v>3.7999999999999999E-2</v>
      </c>
      <c r="H100" s="509">
        <v>3.7999999999999999E-2</v>
      </c>
      <c r="I100" s="509">
        <v>3.7999999999999999E-2</v>
      </c>
      <c r="J100" s="509">
        <v>3.7999999999999999E-2</v>
      </c>
      <c r="K100" s="509">
        <v>0</v>
      </c>
      <c r="L100" s="509">
        <v>3.7999999999999999E-2</v>
      </c>
      <c r="M100" s="367"/>
      <c r="N100" s="368">
        <f t="shared" si="28"/>
        <v>3.8000000000000006E-2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7.2724081436316004</v>
      </c>
      <c r="E101" s="340">
        <f t="shared" ref="E101:L101" si="48">SUM(E92,E94,E100)</f>
        <v>10.08603299687053</v>
      </c>
      <c r="F101" s="340">
        <f t="shared" si="48"/>
        <v>10.596657317126528</v>
      </c>
      <c r="G101" s="340">
        <f t="shared" si="48"/>
        <v>10.717052122134531</v>
      </c>
      <c r="H101" s="340">
        <f t="shared" si="48"/>
        <v>11.613969330934529</v>
      </c>
      <c r="I101" s="340">
        <f t="shared" si="48"/>
        <v>14.432914803935256</v>
      </c>
      <c r="J101" s="340">
        <f t="shared" si="48"/>
        <v>12.822010257510529</v>
      </c>
      <c r="K101" s="340">
        <f t="shared" si="48"/>
        <v>0</v>
      </c>
      <c r="L101" s="340">
        <f t="shared" si="48"/>
        <v>17.99785406186253</v>
      </c>
      <c r="M101" s="356"/>
      <c r="N101" s="467">
        <f t="shared" si="28"/>
        <v>10.728455203104057</v>
      </c>
      <c r="O101" s="335" t="s">
        <v>425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0.31569586116096815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30</v>
      </c>
      <c r="E107" s="1">
        <v>102</v>
      </c>
      <c r="F107" s="1">
        <v>5</v>
      </c>
      <c r="G107" s="1">
        <v>66</v>
      </c>
      <c r="H107" s="1">
        <v>0</v>
      </c>
      <c r="I107" s="1">
        <v>7</v>
      </c>
      <c r="J107" s="1">
        <v>83</v>
      </c>
      <c r="K107" s="1">
        <v>14</v>
      </c>
      <c r="L107" s="1">
        <v>42</v>
      </c>
      <c r="N107" s="1">
        <f>SUM(C107:L107)</f>
        <v>349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274564.13</v>
      </c>
      <c r="E109" s="505">
        <v>687977.57</v>
      </c>
      <c r="F109" s="505">
        <v>17600.72</v>
      </c>
      <c r="G109" s="505">
        <v>346463.61</v>
      </c>
      <c r="H109" s="504">
        <v>0</v>
      </c>
      <c r="I109" s="503">
        <v>36124.17</v>
      </c>
      <c r="J109" s="505">
        <v>445870.1</v>
      </c>
      <c r="K109" s="505">
        <v>99255.32</v>
      </c>
      <c r="L109" s="505">
        <v>232199.56</v>
      </c>
      <c r="M109" s="342"/>
      <c r="N109" s="344">
        <f>SUM(C109:L109)</f>
        <v>2140055.1799999997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9">SUM(D112:D117)</f>
        <v>1.9214199999999999</v>
      </c>
      <c r="E111" s="354">
        <f t="shared" si="49"/>
        <v>2.304284</v>
      </c>
      <c r="F111" s="354">
        <f t="shared" si="49"/>
        <v>3.5101760000000004</v>
      </c>
      <c r="G111" s="354">
        <f t="shared" si="49"/>
        <v>3.4115320000000002</v>
      </c>
      <c r="H111" s="354"/>
      <c r="I111" s="354">
        <f t="shared" si="49"/>
        <v>4.5388340000000005</v>
      </c>
      <c r="J111" s="354">
        <f>SUM(J112:J117)</f>
        <v>4.7889680000000006</v>
      </c>
      <c r="K111" s="354">
        <f t="shared" si="49"/>
        <v>5.0994679999999999</v>
      </c>
      <c r="L111" s="354">
        <f t="shared" si="49"/>
        <v>6.6400160000000001</v>
      </c>
      <c r="M111" s="351"/>
      <c r="N111" s="352">
        <f>(C111*$C$109+D111*$D$109+E111*$E$109+F111*$F$109+G111*$G$109+H111*$H$109+I111*$I$109+J111*$J$109+K111*$K$109+L111*$L$109)/$N$109</f>
        <v>3.5998040988312372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1.3405</v>
      </c>
      <c r="E112" s="34">
        <v>1.5446</v>
      </c>
      <c r="F112" s="34">
        <v>2.2069000000000001</v>
      </c>
      <c r="G112" s="34">
        <v>2.3208000000000002</v>
      </c>
      <c r="H112" s="34">
        <v>0</v>
      </c>
      <c r="I112" s="34">
        <v>2.2139000000000002</v>
      </c>
      <c r="J112" s="34">
        <v>3.2317</v>
      </c>
      <c r="K112" s="34">
        <v>3.5467</v>
      </c>
      <c r="L112" s="34">
        <v>4.3304</v>
      </c>
      <c r="M112" s="34"/>
      <c r="N112" s="89">
        <f t="shared" ref="N112:N149" si="50">(C112*$C$109+D112*$D$109+E112*$E$109+F112*$F$109+G112*$G$109+H112*$H$109+I112*$I$109+J112*$J$109+K112*$K$109+L112*$L$109)/$N$109</f>
        <v>2.4074419735962143</v>
      </c>
    </row>
    <row r="113" spans="1:14" x14ac:dyDescent="0.3">
      <c r="A113" s="2" t="s">
        <v>4</v>
      </c>
      <c r="B113" t="s">
        <v>31</v>
      </c>
      <c r="C113" s="39">
        <f t="shared" ref="C113:L113" si="51">C112*0.04</f>
        <v>0</v>
      </c>
      <c r="D113" s="39">
        <f t="shared" si="51"/>
        <v>5.3620000000000001E-2</v>
      </c>
      <c r="E113" s="39">
        <f t="shared" si="51"/>
        <v>6.1783999999999999E-2</v>
      </c>
      <c r="F113" s="39">
        <f t="shared" si="51"/>
        <v>8.8276000000000007E-2</v>
      </c>
      <c r="G113" s="39">
        <f t="shared" si="51"/>
        <v>9.2832000000000012E-2</v>
      </c>
      <c r="H113" s="39"/>
      <c r="I113" s="39">
        <f>I112*0.06</f>
        <v>0.13283400000000001</v>
      </c>
      <c r="J113" s="39">
        <f t="shared" si="51"/>
        <v>0.12926799999999999</v>
      </c>
      <c r="K113" s="39">
        <f t="shared" si="51"/>
        <v>0.14186799999999999</v>
      </c>
      <c r="L113" s="39">
        <f t="shared" si="51"/>
        <v>0.17321600000000001</v>
      </c>
      <c r="M113" s="34"/>
      <c r="N113" s="89">
        <f t="shared" si="50"/>
        <v>9.7045092381692719E-2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6.7000000000000004E-2</v>
      </c>
      <c r="E114" s="34">
        <v>6.59E-2</v>
      </c>
      <c r="F114" s="34">
        <v>0</v>
      </c>
      <c r="G114" s="34">
        <v>2.7900000000000001E-2</v>
      </c>
      <c r="H114" s="34">
        <v>0</v>
      </c>
      <c r="I114" s="34">
        <v>0.11070000000000001</v>
      </c>
      <c r="J114" s="34">
        <v>6.7799999999999999E-2</v>
      </c>
      <c r="K114" s="34">
        <v>0.17730000000000001</v>
      </c>
      <c r="L114" s="34">
        <v>9.8000000000000004E-2</v>
      </c>
      <c r="M114" s="34"/>
      <c r="N114" s="89">
        <f t="shared" si="50"/>
        <v>6.91488323245011E-2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50"/>
        <v>0.31874953103545683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0.25059999999999999</v>
      </c>
      <c r="E116" s="34">
        <v>0.35920000000000002</v>
      </c>
      <c r="F116" s="34">
        <v>0.88600000000000001</v>
      </c>
      <c r="G116" s="34">
        <v>0.65200000000000002</v>
      </c>
      <c r="H116" s="34">
        <v>0</v>
      </c>
      <c r="I116" s="34">
        <v>1.3313999999999999</v>
      </c>
      <c r="J116" s="34">
        <v>0.98250000000000004</v>
      </c>
      <c r="K116" s="34">
        <v>0.85589999999999999</v>
      </c>
      <c r="L116" s="34">
        <v>1.5925</v>
      </c>
      <c r="M116" s="34"/>
      <c r="N116" s="89">
        <f t="shared" si="50"/>
        <v>0.70012650170917556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50"/>
        <v>7.2921677841970419E-3</v>
      </c>
    </row>
    <row r="118" spans="1:14" ht="28.8" x14ac:dyDescent="0.3">
      <c r="A118" s="349">
        <v>5</v>
      </c>
      <c r="B118" s="353" t="s">
        <v>71</v>
      </c>
      <c r="C118" s="354">
        <f t="shared" ref="C118:G118" si="52">SUM(C119:C121,C125:C126)</f>
        <v>0</v>
      </c>
      <c r="D118" s="354">
        <f t="shared" si="52"/>
        <v>3.5378869219999998</v>
      </c>
      <c r="E118" s="354">
        <f t="shared" si="52"/>
        <v>5.3024788599000008</v>
      </c>
      <c r="F118" s="354">
        <f t="shared" si="52"/>
        <v>5.3024788599000008</v>
      </c>
      <c r="G118" s="354">
        <f t="shared" si="52"/>
        <v>5.3024788599000008</v>
      </c>
      <c r="H118" s="354"/>
      <c r="I118" s="354">
        <f>SUM(I119:I121,I125:I126)</f>
        <v>5.7902126266999998</v>
      </c>
      <c r="J118" s="354">
        <f>SUM(J119:J121,J125:J126)</f>
        <v>5.3024788599000008</v>
      </c>
      <c r="K118" s="354">
        <f>SUM(K119:K121,K125:K126)</f>
        <v>5.3024788599000008</v>
      </c>
      <c r="L118" s="354">
        <f>SUM(L119:L121,L125:L126)</f>
        <v>5.3024788599000008</v>
      </c>
      <c r="M118" s="351"/>
      <c r="N118" s="352">
        <f t="shared" si="50"/>
        <v>5.0843187502490403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1.954</v>
      </c>
      <c r="E119" s="34">
        <v>2.8443000000000001</v>
      </c>
      <c r="F119" s="34">
        <v>2.8443000000000001</v>
      </c>
      <c r="G119" s="34">
        <v>2.8443000000000001</v>
      </c>
      <c r="H119" s="34">
        <v>0</v>
      </c>
      <c r="I119" s="34">
        <v>3.1118999999999999</v>
      </c>
      <c r="J119" s="34">
        <v>2.8443000000000001</v>
      </c>
      <c r="K119" s="34">
        <v>2.8443000000000001</v>
      </c>
      <c r="L119" s="34">
        <v>2.8443000000000001</v>
      </c>
      <c r="M119" s="39"/>
      <c r="N119" s="89">
        <f t="shared" si="50"/>
        <v>2.734593661938661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0.82828692199999998</v>
      </c>
      <c r="E120" s="39">
        <f t="shared" ref="E120:L120" si="53">E119*0.423893</f>
        <v>1.2056788599000001</v>
      </c>
      <c r="F120" s="39">
        <f t="shared" si="53"/>
        <v>1.2056788599000001</v>
      </c>
      <c r="G120" s="39">
        <f t="shared" si="53"/>
        <v>1.2056788599000001</v>
      </c>
      <c r="H120" s="39"/>
      <c r="I120" s="39">
        <f t="shared" si="53"/>
        <v>1.3191126267</v>
      </c>
      <c r="J120" s="39">
        <f t="shared" si="53"/>
        <v>1.2056788599000001</v>
      </c>
      <c r="K120" s="39">
        <f t="shared" si="53"/>
        <v>1.2056788599000001</v>
      </c>
      <c r="L120" s="39">
        <f t="shared" si="53"/>
        <v>1.2056788599000001</v>
      </c>
      <c r="M120" s="39"/>
      <c r="N120" s="89">
        <f t="shared" si="50"/>
        <v>1.1591751111401651</v>
      </c>
    </row>
    <row r="121" spans="1:14" x14ac:dyDescent="0.3">
      <c r="A121" s="280" t="s">
        <v>8</v>
      </c>
      <c r="B121" s="1" t="s">
        <v>35</v>
      </c>
      <c r="C121" s="43">
        <f t="shared" ref="C121:G121" si="54">SUM(C122:C124)</f>
        <v>0</v>
      </c>
      <c r="D121" s="43">
        <f t="shared" ref="D121" si="55">SUM(D122:D124)</f>
        <v>0.52210000000000001</v>
      </c>
      <c r="E121" s="43">
        <f t="shared" si="54"/>
        <v>0.90250000000000008</v>
      </c>
      <c r="F121" s="43">
        <f t="shared" si="54"/>
        <v>0.90250000000000008</v>
      </c>
      <c r="G121" s="43">
        <f t="shared" si="54"/>
        <v>0.90250000000000008</v>
      </c>
      <c r="H121" s="43"/>
      <c r="I121" s="43">
        <f>SUM(I122:I124)</f>
        <v>0.97699999999999998</v>
      </c>
      <c r="J121" s="43">
        <f t="shared" ref="J121:L121" si="56">SUM(J122:J124)</f>
        <v>0.90250000000000008</v>
      </c>
      <c r="K121" s="43">
        <f t="shared" si="56"/>
        <v>0.90250000000000008</v>
      </c>
      <c r="L121" s="43">
        <f t="shared" si="56"/>
        <v>0.90250000000000008</v>
      </c>
      <c r="M121" s="43"/>
      <c r="N121" s="75">
        <f t="shared" si="50"/>
        <v>0.85495312114475486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0.46629999999999999</v>
      </c>
      <c r="E122" s="34">
        <v>0.80610000000000004</v>
      </c>
      <c r="F122" s="34">
        <v>0.80610000000000004</v>
      </c>
      <c r="G122" s="34">
        <v>0.80610000000000004</v>
      </c>
      <c r="H122" s="34">
        <v>0</v>
      </c>
      <c r="I122" s="34">
        <v>0.87680000000000002</v>
      </c>
      <c r="J122" s="34">
        <v>0.80610000000000004</v>
      </c>
      <c r="K122" s="34">
        <v>0.80610000000000004</v>
      </c>
      <c r="L122" s="34">
        <v>0.80610000000000004</v>
      </c>
      <c r="M122" s="39"/>
      <c r="N122" s="89">
        <f t="shared" si="50"/>
        <v>0.76369786317519162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4.9500000000000002E-2</v>
      </c>
      <c r="E123" s="34">
        <v>8.5500000000000007E-2</v>
      </c>
      <c r="F123" s="34">
        <v>8.5500000000000007E-2</v>
      </c>
      <c r="G123" s="34">
        <v>8.5500000000000007E-2</v>
      </c>
      <c r="H123" s="34">
        <v>0</v>
      </c>
      <c r="I123" s="34">
        <v>8.8900000000000007E-2</v>
      </c>
      <c r="J123" s="34">
        <v>8.5500000000000007E-2</v>
      </c>
      <c r="K123" s="34">
        <v>8.5500000000000007E-2</v>
      </c>
      <c r="L123" s="34">
        <v>8.5500000000000007E-2</v>
      </c>
      <c r="M123" s="39"/>
      <c r="N123" s="89">
        <f t="shared" si="50"/>
        <v>8.0938675323315751E-2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6.3E-3</v>
      </c>
      <c r="E124" s="34">
        <v>1.09E-2</v>
      </c>
      <c r="F124" s="34">
        <v>1.09E-2</v>
      </c>
      <c r="G124" s="34">
        <v>1.09E-2</v>
      </c>
      <c r="H124" s="34">
        <v>0</v>
      </c>
      <c r="I124" s="34">
        <v>1.1299999999999999E-2</v>
      </c>
      <c r="J124" s="34">
        <v>1.09E-2</v>
      </c>
      <c r="K124" s="34">
        <v>1.09E-2</v>
      </c>
      <c r="L124" s="34">
        <v>1.09E-2</v>
      </c>
      <c r="M124" s="39"/>
      <c r="N124" s="89">
        <f t="shared" si="50"/>
        <v>1.0316582646247468E-2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0.17499999999999999</v>
      </c>
      <c r="E125" s="34">
        <v>0.26479999999999998</v>
      </c>
      <c r="F125" s="34">
        <v>0.26479999999999998</v>
      </c>
      <c r="G125" s="34">
        <v>0.26479999999999998</v>
      </c>
      <c r="H125" s="34">
        <v>0</v>
      </c>
      <c r="I125" s="34">
        <v>0.28899999999999998</v>
      </c>
      <c r="J125" s="34">
        <v>0.26479999999999998</v>
      </c>
      <c r="K125" s="34">
        <v>0.26479999999999998</v>
      </c>
      <c r="L125" s="34">
        <v>0.26479999999999998</v>
      </c>
      <c r="M125" s="39"/>
      <c r="N125" s="89">
        <f t="shared" si="50"/>
        <v>0.25368736412862031</v>
      </c>
    </row>
    <row r="126" spans="1:14" x14ac:dyDescent="0.3">
      <c r="A126" s="595"/>
      <c r="B126" t="s">
        <v>117</v>
      </c>
      <c r="C126" s="34">
        <v>0</v>
      </c>
      <c r="D126" s="34">
        <v>5.8500000000000003E-2</v>
      </c>
      <c r="E126" s="34">
        <v>8.5199999999999998E-2</v>
      </c>
      <c r="F126" s="34">
        <v>8.5199999999999998E-2</v>
      </c>
      <c r="G126" s="34">
        <v>8.5199999999999998E-2</v>
      </c>
      <c r="H126" s="34">
        <v>0</v>
      </c>
      <c r="I126" s="34">
        <v>9.3200000000000005E-2</v>
      </c>
      <c r="J126" s="34">
        <v>8.5199999999999998E-2</v>
      </c>
      <c r="K126" s="34">
        <v>8.5199999999999998E-2</v>
      </c>
      <c r="L126" s="34">
        <v>8.5199999999999998E-2</v>
      </c>
      <c r="M126" s="39"/>
      <c r="N126" s="89">
        <f t="shared" si="50"/>
        <v>8.1909491896839784E-2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0.40479999999999999</v>
      </c>
      <c r="E127" s="354">
        <f t="shared" ref="E127:G127" si="57">SUM(E128:E130)</f>
        <v>0.505</v>
      </c>
      <c r="F127" s="354">
        <f t="shared" si="57"/>
        <v>0.505</v>
      </c>
      <c r="G127" s="354">
        <f t="shared" si="57"/>
        <v>0.505</v>
      </c>
      <c r="H127" s="354"/>
      <c r="I127" s="354">
        <f>SUM(I128:I130)</f>
        <v>1.1661999999999999</v>
      </c>
      <c r="J127" s="354">
        <f t="shared" ref="J127:L127" si="58">SUM(J128:J130)</f>
        <v>0.505</v>
      </c>
      <c r="K127" s="354">
        <f t="shared" si="58"/>
        <v>0.505</v>
      </c>
      <c r="L127" s="354">
        <f t="shared" si="58"/>
        <v>0.505</v>
      </c>
      <c r="M127" s="354"/>
      <c r="N127" s="352">
        <f t="shared" si="50"/>
        <v>0.50330563966018871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0.2009</v>
      </c>
      <c r="E128" s="34">
        <v>0.30109999999999998</v>
      </c>
      <c r="F128" s="34">
        <v>0.30109999999999998</v>
      </c>
      <c r="G128" s="34">
        <v>0.30109999999999998</v>
      </c>
      <c r="H128" s="34">
        <v>0</v>
      </c>
      <c r="I128" s="34">
        <v>0.32879999999999998</v>
      </c>
      <c r="J128" s="34">
        <v>0.30109999999999998</v>
      </c>
      <c r="K128" s="34">
        <v>0.30109999999999998</v>
      </c>
      <c r="L128" s="34">
        <v>0.30109999999999998</v>
      </c>
      <c r="M128" s="39"/>
      <c r="N128" s="89">
        <f t="shared" si="50"/>
        <v>0.28871214824516817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0.2039</v>
      </c>
      <c r="E129" s="34">
        <v>0.2039</v>
      </c>
      <c r="F129" s="34">
        <v>0.2039</v>
      </c>
      <c r="G129" s="34">
        <v>0.2039</v>
      </c>
      <c r="H129" s="34">
        <v>0</v>
      </c>
      <c r="I129" s="34">
        <v>0.2039</v>
      </c>
      <c r="J129" s="34">
        <v>0.2039</v>
      </c>
      <c r="K129" s="34">
        <v>0.2039</v>
      </c>
      <c r="L129" s="34">
        <v>0.2039</v>
      </c>
      <c r="M129" s="39"/>
      <c r="N129" s="89">
        <f t="shared" si="50"/>
        <v>0.20390000000000003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50"/>
        <v>1.0693491415020431E-2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50"/>
        <v>1.0693491415020431E-2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0.30030000000000001</v>
      </c>
      <c r="E132" s="354">
        <f t="shared" ref="E132:L132" si="59">SUM(E133:E134)</f>
        <v>0.43330000000000002</v>
      </c>
      <c r="F132" s="354">
        <f t="shared" si="59"/>
        <v>0.96379999999999999</v>
      </c>
      <c r="G132" s="354">
        <f t="shared" si="59"/>
        <v>0.86709999999999998</v>
      </c>
      <c r="H132" s="354"/>
      <c r="I132" s="354">
        <f t="shared" si="59"/>
        <v>1.4749000000000001</v>
      </c>
      <c r="J132" s="354">
        <f t="shared" si="59"/>
        <v>1.0703</v>
      </c>
      <c r="K132" s="354">
        <f t="shared" si="59"/>
        <v>0.93240000000000001</v>
      </c>
      <c r="L132" s="354">
        <f t="shared" si="59"/>
        <v>1.831</v>
      </c>
      <c r="M132" s="354"/>
      <c r="N132" s="352">
        <f t="shared" si="50"/>
        <v>0.81592841011604211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0.28370000000000001</v>
      </c>
      <c r="E133" s="34">
        <v>0.40970000000000001</v>
      </c>
      <c r="F133" s="34">
        <v>0.91100000000000003</v>
      </c>
      <c r="G133" s="34">
        <v>0.81969999999999998</v>
      </c>
      <c r="H133" s="34">
        <v>0</v>
      </c>
      <c r="I133" s="34">
        <v>1.3871</v>
      </c>
      <c r="J133" s="34">
        <v>1.0117</v>
      </c>
      <c r="K133" s="34">
        <v>0.88119999999999998</v>
      </c>
      <c r="L133" s="34">
        <v>1.7307999999999999</v>
      </c>
      <c r="M133" s="39"/>
      <c r="N133" s="89">
        <f t="shared" si="50"/>
        <v>0.77116615934921839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1.66E-2</v>
      </c>
      <c r="E134" s="34">
        <v>2.3599999999999999E-2</v>
      </c>
      <c r="F134" s="34">
        <v>5.28E-2</v>
      </c>
      <c r="G134" s="34">
        <v>4.7399999999999998E-2</v>
      </c>
      <c r="H134" s="34">
        <v>0</v>
      </c>
      <c r="I134" s="34">
        <v>8.7800000000000003E-2</v>
      </c>
      <c r="J134" s="34">
        <v>5.8599999999999999E-2</v>
      </c>
      <c r="K134" s="34">
        <v>5.1200000000000002E-2</v>
      </c>
      <c r="L134" s="34">
        <v>0.1002</v>
      </c>
      <c r="M134" s="39"/>
      <c r="N134" s="89">
        <f t="shared" si="50"/>
        <v>4.4762250766823698E-2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0.48560000000000009</v>
      </c>
      <c r="E135" s="354">
        <f t="shared" ref="E135:L135" si="60">SUM(E136:E139)</f>
        <v>0.7218</v>
      </c>
      <c r="F135" s="354">
        <f t="shared" si="60"/>
        <v>1.3860000000000001</v>
      </c>
      <c r="G135" s="354">
        <f t="shared" si="60"/>
        <v>1.3762999999999999</v>
      </c>
      <c r="H135" s="354"/>
      <c r="I135" s="354">
        <f t="shared" si="60"/>
        <v>2.04</v>
      </c>
      <c r="J135" s="354">
        <f t="shared" si="60"/>
        <v>1.8252000000000002</v>
      </c>
      <c r="K135" s="354">
        <f>SUM(K136:K139)</f>
        <v>1.4885000000000002</v>
      </c>
      <c r="L135" s="354">
        <f t="shared" si="60"/>
        <v>3.4005999999999998</v>
      </c>
      <c r="M135" s="354"/>
      <c r="N135" s="352">
        <f t="shared" si="50"/>
        <v>1.3812717655219526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0.24560000000000001</v>
      </c>
      <c r="E136" s="34">
        <v>0.36499999999999999</v>
      </c>
      <c r="F136" s="34">
        <v>0.70089999999999997</v>
      </c>
      <c r="G136" s="34">
        <v>0.69599999999999995</v>
      </c>
      <c r="H136" s="34">
        <v>0</v>
      </c>
      <c r="I136" s="34">
        <v>1.0316000000000001</v>
      </c>
      <c r="J136" s="34">
        <v>0.92300000000000004</v>
      </c>
      <c r="K136" s="34">
        <v>0.75270000000000004</v>
      </c>
      <c r="L136" s="34">
        <v>1.7196</v>
      </c>
      <c r="M136" s="39"/>
      <c r="N136" s="89">
        <f t="shared" si="50"/>
        <v>0.69849760574771735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0.12590000000000001</v>
      </c>
      <c r="E137" s="34">
        <v>0.18720000000000001</v>
      </c>
      <c r="F137" s="34">
        <v>0.3594</v>
      </c>
      <c r="G137" s="34">
        <v>0.3569</v>
      </c>
      <c r="H137" s="34">
        <v>0</v>
      </c>
      <c r="I137" s="34">
        <v>0.52900000000000003</v>
      </c>
      <c r="J137" s="34">
        <v>0.4733</v>
      </c>
      <c r="K137" s="34">
        <v>0.38600000000000001</v>
      </c>
      <c r="L137" s="34">
        <v>0.88180000000000003</v>
      </c>
      <c r="M137" s="39"/>
      <c r="N137" s="89">
        <f t="shared" si="50"/>
        <v>0.35818782767834989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7.5399999999999995E-2</v>
      </c>
      <c r="E138" s="34">
        <v>0.11210000000000001</v>
      </c>
      <c r="F138" s="34">
        <v>0.21529999999999999</v>
      </c>
      <c r="G138" s="34">
        <v>0.21379999999999999</v>
      </c>
      <c r="H138" s="34">
        <v>0</v>
      </c>
      <c r="I138" s="34">
        <v>0.31690000000000002</v>
      </c>
      <c r="J138" s="34">
        <v>0.28349999999999997</v>
      </c>
      <c r="K138" s="34">
        <v>0.23119999999999999</v>
      </c>
      <c r="L138" s="34">
        <v>0.52829999999999999</v>
      </c>
      <c r="M138" s="39"/>
      <c r="N138" s="89">
        <f t="shared" si="50"/>
        <v>0.21455454068618923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3.8699999999999998E-2</v>
      </c>
      <c r="E139" s="34">
        <v>5.7500000000000002E-2</v>
      </c>
      <c r="F139" s="34">
        <v>0.1104</v>
      </c>
      <c r="G139" s="34">
        <v>0.1096</v>
      </c>
      <c r="H139" s="34">
        <v>0</v>
      </c>
      <c r="I139" s="34">
        <v>0.16250000000000001</v>
      </c>
      <c r="J139" s="34">
        <v>0.1454</v>
      </c>
      <c r="K139" s="34">
        <v>0.1186</v>
      </c>
      <c r="L139" s="34">
        <v>0.27089999999999997</v>
      </c>
      <c r="M139" s="39"/>
      <c r="N139" s="89">
        <f t="shared" si="50"/>
        <v>0.11003179140969627</v>
      </c>
    </row>
    <row r="140" spans="1:16" x14ac:dyDescent="0.3">
      <c r="A140" s="349">
        <v>9</v>
      </c>
      <c r="B140" s="350" t="s">
        <v>51</v>
      </c>
      <c r="C140" s="354">
        <f t="shared" ref="C140:L140" si="61">SUM(C143,C145)</f>
        <v>0</v>
      </c>
      <c r="D140" s="354">
        <f t="shared" si="61"/>
        <v>0.56400993564069601</v>
      </c>
      <c r="E140" s="354">
        <f t="shared" si="61"/>
        <v>0.77745030616597322</v>
      </c>
      <c r="F140" s="354">
        <f t="shared" si="61"/>
        <v>0.82483250162197341</v>
      </c>
      <c r="G140" s="354">
        <f t="shared" si="61"/>
        <v>0.85523206182997336</v>
      </c>
      <c r="H140" s="354"/>
      <c r="I140" s="354">
        <f t="shared" si="61"/>
        <v>1.2768831532401155</v>
      </c>
      <c r="J140" s="354">
        <f t="shared" si="61"/>
        <v>1.0737067618779732</v>
      </c>
      <c r="K140" s="354">
        <f t="shared" si="61"/>
        <v>1.1337732766779733</v>
      </c>
      <c r="L140" s="354">
        <f t="shared" si="61"/>
        <v>1.3810785427419736</v>
      </c>
      <c r="M140" s="354"/>
      <c r="N140" s="352">
        <f t="shared" si="50"/>
        <v>0.91522343264107242</v>
      </c>
    </row>
    <row r="141" spans="1:16" x14ac:dyDescent="0.3">
      <c r="A141" s="345"/>
      <c r="B141" s="286" t="s">
        <v>238</v>
      </c>
      <c r="C141" s="507">
        <v>0</v>
      </c>
      <c r="D141" s="507">
        <v>-1.9900000000000001E-2</v>
      </c>
      <c r="E141" s="507">
        <v>-0.12770000000000001</v>
      </c>
      <c r="F141" s="507">
        <v>-1.9713000000000001</v>
      </c>
      <c r="G141" s="507">
        <v>-1.4089</v>
      </c>
      <c r="H141" s="507">
        <v>0</v>
      </c>
      <c r="I141" s="507">
        <v>0</v>
      </c>
      <c r="J141" s="507">
        <v>-0.87019999999999997</v>
      </c>
      <c r="K141" s="507">
        <v>0</v>
      </c>
      <c r="L141" s="507">
        <v>-1.4440999999999999</v>
      </c>
      <c r="M141" s="268"/>
      <c r="N141" s="357">
        <f t="shared" si="50"/>
        <v>-0.62590114473450165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62">SUM(C135,C132,C127,C118,C111)+C141</f>
        <v>0</v>
      </c>
      <c r="D142" s="360">
        <f t="shared" si="62"/>
        <v>6.6301069219999995</v>
      </c>
      <c r="E142" s="360">
        <f t="shared" si="62"/>
        <v>9.1391628599000008</v>
      </c>
      <c r="F142" s="360">
        <f t="shared" si="62"/>
        <v>9.6961548599000018</v>
      </c>
      <c r="G142" s="360">
        <f t="shared" si="62"/>
        <v>10.053510859900001</v>
      </c>
      <c r="H142" s="360">
        <f t="shared" si="62"/>
        <v>0</v>
      </c>
      <c r="I142" s="360">
        <f t="shared" si="62"/>
        <v>15.010146626699999</v>
      </c>
      <c r="J142" s="360">
        <f t="shared" si="62"/>
        <v>12.6217468599</v>
      </c>
      <c r="K142" s="360">
        <f t="shared" si="62"/>
        <v>13.327846859900001</v>
      </c>
      <c r="L142" s="360">
        <f t="shared" si="62"/>
        <v>16.234994859900002</v>
      </c>
      <c r="M142" s="361"/>
      <c r="N142" s="362">
        <f t="shared" si="50"/>
        <v>10.75872751964396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63">SUM(C144:C144)</f>
        <v>0</v>
      </c>
      <c r="D143" s="354">
        <f t="shared" si="63"/>
        <v>0.13812501750602599</v>
      </c>
      <c r="E143" s="354">
        <f t="shared" si="63"/>
        <v>0.19039617986029672</v>
      </c>
      <c r="F143" s="354">
        <f t="shared" si="63"/>
        <v>0.20199999419629674</v>
      </c>
      <c r="G143" s="354">
        <f t="shared" si="63"/>
        <v>0.20944479174429673</v>
      </c>
      <c r="H143" s="354"/>
      <c r="I143" s="354">
        <f t="shared" si="63"/>
        <v>0.3127063846740411</v>
      </c>
      <c r="J143" s="354">
        <f t="shared" si="63"/>
        <v>0.2629488523322967</v>
      </c>
      <c r="K143" s="354">
        <f t="shared" si="63"/>
        <v>0.27765903363229671</v>
      </c>
      <c r="L143" s="354">
        <f t="shared" si="63"/>
        <v>0.33822364791629678</v>
      </c>
      <c r="M143" s="354"/>
      <c r="N143" s="352">
        <f t="shared" si="50"/>
        <v>0.22413657041674262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64">0.020833*D142</f>
        <v>0.13812501750602599</v>
      </c>
      <c r="E144" s="246">
        <f t="shared" si="64"/>
        <v>0.19039617986029672</v>
      </c>
      <c r="F144" s="246">
        <f t="shared" si="64"/>
        <v>0.20199999419629674</v>
      </c>
      <c r="G144" s="246">
        <f t="shared" si="64"/>
        <v>0.20944479174429673</v>
      </c>
      <c r="H144" s="34"/>
      <c r="I144" s="246">
        <f t="shared" si="64"/>
        <v>0.3127063846740411</v>
      </c>
      <c r="J144" s="246">
        <f t="shared" si="64"/>
        <v>0.2629488523322967</v>
      </c>
      <c r="K144" s="246">
        <f t="shared" si="64"/>
        <v>0.27765903363229671</v>
      </c>
      <c r="L144" s="246">
        <f t="shared" si="64"/>
        <v>0.33822364791629678</v>
      </c>
      <c r="M144" s="39"/>
      <c r="N144" s="246">
        <f t="shared" si="50"/>
        <v>0.22413657041674262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0.42588491813467</v>
      </c>
      <c r="E145" s="354">
        <f t="shared" ref="E145:L145" si="65">SUM(E146,E147)</f>
        <v>0.58705412630567655</v>
      </c>
      <c r="F145" s="354">
        <f t="shared" si="65"/>
        <v>0.62283250742567664</v>
      </c>
      <c r="G145" s="354">
        <f t="shared" si="65"/>
        <v>0.6457872700856766</v>
      </c>
      <c r="H145" s="354"/>
      <c r="I145" s="354">
        <f t="shared" si="65"/>
        <v>0.96417676856607448</v>
      </c>
      <c r="J145" s="354">
        <f t="shared" si="65"/>
        <v>0.8107579095456765</v>
      </c>
      <c r="K145" s="354">
        <f t="shared" si="65"/>
        <v>0.85611424304567663</v>
      </c>
      <c r="L145" s="354">
        <f t="shared" si="65"/>
        <v>1.0428548948256768</v>
      </c>
      <c r="M145" s="354"/>
      <c r="N145" s="352">
        <f t="shared" si="50"/>
        <v>0.69108686222432991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6">D144</f>
        <v>0.13812501750602599</v>
      </c>
      <c r="E146" s="39">
        <f>E144</f>
        <v>0.19039617986029672</v>
      </c>
      <c r="F146" s="39">
        <f t="shared" si="66"/>
        <v>0.20199999419629674</v>
      </c>
      <c r="G146" s="39">
        <f t="shared" si="66"/>
        <v>0.20944479174429673</v>
      </c>
      <c r="H146" s="39"/>
      <c r="I146" s="39">
        <f t="shared" si="66"/>
        <v>0.3127063846740411</v>
      </c>
      <c r="J146" s="39">
        <f t="shared" si="66"/>
        <v>0.2629488523322967</v>
      </c>
      <c r="K146" s="39">
        <f t="shared" si="66"/>
        <v>0.27765903363229671</v>
      </c>
      <c r="L146" s="39">
        <f t="shared" si="66"/>
        <v>0.33822364791629678</v>
      </c>
      <c r="M146" s="39"/>
      <c r="N146" s="39">
        <f t="shared" si="50"/>
        <v>0.22413657041674262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7">0.043402*D142</f>
        <v>0.28775990062864398</v>
      </c>
      <c r="E147" s="246">
        <f t="shared" si="67"/>
        <v>0.39665794644537988</v>
      </c>
      <c r="F147" s="246">
        <f t="shared" si="67"/>
        <v>0.42083251322937992</v>
      </c>
      <c r="G147" s="246">
        <f t="shared" si="67"/>
        <v>0.4363424783413799</v>
      </c>
      <c r="H147" s="34"/>
      <c r="I147" s="246">
        <f t="shared" si="67"/>
        <v>0.65147038389203338</v>
      </c>
      <c r="J147" s="246">
        <f t="shared" si="67"/>
        <v>0.5478090572133798</v>
      </c>
      <c r="K147" s="246">
        <f t="shared" si="67"/>
        <v>0.57845520941337991</v>
      </c>
      <c r="L147" s="246">
        <f t="shared" si="67"/>
        <v>0.70463124690937995</v>
      </c>
      <c r="M147" s="39"/>
      <c r="N147" s="246">
        <f t="shared" si="50"/>
        <v>0.46695029180758724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3.9300000000000002E-2</v>
      </c>
      <c r="E148" s="509">
        <v>3.9300000000000002E-2</v>
      </c>
      <c r="F148" s="509">
        <v>3.9300000000000002E-2</v>
      </c>
      <c r="G148" s="509">
        <v>3.9300000000000002E-2</v>
      </c>
      <c r="H148" s="509">
        <v>0</v>
      </c>
      <c r="I148" s="509">
        <v>3.9300000000000002E-2</v>
      </c>
      <c r="J148" s="509">
        <v>3.9300000000000002E-2</v>
      </c>
      <c r="K148" s="509">
        <v>3.9300000000000002E-2</v>
      </c>
      <c r="L148" s="509">
        <v>3.9300000000000002E-2</v>
      </c>
      <c r="M148" s="367"/>
      <c r="N148" s="368">
        <f t="shared" si="50"/>
        <v>3.9300000000000002E-2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8">SUM(D140,D142,D148)</f>
        <v>7.2334168576406954</v>
      </c>
      <c r="E149" s="340">
        <f t="shared" si="68"/>
        <v>9.9559131660659741</v>
      </c>
      <c r="F149" s="340">
        <f t="shared" si="68"/>
        <v>10.560287361521976</v>
      </c>
      <c r="G149" s="340">
        <f t="shared" si="68"/>
        <v>10.948042921729975</v>
      </c>
      <c r="H149" s="340">
        <f t="shared" si="68"/>
        <v>0</v>
      </c>
      <c r="I149" s="340">
        <f t="shared" si="68"/>
        <v>16.326329779940114</v>
      </c>
      <c r="J149" s="340">
        <f t="shared" si="68"/>
        <v>13.734753621777974</v>
      </c>
      <c r="K149" s="340">
        <f t="shared" si="68"/>
        <v>14.500920136577975</v>
      </c>
      <c r="L149" s="340">
        <f t="shared" si="68"/>
        <v>17.655373402641978</v>
      </c>
      <c r="M149" s="369"/>
      <c r="N149" s="467">
        <f t="shared" si="50"/>
        <v>11.713250952285032</v>
      </c>
      <c r="O149" t="s">
        <v>426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0.3446744919348933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143</v>
      </c>
      <c r="F155" s="1">
        <v>0</v>
      </c>
      <c r="G155" s="1">
        <v>74</v>
      </c>
      <c r="H155" s="1">
        <v>0</v>
      </c>
      <c r="I155" s="1">
        <v>0</v>
      </c>
      <c r="J155" s="1">
        <v>54</v>
      </c>
      <c r="K155" s="1">
        <v>11</v>
      </c>
      <c r="L155" s="1">
        <v>67</v>
      </c>
      <c r="N155" s="1">
        <f>SUM(C155:L155)</f>
        <v>372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199708.26</v>
      </c>
      <c r="E157" s="505">
        <v>996313.82</v>
      </c>
      <c r="F157" s="504">
        <v>0</v>
      </c>
      <c r="G157" s="505">
        <v>382062.63</v>
      </c>
      <c r="H157" s="504">
        <v>0</v>
      </c>
      <c r="I157" s="502">
        <v>0</v>
      </c>
      <c r="J157" s="505">
        <v>314008.3</v>
      </c>
      <c r="K157" s="505">
        <v>71868.929999999993</v>
      </c>
      <c r="L157" s="505">
        <v>335840.03</v>
      </c>
      <c r="M157" s="342"/>
      <c r="N157" s="344">
        <f>SUM(C157:L157)</f>
        <v>2305692.5199999996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1.3858840000000001</v>
      </c>
      <c r="D159" s="354">
        <f>SUM(D160:D164)</f>
        <v>1.886816</v>
      </c>
      <c r="E159" s="354">
        <f t="shared" ref="E159:G159" si="69">SUM(E160:E164)</f>
        <v>2.2737799999999999</v>
      </c>
      <c r="F159" s="354">
        <f t="shared" si="69"/>
        <v>0</v>
      </c>
      <c r="G159" s="354">
        <f t="shared" si="69"/>
        <v>3.4416279999999997</v>
      </c>
      <c r="H159" s="354"/>
      <c r="I159" s="354"/>
      <c r="J159" s="354">
        <f>SUM(J160:J164)</f>
        <v>4.7342639999999996</v>
      </c>
      <c r="K159" s="354">
        <f>SUM(K160:K164)</f>
        <v>5.1720600000000001</v>
      </c>
      <c r="L159" s="354">
        <f t="shared" ref="L159" si="70">SUM(L160:L164)</f>
        <v>7.0676320000000006</v>
      </c>
      <c r="M159" s="354"/>
      <c r="N159" s="352">
        <f>(C159*$C$157+D159*$D$157+E159*$E$157+F159*$F$157+G159*$G$157+H159*$H$157+I159*$I$157+J159*$J$157+K159*$K$157+L159*$L$157)/$N$157</f>
        <v>3.5551985021374666</v>
      </c>
    </row>
    <row r="160" spans="1:16" x14ac:dyDescent="0.3">
      <c r="A160" s="2" t="s">
        <v>3</v>
      </c>
      <c r="B160" t="s">
        <v>30</v>
      </c>
      <c r="C160" s="34">
        <v>0.98960000000000004</v>
      </c>
      <c r="D160" s="34">
        <v>1.3404</v>
      </c>
      <c r="E160" s="34">
        <v>1.5445</v>
      </c>
      <c r="F160" s="34">
        <v>0</v>
      </c>
      <c r="G160" s="34">
        <v>2.3207</v>
      </c>
      <c r="H160" s="34">
        <v>0</v>
      </c>
      <c r="I160" s="34"/>
      <c r="J160" s="34">
        <v>3.2315999999999998</v>
      </c>
      <c r="K160" s="34">
        <v>3.5465</v>
      </c>
      <c r="L160" s="34">
        <v>4.6082999999999998</v>
      </c>
      <c r="M160" s="34"/>
      <c r="N160" s="89">
        <f t="shared" ref="N160:N197" si="71">(C160*$C$157+D160*$D$157+E160*$E$157+F160*$F$157+G160*$G$157+H160*$H$157+I160*$I$157+J160*$J$157+K160*$K$157+L160*$L$157)/$N$157</f>
        <v>2.3924532978009574</v>
      </c>
    </row>
    <row r="161" spans="1:14" x14ac:dyDescent="0.3">
      <c r="A161" s="2" t="s">
        <v>4</v>
      </c>
      <c r="B161" t="s">
        <v>31</v>
      </c>
      <c r="C161" s="39">
        <f>C160*0.04</f>
        <v>3.9584000000000001E-2</v>
      </c>
      <c r="D161" s="39">
        <f t="shared" ref="D161:L161" si="72">D160*0.04</f>
        <v>5.3616000000000004E-2</v>
      </c>
      <c r="E161" s="39">
        <f t="shared" si="72"/>
        <v>6.1780000000000002E-2</v>
      </c>
      <c r="F161" s="39">
        <f t="shared" si="72"/>
        <v>0</v>
      </c>
      <c r="G161" s="39">
        <f t="shared" si="72"/>
        <v>9.2828000000000008E-2</v>
      </c>
      <c r="H161" s="39"/>
      <c r="I161" s="39"/>
      <c r="J161" s="39">
        <f t="shared" si="72"/>
        <v>0.12926399999999999</v>
      </c>
      <c r="K161" s="39">
        <f t="shared" si="72"/>
        <v>0.14186000000000001</v>
      </c>
      <c r="L161" s="39">
        <f t="shared" si="72"/>
        <v>0.184332</v>
      </c>
      <c r="M161" s="34"/>
      <c r="N161" s="89">
        <f t="shared" si="71"/>
        <v>9.5698131912038326E-2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3.0499999999999999E-2</v>
      </c>
      <c r="E162" s="34">
        <v>4.7E-2</v>
      </c>
      <c r="F162" s="34">
        <v>0</v>
      </c>
      <c r="G162" s="34">
        <v>3.4299999999999997E-2</v>
      </c>
      <c r="H162" s="34">
        <v>0</v>
      </c>
      <c r="I162" s="34">
        <v>0</v>
      </c>
      <c r="J162" s="34">
        <v>8.6099999999999996E-2</v>
      </c>
      <c r="K162" s="34">
        <v>0.17730000000000001</v>
      </c>
      <c r="L162" s="34">
        <v>7.5700000000000003E-2</v>
      </c>
      <c r="M162" s="34"/>
      <c r="N162" s="89">
        <f t="shared" si="71"/>
        <v>5.6913124681950228E-2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71"/>
        <v>0.31724605979898834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0.25259999999999999</v>
      </c>
      <c r="E164" s="34">
        <v>0.34770000000000001</v>
      </c>
      <c r="F164" s="34">
        <v>0</v>
      </c>
      <c r="G164" s="34">
        <v>0.67579999999999996</v>
      </c>
      <c r="H164" s="34">
        <v>0</v>
      </c>
      <c r="I164" s="34">
        <v>0</v>
      </c>
      <c r="J164" s="34">
        <v>0.90959999999999996</v>
      </c>
      <c r="K164" s="34">
        <v>0.92869999999999997</v>
      </c>
      <c r="L164" s="34">
        <v>1.7535000000000001</v>
      </c>
      <c r="M164" s="34"/>
      <c r="N164" s="89">
        <f t="shared" si="71"/>
        <v>0.69288788794353218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71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73">SUM(C167:C169,C173:C174)</f>
        <v>3.6386553728000002</v>
      </c>
      <c r="D166" s="354">
        <f t="shared" si="73"/>
        <v>3.6386553728000002</v>
      </c>
      <c r="E166" s="354">
        <f t="shared" si="73"/>
        <v>5.419323233300001</v>
      </c>
      <c r="F166" s="354">
        <f t="shared" si="73"/>
        <v>0</v>
      </c>
      <c r="G166" s="354">
        <f t="shared" si="73"/>
        <v>5.419323233300001</v>
      </c>
      <c r="H166" s="354"/>
      <c r="I166" s="354"/>
      <c r="J166" s="354">
        <f>SUM(J167:J169,J173:J174)</f>
        <v>5.419323233300001</v>
      </c>
      <c r="K166" s="354">
        <f>SUM(K167:K169,K173:K174)</f>
        <v>5.419323233300001</v>
      </c>
      <c r="L166" s="354">
        <f>SUM(L167:L169,L173:L174)</f>
        <v>5.419323233300001</v>
      </c>
      <c r="M166" s="351"/>
      <c r="N166" s="352">
        <f t="shared" si="71"/>
        <v>5.2605409195489701</v>
      </c>
    </row>
    <row r="167" spans="1:14" x14ac:dyDescent="0.3">
      <c r="A167" s="2" t="s">
        <v>115</v>
      </c>
      <c r="B167" t="s">
        <v>114</v>
      </c>
      <c r="C167" s="34">
        <v>2.0095999999999998</v>
      </c>
      <c r="D167" s="34">
        <v>2.0095999999999998</v>
      </c>
      <c r="E167" s="34">
        <v>2.9081000000000001</v>
      </c>
      <c r="F167" s="34">
        <v>0</v>
      </c>
      <c r="G167" s="34">
        <v>2.9081000000000001</v>
      </c>
      <c r="H167" s="34">
        <v>0</v>
      </c>
      <c r="I167" s="34">
        <v>0</v>
      </c>
      <c r="J167" s="34">
        <v>2.9081000000000001</v>
      </c>
      <c r="K167" s="34">
        <v>2.9081000000000001</v>
      </c>
      <c r="L167" s="34">
        <v>2.9081000000000001</v>
      </c>
      <c r="M167" s="39"/>
      <c r="N167" s="89">
        <f t="shared" si="71"/>
        <v>2.8279806739482338</v>
      </c>
    </row>
    <row r="168" spans="1:14" x14ac:dyDescent="0.3">
      <c r="A168" s="2" t="s">
        <v>116</v>
      </c>
      <c r="B168" t="s">
        <v>117</v>
      </c>
      <c r="C168" s="39">
        <f>C167*0.423893</f>
        <v>0.85185537280000001</v>
      </c>
      <c r="D168" s="39">
        <f>D167*0.423893</f>
        <v>0.85185537280000001</v>
      </c>
      <c r="E168" s="39">
        <f t="shared" ref="E168:G168" si="74">E167*0.423893</f>
        <v>1.2327232333000002</v>
      </c>
      <c r="F168" s="39">
        <f t="shared" si="74"/>
        <v>0</v>
      </c>
      <c r="G168" s="39">
        <f t="shared" si="74"/>
        <v>1.2327232333000002</v>
      </c>
      <c r="H168" s="39"/>
      <c r="I168" s="39"/>
      <c r="J168" s="39">
        <f t="shared" ref="J168:L168" si="75">J167*0.423893</f>
        <v>1.2327232333000002</v>
      </c>
      <c r="K168" s="39">
        <f t="shared" si="75"/>
        <v>1.2327232333000002</v>
      </c>
      <c r="L168" s="39">
        <f t="shared" si="75"/>
        <v>1.2327232333000002</v>
      </c>
      <c r="M168" s="39"/>
      <c r="N168" s="89">
        <f t="shared" si="71"/>
        <v>1.1987612118219388</v>
      </c>
    </row>
    <row r="169" spans="1:14" x14ac:dyDescent="0.3">
      <c r="A169" s="280" t="s">
        <v>8</v>
      </c>
      <c r="B169" s="1" t="s">
        <v>35</v>
      </c>
      <c r="C169" s="43">
        <f t="shared" ref="C169:E169" si="76">SUM(C170:C172)</f>
        <v>0.53699999999999992</v>
      </c>
      <c r="D169" s="43">
        <f t="shared" si="76"/>
        <v>0.53699999999999992</v>
      </c>
      <c r="E169" s="43">
        <f t="shared" si="76"/>
        <v>0.92079999999999995</v>
      </c>
      <c r="F169" s="43">
        <f t="shared" ref="F169:G169" si="77">SUM(F170:F172)</f>
        <v>0</v>
      </c>
      <c r="G169" s="43">
        <f t="shared" si="77"/>
        <v>0.92079999999999995</v>
      </c>
      <c r="H169" s="43"/>
      <c r="I169" s="43"/>
      <c r="J169" s="43">
        <f t="shared" ref="J169:L169" si="78">SUM(J170:J172)</f>
        <v>0.92079999999999995</v>
      </c>
      <c r="K169" s="43">
        <f t="shared" si="78"/>
        <v>0.92079999999999995</v>
      </c>
      <c r="L169" s="43">
        <f t="shared" si="78"/>
        <v>0.92079999999999995</v>
      </c>
      <c r="M169" s="43"/>
      <c r="N169" s="75">
        <f t="shared" si="71"/>
        <v>0.88657651937822146</v>
      </c>
    </row>
    <row r="170" spans="1:14" x14ac:dyDescent="0.3">
      <c r="A170" s="2" t="s">
        <v>9</v>
      </c>
      <c r="B170" t="s">
        <v>108</v>
      </c>
      <c r="C170" s="34">
        <v>0.47960000000000003</v>
      </c>
      <c r="D170" s="34">
        <v>0.47960000000000003</v>
      </c>
      <c r="E170" s="34">
        <v>0.82250000000000001</v>
      </c>
      <c r="F170" s="34">
        <v>0</v>
      </c>
      <c r="G170" s="34">
        <v>0.82250000000000001</v>
      </c>
      <c r="H170" s="34">
        <v>0</v>
      </c>
      <c r="I170" s="34">
        <v>0</v>
      </c>
      <c r="J170" s="34">
        <v>0.82250000000000001</v>
      </c>
      <c r="K170" s="34">
        <v>0.82250000000000001</v>
      </c>
      <c r="L170" s="34">
        <v>0.82250000000000001</v>
      </c>
      <c r="M170" s="39"/>
      <c r="N170" s="89">
        <f t="shared" si="71"/>
        <v>0.79192357606772323</v>
      </c>
    </row>
    <row r="171" spans="1:14" x14ac:dyDescent="0.3">
      <c r="A171" s="2" t="s">
        <v>10</v>
      </c>
      <c r="B171" t="s">
        <v>109</v>
      </c>
      <c r="C171" s="34">
        <v>5.0900000000000001E-2</v>
      </c>
      <c r="D171" s="34">
        <v>5.0900000000000001E-2</v>
      </c>
      <c r="E171" s="34">
        <v>8.72E-2</v>
      </c>
      <c r="F171" s="34">
        <v>0</v>
      </c>
      <c r="G171" s="34">
        <v>8.72E-2</v>
      </c>
      <c r="H171" s="34">
        <v>0</v>
      </c>
      <c r="I171" s="34">
        <v>0</v>
      </c>
      <c r="J171" s="34">
        <v>8.72E-2</v>
      </c>
      <c r="K171" s="34">
        <v>8.72E-2</v>
      </c>
      <c r="L171" s="34">
        <v>8.72E-2</v>
      </c>
      <c r="M171" s="39"/>
      <c r="N171" s="89">
        <f t="shared" si="71"/>
        <v>8.3963125725454515E-2</v>
      </c>
    </row>
    <row r="172" spans="1:14" x14ac:dyDescent="0.3">
      <c r="A172" s="2" t="s">
        <v>11</v>
      </c>
      <c r="B172" t="s">
        <v>110</v>
      </c>
      <c r="C172" s="34">
        <v>6.4999999999999997E-3</v>
      </c>
      <c r="D172" s="34">
        <v>6.4999999999999997E-3</v>
      </c>
      <c r="E172" s="34">
        <v>1.11E-2</v>
      </c>
      <c r="F172" s="34">
        <v>0</v>
      </c>
      <c r="G172" s="34">
        <v>1.11E-2</v>
      </c>
      <c r="H172" s="34">
        <v>0</v>
      </c>
      <c r="I172" s="34">
        <v>0</v>
      </c>
      <c r="J172" s="34">
        <v>1.11E-2</v>
      </c>
      <c r="K172" s="34">
        <v>1.11E-2</v>
      </c>
      <c r="L172" s="34">
        <v>1.11E-2</v>
      </c>
      <c r="M172" s="39"/>
      <c r="N172" s="89">
        <f t="shared" si="71"/>
        <v>1.0689817585043823E-2</v>
      </c>
    </row>
    <row r="173" spans="1:14" x14ac:dyDescent="0.3">
      <c r="A173" s="595" t="s">
        <v>14</v>
      </c>
      <c r="B173" t="s">
        <v>118</v>
      </c>
      <c r="C173" s="34">
        <v>0.18</v>
      </c>
      <c r="D173" s="34">
        <v>0.18</v>
      </c>
      <c r="E173" s="34">
        <v>0.27060000000000001</v>
      </c>
      <c r="F173" s="34">
        <v>0</v>
      </c>
      <c r="G173" s="34">
        <v>0.27060000000000001</v>
      </c>
      <c r="H173" s="34">
        <v>0</v>
      </c>
      <c r="I173" s="34">
        <v>0</v>
      </c>
      <c r="J173" s="34">
        <v>0.27060000000000001</v>
      </c>
      <c r="K173" s="34">
        <v>0.27060000000000001</v>
      </c>
      <c r="L173" s="34">
        <v>0.27060000000000001</v>
      </c>
      <c r="M173" s="39"/>
      <c r="N173" s="89">
        <f t="shared" si="71"/>
        <v>0.26252118982716749</v>
      </c>
    </row>
    <row r="174" spans="1:14" x14ac:dyDescent="0.3">
      <c r="A174" s="595"/>
      <c r="B174" t="s">
        <v>117</v>
      </c>
      <c r="C174" s="34">
        <v>6.0199999999999997E-2</v>
      </c>
      <c r="D174" s="34">
        <v>6.0199999999999997E-2</v>
      </c>
      <c r="E174" s="34">
        <v>8.7099999999999997E-2</v>
      </c>
      <c r="F174" s="34">
        <v>0</v>
      </c>
      <c r="G174" s="34">
        <v>8.7099999999999997E-2</v>
      </c>
      <c r="H174" s="34">
        <v>0</v>
      </c>
      <c r="I174" s="34">
        <v>0</v>
      </c>
      <c r="J174" s="34">
        <v>8.7099999999999997E-2</v>
      </c>
      <c r="K174" s="34">
        <v>8.7099999999999997E-2</v>
      </c>
      <c r="L174" s="34">
        <v>8.7099999999999997E-2</v>
      </c>
      <c r="M174" s="39"/>
      <c r="N174" s="89">
        <f t="shared" si="71"/>
        <v>8.470132457340844E-2</v>
      </c>
    </row>
    <row r="175" spans="1:14" x14ac:dyDescent="0.3">
      <c r="A175" s="349">
        <v>6</v>
      </c>
      <c r="B175" s="350" t="s">
        <v>42</v>
      </c>
      <c r="C175" s="354">
        <f>SUM(C176:C177)</f>
        <v>0.39780000000000004</v>
      </c>
      <c r="D175" s="354">
        <f>SUM(D176:D177)</f>
        <v>0.39780000000000004</v>
      </c>
      <c r="E175" s="354">
        <f t="shared" ref="E175:G175" si="79">SUM(E176:E177)</f>
        <v>0.49890000000000001</v>
      </c>
      <c r="F175" s="354">
        <f t="shared" si="79"/>
        <v>0</v>
      </c>
      <c r="G175" s="354">
        <f t="shared" si="79"/>
        <v>0.49890000000000001</v>
      </c>
      <c r="H175" s="354"/>
      <c r="I175" s="354"/>
      <c r="J175" s="354">
        <f t="shared" ref="J175:L175" si="80">SUM(J176:J177)</f>
        <v>0.49890000000000001</v>
      </c>
      <c r="K175" s="354">
        <f t="shared" si="80"/>
        <v>0.49890000000000001</v>
      </c>
      <c r="L175" s="354">
        <f t="shared" si="80"/>
        <v>0.49890000000000001</v>
      </c>
      <c r="M175" s="354"/>
      <c r="N175" s="352">
        <f t="shared" si="71"/>
        <v>0.4898849038799849</v>
      </c>
    </row>
    <row r="176" spans="1:14" x14ac:dyDescent="0.3">
      <c r="A176" s="2" t="s">
        <v>15</v>
      </c>
      <c r="B176" t="s">
        <v>43</v>
      </c>
      <c r="C176" s="34">
        <v>0.20660000000000001</v>
      </c>
      <c r="D176" s="34">
        <v>0.20660000000000001</v>
      </c>
      <c r="E176" s="34">
        <v>0.30769999999999997</v>
      </c>
      <c r="F176" s="34">
        <v>0</v>
      </c>
      <c r="G176" s="34">
        <v>0.30769999999999997</v>
      </c>
      <c r="H176" s="34">
        <v>0</v>
      </c>
      <c r="I176" s="34">
        <v>0</v>
      </c>
      <c r="J176" s="34">
        <v>0.30769999999999997</v>
      </c>
      <c r="K176" s="34">
        <v>0.30769999999999997</v>
      </c>
      <c r="L176" s="34">
        <v>0.30769999999999997</v>
      </c>
      <c r="M176" s="39"/>
      <c r="N176" s="89">
        <f t="shared" si="71"/>
        <v>0.29868490387998481</v>
      </c>
    </row>
    <row r="177" spans="1:16" x14ac:dyDescent="0.3">
      <c r="A177" s="2" t="s">
        <v>16</v>
      </c>
      <c r="B177" t="s">
        <v>44</v>
      </c>
      <c r="C177" s="34">
        <v>0.19120000000000001</v>
      </c>
      <c r="D177" s="34">
        <v>0.19120000000000001</v>
      </c>
      <c r="E177" s="34">
        <v>0.19120000000000001</v>
      </c>
      <c r="F177" s="34">
        <v>0</v>
      </c>
      <c r="G177" s="34">
        <v>0.19120000000000001</v>
      </c>
      <c r="H177" s="34">
        <v>0</v>
      </c>
      <c r="I177" s="34">
        <v>0</v>
      </c>
      <c r="J177" s="34">
        <v>0.19120000000000001</v>
      </c>
      <c r="K177" s="34">
        <v>0.19120000000000001</v>
      </c>
      <c r="L177" s="34">
        <v>0.19120000000000001</v>
      </c>
      <c r="M177" s="39"/>
      <c r="N177" s="89">
        <f t="shared" si="71"/>
        <v>0.19120000000000006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71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71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0.29930000000000001</v>
      </c>
      <c r="E180" s="354">
        <f t="shared" ref="E180:L180" si="81">SUM(E181:E182)</f>
        <v>0.41509999999999997</v>
      </c>
      <c r="F180" s="354">
        <f t="shared" si="81"/>
        <v>0</v>
      </c>
      <c r="G180" s="354">
        <f t="shared" si="81"/>
        <v>0.8599</v>
      </c>
      <c r="H180" s="354"/>
      <c r="I180" s="354"/>
      <c r="J180" s="354">
        <f t="shared" si="81"/>
        <v>0.98850000000000005</v>
      </c>
      <c r="K180" s="354">
        <f t="shared" si="81"/>
        <v>1.0091999999999999</v>
      </c>
      <c r="L180" s="354">
        <f t="shared" si="81"/>
        <v>2.0118</v>
      </c>
      <c r="M180" s="354"/>
      <c r="N180" s="352">
        <f t="shared" si="71"/>
        <v>0.80748961739790026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0.28289999999999998</v>
      </c>
      <c r="E181" s="34">
        <v>0.39229999999999998</v>
      </c>
      <c r="F181" s="34">
        <v>0</v>
      </c>
      <c r="G181" s="34">
        <v>0.81269999999999998</v>
      </c>
      <c r="H181" s="34">
        <v>0</v>
      </c>
      <c r="I181" s="34">
        <v>0</v>
      </c>
      <c r="J181" s="34">
        <v>0.93440000000000001</v>
      </c>
      <c r="K181" s="34">
        <v>0.95399999999999996</v>
      </c>
      <c r="L181" s="34">
        <v>1.9016999999999999</v>
      </c>
      <c r="M181" s="39"/>
      <c r="N181" s="89">
        <f t="shared" si="71"/>
        <v>0.76323761277240909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1.6400000000000001E-2</v>
      </c>
      <c r="E182" s="34">
        <v>2.2800000000000001E-2</v>
      </c>
      <c r="F182" s="34">
        <v>0</v>
      </c>
      <c r="G182" s="34">
        <v>4.7199999999999999E-2</v>
      </c>
      <c r="H182" s="34">
        <v>0</v>
      </c>
      <c r="I182" s="34">
        <v>0</v>
      </c>
      <c r="J182" s="34">
        <v>5.4100000000000002E-2</v>
      </c>
      <c r="K182" s="34">
        <v>5.5199999999999999E-2</v>
      </c>
      <c r="L182" s="34">
        <v>0.1101</v>
      </c>
      <c r="M182" s="39"/>
      <c r="N182" s="89">
        <f t="shared" si="71"/>
        <v>4.4252004625491004E-2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0.48229999999999995</v>
      </c>
      <c r="E183" s="354">
        <f t="shared" ref="E183:L183" si="82">SUM(E184:E187)</f>
        <v>0.6774</v>
      </c>
      <c r="F183" s="354">
        <f t="shared" si="82"/>
        <v>0</v>
      </c>
      <c r="G183" s="354">
        <f t="shared" si="82"/>
        <v>1.3451</v>
      </c>
      <c r="H183" s="354"/>
      <c r="I183" s="354"/>
      <c r="J183" s="354">
        <f t="shared" si="82"/>
        <v>1.673</v>
      </c>
      <c r="K183" s="354">
        <f t="shared" si="82"/>
        <v>2.1890999999999998</v>
      </c>
      <c r="L183" s="354">
        <f t="shared" si="82"/>
        <v>3.7256</v>
      </c>
      <c r="M183" s="354"/>
      <c r="N183" s="352">
        <f t="shared" si="71"/>
        <v>1.3974808927059366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0.24390000000000001</v>
      </c>
      <c r="E184" s="34">
        <v>0.34250000000000003</v>
      </c>
      <c r="F184" s="34">
        <v>0</v>
      </c>
      <c r="G184" s="34">
        <v>0.68010000000000004</v>
      </c>
      <c r="H184" s="34">
        <v>0</v>
      </c>
      <c r="I184" s="34">
        <v>0</v>
      </c>
      <c r="J184" s="34">
        <v>0.84589999999999999</v>
      </c>
      <c r="K184" s="34">
        <v>1.1069</v>
      </c>
      <c r="L184" s="34">
        <v>1.8836999999999999</v>
      </c>
      <c r="M184" s="39"/>
      <c r="N184" s="89">
        <f t="shared" si="71"/>
        <v>0.70658886718121483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0.12509999999999999</v>
      </c>
      <c r="E185" s="34">
        <v>0.1757</v>
      </c>
      <c r="F185" s="34">
        <v>0</v>
      </c>
      <c r="G185" s="34">
        <v>0.34889999999999999</v>
      </c>
      <c r="H185" s="34">
        <v>0</v>
      </c>
      <c r="I185" s="34">
        <v>0</v>
      </c>
      <c r="J185" s="34">
        <v>0.43390000000000001</v>
      </c>
      <c r="K185" s="34">
        <v>0.56779999999999997</v>
      </c>
      <c r="L185" s="34">
        <v>0.96630000000000005</v>
      </c>
      <c r="M185" s="39"/>
      <c r="N185" s="89">
        <f t="shared" si="71"/>
        <v>0.36246545153817822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7.4899999999999994E-2</v>
      </c>
      <c r="E186" s="34">
        <v>0.1052</v>
      </c>
      <c r="F186" s="34">
        <v>0</v>
      </c>
      <c r="G186" s="34">
        <v>0.2089</v>
      </c>
      <c r="H186" s="34">
        <v>0</v>
      </c>
      <c r="I186" s="34">
        <v>0</v>
      </c>
      <c r="J186" s="34">
        <v>0.25990000000000002</v>
      </c>
      <c r="K186" s="34">
        <v>0.34</v>
      </c>
      <c r="L186" s="34">
        <v>0.57869999999999999</v>
      </c>
      <c r="M186" s="39"/>
      <c r="N186" s="89">
        <f t="shared" si="71"/>
        <v>0.21705849938568569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3.8399999999999997E-2</v>
      </c>
      <c r="E187" s="34">
        <v>5.3999999999999999E-2</v>
      </c>
      <c r="F187" s="34">
        <v>0</v>
      </c>
      <c r="G187" s="34">
        <v>0.1072</v>
      </c>
      <c r="H187" s="34">
        <v>0</v>
      </c>
      <c r="I187" s="34">
        <v>0</v>
      </c>
      <c r="J187" s="34">
        <v>0.1333</v>
      </c>
      <c r="K187" s="34">
        <v>0.1744</v>
      </c>
      <c r="L187" s="34">
        <v>0.2969</v>
      </c>
      <c r="M187" s="39"/>
      <c r="N187" s="89">
        <f t="shared" si="71"/>
        <v>0.11136807460085792</v>
      </c>
    </row>
    <row r="188" spans="1:16" x14ac:dyDescent="0.3">
      <c r="A188" s="349">
        <v>9</v>
      </c>
      <c r="B188" s="350" t="s">
        <v>51</v>
      </c>
      <c r="C188" s="354">
        <f t="shared" ref="C188:G188" si="83">SUM(C191,C193)</f>
        <v>0.47307500416535048</v>
      </c>
      <c r="D188" s="354">
        <f t="shared" si="83"/>
        <v>0.55419006434135043</v>
      </c>
      <c r="E188" s="354">
        <f t="shared" si="83"/>
        <v>0.76416611905036447</v>
      </c>
      <c r="F188" s="354">
        <f t="shared" si="83"/>
        <v>0</v>
      </c>
      <c r="G188" s="354">
        <f t="shared" si="83"/>
        <v>0.87213000111436445</v>
      </c>
      <c r="H188" s="354"/>
      <c r="I188" s="354"/>
      <c r="J188" s="354">
        <f>SUM(J191,J193)</f>
        <v>1.0663007735623646</v>
      </c>
      <c r="K188" s="354">
        <f>SUM(K191,K193)</f>
        <v>1.2155011984903645</v>
      </c>
      <c r="L188" s="354">
        <f>SUM(L191,L193)</f>
        <v>1.3362783629863646</v>
      </c>
      <c r="M188" s="354"/>
      <c r="N188" s="352">
        <f t="shared" si="71"/>
        <v>0.90167286564120908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-0.19020000000000001</v>
      </c>
      <c r="E189" s="507">
        <v>-0.30149999999999999</v>
      </c>
      <c r="F189" s="507">
        <v>0</v>
      </c>
      <c r="G189" s="507">
        <v>-1.3127</v>
      </c>
      <c r="H189" s="507">
        <v>0</v>
      </c>
      <c r="I189" s="507">
        <v>0</v>
      </c>
      <c r="J189" s="507">
        <v>-0.77929999999999999</v>
      </c>
      <c r="K189" s="507">
        <v>0</v>
      </c>
      <c r="L189" s="507">
        <v>-3.0148999999999999</v>
      </c>
      <c r="M189" s="268"/>
      <c r="N189" s="357">
        <f t="shared" si="71"/>
        <v>-0.91115831851681617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84">SUM(C183,C180,C175,C166,C159)+C189</f>
        <v>5.5611393728000005</v>
      </c>
      <c r="D190" s="360">
        <f t="shared" si="84"/>
        <v>6.5146713727999996</v>
      </c>
      <c r="E190" s="360">
        <f t="shared" si="84"/>
        <v>8.9830032332999998</v>
      </c>
      <c r="F190" s="360">
        <f t="shared" si="84"/>
        <v>0</v>
      </c>
      <c r="G190" s="360">
        <f t="shared" si="84"/>
        <v>10.252151233300001</v>
      </c>
      <c r="H190" s="360">
        <f t="shared" si="84"/>
        <v>0</v>
      </c>
      <c r="I190" s="360">
        <f t="shared" si="84"/>
        <v>0</v>
      </c>
      <c r="J190" s="360">
        <f t="shared" si="84"/>
        <v>12.534687233300001</v>
      </c>
      <c r="K190" s="360">
        <f t="shared" si="84"/>
        <v>14.288583233300001</v>
      </c>
      <c r="L190" s="360">
        <f t="shared" si="84"/>
        <v>15.708355233300001</v>
      </c>
      <c r="M190" s="361"/>
      <c r="N190" s="362">
        <f t="shared" si="71"/>
        <v>10.599436517153443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5">SUM(C192:C192)</f>
        <v>0.11585521655354242</v>
      </c>
      <c r="D191" s="354">
        <f t="shared" si="85"/>
        <v>0.13572014870954241</v>
      </c>
      <c r="E191" s="354">
        <f t="shared" si="85"/>
        <v>0.18714290635933892</v>
      </c>
      <c r="F191" s="354">
        <f t="shared" si="85"/>
        <v>0</v>
      </c>
      <c r="G191" s="354">
        <f t="shared" si="85"/>
        <v>0.21358306664333893</v>
      </c>
      <c r="H191" s="354"/>
      <c r="I191" s="354"/>
      <c r="J191" s="354">
        <f>SUM(J192:J192)</f>
        <v>0.26113513913133896</v>
      </c>
      <c r="K191" s="354">
        <f>SUM(K192:K192)</f>
        <v>0.29767405449933892</v>
      </c>
      <c r="L191" s="354">
        <f>SUM(L192:L192)</f>
        <v>0.32725216457533896</v>
      </c>
      <c r="M191" s="354"/>
      <c r="N191" s="352">
        <f t="shared" si="71"/>
        <v>0.22081806096185769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6">0.020833*C190</f>
        <v>0.11585521655354242</v>
      </c>
      <c r="D192" s="246">
        <f t="shared" si="86"/>
        <v>0.13572014870954241</v>
      </c>
      <c r="E192" s="246">
        <f t="shared" si="86"/>
        <v>0.18714290635933892</v>
      </c>
      <c r="F192" s="246">
        <f t="shared" si="86"/>
        <v>0</v>
      </c>
      <c r="G192" s="246">
        <f t="shared" si="86"/>
        <v>0.21358306664333893</v>
      </c>
      <c r="H192" s="34"/>
      <c r="I192" s="39"/>
      <c r="J192" s="246">
        <f>0.020833*J190</f>
        <v>0.26113513913133896</v>
      </c>
      <c r="K192" s="246">
        <f t="shared" ref="K192:L192" si="87">0.020833*K190</f>
        <v>0.29767405449933892</v>
      </c>
      <c r="L192" s="246">
        <f t="shared" si="87"/>
        <v>0.32725216457533896</v>
      </c>
      <c r="M192" s="39"/>
      <c r="N192" s="246">
        <f t="shared" si="71"/>
        <v>0.22081806096185769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0.35721978761180806</v>
      </c>
      <c r="D193" s="354">
        <f>SUM(D194,D195)</f>
        <v>0.41846991563180802</v>
      </c>
      <c r="E193" s="354">
        <f t="shared" ref="E193:L193" si="88">SUM(E194,E195)</f>
        <v>0.57702321269102552</v>
      </c>
      <c r="F193" s="354">
        <f t="shared" si="88"/>
        <v>0</v>
      </c>
      <c r="G193" s="354">
        <f t="shared" si="88"/>
        <v>0.65854693447102552</v>
      </c>
      <c r="H193" s="354"/>
      <c r="I193" s="354"/>
      <c r="J193" s="354">
        <f t="shared" si="88"/>
        <v>0.80516563443102562</v>
      </c>
      <c r="K193" s="354">
        <f t="shared" si="88"/>
        <v>0.91782714399102561</v>
      </c>
      <c r="L193" s="354">
        <f t="shared" si="88"/>
        <v>1.0090261984110256</v>
      </c>
      <c r="M193" s="354"/>
      <c r="N193" s="352">
        <f t="shared" si="71"/>
        <v>0.68085480467935144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0.11585521655354242</v>
      </c>
      <c r="D194" s="39">
        <f t="shared" ref="D194:L194" si="89">D192</f>
        <v>0.13572014870954241</v>
      </c>
      <c r="E194" s="39">
        <f t="shared" si="89"/>
        <v>0.18714290635933892</v>
      </c>
      <c r="F194" s="39">
        <f t="shared" si="89"/>
        <v>0</v>
      </c>
      <c r="G194" s="39">
        <f>G192</f>
        <v>0.21358306664333893</v>
      </c>
      <c r="H194" s="39"/>
      <c r="I194" s="39"/>
      <c r="J194" s="39">
        <f t="shared" si="89"/>
        <v>0.26113513913133896</v>
      </c>
      <c r="K194" s="39">
        <f t="shared" si="89"/>
        <v>0.29767405449933892</v>
      </c>
      <c r="L194" s="39">
        <f t="shared" si="89"/>
        <v>0.32725216457533896</v>
      </c>
      <c r="M194" s="39"/>
      <c r="N194" s="246">
        <f t="shared" si="71"/>
        <v>0.22081806096185769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0.24136457105826564</v>
      </c>
      <c r="D195" s="246">
        <f t="shared" ref="D195:G195" si="90">0.043402*D190</f>
        <v>0.28274976692226561</v>
      </c>
      <c r="E195" s="246">
        <f t="shared" si="90"/>
        <v>0.38988030633168663</v>
      </c>
      <c r="F195" s="246">
        <f t="shared" si="90"/>
        <v>0</v>
      </c>
      <c r="G195" s="246">
        <f t="shared" si="90"/>
        <v>0.44496386782768665</v>
      </c>
      <c r="H195" s="34"/>
      <c r="I195" s="34"/>
      <c r="J195" s="246">
        <f t="shared" ref="J195:L195" si="91">0.043402*J190</f>
        <v>0.54403049529968672</v>
      </c>
      <c r="K195" s="246">
        <f t="shared" si="91"/>
        <v>0.62015308949168668</v>
      </c>
      <c r="L195" s="246">
        <f t="shared" si="91"/>
        <v>0.68177403383568669</v>
      </c>
      <c r="M195" s="39"/>
      <c r="N195" s="246">
        <f t="shared" si="71"/>
        <v>0.46003674371749381</v>
      </c>
      <c r="O195" s="246"/>
    </row>
    <row r="196" spans="1:16" ht="28.8" x14ac:dyDescent="0.3">
      <c r="A196" s="370">
        <v>10</v>
      </c>
      <c r="B196" s="371" t="s">
        <v>134</v>
      </c>
      <c r="C196" s="510">
        <v>4.07E-2</v>
      </c>
      <c r="D196" s="510">
        <v>4.07E-2</v>
      </c>
      <c r="E196" s="510">
        <v>4.07E-2</v>
      </c>
      <c r="F196" s="510">
        <v>0</v>
      </c>
      <c r="G196" s="510">
        <v>4.07E-2</v>
      </c>
      <c r="H196" s="510">
        <v>0</v>
      </c>
      <c r="I196" s="510">
        <v>0</v>
      </c>
      <c r="J196" s="510">
        <v>4.07E-2</v>
      </c>
      <c r="K196" s="510">
        <v>4.07E-2</v>
      </c>
      <c r="L196" s="510">
        <v>4.07E-2</v>
      </c>
      <c r="M196" s="373"/>
      <c r="N196" s="374">
        <f t="shared" si="71"/>
        <v>4.0700000000000014E-2</v>
      </c>
    </row>
    <row r="197" spans="1:16" ht="18" x14ac:dyDescent="0.3">
      <c r="A197" s="579" t="s">
        <v>60</v>
      </c>
      <c r="B197" s="579"/>
      <c r="C197" s="340">
        <f>SUM(C188,C190,C196)</f>
        <v>6.0749143769653511</v>
      </c>
      <c r="D197" s="340">
        <f t="shared" ref="D197:L197" si="92">SUM(D188,D190,D196)</f>
        <v>7.10956143714135</v>
      </c>
      <c r="E197" s="340">
        <f t="shared" si="92"/>
        <v>9.7878693523503628</v>
      </c>
      <c r="F197" s="340">
        <f t="shared" si="92"/>
        <v>0</v>
      </c>
      <c r="G197" s="340">
        <f t="shared" si="92"/>
        <v>11.164981234414364</v>
      </c>
      <c r="H197" s="340">
        <f t="shared" si="92"/>
        <v>0</v>
      </c>
      <c r="I197" s="340">
        <f t="shared" si="92"/>
        <v>0</v>
      </c>
      <c r="J197" s="340">
        <f t="shared" si="92"/>
        <v>13.641688006862365</v>
      </c>
      <c r="K197" s="340">
        <f t="shared" si="92"/>
        <v>15.544784431790365</v>
      </c>
      <c r="L197" s="340">
        <f t="shared" si="92"/>
        <v>17.085333596286368</v>
      </c>
      <c r="M197" s="356"/>
      <c r="N197" s="467">
        <f t="shared" si="71"/>
        <v>11.541809382794654</v>
      </c>
      <c r="O197" t="s">
        <v>427</v>
      </c>
      <c r="P197"/>
    </row>
    <row r="198" spans="1:16" ht="15.6" x14ac:dyDescent="0.3">
      <c r="L198" s="336" t="s">
        <v>150</v>
      </c>
      <c r="N198" s="337">
        <f>N197/SUM($N$101,$N$149,$N$197)</f>
        <v>0.33962964690413866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E870-D53C-4D61-8AC5-67E75534EDAB}">
  <dimension ref="A1:Q204"/>
  <sheetViews>
    <sheetView topLeftCell="J4" zoomScale="80" zoomScaleNormal="80" workbookViewId="0">
      <selection activeCell="A4" sqref="A1:R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429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345</v>
      </c>
      <c r="F5" s="417">
        <f t="shared" si="0"/>
        <v>7</v>
      </c>
      <c r="G5" s="417">
        <f t="shared" si="0"/>
        <v>206</v>
      </c>
      <c r="H5" s="456">
        <f t="shared" si="0"/>
        <v>6</v>
      </c>
      <c r="I5" s="417">
        <f t="shared" si="0"/>
        <v>19</v>
      </c>
      <c r="J5" s="417">
        <f t="shared" si="0"/>
        <v>187</v>
      </c>
      <c r="K5" s="417">
        <f t="shared" si="0"/>
        <v>25</v>
      </c>
      <c r="L5" s="417">
        <f t="shared" si="0"/>
        <v>136</v>
      </c>
      <c r="M5" s="604">
        <f>SUM(C5:L5)</f>
        <v>1037</v>
      </c>
      <c r="N5" s="604"/>
      <c r="O5" s="418"/>
      <c r="P5" s="418"/>
      <c r="Q5" s="419">
        <f>M7/M5</f>
        <v>5809.101446480232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990680.84</v>
      </c>
      <c r="E7" s="401">
        <f t="shared" si="0"/>
        <v>2087574.87</v>
      </c>
      <c r="F7" s="401">
        <f t="shared" si="0"/>
        <v>21022.83</v>
      </c>
      <c r="G7" s="401">
        <f t="shared" si="0"/>
        <v>1018105.9000000001</v>
      </c>
      <c r="H7" s="401">
        <f t="shared" si="0"/>
        <v>38454.370000000003</v>
      </c>
      <c r="I7" s="401">
        <f t="shared" si="0"/>
        <v>99434.049999999988</v>
      </c>
      <c r="J7" s="401">
        <f t="shared" si="0"/>
        <v>950145.02</v>
      </c>
      <c r="K7" s="401">
        <f t="shared" si="0"/>
        <v>153464.24</v>
      </c>
      <c r="L7" s="401">
        <f t="shared" si="0"/>
        <v>659455.55000000005</v>
      </c>
      <c r="M7" s="610">
        <f>SUM(C7:L7)</f>
        <v>6024038.2000000002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1.6310359999999999</v>
      </c>
      <c r="D9" s="405">
        <f t="shared" si="1"/>
        <v>2.2426214684865009</v>
      </c>
      <c r="E9" s="405">
        <f t="shared" si="1"/>
        <v>2.7115834047505469</v>
      </c>
      <c r="F9" s="405">
        <f t="shared" si="1"/>
        <v>4.1933007595399854</v>
      </c>
      <c r="G9" s="405">
        <f t="shared" si="1"/>
        <v>4.0131527988724942</v>
      </c>
      <c r="H9" s="405">
        <f t="shared" si="1"/>
        <v>4.1627880000000008</v>
      </c>
      <c r="I9" s="405">
        <f t="shared" si="1"/>
        <v>4.4663554382423323</v>
      </c>
      <c r="J9" s="405">
        <f t="shared" si="1"/>
        <v>5.6435235526261875</v>
      </c>
      <c r="K9" s="405">
        <f t="shared" si="1"/>
        <v>6.1258232789908593</v>
      </c>
      <c r="L9" s="405">
        <f t="shared" si="1"/>
        <v>7.6211172846413078</v>
      </c>
      <c r="M9" s="603">
        <f t="shared" ref="M9:M25" si="2">(N63*$N$61+N111*$N$109+N159*$N$157)/$M$7</f>
        <v>3.9836826993939316</v>
      </c>
      <c r="N9" s="603"/>
      <c r="O9" s="406">
        <f t="shared" ref="O9:O47" si="3">M9/$M$47</f>
        <v>0.31804261896593095</v>
      </c>
      <c r="P9" s="405">
        <f>O9*$N$52</f>
        <v>2.2277612905671562</v>
      </c>
      <c r="Q9" s="407">
        <f>M9*$M$7</f>
        <v>23997856.757828161</v>
      </c>
    </row>
    <row r="10" spans="1:17" x14ac:dyDescent="0.3">
      <c r="A10" s="420" t="s">
        <v>3</v>
      </c>
      <c r="B10" s="421" t="s">
        <v>30</v>
      </c>
      <c r="C10" s="422">
        <f t="shared" si="1"/>
        <v>1.2183999999999999</v>
      </c>
      <c r="D10" s="422">
        <f t="shared" si="1"/>
        <v>1.6503474888098171</v>
      </c>
      <c r="E10" s="422">
        <f t="shared" si="1"/>
        <v>1.9016502272117308</v>
      </c>
      <c r="F10" s="422">
        <f t="shared" si="1"/>
        <v>2.7172177053232125</v>
      </c>
      <c r="G10" s="422">
        <f t="shared" si="1"/>
        <v>2.8572933562854312</v>
      </c>
      <c r="H10" s="422">
        <f>IF(H$7 &gt; 0,(H64*H$61+H112*H$109+H160*H$157)/(SUM(H$157,H$109,H$61)),0)</f>
        <v>2.8572000000000002</v>
      </c>
      <c r="I10" s="422">
        <f t="shared" si="1"/>
        <v>2.165352626851667</v>
      </c>
      <c r="J10" s="422">
        <f t="shared" si="1"/>
        <v>3.97888635517134</v>
      </c>
      <c r="K10" s="422">
        <f t="shared" si="1"/>
        <v>4.3667123671025907</v>
      </c>
      <c r="L10" s="422">
        <f t="shared" si="1"/>
        <v>5.0390061936562658</v>
      </c>
      <c r="M10" s="600">
        <f t="shared" si="2"/>
        <v>2.7683650273866123</v>
      </c>
      <c r="N10" s="600"/>
      <c r="O10" s="423">
        <f t="shared" si="3"/>
        <v>0.22101611247745215</v>
      </c>
      <c r="P10" s="422">
        <f t="shared" ref="P10:P47" si="4">O10*$N$52</f>
        <v>1.5481294348844732</v>
      </c>
      <c r="Q10" s="424">
        <f t="shared" ref="Q10:Q47" si="5">M10*$M$7</f>
        <v>16676736.676521</v>
      </c>
    </row>
    <row r="11" spans="1:17" x14ac:dyDescent="0.3">
      <c r="A11" s="438" t="s">
        <v>4</v>
      </c>
      <c r="B11" s="439" t="s">
        <v>31</v>
      </c>
      <c r="C11" s="440">
        <f t="shared" si="1"/>
        <v>4.8736000000000002E-2</v>
      </c>
      <c r="D11" s="440">
        <f t="shared" si="1"/>
        <v>6.6013899552392674E-2</v>
      </c>
      <c r="E11" s="440">
        <f t="shared" si="1"/>
        <v>7.6066009088469222E-2</v>
      </c>
      <c r="F11" s="440">
        <f t="shared" si="1"/>
        <v>0.1086887082129285</v>
      </c>
      <c r="G11" s="440">
        <f t="shared" si="1"/>
        <v>0.11429173425141727</v>
      </c>
      <c r="H11" s="440">
        <f t="shared" ref="H11:H15" si="6">IF(H$7 &gt; 0,(H65*H$61+H113*H$109+H161*H$157)/(SUM(H$157,H$109,H$61)),0)</f>
        <v>0.11428800000000001</v>
      </c>
      <c r="I11" s="440">
        <f t="shared" si="1"/>
        <v>0.12992115761110004</v>
      </c>
      <c r="J11" s="440">
        <f t="shared" si="1"/>
        <v>0.15915545420685362</v>
      </c>
      <c r="K11" s="440">
        <f>(K65*K$61+K113*K$109+K161*K$157)/(SUM(K$157,K$109,K$61))</f>
        <v>0.17466849468410364</v>
      </c>
      <c r="L11" s="440">
        <f t="shared" si="1"/>
        <v>0.20156024774625061</v>
      </c>
      <c r="M11" s="599">
        <f t="shared" si="2"/>
        <v>0.11144943647405156</v>
      </c>
      <c r="N11" s="599"/>
      <c r="O11" s="441">
        <f t="shared" si="3"/>
        <v>8.8977143344968548E-3</v>
      </c>
      <c r="P11" s="440">
        <f t="shared" si="4"/>
        <v>6.2324928757551037E-2</v>
      </c>
      <c r="Q11" s="442">
        <f t="shared" si="5"/>
        <v>671375.66268815997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7.3512061614111765E-2</v>
      </c>
      <c r="E12" s="440">
        <f t="shared" si="1"/>
        <v>6.0479417657005992E-2</v>
      </c>
      <c r="F12" s="440">
        <f t="shared" si="1"/>
        <v>0</v>
      </c>
      <c r="G12" s="440">
        <f t="shared" si="1"/>
        <v>2.6485505402728735E-2</v>
      </c>
      <c r="H12" s="440">
        <f t="shared" si="6"/>
        <v>0</v>
      </c>
      <c r="I12" s="440">
        <f t="shared" si="1"/>
        <v>0.10827452856441029</v>
      </c>
      <c r="J12" s="440">
        <f t="shared" si="1"/>
        <v>8.6639157002580514E-2</v>
      </c>
      <c r="K12" s="440">
        <f t="shared" si="1"/>
        <v>0.21829999999999999</v>
      </c>
      <c r="L12" s="440">
        <f t="shared" si="1"/>
        <v>0.1205860492113532</v>
      </c>
      <c r="M12" s="599">
        <f t="shared" si="2"/>
        <v>7.1738534819550115E-2</v>
      </c>
      <c r="N12" s="599"/>
      <c r="O12" s="441">
        <f t="shared" si="3"/>
        <v>5.7273415621830297E-3</v>
      </c>
      <c r="P12" s="440">
        <f t="shared" si="4"/>
        <v>4.0117736017808832E-2</v>
      </c>
      <c r="Q12" s="442">
        <f t="shared" si="5"/>
        <v>432155.67416500003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0.31799999999999995</v>
      </c>
      <c r="H13" s="422">
        <f t="shared" si="6"/>
        <v>0.318</v>
      </c>
      <c r="I13" s="422">
        <f t="shared" si="1"/>
        <v>0.318</v>
      </c>
      <c r="J13" s="422">
        <f t="shared" si="1"/>
        <v>0.37769999999999998</v>
      </c>
      <c r="K13" s="422">
        <f t="shared" si="1"/>
        <v>0.37770000000000004</v>
      </c>
      <c r="L13" s="422">
        <f t="shared" si="1"/>
        <v>0.44583201303863468</v>
      </c>
      <c r="M13" s="600">
        <f t="shared" si="2"/>
        <v>0.30932918717331503</v>
      </c>
      <c r="N13" s="600"/>
      <c r="O13" s="423">
        <f t="shared" si="3"/>
        <v>2.4695708025684642E-2</v>
      </c>
      <c r="P13" s="422">
        <f t="shared" si="4"/>
        <v>0.17298355346728633</v>
      </c>
      <c r="Q13" s="424">
        <f t="shared" si="5"/>
        <v>1863410.8399069998</v>
      </c>
    </row>
    <row r="14" spans="1:17" x14ac:dyDescent="0.3">
      <c r="A14" s="438" t="s">
        <v>6</v>
      </c>
      <c r="B14" s="439" t="s">
        <v>181</v>
      </c>
      <c r="C14" s="440">
        <f t="shared" si="1"/>
        <v>0.22140000000000001</v>
      </c>
      <c r="D14" s="440">
        <f t="shared" si="1"/>
        <v>0.24304801851017932</v>
      </c>
      <c r="E14" s="440">
        <f t="shared" si="1"/>
        <v>0.40058775079334041</v>
      </c>
      <c r="F14" s="440">
        <f t="shared" si="1"/>
        <v>1.0383943460038445</v>
      </c>
      <c r="G14" s="440">
        <f t="shared" si="1"/>
        <v>0.69708220293291678</v>
      </c>
      <c r="H14" s="440">
        <f t="shared" si="6"/>
        <v>0.87329999999999997</v>
      </c>
      <c r="I14" s="440">
        <f t="shared" si="1"/>
        <v>1.3128071252151552</v>
      </c>
      <c r="J14" s="440">
        <f t="shared" si="1"/>
        <v>1.0411425862454133</v>
      </c>
      <c r="K14" s="440">
        <f t="shared" si="1"/>
        <v>0.98844241720416426</v>
      </c>
      <c r="L14" s="440">
        <f t="shared" si="1"/>
        <v>1.8141327809888022</v>
      </c>
      <c r="M14" s="599">
        <f t="shared" si="2"/>
        <v>0.7156698300729567</v>
      </c>
      <c r="N14" s="599"/>
      <c r="O14" s="441">
        <f t="shared" si="3"/>
        <v>5.7136454945554409E-2</v>
      </c>
      <c r="P14" s="440">
        <f t="shared" si="4"/>
        <v>0.40021800544151442</v>
      </c>
      <c r="Q14" s="442">
        <f t="shared" si="5"/>
        <v>4311222.3949469998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0.43200000000000005</v>
      </c>
      <c r="J15" s="422"/>
      <c r="K15" s="422"/>
      <c r="L15" s="422"/>
      <c r="M15" s="600">
        <f t="shared" si="2"/>
        <v>7.1306834674454743E-3</v>
      </c>
      <c r="N15" s="600"/>
      <c r="O15" s="423">
        <f t="shared" si="3"/>
        <v>5.692876205598532E-4</v>
      </c>
      <c r="P15" s="422">
        <f t="shared" si="4"/>
        <v>3.9876319985221193E-3</v>
      </c>
      <c r="Q15" s="424">
        <f t="shared" si="5"/>
        <v>42955.509599999998</v>
      </c>
    </row>
    <row r="16" spans="1:17" ht="28.8" x14ac:dyDescent="0.3">
      <c r="A16" s="404">
        <v>5</v>
      </c>
      <c r="B16" s="408" t="s">
        <v>71</v>
      </c>
      <c r="C16" s="405">
        <f t="shared" si="1"/>
        <v>3.9523008083</v>
      </c>
      <c r="D16" s="405">
        <f t="shared" si="1"/>
        <v>3.9174823350974797</v>
      </c>
      <c r="E16" s="405">
        <f t="shared" si="1"/>
        <v>5.8704479615935785</v>
      </c>
      <c r="F16" s="405">
        <f t="shared" si="1"/>
        <v>5.8530962535965667</v>
      </c>
      <c r="G16" s="405">
        <f t="shared" si="1"/>
        <v>5.8576686587063005</v>
      </c>
      <c r="H16" s="405">
        <f t="shared" si="1"/>
        <v>5.7995222670000004</v>
      </c>
      <c r="I16" s="405">
        <f t="shared" si="1"/>
        <v>6.3581247700436156</v>
      </c>
      <c r="J16" s="405">
        <f t="shared" si="1"/>
        <v>5.8638591172912902</v>
      </c>
      <c r="K16" s="405">
        <f t="shared" si="1"/>
        <v>5.8885556742927125</v>
      </c>
      <c r="L16" s="405">
        <f t="shared" si="1"/>
        <v>5.8722523194689522</v>
      </c>
      <c r="M16" s="603">
        <f t="shared" si="2"/>
        <v>5.5524548172969812</v>
      </c>
      <c r="N16" s="603"/>
      <c r="O16" s="406">
        <f t="shared" si="3"/>
        <v>0.44328763233371832</v>
      </c>
      <c r="P16" s="405">
        <f t="shared" si="4"/>
        <v>3.1050524961436361</v>
      </c>
      <c r="Q16" s="409">
        <f t="shared" si="5"/>
        <v>33448199.923171036</v>
      </c>
    </row>
    <row r="17" spans="1:17" x14ac:dyDescent="0.3">
      <c r="A17" s="420" t="s">
        <v>115</v>
      </c>
      <c r="B17" s="421" t="s">
        <v>114</v>
      </c>
      <c r="C17" s="422">
        <f t="shared" si="1"/>
        <v>2.1831</v>
      </c>
      <c r="D17" s="422">
        <f t="shared" si="1"/>
        <v>2.166989207323319</v>
      </c>
      <c r="E17" s="422">
        <f t="shared" si="1"/>
        <v>3.1511729934256203</v>
      </c>
      <c r="F17" s="422">
        <f t="shared" si="1"/>
        <v>3.1416413536141419</v>
      </c>
      <c r="G17" s="422">
        <f t="shared" si="1"/>
        <v>3.14520469311493</v>
      </c>
      <c r="H17" s="422">
        <f t="shared" ref="H17:H24" si="7">IF(H$7 &gt; 0,(H71*H$61+H119*H$109+H167*H$157)/(SUM(H$157,H$109,H$61)),0)</f>
        <v>3.1190000000000002</v>
      </c>
      <c r="I17" s="422">
        <f t="shared" si="1"/>
        <v>3.4229804735701701</v>
      </c>
      <c r="J17" s="422">
        <f t="shared" si="1"/>
        <v>3.1477261814538582</v>
      </c>
      <c r="K17" s="422">
        <f t="shared" si="1"/>
        <v>3.1587880239461654</v>
      </c>
      <c r="L17" s="422">
        <f t="shared" si="1"/>
        <v>3.1519679304329151</v>
      </c>
      <c r="M17" s="600">
        <f t="shared" si="2"/>
        <v>2.9913799035953987</v>
      </c>
      <c r="N17" s="600"/>
      <c r="O17" s="423">
        <f t="shared" si="3"/>
        <v>0.23882080242140682</v>
      </c>
      <c r="P17" s="422">
        <f t="shared" si="4"/>
        <v>1.6728441639250533</v>
      </c>
      <c r="Q17" s="424">
        <f t="shared" si="5"/>
        <v>18020186.809971001</v>
      </c>
    </row>
    <row r="18" spans="1:17" x14ac:dyDescent="0.3">
      <c r="A18" s="438" t="s">
        <v>116</v>
      </c>
      <c r="B18" s="439" t="s">
        <v>117</v>
      </c>
      <c r="C18" s="440">
        <f t="shared" si="1"/>
        <v>0.92540080830000004</v>
      </c>
      <c r="D18" s="440">
        <f t="shared" si="1"/>
        <v>0.91857155605990382</v>
      </c>
      <c r="E18" s="440">
        <f t="shared" si="1"/>
        <v>1.3357601737021665</v>
      </c>
      <c r="F18" s="440">
        <f t="shared" si="1"/>
        <v>1.3317197783075596</v>
      </c>
      <c r="G18" s="440">
        <f t="shared" si="1"/>
        <v>1.3332302529785671</v>
      </c>
      <c r="H18" s="440">
        <f t="shared" si="7"/>
        <v>1.3221222670000001</v>
      </c>
      <c r="I18" s="440">
        <f t="shared" si="1"/>
        <v>1.4509774618830802</v>
      </c>
      <c r="J18" s="440">
        <f t="shared" si="1"/>
        <v>1.3342990942350204</v>
      </c>
      <c r="K18" s="440">
        <f t="shared" si="1"/>
        <v>1.3389881318346117</v>
      </c>
      <c r="L18" s="440">
        <f t="shared" si="1"/>
        <v>1.3360971419349998</v>
      </c>
      <c r="M18" s="599">
        <f t="shared" si="2"/>
        <v>1.2680250014747645</v>
      </c>
      <c r="N18" s="599"/>
      <c r="O18" s="441">
        <f t="shared" si="3"/>
        <v>0.10123446640081742</v>
      </c>
      <c r="P18" s="440">
        <f t="shared" si="4"/>
        <v>0.70910693117868273</v>
      </c>
      <c r="Q18" s="442">
        <f t="shared" si="5"/>
        <v>7638631.0474390378</v>
      </c>
    </row>
    <row r="19" spans="1:17" x14ac:dyDescent="0.3">
      <c r="A19" s="420" t="s">
        <v>8</v>
      </c>
      <c r="B19" s="421" t="s">
        <v>35</v>
      </c>
      <c r="C19" s="422">
        <f t="shared" si="1"/>
        <v>0.58290000000000008</v>
      </c>
      <c r="D19" s="422">
        <f t="shared" si="1"/>
        <v>0.57334234901827719</v>
      </c>
      <c r="E19" s="422">
        <f t="shared" si="1"/>
        <v>0.99600890322175595</v>
      </c>
      <c r="F19" s="422">
        <f t="shared" si="1"/>
        <v>0.99337926806238741</v>
      </c>
      <c r="G19" s="422">
        <f t="shared" si="1"/>
        <v>0.99257559484725488</v>
      </c>
      <c r="H19" s="422">
        <f t="shared" si="7"/>
        <v>0.97559999999999991</v>
      </c>
      <c r="I19" s="422">
        <f t="shared" si="1"/>
        <v>1.0645223621586368</v>
      </c>
      <c r="J19" s="422">
        <f t="shared" si="1"/>
        <v>0.99476477519400153</v>
      </c>
      <c r="K19" s="422">
        <f t="shared" si="1"/>
        <v>1.0020717401917214</v>
      </c>
      <c r="L19" s="422">
        <f t="shared" si="1"/>
        <v>0.99656161983927494</v>
      </c>
      <c r="M19" s="600">
        <f t="shared" si="2"/>
        <v>0.92653843195300445</v>
      </c>
      <c r="N19" s="600"/>
      <c r="O19" s="423">
        <f t="shared" si="3"/>
        <v>7.3971430886238074E-2</v>
      </c>
      <c r="P19" s="422">
        <f t="shared" si="4"/>
        <v>0.51814027589138134</v>
      </c>
      <c r="Q19" s="424">
        <f t="shared" si="5"/>
        <v>5581502.9078529999</v>
      </c>
    </row>
    <row r="20" spans="1:17" x14ac:dyDescent="0.3">
      <c r="A20" s="438" t="s">
        <v>9</v>
      </c>
      <c r="B20" s="439" t="s">
        <v>108</v>
      </c>
      <c r="C20" s="440">
        <f t="shared" si="1"/>
        <v>0.52070000000000005</v>
      </c>
      <c r="D20" s="440">
        <f t="shared" si="1"/>
        <v>0.51214762174162964</v>
      </c>
      <c r="E20" s="440">
        <f t="shared" si="1"/>
        <v>0.88963305282650751</v>
      </c>
      <c r="F20" s="440">
        <f t="shared" si="1"/>
        <v>0.88729248859454213</v>
      </c>
      <c r="G20" s="440">
        <f t="shared" si="1"/>
        <v>0.88656667897023278</v>
      </c>
      <c r="H20" s="440">
        <f t="shared" si="7"/>
        <v>0.87139999999999984</v>
      </c>
      <c r="I20" s="440">
        <f t="shared" si="1"/>
        <v>0.95528461205190784</v>
      </c>
      <c r="J20" s="440">
        <f t="shared" si="1"/>
        <v>0.88852396927681632</v>
      </c>
      <c r="K20" s="440">
        <f t="shared" si="1"/>
        <v>0.89505265794819699</v>
      </c>
      <c r="L20" s="440">
        <f t="shared" si="1"/>
        <v>0.89012696639826583</v>
      </c>
      <c r="M20" s="599">
        <f t="shared" si="2"/>
        <v>0.82766277893108298</v>
      </c>
      <c r="N20" s="599"/>
      <c r="O20" s="441">
        <f t="shared" si="3"/>
        <v>6.6077561315791913E-2</v>
      </c>
      <c r="P20" s="440">
        <f t="shared" si="4"/>
        <v>0.46284687804739694</v>
      </c>
      <c r="Q20" s="442">
        <f t="shared" si="5"/>
        <v>4985872.1969989995</v>
      </c>
    </row>
    <row r="21" spans="1:17" x14ac:dyDescent="0.3">
      <c r="A21" s="420" t="s">
        <v>10</v>
      </c>
      <c r="B21" s="421" t="s">
        <v>109</v>
      </c>
      <c r="C21" s="422">
        <f t="shared" si="1"/>
        <v>5.5199999999999999E-2</v>
      </c>
      <c r="D21" s="422">
        <f t="shared" si="1"/>
        <v>5.4299749657013653E-2</v>
      </c>
      <c r="E21" s="422">
        <f t="shared" si="1"/>
        <v>9.4350509577651689E-2</v>
      </c>
      <c r="F21" s="422">
        <f t="shared" si="1"/>
        <v>9.4069074144632295E-2</v>
      </c>
      <c r="G21" s="422">
        <f t="shared" si="1"/>
        <v>9.4019274435007183E-2</v>
      </c>
      <c r="H21" s="422">
        <f t="shared" si="7"/>
        <v>9.2399999999999996E-2</v>
      </c>
      <c r="I21" s="422">
        <f t="shared" si="1"/>
        <v>9.6844666761536927E-2</v>
      </c>
      <c r="J21" s="422">
        <f t="shared" si="1"/>
        <v>9.4223299933730117E-2</v>
      </c>
      <c r="K21" s="422">
        <f t="shared" si="1"/>
        <v>9.4919082243524633E-2</v>
      </c>
      <c r="L21" s="422">
        <f t="shared" si="1"/>
        <v>9.4402906476410725E-2</v>
      </c>
      <c r="M21" s="600">
        <f t="shared" si="2"/>
        <v>8.769884056329523E-2</v>
      </c>
      <c r="N21" s="600"/>
      <c r="O21" s="423">
        <f t="shared" si="3"/>
        <v>7.0015538479682275E-3</v>
      </c>
      <c r="P21" s="422">
        <f t="shared" si="4"/>
        <v>4.9043083241607902E-2</v>
      </c>
      <c r="Q21" s="424">
        <f t="shared" si="5"/>
        <v>528301.16564899997</v>
      </c>
    </row>
    <row r="22" spans="1:17" x14ac:dyDescent="0.3">
      <c r="A22" s="438" t="s">
        <v>11</v>
      </c>
      <c r="B22" s="439" t="s">
        <v>110</v>
      </c>
      <c r="C22" s="440">
        <f t="shared" si="1"/>
        <v>7.0000000000000001E-3</v>
      </c>
      <c r="D22" s="440">
        <f t="shared" si="1"/>
        <v>6.8949776196337862E-3</v>
      </c>
      <c r="E22" s="440">
        <f t="shared" si="1"/>
        <v>1.2025340817596639E-2</v>
      </c>
      <c r="F22" s="440">
        <f t="shared" si="1"/>
        <v>1.2017705323212908E-2</v>
      </c>
      <c r="G22" s="440">
        <f t="shared" si="1"/>
        <v>1.1989641442015019E-2</v>
      </c>
      <c r="H22" s="440">
        <f t="shared" si="7"/>
        <v>1.18E-2</v>
      </c>
      <c r="I22" s="440">
        <f t="shared" si="1"/>
        <v>1.2393083345192115E-2</v>
      </c>
      <c r="J22" s="440">
        <f t="shared" si="1"/>
        <v>1.201750598345503E-2</v>
      </c>
      <c r="K22" s="440">
        <f t="shared" si="1"/>
        <v>1.2100000000000001E-2</v>
      </c>
      <c r="L22" s="440">
        <f t="shared" si="1"/>
        <v>1.2031746964598296E-2</v>
      </c>
      <c r="M22" s="599">
        <f t="shared" si="2"/>
        <v>1.1176812458626175E-2</v>
      </c>
      <c r="N22" s="599"/>
      <c r="O22" s="441">
        <f t="shared" si="3"/>
        <v>8.9231572247792706E-4</v>
      </c>
      <c r="P22" s="440">
        <f t="shared" si="4"/>
        <v>6.2503146023763986E-3</v>
      </c>
      <c r="Q22" s="442">
        <f t="shared" si="5"/>
        <v>67329.545205000002</v>
      </c>
    </row>
    <row r="23" spans="1:17" x14ac:dyDescent="0.3">
      <c r="A23" s="425" t="s">
        <v>14</v>
      </c>
      <c r="B23" s="421" t="s">
        <v>118</v>
      </c>
      <c r="C23" s="422">
        <f t="shared" si="1"/>
        <v>0.19549999999999998</v>
      </c>
      <c r="D23" s="422">
        <f t="shared" si="1"/>
        <v>0.19363438794072169</v>
      </c>
      <c r="E23" s="422">
        <f t="shared" si="1"/>
        <v>0.29308727921408634</v>
      </c>
      <c r="F23" s="422">
        <f t="shared" si="1"/>
        <v>0.29223016920176775</v>
      </c>
      <c r="G23" s="422">
        <f t="shared" si="1"/>
        <v>0.2924275515700282</v>
      </c>
      <c r="H23" s="422">
        <f t="shared" si="7"/>
        <v>0.28939999999999999</v>
      </c>
      <c r="I23" s="422">
        <f t="shared" si="1"/>
        <v>0.31713419461442038</v>
      </c>
      <c r="J23" s="422">
        <f t="shared" si="1"/>
        <v>0.29275714159086996</v>
      </c>
      <c r="K23" s="422">
        <f t="shared" si="1"/>
        <v>0.29404487962798376</v>
      </c>
      <c r="L23" s="422">
        <f t="shared" si="1"/>
        <v>0.29318172168237872</v>
      </c>
      <c r="M23" s="600">
        <f t="shared" si="2"/>
        <v>0.27688100499678109</v>
      </c>
      <c r="N23" s="600"/>
      <c r="O23" s="423">
        <f t="shared" si="3"/>
        <v>2.2105164144848314E-2</v>
      </c>
      <c r="P23" s="422">
        <f t="shared" si="4"/>
        <v>0.1548378301110685</v>
      </c>
      <c r="Q23" s="424">
        <f t="shared" si="5"/>
        <v>1667941.7509550003</v>
      </c>
    </row>
    <row r="24" spans="1:17" x14ac:dyDescent="0.3">
      <c r="A24" s="443"/>
      <c r="B24" s="439" t="s">
        <v>117</v>
      </c>
      <c r="C24" s="440">
        <f t="shared" si="1"/>
        <v>6.54E-2</v>
      </c>
      <c r="D24" s="440">
        <f t="shared" si="1"/>
        <v>6.4944834755257808E-2</v>
      </c>
      <c r="E24" s="440">
        <f t="shared" si="1"/>
        <v>9.4418612029948404E-2</v>
      </c>
      <c r="F24" s="440">
        <f t="shared" si="1"/>
        <v>9.412568441070969E-2</v>
      </c>
      <c r="G24" s="440">
        <f t="shared" si="1"/>
        <v>9.4230566195520504E-2</v>
      </c>
      <c r="H24" s="440">
        <f t="shared" si="7"/>
        <v>9.3399999999999997E-2</v>
      </c>
      <c r="I24" s="440">
        <f t="shared" si="1"/>
        <v>0.10251027781730707</v>
      </c>
      <c r="J24" s="440">
        <f t="shared" si="1"/>
        <v>9.4311924817539958E-2</v>
      </c>
      <c r="K24" s="440">
        <f t="shared" si="1"/>
        <v>9.4662898692229561E-2</v>
      </c>
      <c r="L24" s="440">
        <f t="shared" si="1"/>
        <v>9.444390557938287E-2</v>
      </c>
      <c r="M24" s="599">
        <f t="shared" si="2"/>
        <v>8.9630475277032606E-2</v>
      </c>
      <c r="N24" s="599"/>
      <c r="O24" s="441">
        <f t="shared" si="3"/>
        <v>7.1557684804077048E-3</v>
      </c>
      <c r="P24" s="440">
        <f t="shared" si="4"/>
        <v>5.0123295037450617E-2</v>
      </c>
      <c r="Q24" s="442">
        <f t="shared" si="5"/>
        <v>539937.406953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0.4521</v>
      </c>
      <c r="D25" s="405">
        <f t="shared" si="8"/>
        <v>0.4746188587577812</v>
      </c>
      <c r="E25" s="405">
        <f t="shared" si="8"/>
        <v>0.5758477444792196</v>
      </c>
      <c r="F25" s="405">
        <f t="shared" si="8"/>
        <v>0.58352271292685154</v>
      </c>
      <c r="G25" s="405">
        <f t="shared" si="8"/>
        <v>0.57943672441442484</v>
      </c>
      <c r="H25" s="405">
        <f t="shared" si="8"/>
        <v>0.59389999999999998</v>
      </c>
      <c r="I25" s="405">
        <f t="shared" si="8"/>
        <v>1.2533871383394319</v>
      </c>
      <c r="J25" s="405">
        <f t="shared" si="8"/>
        <v>0.57842348160178747</v>
      </c>
      <c r="K25" s="405">
        <f t="shared" si="8"/>
        <v>0.57241410241239266</v>
      </c>
      <c r="L25" s="405">
        <f t="shared" si="8"/>
        <v>0.57543469895886079</v>
      </c>
      <c r="M25" s="603">
        <f t="shared" si="2"/>
        <v>0.57128884865139129</v>
      </c>
      <c r="N25" s="603"/>
      <c r="O25" s="406">
        <f t="shared" si="3"/>
        <v>4.5609606819027627E-2</v>
      </c>
      <c r="P25" s="405">
        <f t="shared" si="4"/>
        <v>0.31947704644043895</v>
      </c>
      <c r="Q25" s="407">
        <f t="shared" si="5"/>
        <v>3441465.8475099998</v>
      </c>
    </row>
    <row r="26" spans="1:17" x14ac:dyDescent="0.3">
      <c r="A26" s="420" t="s">
        <v>15</v>
      </c>
      <c r="B26" s="421" t="s">
        <v>43</v>
      </c>
      <c r="C26" s="422">
        <f t="shared" si="8"/>
        <v>0.22439999999999996</v>
      </c>
      <c r="D26" s="422">
        <f t="shared" si="8"/>
        <v>0.22247935671391403</v>
      </c>
      <c r="E26" s="422">
        <f t="shared" si="8"/>
        <v>0.33334635801732942</v>
      </c>
      <c r="F26" s="422">
        <f t="shared" si="8"/>
        <v>0.33234787452498071</v>
      </c>
      <c r="G26" s="422">
        <f t="shared" si="8"/>
        <v>0.33261640703977846</v>
      </c>
      <c r="H26" s="422">
        <f t="shared" ref="H26:H29" si="9">IF(H$7 &gt; 0,(H80*H$61+H128*H$109+H176*H$157)/(SUM(H$157,H$109,H$61)),0)</f>
        <v>0.32929999999999998</v>
      </c>
      <c r="I26" s="422">
        <f t="shared" si="8"/>
        <v>0.36102727795961248</v>
      </c>
      <c r="J26" s="422">
        <f t="shared" si="8"/>
        <v>0.33296810001066995</v>
      </c>
      <c r="K26" s="422">
        <f t="shared" si="8"/>
        <v>0.33437632897409852</v>
      </c>
      <c r="L26" s="422">
        <f t="shared" si="8"/>
        <v>0.33344917649567135</v>
      </c>
      <c r="M26" s="600">
        <f>(N80*$N$61+N128*$N$109+N176*$N$157)/$M$7</f>
        <v>0.31529273237576749</v>
      </c>
      <c r="N26" s="600"/>
      <c r="O26" s="423">
        <f t="shared" si="3"/>
        <v>2.5171815606943121E-2</v>
      </c>
      <c r="P26" s="422">
        <f t="shared" si="4"/>
        <v>0.17631849657372206</v>
      </c>
      <c r="Q26" s="424">
        <f t="shared" si="5"/>
        <v>1899335.4640140003</v>
      </c>
    </row>
    <row r="27" spans="1:17" x14ac:dyDescent="0.3">
      <c r="A27" s="438" t="s">
        <v>16</v>
      </c>
      <c r="B27" s="439" t="s">
        <v>80</v>
      </c>
      <c r="C27" s="440">
        <f t="shared" si="8"/>
        <v>0.22770000000000001</v>
      </c>
      <c r="D27" s="440">
        <f t="shared" si="8"/>
        <v>0.25213950204386715</v>
      </c>
      <c r="E27" s="440">
        <f t="shared" si="8"/>
        <v>0.24250138646189009</v>
      </c>
      <c r="F27" s="440">
        <f t="shared" si="8"/>
        <v>0.25117483840187071</v>
      </c>
      <c r="G27" s="440">
        <f t="shared" si="8"/>
        <v>0.24682031737464638</v>
      </c>
      <c r="H27" s="440">
        <f t="shared" si="9"/>
        <v>0.2646</v>
      </c>
      <c r="I27" s="440">
        <f t="shared" si="8"/>
        <v>0.25885986037981956</v>
      </c>
      <c r="J27" s="440">
        <f t="shared" si="8"/>
        <v>0.24545538159111752</v>
      </c>
      <c r="K27" s="440">
        <f t="shared" si="8"/>
        <v>0.23803777343829421</v>
      </c>
      <c r="L27" s="440">
        <f t="shared" si="8"/>
        <v>0.2419855224631895</v>
      </c>
      <c r="M27" s="599">
        <f>(N81*$N$61+N129*$N$109+N177*$N$157)/$M$7</f>
        <v>0.24553943114454352</v>
      </c>
      <c r="N27" s="599"/>
      <c r="O27" s="441">
        <f t="shared" si="3"/>
        <v>1.9602967814805191E-2</v>
      </c>
      <c r="P27" s="440">
        <f t="shared" si="4"/>
        <v>0.13731094599851376</v>
      </c>
      <c r="Q27" s="442">
        <f t="shared" si="5"/>
        <v>1479138.912821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1.0456685131080341E-2</v>
      </c>
      <c r="N28" s="600"/>
      <c r="O28" s="423">
        <f t="shared" si="3"/>
        <v>8.3482339727932169E-4</v>
      </c>
      <c r="P28" s="422">
        <f t="shared" si="4"/>
        <v>5.8476038682031533E-3</v>
      </c>
      <c r="Q28" s="424">
        <f t="shared" si="5"/>
        <v>62991.470674999982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1.0456685131080341E-2</v>
      </c>
      <c r="N29" s="599"/>
      <c r="O29" s="441">
        <f t="shared" si="3"/>
        <v>8.3482339727932169E-4</v>
      </c>
      <c r="P29" s="440">
        <f t="shared" si="4"/>
        <v>5.8476038682031533E-3</v>
      </c>
      <c r="Q29" s="442">
        <f t="shared" si="5"/>
        <v>62991.470674999982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0.24109999999999998</v>
      </c>
      <c r="D30" s="405">
        <f t="shared" si="10"/>
        <v>0.2908060602918292</v>
      </c>
      <c r="E30" s="405">
        <f t="shared" si="10"/>
        <v>0.48234930651708791</v>
      </c>
      <c r="F30" s="405">
        <f t="shared" si="10"/>
        <v>1.1321444904896245</v>
      </c>
      <c r="G30" s="405">
        <f t="shared" si="10"/>
        <v>0.90781130953960665</v>
      </c>
      <c r="H30" s="405">
        <f t="shared" si="10"/>
        <v>0.95710000000000017</v>
      </c>
      <c r="I30" s="405">
        <f t="shared" si="10"/>
        <v>1.4543907656180153</v>
      </c>
      <c r="J30" s="405">
        <f t="shared" si="10"/>
        <v>1.1353598349649825</v>
      </c>
      <c r="K30" s="405">
        <f t="shared" si="10"/>
        <v>1.0756660882300657</v>
      </c>
      <c r="L30" s="405">
        <f t="shared" si="10"/>
        <v>2.0863084040721165</v>
      </c>
      <c r="M30" s="603">
        <f t="shared" ref="M30" si="11">(N84*$N$61+N132*$N$109+N180*$N$157)/$M$7</f>
        <v>0.83756784306928844</v>
      </c>
      <c r="N30" s="603"/>
      <c r="O30" s="406">
        <f t="shared" si="3"/>
        <v>6.6868345315737418E-2</v>
      </c>
      <c r="P30" s="405">
        <f t="shared" si="4"/>
        <v>0.46838600355833099</v>
      </c>
      <c r="Q30" s="407">
        <f t="shared" si="5"/>
        <v>5045540.6817409992</v>
      </c>
    </row>
    <row r="31" spans="1:17" x14ac:dyDescent="0.3">
      <c r="A31" s="420" t="s">
        <v>17</v>
      </c>
      <c r="B31" s="421" t="s">
        <v>46</v>
      </c>
      <c r="C31" s="422">
        <f t="shared" si="10"/>
        <v>0.22770000000000001</v>
      </c>
      <c r="D31" s="422">
        <f t="shared" si="10"/>
        <v>0.27637143217587612</v>
      </c>
      <c r="E31" s="422">
        <f t="shared" si="10"/>
        <v>0.45732397218261206</v>
      </c>
      <c r="F31" s="422">
        <f t="shared" si="10"/>
        <v>1.0734115836450182</v>
      </c>
      <c r="G31" s="422">
        <f t="shared" si="10"/>
        <v>0.86127903456015709</v>
      </c>
      <c r="H31" s="422">
        <f t="shared" ref="H31:H32" si="12">IF(H$7 &gt; 0,(H85*H$61+H133*H$109+H181*H$157)/(SUM(H$157,H$109,H$61)),0)</f>
        <v>0.91500000000000004</v>
      </c>
      <c r="I31" s="422">
        <f t="shared" si="10"/>
        <v>1.3677992369112997</v>
      </c>
      <c r="J31" s="422">
        <f t="shared" si="10"/>
        <v>1.0765607438820233</v>
      </c>
      <c r="K31" s="422">
        <f t="shared" si="10"/>
        <v>1.0167222717813611</v>
      </c>
      <c r="L31" s="422">
        <f t="shared" si="10"/>
        <v>1.9765318894897461</v>
      </c>
      <c r="M31" s="600">
        <f>(N85*$N$61+N133*$N$109+N181*$N$157)/$M$7</f>
        <v>0.79394867909519562</v>
      </c>
      <c r="N31" s="600"/>
      <c r="O31" s="423">
        <f t="shared" si="3"/>
        <v>6.3385951211022334E-2</v>
      </c>
      <c r="P31" s="422">
        <f t="shared" si="4"/>
        <v>0.44399322623116849</v>
      </c>
      <c r="Q31" s="424">
        <f t="shared" si="5"/>
        <v>4782777.1717090001</v>
      </c>
    </row>
    <row r="32" spans="1:17" x14ac:dyDescent="0.3">
      <c r="A32" s="438" t="s">
        <v>18</v>
      </c>
      <c r="B32" s="439" t="s">
        <v>48</v>
      </c>
      <c r="C32" s="440">
        <f t="shared" si="10"/>
        <v>1.34E-2</v>
      </c>
      <c r="D32" s="440">
        <f t="shared" si="10"/>
        <v>1.4434628115953066E-2</v>
      </c>
      <c r="E32" s="440">
        <f t="shared" si="10"/>
        <v>2.5025334334475867E-2</v>
      </c>
      <c r="F32" s="440">
        <f t="shared" si="10"/>
        <v>5.873290684460656E-2</v>
      </c>
      <c r="G32" s="440">
        <f t="shared" si="10"/>
        <v>4.6532274979449575E-2</v>
      </c>
      <c r="H32" s="440">
        <f t="shared" si="12"/>
        <v>4.2099999999999999E-2</v>
      </c>
      <c r="I32" s="440">
        <f t="shared" si="10"/>
        <v>8.6591528706715659E-2</v>
      </c>
      <c r="J32" s="440">
        <f t="shared" si="10"/>
        <v>5.8799091082959103E-2</v>
      </c>
      <c r="K32" s="440">
        <f t="shared" si="10"/>
        <v>5.8943816448704923E-2</v>
      </c>
      <c r="L32" s="440">
        <f t="shared" si="10"/>
        <v>0.10977651458237023</v>
      </c>
      <c r="M32" s="599">
        <f>(N86*$N$61+N134*$N$109+N182*$N$157)/$M$7</f>
        <v>4.3619163974092996E-2</v>
      </c>
      <c r="N32" s="599"/>
      <c r="O32" s="441">
        <f t="shared" si="3"/>
        <v>3.4823941047150897E-3</v>
      </c>
      <c r="P32" s="440">
        <f t="shared" si="4"/>
        <v>2.4392777327162506E-2</v>
      </c>
      <c r="Q32" s="442">
        <f t="shared" si="5"/>
        <v>262763.51003200002</v>
      </c>
    </row>
    <row r="33" spans="1:17" x14ac:dyDescent="0.3">
      <c r="A33" s="404">
        <v>8</v>
      </c>
      <c r="B33" s="398" t="s">
        <v>49</v>
      </c>
      <c r="C33" s="405">
        <f t="shared" si="10"/>
        <v>0.55370000000000008</v>
      </c>
      <c r="D33" s="405">
        <f t="shared" si="10"/>
        <v>0.46579465989874191</v>
      </c>
      <c r="E33" s="405">
        <f t="shared" si="10"/>
        <v>0.7965042639883857</v>
      </c>
      <c r="F33" s="405">
        <f t="shared" si="10"/>
        <v>1.6243644657736376</v>
      </c>
      <c r="G33" s="405">
        <f t="shared" si="10"/>
        <v>1.4263195262663735</v>
      </c>
      <c r="H33" s="405">
        <f t="shared" si="10"/>
        <v>1.0268999999999999</v>
      </c>
      <c r="I33" s="405">
        <f t="shared" si="10"/>
        <v>2.0110771049756098</v>
      </c>
      <c r="J33" s="405">
        <f t="shared" si="10"/>
        <v>1.9354445484858724</v>
      </c>
      <c r="K33" s="405">
        <f t="shared" si="10"/>
        <v>1.7139943480383446</v>
      </c>
      <c r="L33" s="405">
        <f t="shared" si="10"/>
        <v>3.8580438416690854</v>
      </c>
      <c r="M33" s="603">
        <f>SUM(M34:N37)</f>
        <v>1.4109011084054877</v>
      </c>
      <c r="N33" s="603"/>
      <c r="O33" s="406">
        <f t="shared" si="3"/>
        <v>0.11264117086621493</v>
      </c>
      <c r="P33" s="405">
        <f t="shared" si="4"/>
        <v>0.78900633190545832</v>
      </c>
      <c r="Q33" s="407">
        <f t="shared" si="5"/>
        <v>8499322.1734569985</v>
      </c>
    </row>
    <row r="34" spans="1:17" x14ac:dyDescent="0.3">
      <c r="A34" s="420" t="s">
        <v>19</v>
      </c>
      <c r="B34" s="421" t="s">
        <v>46</v>
      </c>
      <c r="C34" s="422">
        <f t="shared" si="10"/>
        <v>0.28000000000000003</v>
      </c>
      <c r="D34" s="422">
        <f t="shared" si="10"/>
        <v>0.23559607877750013</v>
      </c>
      <c r="E34" s="422">
        <f t="shared" si="10"/>
        <v>0.40277153119063941</v>
      </c>
      <c r="F34" s="422">
        <f t="shared" si="10"/>
        <v>0.82149283269664453</v>
      </c>
      <c r="G34" s="422">
        <f t="shared" si="10"/>
        <v>0.72133379312309254</v>
      </c>
      <c r="H34" s="422">
        <f t="shared" ref="H34:H37" si="13">IF(H$7 &gt; 0,(H88*H$61+H136*H$109+H184*H$157)/(SUM(H$157,H$109,H$61)),0)</f>
        <v>0.51949999999999996</v>
      </c>
      <c r="I34" s="422">
        <f t="shared" si="10"/>
        <v>1.017191816485399</v>
      </c>
      <c r="J34" s="422">
        <f t="shared" si="10"/>
        <v>0.97879608839290677</v>
      </c>
      <c r="K34" s="422">
        <f t="shared" si="10"/>
        <v>0.8666752657948199</v>
      </c>
      <c r="L34" s="422">
        <f t="shared" si="10"/>
        <v>1.9509663184470885</v>
      </c>
      <c r="M34" s="600">
        <f t="shared" ref="M34:M47" si="14">(N88*$N$61+N136*$N$109+N184*$N$157)/$M$7</f>
        <v>0.71350389096088396</v>
      </c>
      <c r="N34" s="600"/>
      <c r="O34" s="423">
        <f t="shared" si="3"/>
        <v>5.6963534309121905E-2</v>
      </c>
      <c r="P34" s="422">
        <f t="shared" si="4"/>
        <v>0.39900676557235137</v>
      </c>
      <c r="Q34" s="424">
        <f t="shared" si="5"/>
        <v>4298174.6949969996</v>
      </c>
    </row>
    <row r="35" spans="1:17" x14ac:dyDescent="0.3">
      <c r="A35" s="438" t="s">
        <v>19</v>
      </c>
      <c r="B35" s="439" t="s">
        <v>47</v>
      </c>
      <c r="C35" s="440">
        <f t="shared" si="10"/>
        <v>0.14360000000000001</v>
      </c>
      <c r="D35" s="440">
        <f t="shared" si="10"/>
        <v>0.12073674345614678</v>
      </c>
      <c r="E35" s="440">
        <f t="shared" si="10"/>
        <v>0.20653073282109397</v>
      </c>
      <c r="F35" s="440">
        <f t="shared" si="10"/>
        <v>0.42114641634832228</v>
      </c>
      <c r="G35" s="440">
        <f t="shared" si="10"/>
        <v>0.36980945789136471</v>
      </c>
      <c r="H35" s="440">
        <f t="shared" si="13"/>
        <v>0.2661</v>
      </c>
      <c r="I35" s="440">
        <f t="shared" si="10"/>
        <v>0.52125253340279309</v>
      </c>
      <c r="J35" s="440">
        <f t="shared" si="10"/>
        <v>0.50181073146812893</v>
      </c>
      <c r="K35" s="440">
        <f t="shared" si="10"/>
        <v>0.44453144934611483</v>
      </c>
      <c r="L35" s="440">
        <f t="shared" si="10"/>
        <v>1.000400430715914</v>
      </c>
      <c r="M35" s="599">
        <f t="shared" si="14"/>
        <v>0.36582315261978249</v>
      </c>
      <c r="N35" s="599"/>
      <c r="O35" s="441">
        <f t="shared" si="3"/>
        <v>2.9205979069384696E-2</v>
      </c>
      <c r="P35" s="440">
        <f t="shared" si="4"/>
        <v>0.20457619747767047</v>
      </c>
      <c r="Q35" s="442">
        <f t="shared" si="5"/>
        <v>2203732.6458259998</v>
      </c>
    </row>
    <row r="36" spans="1:17" x14ac:dyDescent="0.3">
      <c r="A36" s="420" t="s">
        <v>20</v>
      </c>
      <c r="B36" s="421" t="s">
        <v>50</v>
      </c>
      <c r="C36" s="422">
        <f t="shared" si="10"/>
        <v>8.5999999999999993E-2</v>
      </c>
      <c r="D36" s="422">
        <f t="shared" si="10"/>
        <v>7.2352071107986707E-2</v>
      </c>
      <c r="E36" s="422">
        <f t="shared" si="10"/>
        <v>0.12373761718160557</v>
      </c>
      <c r="F36" s="422">
        <f t="shared" si="10"/>
        <v>0.25235014448578047</v>
      </c>
      <c r="G36" s="422">
        <f t="shared" si="10"/>
        <v>0.22159016199297144</v>
      </c>
      <c r="H36" s="422">
        <f t="shared" si="13"/>
        <v>0.15959999999999999</v>
      </c>
      <c r="I36" s="422">
        <f t="shared" si="10"/>
        <v>0.31247361447109923</v>
      </c>
      <c r="J36" s="422">
        <f t="shared" si="10"/>
        <v>0.30067020074051432</v>
      </c>
      <c r="K36" s="422">
        <f t="shared" si="10"/>
        <v>0.26624381644870493</v>
      </c>
      <c r="L36" s="422">
        <f t="shared" si="10"/>
        <v>0.59933174141001611</v>
      </c>
      <c r="M36" s="600">
        <f t="shared" si="14"/>
        <v>0.21918297898924344</v>
      </c>
      <c r="N36" s="600"/>
      <c r="O36" s="423">
        <f t="shared" si="3"/>
        <v>1.7498765321118333E-2</v>
      </c>
      <c r="P36" s="422">
        <f t="shared" si="4"/>
        <v>0.12257184946424517</v>
      </c>
      <c r="Q36" s="424">
        <f t="shared" si="5"/>
        <v>1320366.6382209999</v>
      </c>
    </row>
    <row r="37" spans="1:17" x14ac:dyDescent="0.3">
      <c r="A37" s="438" t="s">
        <v>20</v>
      </c>
      <c r="B37" s="439" t="s">
        <v>47</v>
      </c>
      <c r="C37" s="440">
        <f t="shared" si="10"/>
        <v>4.41E-2</v>
      </c>
      <c r="D37" s="440">
        <f t="shared" si="10"/>
        <v>3.7109766557108341E-2</v>
      </c>
      <c r="E37" s="440">
        <f t="shared" si="10"/>
        <v>6.3464382795046764E-2</v>
      </c>
      <c r="F37" s="440">
        <f t="shared" si="10"/>
        <v>0.12937507224289024</v>
      </c>
      <c r="G37" s="440">
        <f t="shared" si="10"/>
        <v>0.11358611325894487</v>
      </c>
      <c r="H37" s="440">
        <f t="shared" si="13"/>
        <v>8.1699999999999995E-2</v>
      </c>
      <c r="I37" s="440">
        <f t="shared" si="10"/>
        <v>0.16015914061631806</v>
      </c>
      <c r="J37" s="440">
        <f t="shared" si="10"/>
        <v>0.15416752788432234</v>
      </c>
      <c r="K37" s="440">
        <f t="shared" si="10"/>
        <v>0.13654381644870492</v>
      </c>
      <c r="L37" s="440">
        <f t="shared" si="10"/>
        <v>0.30734535109606698</v>
      </c>
      <c r="M37" s="599">
        <f t="shared" si="14"/>
        <v>0.11239108583557787</v>
      </c>
      <c r="N37" s="599"/>
      <c r="O37" s="441">
        <f t="shared" si="3"/>
        <v>8.9728921665900054E-3</v>
      </c>
      <c r="P37" s="440">
        <f t="shared" si="4"/>
        <v>6.2851519391191296E-2</v>
      </c>
      <c r="Q37" s="442">
        <f t="shared" si="5"/>
        <v>677048.19441300002</v>
      </c>
    </row>
    <row r="38" spans="1:17" x14ac:dyDescent="0.3">
      <c r="A38" s="404">
        <v>9</v>
      </c>
      <c r="B38" s="398" t="s">
        <v>51</v>
      </c>
      <c r="C38" s="405">
        <f t="shared" si="10"/>
        <v>0.52562128960846444</v>
      </c>
      <c r="D38" s="405">
        <f t="shared" si="10"/>
        <v>0.62456828394957975</v>
      </c>
      <c r="E38" s="405">
        <f t="shared" si="10"/>
        <v>0.85451312722520056</v>
      </c>
      <c r="F38" s="405">
        <f t="shared" si="10"/>
        <v>0.9417349029128933</v>
      </c>
      <c r="G38" s="405">
        <f t="shared" si="10"/>
        <v>0.96636093848119742</v>
      </c>
      <c r="H38" s="405">
        <f t="shared" si="10"/>
        <v>0.99443728659315611</v>
      </c>
      <c r="I38" s="405">
        <f t="shared" si="10"/>
        <v>1.3222404402583865</v>
      </c>
      <c r="J38" s="405">
        <f t="shared" si="10"/>
        <v>1.1935089142182995</v>
      </c>
      <c r="K38" s="405">
        <f t="shared" si="10"/>
        <v>1.3080441456544254</v>
      </c>
      <c r="L38" s="405">
        <f t="shared" si="10"/>
        <v>1.4884230538905074</v>
      </c>
      <c r="M38" s="603">
        <f t="shared" si="14"/>
        <v>0.97862420017055474</v>
      </c>
      <c r="N38" s="603"/>
      <c r="O38" s="406">
        <f t="shared" si="3"/>
        <v>7.8129767627586069E-2</v>
      </c>
      <c r="P38" s="405">
        <f t="shared" si="4"/>
        <v>0.54726776092982699</v>
      </c>
      <c r="Q38" s="407">
        <f t="shared" si="5"/>
        <v>5895269.5652718684</v>
      </c>
    </row>
    <row r="39" spans="1:17" x14ac:dyDescent="0.3">
      <c r="A39" s="444"/>
      <c r="B39" s="445" t="s">
        <v>157</v>
      </c>
      <c r="C39" s="500">
        <f t="shared" si="10"/>
        <v>-0.65139999999999998</v>
      </c>
      <c r="D39" s="500">
        <f t="shared" si="10"/>
        <v>-4.9334809278233339E-2</v>
      </c>
      <c r="E39" s="500">
        <f t="shared" si="10"/>
        <v>-0.39167311456810167</v>
      </c>
      <c r="F39" s="500">
        <f t="shared" si="10"/>
        <v>-2.3160508326899851</v>
      </c>
      <c r="G39" s="500">
        <f t="shared" si="10"/>
        <v>-1.4245246918341203</v>
      </c>
      <c r="H39" s="500">
        <f t="shared" ref="H39:H46" si="15">IF(H$7 &gt; 0,(H93*H$61+H141*H$109+H189*H$157)/(SUM(H$157,H$109,H$61)),0)</f>
        <v>-0.85029999999999994</v>
      </c>
      <c r="I39" s="500">
        <f t="shared" si="10"/>
        <v>0</v>
      </c>
      <c r="J39" s="500">
        <f t="shared" si="10"/>
        <v>-1.1265532370637485</v>
      </c>
      <c r="K39" s="500">
        <f t="shared" si="10"/>
        <v>0</v>
      </c>
      <c r="L39" s="500">
        <f t="shared" si="10"/>
        <v>-2.5162945808493076</v>
      </c>
      <c r="M39" s="596">
        <f t="shared" si="14"/>
        <v>-0.85187265059059536</v>
      </c>
      <c r="N39" s="596"/>
      <c r="O39" s="429">
        <f t="shared" si="3"/>
        <v>-6.8010388693984417E-2</v>
      </c>
      <c r="P39" s="430">
        <f t="shared" si="4"/>
        <v>-0.47638556046828001</v>
      </c>
      <c r="Q39" s="431">
        <f t="shared" si="5"/>
        <v>-5131713.3886929993</v>
      </c>
    </row>
    <row r="40" spans="1:17" x14ac:dyDescent="0.3">
      <c r="A40" s="432"/>
      <c r="B40" s="433" t="s">
        <v>52</v>
      </c>
      <c r="C40" s="434">
        <f t="shared" ref="C40:K40" si="16">SUM(C33,C30,C25,C16,C9)</f>
        <v>6.8302368083000005</v>
      </c>
      <c r="D40" s="434">
        <f t="shared" si="16"/>
        <v>7.3913233825323328</v>
      </c>
      <c r="E40" s="434">
        <f t="shared" si="16"/>
        <v>10.436732681328818</v>
      </c>
      <c r="F40" s="434">
        <f t="shared" si="16"/>
        <v>13.386428682326665</v>
      </c>
      <c r="G40" s="434">
        <f t="shared" si="16"/>
        <v>12.784389017799199</v>
      </c>
      <c r="H40" s="434">
        <f t="shared" si="15"/>
        <v>11.689910267</v>
      </c>
      <c r="I40" s="434">
        <f t="shared" si="16"/>
        <v>15.543335217219003</v>
      </c>
      <c r="J40" s="434">
        <f t="shared" si="16"/>
        <v>15.15661053497012</v>
      </c>
      <c r="K40" s="434">
        <f t="shared" si="16"/>
        <v>15.376453491964375</v>
      </c>
      <c r="L40" s="434">
        <f>SUM(L33,L30,L25,L16,L9)</f>
        <v>20.013156548810322</v>
      </c>
      <c r="M40" s="597">
        <f t="shared" si="14"/>
        <v>11.504022666226485</v>
      </c>
      <c r="N40" s="597"/>
      <c r="O40" s="435">
        <f t="shared" si="3"/>
        <v>0.91843898560664483</v>
      </c>
      <c r="P40" s="436">
        <f t="shared" si="4"/>
        <v>6.4332976081467406</v>
      </c>
      <c r="Q40" s="437">
        <f t="shared" si="5"/>
        <v>69300671.995014191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0.12872370722731391</v>
      </c>
      <c r="D41" s="427">
        <f t="shared" si="17"/>
        <v>0.15295564794660266</v>
      </c>
      <c r="E41" s="427">
        <f t="shared" si="17"/>
        <v>0.209268725954326</v>
      </c>
      <c r="F41" s="427">
        <f t="shared" si="17"/>
        <v>0.23062918174148103</v>
      </c>
      <c r="G41" s="427">
        <f t="shared" si="17"/>
        <v>0.23666005350283051</v>
      </c>
      <c r="H41" s="427">
        <f t="shared" si="15"/>
        <v>0.24353590059241101</v>
      </c>
      <c r="I41" s="427">
        <f t="shared" si="17"/>
        <v>0.32381430258032351</v>
      </c>
      <c r="J41" s="427">
        <f t="shared" si="17"/>
        <v>0.29228818368728349</v>
      </c>
      <c r="K41" s="427">
        <f t="shared" si="17"/>
        <v>0.32033765559809385</v>
      </c>
      <c r="L41" s="427">
        <f t="shared" si="17"/>
        <v>0.36451212537853173</v>
      </c>
      <c r="M41" s="598">
        <f t="shared" si="14"/>
        <v>0.23966330420549636</v>
      </c>
      <c r="N41" s="598"/>
      <c r="O41" s="428">
        <f t="shared" si="3"/>
        <v>1.9133839387143234E-2</v>
      </c>
      <c r="P41" s="427">
        <f t="shared" si="4"/>
        <v>0.13402488907052107</v>
      </c>
      <c r="Q41" s="424">
        <f t="shared" si="5"/>
        <v>1443740.8996721308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0.12872370722731391</v>
      </c>
      <c r="D42" s="440">
        <f t="shared" si="18"/>
        <v>0.15295564794660266</v>
      </c>
      <c r="E42" s="440">
        <f t="shared" si="18"/>
        <v>0.209268725954326</v>
      </c>
      <c r="F42" s="440">
        <f t="shared" si="18"/>
        <v>0.23062918174148103</v>
      </c>
      <c r="G42" s="440">
        <f t="shared" si="18"/>
        <v>0.23666005350283051</v>
      </c>
      <c r="H42" s="440">
        <f t="shared" si="15"/>
        <v>0.24353590059241101</v>
      </c>
      <c r="I42" s="440">
        <f t="shared" si="18"/>
        <v>0.32381430258032351</v>
      </c>
      <c r="J42" s="440">
        <f t="shared" si="18"/>
        <v>0.29228818368728349</v>
      </c>
      <c r="K42" s="440">
        <f t="shared" si="18"/>
        <v>0.32033765559809385</v>
      </c>
      <c r="L42" s="440">
        <f t="shared" si="18"/>
        <v>0.36451212537853173</v>
      </c>
      <c r="M42" s="599">
        <f t="shared" si="14"/>
        <v>0.23966330420549636</v>
      </c>
      <c r="N42" s="599"/>
      <c r="O42" s="441">
        <f t="shared" si="3"/>
        <v>1.9133839387143234E-2</v>
      </c>
      <c r="P42" s="440">
        <f t="shared" si="4"/>
        <v>0.13402488907052107</v>
      </c>
      <c r="Q42" s="442">
        <f t="shared" si="5"/>
        <v>1443740.8996721308</v>
      </c>
    </row>
    <row r="43" spans="1:17" x14ac:dyDescent="0.3">
      <c r="A43" s="426" t="s">
        <v>24</v>
      </c>
      <c r="B43" s="416" t="s">
        <v>56</v>
      </c>
      <c r="C43" s="427">
        <f>SUM(C44,C45)</f>
        <v>0.39689758238115058</v>
      </c>
      <c r="D43" s="427">
        <f t="shared" ref="D43:L43" si="19">SUM(D44,D45)</f>
        <v>0.47161263600297715</v>
      </c>
      <c r="E43" s="427">
        <f t="shared" si="19"/>
        <v>0.64524440127087468</v>
      </c>
      <c r="F43" s="427">
        <f t="shared" si="19"/>
        <v>0.71110572117141235</v>
      </c>
      <c r="G43" s="427">
        <f t="shared" si="19"/>
        <v>0.72970088497836694</v>
      </c>
      <c r="H43" s="427">
        <f t="shared" si="15"/>
        <v>0.75090138600074507</v>
      </c>
      <c r="I43" s="427">
        <f t="shared" si="19"/>
        <v>0.99842613767806287</v>
      </c>
      <c r="J43" s="427">
        <f t="shared" si="19"/>
        <v>0.90122073053101592</v>
      </c>
      <c r="K43" s="427">
        <f t="shared" si="19"/>
        <v>0.98770649005633171</v>
      </c>
      <c r="L43" s="427">
        <f t="shared" si="19"/>
        <v>1.1239109285119757</v>
      </c>
      <c r="M43" s="598">
        <f t="shared" si="14"/>
        <v>0.73896089596505832</v>
      </c>
      <c r="N43" s="598"/>
      <c r="O43" s="428">
        <f t="shared" si="3"/>
        <v>5.8995928240442835E-2</v>
      </c>
      <c r="P43" s="427">
        <f t="shared" si="4"/>
        <v>0.41324287185930592</v>
      </c>
      <c r="Q43" s="424">
        <f t="shared" si="5"/>
        <v>4451528.6655997373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0.12872370722731391</v>
      </c>
      <c r="D44" s="440">
        <f t="shared" si="20"/>
        <v>0.15295564794660266</v>
      </c>
      <c r="E44" s="440">
        <f t="shared" si="20"/>
        <v>0.209268725954326</v>
      </c>
      <c r="F44" s="440">
        <f t="shared" si="20"/>
        <v>0.23062918174148103</v>
      </c>
      <c r="G44" s="440">
        <f t="shared" si="20"/>
        <v>0.23666005350283051</v>
      </c>
      <c r="H44" s="440">
        <f t="shared" si="15"/>
        <v>0.24353590059241101</v>
      </c>
      <c r="I44" s="440">
        <f t="shared" si="20"/>
        <v>0.32381430258032351</v>
      </c>
      <c r="J44" s="440">
        <f t="shared" si="20"/>
        <v>0.29228818368728349</v>
      </c>
      <c r="K44" s="440">
        <f t="shared" si="20"/>
        <v>0.32033765559809385</v>
      </c>
      <c r="L44" s="440">
        <f t="shared" si="20"/>
        <v>0.36451212537853173</v>
      </c>
      <c r="M44" s="599">
        <f t="shared" si="14"/>
        <v>0.23966330420549636</v>
      </c>
      <c r="N44" s="599"/>
      <c r="O44" s="441">
        <f t="shared" si="3"/>
        <v>1.9133839387143234E-2</v>
      </c>
      <c r="P44" s="440">
        <f t="shared" si="4"/>
        <v>0.13402488907052107</v>
      </c>
      <c r="Q44" s="442">
        <f t="shared" si="5"/>
        <v>1443740.8996721308</v>
      </c>
    </row>
    <row r="45" spans="1:17" x14ac:dyDescent="0.3">
      <c r="A45" s="420" t="s">
        <v>26</v>
      </c>
      <c r="B45" s="421" t="s">
        <v>130</v>
      </c>
      <c r="C45" s="422">
        <f t="shared" si="20"/>
        <v>0.26817387515383667</v>
      </c>
      <c r="D45" s="422">
        <f t="shared" si="20"/>
        <v>0.31865698805637449</v>
      </c>
      <c r="E45" s="422">
        <f t="shared" si="20"/>
        <v>0.43597567531654863</v>
      </c>
      <c r="F45" s="422">
        <f t="shared" si="20"/>
        <v>0.48047653942993129</v>
      </c>
      <c r="G45" s="422">
        <f t="shared" si="20"/>
        <v>0.4930408314755364</v>
      </c>
      <c r="H45" s="422">
        <f t="shared" si="15"/>
        <v>0.50736548540833404</v>
      </c>
      <c r="I45" s="422">
        <f t="shared" si="20"/>
        <v>0.67461183509773937</v>
      </c>
      <c r="J45" s="422">
        <f t="shared" si="20"/>
        <v>0.60893254684373244</v>
      </c>
      <c r="K45" s="422">
        <f t="shared" si="20"/>
        <v>0.6673688344582378</v>
      </c>
      <c r="L45" s="422">
        <f t="shared" si="20"/>
        <v>0.75939880313344399</v>
      </c>
      <c r="M45" s="600">
        <f t="shared" si="14"/>
        <v>0.4992975917595619</v>
      </c>
      <c r="N45" s="600"/>
      <c r="O45" s="423">
        <f t="shared" si="3"/>
        <v>3.9862088853299601E-2</v>
      </c>
      <c r="P45" s="422">
        <f t="shared" si="4"/>
        <v>0.27921798278878485</v>
      </c>
      <c r="Q45" s="424">
        <f t="shared" si="5"/>
        <v>3007787.7659276063</v>
      </c>
    </row>
    <row r="46" spans="1:17" ht="28.8" x14ac:dyDescent="0.3">
      <c r="A46" s="438">
        <v>10</v>
      </c>
      <c r="B46" s="447" t="s">
        <v>134</v>
      </c>
      <c r="C46" s="446">
        <f t="shared" si="20"/>
        <v>4.4299999999999999E-2</v>
      </c>
      <c r="D46" s="446">
        <f t="shared" si="20"/>
        <v>4.2372001393506303E-2</v>
      </c>
      <c r="E46" s="446">
        <f t="shared" si="20"/>
        <v>4.3228826891846997E-2</v>
      </c>
      <c r="F46" s="446">
        <f t="shared" si="20"/>
        <v>4.2769074144632283E-2</v>
      </c>
      <c r="G46" s="446">
        <f t="shared" si="20"/>
        <v>4.2851559805320835E-2</v>
      </c>
      <c r="H46" s="446">
        <f t="shared" si="15"/>
        <v>4.1099999999999998E-2</v>
      </c>
      <c r="I46" s="446">
        <f t="shared" si="20"/>
        <v>4.1813638979806209E-2</v>
      </c>
      <c r="J46" s="446">
        <f t="shared" si="20"/>
        <v>4.3047903182190025E-2</v>
      </c>
      <c r="K46" s="446">
        <f t="shared" si="20"/>
        <v>4.3794348038344311E-2</v>
      </c>
      <c r="L46" s="446">
        <f t="shared" si="20"/>
        <v>4.3283850274669758E-2</v>
      </c>
      <c r="M46" s="601">
        <f t="shared" si="14"/>
        <v>4.2978511567373527E-2</v>
      </c>
      <c r="N46" s="601"/>
      <c r="O46" s="448">
        <f t="shared" si="3"/>
        <v>3.4312467657689216E-3</v>
      </c>
      <c r="P46" s="446">
        <f t="shared" si="4"/>
        <v>2.4034510682930159E-2</v>
      </c>
      <c r="Q46" s="449">
        <f t="shared" si="5"/>
        <v>258904.195461</v>
      </c>
    </row>
    <row r="47" spans="1:17" ht="18" x14ac:dyDescent="0.3">
      <c r="A47" s="450"/>
      <c r="B47" s="450" t="s">
        <v>60</v>
      </c>
      <c r="C47" s="410">
        <f t="shared" si="20"/>
        <v>6.7487580979084649</v>
      </c>
      <c r="D47" s="410">
        <f t="shared" si="20"/>
        <v>8.0089288585971836</v>
      </c>
      <c r="E47" s="410">
        <f t="shared" si="20"/>
        <v>10.942801520877763</v>
      </c>
      <c r="F47" s="410">
        <f t="shared" si="20"/>
        <v>12.054881826694206</v>
      </c>
      <c r="G47" s="410">
        <f t="shared" si="20"/>
        <v>12.369076824251598</v>
      </c>
      <c r="H47" s="410">
        <f t="shared" si="20"/>
        <v>12.725447553593156</v>
      </c>
      <c r="I47" s="410">
        <f t="shared" si="20"/>
        <v>16.907389296457193</v>
      </c>
      <c r="J47" s="410">
        <f t="shared" si="20"/>
        <v>15.266614115306863</v>
      </c>
      <c r="K47" s="410">
        <f t="shared" si="20"/>
        <v>16.72829198565714</v>
      </c>
      <c r="L47" s="410">
        <f t="shared" si="20"/>
        <v>19.028568872126186</v>
      </c>
      <c r="M47" s="602">
        <f t="shared" si="14"/>
        <v>12.525625377964415</v>
      </c>
      <c r="N47" s="602"/>
      <c r="O47" s="411">
        <f t="shared" si="3"/>
        <v>1</v>
      </c>
      <c r="P47" s="410">
        <f t="shared" si="4"/>
        <v>7.0045998797594988</v>
      </c>
      <c r="Q47" s="412">
        <f t="shared" si="5"/>
        <v>75454845.75574708</v>
      </c>
    </row>
    <row r="48" spans="1:17" x14ac:dyDescent="0.3">
      <c r="L48" t="s">
        <v>85</v>
      </c>
      <c r="N48">
        <v>12.525700000000001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10772185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1.7881999818659848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1.7882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7.0045998797594988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7.0045999999999999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94</v>
      </c>
      <c r="F59" s="1">
        <v>2</v>
      </c>
      <c r="G59" s="1">
        <v>67</v>
      </c>
      <c r="H59" s="1">
        <v>6</v>
      </c>
      <c r="I59" s="1">
        <v>12</v>
      </c>
      <c r="J59" s="1">
        <v>51</v>
      </c>
      <c r="K59" s="1">
        <v>0</v>
      </c>
      <c r="L59" s="1">
        <v>27</v>
      </c>
      <c r="N59" s="1">
        <f>SUM(C59:L59)</f>
        <v>311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520218.3</v>
      </c>
      <c r="E61" s="505">
        <v>519522.11</v>
      </c>
      <c r="F61" s="505">
        <v>5766.89</v>
      </c>
      <c r="G61" s="505">
        <v>374522.33</v>
      </c>
      <c r="H61" s="505">
        <v>38454.370000000003</v>
      </c>
      <c r="I61" s="503">
        <v>68581.87</v>
      </c>
      <c r="J61" s="505">
        <v>261270.93</v>
      </c>
      <c r="K61" s="504">
        <v>0</v>
      </c>
      <c r="L61" s="505">
        <v>150032.81</v>
      </c>
      <c r="M61" s="342"/>
      <c r="N61" s="344">
        <f>SUM(C61:L61)</f>
        <v>1938369.61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2.2377120000000001</v>
      </c>
      <c r="E63" s="354">
        <f t="shared" si="21"/>
        <v>2.7352600000000002</v>
      </c>
      <c r="F63" s="354">
        <f t="shared" si="21"/>
        <v>4.2361800000000001</v>
      </c>
      <c r="G63" s="354">
        <f t="shared" si="21"/>
        <v>3.9063880000000006</v>
      </c>
      <c r="H63" s="354">
        <f t="shared" si="21"/>
        <v>4.1627880000000008</v>
      </c>
      <c r="I63" s="354">
        <f t="shared" si="21"/>
        <v>4.2185079999999999</v>
      </c>
      <c r="J63" s="354">
        <f t="shared" si="21"/>
        <v>5.6204479999999997</v>
      </c>
      <c r="K63" s="354"/>
      <c r="L63" s="354">
        <f t="shared" si="21"/>
        <v>7.0957720000000002</v>
      </c>
      <c r="M63" s="351"/>
      <c r="N63" s="352">
        <f>(C63*$C$61+D63*$D$61+E63*$E$61+F63*$F$61+G63*$G$61+H63*$H$61+I63*$I$61+J63*$J$61+K63*$K$61+L63*$L$61)/$N$61</f>
        <v>3.6396746564458984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1.6503000000000001</v>
      </c>
      <c r="E64" s="34">
        <v>1.9015</v>
      </c>
      <c r="F64" s="34">
        <v>2.7170000000000001</v>
      </c>
      <c r="G64" s="34">
        <v>2.8572000000000002</v>
      </c>
      <c r="H64" s="34">
        <v>2.8572000000000002</v>
      </c>
      <c r="I64" s="34">
        <v>2.0417999999999998</v>
      </c>
      <c r="J64" s="34">
        <v>3.9786999999999999</v>
      </c>
      <c r="K64" s="34">
        <v>0</v>
      </c>
      <c r="L64" s="34">
        <v>4.6792999999999996</v>
      </c>
      <c r="M64" s="34"/>
      <c r="N64" s="89">
        <f t="shared" ref="N64:N101" si="22">(C64*$C$61+D64*$D$61+E64*$E$61+F64*$F$61+G64*$G$61+H64*$H$61+I64*$I$61+J64*$J$61+K64*$K$61+L64*$L$61)/$N$61</f>
        <v>2.5400784421166196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6.6012000000000001E-2</v>
      </c>
      <c r="E65" s="39">
        <f t="shared" si="23"/>
        <v>7.6060000000000003E-2</v>
      </c>
      <c r="F65" s="39">
        <f t="shared" si="23"/>
        <v>0.10868</v>
      </c>
      <c r="G65" s="39">
        <f t="shared" si="23"/>
        <v>0.11428800000000001</v>
      </c>
      <c r="H65" s="39">
        <f t="shared" si="23"/>
        <v>0.11428800000000001</v>
      </c>
      <c r="I65" s="39">
        <f>0.06*I64</f>
        <v>0.12250799999999999</v>
      </c>
      <c r="J65" s="39">
        <f t="shared" si="23"/>
        <v>0.15914800000000001</v>
      </c>
      <c r="K65" s="39"/>
      <c r="L65" s="39">
        <f t="shared" si="23"/>
        <v>0.18717199999999998</v>
      </c>
      <c r="M65" s="34"/>
      <c r="N65" s="89">
        <f t="shared" si="22"/>
        <v>0.10304796493993734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8.2500000000000004E-2</v>
      </c>
      <c r="E66" s="34">
        <v>4.5499999999999999E-2</v>
      </c>
      <c r="F66" s="34">
        <v>0</v>
      </c>
      <c r="G66" s="34">
        <v>6.6E-3</v>
      </c>
      <c r="H66" s="34">
        <v>0</v>
      </c>
      <c r="I66" s="34">
        <v>0.1021</v>
      </c>
      <c r="J66" s="34">
        <v>6.7799999999999999E-2</v>
      </c>
      <c r="K66" s="34">
        <v>0</v>
      </c>
      <c r="L66" s="34">
        <v>0.1993</v>
      </c>
      <c r="M66" s="34"/>
      <c r="N66" s="89">
        <f t="shared" si="22"/>
        <v>6.3788675549344795E-2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0.32900000000000001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0.2947915584309021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0.22919999999999999</v>
      </c>
      <c r="E68" s="34">
        <v>0.43940000000000001</v>
      </c>
      <c r="F68" s="34">
        <v>1.0814999999999999</v>
      </c>
      <c r="G68" s="34">
        <v>0.61029999999999995</v>
      </c>
      <c r="H68" s="34">
        <v>0.87329999999999997</v>
      </c>
      <c r="I68" s="34">
        <v>1.2020999999999999</v>
      </c>
      <c r="J68" s="34">
        <v>1.0370999999999999</v>
      </c>
      <c r="K68" s="34">
        <v>0</v>
      </c>
      <c r="L68" s="34">
        <v>1.5842000000000001</v>
      </c>
      <c r="M68" s="34"/>
      <c r="N68" s="89">
        <f t="shared" si="22"/>
        <v>0.62268333095719541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1.5284684451898727E-2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3.9088707342999998</v>
      </c>
      <c r="E70" s="354">
        <f t="shared" si="24"/>
        <v>5.7995222670000004</v>
      </c>
      <c r="F70" s="354">
        <f t="shared" si="24"/>
        <v>5.7995222670000004</v>
      </c>
      <c r="G70" s="354">
        <f t="shared" si="24"/>
        <v>5.7995222670000004</v>
      </c>
      <c r="H70" s="354">
        <f t="shared" si="24"/>
        <v>5.7995222670000004</v>
      </c>
      <c r="I70" s="354">
        <f t="shared" si="24"/>
        <v>6.3331924732000004</v>
      </c>
      <c r="J70" s="354">
        <f t="shared" si="24"/>
        <v>5.7995222670000004</v>
      </c>
      <c r="K70" s="354"/>
      <c r="L70" s="354">
        <f>SUM(L71:L73,L77:L78)</f>
        <v>5.7995222670000004</v>
      </c>
      <c r="M70" s="351"/>
      <c r="N70" s="352">
        <f t="shared" si="22"/>
        <v>5.3109924114740936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2.1650999999999998</v>
      </c>
      <c r="E71" s="34">
        <v>3.1190000000000002</v>
      </c>
      <c r="F71" s="34">
        <v>3.1190000000000002</v>
      </c>
      <c r="G71" s="34">
        <v>3.1190000000000002</v>
      </c>
      <c r="H71" s="34">
        <v>3.1190000000000002</v>
      </c>
      <c r="I71" s="34">
        <v>3.4123999999999999</v>
      </c>
      <c r="J71" s="34">
        <v>3.1190000000000002</v>
      </c>
      <c r="K71" s="34">
        <v>0</v>
      </c>
      <c r="L71" s="34">
        <v>3.1190000000000002</v>
      </c>
      <c r="M71" s="39"/>
      <c r="N71" s="89">
        <f t="shared" si="22"/>
        <v>2.8733738236218014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0.9177707343</v>
      </c>
      <c r="E72" s="39">
        <f t="shared" ref="E72:J72" si="25">E71*0.423893</f>
        <v>1.3221222670000001</v>
      </c>
      <c r="F72" s="39">
        <f t="shared" si="25"/>
        <v>1.3221222670000001</v>
      </c>
      <c r="G72" s="39">
        <f t="shared" si="25"/>
        <v>1.3221222670000001</v>
      </c>
      <c r="H72" s="39">
        <f t="shared" si="25"/>
        <v>1.3221222670000001</v>
      </c>
      <c r="I72" s="39">
        <f t="shared" si="25"/>
        <v>1.4464924732</v>
      </c>
      <c r="J72" s="39">
        <f t="shared" si="25"/>
        <v>1.3221222670000001</v>
      </c>
      <c r="K72" s="39"/>
      <c r="L72" s="39">
        <f t="shared" ref="L72" si="26">L71*0.423893</f>
        <v>1.3221222670000001</v>
      </c>
      <c r="M72" s="39"/>
      <c r="N72" s="89">
        <f t="shared" si="22"/>
        <v>1.2180030502165164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0.56799999999999995</v>
      </c>
      <c r="E73" s="43">
        <f t="shared" si="27"/>
        <v>0.97560000000000002</v>
      </c>
      <c r="F73" s="43">
        <f t="shared" ref="F73:H73" si="29">SUM(F74:F76)</f>
        <v>0.97560000000000002</v>
      </c>
      <c r="G73" s="43">
        <f t="shared" si="29"/>
        <v>0.97560000000000002</v>
      </c>
      <c r="H73" s="43">
        <f t="shared" si="29"/>
        <v>0.97560000000000002</v>
      </c>
      <c r="I73" s="43">
        <f t="shared" si="27"/>
        <v>1.0563</v>
      </c>
      <c r="J73" s="43">
        <f t="shared" si="27"/>
        <v>0.97560000000000002</v>
      </c>
      <c r="K73" s="43"/>
      <c r="L73" s="43">
        <f t="shared" ref="L73" si="30">SUM(L74:L76)</f>
        <v>0.97560000000000002</v>
      </c>
      <c r="M73" s="43"/>
      <c r="N73" s="75">
        <f t="shared" si="22"/>
        <v>0.86906385689001775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0.50739999999999996</v>
      </c>
      <c r="E74" s="34">
        <v>0.87139999999999995</v>
      </c>
      <c r="F74" s="34">
        <v>0.87139999999999995</v>
      </c>
      <c r="G74" s="34">
        <v>0.87139999999999995</v>
      </c>
      <c r="H74" s="34">
        <v>0.87139999999999995</v>
      </c>
      <c r="I74" s="34">
        <v>0.94789999999999996</v>
      </c>
      <c r="J74" s="34">
        <v>0.87139999999999995</v>
      </c>
      <c r="K74" s="34">
        <v>0</v>
      </c>
      <c r="L74" s="34">
        <v>0.87139999999999995</v>
      </c>
      <c r="M74" s="39"/>
      <c r="N74" s="89">
        <f t="shared" si="22"/>
        <v>0.77641659374189198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5.3800000000000001E-2</v>
      </c>
      <c r="E75" s="34">
        <v>9.2399999999999996E-2</v>
      </c>
      <c r="F75" s="34">
        <v>9.2399999999999996E-2</v>
      </c>
      <c r="G75" s="34">
        <v>9.2399999999999996E-2</v>
      </c>
      <c r="H75" s="34">
        <v>9.2399999999999996E-2</v>
      </c>
      <c r="I75" s="34">
        <v>9.6100000000000005E-2</v>
      </c>
      <c r="J75" s="34">
        <v>9.2399999999999996E-2</v>
      </c>
      <c r="K75" s="34">
        <v>0</v>
      </c>
      <c r="L75" s="34">
        <v>9.2399999999999996E-2</v>
      </c>
      <c r="M75" s="39"/>
      <c r="N75" s="89">
        <f t="shared" si="22"/>
        <v>8.217146909510202E-2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6.7999999999999996E-3</v>
      </c>
      <c r="E76" s="34">
        <v>1.18E-2</v>
      </c>
      <c r="F76" s="34">
        <v>1.18E-2</v>
      </c>
      <c r="G76" s="34">
        <v>1.18E-2</v>
      </c>
      <c r="H76" s="34">
        <v>1.18E-2</v>
      </c>
      <c r="I76" s="34">
        <v>1.23E-2</v>
      </c>
      <c r="J76" s="34">
        <v>1.18E-2</v>
      </c>
      <c r="K76" s="34">
        <v>0</v>
      </c>
      <c r="L76" s="34">
        <v>1.18E-2</v>
      </c>
      <c r="M76" s="39"/>
      <c r="N76" s="89">
        <f t="shared" si="22"/>
        <v>1.0475794053023768E-2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0.19309999999999999</v>
      </c>
      <c r="E77" s="34">
        <v>0.28939999999999999</v>
      </c>
      <c r="F77" s="34">
        <v>0.28939999999999999</v>
      </c>
      <c r="G77" s="34">
        <v>0.28939999999999999</v>
      </c>
      <c r="H77" s="34">
        <v>0.28939999999999999</v>
      </c>
      <c r="I77" s="34">
        <v>0.31580000000000003</v>
      </c>
      <c r="J77" s="34">
        <v>0.28939999999999999</v>
      </c>
      <c r="K77" s="34">
        <v>0</v>
      </c>
      <c r="L77" s="34">
        <v>0.28939999999999999</v>
      </c>
      <c r="M77" s="39"/>
      <c r="N77" s="89">
        <f t="shared" si="22"/>
        <v>0.26448913642016908</v>
      </c>
    </row>
    <row r="78" spans="1:14" x14ac:dyDescent="0.3">
      <c r="A78" s="595"/>
      <c r="B78" t="s">
        <v>117</v>
      </c>
      <c r="C78" s="34">
        <v>0</v>
      </c>
      <c r="D78" s="34">
        <v>6.4899999999999999E-2</v>
      </c>
      <c r="E78" s="34">
        <v>9.3399999999999997E-2</v>
      </c>
      <c r="F78" s="34">
        <v>9.3399999999999997E-2</v>
      </c>
      <c r="G78" s="34">
        <v>9.3399999999999997E-2</v>
      </c>
      <c r="H78" s="34">
        <v>9.3399999999999997E-2</v>
      </c>
      <c r="I78" s="34">
        <v>0.1022</v>
      </c>
      <c r="J78" s="34">
        <v>9.3399999999999997E-2</v>
      </c>
      <c r="K78" s="34">
        <v>0</v>
      </c>
      <c r="L78" s="34">
        <v>9.3399999999999997E-2</v>
      </c>
      <c r="M78" s="39"/>
      <c r="N78" s="89">
        <f t="shared" si="22"/>
        <v>8.6062544325589171E-2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0.48660000000000003</v>
      </c>
      <c r="E79" s="354">
        <f t="shared" ref="E79:J79" si="31">SUM(E80:E82)</f>
        <v>0.59389999999999998</v>
      </c>
      <c r="F79" s="354">
        <f t="shared" si="31"/>
        <v>0.59389999999999998</v>
      </c>
      <c r="G79" s="354">
        <f t="shared" si="31"/>
        <v>0.59389999999999998</v>
      </c>
      <c r="H79" s="354">
        <f t="shared" si="31"/>
        <v>0.59389999999999998</v>
      </c>
      <c r="I79" s="354">
        <f t="shared" si="31"/>
        <v>1.2576999999999998</v>
      </c>
      <c r="J79" s="354">
        <f t="shared" si="31"/>
        <v>0.59389999999999998</v>
      </c>
      <c r="K79" s="354"/>
      <c r="L79" s="354">
        <f t="shared" ref="L79" si="32">SUM(L80:L82)</f>
        <v>0.59389999999999998</v>
      </c>
      <c r="M79" s="354"/>
      <c r="N79" s="352">
        <f t="shared" si="22"/>
        <v>0.58858894981076382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0.222</v>
      </c>
      <c r="E80" s="34">
        <v>0.32929999999999998</v>
      </c>
      <c r="F80" s="34">
        <v>0.32929999999999998</v>
      </c>
      <c r="G80" s="34">
        <v>0.32929999999999998</v>
      </c>
      <c r="H80" s="34">
        <v>0.32929999999999998</v>
      </c>
      <c r="I80" s="34">
        <v>0.35959999999999998</v>
      </c>
      <c r="J80" s="34">
        <v>0.32929999999999998</v>
      </c>
      <c r="K80" s="34">
        <v>0</v>
      </c>
      <c r="L80" s="34">
        <v>0.32929999999999998</v>
      </c>
      <c r="M80" s="39"/>
      <c r="N80" s="89">
        <f t="shared" si="22"/>
        <v>0.30157495073604662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0.2646</v>
      </c>
      <c r="E81" s="34">
        <v>0.2646</v>
      </c>
      <c r="F81" s="34">
        <v>0.2646</v>
      </c>
      <c r="G81" s="34">
        <v>0.2646</v>
      </c>
      <c r="H81" s="34">
        <v>0.2646</v>
      </c>
      <c r="I81" s="34">
        <v>0.2646</v>
      </c>
      <c r="J81" s="34">
        <v>0.2646</v>
      </c>
      <c r="K81" s="34">
        <v>0</v>
      </c>
      <c r="L81" s="34">
        <v>0.2646</v>
      </c>
      <c r="M81" s="39"/>
      <c r="N81" s="89">
        <f t="shared" si="22"/>
        <v>0.26459999999999995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2.2413999074717226E-2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2.2413999074717226E-2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0.27560000000000001</v>
      </c>
      <c r="E84" s="354">
        <f t="shared" ref="E84:L84" si="33">SUM(E85:E86)</f>
        <v>0.53289999999999993</v>
      </c>
      <c r="F84" s="354">
        <f t="shared" si="33"/>
        <v>1.1857</v>
      </c>
      <c r="G84" s="354">
        <f t="shared" si="33"/>
        <v>0.80640000000000001</v>
      </c>
      <c r="H84" s="354">
        <f t="shared" si="33"/>
        <v>0.95710000000000006</v>
      </c>
      <c r="I84" s="354">
        <f t="shared" si="33"/>
        <v>1.3317999999999999</v>
      </c>
      <c r="J84" s="354">
        <f t="shared" si="33"/>
        <v>1.1371</v>
      </c>
      <c r="K84" s="354"/>
      <c r="L84" s="354">
        <f t="shared" si="33"/>
        <v>1.8331</v>
      </c>
      <c r="M84" s="354"/>
      <c r="N84" s="352">
        <f t="shared" si="22"/>
        <v>0.73739106691370371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0.26340000000000002</v>
      </c>
      <c r="E85" s="34">
        <v>0.50929999999999997</v>
      </c>
      <c r="F85" s="34">
        <v>1.1327</v>
      </c>
      <c r="G85" s="34">
        <v>0.77090000000000003</v>
      </c>
      <c r="H85" s="34">
        <v>0.91500000000000004</v>
      </c>
      <c r="I85" s="34">
        <v>1.2524999999999999</v>
      </c>
      <c r="J85" s="34">
        <v>1.0869</v>
      </c>
      <c r="K85" s="34">
        <v>0</v>
      </c>
      <c r="L85" s="34">
        <v>1.7522</v>
      </c>
      <c r="M85" s="39"/>
      <c r="N85" s="89">
        <f t="shared" si="22"/>
        <v>0.70410561975690478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1.2200000000000001E-2</v>
      </c>
      <c r="E86" s="34">
        <v>2.3599999999999999E-2</v>
      </c>
      <c r="F86" s="34">
        <v>5.2999999999999999E-2</v>
      </c>
      <c r="G86" s="34">
        <v>3.5499999999999997E-2</v>
      </c>
      <c r="H86" s="34">
        <v>4.2099999999999999E-2</v>
      </c>
      <c r="I86" s="34">
        <v>7.9299999999999995E-2</v>
      </c>
      <c r="J86" s="34">
        <v>5.0200000000000002E-2</v>
      </c>
      <c r="K86" s="34">
        <v>0</v>
      </c>
      <c r="L86" s="34">
        <v>8.09E-2</v>
      </c>
      <c r="M86" s="39"/>
      <c r="N86" s="89">
        <f t="shared" si="22"/>
        <v>3.3285447156798952E-2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0.43779999999999997</v>
      </c>
      <c r="E87" s="354">
        <f t="shared" ref="E87:L87" si="34">SUM(E88:E91)</f>
        <v>0.88539999999999996</v>
      </c>
      <c r="F87" s="354">
        <f t="shared" si="34"/>
        <v>1.6912</v>
      </c>
      <c r="G87" s="354">
        <f t="shared" si="34"/>
        <v>1.2630999999999999</v>
      </c>
      <c r="H87" s="354">
        <f t="shared" si="34"/>
        <v>1.0268999999999999</v>
      </c>
      <c r="I87" s="354">
        <f t="shared" si="34"/>
        <v>1.8412000000000002</v>
      </c>
      <c r="J87" s="354">
        <f t="shared" si="34"/>
        <v>1.9518000000000002</v>
      </c>
      <c r="K87" s="354"/>
      <c r="L87" s="354">
        <f t="shared" si="34"/>
        <v>3.3552</v>
      </c>
      <c r="M87" s="354"/>
      <c r="N87" s="352">
        <f t="shared" si="22"/>
        <v>1.2121779933435914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0.2215</v>
      </c>
      <c r="E88" s="34">
        <v>0.44790000000000002</v>
      </c>
      <c r="F88" s="34">
        <v>0.85560000000000003</v>
      </c>
      <c r="G88" s="34">
        <v>0.63900000000000001</v>
      </c>
      <c r="H88" s="34">
        <v>0.51949999999999996</v>
      </c>
      <c r="I88" s="34">
        <v>0.93140000000000001</v>
      </c>
      <c r="J88" s="34">
        <v>0.98740000000000006</v>
      </c>
      <c r="K88" s="34">
        <v>0</v>
      </c>
      <c r="L88" s="34">
        <v>1.6973</v>
      </c>
      <c r="M88" s="39"/>
      <c r="N88" s="89">
        <f t="shared" si="22"/>
        <v>0.61322671587953759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0.1134</v>
      </c>
      <c r="E89" s="34">
        <v>0.22939999999999999</v>
      </c>
      <c r="F89" s="34">
        <v>0.43819999999999998</v>
      </c>
      <c r="G89" s="34">
        <v>0.32729999999999998</v>
      </c>
      <c r="H89" s="34">
        <v>0.2661</v>
      </c>
      <c r="I89" s="34">
        <v>0.47710000000000002</v>
      </c>
      <c r="J89" s="34">
        <v>0.50570000000000004</v>
      </c>
      <c r="K89" s="34">
        <v>0</v>
      </c>
      <c r="L89" s="34">
        <v>0.86939999999999995</v>
      </c>
      <c r="M89" s="39"/>
      <c r="N89" s="89">
        <f t="shared" si="22"/>
        <v>0.31407616290992096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6.8000000000000005E-2</v>
      </c>
      <c r="E90" s="34">
        <v>0.1376</v>
      </c>
      <c r="F90" s="34">
        <v>0.26279999999999998</v>
      </c>
      <c r="G90" s="34">
        <v>0.1963</v>
      </c>
      <c r="H90" s="34">
        <v>0.15959999999999999</v>
      </c>
      <c r="I90" s="34">
        <v>0.28610000000000002</v>
      </c>
      <c r="J90" s="34">
        <v>0.30330000000000001</v>
      </c>
      <c r="K90" s="34">
        <v>0</v>
      </c>
      <c r="L90" s="34">
        <v>0.52139999999999997</v>
      </c>
      <c r="M90" s="39"/>
      <c r="N90" s="89">
        <f t="shared" si="22"/>
        <v>0.18836682518407827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3.49E-2</v>
      </c>
      <c r="E91" s="34">
        <v>7.0499999999999993E-2</v>
      </c>
      <c r="F91" s="34">
        <v>0.1346</v>
      </c>
      <c r="G91" s="34">
        <v>0.10050000000000001</v>
      </c>
      <c r="H91" s="34">
        <v>8.1699999999999995E-2</v>
      </c>
      <c r="I91" s="34">
        <v>0.14660000000000001</v>
      </c>
      <c r="J91" s="34">
        <v>0.15540000000000001</v>
      </c>
      <c r="K91" s="34">
        <v>0</v>
      </c>
      <c r="L91" s="34">
        <v>0.2671</v>
      </c>
      <c r="M91" s="39"/>
      <c r="N91" s="89">
        <f t="shared" si="22"/>
        <v>9.6508289370054678E-2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0.6249591000414324</v>
      </c>
      <c r="E92" s="354">
        <f t="shared" si="35"/>
        <v>0.85553587428915601</v>
      </c>
      <c r="F92" s="354">
        <f t="shared" si="35"/>
        <v>0.94255363284915616</v>
      </c>
      <c r="G92" s="354">
        <f t="shared" si="35"/>
        <v>0.944136578193156</v>
      </c>
      <c r="H92" s="354">
        <f t="shared" si="35"/>
        <v>0.99443728659315611</v>
      </c>
      <c r="I92" s="354">
        <f t="shared" si="35"/>
        <v>1.2745228434541778</v>
      </c>
      <c r="J92" s="354">
        <f t="shared" si="35"/>
        <v>1.1380456814731561</v>
      </c>
      <c r="K92" s="354"/>
      <c r="L92" s="354">
        <f>SUM(L95,L97)</f>
        <v>1.5344305759051562</v>
      </c>
      <c r="M92" s="354"/>
      <c r="N92" s="352">
        <f t="shared" si="22"/>
        <v>0.91923830840679988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-0.4899</v>
      </c>
      <c r="F93" s="507">
        <v>-2.4264999999999999</v>
      </c>
      <c r="G93" s="507">
        <v>-1.2706999999999999</v>
      </c>
      <c r="H93" s="507">
        <v>-0.85029999999999994</v>
      </c>
      <c r="I93" s="507">
        <v>0</v>
      </c>
      <c r="J93" s="507">
        <v>-1.7246999999999999</v>
      </c>
      <c r="K93" s="507">
        <v>0</v>
      </c>
      <c r="L93" s="507">
        <v>-0.63980000000000004</v>
      </c>
      <c r="M93" s="268"/>
      <c r="N93" s="357">
        <f t="shared" si="22"/>
        <v>-0.68290148266666217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7.3465827343000001</v>
      </c>
      <c r="E94" s="360">
        <f t="shared" si="36"/>
        <v>10.057082267</v>
      </c>
      <c r="F94" s="360">
        <f t="shared" si="36"/>
        <v>11.080002267000001</v>
      </c>
      <c r="G94" s="360">
        <f t="shared" si="36"/>
        <v>11.098610267</v>
      </c>
      <c r="H94" s="360">
        <f t="shared" si="36"/>
        <v>11.689910267</v>
      </c>
      <c r="I94" s="360">
        <f t="shared" si="36"/>
        <v>14.9824004732</v>
      </c>
      <c r="J94" s="360">
        <f t="shared" si="36"/>
        <v>13.378070267</v>
      </c>
      <c r="K94" s="360">
        <f t="shared" si="36"/>
        <v>0</v>
      </c>
      <c r="L94" s="360">
        <f t="shared" si="36"/>
        <v>18.037694266999999</v>
      </c>
      <c r="M94" s="361"/>
      <c r="N94" s="455">
        <f t="shared" si="22"/>
        <v>10.805923595321387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0.1530513581036719</v>
      </c>
      <c r="E95" s="354">
        <f t="shared" si="37"/>
        <v>0.209519194868411</v>
      </c>
      <c r="F95" s="354">
        <f t="shared" si="37"/>
        <v>0.23082968722841105</v>
      </c>
      <c r="G95" s="354">
        <f t="shared" si="37"/>
        <v>0.23121734769241101</v>
      </c>
      <c r="H95" s="354">
        <f t="shared" si="37"/>
        <v>0.24353590059241101</v>
      </c>
      <c r="I95" s="354">
        <f t="shared" si="37"/>
        <v>0.3121283490581756</v>
      </c>
      <c r="J95" s="354">
        <f t="shared" si="37"/>
        <v>0.27870533787241103</v>
      </c>
      <c r="K95" s="354"/>
      <c r="L95" s="354">
        <f>SUM(L96:L96)</f>
        <v>0.37577928466441102</v>
      </c>
      <c r="M95" s="354"/>
      <c r="N95" s="352">
        <f t="shared" si="22"/>
        <v>0.22511980626133049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0.1530513581036719</v>
      </c>
      <c r="E96" s="246">
        <f t="shared" si="38"/>
        <v>0.209519194868411</v>
      </c>
      <c r="F96" s="246">
        <f t="shared" si="38"/>
        <v>0.23082968722841105</v>
      </c>
      <c r="G96" s="246">
        <f t="shared" si="38"/>
        <v>0.23121734769241101</v>
      </c>
      <c r="H96" s="246">
        <f t="shared" si="38"/>
        <v>0.24353590059241101</v>
      </c>
      <c r="I96" s="246">
        <f t="shared" si="38"/>
        <v>0.3121283490581756</v>
      </c>
      <c r="J96" s="246">
        <f t="shared" si="38"/>
        <v>0.27870533787241103</v>
      </c>
      <c r="K96" s="34"/>
      <c r="L96" s="246">
        <f t="shared" si="38"/>
        <v>0.37577928466441102</v>
      </c>
      <c r="M96" s="39"/>
      <c r="N96" s="246">
        <f t="shared" si="22"/>
        <v>0.22511980626133049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0.47190774193776053</v>
      </c>
      <c r="E97" s="354">
        <f t="shared" si="39"/>
        <v>0.64601667942074503</v>
      </c>
      <c r="F97" s="354">
        <f t="shared" si="39"/>
        <v>0.71172394562074515</v>
      </c>
      <c r="G97" s="354">
        <f t="shared" si="39"/>
        <v>0.71291923050074502</v>
      </c>
      <c r="H97" s="354">
        <f t="shared" si="39"/>
        <v>0.75090138600074507</v>
      </c>
      <c r="I97" s="354">
        <f t="shared" si="39"/>
        <v>0.96239449439600211</v>
      </c>
      <c r="J97" s="354">
        <f t="shared" si="39"/>
        <v>0.85934034360074507</v>
      </c>
      <c r="K97" s="354"/>
      <c r="L97" s="354">
        <f t="shared" si="39"/>
        <v>1.1586512912407452</v>
      </c>
      <c r="M97" s="354"/>
      <c r="N97" s="352">
        <f t="shared" si="22"/>
        <v>0.69411850214546944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0.1530513581036719</v>
      </c>
      <c r="E98" s="39">
        <f t="shared" si="40"/>
        <v>0.209519194868411</v>
      </c>
      <c r="F98" s="39">
        <f t="shared" si="40"/>
        <v>0.23082968722841105</v>
      </c>
      <c r="G98" s="39">
        <f t="shared" si="40"/>
        <v>0.23121734769241101</v>
      </c>
      <c r="H98" s="39">
        <f t="shared" si="40"/>
        <v>0.24353590059241101</v>
      </c>
      <c r="I98" s="39">
        <f t="shared" si="40"/>
        <v>0.3121283490581756</v>
      </c>
      <c r="J98" s="39">
        <f t="shared" si="40"/>
        <v>0.27870533787241103</v>
      </c>
      <c r="K98" s="39"/>
      <c r="L98" s="39">
        <f t="shared" si="40"/>
        <v>0.37577928466441102</v>
      </c>
      <c r="M98" s="39"/>
      <c r="N98" s="246">
        <f t="shared" si="22"/>
        <v>0.22511980626133049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0.31885638383408865</v>
      </c>
      <c r="E99" s="246">
        <f t="shared" si="41"/>
        <v>0.43649748455233406</v>
      </c>
      <c r="F99" s="246">
        <f t="shared" si="41"/>
        <v>0.48089425839233407</v>
      </c>
      <c r="G99" s="246">
        <f t="shared" si="41"/>
        <v>0.48170188280833404</v>
      </c>
      <c r="H99" s="246">
        <f t="shared" si="41"/>
        <v>0.50736548540833404</v>
      </c>
      <c r="I99" s="246">
        <f t="shared" si="41"/>
        <v>0.65026614533782645</v>
      </c>
      <c r="J99" s="246">
        <f t="shared" si="41"/>
        <v>0.58063500572833404</v>
      </c>
      <c r="K99" s="34"/>
      <c r="L99" s="246">
        <f t="shared" si="41"/>
        <v>0.78287200657633405</v>
      </c>
      <c r="M99" s="39"/>
      <c r="N99" s="246">
        <f t="shared" si="22"/>
        <v>0.46899869588413901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4.1099999999999998E-2</v>
      </c>
      <c r="E100" s="509">
        <v>4.1099999999999998E-2</v>
      </c>
      <c r="F100" s="509">
        <v>4.1099999999999998E-2</v>
      </c>
      <c r="G100" s="509">
        <v>4.1099999999999998E-2</v>
      </c>
      <c r="H100" s="509">
        <v>4.1099999999999998E-2</v>
      </c>
      <c r="I100" s="509">
        <v>4.1099999999999998E-2</v>
      </c>
      <c r="J100" s="509">
        <v>4.1099999999999998E-2</v>
      </c>
      <c r="K100" s="509">
        <v>0</v>
      </c>
      <c r="L100" s="509">
        <v>4.1099999999999998E-2</v>
      </c>
      <c r="M100" s="367"/>
      <c r="N100" s="368">
        <f t="shared" si="22"/>
        <v>4.1099999999999991E-2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8.0126418343414318</v>
      </c>
      <c r="E101" s="340">
        <f t="shared" ref="E101:L101" si="42">SUM(E92,E94,E100)</f>
        <v>10.953718141289157</v>
      </c>
      <c r="F101" s="340">
        <f t="shared" si="42"/>
        <v>12.063655899849158</v>
      </c>
      <c r="G101" s="340">
        <f t="shared" si="42"/>
        <v>12.083846845193156</v>
      </c>
      <c r="H101" s="340">
        <f t="shared" si="42"/>
        <v>12.725447553593156</v>
      </c>
      <c r="I101" s="340">
        <f t="shared" si="42"/>
        <v>16.298023316654177</v>
      </c>
      <c r="J101" s="340">
        <f t="shared" si="42"/>
        <v>14.557215948473157</v>
      </c>
      <c r="K101" s="340">
        <f t="shared" si="42"/>
        <v>0</v>
      </c>
      <c r="L101" s="340">
        <f t="shared" si="42"/>
        <v>19.613224842905154</v>
      </c>
      <c r="M101" s="356"/>
      <c r="N101" s="467">
        <f t="shared" si="22"/>
        <v>11.766261903728189</v>
      </c>
      <c r="O101" s="335" t="s">
        <v>430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0.31335587835203754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31</v>
      </c>
      <c r="E107" s="1">
        <v>108</v>
      </c>
      <c r="F107" s="1">
        <v>5</v>
      </c>
      <c r="G107" s="1">
        <v>65</v>
      </c>
      <c r="H107" s="1">
        <v>0</v>
      </c>
      <c r="I107" s="1">
        <v>7</v>
      </c>
      <c r="J107" s="1">
        <v>83</v>
      </c>
      <c r="K107" s="1">
        <v>14</v>
      </c>
      <c r="L107" s="1">
        <v>42</v>
      </c>
      <c r="N107" s="1">
        <f>SUM(C107:L107)</f>
        <v>355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272591.90999999997</v>
      </c>
      <c r="E109" s="505">
        <v>637425.9</v>
      </c>
      <c r="F109" s="505">
        <v>15255.94</v>
      </c>
      <c r="G109" s="505">
        <v>306882.28000000003</v>
      </c>
      <c r="H109" s="504">
        <v>0</v>
      </c>
      <c r="I109" s="503">
        <v>30852.18</v>
      </c>
      <c r="J109" s="505">
        <v>392896.2</v>
      </c>
      <c r="K109" s="505">
        <v>86221.66</v>
      </c>
      <c r="L109" s="505">
        <v>211111.76</v>
      </c>
      <c r="M109" s="342"/>
      <c r="N109" s="344">
        <f>SUM(C109:L109)</f>
        <v>1953237.8299999998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2.2694160000000001</v>
      </c>
      <c r="E111" s="354">
        <f t="shared" si="43"/>
        <v>2.7375680000000004</v>
      </c>
      <c r="F111" s="354">
        <f t="shared" si="43"/>
        <v>4.177092</v>
      </c>
      <c r="G111" s="354">
        <f t="shared" si="43"/>
        <v>4.0506960000000003</v>
      </c>
      <c r="H111" s="354"/>
      <c r="I111" s="354">
        <f t="shared" si="43"/>
        <v>5.0173000000000005</v>
      </c>
      <c r="J111" s="354">
        <f>SUM(J112:J117)</f>
        <v>5.7134600000000004</v>
      </c>
      <c r="K111" s="354">
        <f t="shared" si="43"/>
        <v>6.1226719999999997</v>
      </c>
      <c r="L111" s="354">
        <f t="shared" si="43"/>
        <v>7.5438559999999999</v>
      </c>
      <c r="M111" s="351"/>
      <c r="N111" s="352">
        <f>(C111*$C$109+D111*$D$109+E111*$E$109+F111*$F$109+G111*$G$109+H111*$H$109+I111*$I$109+J111*$J$109+K111*$K$109+L111*$L$109)/$N$109</f>
        <v>4.1933083507896232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1.6504000000000001</v>
      </c>
      <c r="E112" s="34">
        <v>1.9016999999999999</v>
      </c>
      <c r="F112" s="34">
        <v>2.7172999999999998</v>
      </c>
      <c r="G112" s="34">
        <v>2.8574000000000002</v>
      </c>
      <c r="H112" s="34">
        <v>0</v>
      </c>
      <c r="I112" s="34">
        <v>2.44</v>
      </c>
      <c r="J112" s="34">
        <v>3.9790000000000001</v>
      </c>
      <c r="K112" s="34">
        <v>4.3667999999999996</v>
      </c>
      <c r="L112" s="34">
        <v>5.0313999999999997</v>
      </c>
      <c r="M112" s="34"/>
      <c r="N112" s="89">
        <f t="shared" ref="N112:N149" si="44">(C112*$C$109+D112*$D$109+E112*$E$109+F112*$F$109+G112*$G$109+H112*$H$109+I112*$I$109+J112*$J$109+K112*$K$109+L112*$L$109)/$N$109</f>
        <v>2.8965917929615363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6.6016000000000005E-2</v>
      </c>
      <c r="E113" s="39">
        <f t="shared" si="45"/>
        <v>7.6067999999999997E-2</v>
      </c>
      <c r="F113" s="39">
        <f t="shared" si="45"/>
        <v>0.108692</v>
      </c>
      <c r="G113" s="39">
        <f t="shared" si="45"/>
        <v>0.11429600000000001</v>
      </c>
      <c r="H113" s="39"/>
      <c r="I113" s="39">
        <f>I112*0.06</f>
        <v>0.1464</v>
      </c>
      <c r="J113" s="39">
        <f t="shared" si="45"/>
        <v>0.15916</v>
      </c>
      <c r="K113" s="39">
        <f t="shared" si="45"/>
        <v>0.17467199999999999</v>
      </c>
      <c r="L113" s="39">
        <f t="shared" si="45"/>
        <v>0.20125599999999999</v>
      </c>
      <c r="M113" s="34"/>
      <c r="N113" s="89">
        <f t="shared" si="44"/>
        <v>0.11663448741784814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8.2500000000000004E-2</v>
      </c>
      <c r="E114" s="34">
        <v>7.6600000000000001E-2</v>
      </c>
      <c r="F114" s="34">
        <v>0</v>
      </c>
      <c r="G114" s="34">
        <v>3.4500000000000003E-2</v>
      </c>
      <c r="H114" s="34">
        <v>0</v>
      </c>
      <c r="I114" s="34">
        <v>0.122</v>
      </c>
      <c r="J114" s="34">
        <v>8.3000000000000004E-2</v>
      </c>
      <c r="K114" s="34">
        <v>0.21829999999999999</v>
      </c>
      <c r="L114" s="34">
        <v>0.1138</v>
      </c>
      <c r="M114" s="34"/>
      <c r="N114" s="89">
        <f t="shared" si="44"/>
        <v>8.2490800621550536E-2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0.31668883921473101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0.26079999999999998</v>
      </c>
      <c r="E116" s="34">
        <v>0.41039999999999999</v>
      </c>
      <c r="F116" s="34">
        <v>1.0221</v>
      </c>
      <c r="G116" s="34">
        <v>0.72650000000000003</v>
      </c>
      <c r="H116" s="34">
        <v>0</v>
      </c>
      <c r="I116" s="34">
        <v>1.5589</v>
      </c>
      <c r="J116" s="34">
        <v>1.1146</v>
      </c>
      <c r="K116" s="34">
        <v>0.98519999999999996</v>
      </c>
      <c r="L116" s="34">
        <v>1.7515000000000001</v>
      </c>
      <c r="M116" s="34"/>
      <c r="N116" s="89">
        <f t="shared" si="44"/>
        <v>0.77407881618594299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6.823614388013364E-3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3.9086425977000001</v>
      </c>
      <c r="E118" s="354">
        <f t="shared" si="46"/>
        <v>5.8733477286000007</v>
      </c>
      <c r="F118" s="354">
        <f t="shared" si="46"/>
        <v>5.8733477286000007</v>
      </c>
      <c r="G118" s="354">
        <f t="shared" si="46"/>
        <v>5.8733477286000007</v>
      </c>
      <c r="H118" s="354"/>
      <c r="I118" s="354">
        <f>SUM(I119:I121,I125:I126)</f>
        <v>6.4135472245000003</v>
      </c>
      <c r="J118" s="354">
        <f>SUM(J119:J121,J125:J126)</f>
        <v>5.8733477286000007</v>
      </c>
      <c r="K118" s="354">
        <f>SUM(K119:K121,K125:K126)</f>
        <v>5.8733477286000007</v>
      </c>
      <c r="L118" s="354">
        <f>SUM(L119:L121,L125:L126)</f>
        <v>5.8733477286000007</v>
      </c>
      <c r="M118" s="351"/>
      <c r="N118" s="352">
        <f t="shared" si="44"/>
        <v>5.6076881227058157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2.1589</v>
      </c>
      <c r="E119" s="34">
        <v>3.1501999999999999</v>
      </c>
      <c r="F119" s="34">
        <v>3.1501999999999999</v>
      </c>
      <c r="G119" s="34">
        <v>3.1501999999999999</v>
      </c>
      <c r="H119" s="34">
        <v>0</v>
      </c>
      <c r="I119" s="34">
        <v>3.4464999999999999</v>
      </c>
      <c r="J119" s="34">
        <v>3.1501999999999999</v>
      </c>
      <c r="K119" s="34">
        <v>3.1501999999999999</v>
      </c>
      <c r="L119" s="34">
        <v>3.1501999999999999</v>
      </c>
      <c r="M119" s="39"/>
      <c r="N119" s="89">
        <f t="shared" si="44"/>
        <v>3.0165353456301838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0.91514259770000006</v>
      </c>
      <c r="E120" s="39">
        <f t="shared" ref="E120:L120" si="47">E119*0.423893</f>
        <v>1.3353477286</v>
      </c>
      <c r="F120" s="39">
        <f t="shared" si="47"/>
        <v>1.3353477286</v>
      </c>
      <c r="G120" s="39">
        <f t="shared" si="47"/>
        <v>1.3353477286</v>
      </c>
      <c r="H120" s="39"/>
      <c r="I120" s="39">
        <f t="shared" si="47"/>
        <v>1.4609472244999999</v>
      </c>
      <c r="J120" s="39">
        <f t="shared" si="47"/>
        <v>1.3353477286</v>
      </c>
      <c r="K120" s="39">
        <f t="shared" si="47"/>
        <v>1.3353477286</v>
      </c>
      <c r="L120" s="39">
        <f t="shared" si="47"/>
        <v>1.3353477286</v>
      </c>
      <c r="M120" s="39"/>
      <c r="N120" s="89">
        <f t="shared" si="44"/>
        <v>1.2786882172652156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0.5766</v>
      </c>
      <c r="E121" s="43">
        <f t="shared" si="48"/>
        <v>1.0001</v>
      </c>
      <c r="F121" s="43">
        <f t="shared" si="48"/>
        <v>1.0001</v>
      </c>
      <c r="G121" s="43">
        <f t="shared" si="48"/>
        <v>1.0001</v>
      </c>
      <c r="H121" s="43"/>
      <c r="I121" s="43">
        <f>SUM(I122:I124)</f>
        <v>1.0828</v>
      </c>
      <c r="J121" s="43">
        <f t="shared" ref="J121:L121" si="50">SUM(J122:J124)</f>
        <v>1.0001</v>
      </c>
      <c r="K121" s="43">
        <f t="shared" si="50"/>
        <v>1.0001</v>
      </c>
      <c r="L121" s="43">
        <f t="shared" si="50"/>
        <v>1.0001</v>
      </c>
      <c r="M121" s="43"/>
      <c r="N121" s="75">
        <f t="shared" si="44"/>
        <v>0.94230304518728292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0.51500000000000001</v>
      </c>
      <c r="E122" s="34">
        <v>0.89329999999999998</v>
      </c>
      <c r="F122" s="34">
        <v>0.89329999999999998</v>
      </c>
      <c r="G122" s="34">
        <v>0.89329999999999998</v>
      </c>
      <c r="H122" s="34">
        <v>0</v>
      </c>
      <c r="I122" s="34">
        <v>0.97170000000000001</v>
      </c>
      <c r="J122" s="34">
        <v>0.89329999999999998</v>
      </c>
      <c r="K122" s="34">
        <v>0.89329999999999998</v>
      </c>
      <c r="L122" s="34">
        <v>0.89329999999999998</v>
      </c>
      <c r="M122" s="39"/>
      <c r="N122" s="89">
        <f t="shared" si="44"/>
        <v>0.84174319155901245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5.4600000000000003E-2</v>
      </c>
      <c r="E123" s="34">
        <v>9.4700000000000006E-2</v>
      </c>
      <c r="F123" s="34">
        <v>9.4700000000000006E-2</v>
      </c>
      <c r="G123" s="34">
        <v>9.4700000000000006E-2</v>
      </c>
      <c r="H123" s="34">
        <v>0</v>
      </c>
      <c r="I123" s="34">
        <v>9.8500000000000004E-2</v>
      </c>
      <c r="J123" s="34">
        <v>9.4700000000000006E-2</v>
      </c>
      <c r="K123" s="34">
        <v>9.4700000000000006E-2</v>
      </c>
      <c r="L123" s="34">
        <v>9.4700000000000006E-2</v>
      </c>
      <c r="M123" s="39"/>
      <c r="N123" s="89">
        <f t="shared" si="44"/>
        <v>8.916370680471615E-2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7.0000000000000001E-3</v>
      </c>
      <c r="E124" s="34">
        <v>1.21E-2</v>
      </c>
      <c r="F124" s="34">
        <v>1.21E-2</v>
      </c>
      <c r="G124" s="34">
        <v>1.21E-2</v>
      </c>
      <c r="H124" s="34">
        <v>0</v>
      </c>
      <c r="I124" s="34">
        <v>1.26E-2</v>
      </c>
      <c r="J124" s="34">
        <v>1.21E-2</v>
      </c>
      <c r="K124" s="34">
        <v>1.21E-2</v>
      </c>
      <c r="L124" s="34">
        <v>1.21E-2</v>
      </c>
      <c r="M124" s="39"/>
      <c r="N124" s="89">
        <f t="shared" si="44"/>
        <v>1.1396146823553997E-2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0.1933</v>
      </c>
      <c r="E125" s="34">
        <v>0.29330000000000001</v>
      </c>
      <c r="F125" s="34">
        <v>0.29330000000000001</v>
      </c>
      <c r="G125" s="34">
        <v>0.29330000000000001</v>
      </c>
      <c r="H125" s="34">
        <v>0</v>
      </c>
      <c r="I125" s="34">
        <v>0.3201</v>
      </c>
      <c r="J125" s="34">
        <v>0.29330000000000001</v>
      </c>
      <c r="K125" s="34">
        <v>0.29330000000000001</v>
      </c>
      <c r="L125" s="34">
        <v>0.29330000000000001</v>
      </c>
      <c r="M125" s="39"/>
      <c r="N125" s="89">
        <f t="shared" si="44"/>
        <v>0.27976741724432003</v>
      </c>
    </row>
    <row r="126" spans="1:14" x14ac:dyDescent="0.3">
      <c r="A126" s="595"/>
      <c r="B126" t="s">
        <v>117</v>
      </c>
      <c r="C126" s="34">
        <v>0</v>
      </c>
      <c r="D126" s="34">
        <v>6.4699999999999994E-2</v>
      </c>
      <c r="E126" s="34">
        <v>9.4399999999999998E-2</v>
      </c>
      <c r="F126" s="34">
        <v>9.4399999999999998E-2</v>
      </c>
      <c r="G126" s="34">
        <v>9.4399999999999998E-2</v>
      </c>
      <c r="H126" s="34">
        <v>0</v>
      </c>
      <c r="I126" s="34">
        <v>0.1032</v>
      </c>
      <c r="J126" s="34">
        <v>9.4399999999999998E-2</v>
      </c>
      <c r="K126" s="34">
        <v>9.4399999999999998E-2</v>
      </c>
      <c r="L126" s="34">
        <v>9.4399999999999998E-2</v>
      </c>
      <c r="M126" s="39"/>
      <c r="N126" s="89">
        <f t="shared" si="44"/>
        <v>9.0394097378812294E-2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0.46810000000000002</v>
      </c>
      <c r="E127" s="354">
        <f t="shared" ref="E127:G127" si="51">SUM(E128:E130)</f>
        <v>0.5796</v>
      </c>
      <c r="F127" s="354">
        <f t="shared" si="51"/>
        <v>0.5796</v>
      </c>
      <c r="G127" s="354">
        <f t="shared" si="51"/>
        <v>0.5796</v>
      </c>
      <c r="H127" s="354"/>
      <c r="I127" s="354">
        <f>SUM(I128:I130)</f>
        <v>1.2438</v>
      </c>
      <c r="J127" s="354">
        <f t="shared" ref="J127:L127" si="52">SUM(J128:J130)</f>
        <v>0.5796</v>
      </c>
      <c r="K127" s="354">
        <f t="shared" si="52"/>
        <v>0.5796</v>
      </c>
      <c r="L127" s="354">
        <f t="shared" si="52"/>
        <v>0.5796</v>
      </c>
      <c r="M127" s="354"/>
      <c r="N127" s="352">
        <f t="shared" si="44"/>
        <v>0.57453047909634236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0.222</v>
      </c>
      <c r="E128" s="34">
        <v>0.33350000000000002</v>
      </c>
      <c r="F128" s="34">
        <v>0.33350000000000002</v>
      </c>
      <c r="G128" s="34">
        <v>0.33350000000000002</v>
      </c>
      <c r="H128" s="34">
        <v>0</v>
      </c>
      <c r="I128" s="34">
        <v>0.36420000000000002</v>
      </c>
      <c r="J128" s="34">
        <v>0.33350000000000002</v>
      </c>
      <c r="K128" s="34">
        <v>0.33350000000000002</v>
      </c>
      <c r="L128" s="34">
        <v>0.33350000000000002</v>
      </c>
      <c r="M128" s="39"/>
      <c r="N128" s="89">
        <f t="shared" si="44"/>
        <v>0.31842409086762374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0.24610000000000001</v>
      </c>
      <c r="E129" s="34">
        <v>0.24610000000000001</v>
      </c>
      <c r="F129" s="34">
        <v>0.24610000000000001</v>
      </c>
      <c r="G129" s="34">
        <v>0.24610000000000001</v>
      </c>
      <c r="H129" s="34">
        <v>0</v>
      </c>
      <c r="I129" s="34">
        <v>0.24610000000000001</v>
      </c>
      <c r="J129" s="34">
        <v>0.24610000000000001</v>
      </c>
      <c r="K129" s="34">
        <v>0.24610000000000001</v>
      </c>
      <c r="L129" s="34">
        <v>0.24610000000000001</v>
      </c>
      <c r="M129" s="39"/>
      <c r="N129" s="89">
        <f t="shared" si="44"/>
        <v>0.24610000000000004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1.000638822871867E-2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1.000638822871867E-2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0.31169999999999998</v>
      </c>
      <c r="E132" s="354">
        <f t="shared" ref="E132:L132" si="53">SUM(E133:E134)</f>
        <v>0.49670000000000003</v>
      </c>
      <c r="F132" s="354">
        <f t="shared" si="53"/>
        <v>1.1118999999999999</v>
      </c>
      <c r="G132" s="354">
        <f t="shared" si="53"/>
        <v>0.96849999999999992</v>
      </c>
      <c r="H132" s="354"/>
      <c r="I132" s="354">
        <f t="shared" si="53"/>
        <v>1.7269000000000001</v>
      </c>
      <c r="J132" s="354">
        <f t="shared" si="53"/>
        <v>1.2141</v>
      </c>
      <c r="K132" s="354">
        <f t="shared" si="53"/>
        <v>1.0732999999999999</v>
      </c>
      <c r="L132" s="354">
        <f t="shared" si="53"/>
        <v>2.0139</v>
      </c>
      <c r="M132" s="354"/>
      <c r="N132" s="352">
        <f t="shared" si="44"/>
        <v>0.90298706632514902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0.29449999999999998</v>
      </c>
      <c r="E133" s="34">
        <v>0.46960000000000002</v>
      </c>
      <c r="F133" s="34">
        <v>1.0509999999999999</v>
      </c>
      <c r="G133" s="34">
        <v>0.91559999999999997</v>
      </c>
      <c r="H133" s="34">
        <v>0</v>
      </c>
      <c r="I133" s="34">
        <v>1.6241000000000001</v>
      </c>
      <c r="J133" s="34">
        <v>1.1476999999999999</v>
      </c>
      <c r="K133" s="34">
        <v>1.0144</v>
      </c>
      <c r="L133" s="34">
        <v>1.9036999999999999</v>
      </c>
      <c r="M133" s="39"/>
      <c r="N133" s="89">
        <f t="shared" si="44"/>
        <v>0.85346474798565641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1.72E-2</v>
      </c>
      <c r="E134" s="34">
        <v>2.7099999999999999E-2</v>
      </c>
      <c r="F134" s="34">
        <v>6.0900000000000003E-2</v>
      </c>
      <c r="G134" s="34">
        <v>5.2900000000000003E-2</v>
      </c>
      <c r="H134" s="34">
        <v>0</v>
      </c>
      <c r="I134" s="34">
        <v>0.1028</v>
      </c>
      <c r="J134" s="34">
        <v>6.6400000000000001E-2</v>
      </c>
      <c r="K134" s="34">
        <v>5.8900000000000001E-2</v>
      </c>
      <c r="L134" s="34">
        <v>0.11020000000000001</v>
      </c>
      <c r="M134" s="39"/>
      <c r="N134" s="89">
        <f t="shared" si="44"/>
        <v>4.9522318339492749E-2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0.50390000000000001</v>
      </c>
      <c r="E135" s="354">
        <f t="shared" ref="E135:L135" si="54">SUM(E136:E139)</f>
        <v>0.82830000000000004</v>
      </c>
      <c r="F135" s="354">
        <f t="shared" si="54"/>
        <v>1.5991</v>
      </c>
      <c r="G135" s="354">
        <f t="shared" si="54"/>
        <v>1.5348000000000002</v>
      </c>
      <c r="H135" s="354"/>
      <c r="I135" s="354">
        <f t="shared" si="54"/>
        <v>2.3887</v>
      </c>
      <c r="J135" s="354">
        <f t="shared" si="54"/>
        <v>2.0715000000000003</v>
      </c>
      <c r="K135" s="354">
        <f>SUM(K136:K139)</f>
        <v>1.7136000000000002</v>
      </c>
      <c r="L135" s="354">
        <f t="shared" si="54"/>
        <v>3.7403999999999997</v>
      </c>
      <c r="M135" s="354"/>
      <c r="N135" s="352">
        <f t="shared" si="44"/>
        <v>1.5285955104417572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0.25480000000000003</v>
      </c>
      <c r="E136" s="34">
        <v>0.41880000000000001</v>
      </c>
      <c r="F136" s="34">
        <v>0.80859999999999999</v>
      </c>
      <c r="G136" s="34">
        <v>0.77610000000000001</v>
      </c>
      <c r="H136" s="34">
        <v>0</v>
      </c>
      <c r="I136" s="34">
        <v>1.2079</v>
      </c>
      <c r="J136" s="34">
        <v>1.0475000000000001</v>
      </c>
      <c r="K136" s="34">
        <v>0.86650000000000005</v>
      </c>
      <c r="L136" s="34">
        <v>1.8914</v>
      </c>
      <c r="M136" s="39"/>
      <c r="N136" s="89">
        <f t="shared" si="44"/>
        <v>0.7729476779363833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0.13070000000000001</v>
      </c>
      <c r="E137" s="34">
        <v>0.21479999999999999</v>
      </c>
      <c r="F137" s="34">
        <v>0.41470000000000001</v>
      </c>
      <c r="G137" s="34">
        <v>0.39800000000000002</v>
      </c>
      <c r="H137" s="34">
        <v>0</v>
      </c>
      <c r="I137" s="34">
        <v>0.61939999999999995</v>
      </c>
      <c r="J137" s="34">
        <v>0.53720000000000001</v>
      </c>
      <c r="K137" s="34">
        <v>0.44440000000000002</v>
      </c>
      <c r="L137" s="34">
        <v>0.97</v>
      </c>
      <c r="M137" s="39"/>
      <c r="N137" s="89">
        <f t="shared" si="44"/>
        <v>0.39640929110563056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7.8299999999999995E-2</v>
      </c>
      <c r="E138" s="34">
        <v>0.12870000000000001</v>
      </c>
      <c r="F138" s="34">
        <v>0.24840000000000001</v>
      </c>
      <c r="G138" s="34">
        <v>0.2384</v>
      </c>
      <c r="H138" s="34">
        <v>0</v>
      </c>
      <c r="I138" s="34">
        <v>0.37109999999999999</v>
      </c>
      <c r="J138" s="34">
        <v>0.32179999999999997</v>
      </c>
      <c r="K138" s="34">
        <v>0.26619999999999999</v>
      </c>
      <c r="L138" s="34">
        <v>0.58099999999999996</v>
      </c>
      <c r="M138" s="39"/>
      <c r="N138" s="89">
        <f t="shared" si="44"/>
        <v>0.23746332546764162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4.0099999999999997E-2</v>
      </c>
      <c r="E139" s="34">
        <v>6.6000000000000003E-2</v>
      </c>
      <c r="F139" s="34">
        <v>0.12740000000000001</v>
      </c>
      <c r="G139" s="34">
        <v>0.12230000000000001</v>
      </c>
      <c r="H139" s="34">
        <v>0</v>
      </c>
      <c r="I139" s="34">
        <v>0.1903</v>
      </c>
      <c r="J139" s="34">
        <v>0.16500000000000001</v>
      </c>
      <c r="K139" s="34">
        <v>0.13650000000000001</v>
      </c>
      <c r="L139" s="34">
        <v>0.29799999999999999</v>
      </c>
      <c r="M139" s="39"/>
      <c r="N139" s="89">
        <f t="shared" si="44"/>
        <v>0.12177521593210185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0.6313541603891436</v>
      </c>
      <c r="E140" s="354">
        <f t="shared" si="55"/>
        <v>0.86872426080054488</v>
      </c>
      <c r="F140" s="354">
        <f t="shared" si="55"/>
        <v>0.94142541523254486</v>
      </c>
      <c r="G140" s="354">
        <f t="shared" si="55"/>
        <v>0.97324118750454502</v>
      </c>
      <c r="H140" s="354"/>
      <c r="I140" s="354">
        <f t="shared" si="55"/>
        <v>1.4283127508937661</v>
      </c>
      <c r="J140" s="354">
        <f t="shared" si="55"/>
        <v>1.2304582366565451</v>
      </c>
      <c r="K140" s="354">
        <f t="shared" si="55"/>
        <v>1.3068588282725448</v>
      </c>
      <c r="L140" s="354">
        <f t="shared" si="55"/>
        <v>1.4582019459845448</v>
      </c>
      <c r="M140" s="354"/>
      <c r="N140" s="352">
        <f t="shared" si="44"/>
        <v>1.0172413202029644</v>
      </c>
    </row>
    <row r="141" spans="1:16" x14ac:dyDescent="0.3">
      <c r="A141" s="345"/>
      <c r="B141" s="286" t="s">
        <v>238</v>
      </c>
      <c r="C141" s="507">
        <v>0</v>
      </c>
      <c r="D141" s="507">
        <v>-0.04</v>
      </c>
      <c r="E141" s="507">
        <v>-0.3034</v>
      </c>
      <c r="F141" s="507">
        <v>-2.2743000000000002</v>
      </c>
      <c r="G141" s="507">
        <v>-1.5662</v>
      </c>
      <c r="H141" s="507">
        <v>0</v>
      </c>
      <c r="I141" s="507">
        <v>0</v>
      </c>
      <c r="J141" s="507">
        <v>-0.98760000000000003</v>
      </c>
      <c r="K141" s="507">
        <v>0</v>
      </c>
      <c r="L141" s="507">
        <v>-2.6095000000000002</v>
      </c>
      <c r="M141" s="268"/>
      <c r="N141" s="357">
        <f t="shared" si="44"/>
        <v>-0.84913096864297377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7.4217585976999993</v>
      </c>
      <c r="E142" s="360">
        <f t="shared" si="56"/>
        <v>10.212115728600001</v>
      </c>
      <c r="F142" s="360">
        <f t="shared" si="56"/>
        <v>11.0667397286</v>
      </c>
      <c r="G142" s="360">
        <f t="shared" si="56"/>
        <v>11.440743728600001</v>
      </c>
      <c r="H142" s="360">
        <f t="shared" si="56"/>
        <v>0</v>
      </c>
      <c r="I142" s="360">
        <f t="shared" si="56"/>
        <v>16.7902472245</v>
      </c>
      <c r="J142" s="360">
        <f t="shared" si="56"/>
        <v>14.464407728600001</v>
      </c>
      <c r="K142" s="360">
        <f t="shared" si="56"/>
        <v>15.362519728600001</v>
      </c>
      <c r="L142" s="360">
        <f t="shared" si="56"/>
        <v>17.1416037286</v>
      </c>
      <c r="M142" s="361"/>
      <c r="N142" s="362">
        <f t="shared" si="44"/>
        <v>11.957978560715713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0.15461749686588408</v>
      </c>
      <c r="E143" s="354">
        <f t="shared" si="57"/>
        <v>0.21274900697392382</v>
      </c>
      <c r="F143" s="354">
        <f t="shared" si="57"/>
        <v>0.23055338876592382</v>
      </c>
      <c r="G143" s="354">
        <f t="shared" si="57"/>
        <v>0.23834501409792383</v>
      </c>
      <c r="H143" s="354"/>
      <c r="I143" s="354">
        <f t="shared" si="57"/>
        <v>0.34979122042800853</v>
      </c>
      <c r="J143" s="354">
        <f t="shared" si="57"/>
        <v>0.30133700620992382</v>
      </c>
      <c r="K143" s="354">
        <f t="shared" si="57"/>
        <v>0.32004737350592383</v>
      </c>
      <c r="L143" s="354">
        <f t="shared" si="57"/>
        <v>0.35711103047792381</v>
      </c>
      <c r="M143" s="354"/>
      <c r="N143" s="352">
        <f t="shared" si="44"/>
        <v>0.24912056735539043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0.15461749686588408</v>
      </c>
      <c r="E144" s="246">
        <f t="shared" si="58"/>
        <v>0.21274900697392382</v>
      </c>
      <c r="F144" s="246">
        <f t="shared" si="58"/>
        <v>0.23055338876592382</v>
      </c>
      <c r="G144" s="246">
        <f t="shared" si="58"/>
        <v>0.23834501409792383</v>
      </c>
      <c r="H144" s="34"/>
      <c r="I144" s="246">
        <f t="shared" si="58"/>
        <v>0.34979122042800853</v>
      </c>
      <c r="J144" s="246">
        <f t="shared" si="58"/>
        <v>0.30133700620992382</v>
      </c>
      <c r="K144" s="246">
        <f t="shared" si="58"/>
        <v>0.32004737350592383</v>
      </c>
      <c r="L144" s="246">
        <f t="shared" si="58"/>
        <v>0.35711103047792381</v>
      </c>
      <c r="M144" s="39"/>
      <c r="N144" s="246">
        <f t="shared" si="44"/>
        <v>0.24912056735539043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0.4767366635232595</v>
      </c>
      <c r="E145" s="354">
        <f t="shared" ref="E145:L145" si="59">SUM(E146,E147)</f>
        <v>0.65597525382662103</v>
      </c>
      <c r="F145" s="354">
        <f t="shared" si="59"/>
        <v>0.71087202646662107</v>
      </c>
      <c r="G145" s="354">
        <f t="shared" si="59"/>
        <v>0.73489617340662117</v>
      </c>
      <c r="H145" s="354"/>
      <c r="I145" s="354">
        <f t="shared" si="59"/>
        <v>1.0785215304657576</v>
      </c>
      <c r="J145" s="354">
        <f t="shared" si="59"/>
        <v>0.9291212304466212</v>
      </c>
      <c r="K145" s="354">
        <f t="shared" si="59"/>
        <v>0.98681145476662113</v>
      </c>
      <c r="L145" s="354">
        <f t="shared" si="59"/>
        <v>1.1010909155066211</v>
      </c>
      <c r="M145" s="354"/>
      <c r="N145" s="352">
        <f t="shared" si="44"/>
        <v>0.76812075284757386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0.15461749686588408</v>
      </c>
      <c r="E146" s="39">
        <f>E144</f>
        <v>0.21274900697392382</v>
      </c>
      <c r="F146" s="39">
        <f t="shared" si="60"/>
        <v>0.23055338876592382</v>
      </c>
      <c r="G146" s="39">
        <f t="shared" si="60"/>
        <v>0.23834501409792383</v>
      </c>
      <c r="H146" s="39"/>
      <c r="I146" s="39">
        <f t="shared" si="60"/>
        <v>0.34979122042800853</v>
      </c>
      <c r="J146" s="39">
        <f t="shared" si="60"/>
        <v>0.30133700620992382</v>
      </c>
      <c r="K146" s="39">
        <f t="shared" si="60"/>
        <v>0.32004737350592383</v>
      </c>
      <c r="L146" s="39">
        <f t="shared" si="60"/>
        <v>0.35711103047792381</v>
      </c>
      <c r="M146" s="39"/>
      <c r="N146" s="39">
        <f t="shared" si="44"/>
        <v>0.24912056735539043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0.32211916665737539</v>
      </c>
      <c r="E147" s="246">
        <f t="shared" si="61"/>
        <v>0.44322624685269724</v>
      </c>
      <c r="F147" s="246">
        <f t="shared" si="61"/>
        <v>0.48031863770069722</v>
      </c>
      <c r="G147" s="246">
        <f t="shared" si="61"/>
        <v>0.49655115930869731</v>
      </c>
      <c r="H147" s="34"/>
      <c r="I147" s="246">
        <f t="shared" si="61"/>
        <v>0.72873031003774902</v>
      </c>
      <c r="J147" s="246">
        <f t="shared" si="61"/>
        <v>0.62778422423669733</v>
      </c>
      <c r="K147" s="246">
        <f t="shared" si="61"/>
        <v>0.66676408126069731</v>
      </c>
      <c r="L147" s="246">
        <f t="shared" si="61"/>
        <v>0.74397988502869727</v>
      </c>
      <c r="M147" s="39"/>
      <c r="N147" s="246">
        <f t="shared" si="44"/>
        <v>0.51900018549218341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4.3400000000000001E-2</v>
      </c>
      <c r="E148" s="509">
        <v>4.3400000000000001E-2</v>
      </c>
      <c r="F148" s="509">
        <v>4.3400000000000001E-2</v>
      </c>
      <c r="G148" s="509">
        <v>4.3400000000000001E-2</v>
      </c>
      <c r="H148" s="509">
        <v>0</v>
      </c>
      <c r="I148" s="509">
        <v>4.3400000000000001E-2</v>
      </c>
      <c r="J148" s="509">
        <v>4.3400000000000001E-2</v>
      </c>
      <c r="K148" s="509">
        <v>4.3400000000000001E-2</v>
      </c>
      <c r="L148" s="509">
        <v>4.3400000000000001E-2</v>
      </c>
      <c r="M148" s="367"/>
      <c r="N148" s="368">
        <f t="shared" si="44"/>
        <v>4.3400000000000008E-2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8.0965127580891423</v>
      </c>
      <c r="E149" s="340">
        <f t="shared" si="62"/>
        <v>11.124239989400545</v>
      </c>
      <c r="F149" s="340">
        <f t="shared" si="62"/>
        <v>12.051565143832544</v>
      </c>
      <c r="G149" s="340">
        <f t="shared" si="62"/>
        <v>12.457384916104546</v>
      </c>
      <c r="H149" s="340">
        <f t="shared" si="62"/>
        <v>0</v>
      </c>
      <c r="I149" s="340">
        <f t="shared" si="62"/>
        <v>18.261959975393765</v>
      </c>
      <c r="J149" s="340">
        <f t="shared" si="62"/>
        <v>15.738265965256547</v>
      </c>
      <c r="K149" s="340">
        <f t="shared" si="62"/>
        <v>16.712778556872543</v>
      </c>
      <c r="L149" s="340">
        <f t="shared" si="62"/>
        <v>18.643205674584543</v>
      </c>
      <c r="M149" s="369"/>
      <c r="N149" s="467">
        <f t="shared" si="44"/>
        <v>13.018619880918678</v>
      </c>
      <c r="O149" t="s">
        <v>431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0.34670833448165694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143</v>
      </c>
      <c r="F155" s="1">
        <v>0</v>
      </c>
      <c r="G155" s="1">
        <v>74</v>
      </c>
      <c r="H155" s="1">
        <v>0</v>
      </c>
      <c r="I155" s="1">
        <v>0</v>
      </c>
      <c r="J155" s="1">
        <v>53</v>
      </c>
      <c r="K155" s="1">
        <v>11</v>
      </c>
      <c r="L155" s="1">
        <v>67</v>
      </c>
      <c r="N155" s="1">
        <f>SUM(C155:L155)</f>
        <v>371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197870.63</v>
      </c>
      <c r="E157" s="505">
        <v>930626.86</v>
      </c>
      <c r="F157" s="504">
        <v>0</v>
      </c>
      <c r="G157" s="505">
        <v>336701.29</v>
      </c>
      <c r="H157" s="504">
        <v>0</v>
      </c>
      <c r="I157" s="502">
        <v>0</v>
      </c>
      <c r="J157" s="505">
        <v>295977.89</v>
      </c>
      <c r="K157" s="505">
        <v>67242.58</v>
      </c>
      <c r="L157" s="505">
        <v>298310.98</v>
      </c>
      <c r="M157" s="342"/>
      <c r="N157" s="344">
        <f>SUM(C157:L157)</f>
        <v>2132430.7600000002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1.6310359999999999</v>
      </c>
      <c r="D159" s="354">
        <f>SUM(D160:D164)</f>
        <v>2.2186160000000004</v>
      </c>
      <c r="E159" s="354">
        <f t="shared" ref="E159:G159" si="63">SUM(E160:E164)</f>
        <v>2.6805680000000001</v>
      </c>
      <c r="F159" s="354">
        <f t="shared" si="63"/>
        <v>0</v>
      </c>
      <c r="G159" s="354">
        <f t="shared" si="63"/>
        <v>4.0976920000000003</v>
      </c>
      <c r="H159" s="354"/>
      <c r="I159" s="354"/>
      <c r="J159" s="354">
        <f>SUM(J160:J164)</f>
        <v>5.5710560000000005</v>
      </c>
      <c r="K159" s="354">
        <f>SUM(K160:K164)</f>
        <v>6.1298640000000004</v>
      </c>
      <c r="L159" s="354">
        <f t="shared" ref="L159" si="64">SUM(L160:L164)</f>
        <v>7.9400120000000003</v>
      </c>
      <c r="M159" s="354"/>
      <c r="N159" s="352">
        <f>(C159*$C$157+D159*$D$157+E159*$E$157+F159*$F$157+G159*$G$157+H159*$H$157+I159*$I$157+J159*$J$157+K159*$K$157+L159*$L$157)/$N$157</f>
        <v>4.1043740664616184</v>
      </c>
    </row>
    <row r="160" spans="1:16" x14ac:dyDescent="0.3">
      <c r="A160" s="2" t="s">
        <v>3</v>
      </c>
      <c r="B160" t="s">
        <v>30</v>
      </c>
      <c r="C160" s="34">
        <v>1.2183999999999999</v>
      </c>
      <c r="D160" s="34">
        <v>1.6504000000000001</v>
      </c>
      <c r="E160" s="34">
        <v>1.9016999999999999</v>
      </c>
      <c r="F160" s="34">
        <v>0</v>
      </c>
      <c r="G160" s="34">
        <v>2.8573</v>
      </c>
      <c r="H160" s="34">
        <v>0</v>
      </c>
      <c r="I160" s="34"/>
      <c r="J160" s="34">
        <v>3.9788999999999999</v>
      </c>
      <c r="K160" s="34">
        <v>4.3666</v>
      </c>
      <c r="L160" s="34">
        <v>5.2252999999999998</v>
      </c>
      <c r="M160" s="34"/>
      <c r="N160" s="89">
        <f t="shared" ref="N160:N197" si="65">(C160*$C$157+D160*$D$157+E160*$E$157+F160*$F$157+G160*$G$157+H160*$H$157+I160*$I$157+J160*$J$157+K160*$K$157+L160*$L$157)/$N$157</f>
        <v>2.8584248846729254</v>
      </c>
    </row>
    <row r="161" spans="1:14" x14ac:dyDescent="0.3">
      <c r="A161" s="2" t="s">
        <v>4</v>
      </c>
      <c r="B161" t="s">
        <v>31</v>
      </c>
      <c r="C161" s="39">
        <f>C160*0.04</f>
        <v>4.8736000000000002E-2</v>
      </c>
      <c r="D161" s="39">
        <f t="shared" ref="D161:L161" si="66">D160*0.04</f>
        <v>6.6016000000000005E-2</v>
      </c>
      <c r="E161" s="39">
        <f t="shared" si="66"/>
        <v>7.6067999999999997E-2</v>
      </c>
      <c r="F161" s="39">
        <f t="shared" si="66"/>
        <v>0</v>
      </c>
      <c r="G161" s="39">
        <f t="shared" si="66"/>
        <v>0.114292</v>
      </c>
      <c r="H161" s="39"/>
      <c r="I161" s="39"/>
      <c r="J161" s="39">
        <f t="shared" si="66"/>
        <v>0.15915599999999999</v>
      </c>
      <c r="K161" s="39">
        <f t="shared" si="66"/>
        <v>0.17466400000000001</v>
      </c>
      <c r="L161" s="39">
        <f t="shared" si="66"/>
        <v>0.209012</v>
      </c>
      <c r="M161" s="34"/>
      <c r="N161" s="89">
        <f t="shared" si="65"/>
        <v>0.11433699538691702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3.7499999999999999E-2</v>
      </c>
      <c r="E162" s="34">
        <v>5.7799999999999997E-2</v>
      </c>
      <c r="F162" s="34">
        <v>0</v>
      </c>
      <c r="G162" s="34">
        <v>4.1300000000000003E-2</v>
      </c>
      <c r="H162" s="34">
        <v>0</v>
      </c>
      <c r="I162" s="34">
        <v>0</v>
      </c>
      <c r="J162" s="34">
        <v>0.1081</v>
      </c>
      <c r="K162" s="34">
        <v>0.21829999999999999</v>
      </c>
      <c r="L162" s="34">
        <v>8.5800000000000001E-2</v>
      </c>
      <c r="M162" s="34"/>
      <c r="N162" s="89">
        <f t="shared" si="65"/>
        <v>6.9116190959935306E-2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0.31580261985481761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0.255</v>
      </c>
      <c r="E164" s="34">
        <v>0.37219999999999998</v>
      </c>
      <c r="F164" s="34">
        <v>0</v>
      </c>
      <c r="G164" s="34">
        <v>0.76680000000000004</v>
      </c>
      <c r="H164" s="34">
        <v>0</v>
      </c>
      <c r="I164" s="34">
        <v>0</v>
      </c>
      <c r="J164" s="34">
        <v>0.94720000000000004</v>
      </c>
      <c r="K164" s="34">
        <v>0.99260000000000004</v>
      </c>
      <c r="L164" s="34">
        <v>1.9741</v>
      </c>
      <c r="M164" s="34"/>
      <c r="N164" s="89">
        <f t="shared" si="65"/>
        <v>0.74669337558702242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3.9523008083</v>
      </c>
      <c r="D166" s="354">
        <f t="shared" si="67"/>
        <v>3.9523008083</v>
      </c>
      <c r="E166" s="354">
        <f t="shared" si="67"/>
        <v>5.9080560314000001</v>
      </c>
      <c r="F166" s="354">
        <f t="shared" si="67"/>
        <v>0</v>
      </c>
      <c r="G166" s="354">
        <f t="shared" si="67"/>
        <v>5.9080560314000001</v>
      </c>
      <c r="H166" s="354"/>
      <c r="I166" s="354"/>
      <c r="J166" s="354">
        <f>SUM(J167:J169,J173:J174)</f>
        <v>5.9080560314000001</v>
      </c>
      <c r="K166" s="354">
        <f>SUM(K167:K169,K173:K174)</f>
        <v>5.9080560314000001</v>
      </c>
      <c r="L166" s="354">
        <f>SUM(L167:L169,L173:L174)</f>
        <v>5.9080560314000001</v>
      </c>
      <c r="M166" s="351"/>
      <c r="N166" s="352">
        <f t="shared" si="65"/>
        <v>5.7213510903014537</v>
      </c>
    </row>
    <row r="167" spans="1:14" x14ac:dyDescent="0.3">
      <c r="A167" s="2" t="s">
        <v>115</v>
      </c>
      <c r="B167" t="s">
        <v>114</v>
      </c>
      <c r="C167" s="34">
        <v>2.1831</v>
      </c>
      <c r="D167" s="34">
        <v>2.1831</v>
      </c>
      <c r="E167" s="34">
        <v>3.1698</v>
      </c>
      <c r="F167" s="34">
        <v>0</v>
      </c>
      <c r="G167" s="34">
        <v>3.1698</v>
      </c>
      <c r="H167" s="34">
        <v>0</v>
      </c>
      <c r="I167" s="34">
        <v>0</v>
      </c>
      <c r="J167" s="34">
        <v>3.1698</v>
      </c>
      <c r="K167" s="34">
        <v>3.1698</v>
      </c>
      <c r="L167" s="34">
        <v>3.1698</v>
      </c>
      <c r="M167" s="39"/>
      <c r="N167" s="89">
        <f t="shared" si="65"/>
        <v>3.0756053056916133</v>
      </c>
    </row>
    <row r="168" spans="1:14" x14ac:dyDescent="0.3">
      <c r="A168" s="2" t="s">
        <v>116</v>
      </c>
      <c r="B168" t="s">
        <v>117</v>
      </c>
      <c r="C168" s="39">
        <f>C167*0.423893</f>
        <v>0.92540080830000004</v>
      </c>
      <c r="D168" s="39">
        <f>D167*0.423893</f>
        <v>0.92540080830000004</v>
      </c>
      <c r="E168" s="39">
        <f t="shared" ref="E168:G168" si="68">E167*0.423893</f>
        <v>1.3436560314000001</v>
      </c>
      <c r="F168" s="39">
        <f t="shared" si="68"/>
        <v>0</v>
      </c>
      <c r="G168" s="39">
        <f t="shared" si="68"/>
        <v>1.3436560314000001</v>
      </c>
      <c r="H168" s="39"/>
      <c r="I168" s="39"/>
      <c r="J168" s="39">
        <f t="shared" ref="J168:L168" si="69">J167*0.423893</f>
        <v>1.3436560314000001</v>
      </c>
      <c r="K168" s="39">
        <f t="shared" si="69"/>
        <v>1.3436560314000001</v>
      </c>
      <c r="L168" s="39">
        <f t="shared" si="69"/>
        <v>1.3436560314000001</v>
      </c>
      <c r="M168" s="39"/>
      <c r="N168" s="89">
        <f t="shared" si="65"/>
        <v>1.3037275598455351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0.58290000000000008</v>
      </c>
      <c r="D169" s="43">
        <f t="shared" si="70"/>
        <v>0.58290000000000008</v>
      </c>
      <c r="E169" s="43">
        <f t="shared" si="70"/>
        <v>1.0045999999999999</v>
      </c>
      <c r="F169" s="43">
        <f t="shared" ref="F169:G169" si="71">SUM(F170:F172)</f>
        <v>0</v>
      </c>
      <c r="G169" s="43">
        <f t="shared" si="71"/>
        <v>1.0045999999999999</v>
      </c>
      <c r="H169" s="43"/>
      <c r="I169" s="43"/>
      <c r="J169" s="43">
        <f t="shared" ref="J169:L169" si="72">SUM(J170:J172)</f>
        <v>1.0045999999999999</v>
      </c>
      <c r="K169" s="43">
        <f t="shared" si="72"/>
        <v>1.0045999999999999</v>
      </c>
      <c r="L169" s="43">
        <f t="shared" si="72"/>
        <v>1.0045999999999999</v>
      </c>
      <c r="M169" s="43"/>
      <c r="N169" s="75">
        <f t="shared" si="65"/>
        <v>0.96434267498748683</v>
      </c>
    </row>
    <row r="170" spans="1:14" x14ac:dyDescent="0.3">
      <c r="A170" s="2" t="s">
        <v>9</v>
      </c>
      <c r="B170" t="s">
        <v>108</v>
      </c>
      <c r="C170" s="34">
        <v>0.52070000000000005</v>
      </c>
      <c r="D170" s="34">
        <v>0.52070000000000005</v>
      </c>
      <c r="E170" s="34">
        <v>0.89729999999999999</v>
      </c>
      <c r="F170" s="34">
        <v>0</v>
      </c>
      <c r="G170" s="34">
        <v>0.89729999999999999</v>
      </c>
      <c r="H170" s="34">
        <v>0</v>
      </c>
      <c r="I170" s="34">
        <v>0</v>
      </c>
      <c r="J170" s="34">
        <v>0.89729999999999999</v>
      </c>
      <c r="K170" s="34">
        <v>0.89729999999999999</v>
      </c>
      <c r="L170" s="34">
        <v>0.89729999999999999</v>
      </c>
      <c r="M170" s="39"/>
      <c r="N170" s="89">
        <f t="shared" si="65"/>
        <v>0.86134811809411327</v>
      </c>
    </row>
    <row r="171" spans="1:14" x14ac:dyDescent="0.3">
      <c r="A171" s="2" t="s">
        <v>10</v>
      </c>
      <c r="B171" t="s">
        <v>109</v>
      </c>
      <c r="C171" s="34">
        <v>5.5199999999999999E-2</v>
      </c>
      <c r="D171" s="34">
        <v>5.5199999999999999E-2</v>
      </c>
      <c r="E171" s="34">
        <v>9.5200000000000007E-2</v>
      </c>
      <c r="F171" s="34">
        <v>0</v>
      </c>
      <c r="G171" s="34">
        <v>9.5200000000000007E-2</v>
      </c>
      <c r="H171" s="34">
        <v>0</v>
      </c>
      <c r="I171" s="34">
        <v>0</v>
      </c>
      <c r="J171" s="34">
        <v>9.5200000000000007E-2</v>
      </c>
      <c r="K171" s="34">
        <v>9.5200000000000007E-2</v>
      </c>
      <c r="L171" s="34">
        <v>9.5200000000000007E-2</v>
      </c>
      <c r="M171" s="39"/>
      <c r="N171" s="89">
        <f t="shared" si="65"/>
        <v>9.1381425182593026E-2</v>
      </c>
    </row>
    <row r="172" spans="1:14" x14ac:dyDescent="0.3">
      <c r="A172" s="2" t="s">
        <v>11</v>
      </c>
      <c r="B172" t="s">
        <v>110</v>
      </c>
      <c r="C172" s="34">
        <v>7.0000000000000001E-3</v>
      </c>
      <c r="D172" s="34">
        <v>7.0000000000000001E-3</v>
      </c>
      <c r="E172" s="34">
        <v>1.21E-2</v>
      </c>
      <c r="F172" s="34">
        <v>0</v>
      </c>
      <c r="G172" s="34">
        <v>1.21E-2</v>
      </c>
      <c r="H172" s="34">
        <v>0</v>
      </c>
      <c r="I172" s="34">
        <v>0</v>
      </c>
      <c r="J172" s="34">
        <v>1.21E-2</v>
      </c>
      <c r="K172" s="34">
        <v>1.21E-2</v>
      </c>
      <c r="L172" s="34">
        <v>1.21E-2</v>
      </c>
      <c r="M172" s="39"/>
      <c r="N172" s="89">
        <f t="shared" si="65"/>
        <v>1.161313171078061E-2</v>
      </c>
    </row>
    <row r="173" spans="1:14" x14ac:dyDescent="0.3">
      <c r="A173" s="595" t="s">
        <v>14</v>
      </c>
      <c r="B173" t="s">
        <v>118</v>
      </c>
      <c r="C173" s="34">
        <v>0.19550000000000001</v>
      </c>
      <c r="D173" s="34">
        <v>0.19550000000000001</v>
      </c>
      <c r="E173" s="34">
        <v>0.29499999999999998</v>
      </c>
      <c r="F173" s="34">
        <v>0</v>
      </c>
      <c r="G173" s="34">
        <v>0.29499999999999998</v>
      </c>
      <c r="H173" s="34">
        <v>0</v>
      </c>
      <c r="I173" s="34">
        <v>0</v>
      </c>
      <c r="J173" s="34">
        <v>0.29499999999999998</v>
      </c>
      <c r="K173" s="34">
        <v>0.29499999999999998</v>
      </c>
      <c r="L173" s="34">
        <v>0.29499999999999998</v>
      </c>
      <c r="M173" s="39"/>
      <c r="N173" s="89">
        <f t="shared" si="65"/>
        <v>0.28550129514170014</v>
      </c>
    </row>
    <row r="174" spans="1:14" x14ac:dyDescent="0.3">
      <c r="A174" s="595"/>
      <c r="B174" t="s">
        <v>117</v>
      </c>
      <c r="C174" s="34">
        <v>6.54E-2</v>
      </c>
      <c r="D174" s="34">
        <v>6.54E-2</v>
      </c>
      <c r="E174" s="34">
        <v>9.5000000000000001E-2</v>
      </c>
      <c r="F174" s="34">
        <v>0</v>
      </c>
      <c r="G174" s="34">
        <v>9.5000000000000001E-2</v>
      </c>
      <c r="H174" s="34">
        <v>0</v>
      </c>
      <c r="I174" s="34">
        <v>0</v>
      </c>
      <c r="J174" s="34">
        <v>9.5000000000000001E-2</v>
      </c>
      <c r="K174" s="34">
        <v>9.5000000000000001E-2</v>
      </c>
      <c r="L174" s="34">
        <v>9.5000000000000001E-2</v>
      </c>
      <c r="M174" s="39"/>
      <c r="N174" s="89">
        <f t="shared" si="65"/>
        <v>9.217425463511883E-2</v>
      </c>
    </row>
    <row r="175" spans="1:14" x14ac:dyDescent="0.3">
      <c r="A175" s="349">
        <v>6</v>
      </c>
      <c r="B175" s="350" t="s">
        <v>42</v>
      </c>
      <c r="C175" s="354">
        <f>SUM(C176:C177)</f>
        <v>0.4521</v>
      </c>
      <c r="D175" s="354">
        <f>SUM(D176:D177)</f>
        <v>0.4521</v>
      </c>
      <c r="E175" s="354">
        <f t="shared" ref="E175:G175" si="73">SUM(E176:E177)</f>
        <v>0.56320000000000003</v>
      </c>
      <c r="F175" s="354">
        <f t="shared" si="73"/>
        <v>0</v>
      </c>
      <c r="G175" s="354">
        <f t="shared" si="73"/>
        <v>0.56320000000000003</v>
      </c>
      <c r="H175" s="354"/>
      <c r="I175" s="354"/>
      <c r="J175" s="354">
        <f t="shared" ref="J175:L175" si="74">SUM(J176:J177)</f>
        <v>0.56320000000000003</v>
      </c>
      <c r="K175" s="354">
        <f t="shared" si="74"/>
        <v>0.56320000000000003</v>
      </c>
      <c r="L175" s="354">
        <f t="shared" si="74"/>
        <v>0.56320000000000003</v>
      </c>
      <c r="M175" s="354"/>
      <c r="N175" s="352">
        <f t="shared" si="65"/>
        <v>0.55259390844465217</v>
      </c>
    </row>
    <row r="176" spans="1:14" x14ac:dyDescent="0.3">
      <c r="A176" s="2" t="s">
        <v>15</v>
      </c>
      <c r="B176" t="s">
        <v>43</v>
      </c>
      <c r="C176" s="34">
        <v>0.22439999999999999</v>
      </c>
      <c r="D176" s="34">
        <v>0.22439999999999999</v>
      </c>
      <c r="E176" s="34">
        <v>0.33550000000000002</v>
      </c>
      <c r="F176" s="34">
        <v>0</v>
      </c>
      <c r="G176" s="34">
        <v>0.33550000000000002</v>
      </c>
      <c r="H176" s="34">
        <v>0</v>
      </c>
      <c r="I176" s="34">
        <v>0</v>
      </c>
      <c r="J176" s="34">
        <v>0.33550000000000002</v>
      </c>
      <c r="K176" s="34">
        <v>0.33550000000000002</v>
      </c>
      <c r="L176" s="34">
        <v>0.33550000000000002</v>
      </c>
      <c r="M176" s="39"/>
      <c r="N176" s="89">
        <f t="shared" si="65"/>
        <v>0.32489390844465216</v>
      </c>
    </row>
    <row r="177" spans="1:16" x14ac:dyDescent="0.3">
      <c r="A177" s="2" t="s">
        <v>16</v>
      </c>
      <c r="B177" t="s">
        <v>44</v>
      </c>
      <c r="C177" s="34">
        <v>0.22770000000000001</v>
      </c>
      <c r="D177" s="34">
        <v>0.22770000000000001</v>
      </c>
      <c r="E177" s="34">
        <v>0.22770000000000001</v>
      </c>
      <c r="F177" s="34">
        <v>0</v>
      </c>
      <c r="G177" s="34">
        <v>0.22770000000000001</v>
      </c>
      <c r="H177" s="34">
        <v>0</v>
      </c>
      <c r="I177" s="34">
        <v>0</v>
      </c>
      <c r="J177" s="34">
        <v>0.22770000000000001</v>
      </c>
      <c r="K177" s="34">
        <v>0.22770000000000001</v>
      </c>
      <c r="L177" s="34">
        <v>0.22770000000000001</v>
      </c>
      <c r="M177" s="39"/>
      <c r="N177" s="89">
        <f t="shared" si="65"/>
        <v>0.22769999999999996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0.24110000000000001</v>
      </c>
      <c r="D180" s="354">
        <f>SUM(D181:D182)</f>
        <v>0.30199999999999999</v>
      </c>
      <c r="E180" s="354">
        <f t="shared" ref="E180:L180" si="75">SUM(E181:E182)</f>
        <v>0.44429999999999997</v>
      </c>
      <c r="F180" s="354">
        <f t="shared" si="75"/>
        <v>0</v>
      </c>
      <c r="G180" s="354">
        <f t="shared" si="75"/>
        <v>0.96530000000000005</v>
      </c>
      <c r="H180" s="354"/>
      <c r="I180" s="354"/>
      <c r="J180" s="354">
        <f t="shared" si="75"/>
        <v>1.0292999999999999</v>
      </c>
      <c r="K180" s="354">
        <f t="shared" si="75"/>
        <v>1.0787</v>
      </c>
      <c r="L180" s="354">
        <f t="shared" si="75"/>
        <v>2.2648999999999999</v>
      </c>
      <c r="M180" s="354"/>
      <c r="N180" s="352">
        <f t="shared" si="65"/>
        <v>0.86870616563559599</v>
      </c>
    </row>
    <row r="181" spans="1:16" x14ac:dyDescent="0.3">
      <c r="A181" s="2" t="s">
        <v>17</v>
      </c>
      <c r="B181" t="s">
        <v>46</v>
      </c>
      <c r="C181" s="34">
        <v>0.22770000000000001</v>
      </c>
      <c r="D181" s="34">
        <v>0.28549999999999998</v>
      </c>
      <c r="E181" s="34">
        <v>0.4199</v>
      </c>
      <c r="F181" s="34">
        <v>0</v>
      </c>
      <c r="G181" s="34">
        <v>0.9123</v>
      </c>
      <c r="H181" s="34">
        <v>0</v>
      </c>
      <c r="I181" s="34">
        <v>0</v>
      </c>
      <c r="J181" s="34">
        <v>0.97299999999999998</v>
      </c>
      <c r="K181" s="34">
        <v>1.0197000000000001</v>
      </c>
      <c r="L181" s="34">
        <v>2.1408999999999998</v>
      </c>
      <c r="M181" s="39"/>
      <c r="N181" s="89">
        <f t="shared" si="65"/>
        <v>0.82110080038659705</v>
      </c>
    </row>
    <row r="182" spans="1:16" x14ac:dyDescent="0.3">
      <c r="A182" s="2" t="s">
        <v>18</v>
      </c>
      <c r="B182" t="s">
        <v>48</v>
      </c>
      <c r="C182" s="34">
        <v>1.34E-2</v>
      </c>
      <c r="D182" s="34">
        <v>1.6500000000000001E-2</v>
      </c>
      <c r="E182" s="34">
        <v>2.4400000000000002E-2</v>
      </c>
      <c r="F182" s="34">
        <v>0</v>
      </c>
      <c r="G182" s="34">
        <v>5.2999999999999999E-2</v>
      </c>
      <c r="H182" s="34">
        <v>0</v>
      </c>
      <c r="I182" s="34">
        <v>0</v>
      </c>
      <c r="J182" s="34">
        <v>5.6300000000000003E-2</v>
      </c>
      <c r="K182" s="34">
        <v>5.8999999999999997E-2</v>
      </c>
      <c r="L182" s="34">
        <v>0.124</v>
      </c>
      <c r="M182" s="39"/>
      <c r="N182" s="89">
        <f t="shared" si="65"/>
        <v>4.7605365248998749E-2</v>
      </c>
    </row>
    <row r="183" spans="1:16" x14ac:dyDescent="0.3">
      <c r="A183" s="349">
        <v>8</v>
      </c>
      <c r="B183" s="350" t="s">
        <v>49</v>
      </c>
      <c r="C183" s="354">
        <f>SUM(C184:C187)</f>
        <v>0.55370000000000008</v>
      </c>
      <c r="D183" s="354">
        <f>SUM(D184:D187)</f>
        <v>0.4869</v>
      </c>
      <c r="E183" s="354">
        <f t="shared" ref="E183:L183" si="76">SUM(E184:E187)</f>
        <v>0.72509999999999997</v>
      </c>
      <c r="F183" s="354">
        <f t="shared" si="76"/>
        <v>0</v>
      </c>
      <c r="G183" s="354">
        <f t="shared" si="76"/>
        <v>1.5090000000000001</v>
      </c>
      <c r="H183" s="354"/>
      <c r="I183" s="354"/>
      <c r="J183" s="354">
        <f t="shared" si="76"/>
        <v>1.7403999999999999</v>
      </c>
      <c r="K183" s="354">
        <f t="shared" si="76"/>
        <v>1.7144999999999999</v>
      </c>
      <c r="L183" s="354">
        <f t="shared" si="76"/>
        <v>4.1941999999999995</v>
      </c>
      <c r="M183" s="354"/>
      <c r="N183" s="352">
        <f t="shared" si="65"/>
        <v>1.4837352146833596</v>
      </c>
    </row>
    <row r="184" spans="1:16" x14ac:dyDescent="0.3">
      <c r="A184" s="2" t="s">
        <v>19</v>
      </c>
      <c r="B184" t="s">
        <v>46</v>
      </c>
      <c r="C184" s="34">
        <v>0.28000000000000003</v>
      </c>
      <c r="D184" s="34">
        <v>0.2462</v>
      </c>
      <c r="E184" s="34">
        <v>0.36659999999999998</v>
      </c>
      <c r="F184" s="34">
        <v>0</v>
      </c>
      <c r="G184" s="34">
        <v>0.76300000000000001</v>
      </c>
      <c r="H184" s="34">
        <v>0</v>
      </c>
      <c r="I184" s="34">
        <v>0</v>
      </c>
      <c r="J184" s="34">
        <v>0.88</v>
      </c>
      <c r="K184" s="34">
        <v>0.8669</v>
      </c>
      <c r="L184" s="34">
        <v>2.1206999999999998</v>
      </c>
      <c r="M184" s="39"/>
      <c r="N184" s="89">
        <f t="shared" si="65"/>
        <v>0.7502067826764981</v>
      </c>
    </row>
    <row r="185" spans="1:16" x14ac:dyDescent="0.3">
      <c r="A185" s="2" t="s">
        <v>19</v>
      </c>
      <c r="B185" t="s">
        <v>47</v>
      </c>
      <c r="C185" s="34">
        <v>0.14360000000000001</v>
      </c>
      <c r="D185" s="34">
        <v>0.1263</v>
      </c>
      <c r="E185" s="34">
        <v>0.18809999999999999</v>
      </c>
      <c r="F185" s="34">
        <v>0</v>
      </c>
      <c r="G185" s="34">
        <v>0.39140000000000003</v>
      </c>
      <c r="H185" s="34">
        <v>0</v>
      </c>
      <c r="I185" s="34">
        <v>0</v>
      </c>
      <c r="J185" s="34">
        <v>0.45140000000000002</v>
      </c>
      <c r="K185" s="34">
        <v>0.44469999999999998</v>
      </c>
      <c r="L185" s="34">
        <v>1.0878000000000001</v>
      </c>
      <c r="M185" s="39"/>
      <c r="N185" s="89">
        <f t="shared" si="65"/>
        <v>0.38484500798750432</v>
      </c>
    </row>
    <row r="186" spans="1:16" x14ac:dyDescent="0.3">
      <c r="A186" s="2" t="s">
        <v>20</v>
      </c>
      <c r="B186" t="s">
        <v>50</v>
      </c>
      <c r="C186" s="34">
        <v>8.5999999999999993E-2</v>
      </c>
      <c r="D186" s="34">
        <v>7.5600000000000001E-2</v>
      </c>
      <c r="E186" s="34">
        <v>0.11260000000000001</v>
      </c>
      <c r="F186" s="34">
        <v>0</v>
      </c>
      <c r="G186" s="34">
        <v>0.2344</v>
      </c>
      <c r="H186" s="34">
        <v>0</v>
      </c>
      <c r="I186" s="34">
        <v>0</v>
      </c>
      <c r="J186" s="34">
        <v>0.27029999999999998</v>
      </c>
      <c r="K186" s="34">
        <v>0.26629999999999998</v>
      </c>
      <c r="L186" s="34">
        <v>0.65149999999999997</v>
      </c>
      <c r="M186" s="39"/>
      <c r="N186" s="89">
        <f t="shared" si="65"/>
        <v>0.23045051095164279</v>
      </c>
    </row>
    <row r="187" spans="1:16" x14ac:dyDescent="0.3">
      <c r="A187" s="2" t="s">
        <v>20</v>
      </c>
      <c r="B187" t="s">
        <v>47</v>
      </c>
      <c r="C187" s="34">
        <v>4.41E-2</v>
      </c>
      <c r="D187" s="34">
        <v>3.8800000000000001E-2</v>
      </c>
      <c r="E187" s="34">
        <v>5.7799999999999997E-2</v>
      </c>
      <c r="F187" s="34">
        <v>0</v>
      </c>
      <c r="G187" s="34">
        <v>0.1202</v>
      </c>
      <c r="H187" s="34">
        <v>0</v>
      </c>
      <c r="I187" s="34">
        <v>0</v>
      </c>
      <c r="J187" s="34">
        <v>0.13869999999999999</v>
      </c>
      <c r="K187" s="34">
        <v>0.1366</v>
      </c>
      <c r="L187" s="34">
        <v>0.3342</v>
      </c>
      <c r="M187" s="39"/>
      <c r="N187" s="89">
        <f t="shared" si="65"/>
        <v>0.1182329130677143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0.52562128960846444</v>
      </c>
      <c r="D188" s="354">
        <f t="shared" si="77"/>
        <v>0.61419238984846447</v>
      </c>
      <c r="E188" s="354">
        <f t="shared" si="77"/>
        <v>0.84420836950313527</v>
      </c>
      <c r="F188" s="354">
        <f t="shared" si="77"/>
        <v>0</v>
      </c>
      <c r="G188" s="354">
        <f t="shared" si="77"/>
        <v>0.98481080153513534</v>
      </c>
      <c r="H188" s="354"/>
      <c r="I188" s="354"/>
      <c r="J188" s="354">
        <f>SUM(J191,J193)</f>
        <v>1.1934199954871354</v>
      </c>
      <c r="K188" s="354">
        <f>SUM(K191,K193)</f>
        <v>1.3095640164311353</v>
      </c>
      <c r="L188" s="354">
        <f>SUM(L191,L193)</f>
        <v>1.4866711688951351</v>
      </c>
      <c r="M188" s="354"/>
      <c r="N188" s="352">
        <f t="shared" si="65"/>
        <v>0.99723366166822058</v>
      </c>
      <c r="O188" s="39"/>
    </row>
    <row r="189" spans="1:16" x14ac:dyDescent="0.3">
      <c r="A189" s="345"/>
      <c r="B189" s="286" t="s">
        <v>238</v>
      </c>
      <c r="C189" s="507">
        <v>-0.65139999999999998</v>
      </c>
      <c r="D189" s="507">
        <v>-0.19189999999999999</v>
      </c>
      <c r="E189" s="507">
        <v>-0.39729999999999999</v>
      </c>
      <c r="F189" s="507">
        <v>0</v>
      </c>
      <c r="G189" s="507">
        <v>-1.4664999999999999</v>
      </c>
      <c r="H189" s="507">
        <v>0</v>
      </c>
      <c r="I189" s="507">
        <v>0</v>
      </c>
      <c r="J189" s="507">
        <v>-0.78300000000000003</v>
      </c>
      <c r="K189" s="507">
        <v>0</v>
      </c>
      <c r="L189" s="507">
        <v>-3.3940999999999999</v>
      </c>
      <c r="M189" s="268"/>
      <c r="N189" s="357">
        <f t="shared" si="65"/>
        <v>-1.0079779460178109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6.1788368083000007</v>
      </c>
      <c r="D190" s="360">
        <f t="shared" si="78"/>
        <v>7.2200168083000005</v>
      </c>
      <c r="E190" s="360">
        <f t="shared" si="78"/>
        <v>9.9239240314000003</v>
      </c>
      <c r="F190" s="360">
        <f t="shared" si="78"/>
        <v>0</v>
      </c>
      <c r="G190" s="360">
        <f t="shared" si="78"/>
        <v>11.576748031400001</v>
      </c>
      <c r="H190" s="360">
        <f t="shared" si="78"/>
        <v>0</v>
      </c>
      <c r="I190" s="360">
        <f t="shared" si="78"/>
        <v>0</v>
      </c>
      <c r="J190" s="360">
        <f t="shared" si="78"/>
        <v>14.029012031400001</v>
      </c>
      <c r="K190" s="360">
        <f t="shared" si="78"/>
        <v>15.394320031399999</v>
      </c>
      <c r="L190" s="360">
        <f t="shared" si="78"/>
        <v>17.476268031399997</v>
      </c>
      <c r="M190" s="361"/>
      <c r="N190" s="362">
        <f t="shared" si="65"/>
        <v>11.722782499508867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0.12872370722731391</v>
      </c>
      <c r="D191" s="354">
        <f t="shared" si="79"/>
        <v>0.15041461016731392</v>
      </c>
      <c r="E191" s="354">
        <f t="shared" si="79"/>
        <v>0.20674510934615623</v>
      </c>
      <c r="F191" s="354">
        <f t="shared" si="79"/>
        <v>0</v>
      </c>
      <c r="G191" s="354">
        <f t="shared" si="79"/>
        <v>0.24117839173815622</v>
      </c>
      <c r="H191" s="354"/>
      <c r="I191" s="354"/>
      <c r="J191" s="354">
        <f>SUM(J192:J192)</f>
        <v>0.29226640765015621</v>
      </c>
      <c r="K191" s="354">
        <f>SUM(K192:K192)</f>
        <v>0.32070986921415623</v>
      </c>
      <c r="L191" s="354">
        <f>SUM(L192:L192)</f>
        <v>0.36408309189815613</v>
      </c>
      <c r="M191" s="354"/>
      <c r="N191" s="352">
        <f t="shared" si="65"/>
        <v>0.24422072781226831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0.12872370722731391</v>
      </c>
      <c r="D192" s="246">
        <f t="shared" si="80"/>
        <v>0.15041461016731392</v>
      </c>
      <c r="E192" s="246">
        <f t="shared" si="80"/>
        <v>0.20674510934615623</v>
      </c>
      <c r="F192" s="246">
        <f t="shared" si="80"/>
        <v>0</v>
      </c>
      <c r="G192" s="246">
        <f t="shared" si="80"/>
        <v>0.24117839173815622</v>
      </c>
      <c r="H192" s="34"/>
      <c r="I192" s="39"/>
      <c r="J192" s="246">
        <f>0.020833*J190</f>
        <v>0.29226640765015621</v>
      </c>
      <c r="K192" s="246">
        <f t="shared" ref="K192:L192" si="81">0.020833*K190</f>
        <v>0.32070986921415623</v>
      </c>
      <c r="L192" s="246">
        <f t="shared" si="81"/>
        <v>0.36408309189815613</v>
      </c>
      <c r="M192" s="39"/>
      <c r="N192" s="246">
        <f t="shared" si="65"/>
        <v>0.24422072781226831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0.39689758238115058</v>
      </c>
      <c r="D193" s="354">
        <f>SUM(D194,D195)</f>
        <v>0.46377777968115053</v>
      </c>
      <c r="E193" s="354">
        <f t="shared" ref="E193:L193" si="82">SUM(E194,E195)</f>
        <v>0.63746326015697907</v>
      </c>
      <c r="F193" s="354">
        <f t="shared" si="82"/>
        <v>0</v>
      </c>
      <c r="G193" s="354">
        <f t="shared" si="82"/>
        <v>0.74363240979697909</v>
      </c>
      <c r="H193" s="354"/>
      <c r="I193" s="354"/>
      <c r="J193" s="354">
        <f t="shared" si="82"/>
        <v>0.90115358783697908</v>
      </c>
      <c r="K193" s="354">
        <f t="shared" si="82"/>
        <v>0.98885414721697906</v>
      </c>
      <c r="L193" s="354">
        <f t="shared" si="82"/>
        <v>1.1225880769969789</v>
      </c>
      <c r="M193" s="354"/>
      <c r="N193" s="352">
        <f t="shared" si="65"/>
        <v>0.75301293385595225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0.12872370722731391</v>
      </c>
      <c r="D194" s="39">
        <f t="shared" ref="D194:L194" si="83">D192</f>
        <v>0.15041461016731392</v>
      </c>
      <c r="E194" s="39">
        <f t="shared" si="83"/>
        <v>0.20674510934615623</v>
      </c>
      <c r="F194" s="39">
        <f t="shared" si="83"/>
        <v>0</v>
      </c>
      <c r="G194" s="39">
        <f>G192</f>
        <v>0.24117839173815622</v>
      </c>
      <c r="H194" s="39"/>
      <c r="I194" s="39"/>
      <c r="J194" s="39">
        <f t="shared" si="83"/>
        <v>0.29226640765015621</v>
      </c>
      <c r="K194" s="39">
        <f t="shared" si="83"/>
        <v>0.32070986921415623</v>
      </c>
      <c r="L194" s="39">
        <f t="shared" si="83"/>
        <v>0.36408309189815613</v>
      </c>
      <c r="M194" s="39"/>
      <c r="N194" s="246">
        <f t="shared" si="65"/>
        <v>0.24422072781226831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0.26817387515383667</v>
      </c>
      <c r="D195" s="246">
        <f t="shared" ref="D195:G195" si="84">0.043402*D190</f>
        <v>0.31336316951383664</v>
      </c>
      <c r="E195" s="246">
        <f t="shared" si="84"/>
        <v>0.43071815081082282</v>
      </c>
      <c r="F195" s="246">
        <f t="shared" si="84"/>
        <v>0</v>
      </c>
      <c r="G195" s="246">
        <f t="shared" si="84"/>
        <v>0.50245401805882284</v>
      </c>
      <c r="H195" s="34"/>
      <c r="I195" s="34"/>
      <c r="J195" s="246">
        <f t="shared" ref="J195:L195" si="85">0.043402*J190</f>
        <v>0.60888718018682286</v>
      </c>
      <c r="K195" s="246">
        <f t="shared" si="85"/>
        <v>0.66814427800282283</v>
      </c>
      <c r="L195" s="246">
        <f t="shared" si="85"/>
        <v>0.75850498509882269</v>
      </c>
      <c r="M195" s="39"/>
      <c r="N195" s="246">
        <f t="shared" si="65"/>
        <v>0.5087922060436838</v>
      </c>
      <c r="O195" s="246"/>
    </row>
    <row r="196" spans="1:16" ht="28.8" x14ac:dyDescent="0.3">
      <c r="A196" s="370">
        <v>10</v>
      </c>
      <c r="B196" s="371" t="s">
        <v>134</v>
      </c>
      <c r="C196" s="510">
        <v>4.4299999999999999E-2</v>
      </c>
      <c r="D196" s="510">
        <v>4.4299999999999999E-2</v>
      </c>
      <c r="E196" s="510">
        <v>4.4299999999999999E-2</v>
      </c>
      <c r="F196" s="510">
        <v>0</v>
      </c>
      <c r="G196" s="510">
        <v>4.4299999999999999E-2</v>
      </c>
      <c r="H196" s="510">
        <v>0</v>
      </c>
      <c r="I196" s="510">
        <v>0</v>
      </c>
      <c r="J196" s="510">
        <v>4.4299999999999999E-2</v>
      </c>
      <c r="K196" s="510">
        <v>4.4299999999999999E-2</v>
      </c>
      <c r="L196" s="510">
        <v>4.4299999999999999E-2</v>
      </c>
      <c r="M196" s="373"/>
      <c r="N196" s="374">
        <f t="shared" si="65"/>
        <v>4.4299999999999992E-2</v>
      </c>
    </row>
    <row r="197" spans="1:16" ht="18" x14ac:dyDescent="0.3">
      <c r="A197" s="579" t="s">
        <v>60</v>
      </c>
      <c r="B197" s="579"/>
      <c r="C197" s="340">
        <f>SUM(C188,C190,C196)</f>
        <v>6.7487580979084649</v>
      </c>
      <c r="D197" s="340">
        <f t="shared" ref="D197:L197" si="86">SUM(D188,D190,D196)</f>
        <v>7.878509198148465</v>
      </c>
      <c r="E197" s="340">
        <f t="shared" si="86"/>
        <v>10.812432400903136</v>
      </c>
      <c r="F197" s="340">
        <f t="shared" si="86"/>
        <v>0</v>
      </c>
      <c r="G197" s="340">
        <f t="shared" si="86"/>
        <v>12.605858832935136</v>
      </c>
      <c r="H197" s="340">
        <f t="shared" si="86"/>
        <v>0</v>
      </c>
      <c r="I197" s="340">
        <f t="shared" si="86"/>
        <v>0</v>
      </c>
      <c r="J197" s="340">
        <f t="shared" si="86"/>
        <v>15.266732026887135</v>
      </c>
      <c r="K197" s="340">
        <f t="shared" si="86"/>
        <v>16.748184047831135</v>
      </c>
      <c r="L197" s="340">
        <f t="shared" si="86"/>
        <v>19.007239200295132</v>
      </c>
      <c r="M197" s="356"/>
      <c r="N197" s="467">
        <f t="shared" si="65"/>
        <v>12.764316161177087</v>
      </c>
      <c r="O197" t="s">
        <v>432</v>
      </c>
      <c r="P197"/>
    </row>
    <row r="198" spans="1:16" ht="15.6" x14ac:dyDescent="0.3">
      <c r="L198" s="336" t="s">
        <v>150</v>
      </c>
      <c r="N198" s="337">
        <f>N197/SUM($N$101,$N$149,$N$197)</f>
        <v>0.33993578716630546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3EEB-5546-41DF-8E7A-F482C68EF05C}">
  <dimension ref="A1:Q204"/>
  <sheetViews>
    <sheetView topLeftCell="A94" zoomScale="80" zoomScaleNormal="80" workbookViewId="0">
      <selection activeCell="A111" sqref="A111:XFD111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433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342</v>
      </c>
      <c r="F5" s="417">
        <f t="shared" si="0"/>
        <v>5</v>
      </c>
      <c r="G5" s="417">
        <f t="shared" si="0"/>
        <v>204</v>
      </c>
      <c r="H5" s="456">
        <f t="shared" si="0"/>
        <v>6</v>
      </c>
      <c r="I5" s="417">
        <f t="shared" si="0"/>
        <v>24</v>
      </c>
      <c r="J5" s="417">
        <f t="shared" si="0"/>
        <v>196</v>
      </c>
      <c r="K5" s="417">
        <f t="shared" si="0"/>
        <v>27</v>
      </c>
      <c r="L5" s="417">
        <f t="shared" si="0"/>
        <v>136</v>
      </c>
      <c r="M5" s="604">
        <f>SUM(C5:L5)</f>
        <v>1046</v>
      </c>
      <c r="N5" s="604"/>
      <c r="O5" s="418"/>
      <c r="P5" s="418"/>
      <c r="Q5" s="419">
        <f>M7/M5</f>
        <v>6157.9320936902486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989437.67999999993</v>
      </c>
      <c r="E7" s="401">
        <f t="shared" si="0"/>
        <v>2243534.88</v>
      </c>
      <c r="F7" s="401">
        <f t="shared" si="0"/>
        <v>16908.93</v>
      </c>
      <c r="G7" s="401">
        <f t="shared" si="0"/>
        <v>1095813.3199999998</v>
      </c>
      <c r="H7" s="401">
        <f t="shared" si="0"/>
        <v>37692.400000000001</v>
      </c>
      <c r="I7" s="401">
        <f t="shared" si="0"/>
        <v>127878.8</v>
      </c>
      <c r="J7" s="401">
        <f t="shared" si="0"/>
        <v>1065683.0899999999</v>
      </c>
      <c r="K7" s="401">
        <f t="shared" si="0"/>
        <v>174332.62</v>
      </c>
      <c r="L7" s="401">
        <f t="shared" si="0"/>
        <v>684024.7</v>
      </c>
      <c r="M7" s="610">
        <f>SUM(C7:L7)</f>
        <v>6441196.9699999997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1.6238359999999996</v>
      </c>
      <c r="D9" s="405">
        <f t="shared" si="1"/>
        <v>2.2427562643779653</v>
      </c>
      <c r="E9" s="405">
        <f t="shared" si="1"/>
        <v>2.6809405825661337</v>
      </c>
      <c r="F9" s="405">
        <f t="shared" si="1"/>
        <v>4.0771920000000001</v>
      </c>
      <c r="G9" s="405">
        <f t="shared" si="1"/>
        <v>3.9572457649825616</v>
      </c>
      <c r="H9" s="405">
        <f t="shared" si="1"/>
        <v>4.1804880000000004</v>
      </c>
      <c r="I9" s="405">
        <f t="shared" si="1"/>
        <v>4.4227902750540347</v>
      </c>
      <c r="J9" s="405">
        <f t="shared" si="1"/>
        <v>5.5715938832152441</v>
      </c>
      <c r="K9" s="405">
        <f t="shared" si="1"/>
        <v>6.0771393651795069</v>
      </c>
      <c r="L9" s="405">
        <f t="shared" si="1"/>
        <v>7.5854027044500594</v>
      </c>
      <c r="M9" s="603">
        <f t="shared" ref="M9:M25" si="2">(N63*$N$61+N111*$N$109+N159*$N$157)/$M$7</f>
        <v>3.9678205471515495</v>
      </c>
      <c r="N9" s="603"/>
      <c r="O9" s="406">
        <f t="shared" ref="O9:O47" si="3">M9/$M$47</f>
        <v>0.33325718151808059</v>
      </c>
      <c r="P9" s="405">
        <f>O9*$N$52</f>
        <v>2.0866034133288447</v>
      </c>
      <c r="Q9" s="407">
        <f>M9*$M$7</f>
        <v>25557513.685816303</v>
      </c>
    </row>
    <row r="10" spans="1:17" x14ac:dyDescent="0.3">
      <c r="A10" s="420" t="s">
        <v>3</v>
      </c>
      <c r="B10" s="421" t="s">
        <v>30</v>
      </c>
      <c r="C10" s="422">
        <f t="shared" si="1"/>
        <v>1.2183999999999999</v>
      </c>
      <c r="D10" s="422">
        <f t="shared" si="1"/>
        <v>1.6503474206581665</v>
      </c>
      <c r="E10" s="422">
        <f t="shared" si="1"/>
        <v>1.9016502163166729</v>
      </c>
      <c r="F10" s="422">
        <f t="shared" si="1"/>
        <v>2.7172999999999998</v>
      </c>
      <c r="G10" s="422">
        <f t="shared" si="1"/>
        <v>2.8572922286042299</v>
      </c>
      <c r="H10" s="422">
        <f>IF(H$7 &gt; 0,(H64*H$61+H112*H$109+H160*H$157)/(SUM(H$157,H$109,H$61)),0)</f>
        <v>2.8572000000000002</v>
      </c>
      <c r="I10" s="422">
        <f t="shared" si="1"/>
        <v>2.1471438861875463</v>
      </c>
      <c r="J10" s="422">
        <f t="shared" si="1"/>
        <v>3.9788858904789404</v>
      </c>
      <c r="K10" s="422">
        <f t="shared" si="1"/>
        <v>4.3667086031977256</v>
      </c>
      <c r="L10" s="422">
        <f t="shared" si="1"/>
        <v>5.0657207425638289</v>
      </c>
      <c r="M10" s="600">
        <f t="shared" si="2"/>
        <v>2.7840097645680286</v>
      </c>
      <c r="N10" s="600"/>
      <c r="O10" s="423">
        <f t="shared" si="3"/>
        <v>0.23382893365094509</v>
      </c>
      <c r="P10" s="422">
        <f t="shared" ref="P10:P47" si="4">O10*$N$52</f>
        <v>1.4640592255763132</v>
      </c>
      <c r="Q10" s="424">
        <f t="shared" ref="Q10:Q47" si="5">M10*$M$7</f>
        <v>17932355.259985998</v>
      </c>
    </row>
    <row r="11" spans="1:17" x14ac:dyDescent="0.3">
      <c r="A11" s="438" t="s">
        <v>4</v>
      </c>
      <c r="B11" s="439" t="s">
        <v>31</v>
      </c>
      <c r="C11" s="440">
        <f t="shared" si="1"/>
        <v>4.8736000000000002E-2</v>
      </c>
      <c r="D11" s="440">
        <f t="shared" si="1"/>
        <v>6.6013896826326662E-2</v>
      </c>
      <c r="E11" s="440">
        <f t="shared" si="1"/>
        <v>7.6066008652666897E-2</v>
      </c>
      <c r="F11" s="440">
        <f t="shared" si="1"/>
        <v>0.108692</v>
      </c>
      <c r="G11" s="440">
        <f t="shared" si="1"/>
        <v>0.11429168914416921</v>
      </c>
      <c r="H11" s="440">
        <f t="shared" ref="H11:H15" si="6">IF(H$7 &gt; 0,(H65*H$61+H113*H$109+H161*H$157)/(SUM(H$157,H$109,H$61)),0)</f>
        <v>0.11428800000000001</v>
      </c>
      <c r="I11" s="440">
        <f t="shared" si="1"/>
        <v>0.12882863317125276</v>
      </c>
      <c r="J11" s="440">
        <f t="shared" si="1"/>
        <v>0.15915543561915765</v>
      </c>
      <c r="K11" s="440">
        <f>(K65*K$61+K113*K$109+K161*K$157)/(SUM(K$157,K$109,K$61))</f>
        <v>0.17466834412790905</v>
      </c>
      <c r="L11" s="440">
        <f t="shared" si="1"/>
        <v>0.20262882970255314</v>
      </c>
      <c r="M11" s="599">
        <f t="shared" si="2"/>
        <v>0.11221294697828502</v>
      </c>
      <c r="N11" s="599"/>
      <c r="O11" s="441">
        <f t="shared" si="3"/>
        <v>9.4247635434689843E-3</v>
      </c>
      <c r="P11" s="440">
        <f t="shared" si="4"/>
        <v>5.9010712657523598E-2</v>
      </c>
      <c r="Q11" s="442">
        <f t="shared" si="5"/>
        <v>722785.69407130009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7.33511439042831E-2</v>
      </c>
      <c r="E12" s="440">
        <f t="shared" si="1"/>
        <v>6.0946554678035579E-2</v>
      </c>
      <c r="F12" s="440">
        <f t="shared" si="1"/>
        <v>0</v>
      </c>
      <c r="G12" s="440">
        <f t="shared" si="1"/>
        <v>2.588537170272762E-2</v>
      </c>
      <c r="H12" s="440">
        <f t="shared" si="6"/>
        <v>0</v>
      </c>
      <c r="I12" s="440">
        <f t="shared" si="1"/>
        <v>0.10735770875234987</v>
      </c>
      <c r="J12" s="440">
        <f t="shared" si="1"/>
        <v>8.3126570372811279E-2</v>
      </c>
      <c r="K12" s="440">
        <f t="shared" si="1"/>
        <v>0.21829999999999999</v>
      </c>
      <c r="L12" s="440">
        <f t="shared" si="1"/>
        <v>0.12220275869277822</v>
      </c>
      <c r="M12" s="599">
        <f t="shared" si="2"/>
        <v>7.1669833383933929E-2</v>
      </c>
      <c r="N12" s="599"/>
      <c r="O12" s="441">
        <f t="shared" si="3"/>
        <v>6.01954810948964E-3</v>
      </c>
      <c r="P12" s="440">
        <f t="shared" si="4"/>
        <v>3.7689839344922926E-2</v>
      </c>
      <c r="Q12" s="442">
        <f t="shared" si="5"/>
        <v>461639.51363300002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0.20970000000000003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0.318</v>
      </c>
      <c r="H13" s="422">
        <f t="shared" si="6"/>
        <v>0.318</v>
      </c>
      <c r="I13" s="422">
        <f t="shared" si="1"/>
        <v>0.318</v>
      </c>
      <c r="J13" s="422">
        <f t="shared" si="1"/>
        <v>0.37769999999999987</v>
      </c>
      <c r="K13" s="422">
        <f t="shared" si="1"/>
        <v>0.37769999999999998</v>
      </c>
      <c r="L13" s="422">
        <f t="shared" si="1"/>
        <v>0.44583098334606924</v>
      </c>
      <c r="M13" s="600">
        <f t="shared" si="2"/>
        <v>0.31055678984553708</v>
      </c>
      <c r="N13" s="600"/>
      <c r="O13" s="423">
        <f t="shared" si="3"/>
        <v>2.6083659594818259E-2</v>
      </c>
      <c r="P13" s="422">
        <f t="shared" si="4"/>
        <v>0.16331606987350877</v>
      </c>
      <c r="Q13" s="424">
        <f t="shared" si="5"/>
        <v>2000357.4537660002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0.24334380298918876</v>
      </c>
      <c r="E14" s="440">
        <f t="shared" si="1"/>
        <v>0.36947780291875826</v>
      </c>
      <c r="F14" s="440">
        <f t="shared" si="1"/>
        <v>0.92220000000000002</v>
      </c>
      <c r="G14" s="440">
        <f t="shared" si="1"/>
        <v>0.64177647553143469</v>
      </c>
      <c r="H14" s="440">
        <f t="shared" si="6"/>
        <v>0.89100000000000013</v>
      </c>
      <c r="I14" s="440">
        <f t="shared" si="1"/>
        <v>1.2894600469428865</v>
      </c>
      <c r="J14" s="440">
        <f t="shared" si="1"/>
        <v>0.97272598674433308</v>
      </c>
      <c r="K14" s="440">
        <f t="shared" si="1"/>
        <v>0.93976241785387049</v>
      </c>
      <c r="L14" s="440">
        <f t="shared" si="1"/>
        <v>1.7490193901448297</v>
      </c>
      <c r="M14" s="599">
        <f t="shared" si="2"/>
        <v>0.68079460124940094</v>
      </c>
      <c r="N14" s="599"/>
      <c r="O14" s="441">
        <f t="shared" si="3"/>
        <v>5.7179927194029749E-2</v>
      </c>
      <c r="P14" s="440">
        <f t="shared" si="4"/>
        <v>0.35801728476925299</v>
      </c>
      <c r="Q14" s="442">
        <f t="shared" si="5"/>
        <v>4385132.1227599997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8.5766111263633673E-3</v>
      </c>
      <c r="N15" s="600"/>
      <c r="O15" s="423">
        <f t="shared" si="3"/>
        <v>7.2034942532881081E-4</v>
      </c>
      <c r="P15" s="422">
        <f t="shared" si="4"/>
        <v>4.5102811073225732E-3</v>
      </c>
      <c r="Q15" s="424">
        <f t="shared" si="5"/>
        <v>55243.64160000001</v>
      </c>
    </row>
    <row r="16" spans="1:17" ht="28.8" x14ac:dyDescent="0.3">
      <c r="A16" s="404">
        <v>5</v>
      </c>
      <c r="B16" s="408" t="s">
        <v>71</v>
      </c>
      <c r="C16" s="405">
        <f t="shared" si="1"/>
        <v>3.7462041741999994</v>
      </c>
      <c r="D16" s="405">
        <f t="shared" si="1"/>
        <v>3.6793317224455944</v>
      </c>
      <c r="E16" s="405">
        <f t="shared" si="1"/>
        <v>5.4543313600514463</v>
      </c>
      <c r="F16" s="405">
        <f t="shared" si="1"/>
        <v>5.4031897000000004</v>
      </c>
      <c r="G16" s="405">
        <f t="shared" si="1"/>
        <v>5.4385043731448519</v>
      </c>
      <c r="H16" s="405">
        <f t="shared" si="1"/>
        <v>5.3870929749000007</v>
      </c>
      <c r="I16" s="405">
        <f t="shared" si="1"/>
        <v>5.8874186730806821</v>
      </c>
      <c r="J16" s="405">
        <f t="shared" si="1"/>
        <v>5.43698854127922</v>
      </c>
      <c r="K16" s="405">
        <f t="shared" si="1"/>
        <v>5.4601079231840117</v>
      </c>
      <c r="L16" s="405">
        <f t="shared" si="1"/>
        <v>5.4558367295475936</v>
      </c>
      <c r="M16" s="603">
        <f t="shared" si="2"/>
        <v>5.1829348479426285</v>
      </c>
      <c r="N16" s="603"/>
      <c r="O16" s="406">
        <f t="shared" si="3"/>
        <v>0.43531461135690069</v>
      </c>
      <c r="P16" s="405">
        <f t="shared" si="4"/>
        <v>2.7256095421305955</v>
      </c>
      <c r="Q16" s="409">
        <f t="shared" si="5"/>
        <v>33384304.238275468</v>
      </c>
    </row>
    <row r="17" spans="1:17" x14ac:dyDescent="0.3">
      <c r="A17" s="420" t="s">
        <v>115</v>
      </c>
      <c r="B17" s="421" t="s">
        <v>114</v>
      </c>
      <c r="C17" s="422">
        <f t="shared" si="1"/>
        <v>2.0693999999999999</v>
      </c>
      <c r="D17" s="422">
        <f t="shared" si="1"/>
        <v>2.0353009947134821</v>
      </c>
      <c r="E17" s="422">
        <f t="shared" si="1"/>
        <v>2.9300672717537606</v>
      </c>
      <c r="F17" s="422">
        <f t="shared" si="1"/>
        <v>2.9</v>
      </c>
      <c r="G17" s="422">
        <f t="shared" si="1"/>
        <v>2.92239659444731</v>
      </c>
      <c r="H17" s="422">
        <f t="shared" ref="H17:H24" si="7">IF(H$7 &gt; 0,(H71*H$61+H119*H$109+H167*H$157)/(SUM(H$157,H$109,H$61)),0)</f>
        <v>2.8993000000000002</v>
      </c>
      <c r="I17" s="422">
        <f t="shared" si="1"/>
        <v>3.1722897111405488</v>
      </c>
      <c r="J17" s="422">
        <f t="shared" si="1"/>
        <v>2.9207928960653771</v>
      </c>
      <c r="K17" s="422">
        <f t="shared" si="1"/>
        <v>2.9312120079764763</v>
      </c>
      <c r="L17" s="422">
        <f t="shared" si="1"/>
        <v>2.930794795608989</v>
      </c>
      <c r="M17" s="600">
        <f t="shared" si="2"/>
        <v>2.793653150843018</v>
      </c>
      <c r="N17" s="600"/>
      <c r="O17" s="423">
        <f t="shared" si="3"/>
        <v>0.23463888150319867</v>
      </c>
      <c r="P17" s="422">
        <f t="shared" si="4"/>
        <v>1.4691305039968774</v>
      </c>
      <c r="Q17" s="424">
        <f t="shared" si="5"/>
        <v>17994470.210441001</v>
      </c>
    </row>
    <row r="18" spans="1:17" x14ac:dyDescent="0.3">
      <c r="A18" s="438" t="s">
        <v>116</v>
      </c>
      <c r="B18" s="439" t="s">
        <v>117</v>
      </c>
      <c r="C18" s="440">
        <f t="shared" si="1"/>
        <v>0.87720417419999996</v>
      </c>
      <c r="D18" s="440">
        <f t="shared" si="1"/>
        <v>0.86274984455208215</v>
      </c>
      <c r="E18" s="440">
        <f t="shared" si="1"/>
        <v>1.242035006025517</v>
      </c>
      <c r="F18" s="440">
        <f t="shared" si="1"/>
        <v>1.2292897</v>
      </c>
      <c r="G18" s="440">
        <f t="shared" si="1"/>
        <v>1.2387834596100535</v>
      </c>
      <c r="H18" s="440">
        <f t="shared" si="7"/>
        <v>1.2289929749000001</v>
      </c>
      <c r="I18" s="440">
        <f t="shared" si="1"/>
        <v>1.3447114025245006</v>
      </c>
      <c r="J18" s="440">
        <f t="shared" si="1"/>
        <v>1.2381036630918407</v>
      </c>
      <c r="K18" s="440">
        <f t="shared" si="1"/>
        <v>1.2425202516971725</v>
      </c>
      <c r="L18" s="440">
        <f t="shared" si="1"/>
        <v>1.2423433982950811</v>
      </c>
      <c r="M18" s="599">
        <f t="shared" si="2"/>
        <v>1.1842100150702994</v>
      </c>
      <c r="N18" s="599"/>
      <c r="O18" s="441">
        <f t="shared" si="3"/>
        <v>9.9461779397035405E-2</v>
      </c>
      <c r="P18" s="440">
        <f t="shared" si="4"/>
        <v>0.62275413673074842</v>
      </c>
      <c r="Q18" s="442">
        <f t="shared" si="5"/>
        <v>7627729.9609144665</v>
      </c>
    </row>
    <row r="19" spans="1:17" x14ac:dyDescent="0.3">
      <c r="A19" s="420" t="s">
        <v>8</v>
      </c>
      <c r="B19" s="421" t="s">
        <v>35</v>
      </c>
      <c r="C19" s="422">
        <f t="shared" si="1"/>
        <v>0.55230000000000001</v>
      </c>
      <c r="D19" s="422">
        <f t="shared" si="1"/>
        <v>0.5384280721338609</v>
      </c>
      <c r="E19" s="422">
        <f t="shared" si="1"/>
        <v>0.92221641714792524</v>
      </c>
      <c r="F19" s="422">
        <f t="shared" si="1"/>
        <v>0.91720000000000002</v>
      </c>
      <c r="G19" s="422">
        <f t="shared" si="1"/>
        <v>0.91834753050455709</v>
      </c>
      <c r="H19" s="422">
        <f t="shared" si="7"/>
        <v>0.90319999999999989</v>
      </c>
      <c r="I19" s="422">
        <f t="shared" si="1"/>
        <v>0.98181944190905757</v>
      </c>
      <c r="J19" s="422">
        <f t="shared" si="1"/>
        <v>0.91920871808147009</v>
      </c>
      <c r="K19" s="422">
        <f t="shared" si="1"/>
        <v>0.92597409301827738</v>
      </c>
      <c r="L19" s="422">
        <f t="shared" si="1"/>
        <v>0.92258733054522746</v>
      </c>
      <c r="M19" s="600">
        <f t="shared" si="2"/>
        <v>0.86296821714054794</v>
      </c>
      <c r="N19" s="600"/>
      <c r="O19" s="423">
        <f t="shared" si="3"/>
        <v>7.2480686151595142E-2</v>
      </c>
      <c r="P19" s="422">
        <f t="shared" si="4"/>
        <v>0.45381901879923875</v>
      </c>
      <c r="Q19" s="424">
        <f t="shared" si="5"/>
        <v>5558548.2654519994</v>
      </c>
    </row>
    <row r="20" spans="1:17" x14ac:dyDescent="0.3">
      <c r="A20" s="438" t="s">
        <v>9</v>
      </c>
      <c r="B20" s="439" t="s">
        <v>108</v>
      </c>
      <c r="C20" s="440">
        <f t="shared" si="1"/>
        <v>0.49330000000000002</v>
      </c>
      <c r="D20" s="440">
        <f t="shared" si="1"/>
        <v>0.48091309684001526</v>
      </c>
      <c r="E20" s="440">
        <f t="shared" si="1"/>
        <v>0.82370424529570951</v>
      </c>
      <c r="F20" s="440">
        <f t="shared" si="1"/>
        <v>0.81920000000000004</v>
      </c>
      <c r="G20" s="440">
        <f t="shared" si="1"/>
        <v>0.82024353724866217</v>
      </c>
      <c r="H20" s="440">
        <f t="shared" si="7"/>
        <v>0.80669999999999997</v>
      </c>
      <c r="I20" s="440">
        <f t="shared" si="1"/>
        <v>0.88108581644494632</v>
      </c>
      <c r="J20" s="440">
        <f t="shared" si="1"/>
        <v>0.82101105733506563</v>
      </c>
      <c r="K20" s="440">
        <f t="shared" si="1"/>
        <v>0.82706012499554016</v>
      </c>
      <c r="L20" s="440">
        <f t="shared" si="1"/>
        <v>0.82403601959110551</v>
      </c>
      <c r="M20" s="599">
        <f t="shared" si="2"/>
        <v>0.77086525542829365</v>
      </c>
      <c r="N20" s="599"/>
      <c r="O20" s="441">
        <f t="shared" si="3"/>
        <v>6.474495993491218E-2</v>
      </c>
      <c r="P20" s="440">
        <f t="shared" si="4"/>
        <v>0.4053837753191748</v>
      </c>
      <c r="Q20" s="442">
        <f t="shared" si="5"/>
        <v>4965294.9475430008</v>
      </c>
    </row>
    <row r="21" spans="1:17" x14ac:dyDescent="0.3">
      <c r="A21" s="420" t="s">
        <v>10</v>
      </c>
      <c r="B21" s="421" t="s">
        <v>109</v>
      </c>
      <c r="C21" s="422">
        <f t="shared" si="1"/>
        <v>5.2299999999999999E-2</v>
      </c>
      <c r="D21" s="422">
        <f t="shared" si="1"/>
        <v>5.1026893053031902E-2</v>
      </c>
      <c r="E21" s="422">
        <f t="shared" si="1"/>
        <v>8.7373400587825945E-2</v>
      </c>
      <c r="F21" s="422">
        <f t="shared" si="1"/>
        <v>8.6900000000000005E-2</v>
      </c>
      <c r="G21" s="422">
        <f t="shared" si="1"/>
        <v>8.7012243336301115E-2</v>
      </c>
      <c r="H21" s="422">
        <f t="shared" si="7"/>
        <v>8.5599999999999996E-2</v>
      </c>
      <c r="I21" s="422">
        <f t="shared" si="1"/>
        <v>8.9379422281097409E-2</v>
      </c>
      <c r="J21" s="422">
        <f t="shared" si="1"/>
        <v>8.7091791536262425E-2</v>
      </c>
      <c r="K21" s="422">
        <f t="shared" si="1"/>
        <v>8.7722571220463508E-2</v>
      </c>
      <c r="L21" s="422">
        <f t="shared" si="1"/>
        <v>8.7408023031916832E-2</v>
      </c>
      <c r="M21" s="600">
        <f t="shared" si="2"/>
        <v>8.1691407140123545E-2</v>
      </c>
      <c r="N21" s="600"/>
      <c r="O21" s="423">
        <f t="shared" si="3"/>
        <v>6.8612599219759407E-3</v>
      </c>
      <c r="P21" s="422">
        <f t="shared" si="4"/>
        <v>4.295999956464451E-2</v>
      </c>
      <c r="Q21" s="424">
        <f t="shared" si="5"/>
        <v>526190.44414600008</v>
      </c>
    </row>
    <row r="22" spans="1:17" x14ac:dyDescent="0.3">
      <c r="A22" s="438" t="s">
        <v>11</v>
      </c>
      <c r="B22" s="439" t="s">
        <v>110</v>
      </c>
      <c r="C22" s="440">
        <f t="shared" si="1"/>
        <v>6.7000000000000011E-3</v>
      </c>
      <c r="D22" s="440">
        <f t="shared" si="1"/>
        <v>6.4880822408137926E-3</v>
      </c>
      <c r="E22" s="440">
        <f t="shared" si="1"/>
        <v>1.1138771264389705E-2</v>
      </c>
      <c r="F22" s="440">
        <f t="shared" si="1"/>
        <v>1.11E-2</v>
      </c>
      <c r="G22" s="440">
        <f t="shared" si="1"/>
        <v>1.109174991959397E-2</v>
      </c>
      <c r="H22" s="440">
        <f t="shared" si="7"/>
        <v>1.09E-2</v>
      </c>
      <c r="I22" s="440">
        <f t="shared" si="1"/>
        <v>1.1354203183013915E-2</v>
      </c>
      <c r="J22" s="440">
        <f t="shared" si="1"/>
        <v>1.1105869210142012E-2</v>
      </c>
      <c r="K22" s="440">
        <f t="shared" si="1"/>
        <v>1.1191396802273722E-2</v>
      </c>
      <c r="L22" s="440">
        <f t="shared" si="1"/>
        <v>1.1143287922205149E-2</v>
      </c>
      <c r="M22" s="599">
        <f t="shared" si="2"/>
        <v>1.0411554572131025E-2</v>
      </c>
      <c r="N22" s="599"/>
      <c r="O22" s="441">
        <f t="shared" si="3"/>
        <v>8.7446629470703879E-4</v>
      </c>
      <c r="P22" s="440">
        <f t="shared" si="4"/>
        <v>5.4752439154195356E-3</v>
      </c>
      <c r="Q22" s="442">
        <f t="shared" si="5"/>
        <v>67062.873762999996</v>
      </c>
    </row>
    <row r="23" spans="1:17" x14ac:dyDescent="0.3">
      <c r="A23" s="425" t="s">
        <v>14</v>
      </c>
      <c r="B23" s="421" t="s">
        <v>118</v>
      </c>
      <c r="C23" s="422">
        <f t="shared" si="1"/>
        <v>0.18529999999999996</v>
      </c>
      <c r="D23" s="422">
        <f t="shared" si="1"/>
        <v>0.18186622206766978</v>
      </c>
      <c r="E23" s="422">
        <f t="shared" si="1"/>
        <v>0.27222711564707214</v>
      </c>
      <c r="F23" s="422">
        <f t="shared" si="1"/>
        <v>0.26979999999999998</v>
      </c>
      <c r="G23" s="422">
        <f t="shared" si="1"/>
        <v>0.27141331314716999</v>
      </c>
      <c r="H23" s="422">
        <f t="shared" si="7"/>
        <v>0.26869999999999999</v>
      </c>
      <c r="I23" s="422">
        <f t="shared" si="1"/>
        <v>0.29359811750657655</v>
      </c>
      <c r="J23" s="422">
        <f t="shared" si="1"/>
        <v>0.27136869735917452</v>
      </c>
      <c r="K23" s="422">
        <f t="shared" si="1"/>
        <v>0.27258760246934849</v>
      </c>
      <c r="L23" s="422">
        <f t="shared" si="1"/>
        <v>0.272304598947962</v>
      </c>
      <c r="M23" s="600">
        <f t="shared" si="2"/>
        <v>0.25840199253400564</v>
      </c>
      <c r="N23" s="600"/>
      <c r="O23" s="423">
        <f t="shared" si="3"/>
        <v>2.170317903927365E-2</v>
      </c>
      <c r="P23" s="422">
        <f t="shared" si="4"/>
        <v>0.1358888269328368</v>
      </c>
      <c r="Q23" s="424">
        <f t="shared" si="5"/>
        <v>1664418.1313519997</v>
      </c>
    </row>
    <row r="24" spans="1:17" x14ac:dyDescent="0.3">
      <c r="A24" s="443"/>
      <c r="B24" s="439" t="s">
        <v>117</v>
      </c>
      <c r="C24" s="440">
        <f t="shared" si="1"/>
        <v>6.2000000000000006E-2</v>
      </c>
      <c r="D24" s="440">
        <f t="shared" si="1"/>
        <v>6.0986588978499387E-2</v>
      </c>
      <c r="E24" s="440">
        <f t="shared" si="1"/>
        <v>8.7785549477171501E-2</v>
      </c>
      <c r="F24" s="440">
        <f t="shared" si="1"/>
        <v>8.6900000000000005E-2</v>
      </c>
      <c r="G24" s="440">
        <f t="shared" si="1"/>
        <v>8.756347543576129E-2</v>
      </c>
      <c r="H24" s="440">
        <f t="shared" si="7"/>
        <v>8.6900000000000005E-2</v>
      </c>
      <c r="I24" s="440">
        <f t="shared" si="1"/>
        <v>9.4999999999999987E-2</v>
      </c>
      <c r="J24" s="440">
        <f t="shared" si="1"/>
        <v>8.7514566681357403E-2</v>
      </c>
      <c r="K24" s="440">
        <f t="shared" si="1"/>
        <v>8.7813968022737221E-2</v>
      </c>
      <c r="L24" s="440">
        <f t="shared" si="1"/>
        <v>8.7806606150333463E-2</v>
      </c>
      <c r="M24" s="599">
        <f t="shared" si="2"/>
        <v>8.370147235475707E-2</v>
      </c>
      <c r="N24" s="599"/>
      <c r="O24" s="441">
        <f t="shared" si="3"/>
        <v>7.0300852657978015E-3</v>
      </c>
      <c r="P24" s="440">
        <f t="shared" si="4"/>
        <v>4.4017055670893784E-2</v>
      </c>
      <c r="Q24" s="442">
        <f t="shared" si="5"/>
        <v>539137.67011599999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0.41570000000000007</v>
      </c>
      <c r="D25" s="405">
        <f t="shared" si="8"/>
        <v>0.43327145290747371</v>
      </c>
      <c r="E25" s="405">
        <f t="shared" si="8"/>
        <v>0.52590732676373642</v>
      </c>
      <c r="F25" s="405">
        <f t="shared" si="8"/>
        <v>0.52690000000000003</v>
      </c>
      <c r="G25" s="405">
        <f t="shared" si="8"/>
        <v>0.52872985887596258</v>
      </c>
      <c r="H25" s="405">
        <f t="shared" si="8"/>
        <v>0.54069999999999996</v>
      </c>
      <c r="I25" s="405">
        <f t="shared" si="8"/>
        <v>1.1986599803720397</v>
      </c>
      <c r="J25" s="405">
        <f t="shared" si="8"/>
        <v>0.52766270119478009</v>
      </c>
      <c r="K25" s="405">
        <f t="shared" si="8"/>
        <v>0.52233015988631393</v>
      </c>
      <c r="L25" s="405">
        <f t="shared" si="8"/>
        <v>0.52563568505347835</v>
      </c>
      <c r="M25" s="603">
        <f t="shared" si="2"/>
        <v>0.52566711786613785</v>
      </c>
      <c r="N25" s="603"/>
      <c r="O25" s="406">
        <f t="shared" si="3"/>
        <v>4.4150772454304425E-2</v>
      </c>
      <c r="P25" s="405">
        <f t="shared" si="4"/>
        <v>0.2764386114189667</v>
      </c>
      <c r="Q25" s="407">
        <f t="shared" si="5"/>
        <v>3385925.4468279998</v>
      </c>
    </row>
    <row r="26" spans="1:17" x14ac:dyDescent="0.3">
      <c r="A26" s="420" t="s">
        <v>15</v>
      </c>
      <c r="B26" s="421" t="s">
        <v>43</v>
      </c>
      <c r="C26" s="422">
        <f t="shared" si="8"/>
        <v>0.2127</v>
      </c>
      <c r="D26" s="422">
        <f t="shared" si="8"/>
        <v>0.20891885497427187</v>
      </c>
      <c r="E26" s="422">
        <f t="shared" si="8"/>
        <v>0.30971967406898532</v>
      </c>
      <c r="F26" s="422">
        <f t="shared" si="8"/>
        <v>0.30680000000000002</v>
      </c>
      <c r="G26" s="422">
        <f t="shared" si="8"/>
        <v>0.30881964848903287</v>
      </c>
      <c r="H26" s="422">
        <f t="shared" ref="H26:H29" si="9">IF(H$7 &gt; 0,(H80*H$61+H128*H$109+H176*H$157)/(SUM(H$157,H$109,H$61)),0)</f>
        <v>0.30590000000000001</v>
      </c>
      <c r="I26" s="422">
        <f t="shared" si="8"/>
        <v>0.33434391432356259</v>
      </c>
      <c r="J26" s="422">
        <f t="shared" si="8"/>
        <v>0.30873156815784697</v>
      </c>
      <c r="K26" s="422">
        <f t="shared" si="8"/>
        <v>0.3100445864807172</v>
      </c>
      <c r="L26" s="422">
        <f t="shared" si="8"/>
        <v>0.30980527471595692</v>
      </c>
      <c r="M26" s="600">
        <f>(N80*$N$61+N128*$N$109+N176*$N$157)/$M$7</f>
        <v>0.2943069917315384</v>
      </c>
      <c r="N26" s="600"/>
      <c r="O26" s="423">
        <f t="shared" si="3"/>
        <v>2.4718839322491012E-2</v>
      </c>
      <c r="P26" s="422">
        <f t="shared" si="4"/>
        <v>0.15477060169831228</v>
      </c>
      <c r="Q26" s="424">
        <f t="shared" si="5"/>
        <v>1895689.303391</v>
      </c>
    </row>
    <row r="27" spans="1:17" x14ac:dyDescent="0.3">
      <c r="A27" s="438" t="s">
        <v>16</v>
      </c>
      <c r="B27" s="439" t="s">
        <v>80</v>
      </c>
      <c r="C27" s="440">
        <f t="shared" si="8"/>
        <v>0.20300000000000001</v>
      </c>
      <c r="D27" s="440">
        <f t="shared" si="8"/>
        <v>0.22435259793320184</v>
      </c>
      <c r="E27" s="440">
        <f t="shared" si="8"/>
        <v>0.21618765269475107</v>
      </c>
      <c r="F27" s="440">
        <f t="shared" si="8"/>
        <v>0.22009999999999999</v>
      </c>
      <c r="G27" s="440">
        <f t="shared" si="8"/>
        <v>0.21991021038692979</v>
      </c>
      <c r="H27" s="440">
        <f t="shared" si="9"/>
        <v>0.23480000000000001</v>
      </c>
      <c r="I27" s="440">
        <f t="shared" si="8"/>
        <v>0.23081606604847715</v>
      </c>
      <c r="J27" s="440">
        <f t="shared" si="8"/>
        <v>0.21893113303693315</v>
      </c>
      <c r="K27" s="440">
        <f t="shared" si="8"/>
        <v>0.21228557340559673</v>
      </c>
      <c r="L27" s="440">
        <f t="shared" si="8"/>
        <v>0.21583041033752143</v>
      </c>
      <c r="M27" s="599">
        <f>(N81*$N$61+N129*$N$109+N177*$N$157)/$M$7</f>
        <v>0.21878308180924949</v>
      </c>
      <c r="N27" s="599"/>
      <c r="O27" s="441">
        <f t="shared" si="3"/>
        <v>1.837558738888332E-2</v>
      </c>
      <c r="P27" s="440">
        <f t="shared" si="4"/>
        <v>0.11505397480980065</v>
      </c>
      <c r="Q27" s="442">
        <f t="shared" si="5"/>
        <v>1409224.9236369999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1.2577044325349982E-2</v>
      </c>
      <c r="N28" s="600"/>
      <c r="O28" s="423">
        <f t="shared" si="3"/>
        <v>1.0563457429300961E-3</v>
      </c>
      <c r="P28" s="422">
        <f t="shared" si="4"/>
        <v>6.6140349108538173E-3</v>
      </c>
      <c r="Q28" s="424">
        <f t="shared" si="5"/>
        <v>81011.219799999992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1.2577044325349982E-2</v>
      </c>
      <c r="N29" s="599"/>
      <c r="O29" s="441">
        <f t="shared" si="3"/>
        <v>1.0563457429300961E-3</v>
      </c>
      <c r="P29" s="440">
        <f t="shared" si="4"/>
        <v>6.6140349108538173E-3</v>
      </c>
      <c r="Q29" s="442">
        <f t="shared" si="5"/>
        <v>81011.219799999992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0.23330000000000001</v>
      </c>
      <c r="D30" s="405">
        <f t="shared" si="10"/>
        <v>0.2911863250073517</v>
      </c>
      <c r="E30" s="405">
        <f t="shared" si="10"/>
        <v>0.44527303244868655</v>
      </c>
      <c r="F30" s="405">
        <f t="shared" si="10"/>
        <v>1.0032000000000001</v>
      </c>
      <c r="G30" s="405">
        <f t="shared" si="10"/>
        <v>0.84022797239588232</v>
      </c>
      <c r="H30" s="405">
        <f t="shared" si="10"/>
        <v>0.97640000000000005</v>
      </c>
      <c r="I30" s="405">
        <f t="shared" si="10"/>
        <v>1.4284626761198884</v>
      </c>
      <c r="J30" s="405">
        <f t="shared" si="10"/>
        <v>1.0607660082726844</v>
      </c>
      <c r="K30" s="405">
        <f t="shared" si="10"/>
        <v>1.0225672267186714</v>
      </c>
      <c r="L30" s="405">
        <f t="shared" si="10"/>
        <v>2.0113333305303156</v>
      </c>
      <c r="M30" s="603">
        <f t="shared" ref="M30" si="11">(N84*$N$61+N132*$N$109+N180*$N$157)/$M$7</f>
        <v>0.7964588700708527</v>
      </c>
      <c r="N30" s="603"/>
      <c r="O30" s="406">
        <f t="shared" si="3"/>
        <v>6.6894567201491353E-2</v>
      </c>
      <c r="P30" s="405">
        <f t="shared" si="4"/>
        <v>0.41884298372791312</v>
      </c>
      <c r="Q30" s="407">
        <f t="shared" si="5"/>
        <v>5130148.4606299996</v>
      </c>
    </row>
    <row r="31" spans="1:17" x14ac:dyDescent="0.3">
      <c r="A31" s="420" t="s">
        <v>17</v>
      </c>
      <c r="B31" s="421" t="s">
        <v>46</v>
      </c>
      <c r="C31" s="422">
        <f t="shared" si="10"/>
        <v>0.22040000000000001</v>
      </c>
      <c r="D31" s="422">
        <f t="shared" si="10"/>
        <v>0.27673733041175469</v>
      </c>
      <c r="E31" s="422">
        <f t="shared" si="10"/>
        <v>0.42214124143637122</v>
      </c>
      <c r="F31" s="422">
        <f t="shared" si="10"/>
        <v>0.94820000000000004</v>
      </c>
      <c r="G31" s="422">
        <f t="shared" si="10"/>
        <v>0.79717193810529707</v>
      </c>
      <c r="H31" s="422">
        <f t="shared" ref="H31:H32" si="12">IF(H$7 &gt; 0,(H85*H$61+H133*H$109+H181*H$157)/(SUM(H$157,H$109,H$61)),0)</f>
        <v>0.9335</v>
      </c>
      <c r="I31" s="422">
        <f t="shared" si="10"/>
        <v>1.3434506344757693</v>
      </c>
      <c r="J31" s="422">
        <f t="shared" si="10"/>
        <v>1.005971579992885</v>
      </c>
      <c r="K31" s="422">
        <f t="shared" si="10"/>
        <v>0.96649090985955477</v>
      </c>
      <c r="L31" s="422">
        <f t="shared" si="10"/>
        <v>1.9055284379847688</v>
      </c>
      <c r="M31" s="600">
        <f>(N85*$N$61+N133*$N$109+N181*$N$157)/$M$7</f>
        <v>0.75494305482230895</v>
      </c>
      <c r="N31" s="600"/>
      <c r="O31" s="423">
        <f t="shared" si="3"/>
        <v>6.3407654571814256E-2</v>
      </c>
      <c r="P31" s="422">
        <f t="shared" si="4"/>
        <v>0.39701058461225014</v>
      </c>
      <c r="Q31" s="424">
        <f t="shared" si="5"/>
        <v>4862736.9172440004</v>
      </c>
    </row>
    <row r="32" spans="1:17" x14ac:dyDescent="0.3">
      <c r="A32" s="438" t="s">
        <v>18</v>
      </c>
      <c r="B32" s="439" t="s">
        <v>48</v>
      </c>
      <c r="C32" s="440">
        <f t="shared" si="10"/>
        <v>1.29E-2</v>
      </c>
      <c r="D32" s="440">
        <f t="shared" si="10"/>
        <v>1.4448994595596969E-2</v>
      </c>
      <c r="E32" s="440">
        <f t="shared" si="10"/>
        <v>2.3131791012315349E-2</v>
      </c>
      <c r="F32" s="440">
        <f t="shared" si="10"/>
        <v>5.5E-2</v>
      </c>
      <c r="G32" s="440">
        <f t="shared" si="10"/>
        <v>4.3056034290585195E-2</v>
      </c>
      <c r="H32" s="440">
        <f t="shared" si="12"/>
        <v>4.2900000000000001E-2</v>
      </c>
      <c r="I32" s="440">
        <f t="shared" si="10"/>
        <v>8.5012041644119282E-2</v>
      </c>
      <c r="J32" s="440">
        <f t="shared" si="10"/>
        <v>5.4794428279799384E-2</v>
      </c>
      <c r="K32" s="440">
        <f t="shared" si="10"/>
        <v>5.6076316859116793E-2</v>
      </c>
      <c r="L32" s="440">
        <f t="shared" si="10"/>
        <v>0.10580489254554698</v>
      </c>
      <c r="M32" s="599">
        <f>(N86*$N$61+N134*$N$109+N182*$N$157)/$M$7</f>
        <v>4.151581524854378E-2</v>
      </c>
      <c r="N32" s="599"/>
      <c r="O32" s="441">
        <f t="shared" si="3"/>
        <v>3.4869126296771034E-3</v>
      </c>
      <c r="P32" s="440">
        <f t="shared" si="4"/>
        <v>2.1832399115663044E-2</v>
      </c>
      <c r="Q32" s="442">
        <f t="shared" si="5"/>
        <v>267411.54338599998</v>
      </c>
    </row>
    <row r="33" spans="1:17" x14ac:dyDescent="0.3">
      <c r="A33" s="404">
        <v>8</v>
      </c>
      <c r="B33" s="398" t="s">
        <v>49</v>
      </c>
      <c r="C33" s="405">
        <f t="shared" si="10"/>
        <v>0.53590000000000004</v>
      </c>
      <c r="D33" s="405">
        <f t="shared" si="10"/>
        <v>0.46646499589847845</v>
      </c>
      <c r="E33" s="405">
        <f t="shared" si="10"/>
        <v>0.73520032163083648</v>
      </c>
      <c r="F33" s="405">
        <f t="shared" si="10"/>
        <v>1.4426999999999999</v>
      </c>
      <c r="G33" s="405">
        <f t="shared" si="10"/>
        <v>1.3199228664413389</v>
      </c>
      <c r="H33" s="405">
        <f t="shared" si="10"/>
        <v>1.0477000000000001</v>
      </c>
      <c r="I33" s="405">
        <f t="shared" si="10"/>
        <v>1.9751815991939243</v>
      </c>
      <c r="J33" s="405">
        <f t="shared" si="10"/>
        <v>1.8116492097280064</v>
      </c>
      <c r="K33" s="405">
        <f t="shared" si="10"/>
        <v>1.6291562049030179</v>
      </c>
      <c r="L33" s="405">
        <f t="shared" si="10"/>
        <v>3.7195610430822161</v>
      </c>
      <c r="M33" s="603">
        <f>SUM(M34:N37)</f>
        <v>1.3407338372988771</v>
      </c>
      <c r="N33" s="603"/>
      <c r="O33" s="406">
        <f t="shared" si="3"/>
        <v>0.11260821261306878</v>
      </c>
      <c r="P33" s="405">
        <f t="shared" si="4"/>
        <v>0.70506711884479378</v>
      </c>
      <c r="Q33" s="407">
        <f t="shared" si="5"/>
        <v>8635930.7303860001</v>
      </c>
    </row>
    <row r="34" spans="1:17" x14ac:dyDescent="0.3">
      <c r="A34" s="420" t="s">
        <v>19</v>
      </c>
      <c r="B34" s="421" t="s">
        <v>46</v>
      </c>
      <c r="C34" s="422">
        <f t="shared" si="10"/>
        <v>0.27100000000000002</v>
      </c>
      <c r="D34" s="422">
        <f t="shared" si="10"/>
        <v>0.23592135360359431</v>
      </c>
      <c r="E34" s="422">
        <f t="shared" si="10"/>
        <v>0.37178803362887769</v>
      </c>
      <c r="F34" s="422">
        <f t="shared" si="10"/>
        <v>0.72960000000000003</v>
      </c>
      <c r="G34" s="422">
        <f t="shared" si="10"/>
        <v>0.66748790535964664</v>
      </c>
      <c r="H34" s="422">
        <f t="shared" ref="H34:H37" si="13">IF(H$7 &gt; 0,(H88*H$61+H136*H$109+H184*H$157)/(SUM(H$157,H$109,H$61)),0)</f>
        <v>0.53</v>
      </c>
      <c r="I34" s="422">
        <f t="shared" si="10"/>
        <v>0.99902116312477129</v>
      </c>
      <c r="J34" s="422">
        <f t="shared" si="10"/>
        <v>0.91617789568660601</v>
      </c>
      <c r="K34" s="422">
        <f t="shared" si="10"/>
        <v>0.82374799125946729</v>
      </c>
      <c r="L34" s="422">
        <f t="shared" si="10"/>
        <v>1.8809154682806046</v>
      </c>
      <c r="M34" s="600">
        <f t="shared" ref="M34:M47" si="14">(N88*$N$61+N136*$N$109+N184*$N$157)/$M$7</f>
        <v>0.67801199456674899</v>
      </c>
      <c r="N34" s="600"/>
      <c r="O34" s="423">
        <f t="shared" si="3"/>
        <v>5.6946216105205512E-2</v>
      </c>
      <c r="P34" s="422">
        <f t="shared" si="4"/>
        <v>0.3565539633984966</v>
      </c>
      <c r="Q34" s="424">
        <f t="shared" si="5"/>
        <v>4367208.8050269997</v>
      </c>
    </row>
    <row r="35" spans="1:17" x14ac:dyDescent="0.3">
      <c r="A35" s="438" t="s">
        <v>19</v>
      </c>
      <c r="B35" s="439" t="s">
        <v>47</v>
      </c>
      <c r="C35" s="440">
        <f t="shared" si="10"/>
        <v>0.13900000000000001</v>
      </c>
      <c r="D35" s="440">
        <f t="shared" si="10"/>
        <v>0.12093082883906341</v>
      </c>
      <c r="E35" s="440">
        <f t="shared" si="10"/>
        <v>0.19061393749759759</v>
      </c>
      <c r="F35" s="440">
        <f t="shared" si="10"/>
        <v>0.37409999999999999</v>
      </c>
      <c r="G35" s="440">
        <f t="shared" si="10"/>
        <v>0.34226274014811209</v>
      </c>
      <c r="H35" s="440">
        <f t="shared" si="13"/>
        <v>0.27150000000000002</v>
      </c>
      <c r="I35" s="440">
        <f t="shared" si="10"/>
        <v>0.51196196100526437</v>
      </c>
      <c r="J35" s="440">
        <f t="shared" si="10"/>
        <v>0.4697083789937963</v>
      </c>
      <c r="K35" s="440">
        <f t="shared" si="10"/>
        <v>0.42252237644337587</v>
      </c>
      <c r="L35" s="440">
        <f t="shared" si="10"/>
        <v>0.96454946835399369</v>
      </c>
      <c r="M35" s="599">
        <f t="shared" si="14"/>
        <v>0.34763739899076551</v>
      </c>
      <c r="N35" s="599"/>
      <c r="O35" s="441">
        <f t="shared" si="3"/>
        <v>2.9198059337917429E-2</v>
      </c>
      <c r="P35" s="440">
        <f t="shared" si="4"/>
        <v>0.18281607615940071</v>
      </c>
      <c r="Q35" s="442">
        <f t="shared" si="5"/>
        <v>2239200.961038</v>
      </c>
    </row>
    <row r="36" spans="1:17" x14ac:dyDescent="0.3">
      <c r="A36" s="420" t="s">
        <v>20</v>
      </c>
      <c r="B36" s="421" t="s">
        <v>50</v>
      </c>
      <c r="C36" s="422">
        <f t="shared" si="10"/>
        <v>8.3199999999999996E-2</v>
      </c>
      <c r="D36" s="422">
        <f t="shared" si="10"/>
        <v>7.244359519843635E-2</v>
      </c>
      <c r="E36" s="422">
        <f t="shared" si="10"/>
        <v>0.11422012137159196</v>
      </c>
      <c r="F36" s="422">
        <f t="shared" si="10"/>
        <v>0.22409999999999999</v>
      </c>
      <c r="G36" s="422">
        <f t="shared" si="10"/>
        <v>0.20505554174501184</v>
      </c>
      <c r="H36" s="422">
        <f t="shared" si="13"/>
        <v>0.1628</v>
      </c>
      <c r="I36" s="422">
        <f t="shared" si="10"/>
        <v>0.30689961087373363</v>
      </c>
      <c r="J36" s="422">
        <f t="shared" si="10"/>
        <v>0.28145368450296043</v>
      </c>
      <c r="K36" s="422">
        <f t="shared" si="10"/>
        <v>0.25310202906375179</v>
      </c>
      <c r="L36" s="422">
        <f t="shared" si="10"/>
        <v>0.57779813392995905</v>
      </c>
      <c r="M36" s="600">
        <f t="shared" si="14"/>
        <v>0.20828303779755394</v>
      </c>
      <c r="N36" s="600"/>
      <c r="O36" s="423">
        <f t="shared" si="3"/>
        <v>1.7493688867624466E-2</v>
      </c>
      <c r="P36" s="422">
        <f t="shared" si="4"/>
        <v>0.10953219593534134</v>
      </c>
      <c r="Q36" s="424">
        <f t="shared" si="5"/>
        <v>1341592.0719639999</v>
      </c>
    </row>
    <row r="37" spans="1:17" x14ac:dyDescent="0.3">
      <c r="A37" s="438" t="s">
        <v>20</v>
      </c>
      <c r="B37" s="439" t="s">
        <v>47</v>
      </c>
      <c r="C37" s="440">
        <f t="shared" si="10"/>
        <v>4.2700000000000002E-2</v>
      </c>
      <c r="D37" s="440">
        <f t="shared" si="10"/>
        <v>3.7169218257384347E-2</v>
      </c>
      <c r="E37" s="440">
        <f t="shared" si="10"/>
        <v>5.8578229132769263E-2</v>
      </c>
      <c r="F37" s="440">
        <f t="shared" si="10"/>
        <v>0.1149</v>
      </c>
      <c r="G37" s="440">
        <f t="shared" si="10"/>
        <v>0.10511667918856836</v>
      </c>
      <c r="H37" s="440">
        <f t="shared" si="13"/>
        <v>8.3400000000000002E-2</v>
      </c>
      <c r="I37" s="440">
        <f t="shared" si="10"/>
        <v>0.15729886419015504</v>
      </c>
      <c r="J37" s="440">
        <f t="shared" si="10"/>
        <v>0.14430925054464361</v>
      </c>
      <c r="K37" s="440">
        <f t="shared" si="10"/>
        <v>0.12978380813642337</v>
      </c>
      <c r="L37" s="440">
        <f t="shared" si="10"/>
        <v>0.2962979725176591</v>
      </c>
      <c r="M37" s="599">
        <f t="shared" si="14"/>
        <v>0.1068014059438086</v>
      </c>
      <c r="N37" s="599"/>
      <c r="O37" s="441">
        <f t="shared" si="3"/>
        <v>8.9702483023213694E-3</v>
      </c>
      <c r="P37" s="440">
        <f t="shared" si="4"/>
        <v>5.6164883351555166E-2</v>
      </c>
      <c r="Q37" s="442">
        <f t="shared" si="5"/>
        <v>687928.89235699992</v>
      </c>
    </row>
    <row r="38" spans="1:17" x14ac:dyDescent="0.3">
      <c r="A38" s="404">
        <v>9</v>
      </c>
      <c r="B38" s="398" t="s">
        <v>51</v>
      </c>
      <c r="C38" s="405">
        <f t="shared" si="10"/>
        <v>0.50398878353884558</v>
      </c>
      <c r="D38" s="405">
        <f t="shared" si="10"/>
        <v>0.60088638016333185</v>
      </c>
      <c r="E38" s="405">
        <f t="shared" si="10"/>
        <v>0.80307435024108009</v>
      </c>
      <c r="F38" s="405">
        <f t="shared" si="10"/>
        <v>0.88481623165560008</v>
      </c>
      <c r="G38" s="405">
        <f t="shared" si="10"/>
        <v>0.90611892554776186</v>
      </c>
      <c r="H38" s="405">
        <f t="shared" si="10"/>
        <v>0.95828089477279343</v>
      </c>
      <c r="I38" s="405">
        <f t="shared" si="10"/>
        <v>1.2685776732226084</v>
      </c>
      <c r="J38" s="405">
        <f t="shared" si="10"/>
        <v>1.1155673614060739</v>
      </c>
      <c r="K38" s="405">
        <f t="shared" si="10"/>
        <v>1.2514609432489106</v>
      </c>
      <c r="L38" s="405">
        <f t="shared" si="10"/>
        <v>1.43222754341642</v>
      </c>
      <c r="M38" s="603">
        <f t="shared" si="14"/>
        <v>0.93028781385770065</v>
      </c>
      <c r="N38" s="603"/>
      <c r="O38" s="406">
        <f t="shared" si="3"/>
        <v>7.8134857956062898E-2</v>
      </c>
      <c r="P38" s="405">
        <f t="shared" si="4"/>
        <v>0.48922114916896353</v>
      </c>
      <c r="Q38" s="407">
        <f t="shared" si="5"/>
        <v>5992167.0478481455</v>
      </c>
    </row>
    <row r="39" spans="1:17" x14ac:dyDescent="0.3">
      <c r="A39" s="444"/>
      <c r="B39" s="445" t="s">
        <v>157</v>
      </c>
      <c r="C39" s="500">
        <f t="shared" si="10"/>
        <v>-0.63039999999999996</v>
      </c>
      <c r="D39" s="500">
        <f t="shared" si="10"/>
        <v>-4.9410109824198335E-2</v>
      </c>
      <c r="E39" s="500">
        <f t="shared" si="10"/>
        <v>-0.40127139619465158</v>
      </c>
      <c r="F39" s="500">
        <f t="shared" si="10"/>
        <v>-2.0518999999999998</v>
      </c>
      <c r="G39" s="500">
        <f t="shared" si="10"/>
        <v>-1.4329295433714933</v>
      </c>
      <c r="H39" s="500">
        <f t="shared" ref="H39:H46" si="15">IF(H$7 &gt; 0,(H93*H$61+H141*H$109+H189*H$157)/(SUM(H$157,H$109,H$61)),0)</f>
        <v>-0.86750000000000005</v>
      </c>
      <c r="I39" s="500">
        <f t="shared" si="10"/>
        <v>0</v>
      </c>
      <c r="J39" s="500">
        <f t="shared" si="10"/>
        <v>-1.2948295094623299</v>
      </c>
      <c r="K39" s="500">
        <f t="shared" si="10"/>
        <v>0</v>
      </c>
      <c r="L39" s="500">
        <f t="shared" si="10"/>
        <v>-2.4615027011977788</v>
      </c>
      <c r="M39" s="596">
        <f t="shared" si="14"/>
        <v>-0.87780135544900129</v>
      </c>
      <c r="N39" s="596"/>
      <c r="O39" s="429">
        <f t="shared" si="3"/>
        <v>-7.3726521190503769E-2</v>
      </c>
      <c r="P39" s="430">
        <f t="shared" si="4"/>
        <v>-0.46161949179366807</v>
      </c>
      <c r="Q39" s="431">
        <f t="shared" si="5"/>
        <v>-5654091.4309799997</v>
      </c>
    </row>
    <row r="40" spans="1:17" x14ac:dyDescent="0.3">
      <c r="A40" s="432"/>
      <c r="B40" s="433" t="s">
        <v>52</v>
      </c>
      <c r="C40" s="434">
        <f t="shared" ref="C40:K40" si="16">SUM(C33,C30,C25,C16,C9)</f>
        <v>6.5549401741999995</v>
      </c>
      <c r="D40" s="434">
        <f t="shared" si="16"/>
        <v>7.1130107606368629</v>
      </c>
      <c r="E40" s="434">
        <f t="shared" si="16"/>
        <v>9.8416526234608384</v>
      </c>
      <c r="F40" s="434">
        <f t="shared" si="16"/>
        <v>12.4531817</v>
      </c>
      <c r="G40" s="434">
        <f t="shared" si="16"/>
        <v>12.084630835840597</v>
      </c>
      <c r="H40" s="434">
        <f t="shared" si="15"/>
        <v>11.264880974900002</v>
      </c>
      <c r="I40" s="434">
        <f t="shared" si="16"/>
        <v>14.91251320382057</v>
      </c>
      <c r="J40" s="434">
        <f t="shared" si="16"/>
        <v>14.408660343689935</v>
      </c>
      <c r="K40" s="434">
        <f t="shared" si="16"/>
        <v>14.711300879871521</v>
      </c>
      <c r="L40" s="434">
        <f>SUM(L33,L30,L25,L16,L9)</f>
        <v>19.297769492663662</v>
      </c>
      <c r="M40" s="597">
        <f t="shared" si="14"/>
        <v>10.935813864881043</v>
      </c>
      <c r="N40" s="597"/>
      <c r="O40" s="435">
        <f t="shared" si="3"/>
        <v>0.91849882395334193</v>
      </c>
      <c r="P40" s="436">
        <f t="shared" si="4"/>
        <v>5.7509421776574445</v>
      </c>
      <c r="Q40" s="437">
        <f t="shared" si="5"/>
        <v>70439731.130955756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0.12342594544910858</v>
      </c>
      <c r="D41" s="427">
        <f t="shared" si="17"/>
        <v>0.14715599235838023</v>
      </c>
      <c r="E41" s="427">
        <f t="shared" si="17"/>
        <v>0.1966714621076365</v>
      </c>
      <c r="F41" s="427">
        <f t="shared" si="17"/>
        <v>0.21668990165610003</v>
      </c>
      <c r="G41" s="427">
        <f t="shared" si="17"/>
        <v>0.22190689302600888</v>
      </c>
      <c r="H41" s="427">
        <f t="shared" si="15"/>
        <v>0.23468126535009179</v>
      </c>
      <c r="I41" s="427">
        <f t="shared" si="17"/>
        <v>0.31067238757519394</v>
      </c>
      <c r="J41" s="427">
        <f t="shared" si="17"/>
        <v>0.27320043776946368</v>
      </c>
      <c r="K41" s="427">
        <f t="shared" si="17"/>
        <v>0.3064805312303634</v>
      </c>
      <c r="L41" s="427">
        <f t="shared" si="17"/>
        <v>0.35074994606660881</v>
      </c>
      <c r="M41" s="598">
        <f t="shared" si="14"/>
        <v>0.2278258102470668</v>
      </c>
      <c r="N41" s="598"/>
      <c r="O41" s="428">
        <f t="shared" si="3"/>
        <v>1.9135085999419977E-2</v>
      </c>
      <c r="P41" s="427">
        <f t="shared" si="4"/>
        <v>0.11980937838713757</v>
      </c>
      <c r="Q41" s="424">
        <f t="shared" si="5"/>
        <v>1467470.9186512015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0.12342594544910858</v>
      </c>
      <c r="D42" s="440">
        <f t="shared" si="18"/>
        <v>0.14715599235838023</v>
      </c>
      <c r="E42" s="440">
        <f t="shared" si="18"/>
        <v>0.1966714621076365</v>
      </c>
      <c r="F42" s="440">
        <f t="shared" si="18"/>
        <v>0.21668990165610003</v>
      </c>
      <c r="G42" s="440">
        <f t="shared" si="18"/>
        <v>0.22190689302600888</v>
      </c>
      <c r="H42" s="440">
        <f t="shared" si="15"/>
        <v>0.23468126535009179</v>
      </c>
      <c r="I42" s="440">
        <f t="shared" si="18"/>
        <v>0.31067238757519394</v>
      </c>
      <c r="J42" s="440">
        <f t="shared" si="18"/>
        <v>0.27320043776946368</v>
      </c>
      <c r="K42" s="440">
        <f t="shared" si="18"/>
        <v>0.3064805312303634</v>
      </c>
      <c r="L42" s="440">
        <f t="shared" si="18"/>
        <v>0.35074994606660881</v>
      </c>
      <c r="M42" s="599">
        <f t="shared" si="14"/>
        <v>0.2278258102470668</v>
      </c>
      <c r="N42" s="599"/>
      <c r="O42" s="441">
        <f t="shared" si="3"/>
        <v>1.9135085999419977E-2</v>
      </c>
      <c r="P42" s="440">
        <f t="shared" si="4"/>
        <v>0.11980937838713757</v>
      </c>
      <c r="Q42" s="442">
        <f t="shared" si="5"/>
        <v>1467470.9186512015</v>
      </c>
    </row>
    <row r="43" spans="1:17" x14ac:dyDescent="0.3">
      <c r="A43" s="426" t="s">
        <v>24</v>
      </c>
      <c r="B43" s="416" t="s">
        <v>56</v>
      </c>
      <c r="C43" s="427">
        <f>SUM(C44,C45)</f>
        <v>0.38056283808973695</v>
      </c>
      <c r="D43" s="427">
        <f t="shared" ref="D43:L43" si="19">SUM(D44,D45)</f>
        <v>0.45373038780495151</v>
      </c>
      <c r="E43" s="427">
        <f t="shared" si="19"/>
        <v>0.60640288813344356</v>
      </c>
      <c r="F43" s="427">
        <f t="shared" si="19"/>
        <v>0.66812632999950006</v>
      </c>
      <c r="G43" s="427">
        <f t="shared" si="19"/>
        <v>0.68421203252175311</v>
      </c>
      <c r="H43" s="427">
        <f t="shared" si="15"/>
        <v>0.72359962942270162</v>
      </c>
      <c r="I43" s="427">
        <f t="shared" si="19"/>
        <v>0.9579052856474144</v>
      </c>
      <c r="J43" s="427">
        <f t="shared" si="19"/>
        <v>0.84236692363661014</v>
      </c>
      <c r="K43" s="427">
        <f t="shared" si="19"/>
        <v>0.94498041201854721</v>
      </c>
      <c r="L43" s="427">
        <f t="shared" si="19"/>
        <v>1.0814775973498114</v>
      </c>
      <c r="M43" s="598">
        <f t="shared" si="14"/>
        <v>0.70246200361063382</v>
      </c>
      <c r="N43" s="598"/>
      <c r="O43" s="428">
        <f t="shared" si="3"/>
        <v>5.8999771956642924E-2</v>
      </c>
      <c r="P43" s="427">
        <f t="shared" si="4"/>
        <v>0.36941177078182597</v>
      </c>
      <c r="Q43" s="424">
        <f t="shared" si="5"/>
        <v>4524696.1291969437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0.12342594544910858</v>
      </c>
      <c r="D44" s="440">
        <f t="shared" si="20"/>
        <v>0.14715599235838023</v>
      </c>
      <c r="E44" s="440">
        <f t="shared" si="20"/>
        <v>0.1966714621076365</v>
      </c>
      <c r="F44" s="440">
        <f t="shared" si="20"/>
        <v>0.21668990165610003</v>
      </c>
      <c r="G44" s="440">
        <f t="shared" si="20"/>
        <v>0.22190689302600888</v>
      </c>
      <c r="H44" s="440">
        <f t="shared" si="15"/>
        <v>0.23468126535009179</v>
      </c>
      <c r="I44" s="440">
        <f t="shared" si="20"/>
        <v>0.31067238757519394</v>
      </c>
      <c r="J44" s="440">
        <f t="shared" si="20"/>
        <v>0.27320043776946368</v>
      </c>
      <c r="K44" s="440">
        <f t="shared" si="20"/>
        <v>0.3064805312303634</v>
      </c>
      <c r="L44" s="440">
        <f t="shared" si="20"/>
        <v>0.35074994606660881</v>
      </c>
      <c r="M44" s="599">
        <f t="shared" si="14"/>
        <v>0.2278258102470668</v>
      </c>
      <c r="N44" s="599"/>
      <c r="O44" s="441">
        <f t="shared" si="3"/>
        <v>1.9135085999419977E-2</v>
      </c>
      <c r="P44" s="440">
        <f t="shared" si="4"/>
        <v>0.11980937838713757</v>
      </c>
      <c r="Q44" s="442">
        <f t="shared" si="5"/>
        <v>1467470.9186512015</v>
      </c>
    </row>
    <row r="45" spans="1:17" x14ac:dyDescent="0.3">
      <c r="A45" s="420" t="s">
        <v>26</v>
      </c>
      <c r="B45" s="421" t="s">
        <v>130</v>
      </c>
      <c r="C45" s="422">
        <f t="shared" si="20"/>
        <v>0.25713689264062839</v>
      </c>
      <c r="D45" s="422">
        <f t="shared" si="20"/>
        <v>0.30657439544657128</v>
      </c>
      <c r="E45" s="422">
        <f t="shared" si="20"/>
        <v>0.40973142602580709</v>
      </c>
      <c r="F45" s="422">
        <f t="shared" si="20"/>
        <v>0.45143642834340003</v>
      </c>
      <c r="G45" s="422">
        <f t="shared" si="20"/>
        <v>0.4623051394957442</v>
      </c>
      <c r="H45" s="422">
        <f t="shared" si="15"/>
        <v>0.48891836407260991</v>
      </c>
      <c r="I45" s="422">
        <f t="shared" si="20"/>
        <v>0.6472328980722204</v>
      </c>
      <c r="J45" s="422">
        <f t="shared" si="20"/>
        <v>0.56916648586714647</v>
      </c>
      <c r="K45" s="422">
        <f t="shared" si="20"/>
        <v>0.63849988078818376</v>
      </c>
      <c r="L45" s="422">
        <f t="shared" si="20"/>
        <v>0.7307276512832025</v>
      </c>
      <c r="M45" s="600">
        <f t="shared" si="14"/>
        <v>0.4746361933635671</v>
      </c>
      <c r="N45" s="600"/>
      <c r="O45" s="423">
        <f t="shared" si="3"/>
        <v>3.9864685957222951E-2</v>
      </c>
      <c r="P45" s="422">
        <f t="shared" si="4"/>
        <v>0.24960239239468843</v>
      </c>
      <c r="Q45" s="424">
        <f t="shared" si="5"/>
        <v>3057225.2105457424</v>
      </c>
    </row>
    <row r="46" spans="1:17" ht="28.8" x14ac:dyDescent="0.3">
      <c r="A46" s="438">
        <v>10</v>
      </c>
      <c r="B46" s="447" t="s">
        <v>134</v>
      </c>
      <c r="C46" s="446">
        <f t="shared" si="20"/>
        <v>4.1500000000000002E-2</v>
      </c>
      <c r="D46" s="446">
        <f t="shared" si="20"/>
        <v>3.9543361609192001E-2</v>
      </c>
      <c r="E46" s="446">
        <f t="shared" si="20"/>
        <v>4.0321615167400474E-2</v>
      </c>
      <c r="F46" s="446">
        <f t="shared" si="20"/>
        <v>4.0099999999999997E-2</v>
      </c>
      <c r="G46" s="446">
        <f t="shared" si="20"/>
        <v>3.9967651813175624E-2</v>
      </c>
      <c r="H46" s="446">
        <f t="shared" si="15"/>
        <v>3.85E-2</v>
      </c>
      <c r="I46" s="446">
        <f t="shared" si="20"/>
        <v>3.8933625464111332E-2</v>
      </c>
      <c r="J46" s="446">
        <f t="shared" si="20"/>
        <v>4.0085497013000362E-2</v>
      </c>
      <c r="K46" s="446">
        <f t="shared" si="20"/>
        <v>4.0739777615916059E-2</v>
      </c>
      <c r="L46" s="446">
        <f t="shared" si="20"/>
        <v>4.0355642762607835E-2</v>
      </c>
      <c r="M46" s="601">
        <f t="shared" si="14"/>
        <v>4.0079994757402988E-2</v>
      </c>
      <c r="N46" s="601"/>
      <c r="O46" s="448">
        <f t="shared" si="3"/>
        <v>3.3663180905951899E-3</v>
      </c>
      <c r="P46" s="446">
        <f t="shared" si="4"/>
        <v>2.1077327684851318E-2</v>
      </c>
      <c r="Q46" s="449">
        <f t="shared" si="5"/>
        <v>258163.140789</v>
      </c>
    </row>
    <row r="47" spans="1:17" ht="18" x14ac:dyDescent="0.3">
      <c r="A47" s="450"/>
      <c r="B47" s="450" t="s">
        <v>60</v>
      </c>
      <c r="C47" s="410">
        <f t="shared" si="20"/>
        <v>6.4700289577388448</v>
      </c>
      <c r="D47" s="410">
        <f t="shared" si="20"/>
        <v>7.7040303925851887</v>
      </c>
      <c r="E47" s="410">
        <f t="shared" si="20"/>
        <v>10.283777192674666</v>
      </c>
      <c r="F47" s="410">
        <f t="shared" si="20"/>
        <v>11.326197931655601</v>
      </c>
      <c r="G47" s="410">
        <f t="shared" si="20"/>
        <v>11.597787869830041</v>
      </c>
      <c r="H47" s="410">
        <f t="shared" si="20"/>
        <v>12.261661869672796</v>
      </c>
      <c r="I47" s="410">
        <f t="shared" si="20"/>
        <v>16.22002450250729</v>
      </c>
      <c r="J47" s="410">
        <f t="shared" si="20"/>
        <v>14.269483692646681</v>
      </c>
      <c r="K47" s="410">
        <f t="shared" si="20"/>
        <v>16.003501600736346</v>
      </c>
      <c r="L47" s="410">
        <f t="shared" si="20"/>
        <v>18.308849977644911</v>
      </c>
      <c r="M47" s="602">
        <f t="shared" si="14"/>
        <v>11.906181673496146</v>
      </c>
      <c r="N47" s="602"/>
      <c r="O47" s="411">
        <f t="shared" si="3"/>
        <v>1</v>
      </c>
      <c r="P47" s="410">
        <f t="shared" si="4"/>
        <v>6.2612406545112593</v>
      </c>
      <c r="Q47" s="412">
        <f t="shared" si="5"/>
        <v>76690061.319592908</v>
      </c>
    </row>
    <row r="48" spans="1:17" x14ac:dyDescent="0.3">
      <c r="L48" t="s">
        <v>85</v>
      </c>
      <c r="N48">
        <v>11.9062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12248381.039999999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1.9015690867779813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1.9016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6.2612406545112593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6.2613000000000003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91</v>
      </c>
      <c r="F59" s="1">
        <v>0</v>
      </c>
      <c r="G59" s="1">
        <v>67</v>
      </c>
      <c r="H59" s="1">
        <v>6</v>
      </c>
      <c r="I59" s="1">
        <v>17</v>
      </c>
      <c r="J59" s="1">
        <v>56</v>
      </c>
      <c r="K59" s="1">
        <v>0</v>
      </c>
      <c r="L59" s="1">
        <v>27</v>
      </c>
      <c r="N59" s="1">
        <f>SUM(C59:L59)</f>
        <v>316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520239.82</v>
      </c>
      <c r="E61" s="505">
        <v>558457.15</v>
      </c>
      <c r="F61" s="504">
        <v>0</v>
      </c>
      <c r="G61" s="505">
        <v>408725.35</v>
      </c>
      <c r="H61" s="505">
        <v>37692.400000000001</v>
      </c>
      <c r="I61" s="503">
        <v>93221.61</v>
      </c>
      <c r="J61" s="505">
        <v>296193.07</v>
      </c>
      <c r="K61" s="504">
        <v>0</v>
      </c>
      <c r="L61" s="505">
        <v>162020.46</v>
      </c>
      <c r="M61" s="342"/>
      <c r="N61" s="344">
        <f>SUM(C61:L61)</f>
        <v>2076549.8599999999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2.2377120000000001</v>
      </c>
      <c r="E63" s="354">
        <f t="shared" si="21"/>
        <v>2.6930600000000005</v>
      </c>
      <c r="F63" s="354">
        <f t="shared" si="21"/>
        <v>0</v>
      </c>
      <c r="G63" s="354">
        <f t="shared" si="21"/>
        <v>3.8552880000000007</v>
      </c>
      <c r="H63" s="354">
        <f t="shared" si="21"/>
        <v>4.1804880000000004</v>
      </c>
      <c r="I63" s="354">
        <f t="shared" si="21"/>
        <v>4.2693079999999997</v>
      </c>
      <c r="J63" s="354">
        <f t="shared" si="21"/>
        <v>5.5850480000000005</v>
      </c>
      <c r="K63" s="354"/>
      <c r="L63" s="354">
        <f t="shared" si="21"/>
        <v>6.9785719999999998</v>
      </c>
      <c r="M63" s="351"/>
      <c r="N63" s="352">
        <f>(C63*$C$61+D63*$D$61+E63*$E$61+F63*$F$61+G63*$G$61+H63*$H$61+I63*$I$61+J63*$J$61+K63*$K$61+L63*$L$61)/$N$61</f>
        <v>3.6523793306167955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1.6503000000000001</v>
      </c>
      <c r="E64" s="34">
        <v>1.9015</v>
      </c>
      <c r="F64" s="34">
        <v>0</v>
      </c>
      <c r="G64" s="34">
        <v>2.8572000000000002</v>
      </c>
      <c r="H64" s="34">
        <v>2.8572000000000002</v>
      </c>
      <c r="I64" s="34">
        <v>2.0417999999999998</v>
      </c>
      <c r="J64" s="34">
        <v>3.9786999999999999</v>
      </c>
      <c r="K64" s="34">
        <v>0</v>
      </c>
      <c r="L64" s="34">
        <v>4.6792999999999996</v>
      </c>
      <c r="M64" s="34"/>
      <c r="N64" s="89">
        <f t="shared" ref="N64:N101" si="22">(C64*$C$61+D64*$D$61+E64*$E$61+F64*$F$61+G64*$G$61+H64*$H$61+I64*$I$61+J64*$J$61+K64*$K$61+L64*$L$61)/$N$61</f>
        <v>2.5633424618833858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6.6012000000000001E-2</v>
      </c>
      <c r="E65" s="39">
        <f t="shared" si="23"/>
        <v>7.6060000000000003E-2</v>
      </c>
      <c r="F65" s="39">
        <f t="shared" si="23"/>
        <v>0</v>
      </c>
      <c r="G65" s="39">
        <f t="shared" si="23"/>
        <v>0.11428800000000001</v>
      </c>
      <c r="H65" s="39">
        <f t="shared" si="23"/>
        <v>0.11428800000000001</v>
      </c>
      <c r="I65" s="39">
        <f>0.06*I64</f>
        <v>0.12250799999999999</v>
      </c>
      <c r="J65" s="39">
        <f t="shared" si="23"/>
        <v>0.15914800000000001</v>
      </c>
      <c r="K65" s="39"/>
      <c r="L65" s="39">
        <f t="shared" si="23"/>
        <v>0.18717199999999998</v>
      </c>
      <c r="M65" s="34"/>
      <c r="N65" s="89">
        <f t="shared" si="22"/>
        <v>0.10436693048160182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8.2500000000000004E-2</v>
      </c>
      <c r="E66" s="34">
        <v>4.7E-2</v>
      </c>
      <c r="F66" s="34">
        <v>0</v>
      </c>
      <c r="G66" s="34">
        <v>6.6E-3</v>
      </c>
      <c r="H66" s="34">
        <v>0</v>
      </c>
      <c r="I66" s="34">
        <v>0.1021</v>
      </c>
      <c r="J66" s="34">
        <v>6.5799999999999997E-2</v>
      </c>
      <c r="K66" s="34">
        <v>0</v>
      </c>
      <c r="L66" s="34">
        <v>0.1993</v>
      </c>
      <c r="M66" s="34"/>
      <c r="N66" s="89">
        <f t="shared" si="22"/>
        <v>6.4127025861541315E-2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0.29719852759085691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0.22919999999999999</v>
      </c>
      <c r="E68" s="34">
        <v>0.3957</v>
      </c>
      <c r="F68" s="34">
        <v>0</v>
      </c>
      <c r="G68" s="34">
        <v>0.55920000000000003</v>
      </c>
      <c r="H68" s="34">
        <v>0.89100000000000001</v>
      </c>
      <c r="I68" s="34">
        <v>1.2528999999999999</v>
      </c>
      <c r="J68" s="34">
        <v>1.0037</v>
      </c>
      <c r="K68" s="34">
        <v>0</v>
      </c>
      <c r="L68" s="34">
        <v>1.4670000000000001</v>
      </c>
      <c r="M68" s="34"/>
      <c r="N68" s="89">
        <f t="shared" si="22"/>
        <v>0.60395080495057318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1.9393579848836381E-2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3.6740646442999996</v>
      </c>
      <c r="E70" s="354">
        <f t="shared" si="24"/>
        <v>5.3870929749000007</v>
      </c>
      <c r="F70" s="354">
        <f t="shared" si="24"/>
        <v>0</v>
      </c>
      <c r="G70" s="354">
        <f t="shared" si="24"/>
        <v>5.3870929749000007</v>
      </c>
      <c r="H70" s="354">
        <f t="shared" si="24"/>
        <v>5.3870929749000007</v>
      </c>
      <c r="I70" s="354">
        <f t="shared" si="24"/>
        <v>5.8827309852999994</v>
      </c>
      <c r="J70" s="354">
        <f t="shared" si="24"/>
        <v>5.3870929749000007</v>
      </c>
      <c r="K70" s="354"/>
      <c r="L70" s="354">
        <f>SUM(L71:L73,L77:L78)</f>
        <v>5.3870929749000007</v>
      </c>
      <c r="M70" s="351"/>
      <c r="N70" s="352">
        <f t="shared" si="22"/>
        <v>4.9801769680483474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2.0350999999999999</v>
      </c>
      <c r="E71" s="34">
        <v>2.8993000000000002</v>
      </c>
      <c r="F71" s="34">
        <v>0</v>
      </c>
      <c r="G71" s="34">
        <v>2.8993000000000002</v>
      </c>
      <c r="H71" s="34">
        <v>2.8993000000000002</v>
      </c>
      <c r="I71" s="34">
        <v>3.1720999999999999</v>
      </c>
      <c r="J71" s="34">
        <v>2.8993000000000002</v>
      </c>
      <c r="K71" s="34">
        <v>0</v>
      </c>
      <c r="L71" s="34">
        <v>2.8993000000000002</v>
      </c>
      <c r="M71" s="39"/>
      <c r="N71" s="89">
        <f t="shared" si="22"/>
        <v>2.69503791826217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0.86266464430000001</v>
      </c>
      <c r="E72" s="39">
        <f t="shared" ref="E72:J72" si="25">E71*0.423893</f>
        <v>1.2289929749000001</v>
      </c>
      <c r="F72" s="39">
        <f t="shared" si="25"/>
        <v>0</v>
      </c>
      <c r="G72" s="39">
        <f t="shared" si="25"/>
        <v>1.2289929749000001</v>
      </c>
      <c r="H72" s="39">
        <f t="shared" si="25"/>
        <v>1.2289929749000001</v>
      </c>
      <c r="I72" s="39">
        <f t="shared" si="25"/>
        <v>1.3446309853</v>
      </c>
      <c r="J72" s="39">
        <f t="shared" si="25"/>
        <v>1.2289929749000001</v>
      </c>
      <c r="K72" s="39"/>
      <c r="L72" s="39">
        <f t="shared" ref="L72" si="26">L71*0.423893</f>
        <v>1.2289929749000001</v>
      </c>
      <c r="M72" s="39"/>
      <c r="N72" s="89">
        <f t="shared" si="22"/>
        <v>1.1424077082859061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0.53379999999999994</v>
      </c>
      <c r="E73" s="43">
        <f t="shared" si="27"/>
        <v>0.9032</v>
      </c>
      <c r="F73" s="43">
        <f t="shared" ref="F73:H73" si="29">SUM(F74:F76)</f>
        <v>0</v>
      </c>
      <c r="G73" s="43">
        <f t="shared" si="29"/>
        <v>0.9032</v>
      </c>
      <c r="H73" s="43">
        <f t="shared" si="29"/>
        <v>0.9032</v>
      </c>
      <c r="I73" s="43">
        <f t="shared" si="27"/>
        <v>0.9776999999999999</v>
      </c>
      <c r="J73" s="43">
        <f t="shared" si="27"/>
        <v>0.9032</v>
      </c>
      <c r="K73" s="43"/>
      <c r="L73" s="43">
        <f t="shared" ref="L73" si="30">SUM(L74:L76)</f>
        <v>0.9032</v>
      </c>
      <c r="M73" s="43"/>
      <c r="N73" s="75">
        <f t="shared" si="22"/>
        <v>0.81399839539080476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0.4768</v>
      </c>
      <c r="E74" s="34">
        <v>0.80669999999999997</v>
      </c>
      <c r="F74" s="34">
        <v>0</v>
      </c>
      <c r="G74" s="34">
        <v>0.80669999999999997</v>
      </c>
      <c r="H74" s="34">
        <v>0.80669999999999997</v>
      </c>
      <c r="I74" s="34">
        <v>0.87739999999999996</v>
      </c>
      <c r="J74" s="34">
        <v>0.80669999999999997</v>
      </c>
      <c r="K74" s="34">
        <v>0</v>
      </c>
      <c r="L74" s="34">
        <v>0.80669999999999997</v>
      </c>
      <c r="M74" s="39"/>
      <c r="N74" s="89">
        <f t="shared" si="22"/>
        <v>0.72722377264324378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5.0599999999999999E-2</v>
      </c>
      <c r="E75" s="34">
        <v>8.5599999999999996E-2</v>
      </c>
      <c r="F75" s="34">
        <v>0</v>
      </c>
      <c r="G75" s="34">
        <v>8.5599999999999996E-2</v>
      </c>
      <c r="H75" s="34">
        <v>8.5599999999999996E-2</v>
      </c>
      <c r="I75" s="34">
        <v>8.8999999999999996E-2</v>
      </c>
      <c r="J75" s="34">
        <v>8.5599999999999996E-2</v>
      </c>
      <c r="K75" s="34">
        <v>0</v>
      </c>
      <c r="L75" s="34">
        <v>8.5599999999999996E-2</v>
      </c>
      <c r="M75" s="39"/>
      <c r="N75" s="89">
        <f t="shared" si="22"/>
        <v>7.6984054594287477E-2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6.4000000000000003E-3</v>
      </c>
      <c r="E76" s="34">
        <v>1.09E-2</v>
      </c>
      <c r="F76" s="34">
        <v>0</v>
      </c>
      <c r="G76" s="34">
        <v>1.09E-2</v>
      </c>
      <c r="H76" s="34">
        <v>1.09E-2</v>
      </c>
      <c r="I76" s="34">
        <v>1.1299999999999999E-2</v>
      </c>
      <c r="J76" s="34">
        <v>1.09E-2</v>
      </c>
      <c r="K76" s="34">
        <v>0</v>
      </c>
      <c r="L76" s="34">
        <v>1.09E-2</v>
      </c>
      <c r="M76" s="39"/>
      <c r="N76" s="89">
        <f t="shared" si="22"/>
        <v>9.7905681532732391E-3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0.18149999999999999</v>
      </c>
      <c r="E77" s="34">
        <v>0.26869999999999999</v>
      </c>
      <c r="F77" s="34">
        <v>0</v>
      </c>
      <c r="G77" s="34">
        <v>0.26869999999999999</v>
      </c>
      <c r="H77" s="34">
        <v>0.26869999999999999</v>
      </c>
      <c r="I77" s="34">
        <v>0.29330000000000001</v>
      </c>
      <c r="J77" s="34">
        <v>0.26869999999999999</v>
      </c>
      <c r="K77" s="34">
        <v>0</v>
      </c>
      <c r="L77" s="34">
        <v>0.26869999999999999</v>
      </c>
      <c r="M77" s="39"/>
      <c r="N77" s="89">
        <f t="shared" si="22"/>
        <v>0.24795806573312906</v>
      </c>
    </row>
    <row r="78" spans="1:14" x14ac:dyDescent="0.3">
      <c r="A78" s="595"/>
      <c r="B78" t="s">
        <v>117</v>
      </c>
      <c r="C78" s="34">
        <v>0</v>
      </c>
      <c r="D78" s="34">
        <v>6.0999999999999999E-2</v>
      </c>
      <c r="E78" s="34">
        <v>8.6900000000000005E-2</v>
      </c>
      <c r="F78" s="34">
        <v>0</v>
      </c>
      <c r="G78" s="34">
        <v>8.6900000000000005E-2</v>
      </c>
      <c r="H78" s="34">
        <v>8.6900000000000005E-2</v>
      </c>
      <c r="I78" s="34">
        <v>9.5000000000000001E-2</v>
      </c>
      <c r="J78" s="34">
        <v>8.6900000000000005E-2</v>
      </c>
      <c r="K78" s="34">
        <v>0</v>
      </c>
      <c r="L78" s="34">
        <v>8.6900000000000005E-2</v>
      </c>
      <c r="M78" s="39"/>
      <c r="N78" s="89">
        <f t="shared" si="22"/>
        <v>8.077488037633733E-2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0.44340000000000002</v>
      </c>
      <c r="E79" s="354">
        <f t="shared" ref="E79:J79" si="31">SUM(E80:E82)</f>
        <v>0.54069999999999996</v>
      </c>
      <c r="F79" s="354">
        <f t="shared" si="31"/>
        <v>0</v>
      </c>
      <c r="G79" s="354">
        <f t="shared" si="31"/>
        <v>0.54069999999999996</v>
      </c>
      <c r="H79" s="354">
        <f t="shared" si="31"/>
        <v>0.54069999999999996</v>
      </c>
      <c r="I79" s="354">
        <f t="shared" si="31"/>
        <v>1.2023999999999999</v>
      </c>
      <c r="J79" s="354">
        <f t="shared" si="31"/>
        <v>0.54069999999999996</v>
      </c>
      <c r="K79" s="354"/>
      <c r="L79" s="354">
        <f t="shared" ref="L79" si="32">SUM(L80:L82)</f>
        <v>0.54069999999999996</v>
      </c>
      <c r="M79" s="354"/>
      <c r="N79" s="352">
        <f t="shared" si="22"/>
        <v>0.54602874508055388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0.20860000000000001</v>
      </c>
      <c r="E80" s="34">
        <v>0.30590000000000001</v>
      </c>
      <c r="F80" s="34">
        <v>0</v>
      </c>
      <c r="G80" s="34">
        <v>0.30590000000000001</v>
      </c>
      <c r="H80" s="34">
        <v>0.30590000000000001</v>
      </c>
      <c r="I80" s="34">
        <v>0.33410000000000001</v>
      </c>
      <c r="J80" s="34">
        <v>0.30590000000000001</v>
      </c>
      <c r="K80" s="34">
        <v>0</v>
      </c>
      <c r="L80" s="34">
        <v>0.30590000000000001</v>
      </c>
      <c r="M80" s="39"/>
      <c r="N80" s="89">
        <f t="shared" si="22"/>
        <v>0.28278931722352191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0.23480000000000001</v>
      </c>
      <c r="E81" s="34">
        <v>0.23480000000000001</v>
      </c>
      <c r="F81" s="34">
        <v>0</v>
      </c>
      <c r="G81" s="34">
        <v>0.23480000000000001</v>
      </c>
      <c r="H81" s="34">
        <v>0.23480000000000001</v>
      </c>
      <c r="I81" s="34">
        <v>0.23480000000000001</v>
      </c>
      <c r="J81" s="34">
        <v>0.23480000000000001</v>
      </c>
      <c r="K81" s="34">
        <v>0</v>
      </c>
      <c r="L81" s="34">
        <v>0.23480000000000001</v>
      </c>
      <c r="M81" s="39"/>
      <c r="N81" s="89">
        <f t="shared" si="22"/>
        <v>0.23480000000000001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2.8439427857032049E-2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2.8439427857032049E-2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0.27560000000000001</v>
      </c>
      <c r="E84" s="354">
        <f t="shared" ref="E84:L84" si="33">SUM(E85:E86)</f>
        <v>0.48149999999999998</v>
      </c>
      <c r="F84" s="354">
        <f t="shared" si="33"/>
        <v>0</v>
      </c>
      <c r="G84" s="354">
        <f t="shared" si="33"/>
        <v>0.7389</v>
      </c>
      <c r="H84" s="354">
        <f t="shared" si="33"/>
        <v>0.97640000000000005</v>
      </c>
      <c r="I84" s="354">
        <f t="shared" si="33"/>
        <v>1.3879999999999999</v>
      </c>
      <c r="J84" s="354">
        <f t="shared" si="33"/>
        <v>1.1005</v>
      </c>
      <c r="K84" s="354"/>
      <c r="L84" s="354">
        <f t="shared" si="33"/>
        <v>1.6975</v>
      </c>
      <c r="M84" s="354"/>
      <c r="N84" s="352">
        <f t="shared" si="22"/>
        <v>0.71342714191172862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0.26340000000000002</v>
      </c>
      <c r="E85" s="34">
        <v>0.4602</v>
      </c>
      <c r="F85" s="34">
        <v>0</v>
      </c>
      <c r="G85" s="34">
        <v>0.70640000000000003</v>
      </c>
      <c r="H85" s="34">
        <v>0.9335</v>
      </c>
      <c r="I85" s="34">
        <v>1.3053999999999999</v>
      </c>
      <c r="J85" s="34">
        <v>1.0519000000000001</v>
      </c>
      <c r="K85" s="34">
        <v>0</v>
      </c>
      <c r="L85" s="34">
        <v>1.6226</v>
      </c>
      <c r="M85" s="39"/>
      <c r="N85" s="89">
        <f t="shared" si="22"/>
        <v>0.68098243019360982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1.2200000000000001E-2</v>
      </c>
      <c r="E86" s="34">
        <v>2.1299999999999999E-2</v>
      </c>
      <c r="F86" s="34">
        <v>0</v>
      </c>
      <c r="G86" s="34">
        <v>3.2500000000000001E-2</v>
      </c>
      <c r="H86" s="34">
        <v>4.2900000000000001E-2</v>
      </c>
      <c r="I86" s="34">
        <v>8.2600000000000007E-2</v>
      </c>
      <c r="J86" s="34">
        <v>4.8599999999999997E-2</v>
      </c>
      <c r="K86" s="34">
        <v>0</v>
      </c>
      <c r="L86" s="34">
        <v>7.4899999999999994E-2</v>
      </c>
      <c r="M86" s="39"/>
      <c r="N86" s="89">
        <f t="shared" si="22"/>
        <v>3.2444711718118829E-2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0.43790000000000001</v>
      </c>
      <c r="E87" s="354">
        <f t="shared" ref="E87:L87" si="34">SUM(E88:E91)</f>
        <v>0.79969999999999997</v>
      </c>
      <c r="F87" s="354">
        <f t="shared" si="34"/>
        <v>0</v>
      </c>
      <c r="G87" s="354">
        <f t="shared" si="34"/>
        <v>1.1575</v>
      </c>
      <c r="H87" s="354">
        <f t="shared" si="34"/>
        <v>1.0477000000000001</v>
      </c>
      <c r="I87" s="354">
        <f t="shared" si="34"/>
        <v>1.919</v>
      </c>
      <c r="J87" s="354">
        <f t="shared" si="34"/>
        <v>1.8936999999999999</v>
      </c>
      <c r="K87" s="354"/>
      <c r="L87" s="354">
        <f t="shared" si="34"/>
        <v>3.1072000000000002</v>
      </c>
      <c r="M87" s="354"/>
      <c r="N87" s="352">
        <f t="shared" si="22"/>
        <v>1.1703182410939077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0.2215</v>
      </c>
      <c r="E88" s="34">
        <v>0.40450000000000003</v>
      </c>
      <c r="F88" s="34">
        <v>0</v>
      </c>
      <c r="G88" s="34">
        <v>0.58550000000000002</v>
      </c>
      <c r="H88" s="34">
        <v>0.53</v>
      </c>
      <c r="I88" s="34">
        <v>0.97070000000000001</v>
      </c>
      <c r="J88" s="34">
        <v>0.95789999999999997</v>
      </c>
      <c r="K88" s="34">
        <v>0</v>
      </c>
      <c r="L88" s="34">
        <v>1.5718000000000001</v>
      </c>
      <c r="M88" s="39"/>
      <c r="N88" s="89">
        <f t="shared" si="22"/>
        <v>0.59198772108366338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0.1135</v>
      </c>
      <c r="E89" s="34">
        <v>0.2072</v>
      </c>
      <c r="F89" s="34">
        <v>0</v>
      </c>
      <c r="G89" s="34">
        <v>0.3</v>
      </c>
      <c r="H89" s="34">
        <v>0.27150000000000002</v>
      </c>
      <c r="I89" s="34">
        <v>0.49730000000000002</v>
      </c>
      <c r="J89" s="34">
        <v>0.49070000000000003</v>
      </c>
      <c r="K89" s="34">
        <v>0</v>
      </c>
      <c r="L89" s="34">
        <v>0.80520000000000003</v>
      </c>
      <c r="M89" s="39"/>
      <c r="N89" s="89">
        <f t="shared" si="22"/>
        <v>0.30327735696363201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6.8000000000000005E-2</v>
      </c>
      <c r="E90" s="34">
        <v>0.12429999999999999</v>
      </c>
      <c r="F90" s="34">
        <v>0</v>
      </c>
      <c r="G90" s="34">
        <v>0.1799</v>
      </c>
      <c r="H90" s="34">
        <v>0.1628</v>
      </c>
      <c r="I90" s="34">
        <v>0.29820000000000002</v>
      </c>
      <c r="J90" s="34">
        <v>0.29430000000000001</v>
      </c>
      <c r="K90" s="34">
        <v>0</v>
      </c>
      <c r="L90" s="34">
        <v>0.48280000000000001</v>
      </c>
      <c r="M90" s="39"/>
      <c r="N90" s="89">
        <f t="shared" si="22"/>
        <v>0.18186431958874319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3.49E-2</v>
      </c>
      <c r="E91" s="34">
        <v>6.3700000000000007E-2</v>
      </c>
      <c r="F91" s="34">
        <v>0</v>
      </c>
      <c r="G91" s="34">
        <v>9.2100000000000001E-2</v>
      </c>
      <c r="H91" s="34">
        <v>8.3400000000000002E-2</v>
      </c>
      <c r="I91" s="34">
        <v>0.15279999999999999</v>
      </c>
      <c r="J91" s="34">
        <v>0.15079999999999999</v>
      </c>
      <c r="K91" s="34">
        <v>0</v>
      </c>
      <c r="L91" s="34">
        <v>0.24740000000000001</v>
      </c>
      <c r="M91" s="39"/>
      <c r="N91" s="89">
        <f t="shared" si="22"/>
        <v>9.3188843457869111E-2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0.60131818477731236</v>
      </c>
      <c r="E92" s="354">
        <f t="shared" si="35"/>
        <v>0.79186849126879333</v>
      </c>
      <c r="F92" s="354">
        <f t="shared" si="35"/>
        <v>0</v>
      </c>
      <c r="G92" s="354">
        <f t="shared" si="35"/>
        <v>0.86308980277279346</v>
      </c>
      <c r="H92" s="354">
        <f t="shared" si="35"/>
        <v>0.95828089477279343</v>
      </c>
      <c r="I92" s="354">
        <f t="shared" si="35"/>
        <v>1.2472192916015004</v>
      </c>
      <c r="J92" s="354">
        <f t="shared" si="35"/>
        <v>1.0855647404527933</v>
      </c>
      <c r="K92" s="354"/>
      <c r="L92" s="354">
        <f>SUM(L95,L97)</f>
        <v>1.4562420852847933</v>
      </c>
      <c r="M92" s="354"/>
      <c r="N92" s="352">
        <f t="shared" si="22"/>
        <v>0.87533965093991994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-0.59340000000000004</v>
      </c>
      <c r="F93" s="507">
        <v>0</v>
      </c>
      <c r="G93" s="507">
        <v>-1.5336000000000001</v>
      </c>
      <c r="H93" s="507">
        <v>-0.86750000000000005</v>
      </c>
      <c r="I93" s="507">
        <v>0</v>
      </c>
      <c r="J93" s="507">
        <v>-1.7459</v>
      </c>
      <c r="K93" s="507">
        <v>0</v>
      </c>
      <c r="L93" s="507">
        <v>-0.59250000000000003</v>
      </c>
      <c r="M93" s="268"/>
      <c r="N93" s="357">
        <f t="shared" si="22"/>
        <v>-0.77244879158981528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7.0686766443</v>
      </c>
      <c r="E94" s="360">
        <f t="shared" si="36"/>
        <v>9.3086529749000011</v>
      </c>
      <c r="F94" s="360">
        <f t="shared" si="36"/>
        <v>0</v>
      </c>
      <c r="G94" s="360">
        <f t="shared" si="36"/>
        <v>10.145880974900003</v>
      </c>
      <c r="H94" s="360">
        <f t="shared" si="36"/>
        <v>11.264880974900002</v>
      </c>
      <c r="I94" s="360">
        <f t="shared" si="36"/>
        <v>14.661438985299998</v>
      </c>
      <c r="J94" s="360">
        <f t="shared" si="36"/>
        <v>12.7611409749</v>
      </c>
      <c r="K94" s="360">
        <f t="shared" si="36"/>
        <v>0</v>
      </c>
      <c r="L94" s="360">
        <f t="shared" si="36"/>
        <v>17.1185649749</v>
      </c>
      <c r="M94" s="361"/>
      <c r="N94" s="455">
        <f t="shared" si="22"/>
        <v>10.289881635161517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0.1472617405307019</v>
      </c>
      <c r="E95" s="354">
        <f t="shared" si="37"/>
        <v>0.19392716742609173</v>
      </c>
      <c r="F95" s="354">
        <f t="shared" si="37"/>
        <v>0</v>
      </c>
      <c r="G95" s="354">
        <f t="shared" si="37"/>
        <v>0.21136913835009177</v>
      </c>
      <c r="H95" s="354">
        <f t="shared" si="37"/>
        <v>0.23468126535009176</v>
      </c>
      <c r="I95" s="354">
        <f t="shared" si="37"/>
        <v>0.30544175838075488</v>
      </c>
      <c r="J95" s="354">
        <f t="shared" si="37"/>
        <v>0.26585284993009173</v>
      </c>
      <c r="K95" s="354"/>
      <c r="L95" s="354">
        <f>SUM(L96:L96)</f>
        <v>0.35663106412209172</v>
      </c>
      <c r="M95" s="354"/>
      <c r="N95" s="352">
        <f t="shared" si="22"/>
        <v>0.21436910410531992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0.1472617405307019</v>
      </c>
      <c r="E96" s="246">
        <f t="shared" si="38"/>
        <v>0.19392716742609173</v>
      </c>
      <c r="F96" s="246">
        <f t="shared" si="38"/>
        <v>0</v>
      </c>
      <c r="G96" s="246">
        <f t="shared" si="38"/>
        <v>0.21136913835009177</v>
      </c>
      <c r="H96" s="246">
        <f t="shared" si="38"/>
        <v>0.23468126535009176</v>
      </c>
      <c r="I96" s="246">
        <f t="shared" si="38"/>
        <v>0.30544175838075488</v>
      </c>
      <c r="J96" s="246">
        <f t="shared" si="38"/>
        <v>0.26585284993009173</v>
      </c>
      <c r="K96" s="34"/>
      <c r="L96" s="246">
        <f t="shared" si="38"/>
        <v>0.35663106412209172</v>
      </c>
      <c r="M96" s="39"/>
      <c r="N96" s="246">
        <f t="shared" si="22"/>
        <v>0.21436910410531992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0.45405644424661051</v>
      </c>
      <c r="E97" s="354">
        <f t="shared" si="39"/>
        <v>0.5979413238427016</v>
      </c>
      <c r="F97" s="354">
        <f t="shared" si="39"/>
        <v>0</v>
      </c>
      <c r="G97" s="354">
        <f t="shared" si="39"/>
        <v>0.65172066442270171</v>
      </c>
      <c r="H97" s="354">
        <f t="shared" si="39"/>
        <v>0.72359962942270162</v>
      </c>
      <c r="I97" s="354">
        <f t="shared" si="39"/>
        <v>0.94177753322074542</v>
      </c>
      <c r="J97" s="354">
        <f t="shared" si="39"/>
        <v>0.81971189052270155</v>
      </c>
      <c r="K97" s="354"/>
      <c r="L97" s="354">
        <f t="shared" si="39"/>
        <v>1.0996110211627015</v>
      </c>
      <c r="M97" s="354"/>
      <c r="N97" s="352">
        <f t="shared" si="22"/>
        <v>0.66097054683460021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0.1472617405307019</v>
      </c>
      <c r="E98" s="39">
        <f t="shared" si="40"/>
        <v>0.19392716742609173</v>
      </c>
      <c r="F98" s="39">
        <f t="shared" si="40"/>
        <v>0</v>
      </c>
      <c r="G98" s="39">
        <f t="shared" si="40"/>
        <v>0.21136913835009177</v>
      </c>
      <c r="H98" s="39">
        <f t="shared" si="40"/>
        <v>0.23468126535009176</v>
      </c>
      <c r="I98" s="39">
        <f t="shared" si="40"/>
        <v>0.30544175838075488</v>
      </c>
      <c r="J98" s="39">
        <f t="shared" si="40"/>
        <v>0.26585284993009173</v>
      </c>
      <c r="K98" s="39"/>
      <c r="L98" s="39">
        <f t="shared" si="40"/>
        <v>0.35663106412209172</v>
      </c>
      <c r="M98" s="39"/>
      <c r="N98" s="246">
        <f t="shared" si="22"/>
        <v>0.21436910410531992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0.30679470371590861</v>
      </c>
      <c r="E99" s="246">
        <f t="shared" si="41"/>
        <v>0.40401415641660987</v>
      </c>
      <c r="F99" s="246">
        <f t="shared" si="41"/>
        <v>0</v>
      </c>
      <c r="G99" s="246">
        <f t="shared" si="41"/>
        <v>0.44035152607260997</v>
      </c>
      <c r="H99" s="246">
        <f t="shared" si="41"/>
        <v>0.48891836407260991</v>
      </c>
      <c r="I99" s="246">
        <f t="shared" si="41"/>
        <v>0.6363357748399906</v>
      </c>
      <c r="J99" s="246">
        <f t="shared" si="41"/>
        <v>0.55385904059260982</v>
      </c>
      <c r="K99" s="34"/>
      <c r="L99" s="246">
        <f t="shared" si="41"/>
        <v>0.74297995704060982</v>
      </c>
      <c r="M99" s="39"/>
      <c r="N99" s="246">
        <f t="shared" si="22"/>
        <v>0.44660144272928021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3.85E-2</v>
      </c>
      <c r="E100" s="509">
        <v>3.85E-2</v>
      </c>
      <c r="F100" s="509">
        <v>0</v>
      </c>
      <c r="G100" s="509">
        <v>3.85E-2</v>
      </c>
      <c r="H100" s="509">
        <v>3.85E-2</v>
      </c>
      <c r="I100" s="509">
        <v>3.85E-2</v>
      </c>
      <c r="J100" s="509">
        <v>3.85E-2</v>
      </c>
      <c r="K100" s="509">
        <v>0</v>
      </c>
      <c r="L100" s="509">
        <v>3.85E-2</v>
      </c>
      <c r="M100" s="367"/>
      <c r="N100" s="368">
        <f t="shared" si="22"/>
        <v>3.85E-2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7.7084948290773125</v>
      </c>
      <c r="E101" s="340">
        <f t="shared" ref="E101:L101" si="42">SUM(E92,E94,E100)</f>
        <v>10.139021466168796</v>
      </c>
      <c r="F101" s="340">
        <f t="shared" si="42"/>
        <v>0</v>
      </c>
      <c r="G101" s="340">
        <f t="shared" si="42"/>
        <v>11.047470777672796</v>
      </c>
      <c r="H101" s="340">
        <f t="shared" si="42"/>
        <v>12.261661869672796</v>
      </c>
      <c r="I101" s="340">
        <f t="shared" si="42"/>
        <v>15.947158276901499</v>
      </c>
      <c r="J101" s="340">
        <f t="shared" si="42"/>
        <v>13.885205715352795</v>
      </c>
      <c r="K101" s="340">
        <f t="shared" si="42"/>
        <v>0</v>
      </c>
      <c r="L101" s="340">
        <f t="shared" si="42"/>
        <v>18.613307060184791</v>
      </c>
      <c r="M101" s="356"/>
      <c r="N101" s="467">
        <f t="shared" si="22"/>
        <v>11.203721286101437</v>
      </c>
      <c r="O101" s="335" t="s">
        <v>434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0.31396460806280296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31</v>
      </c>
      <c r="E107" s="1">
        <v>107</v>
      </c>
      <c r="F107" s="1">
        <v>5</v>
      </c>
      <c r="G107" s="1">
        <v>64</v>
      </c>
      <c r="H107" s="1">
        <v>0</v>
      </c>
      <c r="I107" s="1">
        <v>7</v>
      </c>
      <c r="J107" s="1">
        <v>79</v>
      </c>
      <c r="K107" s="1">
        <v>14</v>
      </c>
      <c r="L107" s="1">
        <v>41</v>
      </c>
      <c r="N107" s="1">
        <f>SUM(C107:L107)</f>
        <v>348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268037.34999999998</v>
      </c>
      <c r="E109" s="505">
        <v>691697.16</v>
      </c>
      <c r="F109" s="505">
        <v>16908.93</v>
      </c>
      <c r="G109" s="505">
        <v>323565.36</v>
      </c>
      <c r="H109" s="504">
        <v>0</v>
      </c>
      <c r="I109" s="503">
        <v>34657.19</v>
      </c>
      <c r="J109" s="505">
        <v>442023.36</v>
      </c>
      <c r="K109" s="505">
        <v>94665.4</v>
      </c>
      <c r="L109" s="505">
        <v>211933.74</v>
      </c>
      <c r="M109" s="342"/>
      <c r="N109" s="344">
        <f>SUM(C109:L109)</f>
        <v>2083488.49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2.2738160000000001</v>
      </c>
      <c r="E111" s="354">
        <f t="shared" si="43"/>
        <v>2.7025679999999999</v>
      </c>
      <c r="F111" s="354">
        <f t="shared" si="43"/>
        <v>4.0771920000000001</v>
      </c>
      <c r="G111" s="354">
        <f t="shared" si="43"/>
        <v>4.0041960000000003</v>
      </c>
      <c r="H111" s="354"/>
      <c r="I111" s="354">
        <f t="shared" si="43"/>
        <v>4.8356300000000001</v>
      </c>
      <c r="J111" s="354">
        <f>SUM(J112:J117)</f>
        <v>5.5461600000000004</v>
      </c>
      <c r="K111" s="354">
        <f t="shared" si="43"/>
        <v>6.034872</v>
      </c>
      <c r="L111" s="354">
        <f t="shared" si="43"/>
        <v>7.5379479999999992</v>
      </c>
      <c r="M111" s="351"/>
      <c r="N111" s="352">
        <f>(C111*$C$109+D111*$D$109+E111*$E$109+F111*$F$109+G111*$G$109+H111*$H$109+I111*$I$109+J111*$J$109+K111*$K$109+L111*$L$109)/$N$109</f>
        <v>4.142738033115422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1.6504000000000001</v>
      </c>
      <c r="E112" s="34">
        <v>1.9016999999999999</v>
      </c>
      <c r="F112" s="34">
        <v>2.7172999999999998</v>
      </c>
      <c r="G112" s="34">
        <v>2.8574000000000002</v>
      </c>
      <c r="H112" s="34">
        <v>0</v>
      </c>
      <c r="I112" s="34">
        <v>2.4304999999999999</v>
      </c>
      <c r="J112" s="34">
        <v>3.9790000000000001</v>
      </c>
      <c r="K112" s="34">
        <v>4.3667999999999996</v>
      </c>
      <c r="L112" s="34">
        <v>5.0686999999999998</v>
      </c>
      <c r="M112" s="34"/>
      <c r="N112" s="89">
        <f t="shared" ref="N112:N149" si="44">(C112*$C$109+D112*$D$109+E112*$E$109+F112*$F$109+G112*$G$109+H112*$H$109+I112*$I$109+J112*$J$109+K112*$K$109+L112*$L$109)/$N$109</f>
        <v>2.9080699616238341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6.6016000000000005E-2</v>
      </c>
      <c r="E113" s="39">
        <f t="shared" si="45"/>
        <v>7.6067999999999997E-2</v>
      </c>
      <c r="F113" s="39">
        <f t="shared" si="45"/>
        <v>0.108692</v>
      </c>
      <c r="G113" s="39">
        <f t="shared" si="45"/>
        <v>0.11429600000000001</v>
      </c>
      <c r="H113" s="39"/>
      <c r="I113" s="39">
        <f>I112*0.06</f>
        <v>0.14582999999999999</v>
      </c>
      <c r="J113" s="39">
        <f t="shared" si="45"/>
        <v>0.15916</v>
      </c>
      <c r="K113" s="39">
        <f t="shared" si="45"/>
        <v>0.17467199999999999</v>
      </c>
      <c r="L113" s="39">
        <f t="shared" si="45"/>
        <v>0.20274799999999998</v>
      </c>
      <c r="M113" s="34"/>
      <c r="N113" s="89">
        <f t="shared" si="44"/>
        <v>0.11713138752795318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8.2500000000000004E-2</v>
      </c>
      <c r="E114" s="34">
        <v>7.7299999999999994E-2</v>
      </c>
      <c r="F114" s="34">
        <v>0</v>
      </c>
      <c r="G114" s="34">
        <v>3.5400000000000001E-2</v>
      </c>
      <c r="H114" s="34">
        <v>0</v>
      </c>
      <c r="I114" s="34">
        <v>0.1215</v>
      </c>
      <c r="J114" s="34">
        <v>8.72E-2</v>
      </c>
      <c r="K114" s="34">
        <v>0.21829999999999999</v>
      </c>
      <c r="L114" s="34">
        <v>0.1174</v>
      </c>
      <c r="M114" s="34"/>
      <c r="N114" s="89">
        <f t="shared" si="44"/>
        <v>8.4155612042761993E-2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0.31753898757127286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0.26519999999999999</v>
      </c>
      <c r="E116" s="34">
        <v>0.37469999999999998</v>
      </c>
      <c r="F116" s="34">
        <v>0.92220000000000002</v>
      </c>
      <c r="G116" s="34">
        <v>0.67910000000000004</v>
      </c>
      <c r="H116" s="34">
        <v>0</v>
      </c>
      <c r="I116" s="34">
        <v>1.3877999999999999</v>
      </c>
      <c r="J116" s="34">
        <v>0.94310000000000005</v>
      </c>
      <c r="K116" s="34">
        <v>0.89739999999999998</v>
      </c>
      <c r="L116" s="34">
        <v>1.7032</v>
      </c>
      <c r="M116" s="34"/>
      <c r="N116" s="89">
        <f t="shared" si="44"/>
        <v>0.70865610460847805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7.1859797411215846E-3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3.6393673193000002</v>
      </c>
      <c r="E118" s="354">
        <f t="shared" si="46"/>
        <v>5.4031897000000004</v>
      </c>
      <c r="F118" s="354">
        <f t="shared" si="46"/>
        <v>5.4031897000000004</v>
      </c>
      <c r="G118" s="354">
        <f t="shared" si="46"/>
        <v>5.4031897000000004</v>
      </c>
      <c r="H118" s="354"/>
      <c r="I118" s="354">
        <f>SUM(I119:I121,I125:I126)</f>
        <v>5.900027710399999</v>
      </c>
      <c r="J118" s="354">
        <f>SUM(J119:J121,J125:J126)</f>
        <v>5.4031897000000004</v>
      </c>
      <c r="K118" s="354">
        <f>SUM(K119:K121,K125:K126)</f>
        <v>5.4031897000000004</v>
      </c>
      <c r="L118" s="354">
        <f>SUM(L119:L121,L125:L126)</f>
        <v>5.4031897000000004</v>
      </c>
      <c r="M118" s="351"/>
      <c r="N118" s="352">
        <f t="shared" si="44"/>
        <v>5.1845413754931231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2.0101</v>
      </c>
      <c r="E119" s="34">
        <v>2.9</v>
      </c>
      <c r="F119" s="34">
        <v>2.9</v>
      </c>
      <c r="G119" s="34">
        <v>2.9</v>
      </c>
      <c r="H119" s="34">
        <v>0</v>
      </c>
      <c r="I119" s="34">
        <v>3.1728000000000001</v>
      </c>
      <c r="J119" s="34">
        <v>2.9</v>
      </c>
      <c r="K119" s="34">
        <v>2.9</v>
      </c>
      <c r="L119" s="34">
        <v>2.9</v>
      </c>
      <c r="M119" s="39"/>
      <c r="N119" s="89">
        <f t="shared" si="44"/>
        <v>2.7900536492366226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0.85206731930000001</v>
      </c>
      <c r="E120" s="39">
        <f t="shared" ref="E120:L120" si="47">E119*0.423893</f>
        <v>1.2292897</v>
      </c>
      <c r="F120" s="39">
        <f t="shared" si="47"/>
        <v>1.2292897</v>
      </c>
      <c r="G120" s="39">
        <f t="shared" si="47"/>
        <v>1.2292897</v>
      </c>
      <c r="H120" s="39"/>
      <c r="I120" s="39">
        <f t="shared" si="47"/>
        <v>1.3449277104000001</v>
      </c>
      <c r="J120" s="39">
        <f t="shared" si="47"/>
        <v>1.2292897</v>
      </c>
      <c r="K120" s="39">
        <f t="shared" si="47"/>
        <v>1.2292897</v>
      </c>
      <c r="L120" s="39">
        <f t="shared" si="47"/>
        <v>1.2292897</v>
      </c>
      <c r="M120" s="39"/>
      <c r="N120" s="89">
        <f t="shared" si="44"/>
        <v>1.1826842115358598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0.53699999999999992</v>
      </c>
      <c r="E121" s="43">
        <f t="shared" si="48"/>
        <v>0.91720000000000002</v>
      </c>
      <c r="F121" s="43">
        <f t="shared" si="48"/>
        <v>0.91720000000000002</v>
      </c>
      <c r="G121" s="43">
        <f t="shared" si="48"/>
        <v>0.91720000000000002</v>
      </c>
      <c r="H121" s="43"/>
      <c r="I121" s="43">
        <f>SUM(I122:I124)</f>
        <v>0.9929</v>
      </c>
      <c r="J121" s="43">
        <f t="shared" ref="J121:L121" si="50">SUM(J122:J124)</f>
        <v>0.91720000000000002</v>
      </c>
      <c r="K121" s="43">
        <f t="shared" si="50"/>
        <v>0.91720000000000002</v>
      </c>
      <c r="L121" s="43">
        <f t="shared" si="50"/>
        <v>0.91720000000000002</v>
      </c>
      <c r="M121" s="43"/>
      <c r="N121" s="75">
        <f t="shared" si="44"/>
        <v>0.86954710838887328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0.47960000000000003</v>
      </c>
      <c r="E122" s="34">
        <v>0.81920000000000004</v>
      </c>
      <c r="F122" s="34">
        <v>0.81920000000000004</v>
      </c>
      <c r="G122" s="34">
        <v>0.81920000000000004</v>
      </c>
      <c r="H122" s="34">
        <v>0</v>
      </c>
      <c r="I122" s="34">
        <v>0.89100000000000001</v>
      </c>
      <c r="J122" s="34">
        <v>0.81920000000000004</v>
      </c>
      <c r="K122" s="34">
        <v>0.81920000000000004</v>
      </c>
      <c r="L122" s="34">
        <v>0.81920000000000004</v>
      </c>
      <c r="M122" s="39"/>
      <c r="N122" s="89">
        <f t="shared" si="44"/>
        <v>0.77670535784433359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5.0900000000000001E-2</v>
      </c>
      <c r="E123" s="34">
        <v>8.6900000000000005E-2</v>
      </c>
      <c r="F123" s="34">
        <v>8.6900000000000005E-2</v>
      </c>
      <c r="G123" s="34">
        <v>8.6900000000000005E-2</v>
      </c>
      <c r="H123" s="34">
        <v>0</v>
      </c>
      <c r="I123" s="34">
        <v>9.0399999999999994E-2</v>
      </c>
      <c r="J123" s="34">
        <v>8.6900000000000005E-2</v>
      </c>
      <c r="K123" s="34">
        <v>8.6900000000000005E-2</v>
      </c>
      <c r="L123" s="34">
        <v>8.6900000000000005E-2</v>
      </c>
      <c r="M123" s="39"/>
      <c r="N123" s="89">
        <f t="shared" si="44"/>
        <v>8.2326879255282107E-2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6.4999999999999997E-3</v>
      </c>
      <c r="E124" s="34">
        <v>1.11E-2</v>
      </c>
      <c r="F124" s="34">
        <v>1.11E-2</v>
      </c>
      <c r="G124" s="34">
        <v>1.11E-2</v>
      </c>
      <c r="H124" s="34">
        <v>0</v>
      </c>
      <c r="I124" s="34">
        <v>1.15E-2</v>
      </c>
      <c r="J124" s="34">
        <v>1.11E-2</v>
      </c>
      <c r="K124" s="34">
        <v>1.11E-2</v>
      </c>
      <c r="L124" s="34">
        <v>1.11E-2</v>
      </c>
      <c r="M124" s="39"/>
      <c r="N124" s="89">
        <f t="shared" si="44"/>
        <v>1.0514871289257759E-2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</v>
      </c>
      <c r="E125" s="34">
        <v>0.26979999999999998</v>
      </c>
      <c r="F125" s="34">
        <v>0.26979999999999998</v>
      </c>
      <c r="G125" s="34">
        <v>0.26979999999999998</v>
      </c>
      <c r="H125" s="34">
        <v>0</v>
      </c>
      <c r="I125" s="34">
        <v>0.2944</v>
      </c>
      <c r="J125" s="34">
        <v>0.26979999999999998</v>
      </c>
      <c r="K125" s="34">
        <v>0.26979999999999998</v>
      </c>
      <c r="L125" s="34">
        <v>0.26979999999999998</v>
      </c>
      <c r="M125" s="39"/>
      <c r="N125" s="89">
        <f t="shared" si="44"/>
        <v>0.25865658007354769</v>
      </c>
    </row>
    <row r="126" spans="1:14" x14ac:dyDescent="0.3">
      <c r="A126" s="595"/>
      <c r="B126" t="s">
        <v>117</v>
      </c>
      <c r="C126" s="34">
        <v>0</v>
      </c>
      <c r="D126" s="34">
        <v>6.0199999999999997E-2</v>
      </c>
      <c r="E126" s="34">
        <v>8.6900000000000005E-2</v>
      </c>
      <c r="F126" s="34">
        <v>8.6900000000000005E-2</v>
      </c>
      <c r="G126" s="34">
        <v>8.6900000000000005E-2</v>
      </c>
      <c r="H126" s="34">
        <v>0</v>
      </c>
      <c r="I126" s="34">
        <v>9.5000000000000001E-2</v>
      </c>
      <c r="J126" s="34">
        <v>8.6900000000000005E-2</v>
      </c>
      <c r="K126" s="34">
        <v>8.6900000000000005E-2</v>
      </c>
      <c r="L126" s="34">
        <v>8.6900000000000005E-2</v>
      </c>
      <c r="M126" s="39"/>
      <c r="N126" s="89">
        <f t="shared" si="44"/>
        <v>8.3599826258219462E-2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0.42679999999999996</v>
      </c>
      <c r="E127" s="354">
        <f t="shared" ref="E127:G127" si="51">SUM(E128:E130)</f>
        <v>0.52690000000000003</v>
      </c>
      <c r="F127" s="354">
        <f t="shared" si="51"/>
        <v>0.52690000000000003</v>
      </c>
      <c r="G127" s="354">
        <f t="shared" si="51"/>
        <v>0.52690000000000003</v>
      </c>
      <c r="H127" s="354"/>
      <c r="I127" s="354">
        <f>SUM(I128:I130)</f>
        <v>1.1886000000000001</v>
      </c>
      <c r="J127" s="354">
        <f t="shared" ref="J127:L127" si="52">SUM(J128:J130)</f>
        <v>0.52690000000000003</v>
      </c>
      <c r="K127" s="354">
        <f t="shared" si="52"/>
        <v>0.52690000000000003</v>
      </c>
      <c r="L127" s="354">
        <f t="shared" si="52"/>
        <v>0.52690000000000003</v>
      </c>
      <c r="M127" s="354"/>
      <c r="N127" s="352">
        <f t="shared" si="44"/>
        <v>0.52502915879751277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0.20669999999999999</v>
      </c>
      <c r="E128" s="34">
        <v>0.30680000000000002</v>
      </c>
      <c r="F128" s="34">
        <v>0.30680000000000002</v>
      </c>
      <c r="G128" s="34">
        <v>0.30680000000000002</v>
      </c>
      <c r="H128" s="34">
        <v>0</v>
      </c>
      <c r="I128" s="34">
        <v>0.33500000000000002</v>
      </c>
      <c r="J128" s="34">
        <v>0.30680000000000002</v>
      </c>
      <c r="K128" s="34">
        <v>0.30680000000000002</v>
      </c>
      <c r="L128" s="34">
        <v>0.30680000000000002</v>
      </c>
      <c r="M128" s="39"/>
      <c r="N128" s="89">
        <f t="shared" si="44"/>
        <v>0.29439138526510417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0.22009999999999999</v>
      </c>
      <c r="E129" s="34">
        <v>0.22009999999999999</v>
      </c>
      <c r="F129" s="34">
        <v>0.22009999999999999</v>
      </c>
      <c r="G129" s="34">
        <v>0.22009999999999999</v>
      </c>
      <c r="H129" s="34">
        <v>0</v>
      </c>
      <c r="I129" s="34">
        <v>0.22009999999999999</v>
      </c>
      <c r="J129" s="34">
        <v>0.22009999999999999</v>
      </c>
      <c r="K129" s="34">
        <v>0.22009999999999999</v>
      </c>
      <c r="L129" s="34">
        <v>0.22009999999999999</v>
      </c>
      <c r="M129" s="39"/>
      <c r="N129" s="89">
        <f t="shared" si="44"/>
        <v>0.22009999999999996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1.0537773532408619E-2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1.0537773532408619E-2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0.317</v>
      </c>
      <c r="E132" s="354">
        <f t="shared" ref="E132:L132" si="53">SUM(E133:E134)</f>
        <v>0.45389999999999997</v>
      </c>
      <c r="F132" s="354">
        <f t="shared" si="53"/>
        <v>1.0032000000000001</v>
      </c>
      <c r="G132" s="354">
        <f t="shared" si="53"/>
        <v>0.90769999999999995</v>
      </c>
      <c r="H132" s="354"/>
      <c r="I132" s="354">
        <f t="shared" si="53"/>
        <v>1.5372999999999999</v>
      </c>
      <c r="J132" s="354">
        <f t="shared" si="53"/>
        <v>1.0272999999999999</v>
      </c>
      <c r="K132" s="354">
        <f t="shared" si="53"/>
        <v>0.97760000000000002</v>
      </c>
      <c r="L132" s="354">
        <f t="shared" si="53"/>
        <v>1.9583999999999999</v>
      </c>
      <c r="M132" s="354"/>
      <c r="N132" s="352">
        <f t="shared" si="44"/>
        <v>0.82772596650773911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0.29949999999999999</v>
      </c>
      <c r="E133" s="34">
        <v>0.42909999999999998</v>
      </c>
      <c r="F133" s="34">
        <v>0.94820000000000004</v>
      </c>
      <c r="G133" s="34">
        <v>0.85809999999999997</v>
      </c>
      <c r="H133" s="34">
        <v>0</v>
      </c>
      <c r="I133" s="34">
        <v>1.4458</v>
      </c>
      <c r="J133" s="34">
        <v>0.97109999999999996</v>
      </c>
      <c r="K133" s="34">
        <v>0.92390000000000005</v>
      </c>
      <c r="L133" s="34">
        <v>1.8512</v>
      </c>
      <c r="M133" s="39"/>
      <c r="N133" s="89">
        <f t="shared" si="44"/>
        <v>0.78230250903329923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1.7500000000000002E-2</v>
      </c>
      <c r="E134" s="34">
        <v>2.4799999999999999E-2</v>
      </c>
      <c r="F134" s="34">
        <v>5.5E-2</v>
      </c>
      <c r="G134" s="34">
        <v>4.9599999999999998E-2</v>
      </c>
      <c r="H134" s="34">
        <v>0</v>
      </c>
      <c r="I134" s="34">
        <v>9.1499999999999998E-2</v>
      </c>
      <c r="J134" s="34">
        <v>5.62E-2</v>
      </c>
      <c r="K134" s="34">
        <v>5.3699999999999998E-2</v>
      </c>
      <c r="L134" s="34">
        <v>0.1072</v>
      </c>
      <c r="M134" s="39"/>
      <c r="N134" s="89">
        <f t="shared" si="44"/>
        <v>4.5423457474439891E-2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0.51249999999999996</v>
      </c>
      <c r="E135" s="354">
        <f t="shared" ref="E135:L135" si="54">SUM(E136:E139)</f>
        <v>0.75680000000000003</v>
      </c>
      <c r="F135" s="354">
        <f t="shared" si="54"/>
        <v>1.4426999999999999</v>
      </c>
      <c r="G135" s="354">
        <f t="shared" si="54"/>
        <v>1.4376000000000002</v>
      </c>
      <c r="H135" s="354"/>
      <c r="I135" s="354">
        <f t="shared" si="54"/>
        <v>2.1262999999999996</v>
      </c>
      <c r="J135" s="354">
        <f t="shared" si="54"/>
        <v>1.7490000000000001</v>
      </c>
      <c r="K135" s="354">
        <f>SUM(K136:K139)</f>
        <v>1.5607</v>
      </c>
      <c r="L135" s="354">
        <f t="shared" si="54"/>
        <v>3.6311</v>
      </c>
      <c r="M135" s="354"/>
      <c r="N135" s="352">
        <f t="shared" si="44"/>
        <v>1.3988486013863222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0.25919999999999999</v>
      </c>
      <c r="E136" s="34">
        <v>0.38269999999999998</v>
      </c>
      <c r="F136" s="34">
        <v>0.72960000000000003</v>
      </c>
      <c r="G136" s="34">
        <v>0.72699999999999998</v>
      </c>
      <c r="H136" s="34">
        <v>0</v>
      </c>
      <c r="I136" s="34">
        <v>1.0751999999999999</v>
      </c>
      <c r="J136" s="34">
        <v>0.88449999999999995</v>
      </c>
      <c r="K136" s="34">
        <v>0.78920000000000001</v>
      </c>
      <c r="L136" s="34">
        <v>1.8362000000000001</v>
      </c>
      <c r="M136" s="39"/>
      <c r="N136" s="89">
        <f t="shared" si="44"/>
        <v>0.70739641857872704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0.13289999999999999</v>
      </c>
      <c r="E137" s="34">
        <v>0.19620000000000001</v>
      </c>
      <c r="F137" s="34">
        <v>0.37409999999999999</v>
      </c>
      <c r="G137" s="34">
        <v>0.37280000000000002</v>
      </c>
      <c r="H137" s="34">
        <v>0</v>
      </c>
      <c r="I137" s="34">
        <v>0.5514</v>
      </c>
      <c r="J137" s="34">
        <v>0.45350000000000001</v>
      </c>
      <c r="K137" s="34">
        <v>0.4047</v>
      </c>
      <c r="L137" s="34">
        <v>0.94159999999999999</v>
      </c>
      <c r="M137" s="39"/>
      <c r="N137" s="89">
        <f t="shared" si="44"/>
        <v>0.36271830271450173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7.9600000000000004E-2</v>
      </c>
      <c r="E138" s="34">
        <v>0.1176</v>
      </c>
      <c r="F138" s="34">
        <v>0.22409999999999999</v>
      </c>
      <c r="G138" s="34">
        <v>0.2233</v>
      </c>
      <c r="H138" s="34">
        <v>0</v>
      </c>
      <c r="I138" s="34">
        <v>0.33029999999999998</v>
      </c>
      <c r="J138" s="34">
        <v>0.2717</v>
      </c>
      <c r="K138" s="34">
        <v>0.24249999999999999</v>
      </c>
      <c r="L138" s="34">
        <v>0.56410000000000005</v>
      </c>
      <c r="M138" s="39"/>
      <c r="N138" s="89">
        <f t="shared" si="44"/>
        <v>0.21731533260354127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4.0800000000000003E-2</v>
      </c>
      <c r="E139" s="34">
        <v>6.0299999999999999E-2</v>
      </c>
      <c r="F139" s="34">
        <v>0.1149</v>
      </c>
      <c r="G139" s="34">
        <v>0.1145</v>
      </c>
      <c r="H139" s="34">
        <v>0</v>
      </c>
      <c r="I139" s="34">
        <v>0.1694</v>
      </c>
      <c r="J139" s="34">
        <v>0.13930000000000001</v>
      </c>
      <c r="K139" s="34">
        <v>0.12429999999999999</v>
      </c>
      <c r="L139" s="34">
        <v>0.28920000000000001</v>
      </c>
      <c r="M139" s="39"/>
      <c r="N139" s="89">
        <f t="shared" si="44"/>
        <v>0.111418547489552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0.60643133940621241</v>
      </c>
      <c r="E140" s="354">
        <f t="shared" si="55"/>
        <v>0.81429281802359998</v>
      </c>
      <c r="F140" s="354">
        <f t="shared" si="55"/>
        <v>0.88481623165560008</v>
      </c>
      <c r="G140" s="354">
        <f t="shared" si="55"/>
        <v>0.92028142112760014</v>
      </c>
      <c r="H140" s="354"/>
      <c r="I140" s="354">
        <f t="shared" si="55"/>
        <v>1.3260278797083074</v>
      </c>
      <c r="J140" s="354">
        <f t="shared" si="55"/>
        <v>1.1154753914796003</v>
      </c>
      <c r="K140" s="354">
        <f t="shared" si="55"/>
        <v>1.2337634662956001</v>
      </c>
      <c r="L140" s="354">
        <f t="shared" si="55"/>
        <v>1.4098862118636002</v>
      </c>
      <c r="M140" s="354"/>
      <c r="N140" s="352">
        <f t="shared" si="44"/>
        <v>0.95663716120050446</v>
      </c>
    </row>
    <row r="141" spans="1:16" x14ac:dyDescent="0.3">
      <c r="A141" s="345"/>
      <c r="B141" s="286" t="s">
        <v>238</v>
      </c>
      <c r="C141" s="507">
        <v>0</v>
      </c>
      <c r="D141" s="507">
        <v>-4.07E-2</v>
      </c>
      <c r="E141" s="507">
        <v>-0.27110000000000001</v>
      </c>
      <c r="F141" s="507">
        <v>-2.0518999999999998</v>
      </c>
      <c r="G141" s="507">
        <v>-1.4614</v>
      </c>
      <c r="H141" s="507">
        <v>0</v>
      </c>
      <c r="I141" s="507">
        <v>0</v>
      </c>
      <c r="J141" s="507">
        <v>-1.1397999999999999</v>
      </c>
      <c r="K141" s="507">
        <v>0</v>
      </c>
      <c r="L141" s="507">
        <v>-2.4839000000000002</v>
      </c>
      <c r="M141" s="268"/>
      <c r="N141" s="357">
        <f t="shared" si="44"/>
        <v>-0.8333247443598788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7.1287833193000001</v>
      </c>
      <c r="E142" s="360">
        <f t="shared" si="56"/>
        <v>9.5722576999999998</v>
      </c>
      <c r="F142" s="360">
        <f t="shared" si="56"/>
        <v>10.4012817</v>
      </c>
      <c r="G142" s="360">
        <f t="shared" si="56"/>
        <v>10.818185700000001</v>
      </c>
      <c r="H142" s="360">
        <f t="shared" si="56"/>
        <v>0</v>
      </c>
      <c r="I142" s="360">
        <f t="shared" si="56"/>
        <v>15.5878577104</v>
      </c>
      <c r="J142" s="360">
        <f t="shared" si="56"/>
        <v>13.112749700000002</v>
      </c>
      <c r="K142" s="360">
        <f t="shared" si="56"/>
        <v>14.503261699999999</v>
      </c>
      <c r="L142" s="360">
        <f t="shared" si="56"/>
        <v>16.573637699999999</v>
      </c>
      <c r="M142" s="361"/>
      <c r="N142" s="362">
        <f t="shared" si="44"/>
        <v>11.245558390940239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0.14851394289097691</v>
      </c>
      <c r="E143" s="354">
        <f t="shared" si="57"/>
        <v>0.19941884466410001</v>
      </c>
      <c r="F143" s="354">
        <f t="shared" si="57"/>
        <v>0.21668990165610003</v>
      </c>
      <c r="G143" s="354">
        <f t="shared" si="57"/>
        <v>0.22537526268810001</v>
      </c>
      <c r="H143" s="354"/>
      <c r="I143" s="354">
        <f t="shared" si="57"/>
        <v>0.3247418396807632</v>
      </c>
      <c r="J143" s="354">
        <f t="shared" si="57"/>
        <v>0.27317791450010004</v>
      </c>
      <c r="K143" s="354">
        <f t="shared" si="57"/>
        <v>0.30214645099609999</v>
      </c>
      <c r="L143" s="354">
        <f t="shared" si="57"/>
        <v>0.34527859420410001</v>
      </c>
      <c r="M143" s="354"/>
      <c r="N143" s="352">
        <f t="shared" si="44"/>
        <v>0.234278717958458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0.14851394289097691</v>
      </c>
      <c r="E144" s="246">
        <f t="shared" si="58"/>
        <v>0.19941884466410001</v>
      </c>
      <c r="F144" s="246">
        <f t="shared" si="58"/>
        <v>0.21668990165610003</v>
      </c>
      <c r="G144" s="246">
        <f t="shared" si="58"/>
        <v>0.22537526268810001</v>
      </c>
      <c r="H144" s="34"/>
      <c r="I144" s="246">
        <f t="shared" si="58"/>
        <v>0.3247418396807632</v>
      </c>
      <c r="J144" s="246">
        <f t="shared" si="58"/>
        <v>0.27317791450010004</v>
      </c>
      <c r="K144" s="246">
        <f t="shared" si="58"/>
        <v>0.30214645099609999</v>
      </c>
      <c r="L144" s="246">
        <f t="shared" si="58"/>
        <v>0.34527859420410001</v>
      </c>
      <c r="M144" s="39"/>
      <c r="N144" s="246">
        <f t="shared" si="44"/>
        <v>0.234278717958458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0.45791739651523555</v>
      </c>
      <c r="E145" s="354">
        <f t="shared" ref="E145:L145" si="59">SUM(E146,E147)</f>
        <v>0.6148739733595</v>
      </c>
      <c r="F145" s="354">
        <f t="shared" si="59"/>
        <v>0.66812632999950006</v>
      </c>
      <c r="G145" s="354">
        <f t="shared" si="59"/>
        <v>0.6949061584395001</v>
      </c>
      <c r="H145" s="354"/>
      <c r="I145" s="354">
        <f t="shared" si="59"/>
        <v>1.0012860400275441</v>
      </c>
      <c r="J145" s="354">
        <f t="shared" si="59"/>
        <v>0.84229747697950019</v>
      </c>
      <c r="K145" s="354">
        <f t="shared" si="59"/>
        <v>0.93161701529950003</v>
      </c>
      <c r="L145" s="354">
        <f t="shared" si="59"/>
        <v>1.0646076176595001</v>
      </c>
      <c r="M145" s="354"/>
      <c r="N145" s="352">
        <f t="shared" si="44"/>
        <v>0.72235844324204634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0.14851394289097691</v>
      </c>
      <c r="E146" s="39">
        <f>E144</f>
        <v>0.19941884466410001</v>
      </c>
      <c r="F146" s="39">
        <f t="shared" si="60"/>
        <v>0.21668990165610003</v>
      </c>
      <c r="G146" s="39">
        <f t="shared" si="60"/>
        <v>0.22537526268810001</v>
      </c>
      <c r="H146" s="39"/>
      <c r="I146" s="39">
        <f t="shared" si="60"/>
        <v>0.3247418396807632</v>
      </c>
      <c r="J146" s="39">
        <f t="shared" si="60"/>
        <v>0.27317791450010004</v>
      </c>
      <c r="K146" s="39">
        <f t="shared" si="60"/>
        <v>0.30214645099609999</v>
      </c>
      <c r="L146" s="39">
        <f t="shared" si="60"/>
        <v>0.34527859420410001</v>
      </c>
      <c r="M146" s="39"/>
      <c r="N146" s="39">
        <f t="shared" si="44"/>
        <v>0.234278717958458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0.30940345362425864</v>
      </c>
      <c r="E147" s="246">
        <f t="shared" si="61"/>
        <v>0.41545512869540002</v>
      </c>
      <c r="F147" s="246">
        <f t="shared" si="61"/>
        <v>0.45143642834340003</v>
      </c>
      <c r="G147" s="246">
        <f t="shared" si="61"/>
        <v>0.46953089575140006</v>
      </c>
      <c r="H147" s="34"/>
      <c r="I147" s="246">
        <f t="shared" si="61"/>
        <v>0.67654420034678087</v>
      </c>
      <c r="J147" s="246">
        <f t="shared" si="61"/>
        <v>0.5691195624794001</v>
      </c>
      <c r="K147" s="246">
        <f t="shared" si="61"/>
        <v>0.62947056430339998</v>
      </c>
      <c r="L147" s="246">
        <f t="shared" si="61"/>
        <v>0.71932902345540006</v>
      </c>
      <c r="M147" s="39"/>
      <c r="N147" s="246">
        <f t="shared" si="44"/>
        <v>0.48807972528358834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4.0099999999999997E-2</v>
      </c>
      <c r="E148" s="509">
        <v>4.0099999999999997E-2</v>
      </c>
      <c r="F148" s="509">
        <v>4.0099999999999997E-2</v>
      </c>
      <c r="G148" s="509">
        <v>4.0099999999999997E-2</v>
      </c>
      <c r="H148" s="509">
        <v>0</v>
      </c>
      <c r="I148" s="509">
        <v>4.0099999999999997E-2</v>
      </c>
      <c r="J148" s="509">
        <v>4.0099999999999997E-2</v>
      </c>
      <c r="K148" s="509">
        <v>4.0099999999999997E-2</v>
      </c>
      <c r="L148" s="509">
        <v>4.0099999999999997E-2</v>
      </c>
      <c r="M148" s="367"/>
      <c r="N148" s="368">
        <f t="shared" si="44"/>
        <v>4.0099999999999997E-2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7.7753146587062121</v>
      </c>
      <c r="E149" s="340">
        <f t="shared" si="62"/>
        <v>10.426650518023601</v>
      </c>
      <c r="F149" s="340">
        <f t="shared" si="62"/>
        <v>11.326197931655601</v>
      </c>
      <c r="G149" s="340">
        <f t="shared" si="62"/>
        <v>11.778567121127601</v>
      </c>
      <c r="H149" s="340">
        <f t="shared" si="62"/>
        <v>0</v>
      </c>
      <c r="I149" s="340">
        <f t="shared" si="62"/>
        <v>16.953985590108307</v>
      </c>
      <c r="J149" s="340">
        <f t="shared" si="62"/>
        <v>14.268325091479603</v>
      </c>
      <c r="K149" s="340">
        <f t="shared" si="62"/>
        <v>15.777125166295599</v>
      </c>
      <c r="L149" s="340">
        <f t="shared" si="62"/>
        <v>18.023623911863599</v>
      </c>
      <c r="M149" s="369"/>
      <c r="N149" s="467">
        <f t="shared" si="44"/>
        <v>12.242295552140744</v>
      </c>
      <c r="O149" t="s">
        <v>435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0.34306882746048212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144</v>
      </c>
      <c r="F155" s="1">
        <v>0</v>
      </c>
      <c r="G155" s="1">
        <v>73</v>
      </c>
      <c r="H155" s="1">
        <v>0</v>
      </c>
      <c r="I155" s="1">
        <v>0</v>
      </c>
      <c r="J155" s="1">
        <v>61</v>
      </c>
      <c r="K155" s="1">
        <v>13</v>
      </c>
      <c r="L155" s="1">
        <v>68</v>
      </c>
      <c r="N155" s="1">
        <f>SUM(C155:L155)</f>
        <v>382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201160.51</v>
      </c>
      <c r="E157" s="505">
        <v>993380.57</v>
      </c>
      <c r="F157" s="504">
        <v>0</v>
      </c>
      <c r="G157" s="505">
        <v>363522.61</v>
      </c>
      <c r="H157" s="504">
        <v>0</v>
      </c>
      <c r="I157" s="502">
        <v>0</v>
      </c>
      <c r="J157" s="505">
        <v>327466.65999999997</v>
      </c>
      <c r="K157" s="505">
        <v>79667.22</v>
      </c>
      <c r="L157" s="505">
        <v>310070.5</v>
      </c>
      <c r="M157" s="342"/>
      <c r="N157" s="344">
        <f>SUM(C157:L157)</f>
        <v>2281158.6199999996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1.6238359999999998</v>
      </c>
      <c r="D159" s="354">
        <f>SUM(D160:D164)</f>
        <v>2.2144160000000004</v>
      </c>
      <c r="E159" s="354">
        <f t="shared" ref="E159:G159" si="63">SUM(E160:E164)</f>
        <v>2.6590680000000004</v>
      </c>
      <c r="F159" s="354">
        <f t="shared" si="63"/>
        <v>0</v>
      </c>
      <c r="G159" s="354">
        <f t="shared" si="63"/>
        <v>4.0300919999999998</v>
      </c>
      <c r="H159" s="354"/>
      <c r="I159" s="354"/>
      <c r="J159" s="354">
        <f>SUM(J160:J164)</f>
        <v>5.593756</v>
      </c>
      <c r="K159" s="354">
        <f>SUM(K160:K164)</f>
        <v>6.127364</v>
      </c>
      <c r="L159" s="354">
        <f t="shared" ref="L159" si="64">SUM(L160:L164)</f>
        <v>7.9349240000000005</v>
      </c>
      <c r="M159" s="354"/>
      <c r="N159" s="352">
        <f>(C159*$C$157+D159*$D$157+E159*$E$157+F159*$F$157+G159*$G$157+H159*$H$157+I159*$I$157+J159*$J$157+K159*$K$157+L159*$L$157)/$N$157</f>
        <v>4.0952079382694935</v>
      </c>
    </row>
    <row r="160" spans="1:16" x14ac:dyDescent="0.3">
      <c r="A160" s="2" t="s">
        <v>3</v>
      </c>
      <c r="B160" t="s">
        <v>30</v>
      </c>
      <c r="C160" s="34">
        <v>1.2183999999999999</v>
      </c>
      <c r="D160" s="34">
        <v>1.6504000000000001</v>
      </c>
      <c r="E160" s="34">
        <v>1.9016999999999999</v>
      </c>
      <c r="F160" s="34">
        <v>0</v>
      </c>
      <c r="G160" s="34">
        <v>2.8573</v>
      </c>
      <c r="H160" s="34">
        <v>0</v>
      </c>
      <c r="I160" s="34"/>
      <c r="J160" s="34">
        <v>3.9788999999999999</v>
      </c>
      <c r="K160" s="34">
        <v>4.3666</v>
      </c>
      <c r="L160" s="34">
        <v>5.2656000000000001</v>
      </c>
      <c r="M160" s="34"/>
      <c r="N160" s="89">
        <f t="shared" ref="N160:N197" si="65">(C160*$C$157+D160*$D$157+E160*$E$157+F160*$F$157+G160*$G$157+H160*$H$157+I160*$I$157+J160*$J$157+K160*$K$157+L160*$L$157)/$N$157</f>
        <v>2.8715743302725705</v>
      </c>
    </row>
    <row r="161" spans="1:14" x14ac:dyDescent="0.3">
      <c r="A161" s="2" t="s">
        <v>4</v>
      </c>
      <c r="B161" t="s">
        <v>31</v>
      </c>
      <c r="C161" s="39">
        <f>C160*0.04</f>
        <v>4.8736000000000002E-2</v>
      </c>
      <c r="D161" s="39">
        <f t="shared" ref="D161:L161" si="66">D160*0.04</f>
        <v>6.6016000000000005E-2</v>
      </c>
      <c r="E161" s="39">
        <f t="shared" si="66"/>
        <v>7.6067999999999997E-2</v>
      </c>
      <c r="F161" s="39">
        <f t="shared" si="66"/>
        <v>0</v>
      </c>
      <c r="G161" s="39">
        <f t="shared" si="66"/>
        <v>0.114292</v>
      </c>
      <c r="H161" s="39"/>
      <c r="I161" s="39"/>
      <c r="J161" s="39">
        <f t="shared" si="66"/>
        <v>0.15915599999999999</v>
      </c>
      <c r="K161" s="39">
        <f t="shared" si="66"/>
        <v>0.17466400000000001</v>
      </c>
      <c r="L161" s="39">
        <f t="shared" si="66"/>
        <v>0.21062400000000001</v>
      </c>
      <c r="M161" s="34"/>
      <c r="N161" s="89">
        <f t="shared" si="65"/>
        <v>0.11486297321090282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3.7499999999999999E-2</v>
      </c>
      <c r="E162" s="34">
        <v>5.74E-2</v>
      </c>
      <c r="F162" s="34">
        <v>0</v>
      </c>
      <c r="G162" s="34">
        <v>3.9100000000000003E-2</v>
      </c>
      <c r="H162" s="34">
        <v>0</v>
      </c>
      <c r="I162" s="34">
        <v>0</v>
      </c>
      <c r="J162" s="34">
        <v>9.3299999999999994E-2</v>
      </c>
      <c r="K162" s="34">
        <v>0.21829999999999999</v>
      </c>
      <c r="L162" s="34">
        <v>8.5199999999999998E-2</v>
      </c>
      <c r="M162" s="34"/>
      <c r="N162" s="89">
        <f t="shared" si="65"/>
        <v>6.7132244402188929E-2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0.31633971476038791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0.25080000000000002</v>
      </c>
      <c r="E164" s="34">
        <v>0.35110000000000002</v>
      </c>
      <c r="F164" s="34">
        <v>0</v>
      </c>
      <c r="G164" s="34">
        <v>0.70140000000000002</v>
      </c>
      <c r="H164" s="34">
        <v>0</v>
      </c>
      <c r="I164" s="34">
        <v>0</v>
      </c>
      <c r="J164" s="34">
        <v>0.98470000000000002</v>
      </c>
      <c r="K164" s="34">
        <v>0.99009999999999998</v>
      </c>
      <c r="L164" s="34">
        <v>1.9277</v>
      </c>
      <c r="M164" s="34"/>
      <c r="N164" s="89">
        <f t="shared" si="65"/>
        <v>0.72529867562344275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3.7462041741999994</v>
      </c>
      <c r="D166" s="354">
        <f t="shared" si="67"/>
        <v>3.7462041741999994</v>
      </c>
      <c r="E166" s="354">
        <f t="shared" si="67"/>
        <v>5.5277415918999999</v>
      </c>
      <c r="F166" s="354">
        <f t="shared" si="67"/>
        <v>0</v>
      </c>
      <c r="G166" s="354">
        <f t="shared" si="67"/>
        <v>5.5277415918999999</v>
      </c>
      <c r="H166" s="354"/>
      <c r="I166" s="354"/>
      <c r="J166" s="354">
        <f>SUM(J167:J169,J173:J174)</f>
        <v>5.5277415918999999</v>
      </c>
      <c r="K166" s="354">
        <f>SUM(K167:K169,K173:K174)</f>
        <v>5.5277415918999999</v>
      </c>
      <c r="L166" s="354">
        <f>SUM(L167:L169,L173:L174)</f>
        <v>5.5277415918999999</v>
      </c>
      <c r="M166" s="351"/>
      <c r="N166" s="352">
        <f t="shared" si="65"/>
        <v>5.366039022192485</v>
      </c>
    </row>
    <row r="167" spans="1:14" x14ac:dyDescent="0.3">
      <c r="A167" s="2" t="s">
        <v>115</v>
      </c>
      <c r="B167" t="s">
        <v>114</v>
      </c>
      <c r="C167" s="34">
        <v>2.0693999999999999</v>
      </c>
      <c r="D167" s="34">
        <v>2.0693999999999999</v>
      </c>
      <c r="E167" s="34">
        <v>2.9683000000000002</v>
      </c>
      <c r="F167" s="34">
        <v>0</v>
      </c>
      <c r="G167" s="34">
        <v>2.9683000000000002</v>
      </c>
      <c r="H167" s="34">
        <v>0</v>
      </c>
      <c r="I167" s="34">
        <v>0</v>
      </c>
      <c r="J167" s="34">
        <v>2.9683000000000002</v>
      </c>
      <c r="K167" s="34">
        <v>2.9683000000000002</v>
      </c>
      <c r="L167" s="34">
        <v>2.9683000000000002</v>
      </c>
      <c r="M167" s="39"/>
      <c r="N167" s="89">
        <f t="shared" si="65"/>
        <v>2.8867106724529319</v>
      </c>
    </row>
    <row r="168" spans="1:14" x14ac:dyDescent="0.3">
      <c r="A168" s="2" t="s">
        <v>116</v>
      </c>
      <c r="B168" t="s">
        <v>117</v>
      </c>
      <c r="C168" s="39">
        <f>C167*0.423893</f>
        <v>0.87720417419999996</v>
      </c>
      <c r="D168" s="39">
        <f>D167*0.423893</f>
        <v>0.87720417419999996</v>
      </c>
      <c r="E168" s="39">
        <f t="shared" ref="E168:G168" si="68">E167*0.423893</f>
        <v>1.2582415919000001</v>
      </c>
      <c r="F168" s="39">
        <f t="shared" si="68"/>
        <v>0</v>
      </c>
      <c r="G168" s="39">
        <f t="shared" si="68"/>
        <v>1.2582415919000001</v>
      </c>
      <c r="H168" s="39"/>
      <c r="I168" s="39"/>
      <c r="J168" s="39">
        <f t="shared" ref="J168:L168" si="69">J167*0.423893</f>
        <v>1.2582415919000001</v>
      </c>
      <c r="K168" s="39">
        <f t="shared" si="69"/>
        <v>1.2582415919000001</v>
      </c>
      <c r="L168" s="39">
        <f t="shared" si="69"/>
        <v>1.2582415919000001</v>
      </c>
      <c r="M168" s="39"/>
      <c r="N168" s="89">
        <f t="shared" si="65"/>
        <v>1.2236564470780904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0.55230000000000001</v>
      </c>
      <c r="D169" s="43">
        <f t="shared" si="70"/>
        <v>0.55230000000000001</v>
      </c>
      <c r="E169" s="43">
        <f t="shared" si="70"/>
        <v>0.93640000000000001</v>
      </c>
      <c r="F169" s="43">
        <f t="shared" ref="F169:G169" si="71">SUM(F170:F172)</f>
        <v>0</v>
      </c>
      <c r="G169" s="43">
        <f t="shared" si="71"/>
        <v>0.93640000000000001</v>
      </c>
      <c r="H169" s="43"/>
      <c r="I169" s="43"/>
      <c r="J169" s="43">
        <f t="shared" ref="J169:L169" si="72">SUM(J170:J172)</f>
        <v>0.93640000000000001</v>
      </c>
      <c r="K169" s="43">
        <f t="shared" si="72"/>
        <v>0.93640000000000001</v>
      </c>
      <c r="L169" s="43">
        <f t="shared" si="72"/>
        <v>0.93640000000000001</v>
      </c>
      <c r="M169" s="43"/>
      <c r="N169" s="75">
        <f t="shared" si="65"/>
        <v>0.90153687761616508</v>
      </c>
    </row>
    <row r="170" spans="1:14" x14ac:dyDescent="0.3">
      <c r="A170" s="2" t="s">
        <v>9</v>
      </c>
      <c r="B170" t="s">
        <v>108</v>
      </c>
      <c r="C170" s="34">
        <v>0.49330000000000002</v>
      </c>
      <c r="D170" s="34">
        <v>0.49330000000000002</v>
      </c>
      <c r="E170" s="34">
        <v>0.83640000000000003</v>
      </c>
      <c r="F170" s="34">
        <v>0</v>
      </c>
      <c r="G170" s="34">
        <v>0.83640000000000003</v>
      </c>
      <c r="H170" s="34">
        <v>0</v>
      </c>
      <c r="I170" s="34">
        <v>0</v>
      </c>
      <c r="J170" s="34">
        <v>0.83640000000000003</v>
      </c>
      <c r="K170" s="34">
        <v>0.83640000000000003</v>
      </c>
      <c r="L170" s="34">
        <v>0.83640000000000003</v>
      </c>
      <c r="M170" s="39"/>
      <c r="N170" s="89">
        <f t="shared" si="65"/>
        <v>0.80525827313227372</v>
      </c>
    </row>
    <row r="171" spans="1:14" x14ac:dyDescent="0.3">
      <c r="A171" s="2" t="s">
        <v>10</v>
      </c>
      <c r="B171" t="s">
        <v>109</v>
      </c>
      <c r="C171" s="34">
        <v>5.2299999999999999E-2</v>
      </c>
      <c r="D171" s="34">
        <v>5.2299999999999999E-2</v>
      </c>
      <c r="E171" s="34">
        <v>8.8700000000000001E-2</v>
      </c>
      <c r="F171" s="34">
        <v>0</v>
      </c>
      <c r="G171" s="34">
        <v>8.8700000000000001E-2</v>
      </c>
      <c r="H171" s="34">
        <v>0</v>
      </c>
      <c r="I171" s="34">
        <v>0</v>
      </c>
      <c r="J171" s="34">
        <v>8.8700000000000001E-2</v>
      </c>
      <c r="K171" s="34">
        <v>8.8700000000000001E-2</v>
      </c>
      <c r="L171" s="34">
        <v>8.8700000000000001E-2</v>
      </c>
      <c r="M171" s="39"/>
      <c r="N171" s="89">
        <f t="shared" si="65"/>
        <v>8.5396126907650124E-2</v>
      </c>
    </row>
    <row r="172" spans="1:14" x14ac:dyDescent="0.3">
      <c r="A172" s="2" t="s">
        <v>11</v>
      </c>
      <c r="B172" t="s">
        <v>110</v>
      </c>
      <c r="C172" s="34">
        <v>6.7000000000000002E-3</v>
      </c>
      <c r="D172" s="34">
        <v>6.7000000000000002E-3</v>
      </c>
      <c r="E172" s="34">
        <v>1.1299999999999999E-2</v>
      </c>
      <c r="F172" s="34">
        <v>0</v>
      </c>
      <c r="G172" s="34">
        <v>1.1299999999999999E-2</v>
      </c>
      <c r="H172" s="34">
        <v>0</v>
      </c>
      <c r="I172" s="34">
        <v>0</v>
      </c>
      <c r="J172" s="34">
        <v>1.1299999999999999E-2</v>
      </c>
      <c r="K172" s="34">
        <v>1.1299999999999999E-2</v>
      </c>
      <c r="L172" s="34">
        <v>1.1299999999999999E-2</v>
      </c>
      <c r="M172" s="39"/>
      <c r="N172" s="89">
        <f t="shared" si="65"/>
        <v>1.0882477576241499E-2</v>
      </c>
    </row>
    <row r="173" spans="1:14" x14ac:dyDescent="0.3">
      <c r="A173" s="595" t="s">
        <v>14</v>
      </c>
      <c r="B173" t="s">
        <v>118</v>
      </c>
      <c r="C173" s="34">
        <v>0.18529999999999999</v>
      </c>
      <c r="D173" s="34">
        <v>0.18529999999999999</v>
      </c>
      <c r="E173" s="34">
        <v>0.27589999999999998</v>
      </c>
      <c r="F173" s="34">
        <v>0</v>
      </c>
      <c r="G173" s="34">
        <v>0.27589999999999998</v>
      </c>
      <c r="H173" s="34">
        <v>0</v>
      </c>
      <c r="I173" s="34">
        <v>0</v>
      </c>
      <c r="J173" s="34">
        <v>0.27589999999999998</v>
      </c>
      <c r="K173" s="34">
        <v>0.27589999999999998</v>
      </c>
      <c r="L173" s="34">
        <v>0.27589999999999998</v>
      </c>
      <c r="M173" s="39"/>
      <c r="N173" s="89">
        <f t="shared" si="65"/>
        <v>0.26767662356684341</v>
      </c>
    </row>
    <row r="174" spans="1:14" x14ac:dyDescent="0.3">
      <c r="A174" s="595"/>
      <c r="B174" t="s">
        <v>117</v>
      </c>
      <c r="C174" s="34">
        <v>6.2E-2</v>
      </c>
      <c r="D174" s="34">
        <v>6.2E-2</v>
      </c>
      <c r="E174" s="34">
        <v>8.8900000000000007E-2</v>
      </c>
      <c r="F174" s="34">
        <v>0</v>
      </c>
      <c r="G174" s="34">
        <v>8.8900000000000007E-2</v>
      </c>
      <c r="H174" s="34">
        <v>0</v>
      </c>
      <c r="I174" s="34">
        <v>0</v>
      </c>
      <c r="J174" s="34">
        <v>8.8900000000000007E-2</v>
      </c>
      <c r="K174" s="34">
        <v>8.8900000000000007E-2</v>
      </c>
      <c r="L174" s="34">
        <v>8.8900000000000007E-2</v>
      </c>
      <c r="M174" s="39"/>
      <c r="N174" s="89">
        <f t="shared" si="65"/>
        <v>8.6458401478455738E-2</v>
      </c>
    </row>
    <row r="175" spans="1:14" x14ac:dyDescent="0.3">
      <c r="A175" s="349">
        <v>6</v>
      </c>
      <c r="B175" s="350" t="s">
        <v>42</v>
      </c>
      <c r="C175" s="354">
        <f>SUM(C176:C177)</f>
        <v>0.41570000000000001</v>
      </c>
      <c r="D175" s="354">
        <f>SUM(D176:D177)</f>
        <v>0.41570000000000001</v>
      </c>
      <c r="E175" s="354">
        <f t="shared" ref="E175:G175" si="73">SUM(E176:E177)</f>
        <v>0.51690000000000003</v>
      </c>
      <c r="F175" s="354">
        <f t="shared" si="73"/>
        <v>0</v>
      </c>
      <c r="G175" s="354">
        <f t="shared" si="73"/>
        <v>0.51690000000000003</v>
      </c>
      <c r="H175" s="354"/>
      <c r="I175" s="354"/>
      <c r="J175" s="354">
        <f t="shared" ref="J175:L175" si="74">SUM(J176:J177)</f>
        <v>0.51690000000000003</v>
      </c>
      <c r="K175" s="354">
        <f t="shared" si="74"/>
        <v>0.51690000000000003</v>
      </c>
      <c r="L175" s="354">
        <f t="shared" si="74"/>
        <v>0.51690000000000003</v>
      </c>
      <c r="M175" s="354"/>
      <c r="N175" s="352">
        <f t="shared" si="65"/>
        <v>0.5077145066773131</v>
      </c>
    </row>
    <row r="176" spans="1:14" x14ac:dyDescent="0.3">
      <c r="A176" s="2" t="s">
        <v>15</v>
      </c>
      <c r="B176" t="s">
        <v>43</v>
      </c>
      <c r="C176" s="34">
        <v>0.2127</v>
      </c>
      <c r="D176" s="34">
        <v>0.2127</v>
      </c>
      <c r="E176" s="34">
        <v>0.31390000000000001</v>
      </c>
      <c r="F176" s="34">
        <v>0</v>
      </c>
      <c r="G176" s="34">
        <v>0.31390000000000001</v>
      </c>
      <c r="H176" s="34">
        <v>0</v>
      </c>
      <c r="I176" s="34">
        <v>0</v>
      </c>
      <c r="J176" s="34">
        <v>0.31390000000000001</v>
      </c>
      <c r="K176" s="34">
        <v>0.31390000000000001</v>
      </c>
      <c r="L176" s="34">
        <v>0.31390000000000001</v>
      </c>
      <c r="M176" s="39"/>
      <c r="N176" s="89">
        <f t="shared" si="65"/>
        <v>0.30471450667731292</v>
      </c>
    </row>
    <row r="177" spans="1:16" x14ac:dyDescent="0.3">
      <c r="A177" s="2" t="s">
        <v>16</v>
      </c>
      <c r="B177" t="s">
        <v>44</v>
      </c>
      <c r="C177" s="34">
        <v>0.20300000000000001</v>
      </c>
      <c r="D177" s="34">
        <v>0.20300000000000001</v>
      </c>
      <c r="E177" s="34">
        <v>0.20300000000000001</v>
      </c>
      <c r="F177" s="34">
        <v>0</v>
      </c>
      <c r="G177" s="34">
        <v>0.20300000000000001</v>
      </c>
      <c r="H177" s="34">
        <v>0</v>
      </c>
      <c r="I177" s="34">
        <v>0</v>
      </c>
      <c r="J177" s="34">
        <v>0.20300000000000001</v>
      </c>
      <c r="K177" s="34">
        <v>0.20300000000000001</v>
      </c>
      <c r="L177" s="34">
        <v>0.20300000000000001</v>
      </c>
      <c r="M177" s="39"/>
      <c r="N177" s="89">
        <f t="shared" si="65"/>
        <v>0.20300000000000004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0.29709999999999998</v>
      </c>
      <c r="E180" s="354">
        <f t="shared" ref="E180:L180" si="75">SUM(E181:E182)</f>
        <v>0.41889999999999999</v>
      </c>
      <c r="F180" s="354">
        <f t="shared" si="75"/>
        <v>0</v>
      </c>
      <c r="G180" s="354">
        <f t="shared" si="75"/>
        <v>0.89410000000000001</v>
      </c>
      <c r="H180" s="354"/>
      <c r="I180" s="354"/>
      <c r="J180" s="354">
        <f t="shared" si="75"/>
        <v>1.07</v>
      </c>
      <c r="K180" s="354">
        <f t="shared" si="75"/>
        <v>1.0759999999999998</v>
      </c>
      <c r="L180" s="354">
        <f t="shared" si="75"/>
        <v>2.2115</v>
      </c>
      <c r="M180" s="354"/>
      <c r="N180" s="352">
        <f t="shared" si="65"/>
        <v>0.84348536222351789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0.28089999999999998</v>
      </c>
      <c r="E181" s="34">
        <v>0.39589999999999997</v>
      </c>
      <c r="F181" s="34">
        <v>0</v>
      </c>
      <c r="G181" s="34">
        <v>0.84499999999999997</v>
      </c>
      <c r="H181" s="34">
        <v>0</v>
      </c>
      <c r="I181" s="34">
        <v>0</v>
      </c>
      <c r="J181" s="34">
        <v>1.0115000000000001</v>
      </c>
      <c r="K181" s="34">
        <v>1.0170999999999999</v>
      </c>
      <c r="L181" s="34">
        <v>2.0905</v>
      </c>
      <c r="M181" s="39"/>
      <c r="N181" s="89">
        <f t="shared" si="65"/>
        <v>0.79728110879637126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1.6199999999999999E-2</v>
      </c>
      <c r="E182" s="34">
        <v>2.3E-2</v>
      </c>
      <c r="F182" s="34">
        <v>0</v>
      </c>
      <c r="G182" s="34">
        <v>4.9099999999999998E-2</v>
      </c>
      <c r="H182" s="34">
        <v>0</v>
      </c>
      <c r="I182" s="34">
        <v>0</v>
      </c>
      <c r="J182" s="34">
        <v>5.8500000000000003E-2</v>
      </c>
      <c r="K182" s="34">
        <v>5.8900000000000001E-2</v>
      </c>
      <c r="L182" s="34">
        <v>0.121</v>
      </c>
      <c r="M182" s="39"/>
      <c r="N182" s="89">
        <f t="shared" si="65"/>
        <v>4.620425342714661E-2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0.47899999999999998</v>
      </c>
      <c r="E183" s="354">
        <f t="shared" ref="E183:L183" si="76">SUM(E184:E187)</f>
        <v>0.68389999999999995</v>
      </c>
      <c r="F183" s="354">
        <f t="shared" si="76"/>
        <v>0</v>
      </c>
      <c r="G183" s="354">
        <f t="shared" si="76"/>
        <v>1.3977999999999999</v>
      </c>
      <c r="H183" s="354"/>
      <c r="I183" s="354"/>
      <c r="J183" s="354">
        <f t="shared" si="76"/>
        <v>1.8220000000000001</v>
      </c>
      <c r="K183" s="354">
        <f t="shared" si="76"/>
        <v>1.7105000000000001</v>
      </c>
      <c r="L183" s="354">
        <f t="shared" si="76"/>
        <v>4.0999999999999996</v>
      </c>
      <c r="M183" s="354"/>
      <c r="N183" s="352">
        <f t="shared" si="65"/>
        <v>1.4427850661459045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0.2422</v>
      </c>
      <c r="E184" s="34">
        <v>0.3458</v>
      </c>
      <c r="F184" s="34">
        <v>0</v>
      </c>
      <c r="G184" s="34">
        <v>0.70669999999999999</v>
      </c>
      <c r="H184" s="34">
        <v>0</v>
      </c>
      <c r="I184" s="34">
        <v>0</v>
      </c>
      <c r="J184" s="34">
        <v>0.92120000000000002</v>
      </c>
      <c r="K184" s="34">
        <v>0.86480000000000001</v>
      </c>
      <c r="L184" s="34">
        <v>2.073</v>
      </c>
      <c r="M184" s="39"/>
      <c r="N184" s="89">
        <f t="shared" si="65"/>
        <v>0.72948214785388321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0.1242</v>
      </c>
      <c r="E185" s="34">
        <v>0.1774</v>
      </c>
      <c r="F185" s="34">
        <v>0</v>
      </c>
      <c r="G185" s="34">
        <v>0.36259999999999998</v>
      </c>
      <c r="H185" s="34">
        <v>0</v>
      </c>
      <c r="I185" s="34">
        <v>0</v>
      </c>
      <c r="J185" s="34">
        <v>0.47260000000000002</v>
      </c>
      <c r="K185" s="34">
        <v>0.44369999999999998</v>
      </c>
      <c r="L185" s="34">
        <v>1.0634999999999999</v>
      </c>
      <c r="M185" s="39"/>
      <c r="N185" s="89">
        <f t="shared" si="65"/>
        <v>0.37424447015262802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7.4399999999999994E-2</v>
      </c>
      <c r="E186" s="34">
        <v>0.1062</v>
      </c>
      <c r="F186" s="34">
        <v>0</v>
      </c>
      <c r="G186" s="34">
        <v>0.21709999999999999</v>
      </c>
      <c r="H186" s="34">
        <v>0</v>
      </c>
      <c r="I186" s="34">
        <v>0</v>
      </c>
      <c r="J186" s="34">
        <v>0.28299999999999997</v>
      </c>
      <c r="K186" s="34">
        <v>0.26569999999999999</v>
      </c>
      <c r="L186" s="34">
        <v>0.63680000000000003</v>
      </c>
      <c r="M186" s="39"/>
      <c r="N186" s="89">
        <f t="shared" si="65"/>
        <v>0.22408251049328609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3.8199999999999998E-2</v>
      </c>
      <c r="E187" s="34">
        <v>5.45E-2</v>
      </c>
      <c r="F187" s="34">
        <v>0</v>
      </c>
      <c r="G187" s="34">
        <v>0.1114</v>
      </c>
      <c r="H187" s="34">
        <v>0</v>
      </c>
      <c r="I187" s="34">
        <v>0</v>
      </c>
      <c r="J187" s="34">
        <v>0.1452</v>
      </c>
      <c r="K187" s="34">
        <v>0.1363</v>
      </c>
      <c r="L187" s="34">
        <v>0.32669999999999999</v>
      </c>
      <c r="M187" s="39"/>
      <c r="N187" s="89">
        <f t="shared" si="65"/>
        <v>0.11497593764610724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0.50398878353884558</v>
      </c>
      <c r="D188" s="354">
        <f t="shared" si="77"/>
        <v>0.59238124097884559</v>
      </c>
      <c r="E188" s="354">
        <f t="shared" si="77"/>
        <v>0.8015625527637491</v>
      </c>
      <c r="F188" s="354">
        <f t="shared" si="77"/>
        <v>0</v>
      </c>
      <c r="G188" s="354">
        <f t="shared" si="77"/>
        <v>0.94189276719574921</v>
      </c>
      <c r="H188" s="354"/>
      <c r="I188" s="354"/>
      <c r="J188" s="354">
        <f>SUM(J191,J193)</f>
        <v>1.1428288275477494</v>
      </c>
      <c r="K188" s="354">
        <f>SUM(K191,K193)</f>
        <v>1.2724901536917492</v>
      </c>
      <c r="L188" s="354">
        <f>SUM(L191,L193)</f>
        <v>1.4349496173717493</v>
      </c>
      <c r="M188" s="354"/>
      <c r="N188" s="352">
        <f t="shared" si="65"/>
        <v>0.95624130853683498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-0.1888</v>
      </c>
      <c r="E189" s="507">
        <v>-0.38390000000000002</v>
      </c>
      <c r="F189" s="507">
        <v>0</v>
      </c>
      <c r="G189" s="507">
        <v>-1.2944</v>
      </c>
      <c r="H189" s="507">
        <v>0</v>
      </c>
      <c r="I189" s="507">
        <v>0</v>
      </c>
      <c r="J189" s="507">
        <v>-1.0961000000000001</v>
      </c>
      <c r="K189" s="507">
        <v>0</v>
      </c>
      <c r="L189" s="507">
        <v>-3.4228000000000001</v>
      </c>
      <c r="M189" s="268"/>
      <c r="N189" s="357">
        <f t="shared" si="65"/>
        <v>-1.0143268720353171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5.9245401741999997</v>
      </c>
      <c r="D190" s="360">
        <f t="shared" si="78"/>
        <v>6.9636201741999999</v>
      </c>
      <c r="E190" s="360">
        <f t="shared" si="78"/>
        <v>9.4226095918999988</v>
      </c>
      <c r="F190" s="360">
        <f t="shared" si="78"/>
        <v>0</v>
      </c>
      <c r="G190" s="360">
        <f t="shared" si="78"/>
        <v>11.0722335919</v>
      </c>
      <c r="H190" s="360">
        <f t="shared" si="78"/>
        <v>0</v>
      </c>
      <c r="I190" s="360">
        <f t="shared" si="78"/>
        <v>0</v>
      </c>
      <c r="J190" s="360">
        <f t="shared" si="78"/>
        <v>13.434297591900002</v>
      </c>
      <c r="K190" s="360">
        <f t="shared" si="78"/>
        <v>14.9585055919</v>
      </c>
      <c r="L190" s="360">
        <f t="shared" si="78"/>
        <v>16.868265591900002</v>
      </c>
      <c r="M190" s="361"/>
      <c r="N190" s="362">
        <f t="shared" si="65"/>
        <v>11.240905023473397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0.12342594544910859</v>
      </c>
      <c r="D191" s="354">
        <f t="shared" si="79"/>
        <v>0.14507309908910859</v>
      </c>
      <c r="E191" s="354">
        <f t="shared" si="79"/>
        <v>0.19630122562805269</v>
      </c>
      <c r="F191" s="354">
        <f t="shared" si="79"/>
        <v>0</v>
      </c>
      <c r="G191" s="354">
        <f t="shared" si="79"/>
        <v>0.2306678424200527</v>
      </c>
      <c r="H191" s="354"/>
      <c r="I191" s="354"/>
      <c r="J191" s="354">
        <f>SUM(J192:J192)</f>
        <v>0.27987672173205275</v>
      </c>
      <c r="K191" s="354">
        <f>SUM(K192:K192)</f>
        <v>0.31163054699605269</v>
      </c>
      <c r="L191" s="354">
        <f>SUM(L192:L192)</f>
        <v>0.35141657707605273</v>
      </c>
      <c r="M191" s="354"/>
      <c r="N191" s="352">
        <f t="shared" si="65"/>
        <v>0.23418177435402127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0.12342594544910859</v>
      </c>
      <c r="D192" s="246">
        <f t="shared" si="80"/>
        <v>0.14507309908910859</v>
      </c>
      <c r="E192" s="246">
        <f t="shared" si="80"/>
        <v>0.19630122562805269</v>
      </c>
      <c r="F192" s="246">
        <f t="shared" si="80"/>
        <v>0</v>
      </c>
      <c r="G192" s="246">
        <f t="shared" si="80"/>
        <v>0.2306678424200527</v>
      </c>
      <c r="H192" s="34"/>
      <c r="I192" s="39"/>
      <c r="J192" s="246">
        <f>0.020833*J190</f>
        <v>0.27987672173205275</v>
      </c>
      <c r="K192" s="246">
        <f t="shared" ref="K192:L192" si="81">0.020833*K190</f>
        <v>0.31163054699605269</v>
      </c>
      <c r="L192" s="246">
        <f t="shared" si="81"/>
        <v>0.35141657707605273</v>
      </c>
      <c r="M192" s="39"/>
      <c r="N192" s="246">
        <f t="shared" si="65"/>
        <v>0.23418177435402127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0.38056283808973701</v>
      </c>
      <c r="D193" s="354">
        <f>SUM(D194,D195)</f>
        <v>0.447308141889737</v>
      </c>
      <c r="E193" s="354">
        <f t="shared" ref="E193:L193" si="82">SUM(E194,E195)</f>
        <v>0.60526132713569647</v>
      </c>
      <c r="F193" s="354">
        <f t="shared" si="82"/>
        <v>0</v>
      </c>
      <c r="G193" s="354">
        <f t="shared" si="82"/>
        <v>0.71122492477569654</v>
      </c>
      <c r="H193" s="354"/>
      <c r="I193" s="354"/>
      <c r="J193" s="354">
        <f t="shared" si="82"/>
        <v>0.86295210581569659</v>
      </c>
      <c r="K193" s="354">
        <f t="shared" si="82"/>
        <v>0.96085960669569648</v>
      </c>
      <c r="L193" s="354">
        <f t="shared" si="82"/>
        <v>1.0835330402956966</v>
      </c>
      <c r="M193" s="354"/>
      <c r="N193" s="352">
        <f t="shared" si="65"/>
        <v>0.72205953418281366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0.12342594544910859</v>
      </c>
      <c r="D194" s="39">
        <f t="shared" ref="D194:L194" si="83">D192</f>
        <v>0.14507309908910859</v>
      </c>
      <c r="E194" s="39">
        <f t="shared" si="83"/>
        <v>0.19630122562805269</v>
      </c>
      <c r="F194" s="39">
        <f t="shared" si="83"/>
        <v>0</v>
      </c>
      <c r="G194" s="39">
        <f>G192</f>
        <v>0.2306678424200527</v>
      </c>
      <c r="H194" s="39"/>
      <c r="I194" s="39"/>
      <c r="J194" s="39">
        <f t="shared" si="83"/>
        <v>0.27987672173205275</v>
      </c>
      <c r="K194" s="39">
        <f t="shared" si="83"/>
        <v>0.31163054699605269</v>
      </c>
      <c r="L194" s="39">
        <f t="shared" si="83"/>
        <v>0.35141657707605273</v>
      </c>
      <c r="M194" s="39"/>
      <c r="N194" s="246">
        <f t="shared" si="65"/>
        <v>0.23418177435402127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0.25713689264062839</v>
      </c>
      <c r="D195" s="246">
        <f t="shared" ref="D195:G195" si="84">0.043402*D190</f>
        <v>0.30223504280062841</v>
      </c>
      <c r="E195" s="246">
        <f t="shared" si="84"/>
        <v>0.40896010150764378</v>
      </c>
      <c r="F195" s="246">
        <f t="shared" si="84"/>
        <v>0</v>
      </c>
      <c r="G195" s="246">
        <f t="shared" si="84"/>
        <v>0.48055708235564382</v>
      </c>
      <c r="H195" s="34"/>
      <c r="I195" s="34"/>
      <c r="J195" s="246">
        <f t="shared" ref="J195:L195" si="85">0.043402*J190</f>
        <v>0.5830753840836439</v>
      </c>
      <c r="K195" s="246">
        <f t="shared" si="85"/>
        <v>0.64922905969964384</v>
      </c>
      <c r="L195" s="246">
        <f t="shared" si="85"/>
        <v>0.73211646321964396</v>
      </c>
      <c r="M195" s="39"/>
      <c r="N195" s="246">
        <f t="shared" si="65"/>
        <v>0.4878777598287925</v>
      </c>
      <c r="O195" s="246"/>
    </row>
    <row r="196" spans="1:16" ht="28.8" x14ac:dyDescent="0.3">
      <c r="A196" s="370">
        <v>10</v>
      </c>
      <c r="B196" s="371" t="s">
        <v>134</v>
      </c>
      <c r="C196" s="510">
        <v>4.1500000000000002E-2</v>
      </c>
      <c r="D196" s="510">
        <v>4.1500000000000002E-2</v>
      </c>
      <c r="E196" s="510">
        <v>4.1500000000000002E-2</v>
      </c>
      <c r="F196" s="510">
        <v>0</v>
      </c>
      <c r="G196" s="510">
        <v>4.1500000000000002E-2</v>
      </c>
      <c r="H196" s="510">
        <v>0</v>
      </c>
      <c r="I196" s="510">
        <v>0</v>
      </c>
      <c r="J196" s="510">
        <v>4.1500000000000002E-2</v>
      </c>
      <c r="K196" s="510">
        <v>4.1500000000000002E-2</v>
      </c>
      <c r="L196" s="510">
        <v>4.1500000000000002E-2</v>
      </c>
      <c r="M196" s="373"/>
      <c r="N196" s="374">
        <f t="shared" si="65"/>
        <v>4.1500000000000002E-2</v>
      </c>
    </row>
    <row r="197" spans="1:16" ht="18" x14ac:dyDescent="0.3">
      <c r="A197" s="579" t="s">
        <v>60</v>
      </c>
      <c r="B197" s="579"/>
      <c r="C197" s="340">
        <f>SUM(C188,C190,C196)</f>
        <v>6.4700289577388457</v>
      </c>
      <c r="D197" s="340">
        <f t="shared" ref="D197:L197" si="86">SUM(D188,D190,D196)</f>
        <v>7.5975014151788454</v>
      </c>
      <c r="E197" s="340">
        <f t="shared" si="86"/>
        <v>10.265672144663746</v>
      </c>
      <c r="F197" s="340">
        <f t="shared" si="86"/>
        <v>0</v>
      </c>
      <c r="G197" s="340">
        <f t="shared" si="86"/>
        <v>12.055626359095749</v>
      </c>
      <c r="H197" s="340">
        <f t="shared" si="86"/>
        <v>0</v>
      </c>
      <c r="I197" s="340">
        <f t="shared" si="86"/>
        <v>0</v>
      </c>
      <c r="J197" s="340">
        <f t="shared" si="86"/>
        <v>14.61862641944775</v>
      </c>
      <c r="K197" s="340">
        <f t="shared" si="86"/>
        <v>16.272495745591748</v>
      </c>
      <c r="L197" s="340">
        <f t="shared" si="86"/>
        <v>18.344715209271751</v>
      </c>
      <c r="M197" s="356"/>
      <c r="N197" s="467">
        <f t="shared" si="65"/>
        <v>12.23864633201023</v>
      </c>
      <c r="O197" t="s">
        <v>436</v>
      </c>
      <c r="P197"/>
    </row>
    <row r="198" spans="1:16" ht="15.6" x14ac:dyDescent="0.3">
      <c r="L198" s="336" t="s">
        <v>150</v>
      </c>
      <c r="N198" s="337">
        <f>N197/SUM($N$101,$N$149,$N$197)</f>
        <v>0.34296656447671503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EF42-2AA7-430F-87ED-F6459B2EDCAF}">
  <dimension ref="A1:Q204"/>
  <sheetViews>
    <sheetView workbookViewId="0">
      <selection activeCell="A38" sqref="A1:S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437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348</v>
      </c>
      <c r="F5" s="417">
        <f t="shared" si="0"/>
        <v>5</v>
      </c>
      <c r="G5" s="417">
        <f t="shared" si="0"/>
        <v>207</v>
      </c>
      <c r="H5" s="456">
        <f t="shared" si="0"/>
        <v>6</v>
      </c>
      <c r="I5" s="417">
        <f t="shared" si="0"/>
        <v>24</v>
      </c>
      <c r="J5" s="417">
        <f t="shared" si="0"/>
        <v>193</v>
      </c>
      <c r="K5" s="417">
        <f t="shared" si="0"/>
        <v>29</v>
      </c>
      <c r="L5" s="417">
        <f t="shared" si="0"/>
        <v>134</v>
      </c>
      <c r="M5" s="604">
        <f>SUM(C5:L5)</f>
        <v>1052</v>
      </c>
      <c r="N5" s="604"/>
      <c r="O5" s="418"/>
      <c r="P5" s="418"/>
      <c r="Q5" s="419">
        <f>M7/M5</f>
        <v>5926.6947148288973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961666.32000000007</v>
      </c>
      <c r="E7" s="401">
        <f t="shared" si="0"/>
        <v>2164891.5499999998</v>
      </c>
      <c r="F7" s="401">
        <f t="shared" si="0"/>
        <v>19043.150000000001</v>
      </c>
      <c r="G7" s="401">
        <f t="shared" si="0"/>
        <v>1065542.3</v>
      </c>
      <c r="H7" s="401">
        <f t="shared" si="0"/>
        <v>36727.230000000003</v>
      </c>
      <c r="I7" s="401">
        <f t="shared" si="0"/>
        <v>131084.97999999998</v>
      </c>
      <c r="J7" s="401">
        <f t="shared" si="0"/>
        <v>1024633.6099999999</v>
      </c>
      <c r="K7" s="401">
        <f t="shared" si="0"/>
        <v>174772.65</v>
      </c>
      <c r="L7" s="401">
        <f t="shared" si="0"/>
        <v>650820.52</v>
      </c>
      <c r="M7" s="610">
        <f>SUM(C7:L7)</f>
        <v>6234882.8399999999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1.7284840000000001</v>
      </c>
      <c r="D9" s="405">
        <f t="shared" si="1"/>
        <v>2.3874415337779111</v>
      </c>
      <c r="E9" s="405">
        <f t="shared" si="1"/>
        <v>2.8566764557122317</v>
      </c>
      <c r="F9" s="405">
        <f t="shared" si="1"/>
        <v>4.1911480000000001</v>
      </c>
      <c r="G9" s="405">
        <f t="shared" si="1"/>
        <v>4.2153353275581082</v>
      </c>
      <c r="H9" s="405">
        <f t="shared" si="1"/>
        <v>4.4323760000000005</v>
      </c>
      <c r="I9" s="405">
        <f t="shared" si="1"/>
        <v>4.5946374037879867</v>
      </c>
      <c r="J9" s="405">
        <f t="shared" si="1"/>
        <v>5.9207831689810373</v>
      </c>
      <c r="K9" s="405">
        <f t="shared" si="1"/>
        <v>6.5102025245512962</v>
      </c>
      <c r="L9" s="405">
        <f t="shared" si="1"/>
        <v>8.1728322322385907</v>
      </c>
      <c r="M9" s="603">
        <f t="shared" ref="M9:M25" si="2">(N63*$N$61+N111*$N$109+N159*$N$157)/$M$7</f>
        <v>4.2262483663833086</v>
      </c>
      <c r="N9" s="603"/>
      <c r="O9" s="406">
        <f t="shared" ref="O9:O47" si="3">M9/$M$47</f>
        <v>0.34250986180902321</v>
      </c>
      <c r="P9" s="405">
        <f>O9*$N$52</f>
        <v>2.353620196501105</v>
      </c>
      <c r="Q9" s="407">
        <f>M9*$M$7</f>
        <v>26350163.417141322</v>
      </c>
    </row>
    <row r="10" spans="1:17" x14ac:dyDescent="0.3">
      <c r="A10" s="420" t="s">
        <v>3</v>
      </c>
      <c r="B10" s="421" t="s">
        <v>30</v>
      </c>
      <c r="C10" s="422">
        <f t="shared" si="1"/>
        <v>1.3121</v>
      </c>
      <c r="D10" s="422">
        <f t="shared" si="1"/>
        <v>1.7772473885318141</v>
      </c>
      <c r="E10" s="422">
        <f t="shared" si="1"/>
        <v>2.0479060088409513</v>
      </c>
      <c r="F10" s="422">
        <f t="shared" si="1"/>
        <v>2.9262000000000001</v>
      </c>
      <c r="G10" s="422">
        <f t="shared" si="1"/>
        <v>3.0770571992899765</v>
      </c>
      <c r="H10" s="422">
        <f>IF(H$7 &gt; 0,(H64*H$61+H112*H$109+H160*H$157)/(SUM(H$157,H$109,H$61)),0)</f>
        <v>3.0769000000000002</v>
      </c>
      <c r="I10" s="422">
        <f t="shared" si="1"/>
        <v>2.330411389466589</v>
      </c>
      <c r="J10" s="422">
        <f t="shared" si="1"/>
        <v>4.2848579365184012</v>
      </c>
      <c r="K10" s="422">
        <f t="shared" si="1"/>
        <v>4.7025038218966184</v>
      </c>
      <c r="L10" s="422">
        <f t="shared" si="1"/>
        <v>5.5582457194680961</v>
      </c>
      <c r="M10" s="600">
        <f t="shared" si="2"/>
        <v>3.004505298790507</v>
      </c>
      <c r="N10" s="600"/>
      <c r="O10" s="423">
        <f t="shared" si="3"/>
        <v>0.24349555574602039</v>
      </c>
      <c r="P10" s="422">
        <f t="shared" ref="P10:P47" si="4">O10*$N$52</f>
        <v>1.6732249831733059</v>
      </c>
      <c r="Q10" s="424">
        <f t="shared" ref="Q10:Q47" si="5">M10*$M$7</f>
        <v>18732738.530118003</v>
      </c>
    </row>
    <row r="11" spans="1:17" x14ac:dyDescent="0.3">
      <c r="A11" s="438" t="s">
        <v>4</v>
      </c>
      <c r="B11" s="439" t="s">
        <v>31</v>
      </c>
      <c r="C11" s="440">
        <f t="shared" si="1"/>
        <v>5.248400000000001E-2</v>
      </c>
      <c r="D11" s="440">
        <f t="shared" si="1"/>
        <v>7.1089895541272569E-2</v>
      </c>
      <c r="E11" s="440">
        <f t="shared" si="1"/>
        <v>8.1916240353638023E-2</v>
      </c>
      <c r="F11" s="440">
        <f t="shared" si="1"/>
        <v>0.117048</v>
      </c>
      <c r="G11" s="440">
        <f t="shared" si="1"/>
        <v>0.12308228797159908</v>
      </c>
      <c r="H11" s="440">
        <f t="shared" ref="H11:H15" si="6">IF(H$7 &gt; 0,(H65*H$61+H113*H$109+H161*H$157)/(SUM(H$157,H$109,H$61)),0)</f>
        <v>0.12307599999999999</v>
      </c>
      <c r="I11" s="440">
        <f t="shared" si="1"/>
        <v>0.13982468336799533</v>
      </c>
      <c r="J11" s="440">
        <f t="shared" si="1"/>
        <v>0.17139431746073605</v>
      </c>
      <c r="K11" s="440">
        <f>(K65*K$61+K113*K$109+K161*K$157)/(SUM(K$157,K$109,K$61))</f>
        <v>0.18810015287586476</v>
      </c>
      <c r="L11" s="440">
        <f t="shared" si="1"/>
        <v>0.22232982877872381</v>
      </c>
      <c r="M11" s="599">
        <f t="shared" si="2"/>
        <v>0.12116012428748703</v>
      </c>
      <c r="N11" s="599"/>
      <c r="O11" s="441">
        <f t="shared" si="3"/>
        <v>9.8192377325860784E-3</v>
      </c>
      <c r="P11" s="440">
        <f t="shared" si="4"/>
        <v>6.7474717719358437E-2</v>
      </c>
      <c r="Q11" s="442">
        <f t="shared" si="5"/>
        <v>755419.17981232004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7.9007956775485277E-2</v>
      </c>
      <c r="E12" s="440">
        <f t="shared" si="1"/>
        <v>6.4420535308108165E-2</v>
      </c>
      <c r="F12" s="440">
        <f t="shared" si="1"/>
        <v>0</v>
      </c>
      <c r="G12" s="440">
        <f t="shared" si="1"/>
        <v>2.7874551318141007E-2</v>
      </c>
      <c r="H12" s="440">
        <f t="shared" si="6"/>
        <v>0</v>
      </c>
      <c r="I12" s="440">
        <f t="shared" si="1"/>
        <v>0.11648310143541998</v>
      </c>
      <c r="J12" s="440">
        <f t="shared" si="1"/>
        <v>9.0550465203849795E-2</v>
      </c>
      <c r="K12" s="440">
        <f t="shared" si="1"/>
        <v>0.2351</v>
      </c>
      <c r="L12" s="440">
        <f t="shared" si="1"/>
        <v>0.13525376821400775</v>
      </c>
      <c r="M12" s="599">
        <f t="shared" si="2"/>
        <v>7.7356624386545822E-2</v>
      </c>
      <c r="N12" s="599"/>
      <c r="O12" s="441">
        <f t="shared" si="3"/>
        <v>6.2692498006978858E-3</v>
      </c>
      <c r="P12" s="440">
        <f t="shared" si="4"/>
        <v>4.3080315614562978E-2</v>
      </c>
      <c r="Q12" s="442">
        <f t="shared" si="5"/>
        <v>482309.48994800006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0.27280000000000004</v>
      </c>
      <c r="F13" s="422">
        <f t="shared" si="1"/>
        <v>0.32900000000000001</v>
      </c>
      <c r="G13" s="422">
        <f t="shared" si="1"/>
        <v>0.318</v>
      </c>
      <c r="H13" s="422">
        <f t="shared" si="6"/>
        <v>0.318</v>
      </c>
      <c r="I13" s="422">
        <f t="shared" si="1"/>
        <v>0.31800000000000006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0.4458313669289346</v>
      </c>
      <c r="M13" s="600">
        <f t="shared" si="2"/>
        <v>0.31030255007293772</v>
      </c>
      <c r="N13" s="600"/>
      <c r="O13" s="423">
        <f t="shared" si="3"/>
        <v>2.5147997545497295E-2</v>
      </c>
      <c r="P13" s="422">
        <f t="shared" si="4"/>
        <v>0.17280914077050774</v>
      </c>
      <c r="Q13" s="424">
        <f t="shared" si="5"/>
        <v>1934700.0446580001</v>
      </c>
    </row>
    <row r="14" spans="1:17" x14ac:dyDescent="0.3">
      <c r="A14" s="438" t="s">
        <v>6</v>
      </c>
      <c r="B14" s="439" t="s">
        <v>181</v>
      </c>
      <c r="C14" s="440">
        <f t="shared" si="1"/>
        <v>0.22140000000000001</v>
      </c>
      <c r="D14" s="440">
        <f t="shared" si="1"/>
        <v>0.25039629292933951</v>
      </c>
      <c r="E14" s="440">
        <f t="shared" si="1"/>
        <v>0.38963367120953474</v>
      </c>
      <c r="F14" s="440">
        <f t="shared" si="1"/>
        <v>0.81889999999999996</v>
      </c>
      <c r="G14" s="440">
        <f t="shared" si="1"/>
        <v>0.66932128897839149</v>
      </c>
      <c r="H14" s="440">
        <f t="shared" si="6"/>
        <v>0.91439999999999999</v>
      </c>
      <c r="I14" s="440">
        <f t="shared" si="1"/>
        <v>1.2579182295179814</v>
      </c>
      <c r="J14" s="440">
        <f t="shared" si="1"/>
        <v>0.99628044979805019</v>
      </c>
      <c r="K14" s="440">
        <f t="shared" si="1"/>
        <v>1.0067985497788128</v>
      </c>
      <c r="L14" s="440">
        <f t="shared" si="1"/>
        <v>1.8111715488488287</v>
      </c>
      <c r="M14" s="599">
        <f t="shared" si="2"/>
        <v>0.70384120662081273</v>
      </c>
      <c r="N14" s="599"/>
      <c r="O14" s="441">
        <f t="shared" si="3"/>
        <v>5.7041738562443524E-2</v>
      </c>
      <c r="P14" s="440">
        <f t="shared" si="4"/>
        <v>0.39197291200613865</v>
      </c>
      <c r="Q14" s="442">
        <f t="shared" si="5"/>
        <v>4388367.4612449994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0.43200000000000005</v>
      </c>
      <c r="J15" s="422"/>
      <c r="K15" s="422"/>
      <c r="L15" s="422"/>
      <c r="M15" s="600">
        <f t="shared" si="2"/>
        <v>9.0825622250184906E-3</v>
      </c>
      <c r="N15" s="600"/>
      <c r="O15" s="423">
        <f t="shared" si="3"/>
        <v>7.3608242177804629E-4</v>
      </c>
      <c r="P15" s="422">
        <f t="shared" si="4"/>
        <v>5.0581272172310161E-3</v>
      </c>
      <c r="Q15" s="424">
        <f t="shared" si="5"/>
        <v>56628.711360000001</v>
      </c>
    </row>
    <row r="16" spans="1:17" ht="28.8" x14ac:dyDescent="0.3">
      <c r="A16" s="404">
        <v>5</v>
      </c>
      <c r="B16" s="408" t="s">
        <v>71</v>
      </c>
      <c r="C16" s="405">
        <f t="shared" si="1"/>
        <v>3.8795874776000003</v>
      </c>
      <c r="D16" s="405">
        <f t="shared" si="1"/>
        <v>3.8182135747645902</v>
      </c>
      <c r="E16" s="405">
        <f t="shared" si="1"/>
        <v>5.5536331242451435</v>
      </c>
      <c r="F16" s="405">
        <f t="shared" si="1"/>
        <v>5.4699421450999992</v>
      </c>
      <c r="G16" s="405">
        <f t="shared" si="1"/>
        <v>5.5368313289306572</v>
      </c>
      <c r="H16" s="405">
        <f t="shared" si="1"/>
        <v>5.4889059367999993</v>
      </c>
      <c r="I16" s="405">
        <f t="shared" si="1"/>
        <v>5.988862185689392</v>
      </c>
      <c r="J16" s="405">
        <f t="shared" si="1"/>
        <v>5.5303861899682705</v>
      </c>
      <c r="K16" s="405">
        <f t="shared" si="1"/>
        <v>5.5555130862618283</v>
      </c>
      <c r="L16" s="405">
        <f t="shared" si="1"/>
        <v>5.5539790386125043</v>
      </c>
      <c r="M16" s="603">
        <f t="shared" si="2"/>
        <v>5.2863425529452686</v>
      </c>
      <c r="N16" s="603"/>
      <c r="O16" s="406">
        <f t="shared" si="3"/>
        <v>0.42842358051803725</v>
      </c>
      <c r="P16" s="405">
        <f t="shared" si="4"/>
        <v>2.9439922881017773</v>
      </c>
      <c r="Q16" s="409">
        <f t="shared" si="5"/>
        <v>32959726.469720244</v>
      </c>
    </row>
    <row r="17" spans="1:17" x14ac:dyDescent="0.3">
      <c r="A17" s="420" t="s">
        <v>115</v>
      </c>
      <c r="B17" s="421" t="s">
        <v>114</v>
      </c>
      <c r="C17" s="422">
        <f t="shared" si="1"/>
        <v>2.1432000000000002</v>
      </c>
      <c r="D17" s="422">
        <f t="shared" si="1"/>
        <v>2.1121849908313313</v>
      </c>
      <c r="E17" s="422">
        <f t="shared" si="1"/>
        <v>2.9869281666266381</v>
      </c>
      <c r="F17" s="422">
        <f t="shared" si="1"/>
        <v>2.9407000000000001</v>
      </c>
      <c r="G17" s="422">
        <f t="shared" si="1"/>
        <v>2.9787733798057574</v>
      </c>
      <c r="H17" s="422">
        <f t="shared" ref="H17:H24" si="7">IF(H$7 &gt; 0,(H71*H$61+H119*H$109+H167*H$157)/(SUM(H$157,H$109,H$61)),0)</f>
        <v>2.9575999999999998</v>
      </c>
      <c r="I17" s="422">
        <f t="shared" si="1"/>
        <v>3.2311905505115845</v>
      </c>
      <c r="J17" s="422">
        <f t="shared" si="1"/>
        <v>2.9747579760710758</v>
      </c>
      <c r="K17" s="422">
        <f t="shared" si="1"/>
        <v>2.9862403319512527</v>
      </c>
      <c r="L17" s="422">
        <f t="shared" si="1"/>
        <v>2.9870549881478841</v>
      </c>
      <c r="M17" s="600">
        <f t="shared" si="2"/>
        <v>2.8526584384254448</v>
      </c>
      <c r="N17" s="600"/>
      <c r="O17" s="423">
        <f t="shared" si="3"/>
        <v>0.23118935822732622</v>
      </c>
      <c r="P17" s="422">
        <f t="shared" si="4"/>
        <v>1.5886606588961842</v>
      </c>
      <c r="Q17" s="424">
        <f t="shared" si="5"/>
        <v>17785991.146120001</v>
      </c>
    </row>
    <row r="18" spans="1:17" x14ac:dyDescent="0.3">
      <c r="A18" s="438" t="s">
        <v>116</v>
      </c>
      <c r="B18" s="439" t="s">
        <v>117</v>
      </c>
      <c r="C18" s="440">
        <f t="shared" si="1"/>
        <v>0.90848747760000026</v>
      </c>
      <c r="D18" s="440">
        <f t="shared" si="1"/>
        <v>0.8953404323184655</v>
      </c>
      <c r="E18" s="440">
        <f t="shared" si="1"/>
        <v>1.2661379413358653</v>
      </c>
      <c r="F18" s="440">
        <f t="shared" si="1"/>
        <v>1.2465421451000001</v>
      </c>
      <c r="G18" s="440">
        <f t="shared" si="1"/>
        <v>1.2626811842860017</v>
      </c>
      <c r="H18" s="440">
        <f t="shared" si="7"/>
        <v>1.2537059367999999</v>
      </c>
      <c r="I18" s="440">
        <f t="shared" si="1"/>
        <v>1.3696790560280072</v>
      </c>
      <c r="J18" s="440">
        <f t="shared" si="1"/>
        <v>1.2609790827506966</v>
      </c>
      <c r="K18" s="440">
        <f t="shared" si="1"/>
        <v>1.2658463730318121</v>
      </c>
      <c r="L18" s="440">
        <f t="shared" si="1"/>
        <v>1.266191700090971</v>
      </c>
      <c r="M18" s="599">
        <f t="shared" si="2"/>
        <v>1.2092219434394771</v>
      </c>
      <c r="N18" s="599"/>
      <c r="O18" s="441">
        <f t="shared" si="3"/>
        <v>9.7999550627055995E-2</v>
      </c>
      <c r="P18" s="440">
        <f t="shared" si="4"/>
        <v>0.67342213268148021</v>
      </c>
      <c r="Q18" s="442">
        <f t="shared" si="5"/>
        <v>7539357.1449022461</v>
      </c>
    </row>
    <row r="19" spans="1:17" x14ac:dyDescent="0.3">
      <c r="A19" s="420" t="s">
        <v>8</v>
      </c>
      <c r="B19" s="421" t="s">
        <v>35</v>
      </c>
      <c r="C19" s="422">
        <f t="shared" si="1"/>
        <v>0.57180000000000009</v>
      </c>
      <c r="D19" s="422">
        <f t="shared" si="1"/>
        <v>0.55863058046475</v>
      </c>
      <c r="E19" s="422">
        <f t="shared" si="1"/>
        <v>0.93397583869732415</v>
      </c>
      <c r="F19" s="422">
        <f t="shared" si="1"/>
        <v>0.92160000000000009</v>
      </c>
      <c r="G19" s="422">
        <f t="shared" si="1"/>
        <v>0.92989575264445157</v>
      </c>
      <c r="H19" s="422">
        <f t="shared" si="7"/>
        <v>0.9153</v>
      </c>
      <c r="I19" s="422">
        <f t="shared" si="1"/>
        <v>0.99272173422157151</v>
      </c>
      <c r="J19" s="422">
        <f t="shared" si="1"/>
        <v>0.92958786414687289</v>
      </c>
      <c r="K19" s="422">
        <f t="shared" si="1"/>
        <v>0.93669996223093277</v>
      </c>
      <c r="L19" s="422">
        <f t="shared" si="1"/>
        <v>0.93411803384287873</v>
      </c>
      <c r="M19" s="600">
        <f t="shared" si="2"/>
        <v>0.87551166162907401</v>
      </c>
      <c r="N19" s="600"/>
      <c r="O19" s="423">
        <f t="shared" si="3"/>
        <v>7.0954509115464734E-2</v>
      </c>
      <c r="P19" s="422">
        <f t="shared" si="4"/>
        <v>0.48757710159042206</v>
      </c>
      <c r="Q19" s="424">
        <f t="shared" si="5"/>
        <v>5458712.635311</v>
      </c>
    </row>
    <row r="20" spans="1:17" x14ac:dyDescent="0.3">
      <c r="A20" s="438" t="s">
        <v>9</v>
      </c>
      <c r="B20" s="439" t="s">
        <v>108</v>
      </c>
      <c r="C20" s="440">
        <f t="shared" si="1"/>
        <v>0.51070000000000004</v>
      </c>
      <c r="D20" s="440">
        <f t="shared" si="1"/>
        <v>0.49893508685632249</v>
      </c>
      <c r="E20" s="440">
        <f t="shared" si="1"/>
        <v>0.83424020281108313</v>
      </c>
      <c r="F20" s="440">
        <f t="shared" si="1"/>
        <v>0.82320000000000004</v>
      </c>
      <c r="G20" s="440">
        <f t="shared" si="1"/>
        <v>0.83060397135242781</v>
      </c>
      <c r="H20" s="440">
        <f t="shared" si="7"/>
        <v>0.81759999999999999</v>
      </c>
      <c r="I20" s="440">
        <f t="shared" si="1"/>
        <v>0.89084449687523315</v>
      </c>
      <c r="J20" s="440">
        <f t="shared" si="1"/>
        <v>0.83032788763585452</v>
      </c>
      <c r="K20" s="440">
        <f t="shared" si="1"/>
        <v>0.83666493447344303</v>
      </c>
      <c r="L20" s="440">
        <f t="shared" si="1"/>
        <v>0.83436685098988572</v>
      </c>
      <c r="M20" s="599">
        <f t="shared" si="2"/>
        <v>0.78210218225929007</v>
      </c>
      <c r="N20" s="599"/>
      <c r="O20" s="441">
        <f t="shared" si="3"/>
        <v>6.3384280132927046E-2</v>
      </c>
      <c r="P20" s="440">
        <f t="shared" si="4"/>
        <v>0.4355568656435419</v>
      </c>
      <c r="Q20" s="442">
        <f t="shared" si="5"/>
        <v>4876315.4752949998</v>
      </c>
    </row>
    <row r="21" spans="1:17" x14ac:dyDescent="0.3">
      <c r="A21" s="420" t="s">
        <v>10</v>
      </c>
      <c r="B21" s="421" t="s">
        <v>109</v>
      </c>
      <c r="C21" s="422">
        <f t="shared" si="1"/>
        <v>5.4200000000000005E-2</v>
      </c>
      <c r="D21" s="422">
        <f t="shared" si="1"/>
        <v>5.2954701677604757E-2</v>
      </c>
      <c r="E21" s="422">
        <f t="shared" si="1"/>
        <v>8.8482878872616036E-2</v>
      </c>
      <c r="F21" s="422">
        <f t="shared" si="1"/>
        <v>8.7300000000000003E-2</v>
      </c>
      <c r="G21" s="422">
        <f t="shared" si="1"/>
        <v>8.8093282644902973E-2</v>
      </c>
      <c r="H21" s="422">
        <f t="shared" si="7"/>
        <v>8.6699999999999999E-2</v>
      </c>
      <c r="I21" s="422">
        <f t="shared" si="1"/>
        <v>9.0351917725432773E-2</v>
      </c>
      <c r="J21" s="422">
        <f t="shared" si="1"/>
        <v>8.8063702246698711E-2</v>
      </c>
      <c r="K21" s="422">
        <f t="shared" si="1"/>
        <v>8.8742671550726043E-2</v>
      </c>
      <c r="L21" s="422">
        <f t="shared" si="1"/>
        <v>8.8496448320344909E-2</v>
      </c>
      <c r="M21" s="600">
        <f t="shared" si="2"/>
        <v>8.2870089713826936E-2</v>
      </c>
      <c r="N21" s="600"/>
      <c r="O21" s="423">
        <f t="shared" si="3"/>
        <v>6.7160802005288229E-3</v>
      </c>
      <c r="P21" s="422">
        <f t="shared" si="4"/>
        <v>4.6150793783857696E-2</v>
      </c>
      <c r="Q21" s="424">
        <f t="shared" si="5"/>
        <v>516685.30030600005</v>
      </c>
    </row>
    <row r="22" spans="1:17" x14ac:dyDescent="0.3">
      <c r="A22" s="438" t="s">
        <v>11</v>
      </c>
      <c r="B22" s="439" t="s">
        <v>110</v>
      </c>
      <c r="C22" s="440">
        <f t="shared" si="1"/>
        <v>6.8999999999999999E-3</v>
      </c>
      <c r="D22" s="440">
        <f t="shared" si="1"/>
        <v>6.7407919308227413E-3</v>
      </c>
      <c r="E22" s="440">
        <f t="shared" si="1"/>
        <v>1.1252757013625003E-2</v>
      </c>
      <c r="F22" s="440">
        <f t="shared" si="1"/>
        <v>1.11E-2</v>
      </c>
      <c r="G22" s="440">
        <f t="shared" si="1"/>
        <v>1.1198498647120813E-2</v>
      </c>
      <c r="H22" s="440">
        <f t="shared" si="7"/>
        <v>1.0999999999999999E-2</v>
      </c>
      <c r="I22" s="440">
        <f t="shared" si="1"/>
        <v>1.1525319620905463E-2</v>
      </c>
      <c r="J22" s="440">
        <f t="shared" si="1"/>
        <v>1.1196274264319711E-2</v>
      </c>
      <c r="K22" s="440">
        <f t="shared" si="1"/>
        <v>1.1292356206763473E-2</v>
      </c>
      <c r="L22" s="440">
        <f t="shared" si="1"/>
        <v>1.125473453264811E-2</v>
      </c>
      <c r="M22" s="599">
        <f t="shared" si="2"/>
        <v>1.053938965595703E-2</v>
      </c>
      <c r="N22" s="599"/>
      <c r="O22" s="441">
        <f t="shared" si="3"/>
        <v>8.5414878200887269E-4</v>
      </c>
      <c r="P22" s="440">
        <f t="shared" si="4"/>
        <v>5.8694421630225337E-3</v>
      </c>
      <c r="Q22" s="442">
        <f t="shared" si="5"/>
        <v>65711.85970999999</v>
      </c>
    </row>
    <row r="23" spans="1:17" x14ac:dyDescent="0.3">
      <c r="A23" s="425" t="s">
        <v>14</v>
      </c>
      <c r="B23" s="421" t="s">
        <v>118</v>
      </c>
      <c r="C23" s="422">
        <f t="shared" si="1"/>
        <v>0.19190000000000002</v>
      </c>
      <c r="D23" s="422">
        <f t="shared" si="1"/>
        <v>0.18876295542616073</v>
      </c>
      <c r="E23" s="422">
        <f t="shared" si="1"/>
        <v>0.27712426832651277</v>
      </c>
      <c r="F23" s="422">
        <f t="shared" si="1"/>
        <v>0.27300000000000002</v>
      </c>
      <c r="G23" s="422">
        <f t="shared" si="1"/>
        <v>0.27625517933262717</v>
      </c>
      <c r="H23" s="422">
        <f t="shared" si="7"/>
        <v>0.2737</v>
      </c>
      <c r="I23" s="422">
        <f t="shared" si="1"/>
        <v>0.29849744303275633</v>
      </c>
      <c r="J23" s="422">
        <f t="shared" si="1"/>
        <v>0.27595418503498048</v>
      </c>
      <c r="K23" s="422">
        <f t="shared" si="1"/>
        <v>0.27727992560048725</v>
      </c>
      <c r="L23" s="422">
        <f t="shared" si="1"/>
        <v>0.27714366019836006</v>
      </c>
      <c r="M23" s="600">
        <f t="shared" si="2"/>
        <v>0.26349968907659538</v>
      </c>
      <c r="N23" s="600"/>
      <c r="O23" s="423">
        <f t="shared" si="3"/>
        <v>2.1354930961991585E-2</v>
      </c>
      <c r="P23" s="422">
        <f t="shared" si="4"/>
        <v>0.1467443785167708</v>
      </c>
      <c r="Q23" s="424">
        <f t="shared" si="5"/>
        <v>1642889.6897689998</v>
      </c>
    </row>
    <row r="24" spans="1:17" x14ac:dyDescent="0.3">
      <c r="A24" s="443"/>
      <c r="B24" s="439" t="s">
        <v>117</v>
      </c>
      <c r="C24" s="440">
        <f t="shared" si="1"/>
        <v>6.4199999999999993E-2</v>
      </c>
      <c r="D24" s="440">
        <f t="shared" si="1"/>
        <v>6.3294615723882258E-2</v>
      </c>
      <c r="E24" s="440">
        <f t="shared" si="1"/>
        <v>8.9466909258803295E-2</v>
      </c>
      <c r="F24" s="440">
        <f t="shared" si="1"/>
        <v>8.8099999999999998E-2</v>
      </c>
      <c r="G24" s="440">
        <f t="shared" si="1"/>
        <v>8.9225832861820675E-2</v>
      </c>
      <c r="H24" s="440">
        <f t="shared" si="7"/>
        <v>8.8599999999999998E-2</v>
      </c>
      <c r="I24" s="440">
        <f t="shared" si="1"/>
        <v>9.6773401895472705E-2</v>
      </c>
      <c r="J24" s="440">
        <f t="shared" si="1"/>
        <v>8.910708196464491E-2</v>
      </c>
      <c r="K24" s="440">
        <f t="shared" si="1"/>
        <v>8.9446493447344289E-2</v>
      </c>
      <c r="L24" s="440">
        <f t="shared" si="1"/>
        <v>8.9470656332409429E-2</v>
      </c>
      <c r="M24" s="599">
        <f t="shared" si="2"/>
        <v>8.5450820374677633E-2</v>
      </c>
      <c r="N24" s="599"/>
      <c r="O24" s="441">
        <f t="shared" si="3"/>
        <v>6.9252315861987367E-3</v>
      </c>
      <c r="P24" s="440">
        <f t="shared" si="4"/>
        <v>4.7588016416919801E-2</v>
      </c>
      <c r="Q24" s="442">
        <f t="shared" si="5"/>
        <v>532775.85361799994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0.4294</v>
      </c>
      <c r="D25" s="405">
        <f t="shared" si="8"/>
        <v>0.44879769702447303</v>
      </c>
      <c r="E25" s="405">
        <f t="shared" si="8"/>
        <v>0.53858822552196672</v>
      </c>
      <c r="F25" s="405">
        <f t="shared" si="8"/>
        <v>0.53820000000000001</v>
      </c>
      <c r="G25" s="405">
        <f t="shared" si="8"/>
        <v>0.54140399825516072</v>
      </c>
      <c r="H25" s="405">
        <f t="shared" si="8"/>
        <v>0.55479999999999996</v>
      </c>
      <c r="I25" s="405">
        <f t="shared" si="8"/>
        <v>1.212771623308788</v>
      </c>
      <c r="J25" s="405">
        <f t="shared" si="8"/>
        <v>0.54020394933170313</v>
      </c>
      <c r="K25" s="405">
        <f t="shared" si="8"/>
        <v>0.53416051965796707</v>
      </c>
      <c r="L25" s="405">
        <f t="shared" si="8"/>
        <v>0.53842470961118438</v>
      </c>
      <c r="M25" s="603">
        <f t="shared" si="2"/>
        <v>0.5395133380713214</v>
      </c>
      <c r="N25" s="603"/>
      <c r="O25" s="406">
        <f t="shared" si="3"/>
        <v>4.3724036745400617E-2</v>
      </c>
      <c r="P25" s="405">
        <f t="shared" si="4"/>
        <v>0.30045784787917085</v>
      </c>
      <c r="Q25" s="407">
        <f t="shared" si="5"/>
        <v>3363802.4534920002</v>
      </c>
    </row>
    <row r="26" spans="1:17" x14ac:dyDescent="0.3">
      <c r="A26" s="420" t="s">
        <v>15</v>
      </c>
      <c r="B26" s="421" t="s">
        <v>43</v>
      </c>
      <c r="C26" s="422">
        <f t="shared" si="8"/>
        <v>0.22029999999999997</v>
      </c>
      <c r="D26" s="422">
        <f t="shared" si="8"/>
        <v>0.21681617305678336</v>
      </c>
      <c r="E26" s="422">
        <f t="shared" si="8"/>
        <v>0.31535614529605416</v>
      </c>
      <c r="F26" s="422">
        <f t="shared" si="8"/>
        <v>0.31059999999999999</v>
      </c>
      <c r="G26" s="422">
        <f t="shared" si="8"/>
        <v>0.31440520830097496</v>
      </c>
      <c r="H26" s="422">
        <f t="shared" ref="H26:H29" si="9">IF(H$7 &gt; 0,(H80*H$61+H128*H$109+H176*H$157)/(SUM(H$157,H$109,H$61)),0)</f>
        <v>0.31169999999999998</v>
      </c>
      <c r="I26" s="422">
        <f t="shared" si="8"/>
        <v>0.34009616454913449</v>
      </c>
      <c r="J26" s="422">
        <f t="shared" si="8"/>
        <v>0.31403735239467689</v>
      </c>
      <c r="K26" s="422">
        <f t="shared" si="8"/>
        <v>0.31545699422077772</v>
      </c>
      <c r="L26" s="422">
        <f t="shared" si="8"/>
        <v>0.31537558064856341</v>
      </c>
      <c r="M26" s="600">
        <f>(N80*$N$61+N128*$N$109+N176*$N$157)/$M$7</f>
        <v>0.30018015546191079</v>
      </c>
      <c r="N26" s="600"/>
      <c r="O26" s="423">
        <f t="shared" si="3"/>
        <v>2.4327643491775131E-2</v>
      </c>
      <c r="P26" s="422">
        <f t="shared" si="4"/>
        <v>0.16717192536618569</v>
      </c>
      <c r="Q26" s="424">
        <f t="shared" si="5"/>
        <v>1871588.1001979997</v>
      </c>
    </row>
    <row r="27" spans="1:17" x14ac:dyDescent="0.3">
      <c r="A27" s="438" t="s">
        <v>16</v>
      </c>
      <c r="B27" s="439" t="s">
        <v>80</v>
      </c>
      <c r="C27" s="440">
        <f t="shared" si="8"/>
        <v>0.20910000000000004</v>
      </c>
      <c r="D27" s="440">
        <f t="shared" si="8"/>
        <v>0.23198152396768973</v>
      </c>
      <c r="E27" s="440">
        <f t="shared" si="8"/>
        <v>0.22323208022591248</v>
      </c>
      <c r="F27" s="440">
        <f t="shared" si="8"/>
        <v>0.2276</v>
      </c>
      <c r="G27" s="440">
        <f t="shared" si="8"/>
        <v>0.22699878995418576</v>
      </c>
      <c r="H27" s="440">
        <f t="shared" si="9"/>
        <v>0.24310000000000001</v>
      </c>
      <c r="I27" s="440">
        <f t="shared" si="8"/>
        <v>0.23917545875965349</v>
      </c>
      <c r="J27" s="440">
        <f t="shared" si="8"/>
        <v>0.22616659693702609</v>
      </c>
      <c r="K27" s="440">
        <f t="shared" si="8"/>
        <v>0.21870352543718941</v>
      </c>
      <c r="L27" s="440">
        <f t="shared" si="8"/>
        <v>0.22304912896262089</v>
      </c>
      <c r="M27" s="599">
        <f>(N81*$N$61+N129*$N$109+N177*$N$157)/$M$7</f>
        <v>0.22601419379100954</v>
      </c>
      <c r="N27" s="599"/>
      <c r="O27" s="441">
        <f t="shared" si="3"/>
        <v>1.8316976091133828E-2</v>
      </c>
      <c r="P27" s="440">
        <f t="shared" si="4"/>
        <v>0.12586850679049469</v>
      </c>
      <c r="Q27" s="442">
        <f t="shared" si="5"/>
        <v>1409172.018464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0.63350000000000006</v>
      </c>
      <c r="J28" s="422"/>
      <c r="K28" s="422"/>
      <c r="L28" s="422"/>
      <c r="M28" s="600">
        <f>(N82*$N$61+N130*$N$109+N178*$N$157)/$M$7</f>
        <v>1.3318988818400955E-2</v>
      </c>
      <c r="N28" s="600"/>
      <c r="O28" s="423">
        <f t="shared" si="3"/>
        <v>1.0794171624916487E-3</v>
      </c>
      <c r="P28" s="422">
        <f t="shared" si="4"/>
        <v>7.4174157224903888E-3</v>
      </c>
      <c r="Q28" s="424">
        <f t="shared" si="5"/>
        <v>83042.334829999993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0.63350000000000006</v>
      </c>
      <c r="J29" s="440"/>
      <c r="K29" s="440"/>
      <c r="L29" s="440"/>
      <c r="M29" s="599">
        <f>(N83*$N$61+N131*$N$109+N179*$N$157)/$M$7</f>
        <v>1.3318988818400955E-2</v>
      </c>
      <c r="N29" s="599"/>
      <c r="O29" s="441">
        <f t="shared" si="3"/>
        <v>1.0794171624916487E-3</v>
      </c>
      <c r="P29" s="440">
        <f t="shared" si="4"/>
        <v>7.4174157224903888E-3</v>
      </c>
      <c r="Q29" s="442">
        <f t="shared" si="5"/>
        <v>83042.334829999993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0.24109999999999998</v>
      </c>
      <c r="D30" s="405">
        <f t="shared" si="10"/>
        <v>0.29953486921430295</v>
      </c>
      <c r="E30" s="405">
        <f t="shared" si="10"/>
        <v>0.46997962019252193</v>
      </c>
      <c r="F30" s="405">
        <f t="shared" si="10"/>
        <v>0.89079999999999981</v>
      </c>
      <c r="G30" s="405">
        <f t="shared" si="10"/>
        <v>0.87429248714480867</v>
      </c>
      <c r="H30" s="405">
        <f t="shared" si="10"/>
        <v>1.0021</v>
      </c>
      <c r="I30" s="405">
        <f t="shared" si="10"/>
        <v>1.3935064448878889</v>
      </c>
      <c r="J30" s="405">
        <f t="shared" si="10"/>
        <v>1.0864274408127215</v>
      </c>
      <c r="K30" s="405">
        <f t="shared" si="10"/>
        <v>1.0955036330512813</v>
      </c>
      <c r="L30" s="405">
        <f t="shared" si="10"/>
        <v>2.0829725110111772</v>
      </c>
      <c r="M30" s="603">
        <f t="shared" ref="M30" si="11">(N84*$N$61+N132*$N$109+N180*$N$157)/$M$7</f>
        <v>0.82362553028550578</v>
      </c>
      <c r="N30" s="603"/>
      <c r="O30" s="406">
        <f t="shared" si="3"/>
        <v>6.6749476629052049E-2</v>
      </c>
      <c r="P30" s="405">
        <f t="shared" si="4"/>
        <v>0.45868143904017833</v>
      </c>
      <c r="Q30" s="407">
        <f t="shared" si="5"/>
        <v>5135208.6853630003</v>
      </c>
    </row>
    <row r="31" spans="1:17" x14ac:dyDescent="0.3">
      <c r="A31" s="420" t="s">
        <v>17</v>
      </c>
      <c r="B31" s="421" t="s">
        <v>46</v>
      </c>
      <c r="C31" s="422">
        <f t="shared" si="10"/>
        <v>0.22770000000000001</v>
      </c>
      <c r="D31" s="422">
        <f t="shared" si="10"/>
        <v>0.2846936475148677</v>
      </c>
      <c r="E31" s="422">
        <f t="shared" si="10"/>
        <v>0.44556180208103263</v>
      </c>
      <c r="F31" s="422">
        <f t="shared" si="10"/>
        <v>0.84199999999999997</v>
      </c>
      <c r="G31" s="422">
        <f t="shared" si="10"/>
        <v>0.82947822906702051</v>
      </c>
      <c r="H31" s="422">
        <f t="shared" ref="H31:H32" si="12">IF(H$7 &gt; 0,(H85*H$61+H133*H$109+H181*H$157)/(SUM(H$157,H$109,H$61)),0)</f>
        <v>0.95799999999999996</v>
      </c>
      <c r="I31" s="422">
        <f t="shared" si="10"/>
        <v>1.3105274289548661</v>
      </c>
      <c r="J31" s="422">
        <f t="shared" si="10"/>
        <v>1.0303071842333964</v>
      </c>
      <c r="K31" s="422">
        <f t="shared" si="10"/>
        <v>1.0354641527092483</v>
      </c>
      <c r="L31" s="422">
        <f t="shared" si="10"/>
        <v>1.9734207079149872</v>
      </c>
      <c r="M31" s="600">
        <f>(N85*$N$61+N133*$N$109+N181*$N$157)/$M$7</f>
        <v>0.78069242094034286</v>
      </c>
      <c r="N31" s="600"/>
      <c r="O31" s="423">
        <f t="shared" si="3"/>
        <v>6.3270028174055651E-2</v>
      </c>
      <c r="P31" s="422">
        <f t="shared" si="4"/>
        <v>0.43477176206588358</v>
      </c>
      <c r="Q31" s="424">
        <f t="shared" si="5"/>
        <v>4867525.7786389999</v>
      </c>
    </row>
    <row r="32" spans="1:17" x14ac:dyDescent="0.3">
      <c r="A32" s="438" t="s">
        <v>18</v>
      </c>
      <c r="B32" s="439" t="s">
        <v>48</v>
      </c>
      <c r="C32" s="440">
        <f t="shared" si="10"/>
        <v>1.34E-2</v>
      </c>
      <c r="D32" s="440">
        <f t="shared" si="10"/>
        <v>1.4841221699435206E-2</v>
      </c>
      <c r="E32" s="440">
        <f t="shared" si="10"/>
        <v>2.4417818111489235E-2</v>
      </c>
      <c r="F32" s="440">
        <f t="shared" si="10"/>
        <v>4.8800000000000003E-2</v>
      </c>
      <c r="G32" s="440">
        <f t="shared" si="10"/>
        <v>4.4814258077788181E-2</v>
      </c>
      <c r="H32" s="440">
        <f t="shared" si="12"/>
        <v>4.41E-2</v>
      </c>
      <c r="I32" s="440">
        <f t="shared" si="10"/>
        <v>8.2979015933022995E-2</v>
      </c>
      <c r="J32" s="440">
        <f t="shared" si="10"/>
        <v>5.612025657932497E-2</v>
      </c>
      <c r="K32" s="440">
        <f t="shared" si="10"/>
        <v>6.0039480342032922E-2</v>
      </c>
      <c r="L32" s="440">
        <f t="shared" si="10"/>
        <v>0.10955180309619002</v>
      </c>
      <c r="M32" s="599">
        <f>(N86*$N$61+N134*$N$109+N182*$N$157)/$M$7</f>
        <v>4.293310934516293E-2</v>
      </c>
      <c r="N32" s="599"/>
      <c r="O32" s="441">
        <f t="shared" si="3"/>
        <v>3.4794484549963943E-3</v>
      </c>
      <c r="P32" s="440">
        <f t="shared" si="4"/>
        <v>2.390967697429475E-2</v>
      </c>
      <c r="Q32" s="442">
        <f t="shared" si="5"/>
        <v>267682.906724</v>
      </c>
    </row>
    <row r="33" spans="1:17" x14ac:dyDescent="0.3">
      <c r="A33" s="404">
        <v>8</v>
      </c>
      <c r="B33" s="398" t="s">
        <v>49</v>
      </c>
      <c r="C33" s="405">
        <f t="shared" si="10"/>
        <v>0.55380000000000007</v>
      </c>
      <c r="D33" s="405">
        <f t="shared" si="10"/>
        <v>0.47988647327692624</v>
      </c>
      <c r="E33" s="405">
        <f t="shared" si="10"/>
        <v>0.77640189962772033</v>
      </c>
      <c r="F33" s="405">
        <f t="shared" si="10"/>
        <v>1.2810000000000001</v>
      </c>
      <c r="G33" s="405">
        <f t="shared" si="10"/>
        <v>1.3738343645503326</v>
      </c>
      <c r="H33" s="405">
        <f t="shared" si="10"/>
        <v>1.0753999999999999</v>
      </c>
      <c r="I33" s="405">
        <f t="shared" si="10"/>
        <v>1.926955470916653</v>
      </c>
      <c r="J33" s="405">
        <f t="shared" si="10"/>
        <v>1.8543938609636277</v>
      </c>
      <c r="K33" s="405">
        <f t="shared" si="10"/>
        <v>1.7450678612986643</v>
      </c>
      <c r="L33" s="405">
        <f t="shared" si="10"/>
        <v>3.8476494785152133</v>
      </c>
      <c r="M33" s="603">
        <f>SUM(M34:N37)</f>
        <v>1.3849548864226933</v>
      </c>
      <c r="N33" s="603"/>
      <c r="O33" s="406">
        <f t="shared" si="3"/>
        <v>0.11224155933038814</v>
      </c>
      <c r="P33" s="405">
        <f t="shared" si="4"/>
        <v>0.7712887434291652</v>
      </c>
      <c r="Q33" s="407">
        <f t="shared" si="5"/>
        <v>8635031.4555309992</v>
      </c>
    </row>
    <row r="34" spans="1:17" x14ac:dyDescent="0.3">
      <c r="A34" s="420" t="s">
        <v>19</v>
      </c>
      <c r="B34" s="421" t="s">
        <v>46</v>
      </c>
      <c r="C34" s="422">
        <f t="shared" si="10"/>
        <v>0.28000000000000003</v>
      </c>
      <c r="D34" s="422">
        <f t="shared" si="10"/>
        <v>0.24269199883489734</v>
      </c>
      <c r="E34" s="422">
        <f t="shared" si="10"/>
        <v>0.39258682083127905</v>
      </c>
      <c r="F34" s="422">
        <f t="shared" si="10"/>
        <v>0.64780000000000004</v>
      </c>
      <c r="G34" s="422">
        <f t="shared" si="10"/>
        <v>0.69477532975650047</v>
      </c>
      <c r="H34" s="422">
        <f t="shared" ref="H34:H37" si="13">IF(H$7 &gt; 0,(H88*H$61+H136*H$109+H184*H$157)/(SUM(H$157,H$109,H$61)),0)</f>
        <v>0.54400000000000004</v>
      </c>
      <c r="I34" s="422">
        <f t="shared" si="10"/>
        <v>0.97463412787643555</v>
      </c>
      <c r="J34" s="422">
        <f t="shared" si="10"/>
        <v>0.93778862564834264</v>
      </c>
      <c r="K34" s="422">
        <f t="shared" si="10"/>
        <v>0.88236099926962264</v>
      </c>
      <c r="L34" s="422">
        <f t="shared" si="10"/>
        <v>1.9456912617014597</v>
      </c>
      <c r="M34" s="600">
        <f t="shared" ref="M34:M47" si="14">(N88*$N$61+N136*$N$109+N184*$N$157)/$M$7</f>
        <v>0.70036264519254388</v>
      </c>
      <c r="N34" s="600"/>
      <c r="O34" s="423">
        <f t="shared" si="3"/>
        <v>5.6759823849723938E-2</v>
      </c>
      <c r="P34" s="422">
        <f t="shared" si="4"/>
        <v>0.39003568264274713</v>
      </c>
      <c r="Q34" s="424">
        <f t="shared" si="5"/>
        <v>4366679.038288</v>
      </c>
    </row>
    <row r="35" spans="1:17" x14ac:dyDescent="0.3">
      <c r="A35" s="438" t="s">
        <v>19</v>
      </c>
      <c r="B35" s="439" t="s">
        <v>47</v>
      </c>
      <c r="C35" s="440">
        <f t="shared" si="10"/>
        <v>0.14369999999999999</v>
      </c>
      <c r="D35" s="440">
        <f t="shared" si="10"/>
        <v>0.12441584441160422</v>
      </c>
      <c r="E35" s="440">
        <f t="shared" si="10"/>
        <v>0.20132146308991783</v>
      </c>
      <c r="F35" s="440">
        <f t="shared" si="10"/>
        <v>0.3322</v>
      </c>
      <c r="G35" s="440">
        <f t="shared" si="10"/>
        <v>0.35620928227720283</v>
      </c>
      <c r="H35" s="440">
        <f t="shared" si="13"/>
        <v>0.2787</v>
      </c>
      <c r="I35" s="440">
        <f t="shared" si="10"/>
        <v>0.49945133294447619</v>
      </c>
      <c r="J35" s="440">
        <f t="shared" si="10"/>
        <v>0.48084671064127982</v>
      </c>
      <c r="K35" s="440">
        <f t="shared" si="10"/>
        <v>0.45259610256524696</v>
      </c>
      <c r="L35" s="440">
        <f t="shared" si="10"/>
        <v>0.9977512801732189</v>
      </c>
      <c r="M35" s="599">
        <f t="shared" si="14"/>
        <v>0.35911558447536124</v>
      </c>
      <c r="N35" s="599"/>
      <c r="O35" s="441">
        <f t="shared" si="3"/>
        <v>2.9103975570982044E-2</v>
      </c>
      <c r="P35" s="440">
        <f t="shared" si="4"/>
        <v>0.19999337928708227</v>
      </c>
      <c r="Q35" s="442">
        <f t="shared" si="5"/>
        <v>2239043.595222</v>
      </c>
    </row>
    <row r="36" spans="1:17" x14ac:dyDescent="0.3">
      <c r="A36" s="420" t="s">
        <v>20</v>
      </c>
      <c r="B36" s="421" t="s">
        <v>50</v>
      </c>
      <c r="C36" s="422">
        <f t="shared" si="10"/>
        <v>8.5999999999999993E-2</v>
      </c>
      <c r="D36" s="422">
        <f t="shared" si="10"/>
        <v>7.4578038922066034E-2</v>
      </c>
      <c r="E36" s="422">
        <f t="shared" si="10"/>
        <v>0.12062159642454146</v>
      </c>
      <c r="F36" s="422">
        <f t="shared" si="10"/>
        <v>0.19900000000000001</v>
      </c>
      <c r="G36" s="422">
        <f t="shared" si="10"/>
        <v>0.21343442587309763</v>
      </c>
      <c r="H36" s="422">
        <f t="shared" si="13"/>
        <v>0.1671</v>
      </c>
      <c r="I36" s="422">
        <f t="shared" si="10"/>
        <v>0.2994196491314261</v>
      </c>
      <c r="J36" s="422">
        <f t="shared" si="10"/>
        <v>0.2880836493641859</v>
      </c>
      <c r="K36" s="422">
        <f t="shared" si="10"/>
        <v>0.27108148343576643</v>
      </c>
      <c r="L36" s="422">
        <f t="shared" si="10"/>
        <v>0.59770754573472884</v>
      </c>
      <c r="M36" s="600">
        <f t="shared" si="14"/>
        <v>0.21516038591576805</v>
      </c>
      <c r="N36" s="600"/>
      <c r="O36" s="423">
        <f t="shared" si="3"/>
        <v>1.7437345763436831E-2</v>
      </c>
      <c r="P36" s="422">
        <f t="shared" si="4"/>
        <v>0.11982396344862473</v>
      </c>
      <c r="Q36" s="424">
        <f t="shared" si="5"/>
        <v>1341499.7979939999</v>
      </c>
    </row>
    <row r="37" spans="1:17" x14ac:dyDescent="0.3">
      <c r="A37" s="438" t="s">
        <v>20</v>
      </c>
      <c r="B37" s="439" t="s">
        <v>47</v>
      </c>
      <c r="C37" s="440">
        <f t="shared" si="10"/>
        <v>4.41E-2</v>
      </c>
      <c r="D37" s="440">
        <f t="shared" si="10"/>
        <v>3.8200591108358668E-2</v>
      </c>
      <c r="E37" s="440">
        <f t="shared" si="10"/>
        <v>6.1872019281982049E-2</v>
      </c>
      <c r="F37" s="440">
        <f t="shared" si="10"/>
        <v>0.10199999999999999</v>
      </c>
      <c r="G37" s="440">
        <f t="shared" si="10"/>
        <v>0.10941532664353165</v>
      </c>
      <c r="H37" s="440">
        <f t="shared" si="13"/>
        <v>8.5599999999999996E-2</v>
      </c>
      <c r="I37" s="440">
        <f t="shared" si="10"/>
        <v>0.15345036096431491</v>
      </c>
      <c r="J37" s="440">
        <f t="shared" si="10"/>
        <v>0.14767487530981929</v>
      </c>
      <c r="K37" s="440">
        <f t="shared" si="10"/>
        <v>0.13902927602802842</v>
      </c>
      <c r="L37" s="440">
        <f t="shared" si="10"/>
        <v>0.30649939090580608</v>
      </c>
      <c r="M37" s="599">
        <f t="shared" si="14"/>
        <v>0.11031627083902028</v>
      </c>
      <c r="N37" s="599"/>
      <c r="O37" s="441">
        <f t="shared" si="3"/>
        <v>8.9404141462453447E-3</v>
      </c>
      <c r="P37" s="440">
        <f t="shared" si="4"/>
        <v>6.1435718050711255E-2</v>
      </c>
      <c r="Q37" s="442">
        <f t="shared" si="5"/>
        <v>687809.02402699995</v>
      </c>
    </row>
    <row r="38" spans="1:17" x14ac:dyDescent="0.3">
      <c r="A38" s="404">
        <v>9</v>
      </c>
      <c r="B38" s="398" t="s">
        <v>51</v>
      </c>
      <c r="C38" s="405">
        <f t="shared" si="10"/>
        <v>0.52580288165647693</v>
      </c>
      <c r="D38" s="405">
        <f t="shared" si="10"/>
        <v>0.62470231018643729</v>
      </c>
      <c r="E38" s="405">
        <f t="shared" si="10"/>
        <v>0.83007291254497317</v>
      </c>
      <c r="F38" s="405">
        <f t="shared" si="10"/>
        <v>0.8973985072633669</v>
      </c>
      <c r="G38" s="405">
        <f t="shared" si="10"/>
        <v>0.93519324974026241</v>
      </c>
      <c r="H38" s="405">
        <f t="shared" si="10"/>
        <v>0.99217206779970257</v>
      </c>
      <c r="I38" s="405">
        <f t="shared" si="10"/>
        <v>1.2859502537829546</v>
      </c>
      <c r="J38" s="405">
        <f t="shared" si="10"/>
        <v>1.158963536488578</v>
      </c>
      <c r="K38" s="405">
        <f t="shared" si="10"/>
        <v>1.3134879985482759</v>
      </c>
      <c r="L38" s="405">
        <f t="shared" si="10"/>
        <v>1.4980866187943169</v>
      </c>
      <c r="M38" s="603">
        <f t="shared" si="14"/>
        <v>0.96415867848495951</v>
      </c>
      <c r="N38" s="603"/>
      <c r="O38" s="406">
        <f t="shared" si="3"/>
        <v>7.8138771577321603E-2</v>
      </c>
      <c r="P38" s="405">
        <f t="shared" si="4"/>
        <v>0.5369450968296926</v>
      </c>
      <c r="Q38" s="407">
        <f t="shared" si="5"/>
        <v>6011416.3995229509</v>
      </c>
    </row>
    <row r="39" spans="1:17" x14ac:dyDescent="0.3">
      <c r="A39" s="444"/>
      <c r="B39" s="445" t="s">
        <v>157</v>
      </c>
      <c r="C39" s="500">
        <f t="shared" si="10"/>
        <v>-0.65139999999999998</v>
      </c>
      <c r="D39" s="500">
        <f t="shared" si="10"/>
        <v>-9.0310055962030567E-2</v>
      </c>
      <c r="E39" s="500">
        <f t="shared" si="10"/>
        <v>-0.43752185427671891</v>
      </c>
      <c r="F39" s="500">
        <f t="shared" si="10"/>
        <v>-1.8219000000000001</v>
      </c>
      <c r="G39" s="500">
        <f t="shared" si="10"/>
        <v>-1.5482187630777304</v>
      </c>
      <c r="H39" s="500">
        <f t="shared" ref="H39:H46" si="15">IF(H$7 &gt; 0,(H93*H$61+H141*H$109+H189*H$157)/(SUM(H$157,H$109,H$61)),0)</f>
        <v>-0.89029999999999998</v>
      </c>
      <c r="I39" s="500">
        <f t="shared" si="10"/>
        <v>0</v>
      </c>
      <c r="J39" s="500">
        <f t="shared" si="10"/>
        <v>-1.3082286476675304</v>
      </c>
      <c r="K39" s="500">
        <f t="shared" si="10"/>
        <v>0</v>
      </c>
      <c r="L39" s="500">
        <f t="shared" si="10"/>
        <v>-2.5853978816556062</v>
      </c>
      <c r="M39" s="596">
        <f t="shared" si="14"/>
        <v>-0.9267085786907906</v>
      </c>
      <c r="N39" s="596"/>
      <c r="O39" s="429">
        <f t="shared" si="3"/>
        <v>-7.5103685280154472E-2</v>
      </c>
      <c r="P39" s="430">
        <f t="shared" si="4"/>
        <v>-0.51608893704087067</v>
      </c>
      <c r="Q39" s="431">
        <f t="shared" si="5"/>
        <v>-5777919.4149599997</v>
      </c>
    </row>
    <row r="40" spans="1:17" x14ac:dyDescent="0.3">
      <c r="A40" s="432"/>
      <c r="B40" s="433" t="s">
        <v>52</v>
      </c>
      <c r="C40" s="434">
        <f t="shared" ref="C40:K40" si="16">SUM(C33,C30,C25,C16,C9)</f>
        <v>6.8323714776000006</v>
      </c>
      <c r="D40" s="434">
        <f t="shared" si="16"/>
        <v>7.4338741480582033</v>
      </c>
      <c r="E40" s="434">
        <f t="shared" si="16"/>
        <v>10.195279325299584</v>
      </c>
      <c r="F40" s="434">
        <f t="shared" si="16"/>
        <v>12.3710901451</v>
      </c>
      <c r="G40" s="434">
        <f t="shared" si="16"/>
        <v>12.541697506439068</v>
      </c>
      <c r="H40" s="434">
        <f t="shared" si="15"/>
        <v>11.663281936800001</v>
      </c>
      <c r="I40" s="434">
        <f t="shared" si="16"/>
        <v>15.116733128590708</v>
      </c>
      <c r="J40" s="434">
        <f t="shared" si="16"/>
        <v>14.93219461005736</v>
      </c>
      <c r="K40" s="434">
        <f t="shared" si="16"/>
        <v>15.440447624821036</v>
      </c>
      <c r="L40" s="434">
        <f>SUM(L33,L30,L25,L16,L9)</f>
        <v>20.195857969988669</v>
      </c>
      <c r="M40" s="597">
        <f t="shared" si="14"/>
        <v>11.333976095417308</v>
      </c>
      <c r="N40" s="597"/>
      <c r="O40" s="435">
        <f t="shared" si="3"/>
        <v>0.91854482975174689</v>
      </c>
      <c r="P40" s="436">
        <f t="shared" si="4"/>
        <v>6.3119515779105262</v>
      </c>
      <c r="Q40" s="437">
        <f t="shared" si="5"/>
        <v>70666013.066287577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0.12876817879284083</v>
      </c>
      <c r="D41" s="427">
        <f t="shared" si="17"/>
        <v>0.15298847073063956</v>
      </c>
      <c r="E41" s="427">
        <f t="shared" si="17"/>
        <v>0.20328336139381939</v>
      </c>
      <c r="F41" s="427">
        <f t="shared" si="17"/>
        <v>0.21977127829286833</v>
      </c>
      <c r="G41" s="427">
        <f t="shared" si="17"/>
        <v>0.22902714266044677</v>
      </c>
      <c r="H41" s="427">
        <f t="shared" si="15"/>
        <v>0.24298115258935443</v>
      </c>
      <c r="I41" s="427">
        <f t="shared" si="17"/>
        <v>0.31492690126793027</v>
      </c>
      <c r="J41" s="427">
        <f t="shared" si="17"/>
        <v>0.28382808289446732</v>
      </c>
      <c r="K41" s="427">
        <f t="shared" si="17"/>
        <v>0.32167084536789664</v>
      </c>
      <c r="L41" s="427">
        <f t="shared" si="17"/>
        <v>0.36687871502024272</v>
      </c>
      <c r="M41" s="598">
        <f t="shared" si="14"/>
        <v>0.23612072399582879</v>
      </c>
      <c r="N41" s="598"/>
      <c r="O41" s="428">
        <f t="shared" si="3"/>
        <v>1.9136044438218144E-2</v>
      </c>
      <c r="P41" s="427">
        <f t="shared" si="4"/>
        <v>0.13149688722260999</v>
      </c>
      <c r="Q41" s="424">
        <f t="shared" si="5"/>
        <v>1472185.050209969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0.12876817879284083</v>
      </c>
      <c r="D42" s="440">
        <f t="shared" si="18"/>
        <v>0.15298847073063956</v>
      </c>
      <c r="E42" s="440">
        <f t="shared" si="18"/>
        <v>0.20328336139381939</v>
      </c>
      <c r="F42" s="440">
        <f t="shared" si="18"/>
        <v>0.21977127829286833</v>
      </c>
      <c r="G42" s="440">
        <f t="shared" si="18"/>
        <v>0.22902714266044677</v>
      </c>
      <c r="H42" s="440">
        <f t="shared" si="15"/>
        <v>0.24298115258935443</v>
      </c>
      <c r="I42" s="440">
        <f t="shared" si="18"/>
        <v>0.31492690126793027</v>
      </c>
      <c r="J42" s="440">
        <f t="shared" si="18"/>
        <v>0.28382808289446732</v>
      </c>
      <c r="K42" s="440">
        <f t="shared" si="18"/>
        <v>0.32167084536789664</v>
      </c>
      <c r="L42" s="440">
        <f t="shared" si="18"/>
        <v>0.36687871502024272</v>
      </c>
      <c r="M42" s="599">
        <f t="shared" si="14"/>
        <v>0.23612072399582879</v>
      </c>
      <c r="N42" s="599"/>
      <c r="O42" s="441">
        <f t="shared" si="3"/>
        <v>1.9136044438218144E-2</v>
      </c>
      <c r="P42" s="440">
        <f t="shared" si="4"/>
        <v>0.13149688722260999</v>
      </c>
      <c r="Q42" s="442">
        <f t="shared" si="5"/>
        <v>1472185.050209969</v>
      </c>
    </row>
    <row r="43" spans="1:17" x14ac:dyDescent="0.3">
      <c r="A43" s="426" t="s">
        <v>24</v>
      </c>
      <c r="B43" s="416" t="s">
        <v>56</v>
      </c>
      <c r="C43" s="427">
        <f>SUM(C44,C45)</f>
        <v>0.39703470286363607</v>
      </c>
      <c r="D43" s="427">
        <f t="shared" ref="D43:L43" si="19">SUM(D44,D45)</f>
        <v>0.4717138394557977</v>
      </c>
      <c r="E43" s="427">
        <f t="shared" si="19"/>
        <v>0.62678955115115387</v>
      </c>
      <c r="F43" s="427">
        <f t="shared" si="19"/>
        <v>0.67762722897049854</v>
      </c>
      <c r="G43" s="427">
        <f t="shared" si="19"/>
        <v>0.70616610707981553</v>
      </c>
      <c r="H43" s="427">
        <f t="shared" si="15"/>
        <v>0.7491909152103482</v>
      </c>
      <c r="I43" s="427">
        <f t="shared" si="19"/>
        <v>0.97102335251502425</v>
      </c>
      <c r="J43" s="427">
        <f t="shared" si="19"/>
        <v>0.87513545359411071</v>
      </c>
      <c r="K43" s="427">
        <f t="shared" si="19"/>
        <v>0.99181715318037944</v>
      </c>
      <c r="L43" s="427">
        <f t="shared" si="19"/>
        <v>1.1312079037740745</v>
      </c>
      <c r="M43" s="598">
        <f t="shared" si="14"/>
        <v>0.72803795448913078</v>
      </c>
      <c r="N43" s="598"/>
      <c r="O43" s="428">
        <f t="shared" si="3"/>
        <v>5.9002727139103463E-2</v>
      </c>
      <c r="P43" s="427">
        <f t="shared" si="4"/>
        <v>0.40544820960708267</v>
      </c>
      <c r="Q43" s="424">
        <f t="shared" si="5"/>
        <v>4539231.3493129825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0.12876817879284083</v>
      </c>
      <c r="D44" s="440">
        <f t="shared" si="20"/>
        <v>0.15298847073063956</v>
      </c>
      <c r="E44" s="440">
        <f t="shared" si="20"/>
        <v>0.20328336139381939</v>
      </c>
      <c r="F44" s="440">
        <f t="shared" si="20"/>
        <v>0.21977127829286833</v>
      </c>
      <c r="G44" s="440">
        <f t="shared" si="20"/>
        <v>0.22902714266044677</v>
      </c>
      <c r="H44" s="440">
        <f t="shared" si="15"/>
        <v>0.24298115258935443</v>
      </c>
      <c r="I44" s="440">
        <f t="shared" si="20"/>
        <v>0.31492690126793027</v>
      </c>
      <c r="J44" s="440">
        <f t="shared" si="20"/>
        <v>0.28382808289446732</v>
      </c>
      <c r="K44" s="440">
        <f t="shared" si="20"/>
        <v>0.32167084536789664</v>
      </c>
      <c r="L44" s="440">
        <f t="shared" si="20"/>
        <v>0.36687871502024272</v>
      </c>
      <c r="M44" s="599">
        <f t="shared" si="14"/>
        <v>0.23612072399582879</v>
      </c>
      <c r="N44" s="599"/>
      <c r="O44" s="441">
        <f t="shared" si="3"/>
        <v>1.9136044438218144E-2</v>
      </c>
      <c r="P44" s="440">
        <f t="shared" si="4"/>
        <v>0.13149688722260999</v>
      </c>
      <c r="Q44" s="442">
        <f t="shared" si="5"/>
        <v>1472185.050209969</v>
      </c>
    </row>
    <row r="45" spans="1:17" x14ac:dyDescent="0.3">
      <c r="A45" s="420" t="s">
        <v>26</v>
      </c>
      <c r="B45" s="421" t="s">
        <v>130</v>
      </c>
      <c r="C45" s="422">
        <f t="shared" si="20"/>
        <v>0.26826652407079526</v>
      </c>
      <c r="D45" s="422">
        <f t="shared" si="20"/>
        <v>0.31872536872515816</v>
      </c>
      <c r="E45" s="422">
        <f t="shared" si="20"/>
        <v>0.42350618975733445</v>
      </c>
      <c r="F45" s="422">
        <f t="shared" si="20"/>
        <v>0.45785595067763019</v>
      </c>
      <c r="G45" s="422">
        <f t="shared" si="20"/>
        <v>0.47713896441936882</v>
      </c>
      <c r="H45" s="422">
        <f t="shared" si="15"/>
        <v>0.50620976262099371</v>
      </c>
      <c r="I45" s="422">
        <f t="shared" si="20"/>
        <v>0.65609645124709404</v>
      </c>
      <c r="J45" s="422">
        <f t="shared" si="20"/>
        <v>0.59130737069964345</v>
      </c>
      <c r="K45" s="422">
        <f t="shared" si="20"/>
        <v>0.67014630781248274</v>
      </c>
      <c r="L45" s="422">
        <f t="shared" si="20"/>
        <v>0.76432918875383171</v>
      </c>
      <c r="M45" s="600">
        <f t="shared" si="14"/>
        <v>0.49191723049330199</v>
      </c>
      <c r="N45" s="600"/>
      <c r="O45" s="423">
        <f t="shared" si="3"/>
        <v>3.9866682700885316E-2</v>
      </c>
      <c r="P45" s="422">
        <f t="shared" si="4"/>
        <v>0.27395132238447262</v>
      </c>
      <c r="Q45" s="424">
        <f t="shared" si="5"/>
        <v>3067046.2991030132</v>
      </c>
    </row>
    <row r="46" spans="1:17" ht="28.8" x14ac:dyDescent="0.3">
      <c r="A46" s="438">
        <v>10</v>
      </c>
      <c r="B46" s="447" t="s">
        <v>134</v>
      </c>
      <c r="C46" s="446">
        <f t="shared" si="20"/>
        <v>4.2500000000000003E-2</v>
      </c>
      <c r="D46" s="446">
        <f t="shared" si="20"/>
        <v>4.0383178290989745E-2</v>
      </c>
      <c r="E46" s="446">
        <f t="shared" si="20"/>
        <v>4.1176599362217479E-2</v>
      </c>
      <c r="F46" s="446">
        <f t="shared" si="20"/>
        <v>4.07E-2</v>
      </c>
      <c r="G46" s="446">
        <f t="shared" si="20"/>
        <v>4.0834168093561364E-2</v>
      </c>
      <c r="H46" s="446">
        <f t="shared" si="15"/>
        <v>3.9399999999999998E-2</v>
      </c>
      <c r="I46" s="446">
        <f t="shared" si="20"/>
        <v>3.9729155071771001E-2</v>
      </c>
      <c r="J46" s="446">
        <f t="shared" si="20"/>
        <v>4.0897244358400461E-2</v>
      </c>
      <c r="K46" s="446">
        <f t="shared" si="20"/>
        <v>4.1565602930435624E-2</v>
      </c>
      <c r="L46" s="446">
        <f t="shared" si="20"/>
        <v>4.1192649219173358E-2</v>
      </c>
      <c r="M46" s="601">
        <f t="shared" si="14"/>
        <v>4.0921228928337015E-2</v>
      </c>
      <c r="N46" s="601"/>
      <c r="O46" s="448">
        <f t="shared" si="3"/>
        <v>3.3163986709315203E-3</v>
      </c>
      <c r="P46" s="446">
        <f t="shared" si="4"/>
        <v>2.2789250068093122E-2</v>
      </c>
      <c r="Q46" s="449">
        <f t="shared" si="5"/>
        <v>255139.06803700005</v>
      </c>
    </row>
    <row r="47" spans="1:17" ht="18" x14ac:dyDescent="0.3">
      <c r="A47" s="450"/>
      <c r="B47" s="450" t="s">
        <v>60</v>
      </c>
      <c r="C47" s="410">
        <f t="shared" si="20"/>
        <v>6.7492743592564786</v>
      </c>
      <c r="D47" s="410">
        <f t="shared" si="20"/>
        <v>8.0086495805736</v>
      </c>
      <c r="E47" s="410">
        <f t="shared" si="20"/>
        <v>10.629006982930056</v>
      </c>
      <c r="F47" s="410">
        <f t="shared" si="20"/>
        <v>11.487288652363366</v>
      </c>
      <c r="G47" s="410">
        <f t="shared" si="20"/>
        <v>11.969506161195161</v>
      </c>
      <c r="H47" s="410">
        <f t="shared" si="20"/>
        <v>12.694854004599703</v>
      </c>
      <c r="I47" s="410">
        <f t="shared" si="20"/>
        <v>16.442412537445435</v>
      </c>
      <c r="J47" s="410">
        <f t="shared" si="20"/>
        <v>14.823826743236808</v>
      </c>
      <c r="K47" s="410">
        <f t="shared" si="20"/>
        <v>16.795501226299749</v>
      </c>
      <c r="L47" s="410">
        <f t="shared" si="20"/>
        <v>19.149739356346554</v>
      </c>
      <c r="M47" s="602">
        <f t="shared" si="14"/>
        <v>12.339056002830604</v>
      </c>
      <c r="N47" s="602"/>
      <c r="O47" s="411">
        <f t="shared" si="3"/>
        <v>1</v>
      </c>
      <c r="P47" s="410">
        <f t="shared" si="4"/>
        <v>6.871685924808312</v>
      </c>
      <c r="Q47" s="412">
        <f t="shared" si="5"/>
        <v>76932568.533847526</v>
      </c>
    </row>
    <row r="48" spans="1:17" x14ac:dyDescent="0.3">
      <c r="L48" t="s">
        <v>85</v>
      </c>
      <c r="N48">
        <v>12.3391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11195588.59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1.7956373643742758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1.7956000000000001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6.871685924808312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6.8716999999999997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92</v>
      </c>
      <c r="F59" s="1">
        <v>0</v>
      </c>
      <c r="G59" s="1">
        <v>68</v>
      </c>
      <c r="H59" s="1">
        <v>6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317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505946.77</v>
      </c>
      <c r="E61" s="505">
        <v>536911.43999999994</v>
      </c>
      <c r="F61" s="504">
        <v>0</v>
      </c>
      <c r="G61" s="505">
        <v>387451.01</v>
      </c>
      <c r="H61" s="505">
        <v>36727.230000000003</v>
      </c>
      <c r="I61" s="503">
        <v>97894.76</v>
      </c>
      <c r="J61" s="505">
        <v>284474.25</v>
      </c>
      <c r="K61" s="504">
        <v>0</v>
      </c>
      <c r="L61" s="505">
        <v>155933.67000000001</v>
      </c>
      <c r="M61" s="342"/>
      <c r="N61" s="344">
        <f>SUM(C61:L61)</f>
        <v>2005339.13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2.3825879999999997</v>
      </c>
      <c r="E63" s="354">
        <f t="shared" si="21"/>
        <v>2.8687120000000004</v>
      </c>
      <c r="F63" s="354">
        <f t="shared" si="21"/>
        <v>0</v>
      </c>
      <c r="G63" s="354">
        <f t="shared" si="21"/>
        <v>4.123876000000001</v>
      </c>
      <c r="H63" s="354">
        <f t="shared" si="21"/>
        <v>4.4323760000000005</v>
      </c>
      <c r="I63" s="354">
        <f t="shared" si="21"/>
        <v>4.3837280000000005</v>
      </c>
      <c r="J63" s="354">
        <f t="shared" si="21"/>
        <v>5.9310840000000002</v>
      </c>
      <c r="K63" s="354"/>
      <c r="L63" s="354">
        <f t="shared" si="21"/>
        <v>7.4254680000000004</v>
      </c>
      <c r="M63" s="351"/>
      <c r="N63" s="352">
        <f>(C63*$C$61+D63*$D$61+E63*$E$61+F63*$F$61+G63*$G$61+H63*$H$61+I63*$I$61+J63*$J$61+K63*$K$61+L63*$L$61)/$N$61</f>
        <v>3.8799227727527166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1.7771999999999999</v>
      </c>
      <c r="E64" s="34">
        <v>2.0478000000000001</v>
      </c>
      <c r="F64" s="34">
        <v>0</v>
      </c>
      <c r="G64" s="34">
        <v>3.0769000000000002</v>
      </c>
      <c r="H64" s="34">
        <v>3.0769000000000002</v>
      </c>
      <c r="I64" s="34">
        <v>2.1987999999999999</v>
      </c>
      <c r="J64" s="34">
        <v>4.2846000000000002</v>
      </c>
      <c r="K64" s="34">
        <v>0</v>
      </c>
      <c r="L64" s="34">
        <v>5.0392000000000001</v>
      </c>
      <c r="M64" s="34"/>
      <c r="N64" s="89">
        <f t="shared" ref="N64:N101" si="22">(C64*$C$61+D64*$D$61+E64*$E$61+F64*$F$61+G64*$G$61+H64*$H$61+I64*$I$61+J64*$J$61+K64*$K$61+L64*$L$61)/$N$61</f>
        <v>2.7544967881986127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7.1087999999999998E-2</v>
      </c>
      <c r="E65" s="39">
        <f t="shared" si="23"/>
        <v>8.1911999999999999E-2</v>
      </c>
      <c r="F65" s="39">
        <f t="shared" si="23"/>
        <v>0</v>
      </c>
      <c r="G65" s="39">
        <f t="shared" si="23"/>
        <v>0.123076</v>
      </c>
      <c r="H65" s="39">
        <f t="shared" si="23"/>
        <v>0.123076</v>
      </c>
      <c r="I65" s="39">
        <f>0.06*I64</f>
        <v>0.13192799999999999</v>
      </c>
      <c r="J65" s="39">
        <f t="shared" si="23"/>
        <v>0.17138400000000001</v>
      </c>
      <c r="K65" s="39"/>
      <c r="L65" s="39">
        <f t="shared" si="23"/>
        <v>0.201568</v>
      </c>
      <c r="M65" s="34"/>
      <c r="N65" s="89">
        <f t="shared" si="22"/>
        <v>0.11232665054469868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8.8900000000000007E-2</v>
      </c>
      <c r="E66" s="34">
        <v>5.0099999999999999E-2</v>
      </c>
      <c r="F66" s="34">
        <v>0</v>
      </c>
      <c r="G66" s="34">
        <v>7.0000000000000001E-3</v>
      </c>
      <c r="H66" s="34">
        <v>0</v>
      </c>
      <c r="I66" s="34">
        <v>0.1099</v>
      </c>
      <c r="J66" s="34">
        <v>7.0900000000000005E-2</v>
      </c>
      <c r="K66" s="34">
        <v>0</v>
      </c>
      <c r="L66" s="34">
        <v>0.21460000000000001</v>
      </c>
      <c r="M66" s="34"/>
      <c r="N66" s="89">
        <f t="shared" si="22"/>
        <v>6.930564013778559E-2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0.29698061435224676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0.23569999999999999</v>
      </c>
      <c r="E68" s="34">
        <v>0.41610000000000003</v>
      </c>
      <c r="F68" s="34">
        <v>0</v>
      </c>
      <c r="G68" s="34">
        <v>0.59889999999999999</v>
      </c>
      <c r="H68" s="34">
        <v>0.91439999999999999</v>
      </c>
      <c r="I68" s="34">
        <v>1.1931</v>
      </c>
      <c r="J68" s="34">
        <v>1.0265</v>
      </c>
      <c r="K68" s="34">
        <v>0</v>
      </c>
      <c r="L68" s="34">
        <v>1.5243</v>
      </c>
      <c r="M68" s="34"/>
      <c r="N68" s="89">
        <f t="shared" si="22"/>
        <v>0.62572410973499526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2.1088969784377569E-2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3.8125772374000002</v>
      </c>
      <c r="E70" s="354">
        <f t="shared" si="24"/>
        <v>5.4889059367999993</v>
      </c>
      <c r="F70" s="354">
        <f t="shared" si="24"/>
        <v>0</v>
      </c>
      <c r="G70" s="354">
        <f t="shared" si="24"/>
        <v>5.4889059367999993</v>
      </c>
      <c r="H70" s="354">
        <f t="shared" si="24"/>
        <v>5.4889059367999993</v>
      </c>
      <c r="I70" s="354">
        <f t="shared" si="24"/>
        <v>5.9941753586999997</v>
      </c>
      <c r="J70" s="354">
        <f t="shared" si="24"/>
        <v>5.4889059367999993</v>
      </c>
      <c r="K70" s="354"/>
      <c r="L70" s="354">
        <f>SUM(L71:L73,L77:L78)</f>
        <v>5.4889059367999993</v>
      </c>
      <c r="M70" s="351"/>
      <c r="N70" s="352">
        <f t="shared" si="22"/>
        <v>5.0906342179773123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2.1118000000000001</v>
      </c>
      <c r="E71" s="34">
        <v>2.9575999999999998</v>
      </c>
      <c r="F71" s="34">
        <v>0</v>
      </c>
      <c r="G71" s="34">
        <v>2.9575999999999998</v>
      </c>
      <c r="H71" s="34">
        <v>2.9575999999999998</v>
      </c>
      <c r="I71" s="34">
        <v>3.2359</v>
      </c>
      <c r="J71" s="34">
        <v>2.9575999999999998</v>
      </c>
      <c r="K71" s="34">
        <v>0</v>
      </c>
      <c r="L71" s="34">
        <v>2.9575999999999998</v>
      </c>
      <c r="M71" s="39"/>
      <c r="N71" s="89">
        <f t="shared" si="22"/>
        <v>2.7577905710791168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0.8951772374000001</v>
      </c>
      <c r="E72" s="39">
        <f t="shared" ref="E72:J72" si="25">E71*0.423893</f>
        <v>1.2537059367999999</v>
      </c>
      <c r="F72" s="39">
        <f t="shared" si="25"/>
        <v>0</v>
      </c>
      <c r="G72" s="39">
        <f t="shared" si="25"/>
        <v>1.2537059367999999</v>
      </c>
      <c r="H72" s="39">
        <f t="shared" si="25"/>
        <v>1.2537059367999999</v>
      </c>
      <c r="I72" s="39">
        <f t="shared" si="25"/>
        <v>1.3716753587000001</v>
      </c>
      <c r="J72" s="39">
        <f t="shared" si="25"/>
        <v>1.2537059367999999</v>
      </c>
      <c r="K72" s="39"/>
      <c r="L72" s="39">
        <f t="shared" ref="L72" si="26">L71*0.423893</f>
        <v>1.2537059367999999</v>
      </c>
      <c r="M72" s="39"/>
      <c r="N72" s="89">
        <f t="shared" si="22"/>
        <v>1.16900811854644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0.55390000000000006</v>
      </c>
      <c r="E73" s="43">
        <f t="shared" si="27"/>
        <v>0.9153</v>
      </c>
      <c r="F73" s="43">
        <f t="shared" ref="F73:H73" si="29">SUM(F74:F76)</f>
        <v>0</v>
      </c>
      <c r="G73" s="43">
        <f t="shared" si="29"/>
        <v>0.9153</v>
      </c>
      <c r="H73" s="43">
        <f t="shared" si="29"/>
        <v>0.9153</v>
      </c>
      <c r="I73" s="43">
        <f t="shared" si="27"/>
        <v>0.99099999999999999</v>
      </c>
      <c r="J73" s="43">
        <f t="shared" si="27"/>
        <v>0.9153</v>
      </c>
      <c r="K73" s="43"/>
      <c r="L73" s="43">
        <f t="shared" ref="L73" si="30">SUM(L74:L76)</f>
        <v>0.9153</v>
      </c>
      <c r="M73" s="43"/>
      <c r="N73" s="75">
        <f t="shared" si="22"/>
        <v>0.82781428413208102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0.49469999999999997</v>
      </c>
      <c r="E74" s="34">
        <v>0.81759999999999999</v>
      </c>
      <c r="F74" s="34">
        <v>0</v>
      </c>
      <c r="G74" s="34">
        <v>0.81759999999999999</v>
      </c>
      <c r="H74" s="34">
        <v>0.81759999999999999</v>
      </c>
      <c r="I74" s="34">
        <v>0.88929999999999998</v>
      </c>
      <c r="J74" s="34">
        <v>0.81759999999999999</v>
      </c>
      <c r="K74" s="34">
        <v>0</v>
      </c>
      <c r="L74" s="34">
        <v>0.81759999999999999</v>
      </c>
      <c r="M74" s="39"/>
      <c r="N74" s="89">
        <f t="shared" si="22"/>
        <v>0.73963256027772217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5.2499999999999998E-2</v>
      </c>
      <c r="E75" s="34">
        <v>8.6699999999999999E-2</v>
      </c>
      <c r="F75" s="34">
        <v>0</v>
      </c>
      <c r="G75" s="34">
        <v>8.6699999999999999E-2</v>
      </c>
      <c r="H75" s="34">
        <v>8.6699999999999999E-2</v>
      </c>
      <c r="I75" s="34">
        <v>9.0200000000000002E-2</v>
      </c>
      <c r="J75" s="34">
        <v>8.6699999999999999E-2</v>
      </c>
      <c r="K75" s="34">
        <v>0</v>
      </c>
      <c r="L75" s="34">
        <v>8.6699999999999999E-2</v>
      </c>
      <c r="M75" s="39"/>
      <c r="N75" s="89">
        <f t="shared" si="22"/>
        <v>7.82422046973172E-2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6.7000000000000002E-3</v>
      </c>
      <c r="E76" s="34">
        <v>1.0999999999999999E-2</v>
      </c>
      <c r="F76" s="34">
        <v>0</v>
      </c>
      <c r="G76" s="34">
        <v>1.0999999999999999E-2</v>
      </c>
      <c r="H76" s="34">
        <v>1.0999999999999999E-2</v>
      </c>
      <c r="I76" s="34">
        <v>1.15E-2</v>
      </c>
      <c r="J76" s="34">
        <v>1.0999999999999999E-2</v>
      </c>
      <c r="K76" s="34">
        <v>0</v>
      </c>
      <c r="L76" s="34">
        <v>1.0999999999999999E-2</v>
      </c>
      <c r="M76" s="39"/>
      <c r="N76" s="89">
        <f t="shared" si="22"/>
        <v>9.9395191570415316E-3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0.18840000000000001</v>
      </c>
      <c r="E77" s="34">
        <v>0.2737</v>
      </c>
      <c r="F77" s="34">
        <v>0</v>
      </c>
      <c r="G77" s="34">
        <v>0.2737</v>
      </c>
      <c r="H77" s="34">
        <v>0.2737</v>
      </c>
      <c r="I77" s="34">
        <v>0.29870000000000002</v>
      </c>
      <c r="J77" s="34">
        <v>0.2737</v>
      </c>
      <c r="K77" s="34">
        <v>0</v>
      </c>
      <c r="L77" s="34">
        <v>0.2737</v>
      </c>
      <c r="M77" s="39"/>
      <c r="N77" s="89">
        <f t="shared" si="22"/>
        <v>0.25339924893401944</v>
      </c>
    </row>
    <row r="78" spans="1:14" x14ac:dyDescent="0.3">
      <c r="A78" s="595"/>
      <c r="B78" t="s">
        <v>117</v>
      </c>
      <c r="C78" s="34">
        <v>0</v>
      </c>
      <c r="D78" s="34">
        <v>6.3299999999999995E-2</v>
      </c>
      <c r="E78" s="34">
        <v>8.8599999999999998E-2</v>
      </c>
      <c r="F78" s="34">
        <v>0</v>
      </c>
      <c r="G78" s="34">
        <v>8.8599999999999998E-2</v>
      </c>
      <c r="H78" s="34">
        <v>8.8599999999999998E-2</v>
      </c>
      <c r="I78" s="34">
        <v>9.69E-2</v>
      </c>
      <c r="J78" s="34">
        <v>8.8599999999999998E-2</v>
      </c>
      <c r="K78" s="34">
        <v>0</v>
      </c>
      <c r="L78" s="34">
        <v>8.8599999999999998E-2</v>
      </c>
      <c r="M78" s="39"/>
      <c r="N78" s="89">
        <f t="shared" si="22"/>
        <v>8.2621995285655253E-2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0.45960000000000001</v>
      </c>
      <c r="E79" s="354">
        <f t="shared" ref="E79:J79" si="31">SUM(E80:E82)</f>
        <v>0.55479999999999996</v>
      </c>
      <c r="F79" s="354">
        <f t="shared" si="31"/>
        <v>0</v>
      </c>
      <c r="G79" s="354">
        <f t="shared" si="31"/>
        <v>0.55479999999999996</v>
      </c>
      <c r="H79" s="354">
        <f t="shared" si="31"/>
        <v>0.55479999999999996</v>
      </c>
      <c r="I79" s="354">
        <f t="shared" si="31"/>
        <v>1.2170000000000001</v>
      </c>
      <c r="J79" s="354">
        <f t="shared" si="31"/>
        <v>0.55479999999999996</v>
      </c>
      <c r="K79" s="354"/>
      <c r="L79" s="354">
        <f t="shared" ref="L79" si="32">SUM(L80:L82)</f>
        <v>0.55479999999999996</v>
      </c>
      <c r="M79" s="354"/>
      <c r="N79" s="352">
        <f t="shared" si="22"/>
        <v>0.56310771080999156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0.2165</v>
      </c>
      <c r="E80" s="34">
        <v>0.31169999999999998</v>
      </c>
      <c r="F80" s="34">
        <v>0</v>
      </c>
      <c r="G80" s="34">
        <v>0.31169999999999998</v>
      </c>
      <c r="H80" s="34">
        <v>0.31169999999999998</v>
      </c>
      <c r="I80" s="34">
        <v>0.34039999999999998</v>
      </c>
      <c r="J80" s="34">
        <v>0.31169999999999998</v>
      </c>
      <c r="K80" s="34">
        <v>0</v>
      </c>
      <c r="L80" s="34">
        <v>0.31169999999999998</v>
      </c>
      <c r="M80" s="39"/>
      <c r="N80" s="89">
        <f t="shared" si="22"/>
        <v>0.28908210349887298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0.24310000000000001</v>
      </c>
      <c r="E81" s="34">
        <v>0.24310000000000001</v>
      </c>
      <c r="F81" s="34">
        <v>0</v>
      </c>
      <c r="G81" s="34">
        <v>0.24310000000000001</v>
      </c>
      <c r="H81" s="34">
        <v>0.24310000000000001</v>
      </c>
      <c r="I81" s="34">
        <v>0.24310000000000001</v>
      </c>
      <c r="J81" s="34">
        <v>0.24310000000000001</v>
      </c>
      <c r="K81" s="34">
        <v>0</v>
      </c>
      <c r="L81" s="34">
        <v>0.24310000000000001</v>
      </c>
      <c r="M81" s="39"/>
      <c r="N81" s="89">
        <f t="shared" si="22"/>
        <v>0.24310000000000001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3.0925607311118489E-2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3.0925607311118489E-2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0.2833</v>
      </c>
      <c r="E84" s="354">
        <f t="shared" ref="E84:L84" si="33">SUM(E85:E86)</f>
        <v>0.50580000000000003</v>
      </c>
      <c r="F84" s="354">
        <f t="shared" si="33"/>
        <v>0</v>
      </c>
      <c r="G84" s="354">
        <f t="shared" si="33"/>
        <v>0.7893</v>
      </c>
      <c r="H84" s="354">
        <f t="shared" si="33"/>
        <v>1.0021</v>
      </c>
      <c r="I84" s="354">
        <f t="shared" si="33"/>
        <v>1.3217000000000001</v>
      </c>
      <c r="J84" s="354">
        <f t="shared" si="33"/>
        <v>1.1255000000000002</v>
      </c>
      <c r="K84" s="354"/>
      <c r="L84" s="354">
        <f t="shared" si="33"/>
        <v>1.7638</v>
      </c>
      <c r="M84" s="354"/>
      <c r="N84" s="352">
        <f t="shared" si="22"/>
        <v>0.73908847800820598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0.27079999999999999</v>
      </c>
      <c r="E85" s="34">
        <v>0.4834</v>
      </c>
      <c r="F85" s="34">
        <v>0</v>
      </c>
      <c r="G85" s="34">
        <v>0.75460000000000005</v>
      </c>
      <c r="H85" s="34">
        <v>0.95799999999999996</v>
      </c>
      <c r="I85" s="34">
        <v>1.2430000000000001</v>
      </c>
      <c r="J85" s="34">
        <v>1.0758000000000001</v>
      </c>
      <c r="K85" s="34">
        <v>0</v>
      </c>
      <c r="L85" s="34">
        <v>1.6859</v>
      </c>
      <c r="M85" s="39"/>
      <c r="N85" s="89">
        <f t="shared" si="22"/>
        <v>0.70547556361751151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1.2500000000000001E-2</v>
      </c>
      <c r="E86" s="34">
        <v>2.24E-2</v>
      </c>
      <c r="F86" s="34">
        <v>0</v>
      </c>
      <c r="G86" s="34">
        <v>3.4700000000000002E-2</v>
      </c>
      <c r="H86" s="34">
        <v>4.41E-2</v>
      </c>
      <c r="I86" s="34">
        <v>7.8700000000000006E-2</v>
      </c>
      <c r="J86" s="34">
        <v>4.9700000000000001E-2</v>
      </c>
      <c r="K86" s="34">
        <v>0</v>
      </c>
      <c r="L86" s="34">
        <v>7.7899999999999997E-2</v>
      </c>
      <c r="M86" s="39"/>
      <c r="N86" s="89">
        <f t="shared" si="22"/>
        <v>3.3612914390694602E-2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0.45020000000000004</v>
      </c>
      <c r="E87" s="354">
        <f t="shared" ref="E87:L87" si="34">SUM(E88:E91)</f>
        <v>0.84000000000000008</v>
      </c>
      <c r="F87" s="354">
        <f t="shared" si="34"/>
        <v>0</v>
      </c>
      <c r="G87" s="354">
        <f t="shared" si="34"/>
        <v>1.2361</v>
      </c>
      <c r="H87" s="354">
        <f t="shared" si="34"/>
        <v>1.0753999999999999</v>
      </c>
      <c r="I87" s="354">
        <f t="shared" si="34"/>
        <v>1.8275000000000001</v>
      </c>
      <c r="J87" s="354">
        <f t="shared" si="34"/>
        <v>1.9358999999999997</v>
      </c>
      <c r="K87" s="354"/>
      <c r="L87" s="354">
        <f t="shared" si="34"/>
        <v>3.2284000000000002</v>
      </c>
      <c r="M87" s="354"/>
      <c r="N87" s="352">
        <f t="shared" si="22"/>
        <v>1.2118848629657966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0.22770000000000001</v>
      </c>
      <c r="E88" s="34">
        <v>0.4249</v>
      </c>
      <c r="F88" s="34">
        <v>0</v>
      </c>
      <c r="G88" s="34">
        <v>0.62529999999999997</v>
      </c>
      <c r="H88" s="34">
        <v>0.54400000000000004</v>
      </c>
      <c r="I88" s="34">
        <v>0.9244</v>
      </c>
      <c r="J88" s="34">
        <v>0.97929999999999995</v>
      </c>
      <c r="K88" s="34">
        <v>0</v>
      </c>
      <c r="L88" s="34">
        <v>1.6331</v>
      </c>
      <c r="M88" s="39"/>
      <c r="N88" s="89">
        <f t="shared" si="22"/>
        <v>0.61302613972530429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0.1167</v>
      </c>
      <c r="E89" s="34">
        <v>0.2177</v>
      </c>
      <c r="F89" s="34">
        <v>0</v>
      </c>
      <c r="G89" s="34">
        <v>0.32029999999999997</v>
      </c>
      <c r="H89" s="34">
        <v>0.2787</v>
      </c>
      <c r="I89" s="34">
        <v>0.47360000000000002</v>
      </c>
      <c r="J89" s="34">
        <v>0.50170000000000003</v>
      </c>
      <c r="K89" s="34">
        <v>0</v>
      </c>
      <c r="L89" s="34">
        <v>0.83660000000000001</v>
      </c>
      <c r="M89" s="39"/>
      <c r="N89" s="89">
        <f t="shared" si="22"/>
        <v>0.31406350901555491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7.0000000000000007E-2</v>
      </c>
      <c r="E90" s="34">
        <v>0.1305</v>
      </c>
      <c r="F90" s="34">
        <v>0</v>
      </c>
      <c r="G90" s="34">
        <v>0.19209999999999999</v>
      </c>
      <c r="H90" s="34">
        <v>0.1671</v>
      </c>
      <c r="I90" s="34">
        <v>0.28399999999999997</v>
      </c>
      <c r="J90" s="34">
        <v>0.30080000000000001</v>
      </c>
      <c r="K90" s="34">
        <v>0</v>
      </c>
      <c r="L90" s="34">
        <v>0.50170000000000003</v>
      </c>
      <c r="M90" s="39"/>
      <c r="N90" s="89">
        <f t="shared" si="22"/>
        <v>0.18832403896342459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3.5799999999999998E-2</v>
      </c>
      <c r="E91" s="34">
        <v>6.6900000000000001E-2</v>
      </c>
      <c r="F91" s="34">
        <v>0</v>
      </c>
      <c r="G91" s="34">
        <v>9.8400000000000001E-2</v>
      </c>
      <c r="H91" s="34">
        <v>8.5599999999999996E-2</v>
      </c>
      <c r="I91" s="34">
        <v>0.14549999999999999</v>
      </c>
      <c r="J91" s="34">
        <v>0.15409999999999999</v>
      </c>
      <c r="K91" s="34">
        <v>0</v>
      </c>
      <c r="L91" s="34">
        <v>0.25700000000000001</v>
      </c>
      <c r="M91" s="39"/>
      <c r="N91" s="89">
        <f t="shared" si="22"/>
        <v>9.6471175261512998E-2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0.62850494721514327</v>
      </c>
      <c r="E92" s="354">
        <f t="shared" si="35"/>
        <v>0.81919785904770248</v>
      </c>
      <c r="F92" s="354">
        <f t="shared" si="35"/>
        <v>0</v>
      </c>
      <c r="G92" s="354">
        <f t="shared" si="35"/>
        <v>0.89782314899970261</v>
      </c>
      <c r="H92" s="354">
        <f t="shared" si="35"/>
        <v>0.99217206779970257</v>
      </c>
      <c r="I92" s="354">
        <f t="shared" si="35"/>
        <v>1.2542513845178918</v>
      </c>
      <c r="J92" s="354">
        <f t="shared" si="35"/>
        <v>1.1284346707437023</v>
      </c>
      <c r="K92" s="354"/>
      <c r="L92" s="354">
        <f>SUM(L95,L97)</f>
        <v>1.5180957904557026</v>
      </c>
      <c r="M92" s="354"/>
      <c r="N92" s="352">
        <f t="shared" si="22"/>
        <v>0.90889687105037398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-0.62829999999999997</v>
      </c>
      <c r="F93" s="507">
        <v>0</v>
      </c>
      <c r="G93" s="507">
        <v>-1.6388</v>
      </c>
      <c r="H93" s="507">
        <v>-0.89029999999999998</v>
      </c>
      <c r="I93" s="507">
        <v>0</v>
      </c>
      <c r="J93" s="507">
        <v>-1.7710999999999999</v>
      </c>
      <c r="K93" s="507">
        <v>0</v>
      </c>
      <c r="L93" s="507">
        <v>-0.61570000000000003</v>
      </c>
      <c r="M93" s="268"/>
      <c r="N93" s="357">
        <f t="shared" si="22"/>
        <v>-0.80028116271934513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7.3882652374000006</v>
      </c>
      <c r="E94" s="360">
        <f t="shared" si="36"/>
        <v>9.6299179368000001</v>
      </c>
      <c r="F94" s="360">
        <f t="shared" si="36"/>
        <v>0</v>
      </c>
      <c r="G94" s="360">
        <f t="shared" si="36"/>
        <v>10.554181936800001</v>
      </c>
      <c r="H94" s="360">
        <f t="shared" si="36"/>
        <v>11.663281936800001</v>
      </c>
      <c r="I94" s="360">
        <f t="shared" si="36"/>
        <v>14.744103358700002</v>
      </c>
      <c r="J94" s="360">
        <f t="shared" si="36"/>
        <v>13.265089936799999</v>
      </c>
      <c r="K94" s="360">
        <f t="shared" si="36"/>
        <v>0</v>
      </c>
      <c r="L94" s="360">
        <f t="shared" si="36"/>
        <v>17.845673936800001</v>
      </c>
      <c r="M94" s="361"/>
      <c r="N94" s="455">
        <f t="shared" si="22"/>
        <v>10.684356879794679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0.15391972969075421</v>
      </c>
      <c r="E95" s="354">
        <f t="shared" si="37"/>
        <v>0.2006200803773544</v>
      </c>
      <c r="F95" s="354">
        <f t="shared" si="37"/>
        <v>0</v>
      </c>
      <c r="G95" s="354">
        <f t="shared" si="37"/>
        <v>0.21987527228935444</v>
      </c>
      <c r="H95" s="354">
        <f t="shared" si="37"/>
        <v>0.24298115258935443</v>
      </c>
      <c r="I95" s="354">
        <f t="shared" si="37"/>
        <v>0.30716390527179716</v>
      </c>
      <c r="J95" s="354">
        <f t="shared" si="37"/>
        <v>0.27635161865335439</v>
      </c>
      <c r="K95" s="354"/>
      <c r="L95" s="354">
        <f>SUM(L96:L96)</f>
        <v>0.37177892512535443</v>
      </c>
      <c r="M95" s="354"/>
      <c r="N95" s="352">
        <f t="shared" si="22"/>
        <v>0.22258720687676256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0.15391972969075421</v>
      </c>
      <c r="E96" s="246">
        <f t="shared" si="38"/>
        <v>0.2006200803773544</v>
      </c>
      <c r="F96" s="246">
        <f t="shared" si="38"/>
        <v>0</v>
      </c>
      <c r="G96" s="246">
        <f t="shared" si="38"/>
        <v>0.21987527228935444</v>
      </c>
      <c r="H96" s="246">
        <f t="shared" si="38"/>
        <v>0.24298115258935443</v>
      </c>
      <c r="I96" s="246">
        <f t="shared" si="38"/>
        <v>0.30716390527179716</v>
      </c>
      <c r="J96" s="246">
        <f t="shared" si="38"/>
        <v>0.27635161865335439</v>
      </c>
      <c r="K96" s="34"/>
      <c r="L96" s="246">
        <f t="shared" si="38"/>
        <v>0.37177892512535443</v>
      </c>
      <c r="M96" s="39"/>
      <c r="N96" s="246">
        <f t="shared" si="22"/>
        <v>0.22258720687676256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0.47458521752438909</v>
      </c>
      <c r="E97" s="354">
        <f t="shared" si="39"/>
        <v>0.61857777867034802</v>
      </c>
      <c r="F97" s="354">
        <f t="shared" si="39"/>
        <v>0</v>
      </c>
      <c r="G97" s="354">
        <f t="shared" si="39"/>
        <v>0.67794787671034817</v>
      </c>
      <c r="H97" s="354">
        <f t="shared" si="39"/>
        <v>0.7491909152103482</v>
      </c>
      <c r="I97" s="354">
        <f t="shared" si="39"/>
        <v>0.94708747924609471</v>
      </c>
      <c r="J97" s="354">
        <f t="shared" si="39"/>
        <v>0.85208305209034796</v>
      </c>
      <c r="K97" s="354"/>
      <c r="L97" s="354">
        <f t="shared" si="39"/>
        <v>1.1463168653303482</v>
      </c>
      <c r="M97" s="354"/>
      <c r="N97" s="352">
        <f t="shared" si="22"/>
        <v>0.68630966417361139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0.15391972969075421</v>
      </c>
      <c r="E98" s="39">
        <f t="shared" si="40"/>
        <v>0.2006200803773544</v>
      </c>
      <c r="F98" s="39">
        <f t="shared" si="40"/>
        <v>0</v>
      </c>
      <c r="G98" s="39">
        <f t="shared" si="40"/>
        <v>0.21987527228935444</v>
      </c>
      <c r="H98" s="39">
        <f t="shared" si="40"/>
        <v>0.24298115258935443</v>
      </c>
      <c r="I98" s="39">
        <f t="shared" si="40"/>
        <v>0.30716390527179716</v>
      </c>
      <c r="J98" s="39">
        <f t="shared" si="40"/>
        <v>0.27635161865335439</v>
      </c>
      <c r="K98" s="39"/>
      <c r="L98" s="39">
        <f t="shared" si="40"/>
        <v>0.37177892512535443</v>
      </c>
      <c r="M98" s="39"/>
      <c r="N98" s="246">
        <f t="shared" si="22"/>
        <v>0.22258720687676256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0.32066548783363485</v>
      </c>
      <c r="E99" s="246">
        <f t="shared" si="41"/>
        <v>0.41795769829299362</v>
      </c>
      <c r="F99" s="246">
        <f t="shared" si="41"/>
        <v>0</v>
      </c>
      <c r="G99" s="246">
        <f t="shared" si="41"/>
        <v>0.45807260442099368</v>
      </c>
      <c r="H99" s="246">
        <f t="shared" si="41"/>
        <v>0.50620976262099371</v>
      </c>
      <c r="I99" s="246">
        <f t="shared" si="41"/>
        <v>0.63992357397429755</v>
      </c>
      <c r="J99" s="246">
        <f t="shared" si="41"/>
        <v>0.57573143343699362</v>
      </c>
      <c r="K99" s="34"/>
      <c r="L99" s="246">
        <f t="shared" si="41"/>
        <v>0.77453794020499367</v>
      </c>
      <c r="M99" s="39"/>
      <c r="N99" s="246">
        <f t="shared" si="22"/>
        <v>0.46372245729684874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3.9399999999999998E-2</v>
      </c>
      <c r="E100" s="509">
        <v>3.9399999999999998E-2</v>
      </c>
      <c r="F100" s="509">
        <v>0</v>
      </c>
      <c r="G100" s="509">
        <v>3.9399999999999998E-2</v>
      </c>
      <c r="H100" s="509">
        <v>3.9399999999999998E-2</v>
      </c>
      <c r="I100" s="509">
        <v>3.9399999999999998E-2</v>
      </c>
      <c r="J100" s="509">
        <v>3.9399999999999998E-2</v>
      </c>
      <c r="K100" s="509">
        <v>0</v>
      </c>
      <c r="L100" s="509">
        <v>3.9399999999999998E-2</v>
      </c>
      <c r="M100" s="367"/>
      <c r="N100" s="368">
        <f t="shared" si="22"/>
        <v>3.9400000000000004E-2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8.0561701846151443</v>
      </c>
      <c r="E101" s="340">
        <f t="shared" ref="E101:L101" si="42">SUM(E92,E94,E100)</f>
        <v>10.488515795847704</v>
      </c>
      <c r="F101" s="340">
        <f t="shared" si="42"/>
        <v>0</v>
      </c>
      <c r="G101" s="340">
        <f t="shared" si="42"/>
        <v>11.491405085799704</v>
      </c>
      <c r="H101" s="340">
        <f t="shared" si="42"/>
        <v>12.694854004599703</v>
      </c>
      <c r="I101" s="340">
        <f t="shared" si="42"/>
        <v>16.037754743217892</v>
      </c>
      <c r="J101" s="340">
        <f t="shared" si="42"/>
        <v>14.432924607543702</v>
      </c>
      <c r="K101" s="340">
        <f t="shared" si="42"/>
        <v>0</v>
      </c>
      <c r="L101" s="340">
        <f t="shared" si="42"/>
        <v>19.403169727255705</v>
      </c>
      <c r="M101" s="356"/>
      <c r="N101" s="467">
        <f t="shared" si="22"/>
        <v>11.632653750845055</v>
      </c>
      <c r="O101" s="335" t="s">
        <v>438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0.31456356233160532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31</v>
      </c>
      <c r="E107" s="1">
        <v>111</v>
      </c>
      <c r="F107" s="1">
        <v>5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352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259578.42</v>
      </c>
      <c r="E109" s="505">
        <v>666996.32999999996</v>
      </c>
      <c r="F109" s="505">
        <v>19043.150000000001</v>
      </c>
      <c r="G109" s="505">
        <v>318842.34999999998</v>
      </c>
      <c r="H109" s="504">
        <v>0</v>
      </c>
      <c r="I109" s="503">
        <v>33190.22</v>
      </c>
      <c r="J109" s="505">
        <v>422426.18</v>
      </c>
      <c r="K109" s="505">
        <v>90726.14</v>
      </c>
      <c r="L109" s="505">
        <v>204142.41</v>
      </c>
      <c r="M109" s="342"/>
      <c r="N109" s="344">
        <f>SUM(C109:L109)</f>
        <v>2014945.1999999997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2.4208919999999998</v>
      </c>
      <c r="E111" s="354">
        <f t="shared" si="43"/>
        <v>2.88612</v>
      </c>
      <c r="F111" s="354">
        <f t="shared" si="43"/>
        <v>4.1911480000000001</v>
      </c>
      <c r="G111" s="354">
        <f t="shared" si="43"/>
        <v>4.2647880000000002</v>
      </c>
      <c r="H111" s="354"/>
      <c r="I111" s="354">
        <f t="shared" si="43"/>
        <v>5.2167159999999999</v>
      </c>
      <c r="J111" s="354">
        <f>SUM(J112:J117)</f>
        <v>5.8924000000000003</v>
      </c>
      <c r="K111" s="354">
        <f t="shared" si="43"/>
        <v>6.4398040000000005</v>
      </c>
      <c r="L111" s="354">
        <f t="shared" si="43"/>
        <v>8.1210400000000007</v>
      </c>
      <c r="M111" s="351"/>
      <c r="N111" s="352">
        <f>(C111*$C$109+D111*$D$109+E111*$E$109+F111*$F$109+G111*$G$109+H111*$H$109+I111*$I$109+J111*$J$109+K111*$K$109+L111*$L$109)/$N$109</f>
        <v>4.4157060290427363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1.7773000000000001</v>
      </c>
      <c r="E112" s="34">
        <v>2.048</v>
      </c>
      <c r="F112" s="34">
        <v>2.9262000000000001</v>
      </c>
      <c r="G112" s="34">
        <v>3.0771999999999999</v>
      </c>
      <c r="H112" s="34">
        <v>0</v>
      </c>
      <c r="I112" s="34">
        <v>2.7185999999999999</v>
      </c>
      <c r="J112" s="34">
        <v>4.2850000000000001</v>
      </c>
      <c r="K112" s="34">
        <v>4.7026000000000003</v>
      </c>
      <c r="L112" s="34">
        <v>5.556</v>
      </c>
      <c r="M112" s="34"/>
      <c r="N112" s="89">
        <f t="shared" ref="N112:N149" si="44">(C112*$C$109+D112*$D$109+E112*$E$109+F112*$F$109+G112*$G$109+H112*$H$109+I112*$I$109+J112*$J$109+K112*$K$109+L112*$L$109)/$N$109</f>
        <v>3.1392486723569464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7.1092000000000002E-2</v>
      </c>
      <c r="E113" s="39">
        <f t="shared" si="45"/>
        <v>8.1920000000000007E-2</v>
      </c>
      <c r="F113" s="39">
        <f t="shared" si="45"/>
        <v>0.11704800000000001</v>
      </c>
      <c r="G113" s="39">
        <f t="shared" si="45"/>
        <v>0.123088</v>
      </c>
      <c r="H113" s="39"/>
      <c r="I113" s="39">
        <f>I112*0.06</f>
        <v>0.16311599999999998</v>
      </c>
      <c r="J113" s="39">
        <f t="shared" si="45"/>
        <v>0.1714</v>
      </c>
      <c r="K113" s="39">
        <f t="shared" si="45"/>
        <v>0.18810400000000002</v>
      </c>
      <c r="L113" s="39">
        <f t="shared" si="45"/>
        <v>0.22223999999999999</v>
      </c>
      <c r="M113" s="34"/>
      <c r="N113" s="89">
        <f t="shared" si="44"/>
        <v>0.12646556362958158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8.8900000000000007E-2</v>
      </c>
      <c r="E114" s="34">
        <v>8.0299999999999996E-2</v>
      </c>
      <c r="F114" s="34">
        <v>0</v>
      </c>
      <c r="G114" s="34">
        <v>3.7100000000000001E-2</v>
      </c>
      <c r="H114" s="34">
        <v>0</v>
      </c>
      <c r="I114" s="34">
        <v>0.13589999999999999</v>
      </c>
      <c r="J114" s="34">
        <v>9.6299999999999997E-2</v>
      </c>
      <c r="K114" s="34">
        <v>0.2351</v>
      </c>
      <c r="L114" s="34">
        <v>0.12870000000000001</v>
      </c>
      <c r="M114" s="34"/>
      <c r="N114" s="89">
        <f t="shared" si="44"/>
        <v>8.9956994232398987E-2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0.3173517964612636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0.27389999999999998</v>
      </c>
      <c r="E116" s="34">
        <v>0.40310000000000001</v>
      </c>
      <c r="F116" s="34">
        <v>0.81889999999999996</v>
      </c>
      <c r="G116" s="34">
        <v>0.70940000000000003</v>
      </c>
      <c r="H116" s="34">
        <v>0</v>
      </c>
      <c r="I116" s="34">
        <v>1.4491000000000001</v>
      </c>
      <c r="J116" s="34">
        <v>0.96199999999999997</v>
      </c>
      <c r="K116" s="34">
        <v>0.93630000000000002</v>
      </c>
      <c r="L116" s="34">
        <v>1.7682</v>
      </c>
      <c r="M116" s="34"/>
      <c r="N116" s="89">
        <f t="shared" si="44"/>
        <v>0.73556708921513114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7.1159131474146306E-3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3.7828244235000006</v>
      </c>
      <c r="E118" s="354">
        <f t="shared" si="46"/>
        <v>5.4699421450999992</v>
      </c>
      <c r="F118" s="354">
        <f t="shared" si="46"/>
        <v>5.4699421450999992</v>
      </c>
      <c r="G118" s="354">
        <f t="shared" si="46"/>
        <v>5.4699421450999992</v>
      </c>
      <c r="H118" s="354"/>
      <c r="I118" s="354">
        <f>SUM(I119:I121,I125:I126)</f>
        <v>5.9731909489000001</v>
      </c>
      <c r="J118" s="354">
        <f>SUM(J119:J121,J125:J126)</f>
        <v>5.4699421450999992</v>
      </c>
      <c r="K118" s="354">
        <f>SUM(K119:K121,K125:K126)</f>
        <v>5.4699421450999992</v>
      </c>
      <c r="L118" s="354">
        <f>SUM(L119:L121,L125:L126)</f>
        <v>5.4699421450999992</v>
      </c>
      <c r="M118" s="351"/>
      <c r="N118" s="352">
        <f t="shared" si="44"/>
        <v>5.2608861300708716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2.0895000000000001</v>
      </c>
      <c r="E119" s="34">
        <v>2.9407000000000001</v>
      </c>
      <c r="F119" s="34">
        <v>2.9407000000000001</v>
      </c>
      <c r="G119" s="34">
        <v>2.9407000000000001</v>
      </c>
      <c r="H119" s="34">
        <v>0</v>
      </c>
      <c r="I119" s="34">
        <v>3.2172999999999998</v>
      </c>
      <c r="J119" s="34">
        <v>2.9407000000000001</v>
      </c>
      <c r="K119" s="34">
        <v>2.9407000000000001</v>
      </c>
      <c r="L119" s="34">
        <v>2.9407000000000001</v>
      </c>
      <c r="M119" s="39"/>
      <c r="N119" s="89">
        <f t="shared" si="44"/>
        <v>2.8355990095353465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0.88572442350000014</v>
      </c>
      <c r="E120" s="39">
        <f t="shared" ref="E120:L120" si="47">E119*0.423893</f>
        <v>1.2465421451000001</v>
      </c>
      <c r="F120" s="39">
        <f t="shared" si="47"/>
        <v>1.2465421451000001</v>
      </c>
      <c r="G120" s="39">
        <f t="shared" si="47"/>
        <v>1.2465421451000001</v>
      </c>
      <c r="H120" s="39"/>
      <c r="I120" s="39">
        <f t="shared" si="47"/>
        <v>1.3637909489</v>
      </c>
      <c r="J120" s="39">
        <f t="shared" si="47"/>
        <v>1.2465421451000001</v>
      </c>
      <c r="K120" s="39">
        <f t="shared" si="47"/>
        <v>1.2465421451000001</v>
      </c>
      <c r="L120" s="39">
        <f t="shared" si="47"/>
        <v>1.2465421451000001</v>
      </c>
      <c r="M120" s="39"/>
      <c r="N120" s="89">
        <f t="shared" si="44"/>
        <v>1.2019905709489669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0.55790000000000006</v>
      </c>
      <c r="E121" s="43">
        <f t="shared" si="48"/>
        <v>0.92160000000000009</v>
      </c>
      <c r="F121" s="43">
        <f t="shared" si="48"/>
        <v>0.92160000000000009</v>
      </c>
      <c r="G121" s="43">
        <f t="shared" si="48"/>
        <v>0.92160000000000009</v>
      </c>
      <c r="H121" s="43"/>
      <c r="I121" s="43">
        <f>SUM(I122:I124)</f>
        <v>0.99780000000000002</v>
      </c>
      <c r="J121" s="43">
        <f t="shared" ref="J121:L121" si="50">SUM(J122:J124)</f>
        <v>0.92160000000000009</v>
      </c>
      <c r="K121" s="43">
        <f t="shared" si="50"/>
        <v>0.92160000000000009</v>
      </c>
      <c r="L121" s="43">
        <f t="shared" si="50"/>
        <v>0.92160000000000009</v>
      </c>
      <c r="M121" s="43"/>
      <c r="N121" s="75">
        <f t="shared" si="44"/>
        <v>0.87600095512771292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0.49830000000000002</v>
      </c>
      <c r="E122" s="34">
        <v>0.82320000000000004</v>
      </c>
      <c r="F122" s="34">
        <v>0.82320000000000004</v>
      </c>
      <c r="G122" s="34">
        <v>0.82320000000000004</v>
      </c>
      <c r="H122" s="34">
        <v>0</v>
      </c>
      <c r="I122" s="34">
        <v>0.89539999999999997</v>
      </c>
      <c r="J122" s="34">
        <v>0.82320000000000004</v>
      </c>
      <c r="K122" s="34">
        <v>0.82320000000000004</v>
      </c>
      <c r="L122" s="34">
        <v>0.82320000000000004</v>
      </c>
      <c r="M122" s="39"/>
      <c r="N122" s="89">
        <f t="shared" si="44"/>
        <v>0.78253353682571625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5.2900000000000003E-2</v>
      </c>
      <c r="E123" s="34">
        <v>8.7300000000000003E-2</v>
      </c>
      <c r="F123" s="34">
        <v>8.7300000000000003E-2</v>
      </c>
      <c r="G123" s="34">
        <v>8.7300000000000003E-2</v>
      </c>
      <c r="H123" s="34">
        <v>0</v>
      </c>
      <c r="I123" s="34">
        <v>9.0800000000000006E-2</v>
      </c>
      <c r="J123" s="34">
        <v>8.7300000000000003E-2</v>
      </c>
      <c r="K123" s="34">
        <v>8.7300000000000003E-2</v>
      </c>
      <c r="L123" s="34">
        <v>8.7300000000000003E-2</v>
      </c>
      <c r="M123" s="39"/>
      <c r="N123" s="89">
        <f t="shared" si="44"/>
        <v>8.292601907089088E-2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6.7000000000000002E-3</v>
      </c>
      <c r="E124" s="34">
        <v>1.11E-2</v>
      </c>
      <c r="F124" s="34">
        <v>1.11E-2</v>
      </c>
      <c r="G124" s="34">
        <v>1.11E-2</v>
      </c>
      <c r="H124" s="34">
        <v>0</v>
      </c>
      <c r="I124" s="34">
        <v>1.1599999999999999E-2</v>
      </c>
      <c r="J124" s="34">
        <v>1.11E-2</v>
      </c>
      <c r="K124" s="34">
        <v>1.11E-2</v>
      </c>
      <c r="L124" s="34">
        <v>1.11E-2</v>
      </c>
      <c r="M124" s="39"/>
      <c r="N124" s="89">
        <f t="shared" si="44"/>
        <v>1.054139923110564E-2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0.18709999999999999</v>
      </c>
      <c r="E125" s="34">
        <v>0.27300000000000002</v>
      </c>
      <c r="F125" s="34">
        <v>0.27300000000000002</v>
      </c>
      <c r="G125" s="34">
        <v>0.27300000000000002</v>
      </c>
      <c r="H125" s="34">
        <v>0</v>
      </c>
      <c r="I125" s="34">
        <v>0.2979</v>
      </c>
      <c r="J125" s="34">
        <v>0.27300000000000002</v>
      </c>
      <c r="K125" s="34">
        <v>0.27300000000000002</v>
      </c>
      <c r="L125" s="34">
        <v>0.27300000000000002</v>
      </c>
      <c r="M125" s="39"/>
      <c r="N125" s="89">
        <f t="shared" si="44"/>
        <v>0.26234395347327566</v>
      </c>
    </row>
    <row r="126" spans="1:14" x14ac:dyDescent="0.3">
      <c r="A126" s="595"/>
      <c r="B126" t="s">
        <v>117</v>
      </c>
      <c r="C126" s="34">
        <v>0</v>
      </c>
      <c r="D126" s="34">
        <v>6.2600000000000003E-2</v>
      </c>
      <c r="E126" s="34">
        <v>8.8099999999999998E-2</v>
      </c>
      <c r="F126" s="34">
        <v>8.8099999999999998E-2</v>
      </c>
      <c r="G126" s="34">
        <v>8.8099999999999998E-2</v>
      </c>
      <c r="H126" s="34">
        <v>0</v>
      </c>
      <c r="I126" s="34">
        <v>9.64E-2</v>
      </c>
      <c r="J126" s="34">
        <v>8.8099999999999998E-2</v>
      </c>
      <c r="K126" s="34">
        <v>8.8099999999999998E-2</v>
      </c>
      <c r="L126" s="34">
        <v>8.8099999999999998E-2</v>
      </c>
      <c r="M126" s="39"/>
      <c r="N126" s="89">
        <f t="shared" si="44"/>
        <v>8.4951640985571217E-2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0.44240000000000002</v>
      </c>
      <c r="E127" s="354">
        <f t="shared" ref="E127:G127" si="51">SUM(E128:E130)</f>
        <v>0.53820000000000001</v>
      </c>
      <c r="F127" s="354">
        <f t="shared" si="51"/>
        <v>0.53820000000000001</v>
      </c>
      <c r="G127" s="354">
        <f t="shared" si="51"/>
        <v>0.53820000000000001</v>
      </c>
      <c r="H127" s="354"/>
      <c r="I127" s="354">
        <f>SUM(I128:I130)</f>
        <v>1.2002999999999999</v>
      </c>
      <c r="J127" s="354">
        <f t="shared" ref="J127:L127" si="52">SUM(J128:J130)</f>
        <v>0.53820000000000001</v>
      </c>
      <c r="K127" s="354">
        <f t="shared" si="52"/>
        <v>0.53820000000000001</v>
      </c>
      <c r="L127" s="354">
        <f t="shared" si="52"/>
        <v>0.53820000000000001</v>
      </c>
      <c r="M127" s="354"/>
      <c r="N127" s="352">
        <f t="shared" si="44"/>
        <v>0.53676454261187867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0.21479999999999999</v>
      </c>
      <c r="E128" s="34">
        <v>0.31059999999999999</v>
      </c>
      <c r="F128" s="34">
        <v>0.31059999999999999</v>
      </c>
      <c r="G128" s="34">
        <v>0.31059999999999999</v>
      </c>
      <c r="H128" s="34">
        <v>0</v>
      </c>
      <c r="I128" s="34">
        <v>0.3392</v>
      </c>
      <c r="J128" s="34">
        <v>0.31059999999999999</v>
      </c>
      <c r="K128" s="34">
        <v>0.31059999999999999</v>
      </c>
      <c r="L128" s="34">
        <v>0.31059999999999999</v>
      </c>
      <c r="M128" s="39"/>
      <c r="N128" s="89">
        <f t="shared" si="44"/>
        <v>0.29872951719778784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0.2276</v>
      </c>
      <c r="E129" s="34">
        <v>0.2276</v>
      </c>
      <c r="F129" s="34">
        <v>0.2276</v>
      </c>
      <c r="G129" s="34">
        <v>0.2276</v>
      </c>
      <c r="H129" s="34">
        <v>0</v>
      </c>
      <c r="I129" s="34">
        <v>0.2276</v>
      </c>
      <c r="J129" s="34">
        <v>0.2276</v>
      </c>
      <c r="K129" s="34">
        <v>0.2276</v>
      </c>
      <c r="L129" s="34">
        <v>0.2276</v>
      </c>
      <c r="M129" s="39"/>
      <c r="N129" s="89">
        <f t="shared" si="44"/>
        <v>0.22760000000000002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1.0435025414090667E-2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1.0435025414090667E-2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0.32719999999999999</v>
      </c>
      <c r="E132" s="354">
        <f t="shared" ref="E132:L132" si="53">SUM(E133:E134)</f>
        <v>0.48650000000000004</v>
      </c>
      <c r="F132" s="354">
        <f t="shared" si="53"/>
        <v>0.89079999999999993</v>
      </c>
      <c r="G132" s="354">
        <f t="shared" si="53"/>
        <v>0.94319999999999993</v>
      </c>
      <c r="H132" s="354"/>
      <c r="I132" s="354">
        <f t="shared" si="53"/>
        <v>1.6052999999999999</v>
      </c>
      <c r="J132" s="354">
        <f t="shared" si="53"/>
        <v>1.0478000000000001</v>
      </c>
      <c r="K132" s="354">
        <f t="shared" si="53"/>
        <v>1.0201</v>
      </c>
      <c r="L132" s="354">
        <f t="shared" si="53"/>
        <v>2.0331999999999999</v>
      </c>
      <c r="M132" s="354"/>
      <c r="N132" s="352">
        <f t="shared" si="44"/>
        <v>0.85889879839163874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0.30919999999999997</v>
      </c>
      <c r="E133" s="34">
        <v>0.46</v>
      </c>
      <c r="F133" s="34">
        <v>0.84199999999999997</v>
      </c>
      <c r="G133" s="34">
        <v>0.89159999999999995</v>
      </c>
      <c r="H133" s="34">
        <v>0</v>
      </c>
      <c r="I133" s="34">
        <v>1.5097</v>
      </c>
      <c r="J133" s="34">
        <v>0.99050000000000005</v>
      </c>
      <c r="K133" s="34">
        <v>0.96409999999999996</v>
      </c>
      <c r="L133" s="34">
        <v>1.9218999999999999</v>
      </c>
      <c r="M133" s="39"/>
      <c r="N133" s="89">
        <f t="shared" si="44"/>
        <v>0.81179622483082914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1.7999999999999999E-2</v>
      </c>
      <c r="E134" s="34">
        <v>2.6499999999999999E-2</v>
      </c>
      <c r="F134" s="34">
        <v>4.8800000000000003E-2</v>
      </c>
      <c r="G134" s="34">
        <v>5.16E-2</v>
      </c>
      <c r="H134" s="34">
        <v>0</v>
      </c>
      <c r="I134" s="34">
        <v>9.5600000000000004E-2</v>
      </c>
      <c r="J134" s="34">
        <v>5.7299999999999997E-2</v>
      </c>
      <c r="K134" s="34">
        <v>5.6000000000000001E-2</v>
      </c>
      <c r="L134" s="34">
        <v>0.1113</v>
      </c>
      <c r="M134" s="39"/>
      <c r="N134" s="89">
        <f t="shared" si="44"/>
        <v>4.7102573560809498E-2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0.5292</v>
      </c>
      <c r="E135" s="354">
        <f t="shared" ref="E135:L135" si="54">SUM(E136:E139)</f>
        <v>0.81179999999999997</v>
      </c>
      <c r="F135" s="354">
        <f t="shared" si="54"/>
        <v>1.2810000000000001</v>
      </c>
      <c r="G135" s="354">
        <f t="shared" si="54"/>
        <v>1.4954999999999998</v>
      </c>
      <c r="H135" s="354"/>
      <c r="I135" s="354">
        <f t="shared" si="54"/>
        <v>2.2202999999999999</v>
      </c>
      <c r="J135" s="354">
        <f t="shared" si="54"/>
        <v>1.7818999999999998</v>
      </c>
      <c r="K135" s="354">
        <f>SUM(K136:K139)</f>
        <v>1.6285000000000001</v>
      </c>
      <c r="L135" s="354">
        <f t="shared" si="54"/>
        <v>3.7696999999999998</v>
      </c>
      <c r="M135" s="354"/>
      <c r="N135" s="352">
        <f t="shared" si="44"/>
        <v>1.4510449950241824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0.2676</v>
      </c>
      <c r="E136" s="34">
        <v>0.41049999999999998</v>
      </c>
      <c r="F136" s="34">
        <v>0.64780000000000004</v>
      </c>
      <c r="G136" s="34">
        <v>0.75629999999999997</v>
      </c>
      <c r="H136" s="34">
        <v>0</v>
      </c>
      <c r="I136" s="34">
        <v>1.1228</v>
      </c>
      <c r="J136" s="34">
        <v>0.90110000000000001</v>
      </c>
      <c r="K136" s="34">
        <v>0.82350000000000001</v>
      </c>
      <c r="L136" s="34">
        <v>1.9063000000000001</v>
      </c>
      <c r="M136" s="39"/>
      <c r="N136" s="89">
        <f t="shared" si="44"/>
        <v>0.73377959004493032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0.13719999999999999</v>
      </c>
      <c r="E137" s="34">
        <v>0.21049999999999999</v>
      </c>
      <c r="F137" s="34">
        <v>0.3322</v>
      </c>
      <c r="G137" s="34">
        <v>0.38779999999999998</v>
      </c>
      <c r="H137" s="34">
        <v>0</v>
      </c>
      <c r="I137" s="34">
        <v>0.57569999999999999</v>
      </c>
      <c r="J137" s="34">
        <v>0.46210000000000001</v>
      </c>
      <c r="K137" s="34">
        <v>0.42230000000000001</v>
      </c>
      <c r="L137" s="34">
        <v>0.97750000000000004</v>
      </c>
      <c r="M137" s="39"/>
      <c r="N137" s="89">
        <f t="shared" si="44"/>
        <v>0.3762701271369564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8.2199999999999995E-2</v>
      </c>
      <c r="E138" s="34">
        <v>0.12609999999999999</v>
      </c>
      <c r="F138" s="34">
        <v>0.19900000000000001</v>
      </c>
      <c r="G138" s="34">
        <v>0.23230000000000001</v>
      </c>
      <c r="H138" s="34">
        <v>0</v>
      </c>
      <c r="I138" s="34">
        <v>0.34489999999999998</v>
      </c>
      <c r="J138" s="34">
        <v>0.27679999999999999</v>
      </c>
      <c r="K138" s="34">
        <v>0.253</v>
      </c>
      <c r="L138" s="34">
        <v>0.58560000000000001</v>
      </c>
      <c r="M138" s="39"/>
      <c r="N138" s="89">
        <f t="shared" si="44"/>
        <v>0.22540396151220396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4.2200000000000001E-2</v>
      </c>
      <c r="E139" s="34">
        <v>6.4699999999999994E-2</v>
      </c>
      <c r="F139" s="34">
        <v>0.10199999999999999</v>
      </c>
      <c r="G139" s="34">
        <v>0.1191</v>
      </c>
      <c r="H139" s="34">
        <v>0</v>
      </c>
      <c r="I139" s="34">
        <v>0.1769</v>
      </c>
      <c r="J139" s="34">
        <v>0.1419</v>
      </c>
      <c r="K139" s="34">
        <v>0.12970000000000001</v>
      </c>
      <c r="L139" s="34">
        <v>0.30030000000000001</v>
      </c>
      <c r="M139" s="39"/>
      <c r="N139" s="89">
        <f t="shared" si="44"/>
        <v>0.11559131633009176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0.63465121111429812</v>
      </c>
      <c r="E140" s="354">
        <f t="shared" si="55"/>
        <v>0.84014536135936679</v>
      </c>
      <c r="F140" s="354">
        <f t="shared" si="55"/>
        <v>0.8973985072633669</v>
      </c>
      <c r="G140" s="354">
        <f t="shared" si="55"/>
        <v>0.94264957918336678</v>
      </c>
      <c r="H140" s="354"/>
      <c r="I140" s="354">
        <f t="shared" si="55"/>
        <v>1.3794462655290256</v>
      </c>
      <c r="J140" s="354">
        <f t="shared" si="55"/>
        <v>1.1568773443993665</v>
      </c>
      <c r="K140" s="354">
        <f t="shared" si="55"/>
        <v>1.2842329874713669</v>
      </c>
      <c r="L140" s="354">
        <f t="shared" si="55"/>
        <v>1.4762175123193666</v>
      </c>
      <c r="M140" s="354"/>
      <c r="N140" s="352">
        <f t="shared" si="44"/>
        <v>0.99015746809370642</v>
      </c>
    </row>
    <row r="141" spans="1:16" x14ac:dyDescent="0.3">
      <c r="A141" s="345"/>
      <c r="B141" s="286" t="s">
        <v>238</v>
      </c>
      <c r="C141" s="507">
        <v>0</v>
      </c>
      <c r="D141" s="507">
        <v>-4.2000000000000003E-2</v>
      </c>
      <c r="E141" s="507">
        <v>-0.31640000000000001</v>
      </c>
      <c r="F141" s="507">
        <v>-1.8219000000000001</v>
      </c>
      <c r="G141" s="507">
        <v>-1.6305000000000001</v>
      </c>
      <c r="H141" s="507">
        <v>0</v>
      </c>
      <c r="I141" s="507">
        <v>0</v>
      </c>
      <c r="J141" s="507">
        <v>-1.1308</v>
      </c>
      <c r="K141" s="507">
        <v>0</v>
      </c>
      <c r="L141" s="507">
        <v>-2.5787</v>
      </c>
      <c r="M141" s="268"/>
      <c r="N141" s="357">
        <f t="shared" si="44"/>
        <v>-0.88370078557124032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7.4605164235000014</v>
      </c>
      <c r="E142" s="360">
        <f t="shared" si="56"/>
        <v>9.8761621450999986</v>
      </c>
      <c r="F142" s="360">
        <f t="shared" si="56"/>
        <v>10.549190145100001</v>
      </c>
      <c r="G142" s="360">
        <f t="shared" si="56"/>
        <v>11.081130145099999</v>
      </c>
      <c r="H142" s="360">
        <f t="shared" si="56"/>
        <v>0</v>
      </c>
      <c r="I142" s="360">
        <f t="shared" si="56"/>
        <v>16.215806948900003</v>
      </c>
      <c r="J142" s="360">
        <f t="shared" si="56"/>
        <v>13.599442145099998</v>
      </c>
      <c r="K142" s="360">
        <f t="shared" si="56"/>
        <v>15.0965461451</v>
      </c>
      <c r="L142" s="360">
        <f t="shared" si="56"/>
        <v>17.353382145099996</v>
      </c>
      <c r="M142" s="361"/>
      <c r="N142" s="362">
        <f t="shared" si="44"/>
        <v>11.639599709570065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0.15542493865077553</v>
      </c>
      <c r="E143" s="354">
        <f t="shared" si="57"/>
        <v>0.20575008596886829</v>
      </c>
      <c r="F143" s="354">
        <f t="shared" si="57"/>
        <v>0.21977127829286833</v>
      </c>
      <c r="G143" s="354">
        <f t="shared" si="57"/>
        <v>0.2308531843128683</v>
      </c>
      <c r="H143" s="354"/>
      <c r="I143" s="354">
        <f t="shared" si="57"/>
        <v>0.33782390616643376</v>
      </c>
      <c r="J143" s="354">
        <f t="shared" si="57"/>
        <v>0.28331717820886826</v>
      </c>
      <c r="K143" s="354">
        <f t="shared" si="57"/>
        <v>0.31450634584086828</v>
      </c>
      <c r="L143" s="354">
        <f t="shared" si="57"/>
        <v>0.36152301022886824</v>
      </c>
      <c r="M143" s="354"/>
      <c r="N143" s="352">
        <f t="shared" si="44"/>
        <v>0.24248778074947319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0.15542493865077553</v>
      </c>
      <c r="E144" s="246">
        <f t="shared" si="58"/>
        <v>0.20575008596886829</v>
      </c>
      <c r="F144" s="246">
        <f t="shared" si="58"/>
        <v>0.21977127829286833</v>
      </c>
      <c r="G144" s="246">
        <f t="shared" si="58"/>
        <v>0.2308531843128683</v>
      </c>
      <c r="H144" s="34"/>
      <c r="I144" s="246">
        <f t="shared" si="58"/>
        <v>0.33782390616643376</v>
      </c>
      <c r="J144" s="246">
        <f t="shared" si="58"/>
        <v>0.28331717820886826</v>
      </c>
      <c r="K144" s="246">
        <f t="shared" si="58"/>
        <v>0.31450634584086828</v>
      </c>
      <c r="L144" s="246">
        <f t="shared" si="58"/>
        <v>0.36152301022886824</v>
      </c>
      <c r="M144" s="39"/>
      <c r="N144" s="246">
        <f t="shared" si="44"/>
        <v>0.24248778074947319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0.47922627246352256</v>
      </c>
      <c r="E145" s="354">
        <f t="shared" ref="E145:L145" si="59">SUM(E146,E147)</f>
        <v>0.63439527539049845</v>
      </c>
      <c r="F145" s="354">
        <f t="shared" si="59"/>
        <v>0.67762722897049854</v>
      </c>
      <c r="G145" s="354">
        <f t="shared" si="59"/>
        <v>0.71179639487049851</v>
      </c>
      <c r="H145" s="354"/>
      <c r="I145" s="354">
        <f t="shared" si="59"/>
        <v>1.0416223593625917</v>
      </c>
      <c r="J145" s="354">
        <f t="shared" si="59"/>
        <v>0.87356016619049837</v>
      </c>
      <c r="K145" s="354">
        <f t="shared" si="59"/>
        <v>0.9697266416304986</v>
      </c>
      <c r="L145" s="354">
        <f t="shared" si="59"/>
        <v>1.1146945020904984</v>
      </c>
      <c r="M145" s="354"/>
      <c r="N145" s="352">
        <f t="shared" si="44"/>
        <v>0.74766968734423322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0.15542493865077553</v>
      </c>
      <c r="E146" s="39">
        <f>E144</f>
        <v>0.20575008596886829</v>
      </c>
      <c r="F146" s="39">
        <f t="shared" si="60"/>
        <v>0.21977127829286833</v>
      </c>
      <c r="G146" s="39">
        <f t="shared" si="60"/>
        <v>0.2308531843128683</v>
      </c>
      <c r="H146" s="39"/>
      <c r="I146" s="39">
        <f t="shared" si="60"/>
        <v>0.33782390616643376</v>
      </c>
      <c r="J146" s="39">
        <f t="shared" si="60"/>
        <v>0.28331717820886826</v>
      </c>
      <c r="K146" s="39">
        <f t="shared" si="60"/>
        <v>0.31450634584086828</v>
      </c>
      <c r="L146" s="39">
        <f t="shared" si="60"/>
        <v>0.36152301022886824</v>
      </c>
      <c r="M146" s="39"/>
      <c r="N146" s="39">
        <f t="shared" si="44"/>
        <v>0.24248778074947319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0.32380133381274706</v>
      </c>
      <c r="E147" s="246">
        <f t="shared" si="61"/>
        <v>0.42864518942163016</v>
      </c>
      <c r="F147" s="246">
        <f t="shared" si="61"/>
        <v>0.45785595067763024</v>
      </c>
      <c r="G147" s="246">
        <f t="shared" si="61"/>
        <v>0.48094321055763023</v>
      </c>
      <c r="H147" s="34"/>
      <c r="I147" s="246">
        <f t="shared" si="61"/>
        <v>0.70379845319615797</v>
      </c>
      <c r="J147" s="246">
        <f t="shared" si="61"/>
        <v>0.59024298798163011</v>
      </c>
      <c r="K147" s="246">
        <f t="shared" si="61"/>
        <v>0.65522029578963026</v>
      </c>
      <c r="L147" s="246">
        <f t="shared" si="61"/>
        <v>0.75317149186163013</v>
      </c>
      <c r="M147" s="39"/>
      <c r="N147" s="246">
        <f t="shared" si="44"/>
        <v>0.50518190659476003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4.07E-2</v>
      </c>
      <c r="E148" s="509">
        <v>4.07E-2</v>
      </c>
      <c r="F148" s="509">
        <v>4.07E-2</v>
      </c>
      <c r="G148" s="509">
        <v>4.07E-2</v>
      </c>
      <c r="H148" s="509">
        <v>0</v>
      </c>
      <c r="I148" s="509">
        <v>4.07E-2</v>
      </c>
      <c r="J148" s="509">
        <v>4.07E-2</v>
      </c>
      <c r="K148" s="509">
        <v>4.07E-2</v>
      </c>
      <c r="L148" s="509">
        <v>4.07E-2</v>
      </c>
      <c r="M148" s="367"/>
      <c r="N148" s="368">
        <f t="shared" si="44"/>
        <v>4.0700000000000007E-2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8.1358676346142982</v>
      </c>
      <c r="E149" s="340">
        <f t="shared" si="62"/>
        <v>10.757007506459365</v>
      </c>
      <c r="F149" s="340">
        <f t="shared" si="62"/>
        <v>11.487288652363366</v>
      </c>
      <c r="G149" s="340">
        <f t="shared" si="62"/>
        <v>12.064479724283366</v>
      </c>
      <c r="H149" s="340">
        <f t="shared" si="62"/>
        <v>0</v>
      </c>
      <c r="I149" s="340">
        <f t="shared" si="62"/>
        <v>17.63595321442903</v>
      </c>
      <c r="J149" s="340">
        <f t="shared" si="62"/>
        <v>14.797019489499364</v>
      </c>
      <c r="K149" s="340">
        <f t="shared" si="62"/>
        <v>16.421479132571367</v>
      </c>
      <c r="L149" s="340">
        <f t="shared" si="62"/>
        <v>18.870299657419363</v>
      </c>
      <c r="M149" s="369"/>
      <c r="N149" s="467">
        <f t="shared" si="44"/>
        <v>12.670457177663776</v>
      </c>
      <c r="O149" t="s">
        <v>439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0.34262724839432585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145</v>
      </c>
      <c r="F155" s="1">
        <v>0</v>
      </c>
      <c r="G155" s="1">
        <v>73</v>
      </c>
      <c r="H155" s="1">
        <v>0</v>
      </c>
      <c r="I155" s="1">
        <v>0</v>
      </c>
      <c r="J155" s="1">
        <v>61</v>
      </c>
      <c r="K155" s="1">
        <v>15</v>
      </c>
      <c r="L155" s="1">
        <v>66</v>
      </c>
      <c r="N155" s="1">
        <f>SUM(C155:L155)</f>
        <v>383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196141.13</v>
      </c>
      <c r="E157" s="505">
        <v>960983.78</v>
      </c>
      <c r="F157" s="504">
        <v>0</v>
      </c>
      <c r="G157" s="505">
        <v>359248.94</v>
      </c>
      <c r="H157" s="504">
        <v>0</v>
      </c>
      <c r="I157" s="502">
        <v>0</v>
      </c>
      <c r="J157" s="505">
        <v>317733.18</v>
      </c>
      <c r="K157" s="505">
        <v>84046.51</v>
      </c>
      <c r="L157" s="505">
        <v>290744.44</v>
      </c>
      <c r="M157" s="342"/>
      <c r="N157" s="344">
        <f>SUM(C157:L157)</f>
        <v>2214598.5099999998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1.7284840000000001</v>
      </c>
      <c r="D159" s="354">
        <f>SUM(D160:D164)</f>
        <v>2.3556920000000003</v>
      </c>
      <c r="E159" s="354">
        <f t="shared" ref="E159:G159" si="63">SUM(E160:E164)</f>
        <v>2.8295159999999999</v>
      </c>
      <c r="F159" s="354">
        <f t="shared" si="63"/>
        <v>0</v>
      </c>
      <c r="G159" s="354">
        <f t="shared" si="63"/>
        <v>4.2700839999999998</v>
      </c>
      <c r="H159" s="354"/>
      <c r="I159" s="354"/>
      <c r="J159" s="354">
        <f>SUM(J160:J164)</f>
        <v>5.9492960000000004</v>
      </c>
      <c r="K159" s="354">
        <f>SUM(K160:K164)</f>
        <v>6.5861959999999993</v>
      </c>
      <c r="L159" s="354">
        <f t="shared" ref="L159" si="64">SUM(L160:L164)</f>
        <v>8.6100279999999998</v>
      </c>
      <c r="M159" s="354"/>
      <c r="N159" s="352">
        <f>(C159*$C$157+D159*$D$157+E159*$E$157+F159*$F$157+G159*$G$157+H159*$H$157+I159*$I$157+J159*$J$157+K159*$K$157+L159*$L$157)/$N$157</f>
        <v>4.3674719133318129</v>
      </c>
    </row>
    <row r="160" spans="1:16" x14ac:dyDescent="0.3">
      <c r="A160" s="2" t="s">
        <v>3</v>
      </c>
      <c r="B160" t="s">
        <v>30</v>
      </c>
      <c r="C160" s="34">
        <v>1.3121</v>
      </c>
      <c r="D160" s="34">
        <v>1.7773000000000001</v>
      </c>
      <c r="E160" s="34">
        <v>2.0478999999999998</v>
      </c>
      <c r="F160" s="34">
        <v>0</v>
      </c>
      <c r="G160" s="34">
        <v>3.0771000000000002</v>
      </c>
      <c r="H160" s="34">
        <v>0</v>
      </c>
      <c r="I160" s="34"/>
      <c r="J160" s="34">
        <v>4.2849000000000004</v>
      </c>
      <c r="K160" s="34">
        <v>4.7023999999999999</v>
      </c>
      <c r="L160" s="34">
        <v>5.8381999999999996</v>
      </c>
      <c r="M160" s="34"/>
      <c r="N160" s="89">
        <f t="shared" ref="N160:N197" si="65">(C160*$C$157+D160*$D$157+E160*$E$157+F160*$F$157+G160*$G$157+H160*$H$157+I160*$I$157+J160*$J$157+K160*$K$157+L160*$L$157)/$N$157</f>
        <v>3.108294466120634</v>
      </c>
    </row>
    <row r="161" spans="1:14" x14ac:dyDescent="0.3">
      <c r="A161" s="2" t="s">
        <v>4</v>
      </c>
      <c r="B161" t="s">
        <v>31</v>
      </c>
      <c r="C161" s="39">
        <f>C160*0.04</f>
        <v>5.2484000000000003E-2</v>
      </c>
      <c r="D161" s="39">
        <f t="shared" ref="D161:L161" si="66">D160*0.04</f>
        <v>7.1092000000000002E-2</v>
      </c>
      <c r="E161" s="39">
        <f t="shared" si="66"/>
        <v>8.1915999999999989E-2</v>
      </c>
      <c r="F161" s="39">
        <f t="shared" si="66"/>
        <v>0</v>
      </c>
      <c r="G161" s="39">
        <f t="shared" si="66"/>
        <v>0.12308400000000001</v>
      </c>
      <c r="H161" s="39"/>
      <c r="I161" s="39"/>
      <c r="J161" s="39">
        <f t="shared" si="66"/>
        <v>0.17139600000000002</v>
      </c>
      <c r="K161" s="39">
        <f t="shared" si="66"/>
        <v>0.18809600000000001</v>
      </c>
      <c r="L161" s="39">
        <f t="shared" si="66"/>
        <v>0.23352799999999999</v>
      </c>
      <c r="M161" s="34"/>
      <c r="N161" s="89">
        <f t="shared" si="65"/>
        <v>0.12433177864482534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4.0399999999999998E-2</v>
      </c>
      <c r="E162" s="34">
        <v>6.1400000000000003E-2</v>
      </c>
      <c r="F162" s="34">
        <v>0</v>
      </c>
      <c r="G162" s="34">
        <v>4.2200000000000001E-2</v>
      </c>
      <c r="H162" s="34">
        <v>0</v>
      </c>
      <c r="I162" s="34">
        <v>0</v>
      </c>
      <c r="J162" s="34">
        <v>0.10050000000000001</v>
      </c>
      <c r="K162" s="34">
        <v>0.2351</v>
      </c>
      <c r="L162" s="34">
        <v>9.7299999999999998E-2</v>
      </c>
      <c r="M162" s="34"/>
      <c r="N162" s="89">
        <f t="shared" si="65"/>
        <v>7.3182458754115234E-2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0.31595195052081931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0.25719999999999998</v>
      </c>
      <c r="E164" s="34">
        <v>0.36549999999999999</v>
      </c>
      <c r="F164" s="34">
        <v>0</v>
      </c>
      <c r="G164" s="34">
        <v>0.7097</v>
      </c>
      <c r="H164" s="34">
        <v>0</v>
      </c>
      <c r="I164" s="34">
        <v>0</v>
      </c>
      <c r="J164" s="34">
        <v>1.0147999999999999</v>
      </c>
      <c r="K164" s="34">
        <v>1.0829</v>
      </c>
      <c r="L164" s="34">
        <v>1.9952000000000001</v>
      </c>
      <c r="M164" s="34"/>
      <c r="N164" s="89">
        <f t="shared" si="65"/>
        <v>0.74571125929141902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3.8795874776000003</v>
      </c>
      <c r="D166" s="354">
        <f t="shared" si="67"/>
        <v>3.8795874776000003</v>
      </c>
      <c r="E166" s="354">
        <f t="shared" si="67"/>
        <v>5.6478848122000009</v>
      </c>
      <c r="F166" s="354">
        <f t="shared" si="67"/>
        <v>0</v>
      </c>
      <c r="G166" s="354">
        <f t="shared" si="67"/>
        <v>5.6478848122000009</v>
      </c>
      <c r="H166" s="354"/>
      <c r="I166" s="354"/>
      <c r="J166" s="354">
        <f>SUM(J167:J169,J173:J174)</f>
        <v>5.6478848122000009</v>
      </c>
      <c r="K166" s="354">
        <f>SUM(K167:K169,K173:K174)</f>
        <v>5.6478848122000009</v>
      </c>
      <c r="L166" s="354">
        <f>SUM(L167:L169,L173:L174)</f>
        <v>5.6478848122000009</v>
      </c>
      <c r="M166" s="351"/>
      <c r="N166" s="352">
        <f t="shared" si="65"/>
        <v>5.4867196764981632</v>
      </c>
    </row>
    <row r="167" spans="1:14" x14ac:dyDescent="0.3">
      <c r="A167" s="2" t="s">
        <v>115</v>
      </c>
      <c r="B167" t="s">
        <v>114</v>
      </c>
      <c r="C167" s="34">
        <v>2.1432000000000002</v>
      </c>
      <c r="D167" s="34">
        <v>2.1432000000000002</v>
      </c>
      <c r="E167" s="34">
        <v>3.0354000000000001</v>
      </c>
      <c r="F167" s="34">
        <v>0</v>
      </c>
      <c r="G167" s="34">
        <v>3.0354000000000001</v>
      </c>
      <c r="H167" s="34">
        <v>0</v>
      </c>
      <c r="I167" s="34">
        <v>0</v>
      </c>
      <c r="J167" s="34">
        <v>3.0354000000000001</v>
      </c>
      <c r="K167" s="34">
        <v>3.0354000000000001</v>
      </c>
      <c r="L167" s="34">
        <v>3.0354000000000001</v>
      </c>
      <c r="M167" s="39"/>
      <c r="N167" s="89">
        <f t="shared" si="65"/>
        <v>2.9540836222282119</v>
      </c>
    </row>
    <row r="168" spans="1:14" x14ac:dyDescent="0.3">
      <c r="A168" s="2" t="s">
        <v>116</v>
      </c>
      <c r="B168" t="s">
        <v>117</v>
      </c>
      <c r="C168" s="39">
        <f>C167*0.423893</f>
        <v>0.90848747760000015</v>
      </c>
      <c r="D168" s="39">
        <f>D167*0.423893</f>
        <v>0.90848747760000015</v>
      </c>
      <c r="E168" s="39">
        <f t="shared" ref="E168:G168" si="68">E167*0.423893</f>
        <v>1.2866848122000001</v>
      </c>
      <c r="F168" s="39">
        <f t="shared" si="68"/>
        <v>0</v>
      </c>
      <c r="G168" s="39">
        <f t="shared" si="68"/>
        <v>1.2866848122000001</v>
      </c>
      <c r="H168" s="39"/>
      <c r="I168" s="39"/>
      <c r="J168" s="39">
        <f t="shared" ref="J168:L168" si="69">J167*0.423893</f>
        <v>1.2866848122000001</v>
      </c>
      <c r="K168" s="39">
        <f t="shared" si="69"/>
        <v>1.2866848122000001</v>
      </c>
      <c r="L168" s="39">
        <f t="shared" si="69"/>
        <v>1.2866848122000001</v>
      </c>
      <c r="M168" s="39"/>
      <c r="N168" s="89">
        <f t="shared" si="65"/>
        <v>1.2522153688771833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0.57180000000000009</v>
      </c>
      <c r="D169" s="43">
        <f t="shared" si="70"/>
        <v>0.57180000000000009</v>
      </c>
      <c r="E169" s="43">
        <f t="shared" si="70"/>
        <v>0.95299999999999996</v>
      </c>
      <c r="F169" s="43">
        <f t="shared" ref="F169:G169" si="71">SUM(F170:F172)</f>
        <v>0</v>
      </c>
      <c r="G169" s="43">
        <f t="shared" si="71"/>
        <v>0.95299999999999996</v>
      </c>
      <c r="H169" s="43"/>
      <c r="I169" s="43"/>
      <c r="J169" s="43">
        <f t="shared" ref="J169:L169" si="72">SUM(J170:J172)</f>
        <v>0.95299999999999996</v>
      </c>
      <c r="K169" s="43">
        <f t="shared" si="72"/>
        <v>0.95299999999999996</v>
      </c>
      <c r="L169" s="43">
        <f t="shared" si="72"/>
        <v>0.95299999999999996</v>
      </c>
      <c r="M169" s="43"/>
      <c r="N169" s="75">
        <f t="shared" si="65"/>
        <v>0.91825688947925832</v>
      </c>
    </row>
    <row r="170" spans="1:14" x14ac:dyDescent="0.3">
      <c r="A170" s="2" t="s">
        <v>9</v>
      </c>
      <c r="B170" t="s">
        <v>108</v>
      </c>
      <c r="C170" s="34">
        <v>0.51070000000000004</v>
      </c>
      <c r="D170" s="34">
        <v>0.51070000000000004</v>
      </c>
      <c r="E170" s="34">
        <v>0.85119999999999996</v>
      </c>
      <c r="F170" s="34">
        <v>0</v>
      </c>
      <c r="G170" s="34">
        <v>0.85119999999999996</v>
      </c>
      <c r="H170" s="34">
        <v>0</v>
      </c>
      <c r="I170" s="34">
        <v>0</v>
      </c>
      <c r="J170" s="34">
        <v>0.85119999999999996</v>
      </c>
      <c r="K170" s="34">
        <v>0.85119999999999996</v>
      </c>
      <c r="L170" s="34">
        <v>0.85119999999999996</v>
      </c>
      <c r="M170" s="39"/>
      <c r="N170" s="89">
        <f t="shared" si="65"/>
        <v>0.82016634540316757</v>
      </c>
    </row>
    <row r="171" spans="1:14" x14ac:dyDescent="0.3">
      <c r="A171" s="2" t="s">
        <v>10</v>
      </c>
      <c r="B171" t="s">
        <v>109</v>
      </c>
      <c r="C171" s="34">
        <v>5.4199999999999998E-2</v>
      </c>
      <c r="D171" s="34">
        <v>5.4199999999999998E-2</v>
      </c>
      <c r="E171" s="34">
        <v>9.0300000000000005E-2</v>
      </c>
      <c r="F171" s="34">
        <v>0</v>
      </c>
      <c r="G171" s="34">
        <v>9.0300000000000005E-2</v>
      </c>
      <c r="H171" s="34">
        <v>0</v>
      </c>
      <c r="I171" s="34">
        <v>0</v>
      </c>
      <c r="J171" s="34">
        <v>9.0300000000000005E-2</v>
      </c>
      <c r="K171" s="34">
        <v>9.0300000000000005E-2</v>
      </c>
      <c r="L171" s="34">
        <v>9.0300000000000005E-2</v>
      </c>
      <c r="M171" s="39"/>
      <c r="N171" s="89">
        <f t="shared" si="65"/>
        <v>8.7009794622773431E-2</v>
      </c>
    </row>
    <row r="172" spans="1:14" x14ac:dyDescent="0.3">
      <c r="A172" s="2" t="s">
        <v>11</v>
      </c>
      <c r="B172" t="s">
        <v>110</v>
      </c>
      <c r="C172" s="34">
        <v>6.8999999999999999E-3</v>
      </c>
      <c r="D172" s="34">
        <v>6.8999999999999999E-3</v>
      </c>
      <c r="E172" s="34">
        <v>1.15E-2</v>
      </c>
      <c r="F172" s="34">
        <v>0</v>
      </c>
      <c r="G172" s="34">
        <v>1.15E-2</v>
      </c>
      <c r="H172" s="34">
        <v>0</v>
      </c>
      <c r="I172" s="34">
        <v>0</v>
      </c>
      <c r="J172" s="34">
        <v>1.15E-2</v>
      </c>
      <c r="K172" s="34">
        <v>1.15E-2</v>
      </c>
      <c r="L172" s="34">
        <v>1.15E-2</v>
      </c>
      <c r="M172" s="39"/>
      <c r="N172" s="89">
        <f t="shared" si="65"/>
        <v>1.1080749453317388E-2</v>
      </c>
    </row>
    <row r="173" spans="1:14" x14ac:dyDescent="0.3">
      <c r="A173" s="595" t="s">
        <v>14</v>
      </c>
      <c r="B173" t="s">
        <v>118</v>
      </c>
      <c r="C173" s="34">
        <v>0.19189999999999999</v>
      </c>
      <c r="D173" s="34">
        <v>0.19189999999999999</v>
      </c>
      <c r="E173" s="34">
        <v>0.28189999999999998</v>
      </c>
      <c r="F173" s="34">
        <v>0</v>
      </c>
      <c r="G173" s="34">
        <v>0.28189999999999998</v>
      </c>
      <c r="H173" s="34">
        <v>0</v>
      </c>
      <c r="I173" s="34">
        <v>0</v>
      </c>
      <c r="J173" s="34">
        <v>0.28189999999999998</v>
      </c>
      <c r="K173" s="34">
        <v>0.28189999999999998</v>
      </c>
      <c r="L173" s="34">
        <v>0.28189999999999998</v>
      </c>
      <c r="M173" s="39"/>
      <c r="N173" s="89">
        <f t="shared" si="65"/>
        <v>0.27369727191273152</v>
      </c>
    </row>
    <row r="174" spans="1:14" x14ac:dyDescent="0.3">
      <c r="A174" s="595"/>
      <c r="B174" t="s">
        <v>117</v>
      </c>
      <c r="C174" s="34">
        <v>6.4199999999999993E-2</v>
      </c>
      <c r="D174" s="34">
        <v>6.4199999999999993E-2</v>
      </c>
      <c r="E174" s="34">
        <v>9.0899999999999995E-2</v>
      </c>
      <c r="F174" s="34">
        <v>0</v>
      </c>
      <c r="G174" s="34">
        <v>9.0899999999999995E-2</v>
      </c>
      <c r="H174" s="34">
        <v>0</v>
      </c>
      <c r="I174" s="34">
        <v>0</v>
      </c>
      <c r="J174" s="34">
        <v>9.0899999999999995E-2</v>
      </c>
      <c r="K174" s="34">
        <v>9.0899999999999995E-2</v>
      </c>
      <c r="L174" s="34">
        <v>9.0899999999999995E-2</v>
      </c>
      <c r="M174" s="39"/>
      <c r="N174" s="89">
        <f t="shared" si="65"/>
        <v>8.8466524000777008E-2</v>
      </c>
    </row>
    <row r="175" spans="1:14" x14ac:dyDescent="0.3">
      <c r="A175" s="349">
        <v>6</v>
      </c>
      <c r="B175" s="350" t="s">
        <v>42</v>
      </c>
      <c r="C175" s="354">
        <f>SUM(C176:C177)</f>
        <v>0.4294</v>
      </c>
      <c r="D175" s="354">
        <f>SUM(D176:D177)</f>
        <v>0.4294</v>
      </c>
      <c r="E175" s="354">
        <f t="shared" ref="E175:G175" si="73">SUM(E176:E177)</f>
        <v>0.52980000000000005</v>
      </c>
      <c r="F175" s="354">
        <f t="shared" si="73"/>
        <v>0</v>
      </c>
      <c r="G175" s="354">
        <f t="shared" si="73"/>
        <v>0.52980000000000005</v>
      </c>
      <c r="H175" s="354"/>
      <c r="I175" s="354"/>
      <c r="J175" s="354">
        <f t="shared" ref="J175:L175" si="74">SUM(J176:J177)</f>
        <v>0.52980000000000005</v>
      </c>
      <c r="K175" s="354">
        <f t="shared" si="74"/>
        <v>0.52980000000000005</v>
      </c>
      <c r="L175" s="354">
        <f t="shared" si="74"/>
        <v>0.52980000000000005</v>
      </c>
      <c r="M175" s="354"/>
      <c r="N175" s="352">
        <f t="shared" si="65"/>
        <v>0.52064940111153613</v>
      </c>
    </row>
    <row r="176" spans="1:14" x14ac:dyDescent="0.3">
      <c r="A176" s="2" t="s">
        <v>15</v>
      </c>
      <c r="B176" t="s">
        <v>43</v>
      </c>
      <c r="C176" s="34">
        <v>0.2203</v>
      </c>
      <c r="D176" s="34">
        <v>0.2203</v>
      </c>
      <c r="E176" s="34">
        <v>0.32069999999999999</v>
      </c>
      <c r="F176" s="34">
        <v>0</v>
      </c>
      <c r="G176" s="34">
        <v>0.32069999999999999</v>
      </c>
      <c r="H176" s="34">
        <v>0</v>
      </c>
      <c r="I176" s="34">
        <v>0</v>
      </c>
      <c r="J176" s="34">
        <v>0.32069999999999999</v>
      </c>
      <c r="K176" s="34">
        <v>0.32069999999999999</v>
      </c>
      <c r="L176" s="34">
        <v>0.32069999999999999</v>
      </c>
      <c r="M176" s="39"/>
      <c r="N176" s="89">
        <f t="shared" si="65"/>
        <v>0.31154940111153601</v>
      </c>
    </row>
    <row r="177" spans="1:16" x14ac:dyDescent="0.3">
      <c r="A177" s="2" t="s">
        <v>16</v>
      </c>
      <c r="B177" t="s">
        <v>44</v>
      </c>
      <c r="C177" s="34">
        <v>0.20910000000000001</v>
      </c>
      <c r="D177" s="34">
        <v>0.20910000000000001</v>
      </c>
      <c r="E177" s="34">
        <v>0.20910000000000001</v>
      </c>
      <c r="F177" s="34">
        <v>0</v>
      </c>
      <c r="G177" s="34">
        <v>0.20910000000000001</v>
      </c>
      <c r="H177" s="34">
        <v>0</v>
      </c>
      <c r="I177" s="34">
        <v>0</v>
      </c>
      <c r="J177" s="34">
        <v>0.20910000000000001</v>
      </c>
      <c r="K177" s="34">
        <v>0.20910000000000001</v>
      </c>
      <c r="L177" s="34">
        <v>0.20910000000000001</v>
      </c>
      <c r="M177" s="39"/>
      <c r="N177" s="89">
        <f t="shared" si="65"/>
        <v>0.20910000000000001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0.24110000000000001</v>
      </c>
      <c r="D180" s="354">
        <f>SUM(D181:D182)</f>
        <v>0.30480000000000002</v>
      </c>
      <c r="E180" s="354">
        <f t="shared" ref="E180:L180" si="75">SUM(E181:E182)</f>
        <v>0.4385</v>
      </c>
      <c r="F180" s="354">
        <f t="shared" si="75"/>
        <v>0</v>
      </c>
      <c r="G180" s="354">
        <f t="shared" si="75"/>
        <v>0.90479999999999994</v>
      </c>
      <c r="H180" s="354"/>
      <c r="I180" s="354"/>
      <c r="J180" s="354">
        <f t="shared" si="75"/>
        <v>1.1028</v>
      </c>
      <c r="K180" s="354">
        <f t="shared" si="75"/>
        <v>1.1769000000000001</v>
      </c>
      <c r="L180" s="354">
        <f t="shared" si="75"/>
        <v>2.2891000000000004</v>
      </c>
      <c r="M180" s="354"/>
      <c r="N180" s="352">
        <f t="shared" si="65"/>
        <v>0.8680813339732627</v>
      </c>
    </row>
    <row r="181" spans="1:16" x14ac:dyDescent="0.3">
      <c r="A181" s="2" t="s">
        <v>17</v>
      </c>
      <c r="B181" t="s">
        <v>46</v>
      </c>
      <c r="C181" s="34">
        <v>0.22770000000000001</v>
      </c>
      <c r="D181" s="34">
        <v>0.28810000000000002</v>
      </c>
      <c r="E181" s="34">
        <v>0.41439999999999999</v>
      </c>
      <c r="F181" s="34">
        <v>0</v>
      </c>
      <c r="G181" s="34">
        <v>0.85509999999999997</v>
      </c>
      <c r="H181" s="34">
        <v>0</v>
      </c>
      <c r="I181" s="34">
        <v>0</v>
      </c>
      <c r="J181" s="34">
        <v>1.0425</v>
      </c>
      <c r="K181" s="34">
        <v>1.1125</v>
      </c>
      <c r="L181" s="34">
        <v>2.1638000000000002</v>
      </c>
      <c r="M181" s="39"/>
      <c r="N181" s="89">
        <f t="shared" si="65"/>
        <v>0.82050227653092755</v>
      </c>
    </row>
    <row r="182" spans="1:16" x14ac:dyDescent="0.3">
      <c r="A182" s="2" t="s">
        <v>18</v>
      </c>
      <c r="B182" t="s">
        <v>48</v>
      </c>
      <c r="C182" s="34">
        <v>1.34E-2</v>
      </c>
      <c r="D182" s="34">
        <v>1.67E-2</v>
      </c>
      <c r="E182" s="34">
        <v>2.41E-2</v>
      </c>
      <c r="F182" s="34">
        <v>0</v>
      </c>
      <c r="G182" s="34">
        <v>4.9700000000000001E-2</v>
      </c>
      <c r="H182" s="34">
        <v>0</v>
      </c>
      <c r="I182" s="34">
        <v>0</v>
      </c>
      <c r="J182" s="34">
        <v>6.0299999999999999E-2</v>
      </c>
      <c r="K182" s="34">
        <v>6.4399999999999999E-2</v>
      </c>
      <c r="L182" s="34">
        <v>0.12529999999999999</v>
      </c>
      <c r="M182" s="39"/>
      <c r="N182" s="89">
        <f t="shared" si="65"/>
        <v>4.7579057442335232E-2</v>
      </c>
    </row>
    <row r="183" spans="1:16" x14ac:dyDescent="0.3">
      <c r="A183" s="349">
        <v>8</v>
      </c>
      <c r="B183" s="350" t="s">
        <v>49</v>
      </c>
      <c r="C183" s="354">
        <f>SUM(C184:C187)</f>
        <v>0.55380000000000007</v>
      </c>
      <c r="D183" s="354">
        <f>SUM(D184:D187)</f>
        <v>0.49120000000000008</v>
      </c>
      <c r="E183" s="354">
        <f t="shared" ref="E183:L183" si="76">SUM(E184:E187)</f>
        <v>0.71629999999999994</v>
      </c>
      <c r="F183" s="354">
        <f t="shared" si="76"/>
        <v>0</v>
      </c>
      <c r="G183" s="354">
        <f t="shared" si="76"/>
        <v>1.4143999999999999</v>
      </c>
      <c r="H183" s="354"/>
      <c r="I183" s="354"/>
      <c r="J183" s="354">
        <f t="shared" si="76"/>
        <v>1.8778000000000001</v>
      </c>
      <c r="K183" s="354">
        <f t="shared" si="76"/>
        <v>1.8709</v>
      </c>
      <c r="L183" s="354">
        <f t="shared" si="76"/>
        <v>4.2344999999999997</v>
      </c>
      <c r="M183" s="354"/>
      <c r="N183" s="352">
        <f t="shared" si="65"/>
        <v>1.4815395008384615</v>
      </c>
    </row>
    <row r="184" spans="1:16" x14ac:dyDescent="0.3">
      <c r="A184" s="2" t="s">
        <v>19</v>
      </c>
      <c r="B184" t="s">
        <v>46</v>
      </c>
      <c r="C184" s="34">
        <v>0.28000000000000003</v>
      </c>
      <c r="D184" s="34">
        <v>0.24840000000000001</v>
      </c>
      <c r="E184" s="34">
        <v>0.36209999999999998</v>
      </c>
      <c r="F184" s="34">
        <v>0</v>
      </c>
      <c r="G184" s="34">
        <v>0.71509999999999996</v>
      </c>
      <c r="H184" s="34">
        <v>0</v>
      </c>
      <c r="I184" s="34">
        <v>0</v>
      </c>
      <c r="J184" s="34">
        <v>0.94940000000000002</v>
      </c>
      <c r="K184" s="34">
        <v>0.94589999999999996</v>
      </c>
      <c r="L184" s="34">
        <v>2.141</v>
      </c>
      <c r="M184" s="39"/>
      <c r="N184" s="89">
        <f t="shared" si="65"/>
        <v>0.74904234888381649</v>
      </c>
    </row>
    <row r="185" spans="1:16" x14ac:dyDescent="0.3">
      <c r="A185" s="2" t="s">
        <v>19</v>
      </c>
      <c r="B185" t="s">
        <v>47</v>
      </c>
      <c r="C185" s="34">
        <v>0.14369999999999999</v>
      </c>
      <c r="D185" s="34">
        <v>0.12740000000000001</v>
      </c>
      <c r="E185" s="34">
        <v>0.18579999999999999</v>
      </c>
      <c r="F185" s="34">
        <v>0</v>
      </c>
      <c r="G185" s="34">
        <v>0.3669</v>
      </c>
      <c r="H185" s="34">
        <v>0</v>
      </c>
      <c r="I185" s="34">
        <v>0</v>
      </c>
      <c r="J185" s="34">
        <v>0.48709999999999998</v>
      </c>
      <c r="K185" s="34">
        <v>0.48530000000000001</v>
      </c>
      <c r="L185" s="34">
        <v>1.0984</v>
      </c>
      <c r="M185" s="39"/>
      <c r="N185" s="89">
        <f t="shared" si="65"/>
        <v>0.38430264486631494</v>
      </c>
    </row>
    <row r="186" spans="1:16" x14ac:dyDescent="0.3">
      <c r="A186" s="2" t="s">
        <v>20</v>
      </c>
      <c r="B186" t="s">
        <v>50</v>
      </c>
      <c r="C186" s="34">
        <v>8.5999999999999993E-2</v>
      </c>
      <c r="D186" s="34">
        <v>7.6300000000000007E-2</v>
      </c>
      <c r="E186" s="34">
        <v>0.1113</v>
      </c>
      <c r="F186" s="34">
        <v>0</v>
      </c>
      <c r="G186" s="34">
        <v>0.21970000000000001</v>
      </c>
      <c r="H186" s="34">
        <v>0</v>
      </c>
      <c r="I186" s="34">
        <v>0</v>
      </c>
      <c r="J186" s="34">
        <v>0.29170000000000001</v>
      </c>
      <c r="K186" s="34">
        <v>0.29060000000000002</v>
      </c>
      <c r="L186" s="34">
        <v>0.65769999999999995</v>
      </c>
      <c r="M186" s="39"/>
      <c r="N186" s="89">
        <f t="shared" si="65"/>
        <v>0.23014085890945535</v>
      </c>
    </row>
    <row r="187" spans="1:16" x14ac:dyDescent="0.3">
      <c r="A187" s="2" t="s">
        <v>20</v>
      </c>
      <c r="B187" t="s">
        <v>47</v>
      </c>
      <c r="C187" s="34">
        <v>4.41E-2</v>
      </c>
      <c r="D187" s="34">
        <v>3.9100000000000003E-2</v>
      </c>
      <c r="E187" s="34">
        <v>5.7099999999999998E-2</v>
      </c>
      <c r="F187" s="34">
        <v>0</v>
      </c>
      <c r="G187" s="34">
        <v>0.11269999999999999</v>
      </c>
      <c r="H187" s="34">
        <v>0</v>
      </c>
      <c r="I187" s="34">
        <v>0</v>
      </c>
      <c r="J187" s="34">
        <v>0.14960000000000001</v>
      </c>
      <c r="K187" s="34">
        <v>0.14910000000000001</v>
      </c>
      <c r="L187" s="34">
        <v>0.33739999999999998</v>
      </c>
      <c r="M187" s="39"/>
      <c r="N187" s="89">
        <f t="shared" si="65"/>
        <v>0.11805364817887466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0.52580288165647693</v>
      </c>
      <c r="D188" s="354">
        <f t="shared" si="77"/>
        <v>0.60172675220047689</v>
      </c>
      <c r="E188" s="354">
        <f t="shared" si="77"/>
        <v>0.82915786509222977</v>
      </c>
      <c r="F188" s="354">
        <f t="shared" si="77"/>
        <v>0</v>
      </c>
      <c r="G188" s="354">
        <f t="shared" si="77"/>
        <v>0.96887933291622974</v>
      </c>
      <c r="H188" s="354"/>
      <c r="I188" s="354"/>
      <c r="J188" s="354">
        <f>SUM(J191,J193)</f>
        <v>1.1890703649322301</v>
      </c>
      <c r="K188" s="354">
        <f>SUM(K191,K193)</f>
        <v>1.3450680633322296</v>
      </c>
      <c r="L188" s="354">
        <f>SUM(L191,L193)</f>
        <v>1.5027102963082297</v>
      </c>
      <c r="M188" s="354"/>
      <c r="N188" s="352">
        <f t="shared" si="65"/>
        <v>0.9905438350951955</v>
      </c>
      <c r="O188" s="39"/>
    </row>
    <row r="189" spans="1:16" x14ac:dyDescent="0.3">
      <c r="A189" s="345"/>
      <c r="B189" s="286" t="s">
        <v>238</v>
      </c>
      <c r="C189" s="507">
        <v>-0.65139999999999998</v>
      </c>
      <c r="D189" s="507">
        <v>-0.38719999999999999</v>
      </c>
      <c r="E189" s="507">
        <v>-0.41499999999999998</v>
      </c>
      <c r="F189" s="507">
        <v>0</v>
      </c>
      <c r="G189" s="507">
        <v>-1.3774999999999999</v>
      </c>
      <c r="H189" s="507">
        <v>0</v>
      </c>
      <c r="I189" s="507">
        <v>0</v>
      </c>
      <c r="J189" s="507">
        <v>-1.1296999999999999</v>
      </c>
      <c r="K189" s="507">
        <v>0</v>
      </c>
      <c r="L189" s="507">
        <v>-3.6465000000000001</v>
      </c>
      <c r="M189" s="268"/>
      <c r="N189" s="357">
        <f t="shared" si="65"/>
        <v>-1.0803202555365217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6.1809714776000009</v>
      </c>
      <c r="D190" s="360">
        <f t="shared" si="78"/>
        <v>7.0734794776000003</v>
      </c>
      <c r="E190" s="360">
        <f t="shared" si="78"/>
        <v>9.7470008122000014</v>
      </c>
      <c r="F190" s="360">
        <f t="shared" si="78"/>
        <v>0</v>
      </c>
      <c r="G190" s="360">
        <f t="shared" si="78"/>
        <v>11.389468812200002</v>
      </c>
      <c r="H190" s="360">
        <f t="shared" si="78"/>
        <v>0</v>
      </c>
      <c r="I190" s="360">
        <f t="shared" si="78"/>
        <v>0</v>
      </c>
      <c r="J190" s="360">
        <f t="shared" si="78"/>
        <v>13.977880812200002</v>
      </c>
      <c r="K190" s="360">
        <f t="shared" si="78"/>
        <v>15.811680812200001</v>
      </c>
      <c r="L190" s="360">
        <f t="shared" si="78"/>
        <v>17.664812812200001</v>
      </c>
      <c r="M190" s="361"/>
      <c r="N190" s="362">
        <f t="shared" si="65"/>
        <v>11.644141570216718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0.12876817879284083</v>
      </c>
      <c r="D191" s="354">
        <f t="shared" si="79"/>
        <v>0.14736179795684082</v>
      </c>
      <c r="E191" s="354">
        <f t="shared" si="79"/>
        <v>0.20305926792056264</v>
      </c>
      <c r="F191" s="354">
        <f t="shared" si="79"/>
        <v>0</v>
      </c>
      <c r="G191" s="354">
        <f t="shared" si="79"/>
        <v>0.23727680376456264</v>
      </c>
      <c r="H191" s="354"/>
      <c r="I191" s="354"/>
      <c r="J191" s="354">
        <f>SUM(J192:J192)</f>
        <v>0.29120119096056268</v>
      </c>
      <c r="K191" s="354">
        <f>SUM(K192:K192)</f>
        <v>0.32940474636056261</v>
      </c>
      <c r="L191" s="354">
        <f>SUM(L192:L192)</f>
        <v>0.36801104531656265</v>
      </c>
      <c r="M191" s="354"/>
      <c r="N191" s="352">
        <f t="shared" si="65"/>
        <v>0.24258240133232487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0.12876817879284083</v>
      </c>
      <c r="D192" s="246">
        <f t="shared" si="80"/>
        <v>0.14736179795684082</v>
      </c>
      <c r="E192" s="246">
        <f t="shared" si="80"/>
        <v>0.20305926792056264</v>
      </c>
      <c r="F192" s="246">
        <f t="shared" si="80"/>
        <v>0</v>
      </c>
      <c r="G192" s="246">
        <f t="shared" si="80"/>
        <v>0.23727680376456264</v>
      </c>
      <c r="H192" s="34"/>
      <c r="I192" s="39"/>
      <c r="J192" s="246">
        <f>0.020833*J190</f>
        <v>0.29120119096056268</v>
      </c>
      <c r="K192" s="246">
        <f t="shared" ref="K192:L192" si="81">0.020833*K190</f>
        <v>0.32940474636056261</v>
      </c>
      <c r="L192" s="246">
        <f t="shared" si="81"/>
        <v>0.36801104531656265</v>
      </c>
      <c r="M192" s="39"/>
      <c r="N192" s="246">
        <f t="shared" si="65"/>
        <v>0.24258240133232487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0.39703470286363607</v>
      </c>
      <c r="D193" s="354">
        <f>SUM(D194,D195)</f>
        <v>0.4543649542436361</v>
      </c>
      <c r="E193" s="354">
        <f t="shared" ref="E193:L193" si="82">SUM(E194,E195)</f>
        <v>0.62609859717166716</v>
      </c>
      <c r="F193" s="354">
        <f t="shared" si="82"/>
        <v>0</v>
      </c>
      <c r="G193" s="354">
        <f t="shared" si="82"/>
        <v>0.73160252915166712</v>
      </c>
      <c r="H193" s="354"/>
      <c r="I193" s="354"/>
      <c r="J193" s="354">
        <f t="shared" si="82"/>
        <v>0.89786917397166732</v>
      </c>
      <c r="K193" s="354">
        <f t="shared" si="82"/>
        <v>1.0156633169716671</v>
      </c>
      <c r="L193" s="354">
        <f t="shared" si="82"/>
        <v>1.1346992509916671</v>
      </c>
      <c r="M193" s="354"/>
      <c r="N193" s="352">
        <f t="shared" si="65"/>
        <v>0.74796143376287072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0.12876817879284083</v>
      </c>
      <c r="D194" s="39">
        <f t="shared" ref="D194:L194" si="83">D192</f>
        <v>0.14736179795684082</v>
      </c>
      <c r="E194" s="39">
        <f t="shared" si="83"/>
        <v>0.20305926792056264</v>
      </c>
      <c r="F194" s="39">
        <f t="shared" si="83"/>
        <v>0</v>
      </c>
      <c r="G194" s="39">
        <f>G192</f>
        <v>0.23727680376456264</v>
      </c>
      <c r="H194" s="39"/>
      <c r="I194" s="39"/>
      <c r="J194" s="39">
        <f t="shared" si="83"/>
        <v>0.29120119096056268</v>
      </c>
      <c r="K194" s="39">
        <f t="shared" si="83"/>
        <v>0.32940474636056261</v>
      </c>
      <c r="L194" s="39">
        <f t="shared" si="83"/>
        <v>0.36801104531656265</v>
      </c>
      <c r="M194" s="39"/>
      <c r="N194" s="246">
        <f t="shared" si="65"/>
        <v>0.24258240133232487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0.26826652407079526</v>
      </c>
      <c r="D195" s="246">
        <f t="shared" ref="D195:G195" si="84">0.043402*D190</f>
        <v>0.30700315628679525</v>
      </c>
      <c r="E195" s="246">
        <f t="shared" si="84"/>
        <v>0.42303932925110449</v>
      </c>
      <c r="F195" s="246">
        <f t="shared" si="84"/>
        <v>0</v>
      </c>
      <c r="G195" s="246">
        <f t="shared" si="84"/>
        <v>0.49432572538710451</v>
      </c>
      <c r="H195" s="34"/>
      <c r="I195" s="34"/>
      <c r="J195" s="246">
        <f t="shared" ref="J195:L195" si="85">0.043402*J190</f>
        <v>0.60666798301110458</v>
      </c>
      <c r="K195" s="246">
        <f t="shared" si="85"/>
        <v>0.68625857061110451</v>
      </c>
      <c r="L195" s="246">
        <f t="shared" si="85"/>
        <v>0.76668820567510454</v>
      </c>
      <c r="M195" s="39"/>
      <c r="N195" s="246">
        <f t="shared" si="65"/>
        <v>0.50537903243054583</v>
      </c>
      <c r="O195" s="246"/>
    </row>
    <row r="196" spans="1:16" ht="28.8" x14ac:dyDescent="0.3">
      <c r="A196" s="370">
        <v>10</v>
      </c>
      <c r="B196" s="371" t="s">
        <v>134</v>
      </c>
      <c r="C196" s="510">
        <v>4.2500000000000003E-2</v>
      </c>
      <c r="D196" s="510">
        <v>4.2500000000000003E-2</v>
      </c>
      <c r="E196" s="510">
        <v>4.2500000000000003E-2</v>
      </c>
      <c r="F196" s="510">
        <v>0</v>
      </c>
      <c r="G196" s="510">
        <v>4.2500000000000003E-2</v>
      </c>
      <c r="H196" s="510">
        <v>0</v>
      </c>
      <c r="I196" s="510">
        <v>0</v>
      </c>
      <c r="J196" s="510">
        <v>4.2500000000000003E-2</v>
      </c>
      <c r="K196" s="510">
        <v>4.2500000000000003E-2</v>
      </c>
      <c r="L196" s="510">
        <v>4.2500000000000003E-2</v>
      </c>
      <c r="M196" s="373"/>
      <c r="N196" s="374">
        <f t="shared" si="65"/>
        <v>4.2500000000000003E-2</v>
      </c>
    </row>
    <row r="197" spans="1:16" ht="18" x14ac:dyDescent="0.3">
      <c r="A197" s="579" t="s">
        <v>60</v>
      </c>
      <c r="B197" s="579"/>
      <c r="C197" s="340">
        <f>SUM(C188,C190,C196)</f>
        <v>6.7492743592564786</v>
      </c>
      <c r="D197" s="340">
        <f t="shared" ref="D197:L197" si="86">SUM(D188,D190,D196)</f>
        <v>7.7177062298004779</v>
      </c>
      <c r="E197" s="340">
        <f t="shared" si="86"/>
        <v>10.618658677292231</v>
      </c>
      <c r="F197" s="340">
        <f t="shared" si="86"/>
        <v>0</v>
      </c>
      <c r="G197" s="340">
        <f t="shared" si="86"/>
        <v>12.400848145116232</v>
      </c>
      <c r="H197" s="340">
        <f t="shared" si="86"/>
        <v>0</v>
      </c>
      <c r="I197" s="340">
        <f t="shared" si="86"/>
        <v>0</v>
      </c>
      <c r="J197" s="340">
        <f t="shared" si="86"/>
        <v>15.209451177132232</v>
      </c>
      <c r="K197" s="340">
        <f t="shared" si="86"/>
        <v>17.199248875532231</v>
      </c>
      <c r="L197" s="340">
        <f t="shared" si="86"/>
        <v>19.210023108508231</v>
      </c>
      <c r="M197" s="356"/>
      <c r="N197" s="467">
        <f t="shared" si="65"/>
        <v>12.677185405311912</v>
      </c>
      <c r="O197" t="s">
        <v>440</v>
      </c>
      <c r="P197"/>
    </row>
    <row r="198" spans="1:16" ht="15.6" x14ac:dyDescent="0.3">
      <c r="L198" s="336" t="s">
        <v>150</v>
      </c>
      <c r="N198" s="337">
        <f>N197/SUM($N$101,$N$149,$N$197)</f>
        <v>0.34280918927406895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F115-C0FA-444C-AE35-6B5CEFDB8CAF}">
  <dimension ref="A1:Q204"/>
  <sheetViews>
    <sheetView workbookViewId="0">
      <selection activeCell="A32" sqref="A1:S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441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351</v>
      </c>
      <c r="F5" s="417">
        <f t="shared" si="0"/>
        <v>2</v>
      </c>
      <c r="G5" s="417">
        <f t="shared" si="0"/>
        <v>202</v>
      </c>
      <c r="H5" s="456">
        <f t="shared" si="0"/>
        <v>6</v>
      </c>
      <c r="I5" s="417">
        <f t="shared" si="0"/>
        <v>24</v>
      </c>
      <c r="J5" s="417">
        <f t="shared" si="0"/>
        <v>198</v>
      </c>
      <c r="K5" s="417">
        <f t="shared" si="0"/>
        <v>29</v>
      </c>
      <c r="L5" s="417">
        <f t="shared" si="0"/>
        <v>134</v>
      </c>
      <c r="M5" s="604">
        <f>SUM(C5:L5)</f>
        <v>1052</v>
      </c>
      <c r="N5" s="604"/>
      <c r="O5" s="418"/>
      <c r="P5" s="418"/>
      <c r="Q5" s="419">
        <f>M7/M5</f>
        <v>6068.5270057034213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998467.59</v>
      </c>
      <c r="E7" s="401">
        <f t="shared" si="0"/>
        <v>2213710.36</v>
      </c>
      <c r="F7" s="401">
        <f t="shared" si="0"/>
        <v>10024.76</v>
      </c>
      <c r="G7" s="401">
        <f t="shared" si="0"/>
        <v>1084707</v>
      </c>
      <c r="H7" s="401">
        <f t="shared" si="0"/>
        <v>38571.26</v>
      </c>
      <c r="I7" s="401">
        <f t="shared" si="0"/>
        <v>132317.09</v>
      </c>
      <c r="J7" s="401">
        <f t="shared" si="0"/>
        <v>1056722.33</v>
      </c>
      <c r="K7" s="401">
        <f t="shared" si="0"/>
        <v>176209.63</v>
      </c>
      <c r="L7" s="401">
        <f t="shared" si="0"/>
        <v>667469.84</v>
      </c>
      <c r="M7" s="610">
        <f>SUM(C7:L7)</f>
        <v>6384090.4099999992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1.8676119999999998</v>
      </c>
      <c r="D9" s="405">
        <f t="shared" si="1"/>
        <v>2.5849068594343461</v>
      </c>
      <c r="E9" s="405">
        <f t="shared" si="1"/>
        <v>3.0858894684576716</v>
      </c>
      <c r="F9" s="405">
        <f t="shared" si="1"/>
        <v>4.3206959999999999</v>
      </c>
      <c r="G9" s="405">
        <f t="shared" si="1"/>
        <v>4.5346475254762071</v>
      </c>
      <c r="H9" s="405">
        <f t="shared" si="1"/>
        <v>4.7316719999999997</v>
      </c>
      <c r="I9" s="405">
        <f t="shared" si="1"/>
        <v>4.8181269884180491</v>
      </c>
      <c r="J9" s="405">
        <f t="shared" si="1"/>
        <v>6.4015587607764086</v>
      </c>
      <c r="K9" s="405">
        <f t="shared" si="1"/>
        <v>7.0515074464652123</v>
      </c>
      <c r="L9" s="405">
        <f t="shared" si="1"/>
        <v>8.5921264486710562</v>
      </c>
      <c r="M9" s="603">
        <f t="shared" ref="M9:M25" si="2">(N63*$N$61+N111*$N$109+N159*$N$157)/$M$7</f>
        <v>4.5343211689936176</v>
      </c>
      <c r="N9" s="603"/>
      <c r="O9" s="406">
        <f t="shared" ref="O9:O47" si="3">M9/$M$47</f>
        <v>0.36537547708099055</v>
      </c>
      <c r="P9" s="405">
        <f>O9*$N$52</f>
        <v>2.4200162621182555</v>
      </c>
      <c r="Q9" s="407">
        <f>M9*$M$7</f>
        <v>28947516.29083214</v>
      </c>
    </row>
    <row r="10" spans="1:17" x14ac:dyDescent="0.3">
      <c r="A10" s="420" t="s">
        <v>3</v>
      </c>
      <c r="B10" s="421" t="s">
        <v>30</v>
      </c>
      <c r="C10" s="422">
        <f t="shared" si="1"/>
        <v>1.4527999999999999</v>
      </c>
      <c r="D10" s="422">
        <f t="shared" si="1"/>
        <v>1.9677740782472466</v>
      </c>
      <c r="E10" s="422">
        <f t="shared" si="1"/>
        <v>2.2674062781144508</v>
      </c>
      <c r="F10" s="422">
        <f t="shared" si="1"/>
        <v>3.2399</v>
      </c>
      <c r="G10" s="422">
        <f t="shared" si="1"/>
        <v>3.4069573153100334</v>
      </c>
      <c r="H10" s="422">
        <f>IF(H$7 &gt; 0,(H64*H$61+H112*H$109+H160*H$157)/(SUM(H$157,H$109,H$61)),0)</f>
        <v>3.4068000000000001</v>
      </c>
      <c r="I10" s="422">
        <f t="shared" si="1"/>
        <v>2.5422799526425495</v>
      </c>
      <c r="J10" s="422">
        <f t="shared" si="1"/>
        <v>4.744258032584586</v>
      </c>
      <c r="K10" s="422">
        <f t="shared" si="1"/>
        <v>5.2066514876173331</v>
      </c>
      <c r="L10" s="422">
        <f t="shared" si="1"/>
        <v>5.9938596729044704</v>
      </c>
      <c r="M10" s="600">
        <f t="shared" si="2"/>
        <v>3.308233946917742</v>
      </c>
      <c r="N10" s="600"/>
      <c r="O10" s="423">
        <f t="shared" si="3"/>
        <v>0.26657740190884566</v>
      </c>
      <c r="P10" s="422">
        <f t="shared" ref="P10:P47" si="4">O10*$N$52</f>
        <v>1.7656402473602255</v>
      </c>
      <c r="Q10" s="424">
        <f t="shared" ref="Q10:Q47" si="5">M10*$M$7</f>
        <v>21120064.614554003</v>
      </c>
    </row>
    <row r="11" spans="1:17" x14ac:dyDescent="0.3">
      <c r="A11" s="438" t="s">
        <v>4</v>
      </c>
      <c r="B11" s="439" t="s">
        <v>31</v>
      </c>
      <c r="C11" s="440">
        <f t="shared" si="1"/>
        <v>5.8112000000000004E-2</v>
      </c>
      <c r="D11" s="440">
        <f t="shared" si="1"/>
        <v>7.8710963129889872E-2</v>
      </c>
      <c r="E11" s="440">
        <f t="shared" si="1"/>
        <v>9.069625112457802E-2</v>
      </c>
      <c r="F11" s="440">
        <f t="shared" si="1"/>
        <v>0.12959599999999999</v>
      </c>
      <c r="G11" s="440">
        <f t="shared" si="1"/>
        <v>0.13627829261240132</v>
      </c>
      <c r="H11" s="440">
        <f t="shared" ref="H11:H15" si="6">IF(H$7 &gt; 0,(H65*H$61+H113*H$109+H161*H$157)/(SUM(H$157,H$109,H$61)),0)</f>
        <v>0.136272</v>
      </c>
      <c r="I11" s="440">
        <f t="shared" si="1"/>
        <v>0.15253679715855298</v>
      </c>
      <c r="J11" s="440">
        <f t="shared" si="1"/>
        <v>0.18977032130338345</v>
      </c>
      <c r="K11" s="440">
        <f>(K65*K$61+K113*K$109+K161*K$157)/(SUM(K$157,K$109,K$61))</f>
        <v>0.20826605950469335</v>
      </c>
      <c r="L11" s="440">
        <f t="shared" si="1"/>
        <v>0.23975438691617884</v>
      </c>
      <c r="M11" s="599">
        <f t="shared" si="2"/>
        <v>0.13338318720460288</v>
      </c>
      <c r="N11" s="599"/>
      <c r="O11" s="441">
        <f t="shared" si="3"/>
        <v>1.0748013615074704E-2</v>
      </c>
      <c r="P11" s="440">
        <f t="shared" si="4"/>
        <v>7.1188050007482143E-2</v>
      </c>
      <c r="Q11" s="442">
        <f t="shared" si="5"/>
        <v>851530.3262881398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8.7576939941535814E-2</v>
      </c>
      <c r="E12" s="440">
        <f t="shared" si="1"/>
        <v>7.0645586333615937E-2</v>
      </c>
      <c r="F12" s="440">
        <f t="shared" si="1"/>
        <v>0</v>
      </c>
      <c r="G12" s="440">
        <f t="shared" si="1"/>
        <v>3.2008940087968459E-2</v>
      </c>
      <c r="H12" s="440">
        <f t="shared" si="6"/>
        <v>0</v>
      </c>
      <c r="I12" s="440">
        <f t="shared" si="1"/>
        <v>0.12708772092100878</v>
      </c>
      <c r="J12" s="440">
        <f t="shared" si="1"/>
        <v>9.8211470490076599E-2</v>
      </c>
      <c r="K12" s="440">
        <f t="shared" si="1"/>
        <v>0.26029999999999998</v>
      </c>
      <c r="L12" s="440">
        <f t="shared" si="1"/>
        <v>0.1466837889424337</v>
      </c>
      <c r="M12" s="599">
        <f t="shared" si="2"/>
        <v>8.5043348728985169E-2</v>
      </c>
      <c r="N12" s="599"/>
      <c r="O12" s="441">
        <f t="shared" si="3"/>
        <v>6.8527907389750549E-3</v>
      </c>
      <c r="P12" s="440">
        <f t="shared" si="4"/>
        <v>4.5388555251990724E-2</v>
      </c>
      <c r="Q12" s="442">
        <f t="shared" si="5"/>
        <v>542924.42705499986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0.318</v>
      </c>
      <c r="H13" s="422">
        <f t="shared" si="6"/>
        <v>0.318</v>
      </c>
      <c r="I13" s="422">
        <f t="shared" si="1"/>
        <v>0.31799999999999995</v>
      </c>
      <c r="J13" s="422">
        <f t="shared" si="1"/>
        <v>0.37769999999999992</v>
      </c>
      <c r="K13" s="422">
        <f t="shared" si="1"/>
        <v>0.37769999999999998</v>
      </c>
      <c r="L13" s="422">
        <f t="shared" si="1"/>
        <v>0.44583147575327137</v>
      </c>
      <c r="M13" s="600">
        <f t="shared" si="2"/>
        <v>0.31013864912135541</v>
      </c>
      <c r="N13" s="600"/>
      <c r="O13" s="423">
        <f t="shared" si="3"/>
        <v>2.4990963952630563E-2</v>
      </c>
      <c r="P13" s="422">
        <f t="shared" si="4"/>
        <v>0.16552435224866274</v>
      </c>
      <c r="Q13" s="424">
        <f t="shared" si="5"/>
        <v>1979953.1756259997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0.24114487811567323</v>
      </c>
      <c r="E14" s="440">
        <f t="shared" si="1"/>
        <v>0.38434135288502697</v>
      </c>
      <c r="F14" s="440">
        <f t="shared" si="1"/>
        <v>0.62219999999999998</v>
      </c>
      <c r="G14" s="440">
        <f t="shared" si="1"/>
        <v>0.6414029774658041</v>
      </c>
      <c r="H14" s="440">
        <f t="shared" si="6"/>
        <v>0.87060000000000004</v>
      </c>
      <c r="I14" s="440">
        <f t="shared" si="1"/>
        <v>1.2462225176959378</v>
      </c>
      <c r="J14" s="440">
        <f t="shared" si="1"/>
        <v>0.99161893639836296</v>
      </c>
      <c r="K14" s="440">
        <f t="shared" si="1"/>
        <v>0.99858989934318565</v>
      </c>
      <c r="L14" s="440">
        <f t="shared" si="1"/>
        <v>1.7659971241547034</v>
      </c>
      <c r="M14" s="599">
        <f t="shared" si="2"/>
        <v>0.68856837577727859</v>
      </c>
      <c r="N14" s="599"/>
      <c r="O14" s="441">
        <f t="shared" si="3"/>
        <v>5.5484821084772186E-2</v>
      </c>
      <c r="P14" s="440">
        <f t="shared" si="4"/>
        <v>0.36749639137961854</v>
      </c>
      <c r="Q14" s="442">
        <f t="shared" si="5"/>
        <v>4395882.7644290002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8.9536612436539736E-3</v>
      </c>
      <c r="N15" s="600"/>
      <c r="O15" s="423">
        <f t="shared" si="3"/>
        <v>7.2148578069244624E-4</v>
      </c>
      <c r="P15" s="422">
        <f t="shared" si="4"/>
        <v>4.7786658702761772E-3</v>
      </c>
      <c r="Q15" s="424">
        <f t="shared" si="5"/>
        <v>57160.982879999996</v>
      </c>
    </row>
    <row r="16" spans="1:17" ht="28.8" x14ac:dyDescent="0.3">
      <c r="A16" s="404">
        <v>5</v>
      </c>
      <c r="B16" s="408" t="s">
        <v>71</v>
      </c>
      <c r="C16" s="405">
        <f t="shared" si="1"/>
        <v>3.7879808811000002</v>
      </c>
      <c r="D16" s="405">
        <f t="shared" si="1"/>
        <v>3.7326794227005178</v>
      </c>
      <c r="E16" s="405">
        <f t="shared" si="1"/>
        <v>5.3416826195757761</v>
      </c>
      <c r="F16" s="405">
        <f t="shared" si="1"/>
        <v>5.3141709726000013</v>
      </c>
      <c r="G16" s="405">
        <f t="shared" si="1"/>
        <v>5.3303185557564809</v>
      </c>
      <c r="H16" s="405">
        <f t="shared" si="1"/>
        <v>5.2863493857999995</v>
      </c>
      <c r="I16" s="405">
        <f t="shared" si="1"/>
        <v>5.7805426755802261</v>
      </c>
      <c r="J16" s="405">
        <f t="shared" si="1"/>
        <v>5.3308789998498867</v>
      </c>
      <c r="K16" s="405">
        <f t="shared" si="1"/>
        <v>5.3518767971072139</v>
      </c>
      <c r="L16" s="405">
        <f t="shared" si="1"/>
        <v>5.3422224916257006</v>
      </c>
      <c r="M16" s="603">
        <f t="shared" si="2"/>
        <v>5.0939390209760242</v>
      </c>
      <c r="N16" s="603"/>
      <c r="O16" s="406">
        <f t="shared" si="3"/>
        <v>0.41046946844827892</v>
      </c>
      <c r="P16" s="405">
        <f t="shared" si="4"/>
        <v>2.7186903639066147</v>
      </c>
      <c r="Q16" s="409">
        <f t="shared" si="5"/>
        <v>32520167.25293782</v>
      </c>
    </row>
    <row r="17" spans="1:17" x14ac:dyDescent="0.3">
      <c r="A17" s="420" t="s">
        <v>115</v>
      </c>
      <c r="B17" s="421" t="s">
        <v>114</v>
      </c>
      <c r="C17" s="422">
        <f t="shared" si="1"/>
        <v>2.0926999999999998</v>
      </c>
      <c r="D17" s="422">
        <f t="shared" si="1"/>
        <v>2.0646172469784423</v>
      </c>
      <c r="E17" s="422">
        <f t="shared" si="1"/>
        <v>2.875657657280422</v>
      </c>
      <c r="F17" s="422">
        <f t="shared" si="1"/>
        <v>2.8582000000000001</v>
      </c>
      <c r="G17" s="422">
        <f t="shared" si="1"/>
        <v>2.8701987136544704</v>
      </c>
      <c r="H17" s="422">
        <f t="shared" ref="H17:H24" si="7">IF(H$7 &gt; 0,(H71*H$61+H119*H$109+H167*H$157)/(SUM(H$157,H$109,H$61)),0)</f>
        <v>2.8506</v>
      </c>
      <c r="I17" s="422">
        <f t="shared" si="1"/>
        <v>3.1208938062347049</v>
      </c>
      <c r="J17" s="422">
        <f t="shared" si="1"/>
        <v>2.8698172790273104</v>
      </c>
      <c r="K17" s="422">
        <f t="shared" si="1"/>
        <v>2.8793999112250561</v>
      </c>
      <c r="L17" s="422">
        <f t="shared" si="1"/>
        <v>2.8758926942496754</v>
      </c>
      <c r="M17" s="600">
        <f t="shared" si="2"/>
        <v>2.751226633292307</v>
      </c>
      <c r="N17" s="600"/>
      <c r="O17" s="423">
        <f t="shared" si="3"/>
        <v>0.22169376765171067</v>
      </c>
      <c r="P17" s="422">
        <f t="shared" si="4"/>
        <v>1.4683594181349029</v>
      </c>
      <c r="Q17" s="424">
        <f t="shared" si="5"/>
        <v>17564079.565338001</v>
      </c>
    </row>
    <row r="18" spans="1:17" x14ac:dyDescent="0.3">
      <c r="A18" s="438" t="s">
        <v>116</v>
      </c>
      <c r="B18" s="439" t="s">
        <v>117</v>
      </c>
      <c r="C18" s="440">
        <f t="shared" si="1"/>
        <v>0.88708088109999983</v>
      </c>
      <c r="D18" s="440">
        <f t="shared" si="1"/>
        <v>0.87517679867343268</v>
      </c>
      <c r="E18" s="440">
        <f t="shared" si="1"/>
        <v>1.2189711513175698</v>
      </c>
      <c r="F18" s="440">
        <f t="shared" si="1"/>
        <v>1.2115709726000001</v>
      </c>
      <c r="G18" s="440">
        <f t="shared" si="1"/>
        <v>1.2166571433271347</v>
      </c>
      <c r="H18" s="440">
        <f t="shared" si="7"/>
        <v>1.2083493858000001</v>
      </c>
      <c r="I18" s="440">
        <f t="shared" si="1"/>
        <v>1.3229250382062476</v>
      </c>
      <c r="J18" s="440">
        <f t="shared" si="1"/>
        <v>1.2164954558587238</v>
      </c>
      <c r="K18" s="440">
        <f t="shared" si="1"/>
        <v>1.2205574665689227</v>
      </c>
      <c r="L18" s="440">
        <f t="shared" si="1"/>
        <v>1.2190707818435775</v>
      </c>
      <c r="M18" s="599">
        <f t="shared" si="2"/>
        <v>1.1662257112661758</v>
      </c>
      <c r="N18" s="599"/>
      <c r="O18" s="441">
        <f t="shared" si="3"/>
        <v>9.397443625118658E-2</v>
      </c>
      <c r="P18" s="440">
        <f t="shared" si="4"/>
        <v>0.62242727883145832</v>
      </c>
      <c r="Q18" s="442">
        <f t="shared" si="5"/>
        <v>7445290.379189821</v>
      </c>
    </row>
    <row r="19" spans="1:17" x14ac:dyDescent="0.3">
      <c r="A19" s="420" t="s">
        <v>8</v>
      </c>
      <c r="B19" s="421" t="s">
        <v>35</v>
      </c>
      <c r="C19" s="422">
        <f t="shared" si="1"/>
        <v>0.55820000000000003</v>
      </c>
      <c r="D19" s="422">
        <f t="shared" si="1"/>
        <v>0.54652922018029648</v>
      </c>
      <c r="E19" s="422">
        <f t="shared" si="1"/>
        <v>0.89449801442181431</v>
      </c>
      <c r="F19" s="422">
        <f t="shared" si="1"/>
        <v>0.89370000000000005</v>
      </c>
      <c r="G19" s="422">
        <f t="shared" si="1"/>
        <v>0.89166009726128814</v>
      </c>
      <c r="H19" s="422">
        <f t="shared" si="7"/>
        <v>0.87849999999999984</v>
      </c>
      <c r="I19" s="422">
        <f t="shared" si="1"/>
        <v>0.95518761246940964</v>
      </c>
      <c r="J19" s="422">
        <f t="shared" si="1"/>
        <v>0.89273148174222827</v>
      </c>
      <c r="K19" s="422">
        <f t="shared" si="1"/>
        <v>0.89869677541460147</v>
      </c>
      <c r="L19" s="422">
        <f t="shared" si="1"/>
        <v>0.89466762236328146</v>
      </c>
      <c r="M19" s="600">
        <f t="shared" si="2"/>
        <v>0.84028460472288335</v>
      </c>
      <c r="N19" s="600"/>
      <c r="O19" s="423">
        <f t="shared" si="3"/>
        <v>6.771011070717281E-2</v>
      </c>
      <c r="P19" s="422">
        <f t="shared" si="4"/>
        <v>0.44846898409896258</v>
      </c>
      <c r="Q19" s="424">
        <f t="shared" si="5"/>
        <v>5364452.886682</v>
      </c>
    </row>
    <row r="20" spans="1:17" x14ac:dyDescent="0.3">
      <c r="A20" s="438" t="s">
        <v>9</v>
      </c>
      <c r="B20" s="439" t="s">
        <v>108</v>
      </c>
      <c r="C20" s="440">
        <f t="shared" si="1"/>
        <v>0.49859999999999999</v>
      </c>
      <c r="D20" s="440">
        <f t="shared" si="1"/>
        <v>0.48820258525767468</v>
      </c>
      <c r="E20" s="440">
        <f t="shared" si="1"/>
        <v>0.7989760122485039</v>
      </c>
      <c r="F20" s="440">
        <f t="shared" si="1"/>
        <v>0.79820000000000002</v>
      </c>
      <c r="G20" s="440">
        <f t="shared" si="1"/>
        <v>0.79643956709231156</v>
      </c>
      <c r="H20" s="440">
        <f t="shared" si="7"/>
        <v>0.78469999999999995</v>
      </c>
      <c r="I20" s="440">
        <f t="shared" si="1"/>
        <v>0.85725353068904409</v>
      </c>
      <c r="J20" s="440">
        <f t="shared" si="1"/>
        <v>0.79738751013523101</v>
      </c>
      <c r="K20" s="440">
        <f t="shared" si="1"/>
        <v>0.802711651587941</v>
      </c>
      <c r="L20" s="440">
        <f t="shared" si="1"/>
        <v>0.79912724313655858</v>
      </c>
      <c r="M20" s="599">
        <f t="shared" si="2"/>
        <v>0.7506395110342744</v>
      </c>
      <c r="N20" s="599"/>
      <c r="O20" s="441">
        <f t="shared" si="3"/>
        <v>6.0486511483892537E-2</v>
      </c>
      <c r="P20" s="440">
        <f t="shared" si="4"/>
        <v>0.40062442777837481</v>
      </c>
      <c r="Q20" s="442">
        <f t="shared" si="5"/>
        <v>4792150.503761</v>
      </c>
    </row>
    <row r="21" spans="1:17" x14ac:dyDescent="0.3">
      <c r="A21" s="420" t="s">
        <v>10</v>
      </c>
      <c r="B21" s="421" t="s">
        <v>109</v>
      </c>
      <c r="C21" s="422">
        <f t="shared" si="1"/>
        <v>5.2899999999999996E-2</v>
      </c>
      <c r="D21" s="422">
        <f t="shared" si="1"/>
        <v>5.1759363787661848E-2</v>
      </c>
      <c r="E21" s="422">
        <f t="shared" si="1"/>
        <v>8.4727222631780966E-2</v>
      </c>
      <c r="F21" s="422">
        <f t="shared" si="1"/>
        <v>8.4699999999999998E-2</v>
      </c>
      <c r="G21" s="422">
        <f t="shared" si="1"/>
        <v>8.4459368535466248E-2</v>
      </c>
      <c r="H21" s="422">
        <f t="shared" si="7"/>
        <v>8.3199999999999996E-2</v>
      </c>
      <c r="I21" s="422">
        <f t="shared" si="1"/>
        <v>8.6883013335616724E-2</v>
      </c>
      <c r="J21" s="422">
        <f t="shared" si="1"/>
        <v>8.4567867617598269E-2</v>
      </c>
      <c r="K21" s="422">
        <f t="shared" si="1"/>
        <v>8.5136611443994287E-2</v>
      </c>
      <c r="L21" s="422">
        <f t="shared" si="1"/>
        <v>8.4743506451167877E-2</v>
      </c>
      <c r="M21" s="600">
        <f t="shared" si="2"/>
        <v>7.9518229943269236E-2</v>
      </c>
      <c r="N21" s="600"/>
      <c r="O21" s="423">
        <f t="shared" si="3"/>
        <v>6.4075768167534495E-3</v>
      </c>
      <c r="P21" s="422">
        <f t="shared" si="4"/>
        <v>4.2439739582955251E-2</v>
      </c>
      <c r="Q21" s="424">
        <f t="shared" si="5"/>
        <v>507651.56920099992</v>
      </c>
    </row>
    <row r="22" spans="1:17" x14ac:dyDescent="0.3">
      <c r="A22" s="438" t="s">
        <v>11</v>
      </c>
      <c r="B22" s="439" t="s">
        <v>110</v>
      </c>
      <c r="C22" s="440">
        <f t="shared" si="1"/>
        <v>6.7000000000000011E-3</v>
      </c>
      <c r="D22" s="440">
        <f t="shared" si="1"/>
        <v>6.567271134959923E-3</v>
      </c>
      <c r="E22" s="440">
        <f t="shared" si="1"/>
        <v>1.0794779541529544E-2</v>
      </c>
      <c r="F22" s="440">
        <f t="shared" si="1"/>
        <v>1.0800000000000001E-2</v>
      </c>
      <c r="G22" s="440">
        <f t="shared" si="1"/>
        <v>1.0761161633510248E-2</v>
      </c>
      <c r="H22" s="440">
        <f t="shared" si="7"/>
        <v>1.06E-2</v>
      </c>
      <c r="I22" s="440">
        <f t="shared" si="1"/>
        <v>1.1051068444748898E-2</v>
      </c>
      <c r="J22" s="440">
        <f t="shared" si="1"/>
        <v>1.0776103989398994E-2</v>
      </c>
      <c r="K22" s="440">
        <f t="shared" si="1"/>
        <v>1.0848512382666032E-2</v>
      </c>
      <c r="L22" s="440">
        <f t="shared" si="1"/>
        <v>1.0796872775554921E-2</v>
      </c>
      <c r="M22" s="599">
        <f t="shared" si="2"/>
        <v>1.0126863745339724E-2</v>
      </c>
      <c r="N22" s="599"/>
      <c r="O22" s="441">
        <f t="shared" si="3"/>
        <v>8.1602240652682285E-4</v>
      </c>
      <c r="P22" s="440">
        <f t="shared" si="4"/>
        <v>5.4048167376324662E-3</v>
      </c>
      <c r="Q22" s="442">
        <f t="shared" si="5"/>
        <v>64650.813720000006</v>
      </c>
    </row>
    <row r="23" spans="1:17" x14ac:dyDescent="0.3">
      <c r="A23" s="425" t="s">
        <v>14</v>
      </c>
      <c r="B23" s="421" t="s">
        <v>118</v>
      </c>
      <c r="C23" s="422">
        <f t="shared" si="1"/>
        <v>0.18729999999999999</v>
      </c>
      <c r="D23" s="422">
        <f t="shared" si="1"/>
        <v>0.18453445545187899</v>
      </c>
      <c r="E23" s="422">
        <f t="shared" si="1"/>
        <v>0.26643000845196391</v>
      </c>
      <c r="F23" s="422">
        <f t="shared" si="1"/>
        <v>0.2651</v>
      </c>
      <c r="G23" s="422">
        <f t="shared" si="1"/>
        <v>0.26583618960696298</v>
      </c>
      <c r="H23" s="422">
        <f t="shared" si="7"/>
        <v>0.26350000000000001</v>
      </c>
      <c r="I23" s="422">
        <f t="shared" si="1"/>
        <v>0.2880596160027401</v>
      </c>
      <c r="J23" s="422">
        <f t="shared" si="1"/>
        <v>0.26588197765537896</v>
      </c>
      <c r="K23" s="422">
        <f t="shared" si="1"/>
        <v>0.2669919829239753</v>
      </c>
      <c r="L23" s="422">
        <f t="shared" si="1"/>
        <v>0.26645883531756281</v>
      </c>
      <c r="M23" s="600">
        <f t="shared" si="2"/>
        <v>0.25380400859987201</v>
      </c>
      <c r="N23" s="600"/>
      <c r="O23" s="423">
        <f t="shared" si="3"/>
        <v>2.0451520144045755E-2</v>
      </c>
      <c r="P23" s="422">
        <f t="shared" si="4"/>
        <v>0.13545794515010376</v>
      </c>
      <c r="Q23" s="424">
        <f t="shared" si="5"/>
        <v>1620307.7373220003</v>
      </c>
    </row>
    <row r="24" spans="1:17" x14ac:dyDescent="0.3">
      <c r="A24" s="443"/>
      <c r="B24" s="439" t="s">
        <v>117</v>
      </c>
      <c r="C24" s="440">
        <f t="shared" si="1"/>
        <v>6.2700000000000006E-2</v>
      </c>
      <c r="D24" s="440">
        <f t="shared" si="1"/>
        <v>6.182170141646761E-2</v>
      </c>
      <c r="E24" s="440">
        <f t="shared" si="1"/>
        <v>8.6125788104004716E-2</v>
      </c>
      <c r="F24" s="440">
        <f t="shared" si="1"/>
        <v>8.5599999999999996E-2</v>
      </c>
      <c r="G24" s="440">
        <f t="shared" si="1"/>
        <v>8.5966411906625476E-2</v>
      </c>
      <c r="H24" s="440">
        <f t="shared" si="7"/>
        <v>8.5400000000000004E-2</v>
      </c>
      <c r="I24" s="440">
        <f t="shared" si="1"/>
        <v>9.3476602667123349E-2</v>
      </c>
      <c r="J24" s="440">
        <f t="shared" si="1"/>
        <v>8.5952805566245571E-2</v>
      </c>
      <c r="K24" s="440">
        <f t="shared" si="1"/>
        <v>8.6230660974658424E-2</v>
      </c>
      <c r="L24" s="440">
        <f t="shared" si="1"/>
        <v>8.613255785160269E-2</v>
      </c>
      <c r="M24" s="599">
        <f t="shared" si="2"/>
        <v>8.2398063094786284E-2</v>
      </c>
      <c r="N24" s="599"/>
      <c r="O24" s="441">
        <f t="shared" si="3"/>
        <v>6.6396336941631131E-3</v>
      </c>
      <c r="P24" s="440">
        <f t="shared" si="4"/>
        <v>4.3976737691187033E-2</v>
      </c>
      <c r="Q24" s="442">
        <f t="shared" si="5"/>
        <v>526036.68440599996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0.41930000000000001</v>
      </c>
      <c r="D25" s="405">
        <f t="shared" si="8"/>
        <v>0.438495921992821</v>
      </c>
      <c r="E25" s="405">
        <f t="shared" si="8"/>
        <v>0.52140834692800553</v>
      </c>
      <c r="F25" s="405">
        <f t="shared" si="8"/>
        <v>0.52459999999999996</v>
      </c>
      <c r="G25" s="405">
        <f t="shared" si="8"/>
        <v>0.52434261484622113</v>
      </c>
      <c r="H25" s="405">
        <f t="shared" si="8"/>
        <v>0.53710000000000002</v>
      </c>
      <c r="I25" s="405">
        <f t="shared" si="8"/>
        <v>1.1950337564255682</v>
      </c>
      <c r="J25" s="405">
        <f t="shared" si="8"/>
        <v>0.52359785271595427</v>
      </c>
      <c r="K25" s="405">
        <f t="shared" si="8"/>
        <v>0.51771124166142335</v>
      </c>
      <c r="L25" s="405">
        <f t="shared" si="8"/>
        <v>0.52124653789900077</v>
      </c>
      <c r="M25" s="603">
        <f t="shared" si="2"/>
        <v>0.5231501150717569</v>
      </c>
      <c r="N25" s="603"/>
      <c r="O25" s="406">
        <f t="shared" si="3"/>
        <v>4.2155422113988178E-2</v>
      </c>
      <c r="P25" s="405">
        <f t="shared" si="4"/>
        <v>0.27921087607556505</v>
      </c>
      <c r="Q25" s="407">
        <f t="shared" si="5"/>
        <v>3339837.6326199993</v>
      </c>
    </row>
    <row r="26" spans="1:17" x14ac:dyDescent="0.3">
      <c r="A26" s="420" t="s">
        <v>15</v>
      </c>
      <c r="B26" s="421" t="s">
        <v>43</v>
      </c>
      <c r="C26" s="422">
        <f t="shared" si="8"/>
        <v>0.21510000000000001</v>
      </c>
      <c r="D26" s="422">
        <f t="shared" si="8"/>
        <v>0.21198811236226506</v>
      </c>
      <c r="E26" s="422">
        <f t="shared" si="8"/>
        <v>0.30335126201966184</v>
      </c>
      <c r="F26" s="422">
        <f t="shared" si="8"/>
        <v>0.30180000000000001</v>
      </c>
      <c r="G26" s="422">
        <f t="shared" si="8"/>
        <v>0.30270504388742764</v>
      </c>
      <c r="H26" s="422">
        <f t="shared" ref="H26:H29" si="9">IF(H$7 &gt; 0,(H80*H$61+H128*H$109+H176*H$157)/(SUM(H$157,H$109,H$61)),0)</f>
        <v>0.30020000000000002</v>
      </c>
      <c r="I26" s="422">
        <f t="shared" si="8"/>
        <v>0.32823408178036562</v>
      </c>
      <c r="J26" s="422">
        <f t="shared" si="8"/>
        <v>0.3027389366457317</v>
      </c>
      <c r="K26" s="422">
        <f t="shared" si="8"/>
        <v>0.30393454483730542</v>
      </c>
      <c r="L26" s="422">
        <f t="shared" si="8"/>
        <v>0.30338203743258263</v>
      </c>
      <c r="M26" s="600">
        <f>(N80*$N$61+N128*$N$109+N176*$N$157)/$M$7</f>
        <v>0.28928310869645096</v>
      </c>
      <c r="N26" s="600"/>
      <c r="O26" s="423">
        <f t="shared" si="3"/>
        <v>2.3310425069624482E-2</v>
      </c>
      <c r="P26" s="422">
        <f t="shared" si="4"/>
        <v>0.15439352469973211</v>
      </c>
      <c r="Q26" s="424">
        <f t="shared" si="5"/>
        <v>1846809.520004</v>
      </c>
    </row>
    <row r="27" spans="1:17" x14ac:dyDescent="0.3">
      <c r="A27" s="438" t="s">
        <v>16</v>
      </c>
      <c r="B27" s="439" t="s">
        <v>80</v>
      </c>
      <c r="C27" s="440">
        <f t="shared" si="8"/>
        <v>0.20419999999999999</v>
      </c>
      <c r="D27" s="440">
        <f t="shared" si="8"/>
        <v>0.22650780963055595</v>
      </c>
      <c r="E27" s="440">
        <f t="shared" si="8"/>
        <v>0.21805708490834366</v>
      </c>
      <c r="F27" s="440">
        <f t="shared" si="8"/>
        <v>0.2228</v>
      </c>
      <c r="G27" s="440">
        <f t="shared" si="8"/>
        <v>0.22163757095879347</v>
      </c>
      <c r="H27" s="440">
        <f t="shared" si="9"/>
        <v>0.2369</v>
      </c>
      <c r="I27" s="440">
        <f t="shared" si="8"/>
        <v>0.23329967464520268</v>
      </c>
      <c r="J27" s="440">
        <f t="shared" si="8"/>
        <v>0.22085891607022254</v>
      </c>
      <c r="K27" s="440">
        <f t="shared" si="8"/>
        <v>0.21377669682411798</v>
      </c>
      <c r="L27" s="440">
        <f t="shared" si="8"/>
        <v>0.21786450046641806</v>
      </c>
      <c r="M27" s="599">
        <f>(N81*$N$61+N129*$N$109+N177*$N$157)/$M$7</f>
        <v>0.22073704249138293</v>
      </c>
      <c r="N27" s="599"/>
      <c r="O27" s="441">
        <f t="shared" si="3"/>
        <v>1.77869849099455E-2</v>
      </c>
      <c r="P27" s="440">
        <f t="shared" si="4"/>
        <v>0.11780974760541646</v>
      </c>
      <c r="Q27" s="442">
        <f t="shared" si="5"/>
        <v>1409205.2361010001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1.3129963883923131E-2</v>
      </c>
      <c r="N28" s="600"/>
      <c r="O28" s="423">
        <f t="shared" si="3"/>
        <v>1.0580121344182054E-3</v>
      </c>
      <c r="P28" s="422">
        <f t="shared" si="4"/>
        <v>7.0076037704165702E-3</v>
      </c>
      <c r="Q28" s="424">
        <f t="shared" si="5"/>
        <v>83822.876514999996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1.3129963883923131E-2</v>
      </c>
      <c r="N29" s="599"/>
      <c r="O29" s="441">
        <f t="shared" si="3"/>
        <v>1.0580121344182054E-3</v>
      </c>
      <c r="P29" s="440">
        <f t="shared" si="4"/>
        <v>7.0076037704165702E-3</v>
      </c>
      <c r="Q29" s="442">
        <f t="shared" si="5"/>
        <v>83822.876514999996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0.23330000000000001</v>
      </c>
      <c r="D30" s="405">
        <f t="shared" si="10"/>
        <v>0.28852958977867271</v>
      </c>
      <c r="E30" s="405">
        <f t="shared" si="10"/>
        <v>0.46319240013675506</v>
      </c>
      <c r="F30" s="405">
        <f t="shared" si="10"/>
        <v>0.67690000000000006</v>
      </c>
      <c r="G30" s="405">
        <f t="shared" si="10"/>
        <v>0.84131181605170802</v>
      </c>
      <c r="H30" s="405">
        <f t="shared" si="10"/>
        <v>0.95419999999999994</v>
      </c>
      <c r="I30" s="405">
        <f t="shared" si="10"/>
        <v>1.3805337444014225</v>
      </c>
      <c r="J30" s="405">
        <f t="shared" si="10"/>
        <v>1.0813567758940044</v>
      </c>
      <c r="K30" s="405">
        <f t="shared" si="10"/>
        <v>1.0865619642524647</v>
      </c>
      <c r="L30" s="405">
        <f t="shared" si="10"/>
        <v>2.0309596048145035</v>
      </c>
      <c r="M30" s="603">
        <f t="shared" ref="M30" si="11">(N84*$N$61+N132*$N$109+N180*$N$157)/$M$7</f>
        <v>0.80566400067100563</v>
      </c>
      <c r="N30" s="603"/>
      <c r="O30" s="406">
        <f t="shared" si="3"/>
        <v>6.4920383369641829E-2</v>
      </c>
      <c r="P30" s="405">
        <f t="shared" si="4"/>
        <v>0.42999159317596874</v>
      </c>
      <c r="Q30" s="407">
        <f t="shared" si="5"/>
        <v>5143431.8203659998</v>
      </c>
    </row>
    <row r="31" spans="1:17" x14ac:dyDescent="0.3">
      <c r="A31" s="420" t="s">
        <v>17</v>
      </c>
      <c r="B31" s="421" t="s">
        <v>46</v>
      </c>
      <c r="C31" s="422">
        <f t="shared" si="10"/>
        <v>0.22040000000000001</v>
      </c>
      <c r="D31" s="422">
        <f t="shared" si="10"/>
        <v>0.27422715698964251</v>
      </c>
      <c r="E31" s="422">
        <f t="shared" si="10"/>
        <v>0.43911978590008499</v>
      </c>
      <c r="F31" s="422">
        <f t="shared" si="10"/>
        <v>0.63980000000000004</v>
      </c>
      <c r="G31" s="422">
        <f t="shared" si="10"/>
        <v>0.79826500361295727</v>
      </c>
      <c r="H31" s="422">
        <f t="shared" ref="H31:H32" si="12">IF(H$7 &gt; 0,(H85*H$61+H133*H$109+H181*H$157)/(SUM(H$157,H$109,H$61)),0)</f>
        <v>0.91220000000000001</v>
      </c>
      <c r="I31" s="422">
        <f t="shared" si="10"/>
        <v>1.298324871488634</v>
      </c>
      <c r="J31" s="422">
        <f t="shared" si="10"/>
        <v>1.0253769812472875</v>
      </c>
      <c r="K31" s="422">
        <f t="shared" si="10"/>
        <v>1.0270205603178444</v>
      </c>
      <c r="L31" s="422">
        <f t="shared" si="10"/>
        <v>1.9241842449390669</v>
      </c>
      <c r="M31" s="600">
        <f>(N85*$N$61+N133*$N$109+N181*$N$157)/$M$7</f>
        <v>0.76366502958907823</v>
      </c>
      <c r="N31" s="600"/>
      <c r="O31" s="423">
        <f t="shared" si="3"/>
        <v>6.1536107416517008E-2</v>
      </c>
      <c r="P31" s="422">
        <f t="shared" si="4"/>
        <v>0.40757628794670619</v>
      </c>
      <c r="Q31" s="424">
        <f t="shared" si="5"/>
        <v>4875306.591852</v>
      </c>
    </row>
    <row r="32" spans="1:17" x14ac:dyDescent="0.3">
      <c r="A32" s="438" t="s">
        <v>18</v>
      </c>
      <c r="B32" s="439" t="s">
        <v>48</v>
      </c>
      <c r="C32" s="440">
        <f t="shared" si="10"/>
        <v>1.29E-2</v>
      </c>
      <c r="D32" s="440">
        <f t="shared" si="10"/>
        <v>1.4302432789030237E-2</v>
      </c>
      <c r="E32" s="440">
        <f t="shared" si="10"/>
        <v>2.4072614236670061E-2</v>
      </c>
      <c r="F32" s="440">
        <f t="shared" si="10"/>
        <v>3.7100000000000001E-2</v>
      </c>
      <c r="G32" s="440">
        <f t="shared" si="10"/>
        <v>4.3046812438750741E-2</v>
      </c>
      <c r="H32" s="440">
        <f t="shared" si="12"/>
        <v>4.2000000000000003E-2</v>
      </c>
      <c r="I32" s="440">
        <f t="shared" si="10"/>
        <v>8.2208872912788514E-2</v>
      </c>
      <c r="J32" s="440">
        <f t="shared" si="10"/>
        <v>5.5979794646716693E-2</v>
      </c>
      <c r="K32" s="440">
        <f t="shared" si="10"/>
        <v>5.9541403934620367E-2</v>
      </c>
      <c r="L32" s="440">
        <f t="shared" si="10"/>
        <v>0.10677535987543646</v>
      </c>
      <c r="M32" s="599">
        <f>(N86*$N$61+N134*$N$109+N182*$N$157)/$M$7</f>
        <v>4.1998971081927398E-2</v>
      </c>
      <c r="N32" s="599"/>
      <c r="O32" s="441">
        <f t="shared" si="3"/>
        <v>3.3842759531248255E-3</v>
      </c>
      <c r="P32" s="440">
        <f t="shared" si="4"/>
        <v>2.2415305229262578E-2</v>
      </c>
      <c r="Q32" s="442">
        <f t="shared" si="5"/>
        <v>268125.22851400002</v>
      </c>
    </row>
    <row r="33" spans="1:17" x14ac:dyDescent="0.3">
      <c r="A33" s="404">
        <v>8</v>
      </c>
      <c r="B33" s="398" t="s">
        <v>49</v>
      </c>
      <c r="C33" s="405">
        <f t="shared" si="10"/>
        <v>0.53590000000000004</v>
      </c>
      <c r="D33" s="405">
        <f t="shared" si="10"/>
        <v>0.46220024338696858</v>
      </c>
      <c r="E33" s="405">
        <f t="shared" si="10"/>
        <v>0.76540526233296391</v>
      </c>
      <c r="F33" s="405">
        <f t="shared" si="10"/>
        <v>0.97329999999999994</v>
      </c>
      <c r="G33" s="405">
        <f t="shared" si="10"/>
        <v>1.3226276858377424</v>
      </c>
      <c r="H33" s="405">
        <f t="shared" si="10"/>
        <v>1.0238</v>
      </c>
      <c r="I33" s="405">
        <f t="shared" si="10"/>
        <v>1.9088786512233606</v>
      </c>
      <c r="J33" s="405">
        <f t="shared" si="10"/>
        <v>1.8462579494615201</v>
      </c>
      <c r="K33" s="405">
        <f t="shared" si="10"/>
        <v>1.7308126150426626</v>
      </c>
      <c r="L33" s="405">
        <f t="shared" si="10"/>
        <v>3.751771030679079</v>
      </c>
      <c r="M33" s="603">
        <f>SUM(M34:N37)</f>
        <v>1.3558209089161382</v>
      </c>
      <c r="N33" s="603"/>
      <c r="O33" s="406">
        <f t="shared" si="3"/>
        <v>0.10925201214663087</v>
      </c>
      <c r="P33" s="405">
        <f t="shared" si="4"/>
        <v>0.72361628693920743</v>
      </c>
      <c r="Q33" s="407">
        <f t="shared" si="5"/>
        <v>8655683.2622890007</v>
      </c>
    </row>
    <row r="34" spans="1:17" x14ac:dyDescent="0.3">
      <c r="A34" s="420" t="s">
        <v>19</v>
      </c>
      <c r="B34" s="421" t="s">
        <v>46</v>
      </c>
      <c r="C34" s="422">
        <f t="shared" si="10"/>
        <v>0.27100000000000002</v>
      </c>
      <c r="D34" s="422">
        <f t="shared" si="10"/>
        <v>0.23377471995761023</v>
      </c>
      <c r="E34" s="422">
        <f t="shared" si="10"/>
        <v>0.38704896585025694</v>
      </c>
      <c r="F34" s="422">
        <f t="shared" si="10"/>
        <v>0.49220000000000003</v>
      </c>
      <c r="G34" s="422">
        <f t="shared" si="10"/>
        <v>0.66887467290613967</v>
      </c>
      <c r="H34" s="422">
        <f t="shared" ref="H34:H37" si="13">IF(H$7 &gt; 0,(H88*H$61+H136*H$109+H184*H$157)/(SUM(H$157,H$109,H$61)),0)</f>
        <v>0.51790000000000003</v>
      </c>
      <c r="I34" s="422">
        <f t="shared" si="10"/>
        <v>0.96553617450323315</v>
      </c>
      <c r="J34" s="422">
        <f t="shared" si="10"/>
        <v>0.93366210920895365</v>
      </c>
      <c r="K34" s="422">
        <f t="shared" si="10"/>
        <v>0.87516568753932467</v>
      </c>
      <c r="L34" s="422">
        <f t="shared" si="10"/>
        <v>1.8971732954226062</v>
      </c>
      <c r="M34" s="600">
        <f t="shared" ref="M34:M47" si="14">(N88*$N$61+N136*$N$109+N184*$N$157)/$M$7</f>
        <v>0.6856368317601883</v>
      </c>
      <c r="N34" s="600"/>
      <c r="O34" s="423">
        <f t="shared" si="3"/>
        <v>5.5248597347214129E-2</v>
      </c>
      <c r="P34" s="422">
        <f t="shared" si="4"/>
        <v>0.36593179462300007</v>
      </c>
      <c r="Q34" s="424">
        <f t="shared" si="5"/>
        <v>4377167.5223830007</v>
      </c>
    </row>
    <row r="35" spans="1:17" x14ac:dyDescent="0.3">
      <c r="A35" s="438" t="s">
        <v>19</v>
      </c>
      <c r="B35" s="439" t="s">
        <v>47</v>
      </c>
      <c r="C35" s="440">
        <f t="shared" si="10"/>
        <v>0.13900000000000001</v>
      </c>
      <c r="D35" s="440">
        <f t="shared" si="10"/>
        <v>0.11982634583862656</v>
      </c>
      <c r="E35" s="440">
        <f t="shared" si="10"/>
        <v>0.19848424305788587</v>
      </c>
      <c r="F35" s="440">
        <f t="shared" si="10"/>
        <v>0.25240000000000001</v>
      </c>
      <c r="G35" s="440">
        <f t="shared" si="10"/>
        <v>0.34294980364651462</v>
      </c>
      <c r="H35" s="440">
        <f t="shared" si="13"/>
        <v>0.26529999999999998</v>
      </c>
      <c r="I35" s="440">
        <f t="shared" si="10"/>
        <v>0.49478304547810109</v>
      </c>
      <c r="J35" s="440">
        <f t="shared" si="10"/>
        <v>0.47868533929532842</v>
      </c>
      <c r="K35" s="440">
        <f t="shared" si="10"/>
        <v>0.44888478570098583</v>
      </c>
      <c r="L35" s="440">
        <f t="shared" si="10"/>
        <v>0.97290944744409713</v>
      </c>
      <c r="M35" s="599">
        <f t="shared" si="14"/>
        <v>0.35156185496047826</v>
      </c>
      <c r="N35" s="599"/>
      <c r="O35" s="441">
        <f t="shared" si="3"/>
        <v>2.8328844758072663E-2</v>
      </c>
      <c r="P35" s="440">
        <f t="shared" si="4"/>
        <v>0.1876323653389658</v>
      </c>
      <c r="Q35" s="442">
        <f t="shared" si="5"/>
        <v>2244402.6667749998</v>
      </c>
    </row>
    <row r="36" spans="1:17" x14ac:dyDescent="0.3">
      <c r="A36" s="420" t="s">
        <v>20</v>
      </c>
      <c r="B36" s="421" t="s">
        <v>50</v>
      </c>
      <c r="C36" s="422">
        <f t="shared" si="10"/>
        <v>8.3199999999999996E-2</v>
      </c>
      <c r="D36" s="422">
        <f t="shared" si="10"/>
        <v>7.1807745633486214E-2</v>
      </c>
      <c r="E36" s="422">
        <f t="shared" si="10"/>
        <v>0.11889228633008704</v>
      </c>
      <c r="F36" s="422">
        <f t="shared" si="10"/>
        <v>0.1512</v>
      </c>
      <c r="G36" s="422">
        <f t="shared" si="10"/>
        <v>0.20545648822769652</v>
      </c>
      <c r="H36" s="422">
        <f t="shared" si="13"/>
        <v>0.15909999999999999</v>
      </c>
      <c r="I36" s="422">
        <f t="shared" si="10"/>
        <v>0.29657790408631268</v>
      </c>
      <c r="J36" s="422">
        <f t="shared" si="10"/>
        <v>0.28684635777309636</v>
      </c>
      <c r="K36" s="422">
        <f t="shared" si="10"/>
        <v>0.26886354913179267</v>
      </c>
      <c r="L36" s="422">
        <f t="shared" si="10"/>
        <v>0.58279719397059193</v>
      </c>
      <c r="M36" s="600">
        <f t="shared" si="14"/>
        <v>0.21062179501668432</v>
      </c>
      <c r="N36" s="600"/>
      <c r="O36" s="423">
        <f t="shared" si="3"/>
        <v>1.6971898542192557E-2</v>
      </c>
      <c r="P36" s="422">
        <f t="shared" si="4"/>
        <v>0.11241113059709495</v>
      </c>
      <c r="Q36" s="424">
        <f t="shared" si="5"/>
        <v>1344628.581703</v>
      </c>
    </row>
    <row r="37" spans="1:17" x14ac:dyDescent="0.3">
      <c r="A37" s="438" t="s">
        <v>20</v>
      </c>
      <c r="B37" s="439" t="s">
        <v>47</v>
      </c>
      <c r="C37" s="440">
        <f t="shared" si="10"/>
        <v>4.2700000000000002E-2</v>
      </c>
      <c r="D37" s="440">
        <f t="shared" si="10"/>
        <v>3.6791431957245602E-2</v>
      </c>
      <c r="E37" s="440">
        <f t="shared" si="10"/>
        <v>6.0979767094734121E-2</v>
      </c>
      <c r="F37" s="440">
        <f t="shared" si="10"/>
        <v>7.7499999999999999E-2</v>
      </c>
      <c r="G37" s="440">
        <f t="shared" si="10"/>
        <v>0.10534672105739153</v>
      </c>
      <c r="H37" s="440">
        <f t="shared" si="13"/>
        <v>8.1500000000000003E-2</v>
      </c>
      <c r="I37" s="440">
        <f t="shared" si="10"/>
        <v>0.15198152715571359</v>
      </c>
      <c r="J37" s="440">
        <f t="shared" si="10"/>
        <v>0.14706414318414185</v>
      </c>
      <c r="K37" s="440">
        <f t="shared" si="10"/>
        <v>0.13789859267055951</v>
      </c>
      <c r="L37" s="440">
        <f t="shared" si="10"/>
        <v>0.29889109384178314</v>
      </c>
      <c r="M37" s="599">
        <f t="shared" si="14"/>
        <v>0.10800042717878743</v>
      </c>
      <c r="N37" s="599"/>
      <c r="O37" s="441">
        <f t="shared" si="3"/>
        <v>8.7026714991515364E-3</v>
      </c>
      <c r="P37" s="440">
        <f t="shared" si="4"/>
        <v>5.7640996380146768E-2</v>
      </c>
      <c r="Q37" s="442">
        <f t="shared" si="5"/>
        <v>689484.49142800004</v>
      </c>
    </row>
    <row r="38" spans="1:17" x14ac:dyDescent="0.3">
      <c r="A38" s="404">
        <v>9</v>
      </c>
      <c r="B38" s="398" t="s">
        <v>51</v>
      </c>
      <c r="C38" s="405">
        <f t="shared" si="10"/>
        <v>0.52858642600941486</v>
      </c>
      <c r="D38" s="405">
        <f t="shared" si="10"/>
        <v>0.63118999408143994</v>
      </c>
      <c r="E38" s="405">
        <f t="shared" si="10"/>
        <v>0.82781741711629431</v>
      </c>
      <c r="F38" s="405">
        <f t="shared" si="10"/>
        <v>0.886856610825137</v>
      </c>
      <c r="G38" s="405">
        <f t="shared" si="10"/>
        <v>0.94167272072663</v>
      </c>
      <c r="H38" s="405">
        <f t="shared" si="10"/>
        <v>0.99404691964723435</v>
      </c>
      <c r="I38" s="405">
        <f t="shared" si="10"/>
        <v>1.2830904962396248</v>
      </c>
      <c r="J38" s="405">
        <f t="shared" si="10"/>
        <v>1.1784471239715213</v>
      </c>
      <c r="K38" s="405">
        <f t="shared" si="10"/>
        <v>1.3388401714493512</v>
      </c>
      <c r="L38" s="405">
        <f t="shared" si="10"/>
        <v>1.5071887925645961</v>
      </c>
      <c r="M38" s="603">
        <f t="shared" si="14"/>
        <v>0.96983923399032335</v>
      </c>
      <c r="N38" s="603"/>
      <c r="O38" s="406">
        <f t="shared" si="3"/>
        <v>7.8149619227286721E-2</v>
      </c>
      <c r="P38" s="405">
        <f t="shared" si="4"/>
        <v>0.51761369131640311</v>
      </c>
      <c r="Q38" s="407">
        <f t="shared" si="5"/>
        <v>6191541.3529593684</v>
      </c>
    </row>
    <row r="39" spans="1:17" x14ac:dyDescent="0.3">
      <c r="A39" s="444"/>
      <c r="B39" s="445" t="s">
        <v>157</v>
      </c>
      <c r="C39" s="500">
        <f t="shared" si="10"/>
        <v>-0.63039999999999996</v>
      </c>
      <c r="D39" s="500">
        <f t="shared" si="10"/>
        <v>-8.6983264059677684E-2</v>
      </c>
      <c r="E39" s="500">
        <f t="shared" si="10"/>
        <v>-0.44633465552241441</v>
      </c>
      <c r="F39" s="500">
        <f t="shared" si="10"/>
        <v>-1.3844000000000001</v>
      </c>
      <c r="G39" s="500">
        <f t="shared" si="10"/>
        <v>-1.4836013186879038</v>
      </c>
      <c r="H39" s="500">
        <f t="shared" ref="H39:H46" si="15">IF(H$7 &gt; 0,(H93*H$61+H141*H$109+H189*H$157)/(SUM(H$157,H$109,H$61)),0)</f>
        <v>-0.8478</v>
      </c>
      <c r="I39" s="500">
        <f t="shared" si="10"/>
        <v>0</v>
      </c>
      <c r="J39" s="500">
        <f t="shared" si="10"/>
        <v>-1.3306489283963556</v>
      </c>
      <c r="K39" s="500">
        <f t="shared" si="10"/>
        <v>0</v>
      </c>
      <c r="L39" s="500">
        <f t="shared" si="10"/>
        <v>-2.5208672270974817</v>
      </c>
      <c r="M39" s="596">
        <f t="shared" si="14"/>
        <v>-0.91214247575701246</v>
      </c>
      <c r="N39" s="596"/>
      <c r="O39" s="429">
        <f t="shared" si="3"/>
        <v>-7.3500416010347111E-2</v>
      </c>
      <c r="P39" s="430">
        <f t="shared" si="4"/>
        <v>-0.48682030725906966</v>
      </c>
      <c r="Q39" s="431">
        <f t="shared" si="5"/>
        <v>-5823200.0320340004</v>
      </c>
    </row>
    <row r="40" spans="1:17" x14ac:dyDescent="0.3">
      <c r="A40" s="432"/>
      <c r="B40" s="433" t="s">
        <v>52</v>
      </c>
      <c r="C40" s="434">
        <f t="shared" ref="C40:K40" si="16">SUM(C33,C30,C25,C16,C9)</f>
        <v>6.8440928810999999</v>
      </c>
      <c r="D40" s="434">
        <f t="shared" si="16"/>
        <v>7.5068120372933258</v>
      </c>
      <c r="E40" s="434">
        <f t="shared" si="16"/>
        <v>10.177578097431173</v>
      </c>
      <c r="F40" s="434">
        <f t="shared" si="16"/>
        <v>11.809666972600001</v>
      </c>
      <c r="G40" s="434">
        <f t="shared" si="16"/>
        <v>12.553248197968358</v>
      </c>
      <c r="H40" s="434">
        <f t="shared" si="15"/>
        <v>11.6853213858</v>
      </c>
      <c r="I40" s="434">
        <f t="shared" si="16"/>
        <v>15.083115816048627</v>
      </c>
      <c r="J40" s="434">
        <f t="shared" si="16"/>
        <v>15.183650338697774</v>
      </c>
      <c r="K40" s="434">
        <f t="shared" si="16"/>
        <v>15.738470064528977</v>
      </c>
      <c r="L40" s="434">
        <f>SUM(L33,L30,L25,L16,L9)</f>
        <v>20.23832611368934</v>
      </c>
      <c r="M40" s="597">
        <f t="shared" si="14"/>
        <v>11.40075273887153</v>
      </c>
      <c r="N40" s="597"/>
      <c r="O40" s="435">
        <f t="shared" si="3"/>
        <v>0.91867234714918322</v>
      </c>
      <c r="P40" s="436">
        <f t="shared" si="4"/>
        <v>6.0847050749565419</v>
      </c>
      <c r="Q40" s="437">
        <f t="shared" si="5"/>
        <v>72783436.227010965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0.12944986379195633</v>
      </c>
      <c r="D41" s="427">
        <f t="shared" si="17"/>
        <v>0.1545772928327766</v>
      </c>
      <c r="E41" s="427">
        <f t="shared" si="17"/>
        <v>0.20273099462528515</v>
      </c>
      <c r="F41" s="427">
        <f t="shared" si="17"/>
        <v>0.21718958684017584</v>
      </c>
      <c r="G41" s="427">
        <f t="shared" si="17"/>
        <v>0.23061395343604976</v>
      </c>
      <c r="H41" s="427">
        <f t="shared" si="15"/>
        <v>0.2434403004303714</v>
      </c>
      <c r="I41" s="427">
        <f t="shared" si="17"/>
        <v>0.31422655179574105</v>
      </c>
      <c r="J41" s="427">
        <f t="shared" si="17"/>
        <v>0.28859957838080946</v>
      </c>
      <c r="K41" s="427">
        <f t="shared" si="17"/>
        <v>0.32787954685433218</v>
      </c>
      <c r="L41" s="427">
        <f t="shared" si="17"/>
        <v>0.36910782098436823</v>
      </c>
      <c r="M41" s="598">
        <f t="shared" si="14"/>
        <v>0.23751188180891061</v>
      </c>
      <c r="N41" s="598"/>
      <c r="O41" s="428">
        <f t="shared" si="3"/>
        <v>1.9138701008158936E-2</v>
      </c>
      <c r="P41" s="427">
        <f t="shared" si="4"/>
        <v>0.12676266082656965</v>
      </c>
      <c r="Q41" s="424">
        <f t="shared" si="5"/>
        <v>1516297.3269173196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0.12944986379195633</v>
      </c>
      <c r="D42" s="440">
        <f t="shared" si="18"/>
        <v>0.1545772928327766</v>
      </c>
      <c r="E42" s="440">
        <f t="shared" si="18"/>
        <v>0.20273099462528515</v>
      </c>
      <c r="F42" s="440">
        <f t="shared" si="18"/>
        <v>0.21718958684017584</v>
      </c>
      <c r="G42" s="440">
        <f t="shared" si="18"/>
        <v>0.23061395343604976</v>
      </c>
      <c r="H42" s="440">
        <f t="shared" si="15"/>
        <v>0.2434403004303714</v>
      </c>
      <c r="I42" s="440">
        <f t="shared" si="18"/>
        <v>0.31422655179574105</v>
      </c>
      <c r="J42" s="440">
        <f t="shared" si="18"/>
        <v>0.28859957838080946</v>
      </c>
      <c r="K42" s="440">
        <f t="shared" si="18"/>
        <v>0.32787954685433218</v>
      </c>
      <c r="L42" s="440">
        <f t="shared" si="18"/>
        <v>0.36910782098436823</v>
      </c>
      <c r="M42" s="599">
        <f t="shared" si="14"/>
        <v>0.23751188180891061</v>
      </c>
      <c r="N42" s="599"/>
      <c r="O42" s="441">
        <f t="shared" si="3"/>
        <v>1.9138701008158936E-2</v>
      </c>
      <c r="P42" s="440">
        <f t="shared" si="4"/>
        <v>0.12676266082656965</v>
      </c>
      <c r="Q42" s="442">
        <f t="shared" si="5"/>
        <v>1516297.3269173196</v>
      </c>
    </row>
    <row r="43" spans="1:17" x14ac:dyDescent="0.3">
      <c r="A43" s="426" t="s">
        <v>24</v>
      </c>
      <c r="B43" s="416" t="s">
        <v>56</v>
      </c>
      <c r="C43" s="427">
        <f>SUM(C44,C45)</f>
        <v>0.39913656221745858</v>
      </c>
      <c r="D43" s="427">
        <f t="shared" ref="D43:L43" si="19">SUM(D44,D45)</f>
        <v>0.47661270124866345</v>
      </c>
      <c r="E43" s="427">
        <f t="shared" si="19"/>
        <v>0.6250864224910091</v>
      </c>
      <c r="F43" s="427">
        <f t="shared" si="19"/>
        <v>0.66966702398496114</v>
      </c>
      <c r="G43" s="427">
        <f t="shared" si="19"/>
        <v>0.71105876729058015</v>
      </c>
      <c r="H43" s="427">
        <f t="shared" si="15"/>
        <v>0.750606619216863</v>
      </c>
      <c r="I43" s="427">
        <f t="shared" si="19"/>
        <v>0.96886394444388357</v>
      </c>
      <c r="J43" s="427">
        <f t="shared" si="19"/>
        <v>0.88984754559071177</v>
      </c>
      <c r="K43" s="427">
        <f t="shared" si="19"/>
        <v>1.0109606245950191</v>
      </c>
      <c r="L43" s="427">
        <f t="shared" si="19"/>
        <v>1.138080971580228</v>
      </c>
      <c r="M43" s="598">
        <f t="shared" si="14"/>
        <v>0.73232735218141287</v>
      </c>
      <c r="N43" s="598"/>
      <c r="O43" s="428">
        <f t="shared" si="3"/>
        <v>5.9010918219127795E-2</v>
      </c>
      <c r="P43" s="427">
        <f t="shared" si="4"/>
        <v>0.3908510304898335</v>
      </c>
      <c r="Q43" s="424">
        <f t="shared" si="5"/>
        <v>4675244.0260420498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0.12944986379195633</v>
      </c>
      <c r="D44" s="440">
        <f t="shared" si="20"/>
        <v>0.1545772928327766</v>
      </c>
      <c r="E44" s="440">
        <f t="shared" si="20"/>
        <v>0.20273099462528515</v>
      </c>
      <c r="F44" s="440">
        <f t="shared" si="20"/>
        <v>0.21718958684017584</v>
      </c>
      <c r="G44" s="440">
        <f t="shared" si="20"/>
        <v>0.23061395343604976</v>
      </c>
      <c r="H44" s="440">
        <f t="shared" si="15"/>
        <v>0.2434403004303714</v>
      </c>
      <c r="I44" s="440">
        <f t="shared" si="20"/>
        <v>0.31422655179574105</v>
      </c>
      <c r="J44" s="440">
        <f t="shared" si="20"/>
        <v>0.28859957838080946</v>
      </c>
      <c r="K44" s="440">
        <f t="shared" si="20"/>
        <v>0.32787954685433218</v>
      </c>
      <c r="L44" s="440">
        <f t="shared" si="20"/>
        <v>0.36910782098436823</v>
      </c>
      <c r="M44" s="599">
        <f t="shared" si="14"/>
        <v>0.23751188180891061</v>
      </c>
      <c r="N44" s="599"/>
      <c r="O44" s="441">
        <f t="shared" si="3"/>
        <v>1.9138701008158936E-2</v>
      </c>
      <c r="P44" s="440">
        <f t="shared" si="4"/>
        <v>0.12676266082656965</v>
      </c>
      <c r="Q44" s="442">
        <f t="shared" si="5"/>
        <v>1516297.3269173196</v>
      </c>
    </row>
    <row r="45" spans="1:17" x14ac:dyDescent="0.3">
      <c r="A45" s="420" t="s">
        <v>26</v>
      </c>
      <c r="B45" s="421" t="s">
        <v>130</v>
      </c>
      <c r="C45" s="422">
        <f t="shared" si="20"/>
        <v>0.26968669842550225</v>
      </c>
      <c r="D45" s="422">
        <f t="shared" si="20"/>
        <v>0.32203540841588685</v>
      </c>
      <c r="E45" s="422">
        <f t="shared" si="20"/>
        <v>0.42235542786572389</v>
      </c>
      <c r="F45" s="422">
        <f t="shared" si="20"/>
        <v>0.45247743714478533</v>
      </c>
      <c r="G45" s="422">
        <f t="shared" si="20"/>
        <v>0.48044481385453042</v>
      </c>
      <c r="H45" s="422">
        <f t="shared" si="15"/>
        <v>0.50716631878649165</v>
      </c>
      <c r="I45" s="422">
        <f t="shared" si="20"/>
        <v>0.65463739264814247</v>
      </c>
      <c r="J45" s="422">
        <f t="shared" si="20"/>
        <v>0.60124796720990226</v>
      </c>
      <c r="K45" s="422">
        <f t="shared" si="20"/>
        <v>0.68308107774068683</v>
      </c>
      <c r="L45" s="422">
        <f t="shared" si="20"/>
        <v>0.7689731505958598</v>
      </c>
      <c r="M45" s="600">
        <f t="shared" si="14"/>
        <v>0.49481547037250218</v>
      </c>
      <c r="N45" s="600"/>
      <c r="O45" s="423">
        <f t="shared" si="3"/>
        <v>3.9872217210968855E-2</v>
      </c>
      <c r="P45" s="422">
        <f t="shared" si="4"/>
        <v>0.26408836966326382</v>
      </c>
      <c r="Q45" s="424">
        <f t="shared" si="5"/>
        <v>3158946.6991247297</v>
      </c>
    </row>
    <row r="46" spans="1:17" ht="28.8" x14ac:dyDescent="0.3">
      <c r="A46" s="438">
        <v>10</v>
      </c>
      <c r="B46" s="447" t="s">
        <v>134</v>
      </c>
      <c r="C46" s="446">
        <f t="shared" si="20"/>
        <v>4.0599999999999997E-2</v>
      </c>
      <c r="D46" s="446">
        <f t="shared" si="20"/>
        <v>3.8955410114012809E-2</v>
      </c>
      <c r="E46" s="446">
        <f t="shared" si="20"/>
        <v>3.9646737759315542E-2</v>
      </c>
      <c r="F46" s="446">
        <f t="shared" si="20"/>
        <v>3.9600000000000003E-2</v>
      </c>
      <c r="G46" s="446">
        <f t="shared" si="20"/>
        <v>3.9356834780267851E-2</v>
      </c>
      <c r="H46" s="446">
        <f t="shared" si="15"/>
        <v>3.7999999999999999E-2</v>
      </c>
      <c r="I46" s="446">
        <f t="shared" si="20"/>
        <v>3.8408547557991189E-2</v>
      </c>
      <c r="J46" s="446">
        <f t="shared" si="20"/>
        <v>3.9471615511333047E-2</v>
      </c>
      <c r="K46" s="446">
        <f t="shared" si="20"/>
        <v>4.0085123826660324E-2</v>
      </c>
      <c r="L46" s="446">
        <f t="shared" si="20"/>
        <v>3.9664263050447332E-2</v>
      </c>
      <c r="M46" s="601">
        <f t="shared" si="14"/>
        <v>3.9439497281179646E-2</v>
      </c>
      <c r="N46" s="601"/>
      <c r="O46" s="448">
        <f t="shared" si="3"/>
        <v>3.1780336235299714E-3</v>
      </c>
      <c r="P46" s="446">
        <f t="shared" si="4"/>
        <v>2.1049286372320886E-2</v>
      </c>
      <c r="Q46" s="449">
        <f t="shared" si="5"/>
        <v>251785.31636800003</v>
      </c>
    </row>
    <row r="47" spans="1:17" ht="18" x14ac:dyDescent="0.3">
      <c r="A47" s="450"/>
      <c r="B47" s="450" t="s">
        <v>60</v>
      </c>
      <c r="C47" s="410">
        <f t="shared" si="20"/>
        <v>6.7828793071094164</v>
      </c>
      <c r="D47" s="410">
        <f t="shared" si="20"/>
        <v>8.0899741774291023</v>
      </c>
      <c r="E47" s="410">
        <f t="shared" si="20"/>
        <v>10.598707596784365</v>
      </c>
      <c r="F47" s="410">
        <f t="shared" si="20"/>
        <v>11.351723583425141</v>
      </c>
      <c r="G47" s="410">
        <f t="shared" si="20"/>
        <v>12.050676434787356</v>
      </c>
      <c r="H47" s="410">
        <f t="shared" si="20"/>
        <v>12.717368305447234</v>
      </c>
      <c r="I47" s="410">
        <f t="shared" si="20"/>
        <v>16.404614859846241</v>
      </c>
      <c r="J47" s="410">
        <f t="shared" si="20"/>
        <v>15.070920149784273</v>
      </c>
      <c r="K47" s="410">
        <f t="shared" si="20"/>
        <v>17.117395359804991</v>
      </c>
      <c r="L47" s="410">
        <f t="shared" si="20"/>
        <v>19.264311942206906</v>
      </c>
      <c r="M47" s="602">
        <f t="shared" si="14"/>
        <v>12.410031470143034</v>
      </c>
      <c r="N47" s="602"/>
      <c r="O47" s="411">
        <f t="shared" si="3"/>
        <v>1</v>
      </c>
      <c r="P47" s="410">
        <f t="shared" si="4"/>
        <v>6.6233680526452661</v>
      </c>
      <c r="Q47" s="412">
        <f t="shared" si="5"/>
        <v>79226762.896338329</v>
      </c>
    </row>
    <row r="48" spans="1:17" x14ac:dyDescent="0.3">
      <c r="L48" t="s">
        <v>85</v>
      </c>
      <c r="N48">
        <v>12.41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11961703.210000001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1.8736738425983541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1.8736999999999999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6.6233680526452661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6.6234000000000002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92</v>
      </c>
      <c r="F59" s="1">
        <v>0</v>
      </c>
      <c r="G59" s="1">
        <v>68</v>
      </c>
      <c r="H59" s="1">
        <v>6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317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528025</v>
      </c>
      <c r="E61" s="505">
        <v>547574.23</v>
      </c>
      <c r="F61" s="504">
        <v>0</v>
      </c>
      <c r="G61" s="505">
        <v>393798.66</v>
      </c>
      <c r="H61" s="505">
        <v>38571.26</v>
      </c>
      <c r="I61" s="503">
        <v>98530.95</v>
      </c>
      <c r="J61" s="505">
        <v>292119.31</v>
      </c>
      <c r="K61" s="504">
        <v>0</v>
      </c>
      <c r="L61" s="505">
        <v>159417.32</v>
      </c>
      <c r="M61" s="342"/>
      <c r="N61" s="344">
        <f>SUM(C61:L61)</f>
        <v>2058036.73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2.580308</v>
      </c>
      <c r="E63" s="354">
        <f t="shared" si="21"/>
        <v>3.0942920000000003</v>
      </c>
      <c r="F63" s="354">
        <f t="shared" si="21"/>
        <v>0</v>
      </c>
      <c r="G63" s="354">
        <f t="shared" si="21"/>
        <v>4.4581720000000002</v>
      </c>
      <c r="H63" s="354">
        <f t="shared" si="21"/>
        <v>4.7316719999999997</v>
      </c>
      <c r="I63" s="354">
        <f t="shared" si="21"/>
        <v>4.63767</v>
      </c>
      <c r="J63" s="354">
        <f t="shared" si="21"/>
        <v>6.3892599999999993</v>
      </c>
      <c r="K63" s="354"/>
      <c r="L63" s="354">
        <f t="shared" si="21"/>
        <v>7.9769759999999987</v>
      </c>
      <c r="M63" s="351"/>
      <c r="N63" s="352">
        <f>(C63*$C$61+D63*$D$61+E63*$E$61+F63*$F$61+G63*$G$61+H63*$H$61+I63*$I$61+J63*$J$61+K63*$K$61+L63*$L$61)/$N$61</f>
        <v>4.1738802157883832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1.9677</v>
      </c>
      <c r="E64" s="34">
        <v>2.2673000000000001</v>
      </c>
      <c r="F64" s="34">
        <v>0</v>
      </c>
      <c r="G64" s="34">
        <v>3.4068000000000001</v>
      </c>
      <c r="H64" s="34">
        <v>3.4068000000000001</v>
      </c>
      <c r="I64" s="34">
        <v>2.4344999999999999</v>
      </c>
      <c r="J64" s="34">
        <v>4.7439999999999998</v>
      </c>
      <c r="K64" s="34">
        <v>0</v>
      </c>
      <c r="L64" s="34">
        <v>5.5793999999999997</v>
      </c>
      <c r="M64" s="34"/>
      <c r="N64" s="89">
        <f t="shared" ref="N64:N101" si="22">(C64*$C$61+D64*$D$61+E64*$E$61+F64*$F$61+G64*$G$61+H64*$H$61+I64*$I$61+J64*$J$61+K64*$K$61+L64*$L$61)/$N$61</f>
        <v>3.0459360592937523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7.8708E-2</v>
      </c>
      <c r="E65" s="39">
        <f t="shared" si="23"/>
        <v>9.0692000000000009E-2</v>
      </c>
      <c r="F65" s="39">
        <f t="shared" si="23"/>
        <v>0</v>
      </c>
      <c r="G65" s="39">
        <f t="shared" si="23"/>
        <v>0.136272</v>
      </c>
      <c r="H65" s="39">
        <f t="shared" si="23"/>
        <v>0.136272</v>
      </c>
      <c r="I65" s="39">
        <f>0.06*I64</f>
        <v>0.14606999999999998</v>
      </c>
      <c r="J65" s="39">
        <f t="shared" si="23"/>
        <v>0.18975999999999998</v>
      </c>
      <c r="K65" s="39"/>
      <c r="L65" s="39">
        <f t="shared" si="23"/>
        <v>0.22317599999999999</v>
      </c>
      <c r="M65" s="34"/>
      <c r="N65" s="89">
        <f t="shared" si="22"/>
        <v>0.12416853388511682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9.8400000000000001E-2</v>
      </c>
      <c r="E66" s="34">
        <v>5.5500000000000001E-2</v>
      </c>
      <c r="F66" s="34">
        <v>0</v>
      </c>
      <c r="G66" s="34">
        <v>7.7999999999999996E-3</v>
      </c>
      <c r="H66" s="34">
        <v>0</v>
      </c>
      <c r="I66" s="34">
        <v>0.1217</v>
      </c>
      <c r="J66" s="34">
        <v>7.8100000000000003E-2</v>
      </c>
      <c r="K66" s="34">
        <v>0</v>
      </c>
      <c r="L66" s="34">
        <v>0.23760000000000001</v>
      </c>
      <c r="M66" s="34"/>
      <c r="N66" s="89">
        <f t="shared" si="22"/>
        <v>7.6822219431914598E-2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0.2965609237435719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0.2258</v>
      </c>
      <c r="E68" s="34">
        <v>0.40799999999999997</v>
      </c>
      <c r="F68" s="34">
        <v>0</v>
      </c>
      <c r="G68" s="34">
        <v>0.58930000000000005</v>
      </c>
      <c r="H68" s="34">
        <v>0.87060000000000004</v>
      </c>
      <c r="I68" s="34">
        <v>1.1854</v>
      </c>
      <c r="J68" s="34">
        <v>0.99970000000000003</v>
      </c>
      <c r="K68" s="34">
        <v>0</v>
      </c>
      <c r="L68" s="34">
        <v>1.4910000000000001</v>
      </c>
      <c r="M68" s="34"/>
      <c r="N68" s="89">
        <f t="shared" si="22"/>
        <v>0.60970996693095958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2.0682512503068885E-2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3.7151294047000003</v>
      </c>
      <c r="E70" s="354">
        <f t="shared" si="24"/>
        <v>5.2863493857999995</v>
      </c>
      <c r="F70" s="354">
        <f t="shared" si="24"/>
        <v>0</v>
      </c>
      <c r="G70" s="354">
        <f t="shared" si="24"/>
        <v>5.2863493857999995</v>
      </c>
      <c r="H70" s="354">
        <f t="shared" si="24"/>
        <v>5.2863493857999995</v>
      </c>
      <c r="I70" s="354">
        <f t="shared" si="24"/>
        <v>5.7728374884000004</v>
      </c>
      <c r="J70" s="354">
        <f t="shared" si="24"/>
        <v>5.2863493857999995</v>
      </c>
      <c r="K70" s="354"/>
      <c r="L70" s="354">
        <f>SUM(L71:L73,L77:L78)</f>
        <v>5.2863493857999995</v>
      </c>
      <c r="M70" s="351"/>
      <c r="N70" s="352">
        <f t="shared" si="22"/>
        <v>4.9065168569571096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2.0579000000000001</v>
      </c>
      <c r="E71" s="34">
        <v>2.8506</v>
      </c>
      <c r="F71" s="34">
        <v>0</v>
      </c>
      <c r="G71" s="34">
        <v>2.8506</v>
      </c>
      <c r="H71" s="34">
        <v>2.8506</v>
      </c>
      <c r="I71" s="34">
        <v>3.1187999999999998</v>
      </c>
      <c r="J71" s="34">
        <v>2.8506</v>
      </c>
      <c r="K71" s="34">
        <v>0</v>
      </c>
      <c r="L71" s="34">
        <v>2.8506</v>
      </c>
      <c r="M71" s="39"/>
      <c r="N71" s="89">
        <f t="shared" si="22"/>
        <v>2.6600594663964041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0.87232940470000009</v>
      </c>
      <c r="E72" s="39">
        <f t="shared" ref="E72:J72" si="25">E71*0.423893</f>
        <v>1.2083493858000001</v>
      </c>
      <c r="F72" s="39">
        <f t="shared" si="25"/>
        <v>0</v>
      </c>
      <c r="G72" s="39">
        <f t="shared" si="25"/>
        <v>1.2083493858000001</v>
      </c>
      <c r="H72" s="39">
        <f t="shared" si="25"/>
        <v>1.2083493858000001</v>
      </c>
      <c r="I72" s="39">
        <f t="shared" si="25"/>
        <v>1.3220374883999999</v>
      </c>
      <c r="J72" s="39">
        <f t="shared" si="25"/>
        <v>1.2083493858000001</v>
      </c>
      <c r="K72" s="39"/>
      <c r="L72" s="39">
        <f t="shared" ref="L72" si="26">L71*0.423893</f>
        <v>1.2083493858000001</v>
      </c>
      <c r="M72" s="39"/>
      <c r="N72" s="89">
        <f t="shared" si="22"/>
        <v>1.1275805873891711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0.53969999999999996</v>
      </c>
      <c r="E73" s="43">
        <f t="shared" si="27"/>
        <v>0.87849999999999995</v>
      </c>
      <c r="F73" s="43">
        <f t="shared" ref="F73:H73" si="29">SUM(F74:F76)</f>
        <v>0</v>
      </c>
      <c r="G73" s="43">
        <f t="shared" si="29"/>
        <v>0.87849999999999995</v>
      </c>
      <c r="H73" s="43">
        <f t="shared" si="29"/>
        <v>0.87849999999999995</v>
      </c>
      <c r="I73" s="43">
        <f t="shared" si="27"/>
        <v>0.95100000000000007</v>
      </c>
      <c r="J73" s="43">
        <f t="shared" si="27"/>
        <v>0.87849999999999995</v>
      </c>
      <c r="K73" s="43"/>
      <c r="L73" s="43">
        <f t="shared" ref="L73" si="30">SUM(L74:L76)</f>
        <v>0.87849999999999995</v>
      </c>
      <c r="M73" s="43"/>
      <c r="N73" s="75">
        <f t="shared" si="22"/>
        <v>0.7950460102721294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0.48209999999999997</v>
      </c>
      <c r="E74" s="34">
        <v>0.78469999999999995</v>
      </c>
      <c r="F74" s="34">
        <v>0</v>
      </c>
      <c r="G74" s="34">
        <v>0.78469999999999995</v>
      </c>
      <c r="H74" s="34">
        <v>0.78469999999999995</v>
      </c>
      <c r="I74" s="34">
        <v>0.85350000000000004</v>
      </c>
      <c r="J74" s="34">
        <v>0.78469999999999995</v>
      </c>
      <c r="K74" s="34">
        <v>0</v>
      </c>
      <c r="L74" s="34">
        <v>0.78469999999999995</v>
      </c>
      <c r="M74" s="39"/>
      <c r="N74" s="89">
        <f t="shared" si="22"/>
        <v>0.71035660592461813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5.11E-2</v>
      </c>
      <c r="E75" s="34">
        <v>8.3199999999999996E-2</v>
      </c>
      <c r="F75" s="34">
        <v>0</v>
      </c>
      <c r="G75" s="34">
        <v>8.3199999999999996E-2</v>
      </c>
      <c r="H75" s="34">
        <v>8.3199999999999996E-2</v>
      </c>
      <c r="I75" s="34">
        <v>8.6499999999999994E-2</v>
      </c>
      <c r="J75" s="34">
        <v>8.3199999999999996E-2</v>
      </c>
      <c r="K75" s="34">
        <v>0</v>
      </c>
      <c r="L75" s="34">
        <v>8.3199999999999996E-2</v>
      </c>
      <c r="M75" s="39"/>
      <c r="N75" s="89">
        <f t="shared" si="22"/>
        <v>7.5122179948168361E-2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6.4999999999999997E-3</v>
      </c>
      <c r="E76" s="34">
        <v>1.06E-2</v>
      </c>
      <c r="F76" s="34">
        <v>0</v>
      </c>
      <c r="G76" s="34">
        <v>1.06E-2</v>
      </c>
      <c r="H76" s="34">
        <v>1.06E-2</v>
      </c>
      <c r="I76" s="34">
        <v>1.0999999999999999E-2</v>
      </c>
      <c r="J76" s="34">
        <v>1.06E-2</v>
      </c>
      <c r="K76" s="34">
        <v>0</v>
      </c>
      <c r="L76" s="34">
        <v>1.06E-2</v>
      </c>
      <c r="M76" s="39"/>
      <c r="N76" s="89">
        <f t="shared" si="22"/>
        <v>9.5672243993429607E-3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0.18360000000000001</v>
      </c>
      <c r="E77" s="34">
        <v>0.26350000000000001</v>
      </c>
      <c r="F77" s="34">
        <v>0</v>
      </c>
      <c r="G77" s="34">
        <v>0.26350000000000001</v>
      </c>
      <c r="H77" s="34">
        <v>0.26350000000000001</v>
      </c>
      <c r="I77" s="34">
        <v>0.28760000000000002</v>
      </c>
      <c r="J77" s="34">
        <v>0.26350000000000001</v>
      </c>
      <c r="K77" s="34">
        <v>0</v>
      </c>
      <c r="L77" s="34">
        <v>0.26350000000000001</v>
      </c>
      <c r="M77" s="39"/>
      <c r="N77" s="89">
        <f t="shared" si="22"/>
        <v>0.24415408599145849</v>
      </c>
    </row>
    <row r="78" spans="1:14" x14ac:dyDescent="0.3">
      <c r="A78" s="595"/>
      <c r="B78" t="s">
        <v>117</v>
      </c>
      <c r="C78" s="34">
        <v>0</v>
      </c>
      <c r="D78" s="34">
        <v>6.1600000000000002E-2</v>
      </c>
      <c r="E78" s="34">
        <v>8.5400000000000004E-2</v>
      </c>
      <c r="F78" s="34">
        <v>0</v>
      </c>
      <c r="G78" s="34">
        <v>8.5400000000000004E-2</v>
      </c>
      <c r="H78" s="34">
        <v>8.5400000000000004E-2</v>
      </c>
      <c r="I78" s="34">
        <v>9.3399999999999997E-2</v>
      </c>
      <c r="J78" s="34">
        <v>8.5400000000000004E-2</v>
      </c>
      <c r="K78" s="34">
        <v>0</v>
      </c>
      <c r="L78" s="34">
        <v>8.5400000000000004E-2</v>
      </c>
      <c r="M78" s="39"/>
      <c r="N78" s="89">
        <f t="shared" si="22"/>
        <v>7.9676706907947176E-2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0.44789999999999996</v>
      </c>
      <c r="E79" s="354">
        <f t="shared" ref="E79:J79" si="31">SUM(E80:E82)</f>
        <v>0.53710000000000002</v>
      </c>
      <c r="F79" s="354">
        <f t="shared" si="31"/>
        <v>0</v>
      </c>
      <c r="G79" s="354">
        <f t="shared" si="31"/>
        <v>0.53710000000000002</v>
      </c>
      <c r="H79" s="354">
        <f t="shared" si="31"/>
        <v>0.53710000000000002</v>
      </c>
      <c r="I79" s="354">
        <f t="shared" si="31"/>
        <v>1.1981999999999999</v>
      </c>
      <c r="J79" s="354">
        <f t="shared" si="31"/>
        <v>0.53710000000000002</v>
      </c>
      <c r="K79" s="354"/>
      <c r="L79" s="354">
        <f t="shared" ref="L79" si="32">SUM(L80:L82)</f>
        <v>0.53710000000000002</v>
      </c>
      <c r="M79" s="354"/>
      <c r="N79" s="352">
        <f t="shared" si="22"/>
        <v>0.54586514047686596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0.21099999999999999</v>
      </c>
      <c r="E80" s="34">
        <v>0.30020000000000002</v>
      </c>
      <c r="F80" s="34">
        <v>0</v>
      </c>
      <c r="G80" s="34">
        <v>0.30020000000000002</v>
      </c>
      <c r="H80" s="34">
        <v>0.30020000000000002</v>
      </c>
      <c r="I80" s="34">
        <v>0.32779999999999998</v>
      </c>
      <c r="J80" s="34">
        <v>0.30020000000000002</v>
      </c>
      <c r="K80" s="34">
        <v>0</v>
      </c>
      <c r="L80" s="34">
        <v>0.30020000000000002</v>
      </c>
      <c r="M80" s="39"/>
      <c r="N80" s="89">
        <f t="shared" si="22"/>
        <v>0.27863557642433323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0.2369</v>
      </c>
      <c r="E81" s="34">
        <v>0.2369</v>
      </c>
      <c r="F81" s="34">
        <v>0</v>
      </c>
      <c r="G81" s="34">
        <v>0.2369</v>
      </c>
      <c r="H81" s="34">
        <v>0.2369</v>
      </c>
      <c r="I81" s="34">
        <v>0.2369</v>
      </c>
      <c r="J81" s="34">
        <v>0.2369</v>
      </c>
      <c r="K81" s="34">
        <v>0</v>
      </c>
      <c r="L81" s="34">
        <v>0.2369</v>
      </c>
      <c r="M81" s="39"/>
      <c r="N81" s="89">
        <f t="shared" si="22"/>
        <v>0.2369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3.0329564052532725E-2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3.0329564052532725E-2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0.27150000000000002</v>
      </c>
      <c r="E84" s="354">
        <f t="shared" ref="E84:L84" si="33">SUM(E85:E86)</f>
        <v>0.496</v>
      </c>
      <c r="F84" s="354">
        <f t="shared" si="33"/>
        <v>0</v>
      </c>
      <c r="G84" s="354">
        <f t="shared" si="33"/>
        <v>0.77670000000000006</v>
      </c>
      <c r="H84" s="354">
        <f t="shared" si="33"/>
        <v>0.95420000000000005</v>
      </c>
      <c r="I84" s="354">
        <f t="shared" si="33"/>
        <v>1.3132000000000001</v>
      </c>
      <c r="J84" s="354">
        <f t="shared" si="33"/>
        <v>1.0960000000000001</v>
      </c>
      <c r="K84" s="354"/>
      <c r="L84" s="354">
        <f t="shared" si="33"/>
        <v>1.7253000000000001</v>
      </c>
      <c r="M84" s="354"/>
      <c r="N84" s="352">
        <f t="shared" si="22"/>
        <v>0.72021067893671664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0.25950000000000001</v>
      </c>
      <c r="E85" s="34">
        <v>0.47399999999999998</v>
      </c>
      <c r="F85" s="34">
        <v>0</v>
      </c>
      <c r="G85" s="34">
        <v>0.74250000000000005</v>
      </c>
      <c r="H85" s="34">
        <v>0.91220000000000001</v>
      </c>
      <c r="I85" s="34">
        <v>1.2350000000000001</v>
      </c>
      <c r="J85" s="34">
        <v>1.0476000000000001</v>
      </c>
      <c r="K85" s="34">
        <v>0</v>
      </c>
      <c r="L85" s="34">
        <v>1.6491</v>
      </c>
      <c r="M85" s="39"/>
      <c r="N85" s="89">
        <f t="shared" si="22"/>
        <v>0.68743082916698006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1.2E-2</v>
      </c>
      <c r="E86" s="34">
        <v>2.1999999999999999E-2</v>
      </c>
      <c r="F86" s="34">
        <v>0</v>
      </c>
      <c r="G86" s="34">
        <v>3.4200000000000001E-2</v>
      </c>
      <c r="H86" s="34">
        <v>4.2000000000000003E-2</v>
      </c>
      <c r="I86" s="34">
        <v>7.8200000000000006E-2</v>
      </c>
      <c r="J86" s="34">
        <v>4.8399999999999999E-2</v>
      </c>
      <c r="K86" s="34">
        <v>0</v>
      </c>
      <c r="L86" s="34">
        <v>7.6200000000000004E-2</v>
      </c>
      <c r="M86" s="39"/>
      <c r="N86" s="89">
        <f t="shared" si="22"/>
        <v>3.2779849769736615E-2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0.43130000000000002</v>
      </c>
      <c r="E87" s="354">
        <f t="shared" ref="E87:L87" si="34">SUM(E88:E91)</f>
        <v>0.82379999999999998</v>
      </c>
      <c r="F87" s="354">
        <f t="shared" si="34"/>
        <v>0</v>
      </c>
      <c r="G87" s="354">
        <f t="shared" si="34"/>
        <v>1.2161999999999999</v>
      </c>
      <c r="H87" s="354">
        <f t="shared" si="34"/>
        <v>1.0238</v>
      </c>
      <c r="I87" s="354">
        <f t="shared" si="34"/>
        <v>1.8155000000000001</v>
      </c>
      <c r="J87" s="354">
        <f t="shared" si="34"/>
        <v>1.8851999999999998</v>
      </c>
      <c r="K87" s="354"/>
      <c r="L87" s="354">
        <f t="shared" si="34"/>
        <v>3.1578999999999997</v>
      </c>
      <c r="M87" s="354"/>
      <c r="N87" s="352">
        <f t="shared" si="22"/>
        <v>1.180866309037643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0.21820000000000001</v>
      </c>
      <c r="E88" s="34">
        <v>0.41670000000000001</v>
      </c>
      <c r="F88" s="34">
        <v>0</v>
      </c>
      <c r="G88" s="34">
        <v>0.61519999999999997</v>
      </c>
      <c r="H88" s="34">
        <v>0.51790000000000003</v>
      </c>
      <c r="I88" s="34">
        <v>0.91839999999999999</v>
      </c>
      <c r="J88" s="34">
        <v>0.9536</v>
      </c>
      <c r="K88" s="34">
        <v>0</v>
      </c>
      <c r="L88" s="34">
        <v>1.5973999999999999</v>
      </c>
      <c r="M88" s="39"/>
      <c r="N88" s="89">
        <f t="shared" si="22"/>
        <v>0.59733591503539396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0.1118</v>
      </c>
      <c r="E89" s="34">
        <v>0.2135</v>
      </c>
      <c r="F89" s="34">
        <v>0</v>
      </c>
      <c r="G89" s="34">
        <v>0.31519999999999998</v>
      </c>
      <c r="H89" s="34">
        <v>0.26529999999999998</v>
      </c>
      <c r="I89" s="34">
        <v>0.47049999999999997</v>
      </c>
      <c r="J89" s="34">
        <v>0.48849999999999999</v>
      </c>
      <c r="K89" s="34">
        <v>0</v>
      </c>
      <c r="L89" s="34">
        <v>0.81840000000000002</v>
      </c>
      <c r="M89" s="39"/>
      <c r="N89" s="89">
        <f t="shared" si="22"/>
        <v>0.30603186349011369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6.7000000000000004E-2</v>
      </c>
      <c r="E90" s="34">
        <v>0.128</v>
      </c>
      <c r="F90" s="34">
        <v>0</v>
      </c>
      <c r="G90" s="34">
        <v>0.189</v>
      </c>
      <c r="H90" s="34">
        <v>0.15909999999999999</v>
      </c>
      <c r="I90" s="34">
        <v>0.28210000000000002</v>
      </c>
      <c r="J90" s="34">
        <v>0.29299999999999998</v>
      </c>
      <c r="K90" s="34">
        <v>0</v>
      </c>
      <c r="L90" s="34">
        <v>0.49070000000000003</v>
      </c>
      <c r="M90" s="39"/>
      <c r="N90" s="89">
        <f t="shared" si="22"/>
        <v>0.18349741911311759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3.4299999999999997E-2</v>
      </c>
      <c r="E91" s="34">
        <v>6.5600000000000006E-2</v>
      </c>
      <c r="F91" s="34">
        <v>0</v>
      </c>
      <c r="G91" s="34">
        <v>9.6799999999999997E-2</v>
      </c>
      <c r="H91" s="34">
        <v>8.1500000000000003E-2</v>
      </c>
      <c r="I91" s="34">
        <v>0.14449999999999999</v>
      </c>
      <c r="J91" s="34">
        <v>0.15010000000000001</v>
      </c>
      <c r="K91" s="34">
        <v>0</v>
      </c>
      <c r="L91" s="34">
        <v>0.25140000000000001</v>
      </c>
      <c r="M91" s="39"/>
      <c r="N91" s="89">
        <f t="shared" si="22"/>
        <v>9.4001111399017651E-2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0.63342801674301963</v>
      </c>
      <c r="E92" s="354">
        <f t="shared" si="35"/>
        <v>0.81847677580723455</v>
      </c>
      <c r="F92" s="354">
        <f t="shared" si="35"/>
        <v>0</v>
      </c>
      <c r="G92" s="354">
        <f t="shared" si="35"/>
        <v>0.90700534204723438</v>
      </c>
      <c r="H92" s="354">
        <f t="shared" si="35"/>
        <v>0.99404691964723435</v>
      </c>
      <c r="I92" s="354">
        <f t="shared" si="35"/>
        <v>1.2536817802232114</v>
      </c>
      <c r="J92" s="354">
        <f t="shared" si="35"/>
        <v>1.1457987040312343</v>
      </c>
      <c r="K92" s="354"/>
      <c r="L92" s="354">
        <f>SUM(L95,L97)</f>
        <v>1.5381506947192345</v>
      </c>
      <c r="M92" s="354"/>
      <c r="N92" s="352">
        <f t="shared" si="22"/>
        <v>0.91427230963904038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-0.61609999999999998</v>
      </c>
      <c r="F93" s="507">
        <v>0</v>
      </c>
      <c r="G93" s="507">
        <v>-1.6124000000000001</v>
      </c>
      <c r="H93" s="507">
        <v>-0.8478</v>
      </c>
      <c r="I93" s="507">
        <v>0</v>
      </c>
      <c r="J93" s="507">
        <v>-1.7246999999999999</v>
      </c>
      <c r="K93" s="507">
        <v>0</v>
      </c>
      <c r="L93" s="507">
        <v>-0.60219999999999996</v>
      </c>
      <c r="M93" s="268"/>
      <c r="N93" s="357">
        <f t="shared" si="22"/>
        <v>-0.77979241933937682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7.4461374047</v>
      </c>
      <c r="E94" s="360">
        <f t="shared" si="36"/>
        <v>9.6214413858000007</v>
      </c>
      <c r="F94" s="360">
        <f t="shared" si="36"/>
        <v>0</v>
      </c>
      <c r="G94" s="360">
        <f t="shared" si="36"/>
        <v>10.662121385799999</v>
      </c>
      <c r="H94" s="360">
        <f t="shared" si="36"/>
        <v>11.6853213858</v>
      </c>
      <c r="I94" s="360">
        <f t="shared" si="36"/>
        <v>14.737407488400001</v>
      </c>
      <c r="J94" s="360">
        <f t="shared" si="36"/>
        <v>13.469209385799997</v>
      </c>
      <c r="K94" s="360">
        <f t="shared" si="36"/>
        <v>0</v>
      </c>
      <c r="L94" s="360">
        <f t="shared" si="36"/>
        <v>18.081425385799999</v>
      </c>
      <c r="M94" s="361"/>
      <c r="N94" s="455">
        <f t="shared" si="22"/>
        <v>10.747546781857341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0.15512538055211511</v>
      </c>
      <c r="E95" s="354">
        <f t="shared" si="37"/>
        <v>0.20044348839037143</v>
      </c>
      <c r="F95" s="354">
        <f t="shared" si="37"/>
        <v>0</v>
      </c>
      <c r="G95" s="354">
        <f t="shared" si="37"/>
        <v>0.22212397483037138</v>
      </c>
      <c r="H95" s="354">
        <f t="shared" si="37"/>
        <v>0.2434403004303714</v>
      </c>
      <c r="I95" s="354">
        <f t="shared" si="37"/>
        <v>0.30702441020583721</v>
      </c>
      <c r="J95" s="354">
        <f t="shared" si="37"/>
        <v>0.28060403913437137</v>
      </c>
      <c r="K95" s="354"/>
      <c r="L95" s="354">
        <f>SUM(L96:L96)</f>
        <v>0.37669033506237143</v>
      </c>
      <c r="M95" s="354"/>
      <c r="N95" s="352">
        <f t="shared" si="22"/>
        <v>0.22390364210643404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0.15512538055211511</v>
      </c>
      <c r="E96" s="246">
        <f t="shared" si="38"/>
        <v>0.20044348839037143</v>
      </c>
      <c r="F96" s="246">
        <f t="shared" si="38"/>
        <v>0</v>
      </c>
      <c r="G96" s="246">
        <f t="shared" si="38"/>
        <v>0.22212397483037138</v>
      </c>
      <c r="H96" s="246">
        <f t="shared" si="38"/>
        <v>0.2434403004303714</v>
      </c>
      <c r="I96" s="246">
        <f t="shared" si="38"/>
        <v>0.30702441020583721</v>
      </c>
      <c r="J96" s="246">
        <f t="shared" si="38"/>
        <v>0.28060403913437137</v>
      </c>
      <c r="K96" s="34"/>
      <c r="L96" s="246">
        <f t="shared" si="38"/>
        <v>0.37669033506237143</v>
      </c>
      <c r="M96" s="39"/>
      <c r="N96" s="246">
        <f t="shared" si="22"/>
        <v>0.22390364210643404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0.47830263619090452</v>
      </c>
      <c r="E97" s="354">
        <f t="shared" si="39"/>
        <v>0.61803328741686314</v>
      </c>
      <c r="F97" s="354">
        <f t="shared" si="39"/>
        <v>0</v>
      </c>
      <c r="G97" s="354">
        <f t="shared" si="39"/>
        <v>0.68488136721686299</v>
      </c>
      <c r="H97" s="354">
        <f t="shared" si="39"/>
        <v>0.750606619216863</v>
      </c>
      <c r="I97" s="354">
        <f t="shared" si="39"/>
        <v>0.94665737001737416</v>
      </c>
      <c r="J97" s="354">
        <f t="shared" si="39"/>
        <v>0.86519466489686292</v>
      </c>
      <c r="K97" s="354"/>
      <c r="L97" s="354">
        <f t="shared" si="39"/>
        <v>1.1614603596568631</v>
      </c>
      <c r="M97" s="354"/>
      <c r="N97" s="352">
        <f t="shared" si="22"/>
        <v>0.69036866753260639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0.15512538055211511</v>
      </c>
      <c r="E98" s="39">
        <f t="shared" si="40"/>
        <v>0.20044348839037143</v>
      </c>
      <c r="F98" s="39">
        <f t="shared" si="40"/>
        <v>0</v>
      </c>
      <c r="G98" s="39">
        <f t="shared" si="40"/>
        <v>0.22212397483037138</v>
      </c>
      <c r="H98" s="39">
        <f t="shared" si="40"/>
        <v>0.2434403004303714</v>
      </c>
      <c r="I98" s="39">
        <f t="shared" si="40"/>
        <v>0.30702441020583721</v>
      </c>
      <c r="J98" s="39">
        <f t="shared" si="40"/>
        <v>0.28060403913437137</v>
      </c>
      <c r="K98" s="39"/>
      <c r="L98" s="39">
        <f t="shared" si="40"/>
        <v>0.37669033506237143</v>
      </c>
      <c r="M98" s="39"/>
      <c r="N98" s="246">
        <f t="shared" si="22"/>
        <v>0.22390364210643404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0.32317725563878941</v>
      </c>
      <c r="E99" s="246">
        <f t="shared" si="41"/>
        <v>0.41758979902649168</v>
      </c>
      <c r="F99" s="246">
        <f t="shared" si="41"/>
        <v>0</v>
      </c>
      <c r="G99" s="246">
        <f t="shared" si="41"/>
        <v>0.46275739238649161</v>
      </c>
      <c r="H99" s="246">
        <f t="shared" si="41"/>
        <v>0.50716631878649165</v>
      </c>
      <c r="I99" s="246">
        <f t="shared" si="41"/>
        <v>0.63963295981153689</v>
      </c>
      <c r="J99" s="246">
        <f t="shared" si="41"/>
        <v>0.58459062576249154</v>
      </c>
      <c r="K99" s="34"/>
      <c r="L99" s="246">
        <f t="shared" si="41"/>
        <v>0.78477002459449163</v>
      </c>
      <c r="M99" s="39"/>
      <c r="N99" s="246">
        <f t="shared" si="22"/>
        <v>0.46646502542617235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3.7999999999999999E-2</v>
      </c>
      <c r="E100" s="509">
        <v>3.7999999999999999E-2</v>
      </c>
      <c r="F100" s="509">
        <v>0</v>
      </c>
      <c r="G100" s="509">
        <v>3.7999999999999999E-2</v>
      </c>
      <c r="H100" s="509">
        <v>3.7999999999999999E-2</v>
      </c>
      <c r="I100" s="509">
        <v>3.7999999999999999E-2</v>
      </c>
      <c r="J100" s="509">
        <v>3.7999999999999999E-2</v>
      </c>
      <c r="K100" s="509">
        <v>0</v>
      </c>
      <c r="L100" s="509">
        <v>3.7999999999999999E-2</v>
      </c>
      <c r="M100" s="367"/>
      <c r="N100" s="368">
        <f t="shared" si="22"/>
        <v>3.8000000000000006E-2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8.11756542144302</v>
      </c>
      <c r="E101" s="340">
        <f t="shared" ref="E101:L101" si="42">SUM(E92,E94,E100)</f>
        <v>10.477918161607235</v>
      </c>
      <c r="F101" s="340">
        <f t="shared" si="42"/>
        <v>0</v>
      </c>
      <c r="G101" s="340">
        <f t="shared" si="42"/>
        <v>11.607126727847234</v>
      </c>
      <c r="H101" s="340">
        <f t="shared" si="42"/>
        <v>12.717368305447234</v>
      </c>
      <c r="I101" s="340">
        <f t="shared" si="42"/>
        <v>16.02908926862321</v>
      </c>
      <c r="J101" s="340">
        <f t="shared" si="42"/>
        <v>14.653008089831232</v>
      </c>
      <c r="K101" s="340">
        <f t="shared" si="42"/>
        <v>0</v>
      </c>
      <c r="L101" s="340">
        <f t="shared" si="42"/>
        <v>19.657576080519235</v>
      </c>
      <c r="M101" s="356"/>
      <c r="N101" s="467">
        <f t="shared" si="22"/>
        <v>11.699819091496384</v>
      </c>
      <c r="O101" s="335" t="s">
        <v>442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0.31449357823913621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31</v>
      </c>
      <c r="E107" s="1">
        <v>114</v>
      </c>
      <c r="F107" s="1">
        <v>2</v>
      </c>
      <c r="G107" s="1">
        <v>61</v>
      </c>
      <c r="H107" s="1">
        <v>0</v>
      </c>
      <c r="I107" s="1">
        <v>7</v>
      </c>
      <c r="J107" s="1">
        <v>82</v>
      </c>
      <c r="K107" s="1">
        <v>14</v>
      </c>
      <c r="L107" s="1">
        <v>41</v>
      </c>
      <c r="N107" s="1">
        <f>SUM(C107:L107)</f>
        <v>352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269204.7</v>
      </c>
      <c r="E109" s="505">
        <v>686553.5</v>
      </c>
      <c r="F109" s="505">
        <v>10024.76</v>
      </c>
      <c r="G109" s="505">
        <v>324593.5</v>
      </c>
      <c r="H109" s="504">
        <v>0</v>
      </c>
      <c r="I109" s="503">
        <v>33786.14</v>
      </c>
      <c r="J109" s="505">
        <v>432878.88</v>
      </c>
      <c r="K109" s="505">
        <v>90726.14</v>
      </c>
      <c r="L109" s="505">
        <v>210091.16</v>
      </c>
      <c r="M109" s="342"/>
      <c r="N109" s="344">
        <f>SUM(C109:L109)</f>
        <v>2057858.7799999998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2.6188159999999998</v>
      </c>
      <c r="E111" s="354">
        <f t="shared" si="43"/>
        <v>3.1197000000000004</v>
      </c>
      <c r="F111" s="354">
        <f t="shared" si="43"/>
        <v>4.3206959999999999</v>
      </c>
      <c r="G111" s="354">
        <f t="shared" si="43"/>
        <v>4.5491839999999995</v>
      </c>
      <c r="H111" s="354"/>
      <c r="I111" s="354">
        <f t="shared" si="43"/>
        <v>5.3443959999999997</v>
      </c>
      <c r="J111" s="354">
        <f>SUM(J112:J117)</f>
        <v>6.414676</v>
      </c>
      <c r="K111" s="354">
        <f t="shared" si="43"/>
        <v>6.989268</v>
      </c>
      <c r="L111" s="354">
        <f t="shared" si="43"/>
        <v>8.5340640000000008</v>
      </c>
      <c r="M111" s="351"/>
      <c r="N111" s="352">
        <f>(C111*$C$109+D111*$D$109+E111*$E$109+F111*$F$109+G111*$G$109+H111*$H$109+I111*$I$109+J111*$J$109+K111*$K$109+L111*$L$109)/$N$109</f>
        <v>4.738504462865154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1.9679</v>
      </c>
      <c r="E112" s="34">
        <v>2.2675000000000001</v>
      </c>
      <c r="F112" s="34">
        <v>3.2399</v>
      </c>
      <c r="G112" s="34">
        <v>3.4070999999999998</v>
      </c>
      <c r="H112" s="34">
        <v>0</v>
      </c>
      <c r="I112" s="34">
        <v>2.8565999999999998</v>
      </c>
      <c r="J112" s="34">
        <v>4.7443999999999997</v>
      </c>
      <c r="K112" s="34">
        <v>5.2066999999999997</v>
      </c>
      <c r="L112" s="34">
        <v>5.9916</v>
      </c>
      <c r="M112" s="34"/>
      <c r="N112" s="89">
        <f t="shared" ref="N112:N149" si="44">(C112*$C$109+D112*$D$109+E112*$E$109+F112*$F$109+G112*$G$109+H112*$H$109+I112*$I$109+J112*$J$109+K112*$K$109+L112*$L$109)/$N$109</f>
        <v>3.4532786342821842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7.8715999999999994E-2</v>
      </c>
      <c r="E113" s="39">
        <f t="shared" si="45"/>
        <v>9.0700000000000003E-2</v>
      </c>
      <c r="F113" s="39">
        <f t="shared" si="45"/>
        <v>0.12959599999999999</v>
      </c>
      <c r="G113" s="39">
        <f t="shared" si="45"/>
        <v>0.13628399999999999</v>
      </c>
      <c r="H113" s="39"/>
      <c r="I113" s="39">
        <f>I112*0.06</f>
        <v>0.17139599999999999</v>
      </c>
      <c r="J113" s="39">
        <f t="shared" si="45"/>
        <v>0.189776</v>
      </c>
      <c r="K113" s="39">
        <f t="shared" si="45"/>
        <v>0.20826799999999998</v>
      </c>
      <c r="L113" s="39">
        <f t="shared" si="45"/>
        <v>0.23966400000000002</v>
      </c>
      <c r="M113" s="34"/>
      <c r="N113" s="89">
        <f t="shared" si="44"/>
        <v>0.13906914450380312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9.8400000000000001E-2</v>
      </c>
      <c r="E114" s="34">
        <v>8.6499999999999994E-2</v>
      </c>
      <c r="F114" s="34">
        <v>0</v>
      </c>
      <c r="G114" s="34">
        <v>4.48E-2</v>
      </c>
      <c r="H114" s="34">
        <v>0</v>
      </c>
      <c r="I114" s="34">
        <v>0.14280000000000001</v>
      </c>
      <c r="J114" s="34">
        <v>0.1016</v>
      </c>
      <c r="K114" s="34">
        <v>0.26029999999999998</v>
      </c>
      <c r="L114" s="34">
        <v>0.13880000000000001</v>
      </c>
      <c r="M114" s="34"/>
      <c r="N114" s="89">
        <f t="shared" si="44"/>
        <v>9.8160395282323509E-2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0.31705390213802725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0.2641</v>
      </c>
      <c r="E116" s="34">
        <v>0.4022</v>
      </c>
      <c r="F116" s="34">
        <v>0.62219999999999998</v>
      </c>
      <c r="G116" s="34">
        <v>0.64300000000000002</v>
      </c>
      <c r="H116" s="34">
        <v>0</v>
      </c>
      <c r="I116" s="34">
        <v>1.4236</v>
      </c>
      <c r="J116" s="34">
        <v>1.0012000000000001</v>
      </c>
      <c r="K116" s="34">
        <v>0.93630000000000002</v>
      </c>
      <c r="L116" s="34">
        <v>1.7181</v>
      </c>
      <c r="M116" s="34"/>
      <c r="N116" s="89">
        <f t="shared" si="44"/>
        <v>0.72384976561899939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7.0926210398169313E-3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3.7257631224000001</v>
      </c>
      <c r="E118" s="354">
        <f t="shared" si="46"/>
        <v>5.3141709726000013</v>
      </c>
      <c r="F118" s="354">
        <f t="shared" si="46"/>
        <v>5.3141709726000013</v>
      </c>
      <c r="G118" s="354">
        <f t="shared" si="46"/>
        <v>5.3141709726000013</v>
      </c>
      <c r="H118" s="354"/>
      <c r="I118" s="354">
        <f>SUM(I119:I121,I125:I126)</f>
        <v>5.8030134109999993</v>
      </c>
      <c r="J118" s="354">
        <f>SUM(J119:J121,J125:J126)</f>
        <v>5.3141709726000013</v>
      </c>
      <c r="K118" s="354">
        <f>SUM(K119:K121,K125:K126)</f>
        <v>5.3141709726000013</v>
      </c>
      <c r="L118" s="354">
        <f>SUM(L119:L121,L125:L126)</f>
        <v>5.3141709726000013</v>
      </c>
      <c r="M118" s="351"/>
      <c r="N118" s="352">
        <f t="shared" si="44"/>
        <v>5.1144047088872844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2.0568</v>
      </c>
      <c r="E119" s="34">
        <v>2.8582000000000001</v>
      </c>
      <c r="F119" s="34">
        <v>2.8582000000000001</v>
      </c>
      <c r="G119" s="34">
        <v>2.8582000000000001</v>
      </c>
      <c r="H119" s="34">
        <v>0</v>
      </c>
      <c r="I119" s="34">
        <v>3.1269999999999998</v>
      </c>
      <c r="J119" s="34">
        <v>2.8582000000000001</v>
      </c>
      <c r="K119" s="34">
        <v>2.8582000000000001</v>
      </c>
      <c r="L119" s="34">
        <v>2.8582000000000001</v>
      </c>
      <c r="M119" s="39"/>
      <c r="N119" s="89">
        <f t="shared" si="44"/>
        <v>2.757775746325994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0.87186312240000008</v>
      </c>
      <c r="E120" s="39">
        <f t="shared" ref="E120:L120" si="47">E119*0.423893</f>
        <v>1.2115709726000001</v>
      </c>
      <c r="F120" s="39">
        <f t="shared" si="47"/>
        <v>1.2115709726000001</v>
      </c>
      <c r="G120" s="39">
        <f t="shared" si="47"/>
        <v>1.2115709726000001</v>
      </c>
      <c r="H120" s="39"/>
      <c r="I120" s="39">
        <f t="shared" si="47"/>
        <v>1.325513411</v>
      </c>
      <c r="J120" s="39">
        <f t="shared" si="47"/>
        <v>1.2115709726000001</v>
      </c>
      <c r="K120" s="39">
        <f t="shared" si="47"/>
        <v>1.2115709726000001</v>
      </c>
      <c r="L120" s="39">
        <f t="shared" si="47"/>
        <v>1.2115709726000001</v>
      </c>
      <c r="M120" s="39"/>
      <c r="N120" s="89">
        <f t="shared" si="44"/>
        <v>1.1690018344373652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0.55120000000000002</v>
      </c>
      <c r="E121" s="43">
        <f t="shared" si="48"/>
        <v>0.89370000000000005</v>
      </c>
      <c r="F121" s="43">
        <f t="shared" si="48"/>
        <v>0.89370000000000005</v>
      </c>
      <c r="G121" s="43">
        <f t="shared" si="48"/>
        <v>0.89370000000000005</v>
      </c>
      <c r="H121" s="43"/>
      <c r="I121" s="43">
        <f>SUM(I122:I124)</f>
        <v>0.96739999999999993</v>
      </c>
      <c r="J121" s="43">
        <f t="shared" ref="J121:L121" si="50">SUM(J122:J124)</f>
        <v>0.89370000000000005</v>
      </c>
      <c r="K121" s="43">
        <f t="shared" si="50"/>
        <v>0.89370000000000005</v>
      </c>
      <c r="L121" s="43">
        <f t="shared" si="50"/>
        <v>0.89370000000000005</v>
      </c>
      <c r="M121" s="43"/>
      <c r="N121" s="75">
        <f t="shared" si="44"/>
        <v>0.85010489420172941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0.4924</v>
      </c>
      <c r="E122" s="34">
        <v>0.79820000000000002</v>
      </c>
      <c r="F122" s="34">
        <v>0.79820000000000002</v>
      </c>
      <c r="G122" s="34">
        <v>0.79820000000000002</v>
      </c>
      <c r="H122" s="34">
        <v>0</v>
      </c>
      <c r="I122" s="34">
        <v>0.86819999999999997</v>
      </c>
      <c r="J122" s="34">
        <v>0.79820000000000002</v>
      </c>
      <c r="K122" s="34">
        <v>0.79820000000000002</v>
      </c>
      <c r="L122" s="34">
        <v>0.79820000000000002</v>
      </c>
      <c r="M122" s="39"/>
      <c r="N122" s="89">
        <f t="shared" si="44"/>
        <v>0.75934516300287636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5.2200000000000003E-2</v>
      </c>
      <c r="E123" s="34">
        <v>8.4699999999999998E-2</v>
      </c>
      <c r="F123" s="34">
        <v>8.4699999999999998E-2</v>
      </c>
      <c r="G123" s="34">
        <v>8.4699999999999998E-2</v>
      </c>
      <c r="H123" s="34">
        <v>0</v>
      </c>
      <c r="I123" s="34">
        <v>8.7999999999999995E-2</v>
      </c>
      <c r="J123" s="34">
        <v>8.4699999999999998E-2</v>
      </c>
      <c r="K123" s="34">
        <v>8.4699999999999998E-2</v>
      </c>
      <c r="L123" s="34">
        <v>8.4699999999999998E-2</v>
      </c>
      <c r="M123" s="39"/>
      <c r="N123" s="89">
        <f t="shared" si="44"/>
        <v>8.0502599006332193E-2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6.6E-3</v>
      </c>
      <c r="E124" s="34">
        <v>1.0800000000000001E-2</v>
      </c>
      <c r="F124" s="34">
        <v>1.0800000000000001E-2</v>
      </c>
      <c r="G124" s="34">
        <v>1.0800000000000001E-2</v>
      </c>
      <c r="H124" s="34">
        <v>0</v>
      </c>
      <c r="I124" s="34">
        <v>1.12E-2</v>
      </c>
      <c r="J124" s="34">
        <v>1.0800000000000001E-2</v>
      </c>
      <c r="K124" s="34">
        <v>1.0800000000000001E-2</v>
      </c>
      <c r="L124" s="34">
        <v>1.0800000000000001E-2</v>
      </c>
      <c r="M124" s="39"/>
      <c r="N124" s="89">
        <f t="shared" si="44"/>
        <v>1.0257132192521008E-2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0.18429999999999999</v>
      </c>
      <c r="E125" s="34">
        <v>0.2651</v>
      </c>
      <c r="F125" s="34">
        <v>0.2651</v>
      </c>
      <c r="G125" s="34">
        <v>0.2651</v>
      </c>
      <c r="H125" s="34">
        <v>0</v>
      </c>
      <c r="I125" s="34">
        <v>0.28939999999999999</v>
      </c>
      <c r="J125" s="34">
        <v>0.2651</v>
      </c>
      <c r="K125" s="34">
        <v>0.2651</v>
      </c>
      <c r="L125" s="34">
        <v>0.2651</v>
      </c>
      <c r="M125" s="39"/>
      <c r="N125" s="89">
        <f t="shared" si="44"/>
        <v>0.25492887613016868</v>
      </c>
    </row>
    <row r="126" spans="1:14" x14ac:dyDescent="0.3">
      <c r="A126" s="595"/>
      <c r="B126" t="s">
        <v>117</v>
      </c>
      <c r="C126" s="34">
        <v>0</v>
      </c>
      <c r="D126" s="34">
        <v>6.1600000000000002E-2</v>
      </c>
      <c r="E126" s="34">
        <v>8.5599999999999996E-2</v>
      </c>
      <c r="F126" s="34">
        <v>8.5599999999999996E-2</v>
      </c>
      <c r="G126" s="34">
        <v>8.5599999999999996E-2</v>
      </c>
      <c r="H126" s="34">
        <v>0</v>
      </c>
      <c r="I126" s="34">
        <v>9.3700000000000006E-2</v>
      </c>
      <c r="J126" s="34">
        <v>8.5599999999999996E-2</v>
      </c>
      <c r="K126" s="34">
        <v>8.5599999999999996E-2</v>
      </c>
      <c r="L126" s="34">
        <v>8.5599999999999996E-2</v>
      </c>
      <c r="M126" s="39"/>
      <c r="N126" s="89">
        <f t="shared" si="44"/>
        <v>8.259335779202498E-2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0.43440000000000001</v>
      </c>
      <c r="E127" s="354">
        <f t="shared" ref="E127:G127" si="51">SUM(E128:E130)</f>
        <v>0.52459999999999996</v>
      </c>
      <c r="F127" s="354">
        <f t="shared" si="51"/>
        <v>0.52459999999999996</v>
      </c>
      <c r="G127" s="354">
        <f t="shared" si="51"/>
        <v>0.52459999999999996</v>
      </c>
      <c r="H127" s="354"/>
      <c r="I127" s="354">
        <f>SUM(I128:I130)</f>
        <v>1.1858</v>
      </c>
      <c r="J127" s="354">
        <f t="shared" ref="J127:L127" si="52">SUM(J128:J130)</f>
        <v>0.52459999999999996</v>
      </c>
      <c r="K127" s="354">
        <f t="shared" si="52"/>
        <v>0.52459999999999996</v>
      </c>
      <c r="L127" s="354">
        <f t="shared" si="52"/>
        <v>0.52459999999999996</v>
      </c>
      <c r="M127" s="354"/>
      <c r="N127" s="352">
        <f t="shared" si="44"/>
        <v>0.52365587876540287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0.21160000000000001</v>
      </c>
      <c r="E128" s="34">
        <v>0.30180000000000001</v>
      </c>
      <c r="F128" s="34">
        <v>0.30180000000000001</v>
      </c>
      <c r="G128" s="34">
        <v>0.30180000000000001</v>
      </c>
      <c r="H128" s="34">
        <v>0</v>
      </c>
      <c r="I128" s="34">
        <v>0.32950000000000002</v>
      </c>
      <c r="J128" s="34">
        <v>0.30180000000000001</v>
      </c>
      <c r="K128" s="34">
        <v>0.30180000000000001</v>
      </c>
      <c r="L128" s="34">
        <v>0.30180000000000001</v>
      </c>
      <c r="M128" s="39"/>
      <c r="N128" s="89">
        <f t="shared" si="44"/>
        <v>0.29045500971743071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0.2228</v>
      </c>
      <c r="E129" s="34">
        <v>0.2228</v>
      </c>
      <c r="F129" s="34">
        <v>0.2228</v>
      </c>
      <c r="G129" s="34">
        <v>0.2228</v>
      </c>
      <c r="H129" s="34">
        <v>0</v>
      </c>
      <c r="I129" s="34">
        <v>0.2228</v>
      </c>
      <c r="J129" s="34">
        <v>0.2228</v>
      </c>
      <c r="K129" s="34">
        <v>0.2228</v>
      </c>
      <c r="L129" s="34">
        <v>0.2228</v>
      </c>
      <c r="M129" s="39"/>
      <c r="N129" s="89">
        <f t="shared" si="44"/>
        <v>0.22280000000000003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1.0400869047972281E-2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1.0400869047972281E-2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0.31559999999999999</v>
      </c>
      <c r="E132" s="354">
        <f t="shared" ref="E132:L132" si="53">SUM(E133:E134)</f>
        <v>0.48409999999999997</v>
      </c>
      <c r="F132" s="354">
        <f t="shared" si="53"/>
        <v>0.67690000000000006</v>
      </c>
      <c r="G132" s="354">
        <f t="shared" si="53"/>
        <v>0.86780000000000002</v>
      </c>
      <c r="H132" s="354"/>
      <c r="I132" s="354">
        <f t="shared" si="53"/>
        <v>1.5769000000000002</v>
      </c>
      <c r="J132" s="354">
        <f t="shared" si="53"/>
        <v>1.0906</v>
      </c>
      <c r="K132" s="354">
        <f t="shared" si="53"/>
        <v>1.0201</v>
      </c>
      <c r="L132" s="354">
        <f t="shared" si="53"/>
        <v>1.9755</v>
      </c>
      <c r="M132" s="354"/>
      <c r="N132" s="352">
        <f t="shared" si="44"/>
        <v>0.84493137313436062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0.29820000000000002</v>
      </c>
      <c r="E133" s="34">
        <v>0.4577</v>
      </c>
      <c r="F133" s="34">
        <v>0.63980000000000004</v>
      </c>
      <c r="G133" s="34">
        <v>0.82040000000000002</v>
      </c>
      <c r="H133" s="34">
        <v>0</v>
      </c>
      <c r="I133" s="34">
        <v>1.4830000000000001</v>
      </c>
      <c r="J133" s="34">
        <v>1.0308999999999999</v>
      </c>
      <c r="K133" s="34">
        <v>0.96409999999999996</v>
      </c>
      <c r="L133" s="34">
        <v>1.8673999999999999</v>
      </c>
      <c r="M133" s="39"/>
      <c r="N133" s="89">
        <f t="shared" si="44"/>
        <v>0.7985852722644069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1.7399999999999999E-2</v>
      </c>
      <c r="E134" s="34">
        <v>2.64E-2</v>
      </c>
      <c r="F134" s="34">
        <v>3.7100000000000001E-2</v>
      </c>
      <c r="G134" s="34">
        <v>4.7399999999999998E-2</v>
      </c>
      <c r="H134" s="34">
        <v>0</v>
      </c>
      <c r="I134" s="34">
        <v>9.3899999999999997E-2</v>
      </c>
      <c r="J134" s="34">
        <v>5.9700000000000003E-2</v>
      </c>
      <c r="K134" s="34">
        <v>5.6000000000000001E-2</v>
      </c>
      <c r="L134" s="34">
        <v>0.1081</v>
      </c>
      <c r="M134" s="39"/>
      <c r="N134" s="89">
        <f t="shared" si="44"/>
        <v>4.634610086995377E-2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0.51039999999999996</v>
      </c>
      <c r="E135" s="354">
        <f t="shared" ref="E135:L135" si="54">SUM(E136:E139)</f>
        <v>0.80830000000000002</v>
      </c>
      <c r="F135" s="354">
        <f t="shared" si="54"/>
        <v>0.97330000000000005</v>
      </c>
      <c r="G135" s="354">
        <f t="shared" si="54"/>
        <v>1.3790999999999998</v>
      </c>
      <c r="H135" s="354"/>
      <c r="I135" s="354">
        <f t="shared" si="54"/>
        <v>2.1812</v>
      </c>
      <c r="J135" s="354">
        <f t="shared" si="54"/>
        <v>1.8564999999999998</v>
      </c>
      <c r="K135" s="354">
        <f>SUM(K136:K139)</f>
        <v>1.6285000000000001</v>
      </c>
      <c r="L135" s="354">
        <f t="shared" si="54"/>
        <v>3.6629999999999998</v>
      </c>
      <c r="M135" s="354"/>
      <c r="N135" s="352">
        <f t="shared" si="44"/>
        <v>1.4308040491709546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0.2581</v>
      </c>
      <c r="E136" s="34">
        <v>0.40870000000000001</v>
      </c>
      <c r="F136" s="34">
        <v>0.49220000000000003</v>
      </c>
      <c r="G136" s="34">
        <v>0.69740000000000002</v>
      </c>
      <c r="H136" s="34">
        <v>0</v>
      </c>
      <c r="I136" s="34">
        <v>1.103</v>
      </c>
      <c r="J136" s="34">
        <v>0.93879999999999997</v>
      </c>
      <c r="K136" s="34">
        <v>0.82350000000000001</v>
      </c>
      <c r="L136" s="34">
        <v>1.8523000000000001</v>
      </c>
      <c r="M136" s="39"/>
      <c r="N136" s="89">
        <f t="shared" si="44"/>
        <v>0.72351878257360314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0.1323</v>
      </c>
      <c r="E137" s="34">
        <v>0.20960000000000001</v>
      </c>
      <c r="F137" s="34">
        <v>0.25240000000000001</v>
      </c>
      <c r="G137" s="34">
        <v>0.35759999999999997</v>
      </c>
      <c r="H137" s="34">
        <v>0</v>
      </c>
      <c r="I137" s="34">
        <v>0.56559999999999999</v>
      </c>
      <c r="J137" s="34">
        <v>0.48139999999999999</v>
      </c>
      <c r="K137" s="34">
        <v>0.42230000000000001</v>
      </c>
      <c r="L137" s="34">
        <v>0.94989999999999997</v>
      </c>
      <c r="M137" s="39"/>
      <c r="N137" s="89">
        <f t="shared" si="44"/>
        <v>0.37101615683074229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7.9299999999999995E-2</v>
      </c>
      <c r="E138" s="34">
        <v>0.12559999999999999</v>
      </c>
      <c r="F138" s="34">
        <v>0.1512</v>
      </c>
      <c r="G138" s="34">
        <v>0.2142</v>
      </c>
      <c r="H138" s="34">
        <v>0</v>
      </c>
      <c r="I138" s="34">
        <v>0.33879999999999999</v>
      </c>
      <c r="J138" s="34">
        <v>0.28839999999999999</v>
      </c>
      <c r="K138" s="34">
        <v>0.253</v>
      </c>
      <c r="L138" s="34">
        <v>0.56899999999999995</v>
      </c>
      <c r="M138" s="39"/>
      <c r="N138" s="89">
        <f t="shared" si="44"/>
        <v>0.22227342558754204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4.07E-2</v>
      </c>
      <c r="E139" s="34">
        <v>6.4399999999999999E-2</v>
      </c>
      <c r="F139" s="34">
        <v>7.7499999999999999E-2</v>
      </c>
      <c r="G139" s="34">
        <v>0.1099</v>
      </c>
      <c r="H139" s="34">
        <v>0</v>
      </c>
      <c r="I139" s="34">
        <v>0.17380000000000001</v>
      </c>
      <c r="J139" s="34">
        <v>0.1479</v>
      </c>
      <c r="K139" s="34">
        <v>0.12970000000000001</v>
      </c>
      <c r="L139" s="34">
        <v>0.2918</v>
      </c>
      <c r="M139" s="39"/>
      <c r="N139" s="89">
        <f t="shared" si="44"/>
        <v>0.11399568417906696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0.64349510998432324</v>
      </c>
      <c r="E140" s="354">
        <f t="shared" si="55"/>
        <v>0.84368494109713699</v>
      </c>
      <c r="F140" s="354">
        <f t="shared" si="55"/>
        <v>0.886856610825137</v>
      </c>
      <c r="G140" s="354">
        <f t="shared" si="55"/>
        <v>0.94916790000913687</v>
      </c>
      <c r="H140" s="354"/>
      <c r="I140" s="354">
        <f t="shared" si="55"/>
        <v>1.3688555089749479</v>
      </c>
      <c r="J140" s="354">
        <f t="shared" si="55"/>
        <v>1.186302776265137</v>
      </c>
      <c r="K140" s="354">
        <f t="shared" si="55"/>
        <v>1.316566724121137</v>
      </c>
      <c r="L140" s="354">
        <f t="shared" si="55"/>
        <v>1.489169355849137</v>
      </c>
      <c r="M140" s="354"/>
      <c r="N140" s="352">
        <f t="shared" si="44"/>
        <v>1.0017855102803395</v>
      </c>
    </row>
    <row r="141" spans="1:16" x14ac:dyDescent="0.3">
      <c r="A141" s="345"/>
      <c r="B141" s="286" t="s">
        <v>238</v>
      </c>
      <c r="C141" s="507">
        <v>0</v>
      </c>
      <c r="D141" s="507">
        <v>-4.0500000000000001E-2</v>
      </c>
      <c r="E141" s="507">
        <v>-0.33310000000000001</v>
      </c>
      <c r="F141" s="507">
        <v>-1.3844000000000001</v>
      </c>
      <c r="G141" s="507">
        <v>-1.4771000000000001</v>
      </c>
      <c r="H141" s="507">
        <v>0</v>
      </c>
      <c r="I141" s="507">
        <v>0</v>
      </c>
      <c r="J141" s="507">
        <v>-1.2552000000000001</v>
      </c>
      <c r="K141" s="507">
        <v>0</v>
      </c>
      <c r="L141" s="507">
        <v>-2.5057</v>
      </c>
      <c r="M141" s="268"/>
      <c r="N141" s="357">
        <f t="shared" si="44"/>
        <v>-0.87600961985447823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7.5644791223999999</v>
      </c>
      <c r="E142" s="360">
        <f t="shared" si="56"/>
        <v>9.9177709726000014</v>
      </c>
      <c r="F142" s="360">
        <f t="shared" si="56"/>
        <v>10.425266972600003</v>
      </c>
      <c r="G142" s="360">
        <f t="shared" si="56"/>
        <v>11.157754972599999</v>
      </c>
      <c r="H142" s="360">
        <f t="shared" si="56"/>
        <v>0</v>
      </c>
      <c r="I142" s="360">
        <f t="shared" si="56"/>
        <v>16.091309410999997</v>
      </c>
      <c r="J142" s="360">
        <f t="shared" si="56"/>
        <v>13.945346972600001</v>
      </c>
      <c r="K142" s="360">
        <f t="shared" si="56"/>
        <v>15.4766389726</v>
      </c>
      <c r="L142" s="360">
        <f t="shared" si="56"/>
        <v>17.505634972600003</v>
      </c>
      <c r="M142" s="361"/>
      <c r="N142" s="362">
        <f t="shared" si="44"/>
        <v>11.776290852968677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0.15759079355695921</v>
      </c>
      <c r="E143" s="354">
        <f t="shared" si="57"/>
        <v>0.20661692267217585</v>
      </c>
      <c r="F143" s="354">
        <f t="shared" si="57"/>
        <v>0.21718958684017586</v>
      </c>
      <c r="G143" s="354">
        <f t="shared" si="57"/>
        <v>0.2324495093441758</v>
      </c>
      <c r="H143" s="354"/>
      <c r="I143" s="354">
        <f t="shared" si="57"/>
        <v>0.33523024895936299</v>
      </c>
      <c r="J143" s="354">
        <f t="shared" si="57"/>
        <v>0.29052341348017585</v>
      </c>
      <c r="K143" s="354">
        <f t="shared" si="57"/>
        <v>0.32242481971617581</v>
      </c>
      <c r="L143" s="354">
        <f t="shared" si="57"/>
        <v>0.36469489338417588</v>
      </c>
      <c r="M143" s="354"/>
      <c r="N143" s="352">
        <f t="shared" si="44"/>
        <v>0.2453354673398965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0.15759079355695921</v>
      </c>
      <c r="E144" s="246">
        <f t="shared" si="58"/>
        <v>0.20661692267217585</v>
      </c>
      <c r="F144" s="246">
        <f t="shared" si="58"/>
        <v>0.21718958684017586</v>
      </c>
      <c r="G144" s="246">
        <f t="shared" si="58"/>
        <v>0.2324495093441758</v>
      </c>
      <c r="H144" s="34"/>
      <c r="I144" s="246">
        <f t="shared" si="58"/>
        <v>0.33523024895936299</v>
      </c>
      <c r="J144" s="246">
        <f t="shared" si="58"/>
        <v>0.29052341348017585</v>
      </c>
      <c r="K144" s="246">
        <f t="shared" si="58"/>
        <v>0.32242481971617581</v>
      </c>
      <c r="L144" s="246">
        <f t="shared" si="58"/>
        <v>0.36469489338417588</v>
      </c>
      <c r="M144" s="39"/>
      <c r="N144" s="246">
        <f t="shared" si="44"/>
        <v>0.2453354673398965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0.48590431642736404</v>
      </c>
      <c r="E145" s="354">
        <f t="shared" ref="E145:L145" si="59">SUM(E146,E147)</f>
        <v>0.63706801842496108</v>
      </c>
      <c r="F145" s="354">
        <f t="shared" si="59"/>
        <v>0.66966702398496114</v>
      </c>
      <c r="G145" s="354">
        <f t="shared" si="59"/>
        <v>0.71671839066496101</v>
      </c>
      <c r="H145" s="354"/>
      <c r="I145" s="354">
        <f t="shared" si="59"/>
        <v>1.0336252600155849</v>
      </c>
      <c r="J145" s="354">
        <f t="shared" si="59"/>
        <v>0.89577936278496118</v>
      </c>
      <c r="K145" s="354">
        <f t="shared" si="59"/>
        <v>0.99414190440496109</v>
      </c>
      <c r="L145" s="354">
        <f t="shared" si="59"/>
        <v>1.1244744624649612</v>
      </c>
      <c r="M145" s="354"/>
      <c r="N145" s="352">
        <f t="shared" si="44"/>
        <v>0.75645004294044293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0.15759079355695921</v>
      </c>
      <c r="E146" s="39">
        <f>E144</f>
        <v>0.20661692267217585</v>
      </c>
      <c r="F146" s="39">
        <f t="shared" si="60"/>
        <v>0.21718958684017586</v>
      </c>
      <c r="G146" s="39">
        <f t="shared" si="60"/>
        <v>0.2324495093441758</v>
      </c>
      <c r="H146" s="39"/>
      <c r="I146" s="39">
        <f t="shared" si="60"/>
        <v>0.33523024895936299</v>
      </c>
      <c r="J146" s="39">
        <f t="shared" si="60"/>
        <v>0.29052341348017585</v>
      </c>
      <c r="K146" s="39">
        <f t="shared" si="60"/>
        <v>0.32242481971617581</v>
      </c>
      <c r="L146" s="39">
        <f t="shared" si="60"/>
        <v>0.36469489338417588</v>
      </c>
      <c r="M146" s="39"/>
      <c r="N146" s="39">
        <f t="shared" si="44"/>
        <v>0.2453354673398965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0.32831352287040483</v>
      </c>
      <c r="E147" s="246">
        <f t="shared" si="61"/>
        <v>0.43045109575278528</v>
      </c>
      <c r="F147" s="246">
        <f t="shared" si="61"/>
        <v>0.45247743714478533</v>
      </c>
      <c r="G147" s="246">
        <f t="shared" si="61"/>
        <v>0.48426888132078522</v>
      </c>
      <c r="H147" s="34"/>
      <c r="I147" s="246">
        <f t="shared" si="61"/>
        <v>0.69839501105622193</v>
      </c>
      <c r="J147" s="246">
        <f t="shared" si="61"/>
        <v>0.60525594930478532</v>
      </c>
      <c r="K147" s="246">
        <f t="shared" si="61"/>
        <v>0.67171708468878522</v>
      </c>
      <c r="L147" s="246">
        <f t="shared" si="61"/>
        <v>0.75977956908078537</v>
      </c>
      <c r="M147" s="39"/>
      <c r="N147" s="246">
        <f t="shared" si="44"/>
        <v>0.51111457560054652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3.9600000000000003E-2</v>
      </c>
      <c r="E148" s="509">
        <v>3.9600000000000003E-2</v>
      </c>
      <c r="F148" s="509">
        <v>3.9600000000000003E-2</v>
      </c>
      <c r="G148" s="509">
        <v>3.9600000000000003E-2</v>
      </c>
      <c r="H148" s="509">
        <v>0</v>
      </c>
      <c r="I148" s="509">
        <v>3.9600000000000003E-2</v>
      </c>
      <c r="J148" s="509">
        <v>3.9600000000000003E-2</v>
      </c>
      <c r="K148" s="509">
        <v>3.9600000000000003E-2</v>
      </c>
      <c r="L148" s="509">
        <v>3.9600000000000003E-2</v>
      </c>
      <c r="M148" s="367"/>
      <c r="N148" s="368">
        <f t="shared" si="44"/>
        <v>3.9600000000000003E-2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8.2475742323843235</v>
      </c>
      <c r="E149" s="340">
        <f t="shared" si="62"/>
        <v>10.801055913697139</v>
      </c>
      <c r="F149" s="340">
        <f t="shared" si="62"/>
        <v>11.351723583425141</v>
      </c>
      <c r="G149" s="340">
        <f t="shared" si="62"/>
        <v>12.146522872609136</v>
      </c>
      <c r="H149" s="340">
        <f t="shared" si="62"/>
        <v>0</v>
      </c>
      <c r="I149" s="340">
        <f t="shared" si="62"/>
        <v>17.499764919974947</v>
      </c>
      <c r="J149" s="340">
        <f t="shared" si="62"/>
        <v>15.171249748865138</v>
      </c>
      <c r="K149" s="340">
        <f t="shared" si="62"/>
        <v>16.832805696721138</v>
      </c>
      <c r="L149" s="340">
        <f t="shared" si="62"/>
        <v>19.034404328449138</v>
      </c>
      <c r="M149" s="369"/>
      <c r="N149" s="467">
        <f t="shared" si="44"/>
        <v>12.817676363249017</v>
      </c>
      <c r="O149" t="s">
        <v>443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0.34454181493449182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145</v>
      </c>
      <c r="F155" s="1">
        <v>0</v>
      </c>
      <c r="G155" s="1">
        <v>73</v>
      </c>
      <c r="H155" s="1">
        <v>0</v>
      </c>
      <c r="I155" s="1">
        <v>0</v>
      </c>
      <c r="J155" s="1">
        <v>61</v>
      </c>
      <c r="K155" s="1">
        <v>15</v>
      </c>
      <c r="L155" s="1">
        <v>66</v>
      </c>
      <c r="N155" s="1">
        <f>SUM(C155:L155)</f>
        <v>383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201237.89</v>
      </c>
      <c r="E157" s="505">
        <v>979582.63</v>
      </c>
      <c r="F157" s="504">
        <v>0</v>
      </c>
      <c r="G157" s="505">
        <v>366314.84</v>
      </c>
      <c r="H157" s="504">
        <v>0</v>
      </c>
      <c r="I157" s="502">
        <v>0</v>
      </c>
      <c r="J157" s="505">
        <v>331724.14</v>
      </c>
      <c r="K157" s="505">
        <v>85483.49</v>
      </c>
      <c r="L157" s="505">
        <v>297961.36</v>
      </c>
      <c r="M157" s="342"/>
      <c r="N157" s="344">
        <f>SUM(C157:L157)</f>
        <v>2268194.9000000004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1.867612</v>
      </c>
      <c r="D159" s="354">
        <f>SUM(D160:D164)</f>
        <v>2.5516120000000004</v>
      </c>
      <c r="E159" s="354">
        <f t="shared" ref="E159:G159" si="63">SUM(E160:E164)</f>
        <v>3.057496</v>
      </c>
      <c r="F159" s="354">
        <f t="shared" si="63"/>
        <v>0</v>
      </c>
      <c r="G159" s="354">
        <f t="shared" si="63"/>
        <v>4.60398</v>
      </c>
      <c r="H159" s="354"/>
      <c r="I159" s="354"/>
      <c r="J159" s="354">
        <f>SUM(J160:J164)</f>
        <v>6.3952720000000003</v>
      </c>
      <c r="K159" s="354">
        <f>SUM(K160:K164)</f>
        <v>7.1175639999999998</v>
      </c>
      <c r="L159" s="354">
        <f t="shared" ref="L159" si="64">SUM(L160:L164)</f>
        <v>8.9621879999999994</v>
      </c>
      <c r="M159" s="354"/>
      <c r="N159" s="352">
        <f>(C159*$C$157+D159*$D$157+E159*$E$157+F159*$F$157+G159*$G$157+H159*$H$157+I159*$I$157+J159*$J$157+K159*$K$157+L159*$L$157)/$N$157</f>
        <v>4.6761168923989196</v>
      </c>
    </row>
    <row r="160" spans="1:16" x14ac:dyDescent="0.3">
      <c r="A160" s="2" t="s">
        <v>3</v>
      </c>
      <c r="B160" t="s">
        <v>30</v>
      </c>
      <c r="C160" s="34">
        <v>1.4528000000000001</v>
      </c>
      <c r="D160" s="34">
        <v>1.9678</v>
      </c>
      <c r="E160" s="34">
        <v>2.2673999999999999</v>
      </c>
      <c r="F160" s="34">
        <v>0</v>
      </c>
      <c r="G160" s="34">
        <v>3.407</v>
      </c>
      <c r="H160" s="34">
        <v>0</v>
      </c>
      <c r="I160" s="34"/>
      <c r="J160" s="34">
        <v>4.7443</v>
      </c>
      <c r="K160" s="34">
        <v>5.2065999999999999</v>
      </c>
      <c r="L160" s="34">
        <v>6.2172000000000001</v>
      </c>
      <c r="M160" s="34"/>
      <c r="N160" s="89">
        <f t="shared" ref="N160:N197" si="65">(C160*$C$157+D160*$D$157+E160*$E$157+F160*$F$157+G160*$G$157+H160*$H$157+I160*$I$157+J160*$J$157+K160*$K$157+L160*$L$157)/$N$157</f>
        <v>3.4146345051529736</v>
      </c>
    </row>
    <row r="161" spans="1:14" x14ac:dyDescent="0.3">
      <c r="A161" s="2" t="s">
        <v>4</v>
      </c>
      <c r="B161" t="s">
        <v>31</v>
      </c>
      <c r="C161" s="39">
        <f>C160*0.04</f>
        <v>5.8112000000000004E-2</v>
      </c>
      <c r="D161" s="39">
        <f t="shared" ref="D161:L161" si="66">D160*0.04</f>
        <v>7.8712000000000004E-2</v>
      </c>
      <c r="E161" s="39">
        <f t="shared" si="66"/>
        <v>9.0695999999999999E-2</v>
      </c>
      <c r="F161" s="39">
        <f t="shared" si="66"/>
        <v>0</v>
      </c>
      <c r="G161" s="39">
        <f t="shared" si="66"/>
        <v>0.13628000000000001</v>
      </c>
      <c r="H161" s="39"/>
      <c r="I161" s="39"/>
      <c r="J161" s="39">
        <f t="shared" si="66"/>
        <v>0.189772</v>
      </c>
      <c r="K161" s="39">
        <f t="shared" si="66"/>
        <v>0.208264</v>
      </c>
      <c r="L161" s="39">
        <f t="shared" si="66"/>
        <v>0.24868800000000002</v>
      </c>
      <c r="M161" s="34"/>
      <c r="N161" s="89">
        <f t="shared" si="65"/>
        <v>0.13658538020611893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4.4699999999999997E-2</v>
      </c>
      <c r="E162" s="34">
        <v>6.8000000000000005E-2</v>
      </c>
      <c r="F162" s="34">
        <v>0</v>
      </c>
      <c r="G162" s="34">
        <v>4.6699999999999998E-2</v>
      </c>
      <c r="H162" s="34">
        <v>0</v>
      </c>
      <c r="I162" s="34">
        <v>0</v>
      </c>
      <c r="J162" s="34">
        <v>0.1115</v>
      </c>
      <c r="K162" s="34">
        <v>0.26029999999999998</v>
      </c>
      <c r="L162" s="34">
        <v>0.1036</v>
      </c>
      <c r="M162" s="34"/>
      <c r="N162" s="89">
        <f t="shared" si="65"/>
        <v>8.0602088693524504E-2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0.31618435683415025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0.25069999999999998</v>
      </c>
      <c r="E164" s="34">
        <v>0.35859999999999997</v>
      </c>
      <c r="F164" s="34">
        <v>0</v>
      </c>
      <c r="G164" s="34">
        <v>0.69599999999999995</v>
      </c>
      <c r="H164" s="34">
        <v>0</v>
      </c>
      <c r="I164" s="34">
        <v>0</v>
      </c>
      <c r="J164" s="34">
        <v>0.97199999999999998</v>
      </c>
      <c r="K164" s="34">
        <v>1.0647</v>
      </c>
      <c r="L164" s="34">
        <v>1.9469000000000001</v>
      </c>
      <c r="M164" s="34"/>
      <c r="N164" s="89">
        <f t="shared" si="65"/>
        <v>0.72811056151215214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3.7879808811000002</v>
      </c>
      <c r="D166" s="354">
        <f t="shared" si="67"/>
        <v>3.7879808811000002</v>
      </c>
      <c r="E166" s="354">
        <f t="shared" si="67"/>
        <v>5.3918950966999999</v>
      </c>
      <c r="F166" s="354">
        <f t="shared" si="67"/>
        <v>0</v>
      </c>
      <c r="G166" s="354">
        <f t="shared" si="67"/>
        <v>5.3918950966999999</v>
      </c>
      <c r="H166" s="354"/>
      <c r="I166" s="354"/>
      <c r="J166" s="354">
        <f>SUM(J167:J169,J173:J174)</f>
        <v>5.3918950966999999</v>
      </c>
      <c r="K166" s="354">
        <f>SUM(K167:K169,K173:K174)</f>
        <v>5.3918950966999999</v>
      </c>
      <c r="L166" s="354">
        <f>SUM(L167:L169,L173:L174)</f>
        <v>5.3918950966999999</v>
      </c>
      <c r="M166" s="351"/>
      <c r="N166" s="352">
        <f t="shared" si="65"/>
        <v>5.2454278555598961</v>
      </c>
    </row>
    <row r="167" spans="1:14" x14ac:dyDescent="0.3">
      <c r="A167" s="2" t="s">
        <v>115</v>
      </c>
      <c r="B167" t="s">
        <v>114</v>
      </c>
      <c r="C167" s="34">
        <v>2.0926999999999998</v>
      </c>
      <c r="D167" s="34">
        <v>2.0926999999999998</v>
      </c>
      <c r="E167" s="34">
        <v>2.9018999999999999</v>
      </c>
      <c r="F167" s="34">
        <v>0</v>
      </c>
      <c r="G167" s="34">
        <v>2.9018999999999999</v>
      </c>
      <c r="H167" s="34">
        <v>0</v>
      </c>
      <c r="I167" s="34">
        <v>0</v>
      </c>
      <c r="J167" s="34">
        <v>2.9018999999999999</v>
      </c>
      <c r="K167" s="34">
        <v>2.9018999999999999</v>
      </c>
      <c r="L167" s="34">
        <v>2.9018999999999999</v>
      </c>
      <c r="M167" s="39"/>
      <c r="N167" s="89">
        <f t="shared" si="65"/>
        <v>2.8280049684716242</v>
      </c>
    </row>
    <row r="168" spans="1:14" x14ac:dyDescent="0.3">
      <c r="A168" s="2" t="s">
        <v>116</v>
      </c>
      <c r="B168" t="s">
        <v>117</v>
      </c>
      <c r="C168" s="39">
        <f>C167*0.423893</f>
        <v>0.88708088109999994</v>
      </c>
      <c r="D168" s="39">
        <f>D167*0.423893</f>
        <v>0.88708088109999994</v>
      </c>
      <c r="E168" s="39">
        <f t="shared" ref="E168:G168" si="68">E167*0.423893</f>
        <v>1.2300950966999999</v>
      </c>
      <c r="F168" s="39">
        <f t="shared" si="68"/>
        <v>0</v>
      </c>
      <c r="G168" s="39">
        <f t="shared" si="68"/>
        <v>1.2300950966999999</v>
      </c>
      <c r="H168" s="39"/>
      <c r="I168" s="39"/>
      <c r="J168" s="39">
        <f t="shared" ref="J168:L168" si="69">J167*0.423893</f>
        <v>1.2300950966999999</v>
      </c>
      <c r="K168" s="39">
        <f t="shared" si="69"/>
        <v>1.2300950966999999</v>
      </c>
      <c r="L168" s="39">
        <f t="shared" si="69"/>
        <v>1.2300950966999999</v>
      </c>
      <c r="M168" s="39"/>
      <c r="N168" s="89">
        <f t="shared" si="65"/>
        <v>1.198771510100342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0.55820000000000003</v>
      </c>
      <c r="D169" s="43">
        <f t="shared" si="70"/>
        <v>0.55820000000000003</v>
      </c>
      <c r="E169" s="43">
        <f t="shared" si="70"/>
        <v>0.90400000000000003</v>
      </c>
      <c r="F169" s="43">
        <f t="shared" ref="F169:G169" si="71">SUM(F170:F172)</f>
        <v>0</v>
      </c>
      <c r="G169" s="43">
        <f t="shared" si="71"/>
        <v>0.90400000000000003</v>
      </c>
      <c r="H169" s="43"/>
      <c r="I169" s="43"/>
      <c r="J169" s="43">
        <f t="shared" ref="J169:L169" si="72">SUM(J170:J172)</f>
        <v>0.90400000000000003</v>
      </c>
      <c r="K169" s="43">
        <f t="shared" si="72"/>
        <v>0.90400000000000003</v>
      </c>
      <c r="L169" s="43">
        <f t="shared" si="72"/>
        <v>0.90400000000000003</v>
      </c>
      <c r="M169" s="43"/>
      <c r="N169" s="75">
        <f t="shared" si="65"/>
        <v>0.87242201939877384</v>
      </c>
    </row>
    <row r="170" spans="1:14" x14ac:dyDescent="0.3">
      <c r="A170" s="2" t="s">
        <v>9</v>
      </c>
      <c r="B170" t="s">
        <v>108</v>
      </c>
      <c r="C170" s="34">
        <v>0.49859999999999999</v>
      </c>
      <c r="D170" s="34">
        <v>0.49859999999999999</v>
      </c>
      <c r="E170" s="34">
        <v>0.8075</v>
      </c>
      <c r="F170" s="34">
        <v>0</v>
      </c>
      <c r="G170" s="34">
        <v>0.8075</v>
      </c>
      <c r="H170" s="34">
        <v>0</v>
      </c>
      <c r="I170" s="34">
        <v>0</v>
      </c>
      <c r="J170" s="34">
        <v>0.8075</v>
      </c>
      <c r="K170" s="34">
        <v>0.8075</v>
      </c>
      <c r="L170" s="34">
        <v>0.8075</v>
      </c>
      <c r="M170" s="39"/>
      <c r="N170" s="89">
        <f t="shared" si="65"/>
        <v>0.7792916766694078</v>
      </c>
    </row>
    <row r="171" spans="1:14" x14ac:dyDescent="0.3">
      <c r="A171" s="2" t="s">
        <v>10</v>
      </c>
      <c r="B171" t="s">
        <v>109</v>
      </c>
      <c r="C171" s="34">
        <v>5.2900000000000003E-2</v>
      </c>
      <c r="D171" s="34">
        <v>5.2900000000000003E-2</v>
      </c>
      <c r="E171" s="34">
        <v>8.5599999999999996E-2</v>
      </c>
      <c r="F171" s="34">
        <v>0</v>
      </c>
      <c r="G171" s="34">
        <v>8.5599999999999996E-2</v>
      </c>
      <c r="H171" s="34">
        <v>0</v>
      </c>
      <c r="I171" s="34">
        <v>0</v>
      </c>
      <c r="J171" s="34">
        <v>8.5599999999999996E-2</v>
      </c>
      <c r="K171" s="34">
        <v>8.5599999999999996E-2</v>
      </c>
      <c r="L171" s="34">
        <v>8.5599999999999996E-2</v>
      </c>
      <c r="M171" s="39"/>
      <c r="N171" s="89">
        <f t="shared" si="65"/>
        <v>8.2613880955291777E-2</v>
      </c>
    </row>
    <row r="172" spans="1:14" x14ac:dyDescent="0.3">
      <c r="A172" s="2" t="s">
        <v>11</v>
      </c>
      <c r="B172" t="s">
        <v>110</v>
      </c>
      <c r="C172" s="34">
        <v>6.7000000000000002E-3</v>
      </c>
      <c r="D172" s="34">
        <v>6.7000000000000002E-3</v>
      </c>
      <c r="E172" s="34">
        <v>1.09E-2</v>
      </c>
      <c r="F172" s="34">
        <v>0</v>
      </c>
      <c r="G172" s="34">
        <v>1.09E-2</v>
      </c>
      <c r="H172" s="34">
        <v>0</v>
      </c>
      <c r="I172" s="34">
        <v>0</v>
      </c>
      <c r="J172" s="34">
        <v>1.09E-2</v>
      </c>
      <c r="K172" s="34">
        <v>1.09E-2</v>
      </c>
      <c r="L172" s="34">
        <v>1.09E-2</v>
      </c>
      <c r="M172" s="39"/>
      <c r="N172" s="89">
        <f t="shared" si="65"/>
        <v>1.0516461774074176E-2</v>
      </c>
    </row>
    <row r="173" spans="1:14" x14ac:dyDescent="0.3">
      <c r="A173" s="595" t="s">
        <v>14</v>
      </c>
      <c r="B173" t="s">
        <v>118</v>
      </c>
      <c r="C173" s="34">
        <v>0.18729999999999999</v>
      </c>
      <c r="D173" s="34">
        <v>0.18729999999999999</v>
      </c>
      <c r="E173" s="34">
        <v>0.26900000000000002</v>
      </c>
      <c r="F173" s="34">
        <v>0</v>
      </c>
      <c r="G173" s="34">
        <v>0.26900000000000002</v>
      </c>
      <c r="H173" s="34">
        <v>0</v>
      </c>
      <c r="I173" s="34">
        <v>0</v>
      </c>
      <c r="J173" s="34">
        <v>0.26900000000000002</v>
      </c>
      <c r="K173" s="34">
        <v>0.26900000000000002</v>
      </c>
      <c r="L173" s="34">
        <v>0.26900000000000002</v>
      </c>
      <c r="M173" s="39"/>
      <c r="N173" s="89">
        <f t="shared" si="65"/>
        <v>0.26153926831949054</v>
      </c>
    </row>
    <row r="174" spans="1:14" x14ac:dyDescent="0.3">
      <c r="A174" s="595"/>
      <c r="B174" t="s">
        <v>117</v>
      </c>
      <c r="C174" s="34">
        <v>6.2700000000000006E-2</v>
      </c>
      <c r="D174" s="34">
        <v>6.2700000000000006E-2</v>
      </c>
      <c r="E174" s="34">
        <v>8.6900000000000005E-2</v>
      </c>
      <c r="F174" s="34">
        <v>0</v>
      </c>
      <c r="G174" s="34">
        <v>8.6900000000000005E-2</v>
      </c>
      <c r="H174" s="34">
        <v>0</v>
      </c>
      <c r="I174" s="34">
        <v>0</v>
      </c>
      <c r="J174" s="34">
        <v>8.6900000000000005E-2</v>
      </c>
      <c r="K174" s="34">
        <v>8.6900000000000005E-2</v>
      </c>
      <c r="L174" s="34">
        <v>8.6900000000000005E-2</v>
      </c>
      <c r="M174" s="39"/>
      <c r="N174" s="89">
        <f t="shared" si="65"/>
        <v>8.4690089269665481E-2</v>
      </c>
    </row>
    <row r="175" spans="1:14" x14ac:dyDescent="0.3">
      <c r="A175" s="349">
        <v>6</v>
      </c>
      <c r="B175" s="350" t="s">
        <v>42</v>
      </c>
      <c r="C175" s="354">
        <f>SUM(C176:C177)</f>
        <v>0.41930000000000001</v>
      </c>
      <c r="D175" s="354">
        <f>SUM(D176:D177)</f>
        <v>0.41930000000000001</v>
      </c>
      <c r="E175" s="354">
        <f t="shared" ref="E175:G175" si="73">SUM(E176:E177)</f>
        <v>0.51039999999999996</v>
      </c>
      <c r="F175" s="354">
        <f t="shared" si="73"/>
        <v>0</v>
      </c>
      <c r="G175" s="354">
        <f t="shared" si="73"/>
        <v>0.51039999999999996</v>
      </c>
      <c r="H175" s="354"/>
      <c r="I175" s="354"/>
      <c r="J175" s="354">
        <f t="shared" ref="J175:L175" si="74">SUM(J176:J177)</f>
        <v>0.51039999999999996</v>
      </c>
      <c r="K175" s="354">
        <f t="shared" si="74"/>
        <v>0.51039999999999996</v>
      </c>
      <c r="L175" s="354">
        <f t="shared" si="74"/>
        <v>0.51039999999999996</v>
      </c>
      <c r="M175" s="354"/>
      <c r="N175" s="352">
        <f t="shared" si="65"/>
        <v>0.50208087324241835</v>
      </c>
    </row>
    <row r="176" spans="1:14" x14ac:dyDescent="0.3">
      <c r="A176" s="2" t="s">
        <v>15</v>
      </c>
      <c r="B176" t="s">
        <v>43</v>
      </c>
      <c r="C176" s="34">
        <v>0.21510000000000001</v>
      </c>
      <c r="D176" s="34">
        <v>0.21510000000000001</v>
      </c>
      <c r="E176" s="34">
        <v>0.30620000000000003</v>
      </c>
      <c r="F176" s="34">
        <v>0</v>
      </c>
      <c r="G176" s="34">
        <v>0.30620000000000003</v>
      </c>
      <c r="H176" s="34">
        <v>0</v>
      </c>
      <c r="I176" s="34">
        <v>0</v>
      </c>
      <c r="J176" s="34">
        <v>0.30620000000000003</v>
      </c>
      <c r="K176" s="34">
        <v>0.30620000000000003</v>
      </c>
      <c r="L176" s="34">
        <v>0.30620000000000003</v>
      </c>
      <c r="M176" s="39"/>
      <c r="N176" s="89">
        <f t="shared" si="65"/>
        <v>0.29788087324241841</v>
      </c>
    </row>
    <row r="177" spans="1:16" x14ac:dyDescent="0.3">
      <c r="A177" s="2" t="s">
        <v>16</v>
      </c>
      <c r="B177" t="s">
        <v>44</v>
      </c>
      <c r="C177" s="34">
        <v>0.20419999999999999</v>
      </c>
      <c r="D177" s="34">
        <v>0.20419999999999999</v>
      </c>
      <c r="E177" s="34">
        <v>0.20419999999999999</v>
      </c>
      <c r="F177" s="34">
        <v>0</v>
      </c>
      <c r="G177" s="34">
        <v>0.20419999999999999</v>
      </c>
      <c r="H177" s="34">
        <v>0</v>
      </c>
      <c r="I177" s="34">
        <v>0</v>
      </c>
      <c r="J177" s="34">
        <v>0.20419999999999999</v>
      </c>
      <c r="K177" s="34">
        <v>0.20419999999999999</v>
      </c>
      <c r="L177" s="34">
        <v>0.20419999999999999</v>
      </c>
      <c r="M177" s="39"/>
      <c r="N177" s="89">
        <f t="shared" si="65"/>
        <v>0.20419999999999996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0.29699999999999999</v>
      </c>
      <c r="E180" s="354">
        <f t="shared" ref="E180:L180" si="75">SUM(E181:E182)</f>
        <v>0.43020000000000003</v>
      </c>
      <c r="F180" s="354">
        <f t="shared" si="75"/>
        <v>0</v>
      </c>
      <c r="G180" s="354">
        <f t="shared" si="75"/>
        <v>0.88729999999999998</v>
      </c>
      <c r="H180" s="354"/>
      <c r="I180" s="354"/>
      <c r="J180" s="354">
        <f t="shared" si="75"/>
        <v>1.0564</v>
      </c>
      <c r="K180" s="354">
        <f t="shared" si="75"/>
        <v>1.1571</v>
      </c>
      <c r="L180" s="354">
        <f t="shared" si="75"/>
        <v>2.2336</v>
      </c>
      <c r="M180" s="354"/>
      <c r="N180" s="352">
        <f t="shared" si="65"/>
        <v>0.84757370059953829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0.28079999999999999</v>
      </c>
      <c r="E181" s="34">
        <v>0.40660000000000002</v>
      </c>
      <c r="F181" s="34">
        <v>0</v>
      </c>
      <c r="G181" s="34">
        <v>0.83860000000000001</v>
      </c>
      <c r="H181" s="34">
        <v>0</v>
      </c>
      <c r="I181" s="34">
        <v>0</v>
      </c>
      <c r="J181" s="34">
        <v>0.99860000000000004</v>
      </c>
      <c r="K181" s="34">
        <v>1.0938000000000001</v>
      </c>
      <c r="L181" s="34">
        <v>2.1114000000000002</v>
      </c>
      <c r="M181" s="39"/>
      <c r="N181" s="89">
        <f t="shared" si="65"/>
        <v>0.80115380824813576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1.6199999999999999E-2</v>
      </c>
      <c r="E182" s="34">
        <v>2.3599999999999999E-2</v>
      </c>
      <c r="F182" s="34">
        <v>0</v>
      </c>
      <c r="G182" s="34">
        <v>4.87E-2</v>
      </c>
      <c r="H182" s="34">
        <v>0</v>
      </c>
      <c r="I182" s="34">
        <v>0</v>
      </c>
      <c r="J182" s="34">
        <v>5.7799999999999997E-2</v>
      </c>
      <c r="K182" s="34">
        <v>6.3299999999999995E-2</v>
      </c>
      <c r="L182" s="34">
        <v>0.1222</v>
      </c>
      <c r="M182" s="39"/>
      <c r="N182" s="89">
        <f t="shared" si="65"/>
        <v>4.6419892351402425E-2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0.4788</v>
      </c>
      <c r="E183" s="354">
        <f t="shared" ref="E183:L183" si="76">SUM(E184:E187)</f>
        <v>0.70269999999999999</v>
      </c>
      <c r="F183" s="354">
        <f t="shared" si="76"/>
        <v>0</v>
      </c>
      <c r="G183" s="354">
        <f t="shared" si="76"/>
        <v>1.3870000000000002</v>
      </c>
      <c r="H183" s="354"/>
      <c r="I183" s="354"/>
      <c r="J183" s="354">
        <f t="shared" si="76"/>
        <v>1.7986</v>
      </c>
      <c r="K183" s="354">
        <f t="shared" si="76"/>
        <v>1.8394000000000001</v>
      </c>
      <c r="L183" s="354">
        <f t="shared" si="76"/>
        <v>4.1321000000000003</v>
      </c>
      <c r="M183" s="354"/>
      <c r="N183" s="352">
        <f t="shared" si="65"/>
        <v>1.4465354586697994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0.24210000000000001</v>
      </c>
      <c r="E184" s="34">
        <v>0.3553</v>
      </c>
      <c r="F184" s="34">
        <v>0</v>
      </c>
      <c r="G184" s="34">
        <v>0.70130000000000003</v>
      </c>
      <c r="H184" s="34">
        <v>0</v>
      </c>
      <c r="I184" s="34">
        <v>0</v>
      </c>
      <c r="J184" s="34">
        <v>0.90939999999999999</v>
      </c>
      <c r="K184" s="34">
        <v>0.93</v>
      </c>
      <c r="L184" s="34">
        <v>2.0891999999999999</v>
      </c>
      <c r="M184" s="39"/>
      <c r="N184" s="89">
        <f t="shared" si="65"/>
        <v>0.73138723214570311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0.1242</v>
      </c>
      <c r="E185" s="34">
        <v>0.18229999999999999</v>
      </c>
      <c r="F185" s="34">
        <v>0</v>
      </c>
      <c r="G185" s="34">
        <v>0.35980000000000001</v>
      </c>
      <c r="H185" s="34">
        <v>0</v>
      </c>
      <c r="I185" s="34">
        <v>0</v>
      </c>
      <c r="J185" s="34">
        <v>0.46650000000000003</v>
      </c>
      <c r="K185" s="34">
        <v>0.47710000000000002</v>
      </c>
      <c r="L185" s="34">
        <v>1.0718000000000001</v>
      </c>
      <c r="M185" s="39"/>
      <c r="N185" s="89">
        <f t="shared" si="65"/>
        <v>0.37522304423927583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7.4399999999999994E-2</v>
      </c>
      <c r="E186" s="34">
        <v>0.1091</v>
      </c>
      <c r="F186" s="34">
        <v>0</v>
      </c>
      <c r="G186" s="34">
        <v>0.21540000000000001</v>
      </c>
      <c r="H186" s="34">
        <v>0</v>
      </c>
      <c r="I186" s="34">
        <v>0</v>
      </c>
      <c r="J186" s="34">
        <v>0.27939999999999998</v>
      </c>
      <c r="K186" s="34">
        <v>0.28570000000000001</v>
      </c>
      <c r="L186" s="34">
        <v>0.64180000000000004</v>
      </c>
      <c r="M186" s="39"/>
      <c r="N186" s="89">
        <f t="shared" si="65"/>
        <v>0.22466183699734085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3.8100000000000002E-2</v>
      </c>
      <c r="E187" s="34">
        <v>5.6000000000000001E-2</v>
      </c>
      <c r="F187" s="34">
        <v>0</v>
      </c>
      <c r="G187" s="34">
        <v>0.1105</v>
      </c>
      <c r="H187" s="34">
        <v>0</v>
      </c>
      <c r="I187" s="34">
        <v>0</v>
      </c>
      <c r="J187" s="34">
        <v>0.14330000000000001</v>
      </c>
      <c r="K187" s="34">
        <v>0.14660000000000001</v>
      </c>
      <c r="L187" s="34">
        <v>0.32929999999999998</v>
      </c>
      <c r="M187" s="39"/>
      <c r="N187" s="89">
        <f t="shared" si="65"/>
        <v>0.11526334528747947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0.52858642600941486</v>
      </c>
      <c r="D188" s="354">
        <f t="shared" si="77"/>
        <v>0.6088565908094149</v>
      </c>
      <c r="E188" s="354">
        <f t="shared" si="77"/>
        <v>0.82191775181407567</v>
      </c>
      <c r="F188" s="354">
        <f t="shared" si="77"/>
        <v>0</v>
      </c>
      <c r="G188" s="354">
        <f t="shared" si="77"/>
        <v>0.97229960112607583</v>
      </c>
      <c r="H188" s="354"/>
      <c r="I188" s="354"/>
      <c r="J188" s="354">
        <f>SUM(J191,J193)</f>
        <v>1.1969464949820756</v>
      </c>
      <c r="K188" s="354">
        <f>SUM(K191,K193)</f>
        <v>1.3624796356380757</v>
      </c>
      <c r="L188" s="354">
        <f>SUM(L191,L193)</f>
        <v>1.5033287648700755</v>
      </c>
      <c r="M188" s="354"/>
      <c r="N188" s="352">
        <f t="shared" si="65"/>
        <v>0.99127383210901032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-0.37740000000000001</v>
      </c>
      <c r="E189" s="507">
        <v>-0.43080000000000002</v>
      </c>
      <c r="F189" s="507">
        <v>0</v>
      </c>
      <c r="G189" s="507">
        <v>-1.3509</v>
      </c>
      <c r="H189" s="507">
        <v>0</v>
      </c>
      <c r="I189" s="507">
        <v>0</v>
      </c>
      <c r="J189" s="507">
        <v>-1.0821000000000001</v>
      </c>
      <c r="K189" s="507">
        <v>0</v>
      </c>
      <c r="L189" s="507">
        <v>-3.5581</v>
      </c>
      <c r="M189" s="268"/>
      <c r="N189" s="357">
        <f t="shared" si="65"/>
        <v>-1.0650118751594053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6.213692881100001</v>
      </c>
      <c r="D190" s="360">
        <f t="shared" si="78"/>
        <v>7.1572928811000009</v>
      </c>
      <c r="E190" s="360">
        <f t="shared" si="78"/>
        <v>9.6618910966999998</v>
      </c>
      <c r="F190" s="360">
        <f t="shared" si="78"/>
        <v>0</v>
      </c>
      <c r="G190" s="360">
        <f t="shared" si="78"/>
        <v>11.4296750967</v>
      </c>
      <c r="H190" s="360">
        <f t="shared" si="78"/>
        <v>0</v>
      </c>
      <c r="I190" s="360">
        <f t="shared" si="78"/>
        <v>0</v>
      </c>
      <c r="J190" s="360">
        <f t="shared" si="78"/>
        <v>14.0704670967</v>
      </c>
      <c r="K190" s="360">
        <f t="shared" si="78"/>
        <v>16.0163590967</v>
      </c>
      <c r="L190" s="360">
        <f t="shared" si="78"/>
        <v>17.6720830967</v>
      </c>
      <c r="M190" s="361"/>
      <c r="N190" s="362">
        <f t="shared" si="65"/>
        <v>11.652722905311167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0.12944986379195633</v>
      </c>
      <c r="D191" s="354">
        <f t="shared" si="79"/>
        <v>0.14910788259195631</v>
      </c>
      <c r="E191" s="354">
        <f t="shared" si="79"/>
        <v>0.2012861772175511</v>
      </c>
      <c r="F191" s="354">
        <f t="shared" si="79"/>
        <v>0</v>
      </c>
      <c r="G191" s="354">
        <f t="shared" si="79"/>
        <v>0.23811442128955113</v>
      </c>
      <c r="H191" s="354"/>
      <c r="I191" s="354"/>
      <c r="J191" s="354">
        <f>SUM(J192:J192)</f>
        <v>0.29313004102555112</v>
      </c>
      <c r="K191" s="354">
        <f>SUM(K192:K192)</f>
        <v>0.33366880906155111</v>
      </c>
      <c r="L191" s="354">
        <f>SUM(L192:L192)</f>
        <v>0.36816250715355109</v>
      </c>
      <c r="M191" s="354"/>
      <c r="N191" s="352">
        <f t="shared" si="65"/>
        <v>0.24276117628634755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0.12944986379195633</v>
      </c>
      <c r="D192" s="246">
        <f t="shared" si="80"/>
        <v>0.14910788259195631</v>
      </c>
      <c r="E192" s="246">
        <f t="shared" si="80"/>
        <v>0.2012861772175511</v>
      </c>
      <c r="F192" s="246">
        <f t="shared" si="80"/>
        <v>0</v>
      </c>
      <c r="G192" s="246">
        <f t="shared" si="80"/>
        <v>0.23811442128955113</v>
      </c>
      <c r="H192" s="34"/>
      <c r="I192" s="39"/>
      <c r="J192" s="246">
        <f>0.020833*J190</f>
        <v>0.29313004102555112</v>
      </c>
      <c r="K192" s="246">
        <f t="shared" ref="K192:L192" si="81">0.020833*K190</f>
        <v>0.33366880906155111</v>
      </c>
      <c r="L192" s="246">
        <f t="shared" si="81"/>
        <v>0.36816250715355109</v>
      </c>
      <c r="M192" s="39"/>
      <c r="N192" s="246">
        <f t="shared" si="65"/>
        <v>0.24276117628634755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0.39913656221745858</v>
      </c>
      <c r="D193" s="354">
        <f>SUM(D194,D195)</f>
        <v>0.45974870821745861</v>
      </c>
      <c r="E193" s="354">
        <f t="shared" ref="E193:L193" si="82">SUM(E194,E195)</f>
        <v>0.62063157459652452</v>
      </c>
      <c r="F193" s="354">
        <f t="shared" si="82"/>
        <v>0</v>
      </c>
      <c r="G193" s="354">
        <f t="shared" si="82"/>
        <v>0.73418517983652465</v>
      </c>
      <c r="H193" s="354"/>
      <c r="I193" s="354"/>
      <c r="J193" s="354">
        <f t="shared" si="82"/>
        <v>0.90381645395652455</v>
      </c>
      <c r="K193" s="354">
        <f t="shared" si="82"/>
        <v>1.0288108265765246</v>
      </c>
      <c r="L193" s="354">
        <f t="shared" si="82"/>
        <v>1.1351662577165245</v>
      </c>
      <c r="M193" s="354"/>
      <c r="N193" s="352">
        <f t="shared" si="65"/>
        <v>0.7485126558226628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0.12944986379195633</v>
      </c>
      <c r="D194" s="39">
        <f t="shared" ref="D194:L194" si="83">D192</f>
        <v>0.14910788259195631</v>
      </c>
      <c r="E194" s="39">
        <f t="shared" si="83"/>
        <v>0.2012861772175511</v>
      </c>
      <c r="F194" s="39">
        <f t="shared" si="83"/>
        <v>0</v>
      </c>
      <c r="G194" s="39">
        <f>G192</f>
        <v>0.23811442128955113</v>
      </c>
      <c r="H194" s="39"/>
      <c r="I194" s="39"/>
      <c r="J194" s="39">
        <f t="shared" si="83"/>
        <v>0.29313004102555112</v>
      </c>
      <c r="K194" s="39">
        <f t="shared" si="83"/>
        <v>0.33366880906155111</v>
      </c>
      <c r="L194" s="39">
        <f t="shared" si="83"/>
        <v>0.36816250715355109</v>
      </c>
      <c r="M194" s="39"/>
      <c r="N194" s="246">
        <f t="shared" si="65"/>
        <v>0.24276117628634755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0.26968669842550225</v>
      </c>
      <c r="D195" s="246">
        <f t="shared" ref="D195:G195" si="84">0.043402*D190</f>
        <v>0.31064082562550227</v>
      </c>
      <c r="E195" s="246">
        <f t="shared" si="84"/>
        <v>0.41934539737897342</v>
      </c>
      <c r="F195" s="246">
        <f t="shared" si="84"/>
        <v>0</v>
      </c>
      <c r="G195" s="246">
        <f t="shared" si="84"/>
        <v>0.49607075854697347</v>
      </c>
      <c r="H195" s="34"/>
      <c r="I195" s="34"/>
      <c r="J195" s="246">
        <f t="shared" ref="J195:L195" si="85">0.043402*J190</f>
        <v>0.61068641293097348</v>
      </c>
      <c r="K195" s="246">
        <f t="shared" si="85"/>
        <v>0.69514201751497351</v>
      </c>
      <c r="L195" s="246">
        <f t="shared" si="85"/>
        <v>0.76700375056297343</v>
      </c>
      <c r="M195" s="39"/>
      <c r="N195" s="246">
        <f t="shared" si="65"/>
        <v>0.50575147953631527</v>
      </c>
      <c r="O195" s="246"/>
    </row>
    <row r="196" spans="1:16" ht="28.8" x14ac:dyDescent="0.3">
      <c r="A196" s="370">
        <v>10</v>
      </c>
      <c r="B196" s="371" t="s">
        <v>134</v>
      </c>
      <c r="C196" s="510">
        <v>4.0599999999999997E-2</v>
      </c>
      <c r="D196" s="510">
        <v>4.0599999999999997E-2</v>
      </c>
      <c r="E196" s="510">
        <v>4.0599999999999997E-2</v>
      </c>
      <c r="F196" s="510">
        <v>0</v>
      </c>
      <c r="G196" s="510">
        <v>4.0599999999999997E-2</v>
      </c>
      <c r="H196" s="510">
        <v>0</v>
      </c>
      <c r="I196" s="510">
        <v>0</v>
      </c>
      <c r="J196" s="510">
        <v>4.0599999999999997E-2</v>
      </c>
      <c r="K196" s="510">
        <v>4.0599999999999997E-2</v>
      </c>
      <c r="L196" s="510">
        <v>4.0599999999999997E-2</v>
      </c>
      <c r="M196" s="373"/>
      <c r="N196" s="374">
        <f t="shared" si="65"/>
        <v>4.0599999999999997E-2</v>
      </c>
    </row>
    <row r="197" spans="1:16" ht="18" x14ac:dyDescent="0.3">
      <c r="A197" s="579" t="s">
        <v>60</v>
      </c>
      <c r="B197" s="579"/>
      <c r="C197" s="340">
        <f>SUM(C188,C190,C196)</f>
        <v>6.7828793071094164</v>
      </c>
      <c r="D197" s="340">
        <f t="shared" ref="D197:L197" si="86">SUM(D188,D190,D196)</f>
        <v>7.8067494719094164</v>
      </c>
      <c r="E197" s="340">
        <f t="shared" si="86"/>
        <v>10.524408848514074</v>
      </c>
      <c r="F197" s="340">
        <f t="shared" si="86"/>
        <v>0</v>
      </c>
      <c r="G197" s="340">
        <f t="shared" si="86"/>
        <v>12.442574697826077</v>
      </c>
      <c r="H197" s="340">
        <f t="shared" si="86"/>
        <v>0</v>
      </c>
      <c r="I197" s="340">
        <f t="shared" si="86"/>
        <v>0</v>
      </c>
      <c r="J197" s="340">
        <f t="shared" si="86"/>
        <v>15.308013591682075</v>
      </c>
      <c r="K197" s="340">
        <f t="shared" si="86"/>
        <v>17.419438732338076</v>
      </c>
      <c r="L197" s="340">
        <f t="shared" si="86"/>
        <v>19.216011861570077</v>
      </c>
      <c r="M197" s="356"/>
      <c r="N197" s="467">
        <f t="shared" si="65"/>
        <v>12.684596737420176</v>
      </c>
      <c r="O197" t="s">
        <v>444</v>
      </c>
      <c r="P197"/>
    </row>
    <row r="198" spans="1:16" ht="15.6" x14ac:dyDescent="0.3">
      <c r="L198" s="336" t="s">
        <v>150</v>
      </c>
      <c r="N198" s="337">
        <f>N197/SUM($N$101,$N$149,$N$197)</f>
        <v>0.34096460682637186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DD554-FAA8-44AD-B6DD-505C8B89FD15}">
  <dimension ref="A1:Q204"/>
  <sheetViews>
    <sheetView topLeftCell="A94" zoomScale="80" zoomScaleNormal="80" workbookViewId="0">
      <selection activeCell="A107" sqref="A107:XFD107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445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105</v>
      </c>
      <c r="E5" s="417">
        <f t="shared" si="0"/>
        <v>355</v>
      </c>
      <c r="F5" s="417">
        <f t="shared" si="0"/>
        <v>2</v>
      </c>
      <c r="G5" s="417">
        <f t="shared" si="0"/>
        <v>205</v>
      </c>
      <c r="H5" s="456">
        <f t="shared" si="0"/>
        <v>6</v>
      </c>
      <c r="I5" s="417">
        <f t="shared" si="0"/>
        <v>24</v>
      </c>
      <c r="J5" s="417">
        <f t="shared" si="0"/>
        <v>193</v>
      </c>
      <c r="K5" s="417">
        <f t="shared" si="0"/>
        <v>29</v>
      </c>
      <c r="L5" s="417">
        <f t="shared" si="0"/>
        <v>134</v>
      </c>
      <c r="M5" s="604">
        <f>SUM(C5:L5)</f>
        <v>1054</v>
      </c>
      <c r="N5" s="604"/>
      <c r="O5" s="418"/>
      <c r="P5" s="418"/>
      <c r="Q5" s="419">
        <f>M7/M5</f>
        <v>6266.5632163187847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979326.65999999992</v>
      </c>
      <c r="E7" s="401">
        <f t="shared" si="0"/>
        <v>2322470.2199999997</v>
      </c>
      <c r="F7" s="401">
        <f t="shared" si="0"/>
        <v>8666.4599999999991</v>
      </c>
      <c r="G7" s="401">
        <f t="shared" si="0"/>
        <v>1129166.48</v>
      </c>
      <c r="H7" s="401">
        <f t="shared" si="0"/>
        <v>36843.43</v>
      </c>
      <c r="I7" s="401">
        <f t="shared" si="0"/>
        <v>141707.84</v>
      </c>
      <c r="J7" s="401">
        <f t="shared" si="0"/>
        <v>1101379.8899999999</v>
      </c>
      <c r="K7" s="401">
        <f t="shared" si="0"/>
        <v>185606.58000000002</v>
      </c>
      <c r="L7" s="401">
        <f t="shared" si="0"/>
        <v>693899.52</v>
      </c>
      <c r="M7" s="610">
        <f>SUM(C7:L7)</f>
        <v>6604957.629999999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1.8810280000000001</v>
      </c>
      <c r="D9" s="405">
        <f t="shared" si="1"/>
        <v>2.6085085685415326</v>
      </c>
      <c r="E9" s="405">
        <f t="shared" si="1"/>
        <v>3.0886673505561686</v>
      </c>
      <c r="F9" s="405">
        <f t="shared" si="1"/>
        <v>4.4482520000000001</v>
      </c>
      <c r="G9" s="405">
        <f t="shared" si="1"/>
        <v>4.5404749532333266</v>
      </c>
      <c r="H9" s="405">
        <f t="shared" si="1"/>
        <v>4.8040840000000005</v>
      </c>
      <c r="I9" s="405">
        <f t="shared" si="1"/>
        <v>4.7223344679354371</v>
      </c>
      <c r="J9" s="405">
        <f t="shared" si="1"/>
        <v>6.40859439036727</v>
      </c>
      <c r="K9" s="405">
        <f t="shared" si="1"/>
        <v>7.0514979034359655</v>
      </c>
      <c r="L9" s="405">
        <f t="shared" si="1"/>
        <v>8.4541121788563292</v>
      </c>
      <c r="M9" s="603">
        <f t="shared" ref="M9:M25" si="2">(N63*$N$61+N111*$N$109+N159*$N$157)/$M$7</f>
        <v>4.5396353981321038</v>
      </c>
      <c r="N9" s="603"/>
      <c r="O9" s="406">
        <f t="shared" ref="O9:O47" si="3">M9/$M$47</f>
        <v>0.3747604188719742</v>
      </c>
      <c r="P9" s="405">
        <f>O9*$N$52</f>
        <v>2.4991743733715053</v>
      </c>
      <c r="Q9" s="407">
        <f>M9*$M$7</f>
        <v>29984099.460310724</v>
      </c>
    </row>
    <row r="10" spans="1:17" x14ac:dyDescent="0.3">
      <c r="A10" s="420" t="s">
        <v>3</v>
      </c>
      <c r="B10" s="421" t="s">
        <v>30</v>
      </c>
      <c r="C10" s="422">
        <f t="shared" si="1"/>
        <v>1.4657</v>
      </c>
      <c r="D10" s="422">
        <f t="shared" si="1"/>
        <v>1.9852945140940004</v>
      </c>
      <c r="E10" s="422">
        <f t="shared" si="1"/>
        <v>2.2876063863049239</v>
      </c>
      <c r="F10" s="422">
        <f t="shared" si="1"/>
        <v>3.2688000000000001</v>
      </c>
      <c r="G10" s="422">
        <f t="shared" si="1"/>
        <v>3.4372563624019374</v>
      </c>
      <c r="H10" s="422">
        <f>IF(H$7 &gt; 0,(H64*H$61+H112*H$109+H160*H$157)/(SUM(H$157,H$109,H$61)),0)</f>
        <v>3.4371</v>
      </c>
      <c r="I10" s="422">
        <f t="shared" si="1"/>
        <v>2.5303817352519098</v>
      </c>
      <c r="J10" s="422">
        <f t="shared" si="1"/>
        <v>4.7864996723637292</v>
      </c>
      <c r="K10" s="422">
        <f t="shared" si="1"/>
        <v>5.2530045268222709</v>
      </c>
      <c r="L10" s="422">
        <f t="shared" si="1"/>
        <v>5.9268775545326795</v>
      </c>
      <c r="M10" s="600">
        <f t="shared" si="2"/>
        <v>3.3338534202155055</v>
      </c>
      <c r="N10" s="600"/>
      <c r="O10" s="423">
        <f t="shared" si="3"/>
        <v>0.27521952638130548</v>
      </c>
      <c r="P10" s="422">
        <f t="shared" ref="P10:P47" si="4">O10*$N$52</f>
        <v>1.8353634822320324</v>
      </c>
      <c r="Q10" s="424">
        <f t="shared" ref="Q10:Q47" si="5">M10*$M$7</f>
        <v>22019960.585153997</v>
      </c>
    </row>
    <row r="11" spans="1:17" x14ac:dyDescent="0.3">
      <c r="A11" s="438" t="s">
        <v>4</v>
      </c>
      <c r="B11" s="439" t="s">
        <v>31</v>
      </c>
      <c r="C11" s="440">
        <f t="shared" si="1"/>
        <v>5.8628E-2</v>
      </c>
      <c r="D11" s="440">
        <f t="shared" si="1"/>
        <v>7.9411780563760012E-2</v>
      </c>
      <c r="E11" s="440">
        <f t="shared" si="1"/>
        <v>9.1504255452196939E-2</v>
      </c>
      <c r="F11" s="440">
        <f t="shared" si="1"/>
        <v>0.13075200000000001</v>
      </c>
      <c r="G11" s="440">
        <f t="shared" si="1"/>
        <v>0.13749025449607749</v>
      </c>
      <c r="H11" s="440">
        <f t="shared" ref="H11:H15" si="6">IF(H$7 &gt; 0,(H65*H$61+H113*H$109+H161*H$157)/(SUM(H$157,H$109,H$61)),0)</f>
        <v>0.137484</v>
      </c>
      <c r="I11" s="440">
        <f t="shared" si="1"/>
        <v>0.15182290411511459</v>
      </c>
      <c r="J11" s="440">
        <f t="shared" si="1"/>
        <v>0.19145998689454921</v>
      </c>
      <c r="K11" s="440">
        <f>(K65*K$61+K113*K$109+K161*K$157)/(SUM(K$157,K$109,K$61))</f>
        <v>0.21012018107289085</v>
      </c>
      <c r="L11" s="440">
        <f t="shared" si="1"/>
        <v>0.23707510218130723</v>
      </c>
      <c r="M11" s="599">
        <f t="shared" si="2"/>
        <v>0.13443991191927149</v>
      </c>
      <c r="N11" s="599"/>
      <c r="O11" s="441">
        <f t="shared" si="3"/>
        <v>1.1098415023529904E-2</v>
      </c>
      <c r="P11" s="440">
        <f t="shared" si="4"/>
        <v>7.4012283621987127E-2</v>
      </c>
      <c r="Q11" s="442">
        <f t="shared" si="5"/>
        <v>887969.92200771999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8.8260464531824345E-2</v>
      </c>
      <c r="E12" s="440">
        <f t="shared" si="1"/>
        <v>7.0404595432444345E-2</v>
      </c>
      <c r="F12" s="440">
        <f t="shared" si="1"/>
        <v>0</v>
      </c>
      <c r="G12" s="440">
        <f t="shared" si="1"/>
        <v>3.155060758445468E-2</v>
      </c>
      <c r="H12" s="440">
        <f t="shared" si="6"/>
        <v>0</v>
      </c>
      <c r="I12" s="440">
        <f t="shared" si="1"/>
        <v>0.12652183276521609</v>
      </c>
      <c r="J12" s="440">
        <f t="shared" si="1"/>
        <v>0.10149905757857991</v>
      </c>
      <c r="K12" s="440">
        <f t="shared" si="1"/>
        <v>0.26265226341113551</v>
      </c>
      <c r="L12" s="440">
        <f t="shared" si="1"/>
        <v>0.14557771493054211</v>
      </c>
      <c r="M12" s="599">
        <f t="shared" si="2"/>
        <v>8.555069899063078E-2</v>
      </c>
      <c r="N12" s="599"/>
      <c r="O12" s="441">
        <f t="shared" si="3"/>
        <v>7.0624649287277397E-3</v>
      </c>
      <c r="P12" s="440">
        <f t="shared" si="4"/>
        <v>4.709764018259649E-2</v>
      </c>
      <c r="Q12" s="442">
        <f t="shared" si="5"/>
        <v>565058.74205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0.20970000000000003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0.318</v>
      </c>
      <c r="H13" s="422">
        <f t="shared" si="6"/>
        <v>0.318</v>
      </c>
      <c r="I13" s="422">
        <f t="shared" si="1"/>
        <v>0.31800000000000006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0.44583123625593513</v>
      </c>
      <c r="M13" s="600">
        <f t="shared" si="2"/>
        <v>0.31096890781886827</v>
      </c>
      <c r="N13" s="600"/>
      <c r="O13" s="423">
        <f t="shared" si="3"/>
        <v>2.5671409249806921E-2</v>
      </c>
      <c r="P13" s="422">
        <f t="shared" si="4"/>
        <v>0.1711955822831096</v>
      </c>
      <c r="Q13" s="424">
        <f t="shared" si="5"/>
        <v>2053936.4603910004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0.24584180935194802</v>
      </c>
      <c r="E14" s="440">
        <f t="shared" si="1"/>
        <v>0.36635211336660334</v>
      </c>
      <c r="F14" s="440">
        <f t="shared" si="1"/>
        <v>0.71970000000000001</v>
      </c>
      <c r="G14" s="440">
        <f t="shared" si="1"/>
        <v>0.61617772875085697</v>
      </c>
      <c r="H14" s="440">
        <f t="shared" si="6"/>
        <v>0.91149999999999998</v>
      </c>
      <c r="I14" s="440">
        <f t="shared" si="1"/>
        <v>1.1636079958031962</v>
      </c>
      <c r="J14" s="440">
        <f t="shared" si="1"/>
        <v>0.95143567353041114</v>
      </c>
      <c r="K14" s="440">
        <f t="shared" si="1"/>
        <v>0.94802093212966898</v>
      </c>
      <c r="L14" s="440">
        <f t="shared" si="1"/>
        <v>1.6987505709558639</v>
      </c>
      <c r="M14" s="599">
        <f t="shared" si="2"/>
        <v>0.66555399899332901</v>
      </c>
      <c r="N14" s="599"/>
      <c r="O14" s="441">
        <f t="shared" si="3"/>
        <v>5.4943464302724877E-2</v>
      </c>
      <c r="P14" s="440">
        <f t="shared" si="4"/>
        <v>0.36640288316181852</v>
      </c>
      <c r="Q14" s="442">
        <f t="shared" si="5"/>
        <v>4395955.9638280002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9.2684601944978736E-3</v>
      </c>
      <c r="N15" s="600"/>
      <c r="O15" s="423">
        <f t="shared" si="3"/>
        <v>7.6513898587922782E-4</v>
      </c>
      <c r="P15" s="422">
        <f t="shared" si="4"/>
        <v>5.1025018899610109E-3</v>
      </c>
      <c r="Q15" s="424">
        <f t="shared" si="5"/>
        <v>61217.786880000007</v>
      </c>
    </row>
    <row r="16" spans="1:17" ht="28.8" x14ac:dyDescent="0.3">
      <c r="A16" s="404">
        <v>5</v>
      </c>
      <c r="B16" s="408" t="s">
        <v>71</v>
      </c>
      <c r="C16" s="405">
        <f t="shared" si="1"/>
        <v>3.6740604007000002</v>
      </c>
      <c r="D16" s="405">
        <f t="shared" si="1"/>
        <v>3.6220888942198406</v>
      </c>
      <c r="E16" s="405">
        <f t="shared" si="1"/>
        <v>5.1019173000281519</v>
      </c>
      <c r="F16" s="405">
        <f t="shared" si="1"/>
        <v>5.0706887756000008</v>
      </c>
      <c r="G16" s="405">
        <f t="shared" si="1"/>
        <v>5.0907488986487257</v>
      </c>
      <c r="H16" s="405">
        <f t="shared" si="1"/>
        <v>5.0488475393999996</v>
      </c>
      <c r="I16" s="405">
        <f t="shared" si="1"/>
        <v>5.5196606287241643</v>
      </c>
      <c r="J16" s="405">
        <f t="shared" si="1"/>
        <v>5.0901505053732388</v>
      </c>
      <c r="K16" s="405">
        <f t="shared" si="1"/>
        <v>5.1101301635738778</v>
      </c>
      <c r="L16" s="405">
        <f t="shared" si="1"/>
        <v>5.1026222997809372</v>
      </c>
      <c r="M16" s="603">
        <f t="shared" si="2"/>
        <v>4.8862865730454033</v>
      </c>
      <c r="N16" s="603"/>
      <c r="O16" s="406">
        <f t="shared" si="3"/>
        <v>0.40337750551431201</v>
      </c>
      <c r="P16" s="405">
        <f t="shared" si="4"/>
        <v>2.6900138696885247</v>
      </c>
      <c r="Q16" s="409">
        <f t="shared" si="5"/>
        <v>32273715.783002783</v>
      </c>
    </row>
    <row r="17" spans="1:17" x14ac:dyDescent="0.3">
      <c r="A17" s="420" t="s">
        <v>115</v>
      </c>
      <c r="B17" s="421" t="s">
        <v>114</v>
      </c>
      <c r="C17" s="422">
        <f t="shared" si="1"/>
        <v>2.0299</v>
      </c>
      <c r="D17" s="422">
        <f t="shared" si="1"/>
        <v>2.003453911613108</v>
      </c>
      <c r="E17" s="422">
        <f t="shared" si="1"/>
        <v>2.7491888669470215</v>
      </c>
      <c r="F17" s="422">
        <f t="shared" si="1"/>
        <v>2.7292000000000001</v>
      </c>
      <c r="G17" s="422">
        <f t="shared" si="1"/>
        <v>2.7439108755034951</v>
      </c>
      <c r="H17" s="422">
        <f t="shared" ref="H17:H24" si="7">IF(H$7 &gt; 0,(H71*H$61+H119*H$109+H167*H$157)/(SUM(H$157,H$109,H$61)),0)</f>
        <v>2.7258</v>
      </c>
      <c r="I17" s="422">
        <f t="shared" si="1"/>
        <v>2.9832432041939247</v>
      </c>
      <c r="J17" s="422">
        <f t="shared" si="1"/>
        <v>2.7427717282235835</v>
      </c>
      <c r="K17" s="422">
        <f t="shared" si="1"/>
        <v>2.7516361967662997</v>
      </c>
      <c r="L17" s="422">
        <f t="shared" si="1"/>
        <v>2.7495147652588088</v>
      </c>
      <c r="M17" s="600">
        <f t="shared" si="2"/>
        <v>2.640971698614818</v>
      </c>
      <c r="N17" s="600"/>
      <c r="O17" s="423">
        <f t="shared" si="3"/>
        <v>0.21802007720909861</v>
      </c>
      <c r="P17" s="422">
        <f t="shared" si="4"/>
        <v>1.4539160551733588</v>
      </c>
      <c r="Q17" s="424">
        <f t="shared" si="5"/>
        <v>17443506.171379998</v>
      </c>
    </row>
    <row r="18" spans="1:17" x14ac:dyDescent="0.3">
      <c r="A18" s="438" t="s">
        <v>116</v>
      </c>
      <c r="B18" s="439" t="s">
        <v>117</v>
      </c>
      <c r="C18" s="440">
        <f t="shared" si="1"/>
        <v>0.86046040070000018</v>
      </c>
      <c r="D18" s="440">
        <f t="shared" si="1"/>
        <v>0.84925008895541521</v>
      </c>
      <c r="E18" s="440">
        <f t="shared" si="1"/>
        <v>1.1653619163767739</v>
      </c>
      <c r="F18" s="440">
        <f t="shared" si="1"/>
        <v>1.1568887756000001</v>
      </c>
      <c r="G18" s="440">
        <f t="shared" si="1"/>
        <v>1.1631246127498032</v>
      </c>
      <c r="H18" s="440">
        <f t="shared" si="7"/>
        <v>1.1554475394000001</v>
      </c>
      <c r="I18" s="440">
        <f t="shared" si="1"/>
        <v>1.2645759115553754</v>
      </c>
      <c r="J18" s="440">
        <f t="shared" si="1"/>
        <v>1.1626417361918795</v>
      </c>
      <c r="K18" s="440">
        <f t="shared" si="1"/>
        <v>1.1663993223558571</v>
      </c>
      <c r="L18" s="440">
        <f t="shared" si="1"/>
        <v>1.1655000623898522</v>
      </c>
      <c r="M18" s="599">
        <f t="shared" si="2"/>
        <v>1.119489416240931</v>
      </c>
      <c r="N18" s="599"/>
      <c r="O18" s="441">
        <f t="shared" si="3"/>
        <v>9.2417184588396442E-2</v>
      </c>
      <c r="P18" s="440">
        <f t="shared" si="4"/>
        <v>0.61630483837560057</v>
      </c>
      <c r="Q18" s="442">
        <f t="shared" si="5"/>
        <v>7394180.1615047818</v>
      </c>
    </row>
    <row r="19" spans="1:17" x14ac:dyDescent="0.3">
      <c r="A19" s="420" t="s">
        <v>8</v>
      </c>
      <c r="B19" s="421" t="s">
        <v>35</v>
      </c>
      <c r="C19" s="422">
        <f t="shared" si="1"/>
        <v>0.5411999999999999</v>
      </c>
      <c r="D19" s="422">
        <f t="shared" si="1"/>
        <v>0.53031320273768501</v>
      </c>
      <c r="E19" s="422">
        <f t="shared" si="1"/>
        <v>0.85057442327764277</v>
      </c>
      <c r="F19" s="422">
        <f t="shared" si="1"/>
        <v>0.84989999999999999</v>
      </c>
      <c r="G19" s="422">
        <f t="shared" si="1"/>
        <v>0.84765834555591846</v>
      </c>
      <c r="H19" s="422">
        <f t="shared" si="7"/>
        <v>0.83429999999999993</v>
      </c>
      <c r="I19" s="422">
        <f t="shared" si="1"/>
        <v>0.90753364089100508</v>
      </c>
      <c r="J19" s="422">
        <f t="shared" si="1"/>
        <v>0.84872658170016169</v>
      </c>
      <c r="K19" s="422">
        <f t="shared" si="1"/>
        <v>0.8547691320641756</v>
      </c>
      <c r="L19" s="422">
        <f t="shared" si="1"/>
        <v>0.85076889759197405</v>
      </c>
      <c r="M19" s="600">
        <f t="shared" si="2"/>
        <v>0.80327494934089394</v>
      </c>
      <c r="N19" s="600"/>
      <c r="O19" s="423">
        <f t="shared" si="3"/>
        <v>6.6312738817796382E-2</v>
      </c>
      <c r="P19" s="422">
        <f t="shared" si="4"/>
        <v>0.44222145439038568</v>
      </c>
      <c r="Q19" s="424">
        <f t="shared" si="5"/>
        <v>5305597.0056370003</v>
      </c>
    </row>
    <row r="20" spans="1:17" x14ac:dyDescent="0.3">
      <c r="A20" s="438" t="s">
        <v>9</v>
      </c>
      <c r="B20" s="439" t="s">
        <v>108</v>
      </c>
      <c r="C20" s="440">
        <f t="shared" si="1"/>
        <v>0.48340000000000005</v>
      </c>
      <c r="D20" s="440">
        <f t="shared" si="1"/>
        <v>0.47367872194248245</v>
      </c>
      <c r="E20" s="440">
        <f t="shared" si="1"/>
        <v>0.75973707822785341</v>
      </c>
      <c r="F20" s="440">
        <f t="shared" si="1"/>
        <v>0.75919999999999999</v>
      </c>
      <c r="G20" s="440">
        <f t="shared" si="1"/>
        <v>0.75713603604846647</v>
      </c>
      <c r="H20" s="440">
        <f t="shared" si="7"/>
        <v>0.74519999999999997</v>
      </c>
      <c r="I20" s="440">
        <f t="shared" si="1"/>
        <v>0.81440027680190452</v>
      </c>
      <c r="J20" s="440">
        <f t="shared" si="1"/>
        <v>0.75809942336789904</v>
      </c>
      <c r="K20" s="440">
        <f t="shared" si="1"/>
        <v>0.76349629299780197</v>
      </c>
      <c r="L20" s="440">
        <f t="shared" si="1"/>
        <v>0.75991063235495526</v>
      </c>
      <c r="M20" s="599">
        <f t="shared" si="2"/>
        <v>0.71757345813435613</v>
      </c>
      <c r="N20" s="599"/>
      <c r="O20" s="441">
        <f t="shared" si="3"/>
        <v>5.9237825542661965E-2</v>
      </c>
      <c r="P20" s="440">
        <f t="shared" si="4"/>
        <v>0.39504079960228722</v>
      </c>
      <c r="Q20" s="442">
        <f t="shared" si="5"/>
        <v>4739542.2873900002</v>
      </c>
    </row>
    <row r="21" spans="1:17" x14ac:dyDescent="0.3">
      <c r="A21" s="420" t="s">
        <v>10</v>
      </c>
      <c r="B21" s="421" t="s">
        <v>109</v>
      </c>
      <c r="C21" s="422">
        <f t="shared" si="1"/>
        <v>5.1300000000000005E-2</v>
      </c>
      <c r="D21" s="422">
        <f t="shared" si="1"/>
        <v>5.0266855601582422E-2</v>
      </c>
      <c r="E21" s="422">
        <f t="shared" si="1"/>
        <v>8.0573370071027231E-2</v>
      </c>
      <c r="F21" s="422">
        <f t="shared" si="1"/>
        <v>8.0500000000000002E-2</v>
      </c>
      <c r="G21" s="422">
        <f t="shared" si="1"/>
        <v>8.0290984151424688E-2</v>
      </c>
      <c r="H21" s="422">
        <f t="shared" si="7"/>
        <v>7.9000000000000001E-2</v>
      </c>
      <c r="I21" s="422">
        <f t="shared" si="1"/>
        <v>8.2582380078618095E-2</v>
      </c>
      <c r="J21" s="422">
        <f t="shared" si="1"/>
        <v>8.0393109933212969E-2</v>
      </c>
      <c r="K21" s="422">
        <f t="shared" si="1"/>
        <v>8.0977365888644681E-2</v>
      </c>
      <c r="L21" s="422">
        <f t="shared" si="1"/>
        <v>8.0592191287291851E-2</v>
      </c>
      <c r="M21" s="600">
        <f t="shared" si="2"/>
        <v>7.6022897750670365E-2</v>
      </c>
      <c r="N21" s="600"/>
      <c r="O21" s="423">
        <f t="shared" si="3"/>
        <v>6.2759165673580862E-3</v>
      </c>
      <c r="P21" s="422">
        <f t="shared" si="4"/>
        <v>4.1852365043697895E-2</v>
      </c>
      <c r="Q21" s="424">
        <f t="shared" si="5"/>
        <v>502128.018553</v>
      </c>
    </row>
    <row r="22" spans="1:17" x14ac:dyDescent="0.3">
      <c r="A22" s="438" t="s">
        <v>11</v>
      </c>
      <c r="B22" s="439" t="s">
        <v>110</v>
      </c>
      <c r="C22" s="440">
        <f t="shared" si="1"/>
        <v>6.4999999999999997E-3</v>
      </c>
      <c r="D22" s="440">
        <f t="shared" si="1"/>
        <v>6.3676251936202778E-3</v>
      </c>
      <c r="E22" s="440">
        <f t="shared" si="1"/>
        <v>1.0263974978762054E-2</v>
      </c>
      <c r="F22" s="440">
        <f t="shared" si="1"/>
        <v>1.0200000000000001E-2</v>
      </c>
      <c r="G22" s="440">
        <f t="shared" si="1"/>
        <v>1.0231325356027218E-2</v>
      </c>
      <c r="H22" s="440">
        <f t="shared" si="7"/>
        <v>1.01E-2</v>
      </c>
      <c r="I22" s="440">
        <f t="shared" si="1"/>
        <v>1.0550984010482413E-2</v>
      </c>
      <c r="J22" s="440">
        <f t="shared" si="1"/>
        <v>1.0234048399049669E-2</v>
      </c>
      <c r="K22" s="440">
        <f t="shared" si="1"/>
        <v>1.0295473177728935E-2</v>
      </c>
      <c r="L22" s="440">
        <f t="shared" si="1"/>
        <v>1.02660739497269E-2</v>
      </c>
      <c r="M22" s="599">
        <f t="shared" si="2"/>
        <v>9.6785934558674853E-3</v>
      </c>
      <c r="N22" s="599"/>
      <c r="O22" s="441">
        <f t="shared" si="3"/>
        <v>7.9899670777633153E-4</v>
      </c>
      <c r="P22" s="440">
        <f t="shared" si="4"/>
        <v>5.3282897444005897E-3</v>
      </c>
      <c r="Q22" s="442">
        <f t="shared" si="5"/>
        <v>63926.699694000003</v>
      </c>
    </row>
    <row r="23" spans="1:17" x14ac:dyDescent="0.3">
      <c r="A23" s="425" t="s">
        <v>14</v>
      </c>
      <c r="B23" s="421" t="s">
        <v>118</v>
      </c>
      <c r="C23" s="422">
        <f t="shared" si="1"/>
        <v>0.18169999999999997</v>
      </c>
      <c r="D23" s="422">
        <f t="shared" si="1"/>
        <v>0.17904319024256934</v>
      </c>
      <c r="E23" s="422">
        <f t="shared" si="1"/>
        <v>0.25439636568170942</v>
      </c>
      <c r="F23" s="422">
        <f t="shared" si="1"/>
        <v>0.25290000000000001</v>
      </c>
      <c r="G23" s="422">
        <f t="shared" si="1"/>
        <v>0.25381640177009152</v>
      </c>
      <c r="H23" s="422">
        <f t="shared" si="7"/>
        <v>0.25159999999999999</v>
      </c>
      <c r="I23" s="422">
        <f t="shared" si="1"/>
        <v>0.27495688807337687</v>
      </c>
      <c r="J23" s="422">
        <f t="shared" si="1"/>
        <v>0.25380584122704475</v>
      </c>
      <c r="K23" s="422">
        <f t="shared" si="1"/>
        <v>0.25485720014344321</v>
      </c>
      <c r="L23" s="422">
        <f t="shared" si="1"/>
        <v>0.25443314981540843</v>
      </c>
      <c r="M23" s="600">
        <f t="shared" si="2"/>
        <v>0.24340156191251758</v>
      </c>
      <c r="N23" s="600"/>
      <c r="O23" s="423">
        <f t="shared" si="3"/>
        <v>2.0093523663587711E-2</v>
      </c>
      <c r="P23" s="422">
        <f t="shared" si="4"/>
        <v>0.1339981942648206</v>
      </c>
      <c r="Q23" s="424">
        <f t="shared" si="5"/>
        <v>1607657.0035080002</v>
      </c>
    </row>
    <row r="24" spans="1:17" x14ac:dyDescent="0.3">
      <c r="A24" s="443"/>
      <c r="B24" s="439" t="s">
        <v>117</v>
      </c>
      <c r="C24" s="440">
        <f t="shared" si="1"/>
        <v>6.08E-2</v>
      </c>
      <c r="D24" s="440">
        <f t="shared" si="1"/>
        <v>6.0028500671063113E-2</v>
      </c>
      <c r="E24" s="440">
        <f t="shared" si="1"/>
        <v>8.2395727745004199E-2</v>
      </c>
      <c r="F24" s="440">
        <f t="shared" si="1"/>
        <v>8.1799999999999998E-2</v>
      </c>
      <c r="G24" s="440">
        <f t="shared" si="1"/>
        <v>8.2238663069417364E-2</v>
      </c>
      <c r="H24" s="440">
        <f t="shared" si="7"/>
        <v>8.1699999999999995E-2</v>
      </c>
      <c r="I24" s="440">
        <f t="shared" si="1"/>
        <v>8.9350984010482415E-2</v>
      </c>
      <c r="J24" s="440">
        <f t="shared" si="1"/>
        <v>8.2204618030568902E-2</v>
      </c>
      <c r="K24" s="440">
        <f t="shared" si="1"/>
        <v>8.2468312244102546E-2</v>
      </c>
      <c r="L24" s="440">
        <f t="shared" si="1"/>
        <v>8.2405424724893886E-2</v>
      </c>
      <c r="M24" s="599">
        <f t="shared" si="2"/>
        <v>7.9148946936242512E-2</v>
      </c>
      <c r="N24" s="599"/>
      <c r="O24" s="441">
        <f t="shared" si="3"/>
        <v>6.5339812354328506E-3</v>
      </c>
      <c r="P24" s="440">
        <f t="shared" si="4"/>
        <v>4.3573327484358958E-2</v>
      </c>
      <c r="Q24" s="442">
        <f t="shared" si="5"/>
        <v>522775.44097300002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0.40500000000000003</v>
      </c>
      <c r="D25" s="405">
        <f t="shared" si="8"/>
        <v>0.42514268523129972</v>
      </c>
      <c r="E25" s="405">
        <f t="shared" si="8"/>
        <v>0.50035227348017408</v>
      </c>
      <c r="F25" s="405">
        <f t="shared" si="8"/>
        <v>0.50309999999999999</v>
      </c>
      <c r="G25" s="405">
        <f t="shared" si="8"/>
        <v>0.5035059071953677</v>
      </c>
      <c r="H25" s="405">
        <f t="shared" si="8"/>
        <v>0.51729999999999998</v>
      </c>
      <c r="I25" s="405">
        <f t="shared" si="8"/>
        <v>1.1736056272609898</v>
      </c>
      <c r="J25" s="405">
        <f t="shared" si="8"/>
        <v>0.50268108211055129</v>
      </c>
      <c r="K25" s="405">
        <f t="shared" si="8"/>
        <v>0.49636914097010998</v>
      </c>
      <c r="L25" s="405">
        <f t="shared" si="8"/>
        <v>0.50014476254285345</v>
      </c>
      <c r="M25" s="603">
        <f t="shared" si="2"/>
        <v>0.50445217334770409</v>
      </c>
      <c r="N25" s="603"/>
      <c r="O25" s="406">
        <f t="shared" si="3"/>
        <v>4.1644028915284709E-2</v>
      </c>
      <c r="P25" s="405">
        <f t="shared" si="4"/>
        <v>0.27771259884458582</v>
      </c>
      <c r="Q25" s="407">
        <f t="shared" si="5"/>
        <v>3331885.231323</v>
      </c>
    </row>
    <row r="26" spans="1:17" x14ac:dyDescent="0.3">
      <c r="A26" s="420" t="s">
        <v>15</v>
      </c>
      <c r="B26" s="421" t="s">
        <v>43</v>
      </c>
      <c r="C26" s="422">
        <f t="shared" si="8"/>
        <v>0.20860000000000001</v>
      </c>
      <c r="D26" s="422">
        <f t="shared" si="8"/>
        <v>0.20567637093429073</v>
      </c>
      <c r="E26" s="422">
        <f t="shared" si="8"/>
        <v>0.28971792933431029</v>
      </c>
      <c r="F26" s="422">
        <f t="shared" si="8"/>
        <v>0.28799999999999998</v>
      </c>
      <c r="G26" s="422">
        <f t="shared" si="8"/>
        <v>0.28908612581733739</v>
      </c>
      <c r="H26" s="422">
        <f t="shared" ref="H26:H29" si="9">IF(H$7 &gt; 0,(H80*H$61+H128*H$109+H176*H$157)/(SUM(H$157,H$109,H$61)),0)</f>
        <v>0.28670000000000001</v>
      </c>
      <c r="I26" s="422">
        <f t="shared" si="8"/>
        <v>0.31345688807337685</v>
      </c>
      <c r="J26" s="422">
        <f t="shared" si="8"/>
        <v>0.28906024524017782</v>
      </c>
      <c r="K26" s="422">
        <f t="shared" si="8"/>
        <v>0.2901958830877655</v>
      </c>
      <c r="L26" s="422">
        <f t="shared" si="8"/>
        <v>0.28975787930506131</v>
      </c>
      <c r="M26" s="600">
        <f>(N80*$N$61+N128*$N$109+N176*$N$157)/$M$7</f>
        <v>0.27747479412188147</v>
      </c>
      <c r="N26" s="600"/>
      <c r="O26" s="423">
        <f t="shared" si="3"/>
        <v>2.2906370435457842E-2</v>
      </c>
      <c r="P26" s="422">
        <f t="shared" si="4"/>
        <v>0.15275629734741991</v>
      </c>
      <c r="Q26" s="424">
        <f t="shared" si="5"/>
        <v>1832709.2585679998</v>
      </c>
    </row>
    <row r="27" spans="1:17" x14ac:dyDescent="0.3">
      <c r="A27" s="438" t="s">
        <v>16</v>
      </c>
      <c r="B27" s="439" t="s">
        <v>80</v>
      </c>
      <c r="C27" s="440">
        <f t="shared" si="8"/>
        <v>0.19639999999999999</v>
      </c>
      <c r="D27" s="440">
        <f t="shared" si="8"/>
        <v>0.21946631429700894</v>
      </c>
      <c r="E27" s="440">
        <f t="shared" si="8"/>
        <v>0.21063434414586379</v>
      </c>
      <c r="F27" s="440">
        <f t="shared" si="8"/>
        <v>0.21510000000000001</v>
      </c>
      <c r="G27" s="440">
        <f t="shared" si="8"/>
        <v>0.21441978137803031</v>
      </c>
      <c r="H27" s="440">
        <f t="shared" si="9"/>
        <v>0.2306</v>
      </c>
      <c r="I27" s="440">
        <f t="shared" si="8"/>
        <v>0.22664873918761308</v>
      </c>
      <c r="J27" s="440">
        <f t="shared" si="8"/>
        <v>0.21362083687037361</v>
      </c>
      <c r="K27" s="440">
        <f t="shared" si="8"/>
        <v>0.20617325788234445</v>
      </c>
      <c r="L27" s="440">
        <f t="shared" si="8"/>
        <v>0.21038688323779212</v>
      </c>
      <c r="M27" s="599">
        <f>(N81*$N$61+N129*$N$109+N177*$N$157)/$M$7</f>
        <v>0.21338578308412257</v>
      </c>
      <c r="N27" s="599"/>
      <c r="O27" s="441">
        <f t="shared" si="3"/>
        <v>1.7615631749376651E-2</v>
      </c>
      <c r="P27" s="440">
        <f t="shared" si="4"/>
        <v>0.11747381319325312</v>
      </c>
      <c r="Q27" s="442">
        <f t="shared" si="5"/>
        <v>1409404.056115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1.3591596141700005E-2</v>
      </c>
      <c r="N28" s="600"/>
      <c r="O28" s="423">
        <f t="shared" si="3"/>
        <v>1.1220267304502102E-3</v>
      </c>
      <c r="P28" s="422">
        <f t="shared" si="4"/>
        <v>7.4824883039127316E-3</v>
      </c>
      <c r="Q28" s="424">
        <f t="shared" si="5"/>
        <v>89771.916639999996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1.3591596141700005E-2</v>
      </c>
      <c r="N29" s="599"/>
      <c r="O29" s="441">
        <f t="shared" si="3"/>
        <v>1.1220267304502102E-3</v>
      </c>
      <c r="P29" s="440">
        <f t="shared" si="4"/>
        <v>7.4824883039127316E-3</v>
      </c>
      <c r="Q29" s="442">
        <f t="shared" si="5"/>
        <v>89771.916639999996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0.23330000000000001</v>
      </c>
      <c r="D30" s="405">
        <f t="shared" si="10"/>
        <v>0.29407551152135492</v>
      </c>
      <c r="E30" s="405">
        <f t="shared" si="10"/>
        <v>0.44151953149952555</v>
      </c>
      <c r="F30" s="405">
        <f t="shared" si="10"/>
        <v>0.78290000000000004</v>
      </c>
      <c r="G30" s="405">
        <f t="shared" si="10"/>
        <v>0.80818380072086449</v>
      </c>
      <c r="H30" s="405">
        <f t="shared" si="10"/>
        <v>0.99890000000000001</v>
      </c>
      <c r="I30" s="405">
        <f t="shared" si="10"/>
        <v>1.2890770610715683</v>
      </c>
      <c r="J30" s="405">
        <f t="shared" si="10"/>
        <v>1.0375112631273848</v>
      </c>
      <c r="K30" s="405">
        <f t="shared" si="10"/>
        <v>1.0315764837270314</v>
      </c>
      <c r="L30" s="405">
        <f t="shared" si="10"/>
        <v>1.9536201762093739</v>
      </c>
      <c r="M30" s="603">
        <f t="shared" ref="M30" si="11">(N84*$N$61+N132*$N$109+N180*$N$157)/$M$7</f>
        <v>0.77871778882751164</v>
      </c>
      <c r="N30" s="603"/>
      <c r="O30" s="406">
        <f t="shared" si="3"/>
        <v>6.4285472098515747E-2</v>
      </c>
      <c r="P30" s="405">
        <f t="shared" si="4"/>
        <v>0.42870216906120073</v>
      </c>
      <c r="Q30" s="407">
        <f t="shared" si="5"/>
        <v>5143398.0009330008</v>
      </c>
    </row>
    <row r="31" spans="1:17" x14ac:dyDescent="0.3">
      <c r="A31" s="420" t="s">
        <v>17</v>
      </c>
      <c r="B31" s="421" t="s">
        <v>46</v>
      </c>
      <c r="C31" s="422">
        <f t="shared" si="10"/>
        <v>0.22040000000000001</v>
      </c>
      <c r="D31" s="422">
        <f t="shared" si="10"/>
        <v>0.2795142709420369</v>
      </c>
      <c r="E31" s="422">
        <f t="shared" si="10"/>
        <v>0.41855129547925918</v>
      </c>
      <c r="F31" s="422">
        <f t="shared" si="10"/>
        <v>0.74</v>
      </c>
      <c r="G31" s="422">
        <f t="shared" si="10"/>
        <v>0.76682076123354281</v>
      </c>
      <c r="H31" s="422">
        <f t="shared" ref="H31:H32" si="12">IF(H$7 &gt; 0,(H85*H$61+H133*H$109+H181*H$157)/(SUM(H$157,H$109,H$61)),0)</f>
        <v>0.95499999999999996</v>
      </c>
      <c r="I31" s="422">
        <f t="shared" si="10"/>
        <v>1.2123042442958696</v>
      </c>
      <c r="J31" s="422">
        <f t="shared" si="10"/>
        <v>0.98382748497160233</v>
      </c>
      <c r="K31" s="422">
        <f t="shared" si="10"/>
        <v>0.97502340049582281</v>
      </c>
      <c r="L31" s="422">
        <f t="shared" si="10"/>
        <v>1.8508816542977289</v>
      </c>
      <c r="M31" s="600">
        <f>(N85*$N$61+N133*$N$109+N181*$N$157)/$M$7</f>
        <v>0.73811698365716838</v>
      </c>
      <c r="N31" s="600"/>
      <c r="O31" s="423">
        <f t="shared" si="3"/>
        <v>6.0933754742880118E-2</v>
      </c>
      <c r="P31" s="422">
        <f t="shared" si="4"/>
        <v>0.40635048595869394</v>
      </c>
      <c r="Q31" s="424">
        <f t="shared" si="5"/>
        <v>4875231.4030389991</v>
      </c>
    </row>
    <row r="32" spans="1:17" x14ac:dyDescent="0.3">
      <c r="A32" s="438" t="s">
        <v>18</v>
      </c>
      <c r="B32" s="439" t="s">
        <v>48</v>
      </c>
      <c r="C32" s="440">
        <f t="shared" si="10"/>
        <v>1.29E-2</v>
      </c>
      <c r="D32" s="440">
        <f t="shared" si="10"/>
        <v>1.4561240579318041E-2</v>
      </c>
      <c r="E32" s="440">
        <f t="shared" si="10"/>
        <v>2.2968236020266389E-2</v>
      </c>
      <c r="F32" s="440">
        <f t="shared" si="10"/>
        <v>4.2900000000000001E-2</v>
      </c>
      <c r="G32" s="440">
        <f t="shared" si="10"/>
        <v>4.1363039487321659E-2</v>
      </c>
      <c r="H32" s="440">
        <f t="shared" si="12"/>
        <v>4.3900000000000002E-2</v>
      </c>
      <c r="I32" s="440">
        <f t="shared" si="10"/>
        <v>7.6772816775698499E-2</v>
      </c>
      <c r="J32" s="440">
        <f t="shared" si="10"/>
        <v>5.3683778155782388E-2</v>
      </c>
      <c r="K32" s="440">
        <f t="shared" si="10"/>
        <v>5.6553083231208716E-2</v>
      </c>
      <c r="L32" s="440">
        <f t="shared" si="10"/>
        <v>0.10273852191164506</v>
      </c>
      <c r="M32" s="599">
        <f>(N86*$N$61+N134*$N$109+N182*$N$157)/$M$7</f>
        <v>4.0600805170342938E-2</v>
      </c>
      <c r="N32" s="599"/>
      <c r="O32" s="441">
        <f t="shared" si="3"/>
        <v>3.3517173556356079E-3</v>
      </c>
      <c r="P32" s="440">
        <f t="shared" si="4"/>
        <v>2.235168310250665E-2</v>
      </c>
      <c r="Q32" s="442">
        <f t="shared" si="5"/>
        <v>268166.59789400001</v>
      </c>
    </row>
    <row r="33" spans="1:17" x14ac:dyDescent="0.3">
      <c r="A33" s="404">
        <v>8</v>
      </c>
      <c r="B33" s="398" t="s">
        <v>49</v>
      </c>
      <c r="C33" s="405">
        <f t="shared" si="10"/>
        <v>0.53590000000000004</v>
      </c>
      <c r="D33" s="405">
        <f t="shared" si="10"/>
        <v>0.4712539641869854</v>
      </c>
      <c r="E33" s="405">
        <f t="shared" si="10"/>
        <v>0.72952554171523465</v>
      </c>
      <c r="F33" s="405">
        <f t="shared" si="10"/>
        <v>1.1259999999999999</v>
      </c>
      <c r="G33" s="405">
        <f t="shared" si="10"/>
        <v>1.2705643841614924</v>
      </c>
      <c r="H33" s="405">
        <f t="shared" si="10"/>
        <v>1.0719000000000001</v>
      </c>
      <c r="I33" s="405">
        <f t="shared" si="10"/>
        <v>1.7825003701136082</v>
      </c>
      <c r="J33" s="405">
        <f t="shared" si="10"/>
        <v>1.7714382015927315</v>
      </c>
      <c r="K33" s="405">
        <f t="shared" si="10"/>
        <v>1.6431575209941369</v>
      </c>
      <c r="L33" s="405">
        <f t="shared" si="10"/>
        <v>3.6088191269349776</v>
      </c>
      <c r="M33" s="603">
        <f>SUM(M34:N37)</f>
        <v>1.3104790618317714</v>
      </c>
      <c r="N33" s="603"/>
      <c r="O33" s="406">
        <f t="shared" si="3"/>
        <v>0.10818394850324385</v>
      </c>
      <c r="P33" s="405">
        <f t="shared" si="4"/>
        <v>0.72144905943712734</v>
      </c>
      <c r="Q33" s="407">
        <f t="shared" si="5"/>
        <v>8655658.6784009989</v>
      </c>
    </row>
    <row r="34" spans="1:17" x14ac:dyDescent="0.3">
      <c r="A34" s="420" t="s">
        <v>19</v>
      </c>
      <c r="B34" s="421" t="s">
        <v>46</v>
      </c>
      <c r="C34" s="422">
        <f t="shared" si="10"/>
        <v>0.27100000000000002</v>
      </c>
      <c r="D34" s="422">
        <f t="shared" si="10"/>
        <v>0.23834146139144216</v>
      </c>
      <c r="E34" s="422">
        <f t="shared" si="10"/>
        <v>0.36892403907379284</v>
      </c>
      <c r="F34" s="422">
        <f t="shared" si="10"/>
        <v>0.56940000000000002</v>
      </c>
      <c r="G34" s="422">
        <f t="shared" si="10"/>
        <v>0.64253653382271858</v>
      </c>
      <c r="H34" s="422">
        <f t="shared" ref="H34:H37" si="13">IF(H$7 &gt; 0,(H88*H$61+H136*H$109+H184*H$157)/(SUM(H$157,H$109,H$61)),0)</f>
        <v>0.54220000000000002</v>
      </c>
      <c r="I34" s="422">
        <f t="shared" si="10"/>
        <v>0.90158354914590466</v>
      </c>
      <c r="J34" s="422">
        <f t="shared" si="10"/>
        <v>0.89578905882964699</v>
      </c>
      <c r="K34" s="422">
        <f t="shared" si="10"/>
        <v>0.83087320444673884</v>
      </c>
      <c r="L34" s="422">
        <f t="shared" si="10"/>
        <v>1.8248762890929802</v>
      </c>
      <c r="M34" s="600">
        <f t="shared" ref="M34:M47" si="14">(N88*$N$61+N136*$N$109+N184*$N$157)/$M$7</f>
        <v>0.66270361739792127</v>
      </c>
      <c r="N34" s="600"/>
      <c r="O34" s="423">
        <f t="shared" si="3"/>
        <v>5.4708156815017936E-2</v>
      </c>
      <c r="P34" s="422">
        <f t="shared" si="4"/>
        <v>0.36483368211089184</v>
      </c>
      <c r="Q34" s="424">
        <f t="shared" si="5"/>
        <v>4377129.3141609998</v>
      </c>
    </row>
    <row r="35" spans="1:17" x14ac:dyDescent="0.3">
      <c r="A35" s="438" t="s">
        <v>19</v>
      </c>
      <c r="B35" s="439" t="s">
        <v>47</v>
      </c>
      <c r="C35" s="440">
        <f t="shared" si="10"/>
        <v>0.13900000000000001</v>
      </c>
      <c r="D35" s="440">
        <f t="shared" si="10"/>
        <v>0.12218716520798077</v>
      </c>
      <c r="E35" s="440">
        <f t="shared" si="10"/>
        <v>0.18916829951903541</v>
      </c>
      <c r="F35" s="440">
        <f t="shared" si="10"/>
        <v>0.29199999999999998</v>
      </c>
      <c r="G35" s="440">
        <f t="shared" si="10"/>
        <v>0.32945374777774133</v>
      </c>
      <c r="H35" s="440">
        <f t="shared" si="13"/>
        <v>0.27779999999999999</v>
      </c>
      <c r="I35" s="440">
        <f t="shared" si="10"/>
        <v>0.46201731271184432</v>
      </c>
      <c r="J35" s="440">
        <f t="shared" si="10"/>
        <v>0.45931998380504302</v>
      </c>
      <c r="K35" s="440">
        <f t="shared" si="10"/>
        <v>0.42617199252849763</v>
      </c>
      <c r="L35" s="440">
        <f t="shared" si="10"/>
        <v>0.93585628058800219</v>
      </c>
      <c r="M35" s="599">
        <f t="shared" si="14"/>
        <v>0.33981131465683606</v>
      </c>
      <c r="N35" s="599"/>
      <c r="O35" s="441">
        <f t="shared" si="3"/>
        <v>2.8052435812495238E-2</v>
      </c>
      <c r="P35" s="440">
        <f t="shared" si="4"/>
        <v>0.18707399491189988</v>
      </c>
      <c r="Q35" s="442">
        <f t="shared" si="5"/>
        <v>2244439.3355029998</v>
      </c>
    </row>
    <row r="36" spans="1:17" x14ac:dyDescent="0.3">
      <c r="A36" s="420" t="s">
        <v>20</v>
      </c>
      <c r="B36" s="421" t="s">
        <v>50</v>
      </c>
      <c r="C36" s="422">
        <f t="shared" si="10"/>
        <v>8.3199999999999996E-2</v>
      </c>
      <c r="D36" s="422">
        <f t="shared" si="10"/>
        <v>7.318504207778842E-2</v>
      </c>
      <c r="E36" s="422">
        <f t="shared" si="10"/>
        <v>0.11333311481212448</v>
      </c>
      <c r="F36" s="422">
        <f t="shared" si="10"/>
        <v>0.1749</v>
      </c>
      <c r="G36" s="422">
        <f t="shared" si="10"/>
        <v>0.19739478560769888</v>
      </c>
      <c r="H36" s="422">
        <f t="shared" si="13"/>
        <v>0.1666</v>
      </c>
      <c r="I36" s="422">
        <f t="shared" si="10"/>
        <v>0.27696371480928644</v>
      </c>
      <c r="J36" s="422">
        <f t="shared" si="10"/>
        <v>0.27522762117528771</v>
      </c>
      <c r="K36" s="422">
        <f t="shared" si="10"/>
        <v>0.25521726965714253</v>
      </c>
      <c r="L36" s="422">
        <f t="shared" si="10"/>
        <v>0.56059235370417893</v>
      </c>
      <c r="M36" s="600">
        <f t="shared" si="14"/>
        <v>0.20358393454917595</v>
      </c>
      <c r="N36" s="600"/>
      <c r="O36" s="423">
        <f t="shared" si="3"/>
        <v>1.6806459967830562E-2</v>
      </c>
      <c r="P36" s="422">
        <f t="shared" si="4"/>
        <v>0.11207766867462347</v>
      </c>
      <c r="Q36" s="424">
        <f t="shared" si="5"/>
        <v>1344663.2618460001</v>
      </c>
    </row>
    <row r="37" spans="1:17" x14ac:dyDescent="0.3">
      <c r="A37" s="438" t="s">
        <v>20</v>
      </c>
      <c r="B37" s="439" t="s">
        <v>47</v>
      </c>
      <c r="C37" s="440">
        <f t="shared" si="10"/>
        <v>4.2700000000000002E-2</v>
      </c>
      <c r="D37" s="440">
        <f t="shared" si="10"/>
        <v>3.7540295509774037E-2</v>
      </c>
      <c r="E37" s="440">
        <f t="shared" si="10"/>
        <v>5.8100088310281975E-2</v>
      </c>
      <c r="F37" s="440">
        <f t="shared" si="10"/>
        <v>8.9700000000000002E-2</v>
      </c>
      <c r="G37" s="440">
        <f t="shared" si="10"/>
        <v>0.10117931695333357</v>
      </c>
      <c r="H37" s="440">
        <f t="shared" si="13"/>
        <v>8.5300000000000001E-2</v>
      </c>
      <c r="I37" s="440">
        <f t="shared" si="10"/>
        <v>0.14193579344657287</v>
      </c>
      <c r="J37" s="440">
        <f t="shared" si="10"/>
        <v>0.14110153778275361</v>
      </c>
      <c r="K37" s="440">
        <f t="shared" si="10"/>
        <v>0.13089505436175808</v>
      </c>
      <c r="L37" s="440">
        <f t="shared" si="10"/>
        <v>0.28749420354981658</v>
      </c>
      <c r="M37" s="599">
        <f t="shared" si="14"/>
        <v>0.10438019522783828</v>
      </c>
      <c r="N37" s="599"/>
      <c r="O37" s="441">
        <f t="shared" si="3"/>
        <v>8.616895907900133E-3</v>
      </c>
      <c r="P37" s="440">
        <f t="shared" si="4"/>
        <v>5.7463713739712312E-2</v>
      </c>
      <c r="Q37" s="442">
        <f t="shared" si="5"/>
        <v>689426.76689099998</v>
      </c>
    </row>
    <row r="38" spans="1:17" x14ac:dyDescent="0.3">
      <c r="A38" s="404">
        <v>9</v>
      </c>
      <c r="B38" s="398" t="s">
        <v>51</v>
      </c>
      <c r="C38" s="405">
        <f t="shared" si="10"/>
        <v>0.51882023847074765</v>
      </c>
      <c r="D38" s="405">
        <f t="shared" si="10"/>
        <v>0.62375053746090892</v>
      </c>
      <c r="E38" s="405">
        <f t="shared" si="10"/>
        <v>0.80190001851088544</v>
      </c>
      <c r="F38" s="405">
        <f t="shared" si="10"/>
        <v>0.87871337469874078</v>
      </c>
      <c r="G38" s="405">
        <f t="shared" si="10"/>
        <v>0.91590137824144802</v>
      </c>
      <c r="H38" s="405">
        <f t="shared" si="10"/>
        <v>0.98283582099367928</v>
      </c>
      <c r="I38" s="405">
        <f t="shared" si="10"/>
        <v>1.2323952712985375</v>
      </c>
      <c r="J38" s="405">
        <f t="shared" si="10"/>
        <v>1.1503538935166238</v>
      </c>
      <c r="K38" s="405">
        <f t="shared" si="10"/>
        <v>1.3043247788020593</v>
      </c>
      <c r="L38" s="405">
        <f t="shared" si="10"/>
        <v>1.462700009317482</v>
      </c>
      <c r="M38" s="603">
        <f t="shared" si="14"/>
        <v>0.94671415844760753</v>
      </c>
      <c r="N38" s="603"/>
      <c r="O38" s="406">
        <f t="shared" si="3"/>
        <v>7.8154072619540688E-2</v>
      </c>
      <c r="P38" s="405">
        <f t="shared" si="4"/>
        <v>0.52118805943617341</v>
      </c>
      <c r="Q38" s="407">
        <f t="shared" si="5"/>
        <v>6253006.9042675532</v>
      </c>
    </row>
    <row r="39" spans="1:17" x14ac:dyDescent="0.3">
      <c r="A39" s="444"/>
      <c r="B39" s="445" t="s">
        <v>157</v>
      </c>
      <c r="C39" s="500">
        <f t="shared" si="10"/>
        <v>-0.63039999999999996</v>
      </c>
      <c r="D39" s="500">
        <f t="shared" si="10"/>
        <v>-8.869390708714088E-2</v>
      </c>
      <c r="E39" s="500">
        <f t="shared" si="10"/>
        <v>-0.43540539372814863</v>
      </c>
      <c r="F39" s="500">
        <f t="shared" si="10"/>
        <v>-1.6013999999999999</v>
      </c>
      <c r="G39" s="500">
        <f t="shared" si="10"/>
        <v>-1.446780969287186</v>
      </c>
      <c r="H39" s="500">
        <f t="shared" ref="H39:H46" si="15">IF(H$7 &gt; 0,(H93*H$61+H141*H$109+H189*H$157)/(SUM(H$157,H$109,H$61)),0)</f>
        <v>-0.88749999999999996</v>
      </c>
      <c r="I39" s="500">
        <f t="shared" si="10"/>
        <v>0</v>
      </c>
      <c r="J39" s="500">
        <f t="shared" si="10"/>
        <v>-1.2876184303383278</v>
      </c>
      <c r="K39" s="500">
        <f t="shared" si="10"/>
        <v>0</v>
      </c>
      <c r="L39" s="500">
        <f t="shared" si="10"/>
        <v>-2.4248387244452911</v>
      </c>
      <c r="M39" s="596">
        <f t="shared" si="14"/>
        <v>-0.89066049478942699</v>
      </c>
      <c r="N39" s="596"/>
      <c r="O39" s="429">
        <f t="shared" si="3"/>
        <v>-7.3526675784875956E-2</v>
      </c>
      <c r="P39" s="430">
        <f t="shared" si="4"/>
        <v>-0.49032922002238449</v>
      </c>
      <c r="Q39" s="431">
        <f t="shared" si="5"/>
        <v>-5882774.8307990003</v>
      </c>
    </row>
    <row r="40" spans="1:17" x14ac:dyDescent="0.3">
      <c r="A40" s="432"/>
      <c r="B40" s="433" t="s">
        <v>52</v>
      </c>
      <c r="C40" s="434">
        <f t="shared" ref="C40:K40" si="16">SUM(C33,C30,C25,C16,C9)</f>
        <v>6.7292884006999998</v>
      </c>
      <c r="D40" s="434">
        <f t="shared" si="16"/>
        <v>7.4210696237010136</v>
      </c>
      <c r="E40" s="434">
        <f t="shared" si="16"/>
        <v>9.8619819972792548</v>
      </c>
      <c r="F40" s="434">
        <f t="shared" si="16"/>
        <v>11.9309407756</v>
      </c>
      <c r="G40" s="434">
        <f t="shared" si="16"/>
        <v>12.213477943959777</v>
      </c>
      <c r="H40" s="434">
        <f t="shared" si="15"/>
        <v>11.553531539400002</v>
      </c>
      <c r="I40" s="434">
        <f t="shared" si="16"/>
        <v>14.487178155105767</v>
      </c>
      <c r="J40" s="434">
        <f t="shared" si="16"/>
        <v>14.810375442571177</v>
      </c>
      <c r="K40" s="434">
        <f t="shared" si="16"/>
        <v>15.332731212701121</v>
      </c>
      <c r="L40" s="434">
        <f>SUM(L33,L30,L25,L16,L9)</f>
        <v>19.619318544324472</v>
      </c>
      <c r="M40" s="597">
        <f t="shared" si="14"/>
        <v>11.128910500395069</v>
      </c>
      <c r="N40" s="597"/>
      <c r="O40" s="435">
        <f t="shared" si="3"/>
        <v>0.9187246981184547</v>
      </c>
      <c r="P40" s="436">
        <f t="shared" si="4"/>
        <v>6.1267228503805606</v>
      </c>
      <c r="Q40" s="437">
        <f t="shared" si="5"/>
        <v>73505982.323171511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0.12705814205178309</v>
      </c>
      <c r="D41" s="427">
        <f t="shared" si="17"/>
        <v>0.15275538330421681</v>
      </c>
      <c r="E41" s="427">
        <f t="shared" si="17"/>
        <v>0.19638387038178018</v>
      </c>
      <c r="F41" s="427">
        <f t="shared" si="17"/>
        <v>0.21519532297807481</v>
      </c>
      <c r="G41" s="427">
        <f t="shared" si="17"/>
        <v>0.22430259807335409</v>
      </c>
      <c r="H41" s="427">
        <f t="shared" si="15"/>
        <v>0.24069472256032021</v>
      </c>
      <c r="I41" s="427">
        <f t="shared" si="17"/>
        <v>0.30181138250531847</v>
      </c>
      <c r="J41" s="427">
        <f t="shared" si="17"/>
        <v>0.28171959683584691</v>
      </c>
      <c r="K41" s="427">
        <f t="shared" si="17"/>
        <v>0.31942678935420249</v>
      </c>
      <c r="L41" s="427">
        <f t="shared" si="17"/>
        <v>0.35821259808754297</v>
      </c>
      <c r="M41" s="598">
        <f t="shared" si="14"/>
        <v>0.23184859245473047</v>
      </c>
      <c r="N41" s="598"/>
      <c r="O41" s="428">
        <f t="shared" si="3"/>
        <v>1.9139791635901768E-2</v>
      </c>
      <c r="P41" s="427">
        <f t="shared" si="4"/>
        <v>0.12763801714197823</v>
      </c>
      <c r="Q41" s="424">
        <f t="shared" si="5"/>
        <v>1531350.1297386321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0.12705814205178309</v>
      </c>
      <c r="D42" s="440">
        <f t="shared" si="18"/>
        <v>0.15275538330421681</v>
      </c>
      <c r="E42" s="440">
        <f t="shared" si="18"/>
        <v>0.19638387038178018</v>
      </c>
      <c r="F42" s="440">
        <f t="shared" si="18"/>
        <v>0.21519532297807481</v>
      </c>
      <c r="G42" s="440">
        <f t="shared" si="18"/>
        <v>0.22430259807335409</v>
      </c>
      <c r="H42" s="440">
        <f t="shared" si="15"/>
        <v>0.24069472256032021</v>
      </c>
      <c r="I42" s="440">
        <f t="shared" si="18"/>
        <v>0.30181138250531847</v>
      </c>
      <c r="J42" s="440">
        <f t="shared" si="18"/>
        <v>0.28171959683584691</v>
      </c>
      <c r="K42" s="440">
        <f t="shared" si="18"/>
        <v>0.31942678935420249</v>
      </c>
      <c r="L42" s="440">
        <f t="shared" si="18"/>
        <v>0.35821259808754297</v>
      </c>
      <c r="M42" s="599">
        <f t="shared" si="14"/>
        <v>0.23184859245473047</v>
      </c>
      <c r="N42" s="599"/>
      <c r="O42" s="441">
        <f t="shared" si="3"/>
        <v>1.9139791635901768E-2</v>
      </c>
      <c r="P42" s="440">
        <f t="shared" si="4"/>
        <v>0.12763801714197823</v>
      </c>
      <c r="Q42" s="442">
        <f t="shared" si="5"/>
        <v>1531350.1297386321</v>
      </c>
    </row>
    <row r="43" spans="1:17" x14ac:dyDescent="0.3">
      <c r="A43" s="426" t="s">
        <v>24</v>
      </c>
      <c r="B43" s="416" t="s">
        <v>56</v>
      </c>
      <c r="C43" s="427">
        <f>SUM(C44,C45)</f>
        <v>0.39176209641896453</v>
      </c>
      <c r="D43" s="427">
        <f t="shared" ref="D43:L43" si="19">SUM(D44,D45)</f>
        <v>0.47099515415669213</v>
      </c>
      <c r="E43" s="427">
        <f t="shared" si="19"/>
        <v>0.60551614812910537</v>
      </c>
      <c r="F43" s="427">
        <f t="shared" si="19"/>
        <v>0.66351805172066602</v>
      </c>
      <c r="G43" s="427">
        <f t="shared" si="19"/>
        <v>0.69159878016809395</v>
      </c>
      <c r="H43" s="427">
        <f t="shared" si="15"/>
        <v>0.74214109843335907</v>
      </c>
      <c r="I43" s="427">
        <f t="shared" si="19"/>
        <v>0.93058388879321896</v>
      </c>
      <c r="J43" s="427">
        <f t="shared" si="19"/>
        <v>0.86863429668077707</v>
      </c>
      <c r="K43" s="427">
        <f t="shared" si="19"/>
        <v>0.98489798944785667</v>
      </c>
      <c r="L43" s="427">
        <f t="shared" si="19"/>
        <v>1.1044874112299392</v>
      </c>
      <c r="M43" s="598">
        <f t="shared" si="14"/>
        <v>0.71486556599287709</v>
      </c>
      <c r="N43" s="598"/>
      <c r="O43" s="428">
        <f t="shared" si="3"/>
        <v>5.9014280983638923E-2</v>
      </c>
      <c r="P43" s="427">
        <f t="shared" si="4"/>
        <v>0.39355004229419521</v>
      </c>
      <c r="Q43" s="424">
        <f t="shared" si="5"/>
        <v>4721656.7745289216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0.12705814205178309</v>
      </c>
      <c r="D44" s="440">
        <f t="shared" si="20"/>
        <v>0.15275538330421681</v>
      </c>
      <c r="E44" s="440">
        <f t="shared" si="20"/>
        <v>0.19638387038178018</v>
      </c>
      <c r="F44" s="440">
        <f t="shared" si="20"/>
        <v>0.21519532297807481</v>
      </c>
      <c r="G44" s="440">
        <f t="shared" si="20"/>
        <v>0.22430259807335409</v>
      </c>
      <c r="H44" s="440">
        <f t="shared" si="15"/>
        <v>0.24069472256032021</v>
      </c>
      <c r="I44" s="440">
        <f t="shared" si="20"/>
        <v>0.30181138250531847</v>
      </c>
      <c r="J44" s="440">
        <f t="shared" si="20"/>
        <v>0.28171959683584691</v>
      </c>
      <c r="K44" s="440">
        <f t="shared" si="20"/>
        <v>0.31942678935420249</v>
      </c>
      <c r="L44" s="440">
        <f t="shared" si="20"/>
        <v>0.35821259808754297</v>
      </c>
      <c r="M44" s="599">
        <f t="shared" si="14"/>
        <v>0.23184859245473047</v>
      </c>
      <c r="N44" s="599"/>
      <c r="O44" s="441">
        <f t="shared" si="3"/>
        <v>1.9139791635901768E-2</v>
      </c>
      <c r="P44" s="440">
        <f t="shared" si="4"/>
        <v>0.12763801714197823</v>
      </c>
      <c r="Q44" s="442">
        <f t="shared" si="5"/>
        <v>1531350.1297386321</v>
      </c>
    </row>
    <row r="45" spans="1:17" x14ac:dyDescent="0.3">
      <c r="A45" s="420" t="s">
        <v>26</v>
      </c>
      <c r="B45" s="421" t="s">
        <v>130</v>
      </c>
      <c r="C45" s="422">
        <f t="shared" si="20"/>
        <v>0.26470395436718142</v>
      </c>
      <c r="D45" s="422">
        <f t="shared" si="20"/>
        <v>0.31823977085247535</v>
      </c>
      <c r="E45" s="422">
        <f t="shared" si="20"/>
        <v>0.40913227774732513</v>
      </c>
      <c r="F45" s="422">
        <f t="shared" si="20"/>
        <v>0.44832272874259121</v>
      </c>
      <c r="G45" s="422">
        <f t="shared" si="20"/>
        <v>0.46729618209473989</v>
      </c>
      <c r="H45" s="422">
        <f t="shared" si="15"/>
        <v>0.50144637587303886</v>
      </c>
      <c r="I45" s="422">
        <f t="shared" si="20"/>
        <v>0.62877250628790049</v>
      </c>
      <c r="J45" s="422">
        <f t="shared" si="20"/>
        <v>0.58691469984493017</v>
      </c>
      <c r="K45" s="422">
        <f t="shared" si="20"/>
        <v>0.66547120009365424</v>
      </c>
      <c r="L45" s="422">
        <f t="shared" si="20"/>
        <v>0.74627481314239619</v>
      </c>
      <c r="M45" s="600">
        <f t="shared" si="14"/>
        <v>0.48301697353814677</v>
      </c>
      <c r="N45" s="600"/>
      <c r="O45" s="423">
        <f t="shared" si="3"/>
        <v>3.9874489347737171E-2</v>
      </c>
      <c r="P45" s="422">
        <f t="shared" si="4"/>
        <v>0.26591202515221707</v>
      </c>
      <c r="Q45" s="424">
        <f t="shared" si="5"/>
        <v>3190306.6447902899</v>
      </c>
    </row>
    <row r="46" spans="1:17" ht="28.8" x14ac:dyDescent="0.3">
      <c r="A46" s="438">
        <v>10</v>
      </c>
      <c r="B46" s="447" t="s">
        <v>134</v>
      </c>
      <c r="C46" s="446">
        <f t="shared" si="20"/>
        <v>3.8899999999999997E-2</v>
      </c>
      <c r="D46" s="446">
        <f t="shared" si="20"/>
        <v>3.7365280124202892E-2</v>
      </c>
      <c r="E46" s="446">
        <f t="shared" si="20"/>
        <v>3.799802055330552E-2</v>
      </c>
      <c r="F46" s="446">
        <f t="shared" si="20"/>
        <v>3.7900000000000003E-2</v>
      </c>
      <c r="G46" s="446">
        <f t="shared" si="20"/>
        <v>3.7727548414295826E-2</v>
      </c>
      <c r="H46" s="446">
        <f t="shared" si="15"/>
        <v>3.6499999999999998E-2</v>
      </c>
      <c r="I46" s="446">
        <f t="shared" si="20"/>
        <v>3.6856888073376885E-2</v>
      </c>
      <c r="J46" s="446">
        <f t="shared" si="20"/>
        <v>3.7820823139416503E-2</v>
      </c>
      <c r="K46" s="446">
        <f t="shared" si="20"/>
        <v>3.8377365888644675E-2</v>
      </c>
      <c r="L46" s="446">
        <f t="shared" si="20"/>
        <v>3.8016009133426114E-2</v>
      </c>
      <c r="M46" s="601">
        <f t="shared" si="14"/>
        <v>3.7808802984403103E-2</v>
      </c>
      <c r="N46" s="601"/>
      <c r="O46" s="448">
        <f t="shared" si="3"/>
        <v>3.1212292620048268E-3</v>
      </c>
      <c r="P46" s="446">
        <f t="shared" si="4"/>
        <v>2.0814621267900034E-2</v>
      </c>
      <c r="Q46" s="449">
        <f t="shared" si="5"/>
        <v>249725.541753</v>
      </c>
    </row>
    <row r="47" spans="1:17" ht="18" x14ac:dyDescent="0.3">
      <c r="A47" s="450"/>
      <c r="B47" s="450" t="s">
        <v>60</v>
      </c>
      <c r="C47" s="410">
        <f t="shared" si="20"/>
        <v>6.6566086391707477</v>
      </c>
      <c r="D47" s="410">
        <f t="shared" si="20"/>
        <v>7.9934915341989843</v>
      </c>
      <c r="E47" s="410">
        <f t="shared" si="20"/>
        <v>10.266474642615297</v>
      </c>
      <c r="F47" s="410">
        <f t="shared" si="20"/>
        <v>11.246154150298741</v>
      </c>
      <c r="G47" s="410">
        <f t="shared" si="20"/>
        <v>11.720325901328334</v>
      </c>
      <c r="H47" s="410">
        <f t="shared" si="20"/>
        <v>12.572867360393682</v>
      </c>
      <c r="I47" s="410">
        <f t="shared" si="20"/>
        <v>15.756430314477683</v>
      </c>
      <c r="J47" s="410">
        <f t="shared" si="20"/>
        <v>14.710931728888889</v>
      </c>
      <c r="K47" s="410">
        <f t="shared" si="20"/>
        <v>16.675433357391828</v>
      </c>
      <c r="L47" s="410">
        <f t="shared" si="20"/>
        <v>18.695195838330086</v>
      </c>
      <c r="M47" s="602">
        <f t="shared" si="14"/>
        <v>12.113433461827077</v>
      </c>
      <c r="N47" s="602"/>
      <c r="O47" s="411">
        <f t="shared" si="3"/>
        <v>1</v>
      </c>
      <c r="P47" s="410">
        <f t="shared" si="4"/>
        <v>6.6687255310846325</v>
      </c>
      <c r="Q47" s="412">
        <f t="shared" si="5"/>
        <v>80008714.769192055</v>
      </c>
    </row>
    <row r="48" spans="1:17" x14ac:dyDescent="0.3">
      <c r="L48" t="s">
        <v>85</v>
      </c>
      <c r="N48">
        <v>12.1135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11997602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1.8164540443842336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1.8165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6.6687255310846325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6.6687000000000003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52</v>
      </c>
      <c r="E59" s="1">
        <v>92</v>
      </c>
      <c r="F59" s="1">
        <v>0</v>
      </c>
      <c r="G59" s="1">
        <v>68</v>
      </c>
      <c r="H59" s="1">
        <v>6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317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516525.8</v>
      </c>
      <c r="E61" s="505">
        <v>572500.11</v>
      </c>
      <c r="F61" s="504">
        <v>0</v>
      </c>
      <c r="G61" s="505">
        <v>412871.4</v>
      </c>
      <c r="H61" s="505">
        <v>36843.43</v>
      </c>
      <c r="I61" s="503">
        <v>105583.67</v>
      </c>
      <c r="J61" s="505">
        <v>305227.68</v>
      </c>
      <c r="K61" s="504">
        <v>0</v>
      </c>
      <c r="L61" s="505">
        <v>165271.92000000001</v>
      </c>
      <c r="M61" s="342"/>
      <c r="N61" s="344">
        <f>SUM(C61:L61)</f>
        <v>2114824.0099999998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2.6044079999999998</v>
      </c>
      <c r="E63" s="354">
        <f t="shared" si="21"/>
        <v>3.0979999999999999</v>
      </c>
      <c r="F63" s="354">
        <f t="shared" si="21"/>
        <v>0</v>
      </c>
      <c r="G63" s="354">
        <f t="shared" si="21"/>
        <v>4.4624839999999999</v>
      </c>
      <c r="H63" s="354">
        <f t="shared" si="21"/>
        <v>4.8040840000000005</v>
      </c>
      <c r="I63" s="354">
        <f t="shared" si="21"/>
        <v>4.5825719999999999</v>
      </c>
      <c r="J63" s="354">
        <f t="shared" si="21"/>
        <v>6.3919480000000002</v>
      </c>
      <c r="K63" s="354"/>
      <c r="L63" s="354">
        <f t="shared" si="21"/>
        <v>7.9780640000000007</v>
      </c>
      <c r="M63" s="351"/>
      <c r="N63" s="352">
        <f>(C63*$C$61+D63*$D$61+E63*$E$61+F63*$F$61+G63*$G$61+H63*$H$61+I63*$I$61+J63*$J$61+K63*$K$61+L63*$L$61)/$N$61</f>
        <v>4.2044512249106161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1.9852000000000001</v>
      </c>
      <c r="E64" s="34">
        <v>2.2875000000000001</v>
      </c>
      <c r="F64" s="34">
        <v>0</v>
      </c>
      <c r="G64" s="34">
        <v>3.4371</v>
      </c>
      <c r="H64" s="34">
        <v>3.4371</v>
      </c>
      <c r="I64" s="34">
        <v>2.4561999999999999</v>
      </c>
      <c r="J64" s="34">
        <v>4.7862</v>
      </c>
      <c r="K64" s="34">
        <v>0</v>
      </c>
      <c r="L64" s="34">
        <v>5.6291000000000002</v>
      </c>
      <c r="M64" s="34"/>
      <c r="N64" s="89">
        <f t="shared" ref="N64:N101" si="22">(C64*$C$61+D64*$D$61+E64*$E$61+F64*$F$61+G64*$G$61+H64*$H$61+I64*$I$61+J64*$J$61+K64*$K$61+L64*$L$61)/$N$61</f>
        <v>3.088324762834521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7.9408000000000006E-2</v>
      </c>
      <c r="E65" s="39">
        <f t="shared" si="23"/>
        <v>9.1500000000000012E-2</v>
      </c>
      <c r="F65" s="39">
        <f t="shared" si="23"/>
        <v>0</v>
      </c>
      <c r="G65" s="39">
        <f t="shared" si="23"/>
        <v>0.137484</v>
      </c>
      <c r="H65" s="39">
        <f t="shared" si="23"/>
        <v>0.137484</v>
      </c>
      <c r="I65" s="39">
        <f>0.06*I64</f>
        <v>0.147372</v>
      </c>
      <c r="J65" s="39">
        <f t="shared" si="23"/>
        <v>0.19144800000000001</v>
      </c>
      <c r="K65" s="39"/>
      <c r="L65" s="39">
        <f t="shared" si="23"/>
        <v>0.225164</v>
      </c>
      <c r="M65" s="34"/>
      <c r="N65" s="89">
        <f t="shared" si="22"/>
        <v>0.12598553133027843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9.9299999999999999E-2</v>
      </c>
      <c r="E66" s="34">
        <v>5.5899999999999998E-2</v>
      </c>
      <c r="F66" s="34">
        <v>0</v>
      </c>
      <c r="G66" s="34">
        <v>7.7999999999999996E-3</v>
      </c>
      <c r="H66" s="34">
        <v>0</v>
      </c>
      <c r="I66" s="34">
        <v>0.12280000000000001</v>
      </c>
      <c r="J66" s="34">
        <v>7.9899999999999999E-2</v>
      </c>
      <c r="K66" s="34">
        <v>0</v>
      </c>
      <c r="L66" s="34">
        <v>0.23980000000000001</v>
      </c>
      <c r="M66" s="34"/>
      <c r="N66" s="89">
        <f t="shared" si="22"/>
        <v>7.7311273637847538E-2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0.29791657696377305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0.23080000000000001</v>
      </c>
      <c r="E68" s="34">
        <v>0.39029999999999998</v>
      </c>
      <c r="F68" s="34">
        <v>0</v>
      </c>
      <c r="G68" s="34">
        <v>0.56210000000000004</v>
      </c>
      <c r="H68" s="34">
        <v>0.91149999999999998</v>
      </c>
      <c r="I68" s="34">
        <v>1.1062000000000001</v>
      </c>
      <c r="J68" s="34">
        <v>0.95669999999999999</v>
      </c>
      <c r="K68" s="34">
        <v>0</v>
      </c>
      <c r="L68" s="34">
        <v>1.4381999999999999</v>
      </c>
      <c r="M68" s="34"/>
      <c r="N68" s="89">
        <f t="shared" si="22"/>
        <v>0.59334525926438675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2.1567820879809286E-2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3.6155305110999998</v>
      </c>
      <c r="E70" s="354">
        <f t="shared" si="24"/>
        <v>5.0488475393999996</v>
      </c>
      <c r="F70" s="354">
        <f t="shared" si="24"/>
        <v>0</v>
      </c>
      <c r="G70" s="354">
        <f t="shared" si="24"/>
        <v>5.0488475393999996</v>
      </c>
      <c r="H70" s="354">
        <f t="shared" si="24"/>
        <v>5.0488475393999996</v>
      </c>
      <c r="I70" s="354">
        <f t="shared" si="24"/>
        <v>5.5135760939000003</v>
      </c>
      <c r="J70" s="354">
        <f t="shared" si="24"/>
        <v>5.0488475393999996</v>
      </c>
      <c r="K70" s="354"/>
      <c r="L70" s="354">
        <f>SUM(L71:L73,L77:L78)</f>
        <v>5.0488475393999996</v>
      </c>
      <c r="M70" s="351"/>
      <c r="N70" s="352">
        <f t="shared" si="22"/>
        <v>4.7219751967891481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2.0026999999999999</v>
      </c>
      <c r="E71" s="34">
        <v>2.7258</v>
      </c>
      <c r="F71" s="34">
        <v>0</v>
      </c>
      <c r="G71" s="34">
        <v>2.7258</v>
      </c>
      <c r="H71" s="34">
        <v>2.7258</v>
      </c>
      <c r="I71" s="34">
        <v>2.9823</v>
      </c>
      <c r="J71" s="34">
        <v>2.7258</v>
      </c>
      <c r="K71" s="34">
        <v>0</v>
      </c>
      <c r="L71" s="34">
        <v>2.7258</v>
      </c>
      <c r="M71" s="39"/>
      <c r="N71" s="89">
        <f t="shared" si="22"/>
        <v>2.5619955448836622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0.84893051110000006</v>
      </c>
      <c r="E72" s="39">
        <f t="shared" ref="E72:J72" si="25">E71*0.423893</f>
        <v>1.1554475394000001</v>
      </c>
      <c r="F72" s="39">
        <f t="shared" si="25"/>
        <v>0</v>
      </c>
      <c r="G72" s="39">
        <f t="shared" si="25"/>
        <v>1.1554475394000001</v>
      </c>
      <c r="H72" s="39">
        <f t="shared" si="25"/>
        <v>1.1554475394000001</v>
      </c>
      <c r="I72" s="39">
        <f t="shared" si="25"/>
        <v>1.2641760939</v>
      </c>
      <c r="J72" s="39">
        <f t="shared" si="25"/>
        <v>1.1554475394000001</v>
      </c>
      <c r="K72" s="39"/>
      <c r="L72" s="39">
        <f t="shared" ref="L72" si="26">L71*0.423893</f>
        <v>1.1554475394000001</v>
      </c>
      <c r="M72" s="39"/>
      <c r="N72" s="89">
        <f t="shared" si="22"/>
        <v>1.08601197750737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0.52529999999999999</v>
      </c>
      <c r="E73" s="43">
        <f t="shared" si="27"/>
        <v>0.83429999999999993</v>
      </c>
      <c r="F73" s="43">
        <f t="shared" ref="F73:H73" si="29">SUM(F74:F76)</f>
        <v>0</v>
      </c>
      <c r="G73" s="43">
        <f t="shared" si="29"/>
        <v>0.83429999999999993</v>
      </c>
      <c r="H73" s="43">
        <f t="shared" si="29"/>
        <v>0.83429999999999993</v>
      </c>
      <c r="I73" s="43">
        <f t="shared" si="27"/>
        <v>0.9032</v>
      </c>
      <c r="J73" s="43">
        <f t="shared" si="27"/>
        <v>0.83429999999999993</v>
      </c>
      <c r="K73" s="43"/>
      <c r="L73" s="43">
        <f t="shared" ref="L73" si="30">SUM(L74:L76)</f>
        <v>0.83429999999999993</v>
      </c>
      <c r="M73" s="43"/>
      <c r="N73" s="75">
        <f t="shared" si="22"/>
        <v>0.76226953476190196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0.46920000000000001</v>
      </c>
      <c r="E74" s="34">
        <v>0.74519999999999997</v>
      </c>
      <c r="F74" s="34">
        <v>0</v>
      </c>
      <c r="G74" s="34">
        <v>0.74519999999999997</v>
      </c>
      <c r="H74" s="34">
        <v>0.74519999999999997</v>
      </c>
      <c r="I74" s="34">
        <v>0.8105</v>
      </c>
      <c r="J74" s="34">
        <v>0.74519999999999997</v>
      </c>
      <c r="K74" s="34">
        <v>0</v>
      </c>
      <c r="L74" s="34">
        <v>0.74519999999999997</v>
      </c>
      <c r="M74" s="39"/>
      <c r="N74" s="89">
        <f t="shared" si="22"/>
        <v>0.68104974139337482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4.9799999999999997E-2</v>
      </c>
      <c r="E75" s="34">
        <v>7.9000000000000001E-2</v>
      </c>
      <c r="F75" s="34">
        <v>0</v>
      </c>
      <c r="G75" s="34">
        <v>7.9000000000000001E-2</v>
      </c>
      <c r="H75" s="34">
        <v>7.9000000000000001E-2</v>
      </c>
      <c r="I75" s="34">
        <v>8.2199999999999995E-2</v>
      </c>
      <c r="J75" s="34">
        <v>7.9000000000000001E-2</v>
      </c>
      <c r="K75" s="34">
        <v>0</v>
      </c>
      <c r="L75" s="34">
        <v>7.9000000000000001E-2</v>
      </c>
      <c r="M75" s="39"/>
      <c r="N75" s="89">
        <f t="shared" si="22"/>
        <v>7.2027937291103475E-2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6.3E-3</v>
      </c>
      <c r="E76" s="34">
        <v>1.01E-2</v>
      </c>
      <c r="F76" s="34">
        <v>0</v>
      </c>
      <c r="G76" s="34">
        <v>1.01E-2</v>
      </c>
      <c r="H76" s="34">
        <v>1.01E-2</v>
      </c>
      <c r="I76" s="34">
        <v>1.0500000000000001E-2</v>
      </c>
      <c r="J76" s="34">
        <v>1.01E-2</v>
      </c>
      <c r="K76" s="34">
        <v>0</v>
      </c>
      <c r="L76" s="34">
        <v>1.01E-2</v>
      </c>
      <c r="M76" s="39"/>
      <c r="N76" s="89">
        <f t="shared" si="22"/>
        <v>9.1918560774236734E-3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0.17860000000000001</v>
      </c>
      <c r="E77" s="34">
        <v>0.25159999999999999</v>
      </c>
      <c r="F77" s="34">
        <v>0</v>
      </c>
      <c r="G77" s="34">
        <v>0.25159999999999999</v>
      </c>
      <c r="H77" s="34">
        <v>0.25159999999999999</v>
      </c>
      <c r="I77" s="34">
        <v>0.27460000000000001</v>
      </c>
      <c r="J77" s="34">
        <v>0.25159999999999999</v>
      </c>
      <c r="K77" s="34">
        <v>0</v>
      </c>
      <c r="L77" s="34">
        <v>0.25159999999999999</v>
      </c>
      <c r="M77" s="39"/>
      <c r="N77" s="89">
        <f t="shared" si="22"/>
        <v>0.23491872589719656</v>
      </c>
    </row>
    <row r="78" spans="1:14" x14ac:dyDescent="0.3">
      <c r="A78" s="595"/>
      <c r="B78" t="s">
        <v>117</v>
      </c>
      <c r="C78" s="34">
        <v>0</v>
      </c>
      <c r="D78" s="34">
        <v>0.06</v>
      </c>
      <c r="E78" s="34">
        <v>8.1699999999999995E-2</v>
      </c>
      <c r="F78" s="34">
        <v>0</v>
      </c>
      <c r="G78" s="34">
        <v>8.1699999999999995E-2</v>
      </c>
      <c r="H78" s="34">
        <v>8.1699999999999995E-2</v>
      </c>
      <c r="I78" s="34">
        <v>8.9300000000000004E-2</v>
      </c>
      <c r="J78" s="34">
        <v>8.1699999999999995E-2</v>
      </c>
      <c r="K78" s="34">
        <v>0</v>
      </c>
      <c r="L78" s="34">
        <v>8.1699999999999995E-2</v>
      </c>
      <c r="M78" s="39"/>
      <c r="N78" s="89">
        <f t="shared" si="22"/>
        <v>7.6779413739018421E-2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0.43590000000000001</v>
      </c>
      <c r="E79" s="354">
        <f t="shared" ref="E79:J79" si="31">SUM(E80:E82)</f>
        <v>0.51729999999999998</v>
      </c>
      <c r="F79" s="354">
        <f t="shared" si="31"/>
        <v>0</v>
      </c>
      <c r="G79" s="354">
        <f t="shared" si="31"/>
        <v>0.51729999999999998</v>
      </c>
      <c r="H79" s="354">
        <f t="shared" si="31"/>
        <v>0.51729999999999998</v>
      </c>
      <c r="I79" s="354">
        <f t="shared" si="31"/>
        <v>1.1772</v>
      </c>
      <c r="J79" s="354">
        <f t="shared" si="31"/>
        <v>0.51729999999999998</v>
      </c>
      <c r="K79" s="354"/>
      <c r="L79" s="354">
        <f t="shared" ref="L79" si="32">SUM(L80:L82)</f>
        <v>0.51729999999999998</v>
      </c>
      <c r="M79" s="354"/>
      <c r="N79" s="352">
        <f t="shared" si="22"/>
        <v>0.53036466333952781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0.20530000000000001</v>
      </c>
      <c r="E80" s="34">
        <v>0.28670000000000001</v>
      </c>
      <c r="F80" s="34">
        <v>0</v>
      </c>
      <c r="G80" s="34">
        <v>0.28670000000000001</v>
      </c>
      <c r="H80" s="34">
        <v>0.28670000000000001</v>
      </c>
      <c r="I80" s="34">
        <v>0.31309999999999999</v>
      </c>
      <c r="J80" s="34">
        <v>0.28670000000000001</v>
      </c>
      <c r="K80" s="34">
        <v>0</v>
      </c>
      <c r="L80" s="34">
        <v>0.28670000000000001</v>
      </c>
      <c r="M80" s="39"/>
      <c r="N80" s="89">
        <f t="shared" si="22"/>
        <v>0.2681368519336037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0.2306</v>
      </c>
      <c r="E81" s="34">
        <v>0.2306</v>
      </c>
      <c r="F81" s="34">
        <v>0</v>
      </c>
      <c r="G81" s="34">
        <v>0.2306</v>
      </c>
      <c r="H81" s="34">
        <v>0.2306</v>
      </c>
      <c r="I81" s="34">
        <v>0.2306</v>
      </c>
      <c r="J81" s="34">
        <v>0.2306</v>
      </c>
      <c r="K81" s="34">
        <v>0</v>
      </c>
      <c r="L81" s="34">
        <v>0.2306</v>
      </c>
      <c r="M81" s="39"/>
      <c r="N81" s="89">
        <f t="shared" si="22"/>
        <v>0.23060000000000005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3.1627811405924029E-2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3.1627811405924029E-2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0.27739999999999998</v>
      </c>
      <c r="E84" s="354">
        <f t="shared" ref="E84:L84" si="33">SUM(E85:E86)</f>
        <v>0.4743</v>
      </c>
      <c r="F84" s="354">
        <f t="shared" si="33"/>
        <v>0</v>
      </c>
      <c r="G84" s="354">
        <f t="shared" si="33"/>
        <v>0.74080000000000001</v>
      </c>
      <c r="H84" s="354">
        <f t="shared" si="33"/>
        <v>0.99890000000000001</v>
      </c>
      <c r="I84" s="354">
        <f t="shared" si="33"/>
        <v>1.2255</v>
      </c>
      <c r="J84" s="354">
        <f t="shared" si="33"/>
        <v>1.0489999999999999</v>
      </c>
      <c r="K84" s="354"/>
      <c r="L84" s="354">
        <f t="shared" si="33"/>
        <v>1.6641999999999999</v>
      </c>
      <c r="M84" s="354"/>
      <c r="N84" s="352">
        <f t="shared" si="22"/>
        <v>0.70081540619968663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0.26519999999999999</v>
      </c>
      <c r="E85" s="34">
        <v>0.45329999999999998</v>
      </c>
      <c r="F85" s="34">
        <v>0</v>
      </c>
      <c r="G85" s="34">
        <v>0.70820000000000005</v>
      </c>
      <c r="H85" s="34">
        <v>0.95499999999999996</v>
      </c>
      <c r="I85" s="34">
        <v>1.1525000000000001</v>
      </c>
      <c r="J85" s="34">
        <v>1.0026999999999999</v>
      </c>
      <c r="K85" s="34">
        <v>0</v>
      </c>
      <c r="L85" s="34">
        <v>1.5907</v>
      </c>
      <c r="M85" s="39"/>
      <c r="N85" s="89">
        <f t="shared" si="22"/>
        <v>0.66895068053818818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1.2200000000000001E-2</v>
      </c>
      <c r="E86" s="34">
        <v>2.1000000000000001E-2</v>
      </c>
      <c r="F86" s="34">
        <v>0</v>
      </c>
      <c r="G86" s="34">
        <v>3.2599999999999997E-2</v>
      </c>
      <c r="H86" s="34">
        <v>4.3900000000000002E-2</v>
      </c>
      <c r="I86" s="34">
        <v>7.2999999999999995E-2</v>
      </c>
      <c r="J86" s="34">
        <v>4.6300000000000001E-2</v>
      </c>
      <c r="K86" s="34">
        <v>0</v>
      </c>
      <c r="L86" s="34">
        <v>7.3499999999999996E-2</v>
      </c>
      <c r="M86" s="39"/>
      <c r="N86" s="89">
        <f t="shared" si="22"/>
        <v>3.1864725661498429E-2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0.441</v>
      </c>
      <c r="E87" s="354">
        <f t="shared" ref="E87:L87" si="34">SUM(E88:E91)</f>
        <v>0.78779999999999994</v>
      </c>
      <c r="F87" s="354">
        <f t="shared" si="34"/>
        <v>0</v>
      </c>
      <c r="G87" s="354">
        <f t="shared" si="34"/>
        <v>1.1599999999999999</v>
      </c>
      <c r="H87" s="354">
        <f t="shared" si="34"/>
        <v>1.0719000000000001</v>
      </c>
      <c r="I87" s="354">
        <f t="shared" si="34"/>
        <v>1.6943999999999999</v>
      </c>
      <c r="J87" s="354">
        <f t="shared" si="34"/>
        <v>1.8043</v>
      </c>
      <c r="K87" s="354"/>
      <c r="L87" s="354">
        <f t="shared" si="34"/>
        <v>3.0460000000000003</v>
      </c>
      <c r="M87" s="354"/>
      <c r="N87" s="352">
        <f t="shared" si="22"/>
        <v>1.1491586493133299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0.22309999999999999</v>
      </c>
      <c r="E88" s="34">
        <v>0.39850000000000002</v>
      </c>
      <c r="F88" s="34">
        <v>0</v>
      </c>
      <c r="G88" s="34">
        <v>0.58679999999999999</v>
      </c>
      <c r="H88" s="34">
        <v>0.54220000000000002</v>
      </c>
      <c r="I88" s="34">
        <v>0.85709999999999997</v>
      </c>
      <c r="J88" s="34">
        <v>0.91269999999999996</v>
      </c>
      <c r="K88" s="34">
        <v>0</v>
      </c>
      <c r="L88" s="34">
        <v>1.5407999999999999</v>
      </c>
      <c r="M88" s="39"/>
      <c r="N88" s="89">
        <f t="shared" si="22"/>
        <v>0.58130401428060208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0.1143</v>
      </c>
      <c r="E89" s="34">
        <v>0.20419999999999999</v>
      </c>
      <c r="F89" s="34">
        <v>0</v>
      </c>
      <c r="G89" s="34">
        <v>0.30059999999999998</v>
      </c>
      <c r="H89" s="34">
        <v>0.27779999999999999</v>
      </c>
      <c r="I89" s="34">
        <v>0.43909999999999999</v>
      </c>
      <c r="J89" s="34">
        <v>0.46760000000000002</v>
      </c>
      <c r="K89" s="34">
        <v>0</v>
      </c>
      <c r="L89" s="34">
        <v>0.78939999999999999</v>
      </c>
      <c r="M89" s="39"/>
      <c r="N89" s="89">
        <f t="shared" si="22"/>
        <v>0.29782127138276626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6.8500000000000005E-2</v>
      </c>
      <c r="E90" s="34">
        <v>0.12239999999999999</v>
      </c>
      <c r="F90" s="34">
        <v>0</v>
      </c>
      <c r="G90" s="34">
        <v>0.18029999999999999</v>
      </c>
      <c r="H90" s="34">
        <v>0.1666</v>
      </c>
      <c r="I90" s="34">
        <v>0.26329999999999998</v>
      </c>
      <c r="J90" s="34">
        <v>0.28039999999999998</v>
      </c>
      <c r="K90" s="34">
        <v>0</v>
      </c>
      <c r="L90" s="34">
        <v>0.4733</v>
      </c>
      <c r="M90" s="39"/>
      <c r="N90" s="89">
        <f t="shared" si="22"/>
        <v>0.17856997998665622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3.5099999999999999E-2</v>
      </c>
      <c r="E91" s="34">
        <v>6.2700000000000006E-2</v>
      </c>
      <c r="F91" s="34">
        <v>0</v>
      </c>
      <c r="G91" s="34">
        <v>9.2299999999999993E-2</v>
      </c>
      <c r="H91" s="34">
        <v>8.5300000000000001E-2</v>
      </c>
      <c r="I91" s="34">
        <v>0.13489999999999999</v>
      </c>
      <c r="J91" s="34">
        <v>0.14360000000000001</v>
      </c>
      <c r="K91" s="34">
        <v>0</v>
      </c>
      <c r="L91" s="34">
        <v>0.24249999999999999</v>
      </c>
      <c r="M91" s="39"/>
      <c r="N91" s="89">
        <f t="shared" si="22"/>
        <v>9.1463383663305406E-2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0.6273117216622548</v>
      </c>
      <c r="E92" s="354">
        <f t="shared" si="35"/>
        <v>0.79428396008167912</v>
      </c>
      <c r="F92" s="354">
        <f t="shared" si="35"/>
        <v>0</v>
      </c>
      <c r="G92" s="354">
        <f t="shared" si="35"/>
        <v>0.88398680499367921</v>
      </c>
      <c r="H92" s="354">
        <f t="shared" si="35"/>
        <v>0.98283582099367928</v>
      </c>
      <c r="I92" s="354">
        <f t="shared" si="35"/>
        <v>1.2073912288518853</v>
      </c>
      <c r="J92" s="354">
        <f t="shared" si="35"/>
        <v>1.1195540481456792</v>
      </c>
      <c r="K92" s="354"/>
      <c r="L92" s="354">
        <f>SUM(L95,L97)</f>
        <v>1.5034502796336793</v>
      </c>
      <c r="M92" s="354"/>
      <c r="N92" s="352">
        <f t="shared" si="22"/>
        <v>0.89729076420321707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-0.58919999999999995</v>
      </c>
      <c r="F93" s="507">
        <v>0</v>
      </c>
      <c r="G93" s="507">
        <v>-1.5379</v>
      </c>
      <c r="H93" s="507">
        <v>-0.88749999999999996</v>
      </c>
      <c r="I93" s="507">
        <v>0</v>
      </c>
      <c r="J93" s="507">
        <v>-1.6507000000000001</v>
      </c>
      <c r="K93" s="507">
        <v>0</v>
      </c>
      <c r="L93" s="507">
        <v>-0.58089999999999997</v>
      </c>
      <c r="M93" s="268"/>
      <c r="N93" s="357">
        <f t="shared" si="22"/>
        <v>-0.75884154762409772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7.3742385110999997</v>
      </c>
      <c r="E94" s="360">
        <f t="shared" si="36"/>
        <v>9.3370475393999985</v>
      </c>
      <c r="F94" s="360">
        <f t="shared" si="36"/>
        <v>0</v>
      </c>
      <c r="G94" s="360">
        <f t="shared" si="36"/>
        <v>10.391531539399999</v>
      </c>
      <c r="H94" s="360">
        <f t="shared" si="36"/>
        <v>11.553531539400002</v>
      </c>
      <c r="I94" s="360">
        <f t="shared" si="36"/>
        <v>14.193248093899999</v>
      </c>
      <c r="J94" s="360">
        <f t="shared" si="36"/>
        <v>13.160695539399999</v>
      </c>
      <c r="K94" s="360">
        <f t="shared" si="36"/>
        <v>0</v>
      </c>
      <c r="L94" s="360">
        <f t="shared" si="36"/>
        <v>17.6735115394</v>
      </c>
      <c r="M94" s="361"/>
      <c r="N94" s="455">
        <f t="shared" si="22"/>
        <v>10.547923592928212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0.15362751090174631</v>
      </c>
      <c r="E95" s="354">
        <f t="shared" si="37"/>
        <v>0.19451871138832016</v>
      </c>
      <c r="F95" s="354">
        <f t="shared" si="37"/>
        <v>0</v>
      </c>
      <c r="G95" s="354">
        <f t="shared" si="37"/>
        <v>0.2164867765603202</v>
      </c>
      <c r="H95" s="354">
        <f t="shared" si="37"/>
        <v>0.24069472256032023</v>
      </c>
      <c r="I95" s="354">
        <f t="shared" si="37"/>
        <v>0.29568793754021871</v>
      </c>
      <c r="J95" s="354">
        <f t="shared" si="37"/>
        <v>0.27417677017232017</v>
      </c>
      <c r="K95" s="354"/>
      <c r="L95" s="354">
        <f>SUM(L96:L96)</f>
        <v>0.36819226590032023</v>
      </c>
      <c r="M95" s="354"/>
      <c r="N95" s="352">
        <f t="shared" si="22"/>
        <v>0.21974489221147342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0.15362751090174631</v>
      </c>
      <c r="E96" s="246">
        <f t="shared" si="38"/>
        <v>0.19451871138832016</v>
      </c>
      <c r="F96" s="246">
        <f t="shared" si="38"/>
        <v>0</v>
      </c>
      <c r="G96" s="246">
        <f t="shared" si="38"/>
        <v>0.2164867765603202</v>
      </c>
      <c r="H96" s="246">
        <f t="shared" si="38"/>
        <v>0.24069472256032023</v>
      </c>
      <c r="I96" s="246">
        <f t="shared" si="38"/>
        <v>0.29568793754021871</v>
      </c>
      <c r="J96" s="246">
        <f t="shared" si="38"/>
        <v>0.27417677017232017</v>
      </c>
      <c r="K96" s="34"/>
      <c r="L96" s="246">
        <f t="shared" si="38"/>
        <v>0.36819226590032023</v>
      </c>
      <c r="M96" s="39"/>
      <c r="N96" s="246">
        <f t="shared" si="22"/>
        <v>0.21974489221147342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0.47368421076050854</v>
      </c>
      <c r="E97" s="354">
        <f t="shared" si="39"/>
        <v>0.5997652486933589</v>
      </c>
      <c r="F97" s="354">
        <f t="shared" si="39"/>
        <v>0</v>
      </c>
      <c r="G97" s="354">
        <f t="shared" si="39"/>
        <v>0.66750002843335898</v>
      </c>
      <c r="H97" s="354">
        <f t="shared" si="39"/>
        <v>0.74214109843335907</v>
      </c>
      <c r="I97" s="354">
        <f t="shared" si="39"/>
        <v>0.9117032913116665</v>
      </c>
      <c r="J97" s="354">
        <f t="shared" si="39"/>
        <v>0.84537727797335904</v>
      </c>
      <c r="K97" s="354"/>
      <c r="L97" s="354">
        <f t="shared" si="39"/>
        <v>1.135258013733359</v>
      </c>
      <c r="M97" s="354"/>
      <c r="N97" s="352">
        <f t="shared" si="22"/>
        <v>0.67754587199174354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0.15362751090174631</v>
      </c>
      <c r="E98" s="39">
        <f t="shared" si="40"/>
        <v>0.19451871138832016</v>
      </c>
      <c r="F98" s="39">
        <f t="shared" si="40"/>
        <v>0</v>
      </c>
      <c r="G98" s="39">
        <f t="shared" si="40"/>
        <v>0.2164867765603202</v>
      </c>
      <c r="H98" s="39">
        <f t="shared" si="40"/>
        <v>0.24069472256032023</v>
      </c>
      <c r="I98" s="39">
        <f t="shared" si="40"/>
        <v>0.29568793754021871</v>
      </c>
      <c r="J98" s="39">
        <f t="shared" si="40"/>
        <v>0.27417677017232017</v>
      </c>
      <c r="K98" s="39"/>
      <c r="L98" s="39">
        <f t="shared" si="40"/>
        <v>0.36819226590032023</v>
      </c>
      <c r="M98" s="39"/>
      <c r="N98" s="246">
        <f t="shared" si="22"/>
        <v>0.21974489221147342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0.32005669985876223</v>
      </c>
      <c r="E99" s="246">
        <f t="shared" si="41"/>
        <v>0.40524653730503879</v>
      </c>
      <c r="F99" s="246">
        <f t="shared" si="41"/>
        <v>0</v>
      </c>
      <c r="G99" s="246">
        <f t="shared" si="41"/>
        <v>0.45101325187303881</v>
      </c>
      <c r="H99" s="246">
        <f t="shared" si="41"/>
        <v>0.50144637587303886</v>
      </c>
      <c r="I99" s="246">
        <f t="shared" si="41"/>
        <v>0.61601535377144778</v>
      </c>
      <c r="J99" s="246">
        <f t="shared" si="41"/>
        <v>0.57120050780103881</v>
      </c>
      <c r="K99" s="34"/>
      <c r="L99" s="246">
        <f t="shared" si="41"/>
        <v>0.76706574783303882</v>
      </c>
      <c r="M99" s="39"/>
      <c r="N99" s="246">
        <f t="shared" si="22"/>
        <v>0.45780097978027023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3.6499999999999998E-2</v>
      </c>
      <c r="E100" s="509">
        <v>3.6499999999999998E-2</v>
      </c>
      <c r="F100" s="509">
        <v>0</v>
      </c>
      <c r="G100" s="509">
        <v>3.6499999999999998E-2</v>
      </c>
      <c r="H100" s="509">
        <v>3.6499999999999998E-2</v>
      </c>
      <c r="I100" s="509">
        <v>3.6499999999999998E-2</v>
      </c>
      <c r="J100" s="509">
        <v>3.6499999999999998E-2</v>
      </c>
      <c r="K100" s="509">
        <v>0</v>
      </c>
      <c r="L100" s="509">
        <v>3.6499999999999998E-2</v>
      </c>
      <c r="M100" s="367"/>
      <c r="N100" s="368">
        <f t="shared" si="22"/>
        <v>3.6500000000000005E-2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8.0380502327622541</v>
      </c>
      <c r="E101" s="340">
        <f t="shared" ref="E101:L101" si="42">SUM(E92,E94,E100)</f>
        <v>10.167831499481679</v>
      </c>
      <c r="F101" s="340">
        <f t="shared" si="42"/>
        <v>0</v>
      </c>
      <c r="G101" s="340">
        <f t="shared" si="42"/>
        <v>11.312018344393678</v>
      </c>
      <c r="H101" s="340">
        <f t="shared" si="42"/>
        <v>12.572867360393682</v>
      </c>
      <c r="I101" s="340">
        <f t="shared" si="42"/>
        <v>15.437139322751886</v>
      </c>
      <c r="J101" s="340">
        <f t="shared" si="42"/>
        <v>14.316749587545678</v>
      </c>
      <c r="K101" s="340">
        <f t="shared" si="42"/>
        <v>0</v>
      </c>
      <c r="L101" s="340">
        <f t="shared" si="42"/>
        <v>19.213461819033679</v>
      </c>
      <c r="M101" s="356"/>
      <c r="N101" s="467">
        <f t="shared" si="22"/>
        <v>11.481714357131429</v>
      </c>
      <c r="O101" s="335" t="s">
        <v>446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0.31616893046693323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31</v>
      </c>
      <c r="E107" s="1">
        <v>115</v>
      </c>
      <c r="F107" s="1">
        <v>2</v>
      </c>
      <c r="G107" s="1">
        <v>64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351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263330.17</v>
      </c>
      <c r="E109" s="505">
        <v>720820.14</v>
      </c>
      <c r="F109" s="505">
        <v>8666.4599999999991</v>
      </c>
      <c r="G109" s="505">
        <v>333001.67</v>
      </c>
      <c r="H109" s="504">
        <v>0</v>
      </c>
      <c r="I109" s="503">
        <v>36124.17</v>
      </c>
      <c r="J109" s="505">
        <v>456037.26</v>
      </c>
      <c r="K109" s="505">
        <v>97004.33</v>
      </c>
      <c r="L109" s="505">
        <v>216748.23</v>
      </c>
      <c r="M109" s="342"/>
      <c r="N109" s="344">
        <f>SUM(C109:L109)</f>
        <v>2131732.4300000002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2.6438159999999997</v>
      </c>
      <c r="E111" s="354">
        <f t="shared" si="43"/>
        <v>3.1216080000000002</v>
      </c>
      <c r="F111" s="354">
        <f t="shared" si="43"/>
        <v>4.4482520000000001</v>
      </c>
      <c r="G111" s="354">
        <f t="shared" si="43"/>
        <v>4.5627959999999996</v>
      </c>
      <c r="H111" s="354"/>
      <c r="I111" s="354">
        <f t="shared" si="43"/>
        <v>5.1308319999999998</v>
      </c>
      <c r="J111" s="354">
        <f>SUM(J112:J117)</f>
        <v>6.4141680000000001</v>
      </c>
      <c r="K111" s="354">
        <f t="shared" si="43"/>
        <v>6.9793240000000001</v>
      </c>
      <c r="L111" s="354">
        <f t="shared" si="43"/>
        <v>8.4123680000000007</v>
      </c>
      <c r="M111" s="351"/>
      <c r="N111" s="352">
        <f>(C111*$C$109+D111*$D$109+E111*$E$109+F111*$F$109+G111*$G$109+H111*$H$109+I111*$I$109+J111*$J$109+K111*$K$109+L111*$L$109)/$N$109</f>
        <v>4.745023693288636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1.9854000000000001</v>
      </c>
      <c r="E112" s="34">
        <v>2.2877000000000001</v>
      </c>
      <c r="F112" s="34">
        <v>3.2688000000000001</v>
      </c>
      <c r="G112" s="34">
        <v>3.4373999999999998</v>
      </c>
      <c r="H112" s="34">
        <v>0</v>
      </c>
      <c r="I112" s="34">
        <v>2.7471999999999999</v>
      </c>
      <c r="J112" s="34">
        <v>4.7866999999999997</v>
      </c>
      <c r="K112" s="34">
        <v>5.2530999999999999</v>
      </c>
      <c r="L112" s="34">
        <v>5.9267000000000003</v>
      </c>
      <c r="M112" s="34"/>
      <c r="N112" s="89">
        <f t="shared" ref="N112:N149" si="44">(C112*$C$109+D112*$D$109+E112*$E$109+F112*$F$109+G112*$G$109+H112*$H$109+I112*$I$109+J112*$J$109+K112*$K$109+L112*$L$109)/$N$109</f>
        <v>3.4812783101639071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7.9416E-2</v>
      </c>
      <c r="E113" s="39">
        <f t="shared" si="45"/>
        <v>9.1508000000000006E-2</v>
      </c>
      <c r="F113" s="39">
        <f t="shared" si="45"/>
        <v>0.13075200000000001</v>
      </c>
      <c r="G113" s="39">
        <f t="shared" si="45"/>
        <v>0.13749600000000001</v>
      </c>
      <c r="H113" s="39"/>
      <c r="I113" s="39">
        <f>I112*0.06</f>
        <v>0.16483199999999998</v>
      </c>
      <c r="J113" s="39">
        <f t="shared" si="45"/>
        <v>0.191468</v>
      </c>
      <c r="K113" s="39">
        <f t="shared" si="45"/>
        <v>0.21012400000000001</v>
      </c>
      <c r="L113" s="39">
        <f t="shared" si="45"/>
        <v>0.23706800000000003</v>
      </c>
      <c r="M113" s="34"/>
      <c r="N113" s="89">
        <f t="shared" si="44"/>
        <v>0.14018220910668419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9.9299999999999999E-2</v>
      </c>
      <c r="E114" s="34">
        <v>8.6499999999999994E-2</v>
      </c>
      <c r="F114" s="34">
        <v>0</v>
      </c>
      <c r="G114" s="34">
        <v>4.3099999999999999E-2</v>
      </c>
      <c r="H114" s="34">
        <v>0</v>
      </c>
      <c r="I114" s="34">
        <v>0.13739999999999999</v>
      </c>
      <c r="J114" s="34">
        <v>0.1079</v>
      </c>
      <c r="K114" s="34">
        <v>0.26269999999999999</v>
      </c>
      <c r="L114" s="34">
        <v>0.13730000000000001</v>
      </c>
      <c r="M114" s="34"/>
      <c r="N114" s="89">
        <f t="shared" si="44"/>
        <v>9.9573683715080477E-2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0.3178753524901809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0.27</v>
      </c>
      <c r="E116" s="34">
        <v>0.3831</v>
      </c>
      <c r="F116" s="34">
        <v>0.71970000000000001</v>
      </c>
      <c r="G116" s="34">
        <v>0.62680000000000002</v>
      </c>
      <c r="H116" s="34">
        <v>0</v>
      </c>
      <c r="I116" s="34">
        <v>1.3313999999999999</v>
      </c>
      <c r="J116" s="34">
        <v>0.95040000000000002</v>
      </c>
      <c r="K116" s="34">
        <v>0.87570000000000003</v>
      </c>
      <c r="L116" s="34">
        <v>1.6654</v>
      </c>
      <c r="M116" s="34"/>
      <c r="N116" s="89">
        <f t="shared" si="44"/>
        <v>0.69879349980944838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7.320638003335155E-3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3.5955852157000008</v>
      </c>
      <c r="E118" s="354">
        <f t="shared" si="46"/>
        <v>5.0706887756000008</v>
      </c>
      <c r="F118" s="354">
        <f t="shared" si="46"/>
        <v>5.0706887756000008</v>
      </c>
      <c r="G118" s="354">
        <f t="shared" si="46"/>
        <v>5.0706887756000008</v>
      </c>
      <c r="H118" s="354"/>
      <c r="I118" s="354">
        <f>SUM(I119:I121,I125:I126)</f>
        <v>5.537444498000001</v>
      </c>
      <c r="J118" s="354">
        <f>SUM(J119:J121,J125:J126)</f>
        <v>5.0706887756000008</v>
      </c>
      <c r="K118" s="354">
        <f>SUM(K119:K121,K125:K126)</f>
        <v>5.0706887756000008</v>
      </c>
      <c r="L118" s="354">
        <f>SUM(L119:L121,L125:L126)</f>
        <v>5.0706887756000008</v>
      </c>
      <c r="M118" s="351"/>
      <c r="N118" s="352">
        <f t="shared" si="44"/>
        <v>4.8963807325724709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1.9849000000000001</v>
      </c>
      <c r="E119" s="34">
        <v>2.7292000000000001</v>
      </c>
      <c r="F119" s="34">
        <v>2.7292000000000001</v>
      </c>
      <c r="G119" s="34">
        <v>2.7292000000000001</v>
      </c>
      <c r="H119" s="34">
        <v>0</v>
      </c>
      <c r="I119" s="34">
        <v>2.9860000000000002</v>
      </c>
      <c r="J119" s="34">
        <v>2.7292000000000001</v>
      </c>
      <c r="K119" s="34">
        <v>2.7292000000000001</v>
      </c>
      <c r="L119" s="34">
        <v>2.7292000000000001</v>
      </c>
      <c r="M119" s="39"/>
      <c r="N119" s="89">
        <f t="shared" si="44"/>
        <v>2.6416092892488385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0.84138521570000013</v>
      </c>
      <c r="E120" s="39">
        <f t="shared" ref="E120:L120" si="47">E119*0.423893</f>
        <v>1.1568887756000001</v>
      </c>
      <c r="F120" s="39">
        <f t="shared" si="47"/>
        <v>1.1568887756000001</v>
      </c>
      <c r="G120" s="39">
        <f t="shared" si="47"/>
        <v>1.1568887756000001</v>
      </c>
      <c r="H120" s="39"/>
      <c r="I120" s="39">
        <f t="shared" si="47"/>
        <v>1.2657444980000001</v>
      </c>
      <c r="J120" s="39">
        <f t="shared" si="47"/>
        <v>1.1568887756000001</v>
      </c>
      <c r="K120" s="39">
        <f t="shared" si="47"/>
        <v>1.1568887756000001</v>
      </c>
      <c r="L120" s="39">
        <f t="shared" si="47"/>
        <v>1.1568887756000001</v>
      </c>
      <c r="M120" s="39"/>
      <c r="N120" s="89">
        <f t="shared" si="44"/>
        <v>1.1197596864475581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0.53190000000000004</v>
      </c>
      <c r="E121" s="43">
        <f t="shared" si="48"/>
        <v>0.84989999999999999</v>
      </c>
      <c r="F121" s="43">
        <f t="shared" si="48"/>
        <v>0.84989999999999999</v>
      </c>
      <c r="G121" s="43">
        <f t="shared" si="48"/>
        <v>0.84989999999999999</v>
      </c>
      <c r="H121" s="43"/>
      <c r="I121" s="43">
        <f>SUM(I122:I124)</f>
        <v>0.92020000000000002</v>
      </c>
      <c r="J121" s="43">
        <f t="shared" ref="J121:L121" si="50">SUM(J122:J124)</f>
        <v>0.84989999999999999</v>
      </c>
      <c r="K121" s="43">
        <f t="shared" si="50"/>
        <v>0.84989999999999999</v>
      </c>
      <c r="L121" s="43">
        <f t="shared" si="50"/>
        <v>0.84989999999999999</v>
      </c>
      <c r="M121" s="43"/>
      <c r="N121" s="75">
        <f t="shared" si="44"/>
        <v>0.81180916656974633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0.47510000000000002</v>
      </c>
      <c r="E122" s="34">
        <v>0.75919999999999999</v>
      </c>
      <c r="F122" s="34">
        <v>0.75919999999999999</v>
      </c>
      <c r="G122" s="34">
        <v>0.75919999999999999</v>
      </c>
      <c r="H122" s="34">
        <v>0</v>
      </c>
      <c r="I122" s="34">
        <v>0.82579999999999998</v>
      </c>
      <c r="J122" s="34">
        <v>0.75919999999999999</v>
      </c>
      <c r="K122" s="34">
        <v>0.75919999999999999</v>
      </c>
      <c r="L122" s="34">
        <v>0.75919999999999999</v>
      </c>
      <c r="M122" s="39"/>
      <c r="N122" s="89">
        <f t="shared" si="44"/>
        <v>0.72523409013437945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5.04E-2</v>
      </c>
      <c r="E123" s="34">
        <v>8.0500000000000002E-2</v>
      </c>
      <c r="F123" s="34">
        <v>8.0500000000000002E-2</v>
      </c>
      <c r="G123" s="34">
        <v>8.0500000000000002E-2</v>
      </c>
      <c r="H123" s="34">
        <v>0</v>
      </c>
      <c r="I123" s="34">
        <v>8.3699999999999997E-2</v>
      </c>
      <c r="J123" s="34">
        <v>8.0500000000000002E-2</v>
      </c>
      <c r="K123" s="34">
        <v>8.0500000000000002E-2</v>
      </c>
      <c r="L123" s="34">
        <v>8.0500000000000002E-2</v>
      </c>
      <c r="M123" s="39"/>
      <c r="N123" s="89">
        <f t="shared" si="44"/>
        <v>7.6836012595633316E-2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6.4000000000000003E-3</v>
      </c>
      <c r="E124" s="34">
        <v>1.0200000000000001E-2</v>
      </c>
      <c r="F124" s="34">
        <v>1.0200000000000001E-2</v>
      </c>
      <c r="G124" s="34">
        <v>1.0200000000000001E-2</v>
      </c>
      <c r="H124" s="34">
        <v>0</v>
      </c>
      <c r="I124" s="34">
        <v>1.0699999999999999E-2</v>
      </c>
      <c r="J124" s="34">
        <v>1.0200000000000001E-2</v>
      </c>
      <c r="K124" s="34">
        <v>1.0200000000000001E-2</v>
      </c>
      <c r="L124" s="34">
        <v>1.0200000000000001E-2</v>
      </c>
      <c r="M124" s="39"/>
      <c r="N124" s="89">
        <f t="shared" si="44"/>
        <v>9.7390638397333966E-3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0.1779</v>
      </c>
      <c r="E125" s="34">
        <v>0.25290000000000001</v>
      </c>
      <c r="F125" s="34">
        <v>0.25290000000000001</v>
      </c>
      <c r="G125" s="34">
        <v>0.25290000000000001</v>
      </c>
      <c r="H125" s="34">
        <v>0</v>
      </c>
      <c r="I125" s="34">
        <v>0.27600000000000002</v>
      </c>
      <c r="J125" s="34">
        <v>0.25290000000000001</v>
      </c>
      <c r="K125" s="34">
        <v>0.25290000000000001</v>
      </c>
      <c r="L125" s="34">
        <v>0.25290000000000001</v>
      </c>
      <c r="M125" s="39"/>
      <c r="N125" s="89">
        <f t="shared" si="44"/>
        <v>0.24402679707978167</v>
      </c>
    </row>
    <row r="126" spans="1:14" x14ac:dyDescent="0.3">
      <c r="A126" s="595"/>
      <c r="B126" t="s">
        <v>117</v>
      </c>
      <c r="C126" s="34">
        <v>0</v>
      </c>
      <c r="D126" s="34">
        <v>5.9499999999999997E-2</v>
      </c>
      <c r="E126" s="34">
        <v>8.1799999999999998E-2</v>
      </c>
      <c r="F126" s="34">
        <v>8.1799999999999998E-2</v>
      </c>
      <c r="G126" s="34">
        <v>8.1799999999999998E-2</v>
      </c>
      <c r="H126" s="34">
        <v>0</v>
      </c>
      <c r="I126" s="34">
        <v>8.9499999999999996E-2</v>
      </c>
      <c r="J126" s="34">
        <v>8.1799999999999998E-2</v>
      </c>
      <c r="K126" s="34">
        <v>8.1799999999999998E-2</v>
      </c>
      <c r="L126" s="34">
        <v>8.1799999999999998E-2</v>
      </c>
      <c r="M126" s="39"/>
      <c r="N126" s="89">
        <f t="shared" si="44"/>
        <v>7.9175793226544833E-2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0.41930000000000001</v>
      </c>
      <c r="E127" s="354">
        <f t="shared" ref="E127:G127" si="51">SUM(E128:E130)</f>
        <v>0.50309999999999999</v>
      </c>
      <c r="F127" s="354">
        <f t="shared" si="51"/>
        <v>0.50309999999999999</v>
      </c>
      <c r="G127" s="354">
        <f t="shared" si="51"/>
        <v>0.50309999999999999</v>
      </c>
      <c r="H127" s="354"/>
      <c r="I127" s="354">
        <f>SUM(I128:I130)</f>
        <v>1.1631</v>
      </c>
      <c r="J127" s="354">
        <f t="shared" ref="J127:L127" si="52">SUM(J128:J130)</f>
        <v>0.50309999999999999</v>
      </c>
      <c r="K127" s="354">
        <f t="shared" si="52"/>
        <v>0.50309999999999999</v>
      </c>
      <c r="L127" s="354">
        <f t="shared" si="52"/>
        <v>0.50309999999999999</v>
      </c>
      <c r="M127" s="354"/>
      <c r="N127" s="352">
        <f t="shared" si="44"/>
        <v>0.50393260165723519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0.20419999999999999</v>
      </c>
      <c r="E128" s="34">
        <v>0.28799999999999998</v>
      </c>
      <c r="F128" s="34">
        <v>0.28799999999999998</v>
      </c>
      <c r="G128" s="34">
        <v>0.28799999999999998</v>
      </c>
      <c r="H128" s="34">
        <v>0</v>
      </c>
      <c r="I128" s="34">
        <v>0.3145</v>
      </c>
      <c r="J128" s="34">
        <v>0.28799999999999998</v>
      </c>
      <c r="K128" s="34">
        <v>0.28799999999999998</v>
      </c>
      <c r="L128" s="34">
        <v>0.28799999999999998</v>
      </c>
      <c r="M128" s="39"/>
      <c r="N128" s="89">
        <f t="shared" si="44"/>
        <v>0.27809736051114065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0.21510000000000001</v>
      </c>
      <c r="E129" s="34">
        <v>0.21510000000000001</v>
      </c>
      <c r="F129" s="34">
        <v>0.21510000000000001</v>
      </c>
      <c r="G129" s="34">
        <v>0.21510000000000001</v>
      </c>
      <c r="H129" s="34">
        <v>0</v>
      </c>
      <c r="I129" s="34">
        <v>0.21510000000000001</v>
      </c>
      <c r="J129" s="34">
        <v>0.21510000000000001</v>
      </c>
      <c r="K129" s="34">
        <v>0.21510000000000001</v>
      </c>
      <c r="L129" s="34">
        <v>0.21510000000000001</v>
      </c>
      <c r="M129" s="39"/>
      <c r="N129" s="89">
        <f t="shared" si="44"/>
        <v>0.21509999999999996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1.0735241146094492E-2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1.0735241146094492E-2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0.3226</v>
      </c>
      <c r="E132" s="354">
        <f t="shared" ref="E132:L132" si="53">SUM(E133:E134)</f>
        <v>0.4612</v>
      </c>
      <c r="F132" s="354">
        <f t="shared" si="53"/>
        <v>0.78290000000000004</v>
      </c>
      <c r="G132" s="354">
        <f t="shared" si="53"/>
        <v>0.84589999999999999</v>
      </c>
      <c r="H132" s="354"/>
      <c r="I132" s="354">
        <f t="shared" si="53"/>
        <v>1.4749000000000001</v>
      </c>
      <c r="J132" s="354">
        <f t="shared" si="53"/>
        <v>1.0352000000000001</v>
      </c>
      <c r="K132" s="354">
        <f t="shared" si="53"/>
        <v>0.95409999999999995</v>
      </c>
      <c r="L132" s="354">
        <f t="shared" si="53"/>
        <v>1.9149</v>
      </c>
      <c r="M132" s="354"/>
      <c r="N132" s="352">
        <f t="shared" si="44"/>
        <v>0.81569147604608139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0.30480000000000002</v>
      </c>
      <c r="E133" s="34">
        <v>0.436</v>
      </c>
      <c r="F133" s="34">
        <v>0.74</v>
      </c>
      <c r="G133" s="34">
        <v>0.79969999999999997</v>
      </c>
      <c r="H133" s="34">
        <v>0</v>
      </c>
      <c r="I133" s="34">
        <v>1.3871</v>
      </c>
      <c r="J133" s="34">
        <v>0.97860000000000003</v>
      </c>
      <c r="K133" s="34">
        <v>0.90169999999999995</v>
      </c>
      <c r="L133" s="34">
        <v>1.8101</v>
      </c>
      <c r="M133" s="39"/>
      <c r="N133" s="89">
        <f t="shared" si="44"/>
        <v>0.77094380324363676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1.78E-2</v>
      </c>
      <c r="E134" s="34">
        <v>2.52E-2</v>
      </c>
      <c r="F134" s="34">
        <v>4.2900000000000001E-2</v>
      </c>
      <c r="G134" s="34">
        <v>4.6199999999999998E-2</v>
      </c>
      <c r="H134" s="34">
        <v>0</v>
      </c>
      <c r="I134" s="34">
        <v>8.7800000000000003E-2</v>
      </c>
      <c r="J134" s="34">
        <v>5.6599999999999998E-2</v>
      </c>
      <c r="K134" s="34">
        <v>5.2400000000000002E-2</v>
      </c>
      <c r="L134" s="34">
        <v>0.1048</v>
      </c>
      <c r="M134" s="39"/>
      <c r="N134" s="89">
        <f t="shared" si="44"/>
        <v>4.474767280244453E-2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0.52170000000000005</v>
      </c>
      <c r="E135" s="354">
        <f t="shared" ref="E135:L135" si="54">SUM(E136:E139)</f>
        <v>0.76980000000000004</v>
      </c>
      <c r="F135" s="354">
        <f t="shared" si="54"/>
        <v>1.1259999999999999</v>
      </c>
      <c r="G135" s="354">
        <f t="shared" si="54"/>
        <v>1.3443000000000001</v>
      </c>
      <c r="H135" s="354"/>
      <c r="I135" s="354">
        <f t="shared" si="54"/>
        <v>2.04</v>
      </c>
      <c r="J135" s="354">
        <f t="shared" si="54"/>
        <v>1.7623000000000002</v>
      </c>
      <c r="K135" s="354">
        <f>SUM(K136:K139)</f>
        <v>1.5230999999999999</v>
      </c>
      <c r="L135" s="354">
        <f t="shared" si="54"/>
        <v>3.5505</v>
      </c>
      <c r="M135" s="354"/>
      <c r="N135" s="352">
        <f t="shared" si="44"/>
        <v>1.3812047359705459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0.26379999999999998</v>
      </c>
      <c r="E136" s="34">
        <v>0.38929999999999998</v>
      </c>
      <c r="F136" s="34">
        <v>0.56940000000000002</v>
      </c>
      <c r="G136" s="34">
        <v>0.67979999999999996</v>
      </c>
      <c r="H136" s="34">
        <v>0</v>
      </c>
      <c r="I136" s="34">
        <v>1.0316000000000001</v>
      </c>
      <c r="J136" s="34">
        <v>0.8911</v>
      </c>
      <c r="K136" s="34">
        <v>0.7702</v>
      </c>
      <c r="L136" s="34">
        <v>1.7954000000000001</v>
      </c>
      <c r="M136" s="39"/>
      <c r="N136" s="89">
        <f t="shared" si="44"/>
        <v>0.69844319073571537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0.1353</v>
      </c>
      <c r="E137" s="34">
        <v>0.1996</v>
      </c>
      <c r="F137" s="34">
        <v>0.29199999999999998</v>
      </c>
      <c r="G137" s="34">
        <v>0.34860000000000002</v>
      </c>
      <c r="H137" s="34">
        <v>0</v>
      </c>
      <c r="I137" s="34">
        <v>0.52900000000000003</v>
      </c>
      <c r="J137" s="34">
        <v>0.45700000000000002</v>
      </c>
      <c r="K137" s="34">
        <v>0.39500000000000002</v>
      </c>
      <c r="L137" s="34">
        <v>0.92069999999999996</v>
      </c>
      <c r="M137" s="39"/>
      <c r="N137" s="89">
        <f t="shared" si="44"/>
        <v>0.35816632948066562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8.1000000000000003E-2</v>
      </c>
      <c r="E138" s="34">
        <v>0.1196</v>
      </c>
      <c r="F138" s="34">
        <v>0.1749</v>
      </c>
      <c r="G138" s="34">
        <v>0.20880000000000001</v>
      </c>
      <c r="H138" s="34">
        <v>0</v>
      </c>
      <c r="I138" s="34">
        <v>0.31690000000000002</v>
      </c>
      <c r="J138" s="34">
        <v>0.27379999999999999</v>
      </c>
      <c r="K138" s="34">
        <v>0.2366</v>
      </c>
      <c r="L138" s="34">
        <v>0.55159999999999998</v>
      </c>
      <c r="M138" s="39"/>
      <c r="N138" s="89">
        <f t="shared" si="44"/>
        <v>0.21457038324035815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4.1599999999999998E-2</v>
      </c>
      <c r="E139" s="34">
        <v>6.13E-2</v>
      </c>
      <c r="F139" s="34">
        <v>8.9700000000000002E-2</v>
      </c>
      <c r="G139" s="34">
        <v>0.1071</v>
      </c>
      <c r="H139" s="34">
        <v>0</v>
      </c>
      <c r="I139" s="34">
        <v>0.16250000000000001</v>
      </c>
      <c r="J139" s="34">
        <v>0.1404</v>
      </c>
      <c r="K139" s="34">
        <v>0.12130000000000001</v>
      </c>
      <c r="L139" s="34">
        <v>0.2828</v>
      </c>
      <c r="M139" s="39"/>
      <c r="N139" s="89">
        <f t="shared" si="44"/>
        <v>0.11002483251380663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0.63474349221716775</v>
      </c>
      <c r="E140" s="354">
        <f t="shared" si="55"/>
        <v>0.81673759370674093</v>
      </c>
      <c r="F140" s="354">
        <f t="shared" si="55"/>
        <v>0.87871337469874078</v>
      </c>
      <c r="G140" s="354">
        <f t="shared" si="55"/>
        <v>0.91990704329074091</v>
      </c>
      <c r="H140" s="354"/>
      <c r="I140" s="354">
        <f t="shared" si="55"/>
        <v>1.3054770491318639</v>
      </c>
      <c r="J140" s="354">
        <f t="shared" si="55"/>
        <v>1.1686009593867408</v>
      </c>
      <c r="K140" s="354">
        <f t="shared" si="55"/>
        <v>1.278598647194741</v>
      </c>
      <c r="L140" s="354">
        <f t="shared" si="55"/>
        <v>1.4481003801867409</v>
      </c>
      <c r="M140" s="354"/>
      <c r="N140" s="352">
        <f t="shared" si="44"/>
        <v>0.97939195310203209</v>
      </c>
    </row>
    <row r="141" spans="1:16" x14ac:dyDescent="0.3">
      <c r="A141" s="345"/>
      <c r="B141" s="286" t="s">
        <v>238</v>
      </c>
      <c r="C141" s="507">
        <v>0</v>
      </c>
      <c r="D141" s="507">
        <v>-4.1399999999999999E-2</v>
      </c>
      <c r="E141" s="507">
        <v>-0.32540000000000002</v>
      </c>
      <c r="F141" s="507">
        <v>-1.6013999999999999</v>
      </c>
      <c r="G141" s="507">
        <v>-1.5129999999999999</v>
      </c>
      <c r="H141" s="507">
        <v>0</v>
      </c>
      <c r="I141" s="507">
        <v>0</v>
      </c>
      <c r="J141" s="507">
        <v>-1.0482</v>
      </c>
      <c r="K141" s="507">
        <v>0</v>
      </c>
      <c r="L141" s="507">
        <v>-2.4287000000000001</v>
      </c>
      <c r="M141" s="268"/>
      <c r="N141" s="357">
        <f t="shared" si="44"/>
        <v>-0.82918540601317392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7.4616012157000009</v>
      </c>
      <c r="E142" s="360">
        <f t="shared" si="56"/>
        <v>9.6009967756000005</v>
      </c>
      <c r="F142" s="360">
        <f t="shared" si="56"/>
        <v>10.3295407756</v>
      </c>
      <c r="G142" s="360">
        <f t="shared" si="56"/>
        <v>10.8137847756</v>
      </c>
      <c r="H142" s="360">
        <f t="shared" si="56"/>
        <v>0</v>
      </c>
      <c r="I142" s="360">
        <f t="shared" si="56"/>
        <v>15.346276498</v>
      </c>
      <c r="J142" s="360">
        <f t="shared" si="56"/>
        <v>13.737256775600001</v>
      </c>
      <c r="K142" s="360">
        <f t="shared" si="56"/>
        <v>15.030312775600001</v>
      </c>
      <c r="L142" s="360">
        <f t="shared" si="56"/>
        <v>17.022856775600001</v>
      </c>
      <c r="M142" s="361"/>
      <c r="N142" s="362">
        <f t="shared" si="44"/>
        <v>11.513047833521796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0.15544753812667814</v>
      </c>
      <c r="E143" s="354">
        <f t="shared" si="57"/>
        <v>0.20001756582607483</v>
      </c>
      <c r="F143" s="354">
        <f t="shared" si="57"/>
        <v>0.21519532297807481</v>
      </c>
      <c r="G143" s="354">
        <f t="shared" si="57"/>
        <v>0.2252835782300748</v>
      </c>
      <c r="H143" s="354"/>
      <c r="I143" s="354">
        <f t="shared" si="57"/>
        <v>0.31970897828283401</v>
      </c>
      <c r="J143" s="354">
        <f t="shared" si="57"/>
        <v>0.28618827040607481</v>
      </c>
      <c r="K143" s="354">
        <f t="shared" si="57"/>
        <v>0.31312650605407483</v>
      </c>
      <c r="L143" s="354">
        <f t="shared" si="57"/>
        <v>0.35463717520607485</v>
      </c>
      <c r="M143" s="354"/>
      <c r="N143" s="352">
        <f t="shared" si="44"/>
        <v>0.23985132551575952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0.15544753812667814</v>
      </c>
      <c r="E144" s="246">
        <f t="shared" si="58"/>
        <v>0.20001756582607483</v>
      </c>
      <c r="F144" s="246">
        <f t="shared" si="58"/>
        <v>0.21519532297807481</v>
      </c>
      <c r="G144" s="246">
        <f t="shared" si="58"/>
        <v>0.2252835782300748</v>
      </c>
      <c r="H144" s="34"/>
      <c r="I144" s="246">
        <f t="shared" si="58"/>
        <v>0.31970897828283401</v>
      </c>
      <c r="J144" s="246">
        <f t="shared" si="58"/>
        <v>0.28618827040607481</v>
      </c>
      <c r="K144" s="246">
        <f t="shared" si="58"/>
        <v>0.31312650605407483</v>
      </c>
      <c r="L144" s="246">
        <f t="shared" si="58"/>
        <v>0.35463717520607485</v>
      </c>
      <c r="M144" s="39"/>
      <c r="N144" s="246">
        <f t="shared" si="44"/>
        <v>0.23985132551575952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0.47929595409048964</v>
      </c>
      <c r="E145" s="354">
        <f t="shared" ref="E145:L145" si="59">SUM(E146,E147)</f>
        <v>0.61672002788066616</v>
      </c>
      <c r="F145" s="354">
        <f t="shared" si="59"/>
        <v>0.66351805172066602</v>
      </c>
      <c r="G145" s="354">
        <f t="shared" si="59"/>
        <v>0.69462346506066608</v>
      </c>
      <c r="H145" s="354"/>
      <c r="I145" s="354">
        <f t="shared" si="59"/>
        <v>0.98576807084902995</v>
      </c>
      <c r="J145" s="354">
        <f t="shared" si="59"/>
        <v>0.88241268898066605</v>
      </c>
      <c r="K145" s="354">
        <f t="shared" si="59"/>
        <v>0.96547214114066615</v>
      </c>
      <c r="L145" s="354">
        <f t="shared" si="59"/>
        <v>1.0934632049806661</v>
      </c>
      <c r="M145" s="354"/>
      <c r="N145" s="352">
        <f t="shared" si="44"/>
        <v>0.73954062758627248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0.15544753812667814</v>
      </c>
      <c r="E146" s="39">
        <f>E144</f>
        <v>0.20001756582607483</v>
      </c>
      <c r="F146" s="39">
        <f t="shared" si="60"/>
        <v>0.21519532297807481</v>
      </c>
      <c r="G146" s="39">
        <f t="shared" si="60"/>
        <v>0.2252835782300748</v>
      </c>
      <c r="H146" s="39"/>
      <c r="I146" s="39">
        <f t="shared" si="60"/>
        <v>0.31970897828283401</v>
      </c>
      <c r="J146" s="39">
        <f t="shared" si="60"/>
        <v>0.28618827040607481</v>
      </c>
      <c r="K146" s="39">
        <f t="shared" si="60"/>
        <v>0.31312650605407483</v>
      </c>
      <c r="L146" s="39">
        <f t="shared" si="60"/>
        <v>0.35463717520607485</v>
      </c>
      <c r="M146" s="39"/>
      <c r="N146" s="39">
        <f t="shared" si="44"/>
        <v>0.23985132551575952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0.32384841596381148</v>
      </c>
      <c r="E147" s="246">
        <f t="shared" si="61"/>
        <v>0.41670246205459127</v>
      </c>
      <c r="F147" s="246">
        <f t="shared" si="61"/>
        <v>0.44832272874259121</v>
      </c>
      <c r="G147" s="246">
        <f t="shared" si="61"/>
        <v>0.46933988683059125</v>
      </c>
      <c r="H147" s="34"/>
      <c r="I147" s="246">
        <f t="shared" si="61"/>
        <v>0.666059092566196</v>
      </c>
      <c r="J147" s="246">
        <f t="shared" si="61"/>
        <v>0.5962244185745913</v>
      </c>
      <c r="K147" s="246">
        <f t="shared" si="61"/>
        <v>0.65234563508659127</v>
      </c>
      <c r="L147" s="246">
        <f t="shared" si="61"/>
        <v>0.73882602977459133</v>
      </c>
      <c r="M147" s="39"/>
      <c r="N147" s="246">
        <f t="shared" si="44"/>
        <v>0.49968930207051293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3.7900000000000003E-2</v>
      </c>
      <c r="E148" s="509">
        <v>3.7900000000000003E-2</v>
      </c>
      <c r="F148" s="509">
        <v>3.7900000000000003E-2</v>
      </c>
      <c r="G148" s="509">
        <v>3.7900000000000003E-2</v>
      </c>
      <c r="H148" s="509">
        <v>0</v>
      </c>
      <c r="I148" s="509">
        <v>3.7900000000000003E-2</v>
      </c>
      <c r="J148" s="509">
        <v>3.7900000000000003E-2</v>
      </c>
      <c r="K148" s="509">
        <v>3.7900000000000003E-2</v>
      </c>
      <c r="L148" s="509">
        <v>3.7900000000000003E-2</v>
      </c>
      <c r="M148" s="367"/>
      <c r="N148" s="368">
        <f t="shared" si="44"/>
        <v>3.7900000000000003E-2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8.1342447079171691</v>
      </c>
      <c r="E149" s="340">
        <f t="shared" si="62"/>
        <v>10.455634369306742</v>
      </c>
      <c r="F149" s="340">
        <f t="shared" si="62"/>
        <v>11.246154150298741</v>
      </c>
      <c r="G149" s="340">
        <f t="shared" si="62"/>
        <v>11.771591818890741</v>
      </c>
      <c r="H149" s="340">
        <f t="shared" si="62"/>
        <v>0</v>
      </c>
      <c r="I149" s="340">
        <f t="shared" si="62"/>
        <v>16.689653547131865</v>
      </c>
      <c r="J149" s="340">
        <f t="shared" si="62"/>
        <v>14.943757734986741</v>
      </c>
      <c r="K149" s="340">
        <f t="shared" si="62"/>
        <v>16.346811422794744</v>
      </c>
      <c r="L149" s="340">
        <f t="shared" si="62"/>
        <v>18.508857155786743</v>
      </c>
      <c r="M149" s="369"/>
      <c r="N149" s="467">
        <f t="shared" si="44"/>
        <v>12.530339786623827</v>
      </c>
      <c r="O149" t="s">
        <v>447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0.34504465147780433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148</v>
      </c>
      <c r="F155" s="1">
        <v>0</v>
      </c>
      <c r="G155" s="1">
        <v>73</v>
      </c>
      <c r="H155" s="1">
        <v>0</v>
      </c>
      <c r="I155" s="1">
        <v>0</v>
      </c>
      <c r="J155" s="1">
        <v>61</v>
      </c>
      <c r="K155" s="1">
        <v>15</v>
      </c>
      <c r="L155" s="1">
        <v>66</v>
      </c>
      <c r="N155" s="1">
        <f>SUM(C155:L155)</f>
        <v>386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199470.69</v>
      </c>
      <c r="E157" s="505">
        <v>1029149.97</v>
      </c>
      <c r="F157" s="504">
        <v>0</v>
      </c>
      <c r="G157" s="505">
        <v>383293.41</v>
      </c>
      <c r="H157" s="504">
        <v>0</v>
      </c>
      <c r="I157" s="502">
        <v>0</v>
      </c>
      <c r="J157" s="505">
        <v>340114.95</v>
      </c>
      <c r="K157" s="505">
        <v>88602.25</v>
      </c>
      <c r="L157" s="505">
        <v>311879.37</v>
      </c>
      <c r="M157" s="342"/>
      <c r="N157" s="344">
        <f>SUM(C157:L157)</f>
        <v>2358401.19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1.8810279999999999</v>
      </c>
      <c r="D159" s="354">
        <f>SUM(D160:D164)</f>
        <v>2.5725159999999998</v>
      </c>
      <c r="E159" s="354">
        <f t="shared" ref="E159:G159" si="63">SUM(E160:E164)</f>
        <v>3.0604040000000001</v>
      </c>
      <c r="F159" s="354">
        <f t="shared" si="63"/>
        <v>0</v>
      </c>
      <c r="G159" s="354">
        <f t="shared" si="63"/>
        <v>4.605092</v>
      </c>
      <c r="H159" s="354"/>
      <c r="I159" s="354"/>
      <c r="J159" s="354">
        <f>SUM(J160:J164)</f>
        <v>6.4160600000000008</v>
      </c>
      <c r="K159" s="354">
        <f>SUM(K160:K164)</f>
        <v>7.1305160000000001</v>
      </c>
      <c r="L159" s="354">
        <f t="shared" ref="L159" si="64">SUM(L160:L164)</f>
        <v>8.7353920000000009</v>
      </c>
      <c r="M159" s="354"/>
      <c r="N159" s="352">
        <f>(C159*$C$157+D159*$D$157+E159*$E$157+F159*$F$157+G159*$G$157+H159*$H$157+I159*$I$157+J159*$J$157+K159*$K$157+L159*$L$157)/$N$157</f>
        <v>4.6545533556545067</v>
      </c>
    </row>
    <row r="160" spans="1:16" x14ac:dyDescent="0.3">
      <c r="A160" s="2" t="s">
        <v>3</v>
      </c>
      <c r="B160" t="s">
        <v>30</v>
      </c>
      <c r="C160" s="34">
        <v>1.4657</v>
      </c>
      <c r="D160" s="34">
        <v>1.9854000000000001</v>
      </c>
      <c r="E160" s="34">
        <v>2.2875999999999999</v>
      </c>
      <c r="F160" s="34">
        <v>0</v>
      </c>
      <c r="G160" s="34">
        <v>3.4373</v>
      </c>
      <c r="H160" s="34">
        <v>0</v>
      </c>
      <c r="I160" s="34"/>
      <c r="J160" s="34">
        <v>4.7865000000000002</v>
      </c>
      <c r="K160" s="34">
        <v>5.2529000000000003</v>
      </c>
      <c r="L160" s="34">
        <v>6.0848000000000004</v>
      </c>
      <c r="M160" s="34"/>
      <c r="N160" s="89">
        <f t="shared" ref="N160:N197" si="65">(C160*$C$157+D160*$D$157+E160*$E$157+F160*$F$157+G160*$G$157+H160*$H$157+I160*$I$157+J160*$J$157+K160*$K$157+L160*$L$157)/$N$157</f>
        <v>3.4207680137754681</v>
      </c>
    </row>
    <row r="161" spans="1:14" x14ac:dyDescent="0.3">
      <c r="A161" s="2" t="s">
        <v>4</v>
      </c>
      <c r="B161" t="s">
        <v>31</v>
      </c>
      <c r="C161" s="39">
        <f>C160*0.04</f>
        <v>5.8628E-2</v>
      </c>
      <c r="D161" s="39">
        <f t="shared" ref="D161:L161" si="66">D160*0.04</f>
        <v>7.9416E-2</v>
      </c>
      <c r="E161" s="39">
        <f t="shared" si="66"/>
        <v>9.1504000000000002E-2</v>
      </c>
      <c r="F161" s="39">
        <f t="shared" si="66"/>
        <v>0</v>
      </c>
      <c r="G161" s="39">
        <f t="shared" si="66"/>
        <v>0.137492</v>
      </c>
      <c r="H161" s="39"/>
      <c r="I161" s="39"/>
      <c r="J161" s="39">
        <f t="shared" si="66"/>
        <v>0.19146000000000002</v>
      </c>
      <c r="K161" s="39">
        <f t="shared" si="66"/>
        <v>0.21011600000000002</v>
      </c>
      <c r="L161" s="39">
        <f t="shared" si="66"/>
        <v>0.24339200000000002</v>
      </c>
      <c r="M161" s="34"/>
      <c r="N161" s="89">
        <f t="shared" si="65"/>
        <v>0.13683072055101875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4.5100000000000001E-2</v>
      </c>
      <c r="E162" s="34">
        <v>6.7199999999999996E-2</v>
      </c>
      <c r="F162" s="34">
        <v>0</v>
      </c>
      <c r="G162" s="34">
        <v>4.7100000000000003E-2</v>
      </c>
      <c r="H162" s="34">
        <v>0</v>
      </c>
      <c r="I162" s="34">
        <v>0</v>
      </c>
      <c r="J162" s="34">
        <v>0.1123</v>
      </c>
      <c r="K162" s="34">
        <v>0.2626</v>
      </c>
      <c r="L162" s="34">
        <v>0.1014</v>
      </c>
      <c r="M162" s="34"/>
      <c r="N162" s="89">
        <f t="shared" si="65"/>
        <v>8.0263932349440514E-2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0.31643052760247292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0.25290000000000001</v>
      </c>
      <c r="E164" s="34">
        <v>0.34129999999999999</v>
      </c>
      <c r="F164" s="34">
        <v>0</v>
      </c>
      <c r="G164" s="34">
        <v>0.66520000000000001</v>
      </c>
      <c r="H164" s="34">
        <v>0</v>
      </c>
      <c r="I164" s="34">
        <v>0</v>
      </c>
      <c r="J164" s="34">
        <v>0.94810000000000005</v>
      </c>
      <c r="K164" s="34">
        <v>1.0271999999999999</v>
      </c>
      <c r="L164" s="34">
        <v>1.86</v>
      </c>
      <c r="M164" s="34"/>
      <c r="N164" s="89">
        <f t="shared" si="65"/>
        <v>0.70026016137610581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3.6740604007000002</v>
      </c>
      <c r="D166" s="354">
        <f t="shared" si="67"/>
        <v>3.6740604007000002</v>
      </c>
      <c r="E166" s="354">
        <f t="shared" si="67"/>
        <v>5.1533117465999991</v>
      </c>
      <c r="F166" s="354">
        <f t="shared" si="67"/>
        <v>0</v>
      </c>
      <c r="G166" s="354">
        <f t="shared" si="67"/>
        <v>5.1533117465999991</v>
      </c>
      <c r="H166" s="354"/>
      <c r="I166" s="354"/>
      <c r="J166" s="354">
        <f>SUM(J167:J169,J173:J174)</f>
        <v>5.1533117465999991</v>
      </c>
      <c r="K166" s="354">
        <f>SUM(K167:K169,K173:K174)</f>
        <v>5.1533117465999991</v>
      </c>
      <c r="L166" s="354">
        <f>SUM(L167:L169,L173:L174)</f>
        <v>5.1533117465999991</v>
      </c>
      <c r="M166" s="351"/>
      <c r="N166" s="352">
        <f t="shared" si="65"/>
        <v>5.0245037677227105</v>
      </c>
    </row>
    <row r="167" spans="1:14" x14ac:dyDescent="0.3">
      <c r="A167" s="2" t="s">
        <v>115</v>
      </c>
      <c r="B167" t="s">
        <v>114</v>
      </c>
      <c r="C167" s="34">
        <v>2.0299</v>
      </c>
      <c r="D167" s="34">
        <v>2.0299</v>
      </c>
      <c r="E167" s="34">
        <v>2.7761999999999998</v>
      </c>
      <c r="F167" s="34">
        <v>0</v>
      </c>
      <c r="G167" s="34">
        <v>2.7761999999999998</v>
      </c>
      <c r="H167" s="34">
        <v>0</v>
      </c>
      <c r="I167" s="34">
        <v>0</v>
      </c>
      <c r="J167" s="34">
        <v>2.7761999999999998</v>
      </c>
      <c r="K167" s="34">
        <v>2.7761999999999998</v>
      </c>
      <c r="L167" s="34">
        <v>2.7761999999999998</v>
      </c>
      <c r="M167" s="39"/>
      <c r="N167" s="89">
        <f t="shared" si="65"/>
        <v>2.7112148337518431</v>
      </c>
    </row>
    <row r="168" spans="1:14" x14ac:dyDescent="0.3">
      <c r="A168" s="2" t="s">
        <v>116</v>
      </c>
      <c r="B168" t="s">
        <v>117</v>
      </c>
      <c r="C168" s="39">
        <f>C167*0.423893</f>
        <v>0.86046040070000007</v>
      </c>
      <c r="D168" s="39">
        <f>D167*0.423893</f>
        <v>0.86046040070000007</v>
      </c>
      <c r="E168" s="39">
        <f t="shared" ref="E168:G168" si="68">E167*0.423893</f>
        <v>1.1768117465999999</v>
      </c>
      <c r="F168" s="39">
        <f t="shared" si="68"/>
        <v>0</v>
      </c>
      <c r="G168" s="39">
        <f t="shared" si="68"/>
        <v>1.1768117465999999</v>
      </c>
      <c r="H168" s="39"/>
      <c r="I168" s="39"/>
      <c r="J168" s="39">
        <f t="shared" ref="J168:L168" si="69">J167*0.423893</f>
        <v>1.1768117465999999</v>
      </c>
      <c r="K168" s="39">
        <f t="shared" si="69"/>
        <v>1.1768117465999999</v>
      </c>
      <c r="L168" s="39">
        <f t="shared" si="69"/>
        <v>1.1768117465999999</v>
      </c>
      <c r="M168" s="39"/>
      <c r="N168" s="89">
        <f t="shared" si="65"/>
        <v>1.1492649895235703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0.5411999999999999</v>
      </c>
      <c r="D169" s="43">
        <f t="shared" si="70"/>
        <v>0.5411999999999999</v>
      </c>
      <c r="E169" s="43">
        <f t="shared" si="70"/>
        <v>0.86009999999999998</v>
      </c>
      <c r="F169" s="43">
        <f t="shared" ref="F169:G169" si="71">SUM(F170:F172)</f>
        <v>0</v>
      </c>
      <c r="G169" s="43">
        <f t="shared" si="71"/>
        <v>0.86009999999999998</v>
      </c>
      <c r="H169" s="43"/>
      <c r="I169" s="43"/>
      <c r="J169" s="43">
        <f t="shared" ref="J169:L169" si="72">SUM(J170:J172)</f>
        <v>0.86009999999999998</v>
      </c>
      <c r="K169" s="43">
        <f t="shared" si="72"/>
        <v>0.86009999999999998</v>
      </c>
      <c r="L169" s="43">
        <f t="shared" si="72"/>
        <v>0.86009999999999998</v>
      </c>
      <c r="M169" s="43"/>
      <c r="N169" s="75">
        <f t="shared" si="65"/>
        <v>0.83233131513260472</v>
      </c>
    </row>
    <row r="170" spans="1:14" x14ac:dyDescent="0.3">
      <c r="A170" s="2" t="s">
        <v>9</v>
      </c>
      <c r="B170" t="s">
        <v>108</v>
      </c>
      <c r="C170" s="34">
        <v>0.4834</v>
      </c>
      <c r="D170" s="34">
        <v>0.4834</v>
      </c>
      <c r="E170" s="34">
        <v>0.76819999999999999</v>
      </c>
      <c r="F170" s="34">
        <v>0</v>
      </c>
      <c r="G170" s="34">
        <v>0.76819999999999999</v>
      </c>
      <c r="H170" s="34">
        <v>0</v>
      </c>
      <c r="I170" s="34">
        <v>0</v>
      </c>
      <c r="J170" s="34">
        <v>0.76819999999999999</v>
      </c>
      <c r="K170" s="34">
        <v>0.76819999999999999</v>
      </c>
      <c r="L170" s="34">
        <v>0.76819999999999999</v>
      </c>
      <c r="M170" s="39"/>
      <c r="N170" s="89">
        <f t="shared" si="65"/>
        <v>0.74340062260823414</v>
      </c>
    </row>
    <row r="171" spans="1:14" x14ac:dyDescent="0.3">
      <c r="A171" s="2" t="s">
        <v>10</v>
      </c>
      <c r="B171" t="s">
        <v>109</v>
      </c>
      <c r="C171" s="34">
        <v>5.1299999999999998E-2</v>
      </c>
      <c r="D171" s="34">
        <v>5.1299999999999998E-2</v>
      </c>
      <c r="E171" s="34">
        <v>8.1500000000000003E-2</v>
      </c>
      <c r="F171" s="34">
        <v>0</v>
      </c>
      <c r="G171" s="34">
        <v>8.1500000000000003E-2</v>
      </c>
      <c r="H171" s="34">
        <v>0</v>
      </c>
      <c r="I171" s="34">
        <v>0</v>
      </c>
      <c r="J171" s="34">
        <v>8.1500000000000003E-2</v>
      </c>
      <c r="K171" s="34">
        <v>8.1500000000000003E-2</v>
      </c>
      <c r="L171" s="34">
        <v>8.1500000000000003E-2</v>
      </c>
      <c r="M171" s="39"/>
      <c r="N171" s="89">
        <f t="shared" si="65"/>
        <v>7.887029074005851E-2</v>
      </c>
    </row>
    <row r="172" spans="1:14" x14ac:dyDescent="0.3">
      <c r="A172" s="2" t="s">
        <v>11</v>
      </c>
      <c r="B172" t="s">
        <v>110</v>
      </c>
      <c r="C172" s="34">
        <v>6.4999999999999997E-3</v>
      </c>
      <c r="D172" s="34">
        <v>6.4999999999999997E-3</v>
      </c>
      <c r="E172" s="34">
        <v>1.04E-2</v>
      </c>
      <c r="F172" s="34">
        <v>0</v>
      </c>
      <c r="G172" s="34">
        <v>1.04E-2</v>
      </c>
      <c r="H172" s="34">
        <v>0</v>
      </c>
      <c r="I172" s="34">
        <v>0</v>
      </c>
      <c r="J172" s="34">
        <v>1.04E-2</v>
      </c>
      <c r="K172" s="34">
        <v>1.04E-2</v>
      </c>
      <c r="L172" s="34">
        <v>1.04E-2</v>
      </c>
      <c r="M172" s="39"/>
      <c r="N172" s="89">
        <f t="shared" si="65"/>
        <v>1.0060401784312193E-2</v>
      </c>
    </row>
    <row r="173" spans="1:14" x14ac:dyDescent="0.3">
      <c r="A173" s="595" t="s">
        <v>14</v>
      </c>
      <c r="B173" t="s">
        <v>118</v>
      </c>
      <c r="C173" s="34">
        <v>0.1817</v>
      </c>
      <c r="D173" s="34">
        <v>0.1817</v>
      </c>
      <c r="E173" s="34">
        <v>0.25700000000000001</v>
      </c>
      <c r="F173" s="34">
        <v>0</v>
      </c>
      <c r="G173" s="34">
        <v>0.25700000000000001</v>
      </c>
      <c r="H173" s="34">
        <v>0</v>
      </c>
      <c r="I173" s="34">
        <v>0</v>
      </c>
      <c r="J173" s="34">
        <v>0.25700000000000001</v>
      </c>
      <c r="K173" s="34">
        <v>0.25700000000000001</v>
      </c>
      <c r="L173" s="34">
        <v>0.25700000000000001</v>
      </c>
      <c r="M173" s="39"/>
      <c r="N173" s="89">
        <f t="shared" si="65"/>
        <v>0.25044314214325852</v>
      </c>
    </row>
    <row r="174" spans="1:14" x14ac:dyDescent="0.3">
      <c r="A174" s="595"/>
      <c r="B174" t="s">
        <v>117</v>
      </c>
      <c r="C174" s="34">
        <v>6.08E-2</v>
      </c>
      <c r="D174" s="34">
        <v>6.08E-2</v>
      </c>
      <c r="E174" s="34">
        <v>8.3199999999999996E-2</v>
      </c>
      <c r="F174" s="34">
        <v>0</v>
      </c>
      <c r="G174" s="34">
        <v>8.3199999999999996E-2</v>
      </c>
      <c r="H174" s="34">
        <v>0</v>
      </c>
      <c r="I174" s="34">
        <v>0</v>
      </c>
      <c r="J174" s="34">
        <v>8.3199999999999996E-2</v>
      </c>
      <c r="K174" s="34">
        <v>8.3199999999999996E-2</v>
      </c>
      <c r="L174" s="34">
        <v>8.3199999999999996E-2</v>
      </c>
      <c r="M174" s="39"/>
      <c r="N174" s="89">
        <f t="shared" si="65"/>
        <v>8.124948717143414E-2</v>
      </c>
    </row>
    <row r="175" spans="1:14" x14ac:dyDescent="0.3">
      <c r="A175" s="349">
        <v>6</v>
      </c>
      <c r="B175" s="350" t="s">
        <v>42</v>
      </c>
      <c r="C175" s="354">
        <f>SUM(C176:C177)</f>
        <v>0.40500000000000003</v>
      </c>
      <c r="D175" s="354">
        <f>SUM(D176:D177)</f>
        <v>0.40500000000000003</v>
      </c>
      <c r="E175" s="354">
        <f t="shared" ref="E175:G175" si="73">SUM(E176:E177)</f>
        <v>0.48899999999999999</v>
      </c>
      <c r="F175" s="354">
        <f t="shared" si="73"/>
        <v>0</v>
      </c>
      <c r="G175" s="354">
        <f t="shared" si="73"/>
        <v>0.48899999999999999</v>
      </c>
      <c r="H175" s="354"/>
      <c r="I175" s="354"/>
      <c r="J175" s="354">
        <f t="shared" ref="J175:L175" si="74">SUM(J176:J177)</f>
        <v>0.48899999999999999</v>
      </c>
      <c r="K175" s="354">
        <f t="shared" si="74"/>
        <v>0.48899999999999999</v>
      </c>
      <c r="L175" s="354">
        <f t="shared" si="74"/>
        <v>0.48899999999999999</v>
      </c>
      <c r="M175" s="354"/>
      <c r="N175" s="352">
        <f t="shared" si="65"/>
        <v>0.481685576892878</v>
      </c>
    </row>
    <row r="176" spans="1:14" x14ac:dyDescent="0.3">
      <c r="A176" s="2" t="s">
        <v>15</v>
      </c>
      <c r="B176" t="s">
        <v>43</v>
      </c>
      <c r="C176" s="34">
        <v>0.20860000000000001</v>
      </c>
      <c r="D176" s="34">
        <v>0.20860000000000001</v>
      </c>
      <c r="E176" s="34">
        <v>0.29260000000000003</v>
      </c>
      <c r="F176" s="34">
        <v>0</v>
      </c>
      <c r="G176" s="34">
        <v>0.29260000000000003</v>
      </c>
      <c r="H176" s="34">
        <v>0</v>
      </c>
      <c r="I176" s="34">
        <v>0</v>
      </c>
      <c r="J176" s="34">
        <v>0.29260000000000003</v>
      </c>
      <c r="K176" s="34">
        <v>0.29260000000000003</v>
      </c>
      <c r="L176" s="34">
        <v>0.29260000000000003</v>
      </c>
      <c r="M176" s="39"/>
      <c r="N176" s="89">
        <f t="shared" si="65"/>
        <v>0.28528557689287803</v>
      </c>
    </row>
    <row r="177" spans="1:16" x14ac:dyDescent="0.3">
      <c r="A177" s="2" t="s">
        <v>16</v>
      </c>
      <c r="B177" t="s">
        <v>44</v>
      </c>
      <c r="C177" s="34">
        <v>0.19639999999999999</v>
      </c>
      <c r="D177" s="34">
        <v>0.19639999999999999</v>
      </c>
      <c r="E177" s="34">
        <v>0.19639999999999999</v>
      </c>
      <c r="F177" s="34">
        <v>0</v>
      </c>
      <c r="G177" s="34">
        <v>0.19639999999999999</v>
      </c>
      <c r="H177" s="34">
        <v>0</v>
      </c>
      <c r="I177" s="34">
        <v>0</v>
      </c>
      <c r="J177" s="34">
        <v>0.19639999999999999</v>
      </c>
      <c r="K177" s="34">
        <v>0.19639999999999999</v>
      </c>
      <c r="L177" s="34">
        <v>0.19639999999999999</v>
      </c>
      <c r="M177" s="39"/>
      <c r="N177" s="89">
        <f t="shared" si="65"/>
        <v>0.19639999999999999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0.29960000000000003</v>
      </c>
      <c r="E180" s="354">
        <f t="shared" ref="E180:L180" si="75">SUM(E181:E182)</f>
        <v>0.40950000000000003</v>
      </c>
      <c r="F180" s="354">
        <f t="shared" si="75"/>
        <v>0</v>
      </c>
      <c r="G180" s="354">
        <f t="shared" si="75"/>
        <v>0.84799999999999998</v>
      </c>
      <c r="H180" s="354"/>
      <c r="I180" s="354"/>
      <c r="J180" s="354">
        <f t="shared" si="75"/>
        <v>1.0303</v>
      </c>
      <c r="K180" s="354">
        <f t="shared" si="75"/>
        <v>1.1163999999999998</v>
      </c>
      <c r="L180" s="354">
        <f t="shared" si="75"/>
        <v>2.1339000000000001</v>
      </c>
      <c r="M180" s="354"/>
      <c r="N180" s="352">
        <f t="shared" si="65"/>
        <v>0.81515426175730521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0.28320000000000001</v>
      </c>
      <c r="E181" s="34">
        <v>0.38700000000000001</v>
      </c>
      <c r="F181" s="34">
        <v>0</v>
      </c>
      <c r="G181" s="34">
        <v>0.8014</v>
      </c>
      <c r="H181" s="34">
        <v>0</v>
      </c>
      <c r="I181" s="34">
        <v>0</v>
      </c>
      <c r="J181" s="34">
        <v>0.97389999999999999</v>
      </c>
      <c r="K181" s="34">
        <v>1.0552999999999999</v>
      </c>
      <c r="L181" s="34">
        <v>2.0171000000000001</v>
      </c>
      <c r="M181" s="39"/>
      <c r="N181" s="89">
        <f t="shared" si="65"/>
        <v>0.77046795216762931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1.6400000000000001E-2</v>
      </c>
      <c r="E182" s="34">
        <v>2.2499999999999999E-2</v>
      </c>
      <c r="F182" s="34">
        <v>0</v>
      </c>
      <c r="G182" s="34">
        <v>4.6600000000000003E-2</v>
      </c>
      <c r="H182" s="34">
        <v>0</v>
      </c>
      <c r="I182" s="34">
        <v>0</v>
      </c>
      <c r="J182" s="34">
        <v>5.6399999999999999E-2</v>
      </c>
      <c r="K182" s="34">
        <v>6.1100000000000002E-2</v>
      </c>
      <c r="L182" s="34">
        <v>0.1168</v>
      </c>
      <c r="M182" s="39"/>
      <c r="N182" s="89">
        <f t="shared" si="65"/>
        <v>4.4686309589675871E-2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0.48299999999999998</v>
      </c>
      <c r="E183" s="354">
        <f t="shared" ref="E183:L183" si="76">SUM(E184:E187)</f>
        <v>0.66890000000000005</v>
      </c>
      <c r="F183" s="354">
        <f t="shared" si="76"/>
        <v>0</v>
      </c>
      <c r="G183" s="354">
        <f t="shared" si="76"/>
        <v>1.3255999999999999</v>
      </c>
      <c r="H183" s="354"/>
      <c r="I183" s="354"/>
      <c r="J183" s="354">
        <f t="shared" si="76"/>
        <v>1.7542</v>
      </c>
      <c r="K183" s="354">
        <f t="shared" si="76"/>
        <v>1.7746</v>
      </c>
      <c r="L183" s="354">
        <f t="shared" si="76"/>
        <v>3.9476</v>
      </c>
      <c r="M183" s="354"/>
      <c r="N183" s="352">
        <f t="shared" si="65"/>
        <v>1.3912100542130408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0.2442</v>
      </c>
      <c r="E184" s="34">
        <v>0.3382</v>
      </c>
      <c r="F184" s="34">
        <v>0</v>
      </c>
      <c r="G184" s="34">
        <v>0.67020000000000002</v>
      </c>
      <c r="H184" s="34">
        <v>0</v>
      </c>
      <c r="I184" s="34">
        <v>0</v>
      </c>
      <c r="J184" s="34">
        <v>0.88690000000000002</v>
      </c>
      <c r="K184" s="34">
        <v>0.89729999999999999</v>
      </c>
      <c r="L184" s="34">
        <v>1.9959</v>
      </c>
      <c r="M184" s="39"/>
      <c r="N184" s="89">
        <f t="shared" si="65"/>
        <v>0.70339161737236067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0.12529999999999999</v>
      </c>
      <c r="E185" s="34">
        <v>0.17349999999999999</v>
      </c>
      <c r="F185" s="34">
        <v>0</v>
      </c>
      <c r="G185" s="34">
        <v>0.34389999999999998</v>
      </c>
      <c r="H185" s="34">
        <v>0</v>
      </c>
      <c r="I185" s="34">
        <v>0</v>
      </c>
      <c r="J185" s="34">
        <v>0.45500000000000002</v>
      </c>
      <c r="K185" s="34">
        <v>0.46029999999999999</v>
      </c>
      <c r="L185" s="34">
        <v>1.024</v>
      </c>
      <c r="M185" s="39"/>
      <c r="N185" s="89">
        <f t="shared" si="65"/>
        <v>0.36087370707525801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7.4999999999999997E-2</v>
      </c>
      <c r="E186" s="34">
        <v>0.10390000000000001</v>
      </c>
      <c r="F186" s="34">
        <v>0</v>
      </c>
      <c r="G186" s="34">
        <v>0.2059</v>
      </c>
      <c r="H186" s="34">
        <v>0</v>
      </c>
      <c r="I186" s="34">
        <v>0</v>
      </c>
      <c r="J186" s="34">
        <v>0.27250000000000002</v>
      </c>
      <c r="K186" s="34">
        <v>0.27560000000000001</v>
      </c>
      <c r="L186" s="34">
        <v>0.61309999999999998</v>
      </c>
      <c r="M186" s="39"/>
      <c r="N186" s="89">
        <f t="shared" si="65"/>
        <v>0.21608390395783342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3.85E-2</v>
      </c>
      <c r="E187" s="34">
        <v>5.33E-2</v>
      </c>
      <c r="F187" s="34">
        <v>0</v>
      </c>
      <c r="G187" s="34">
        <v>0.1056</v>
      </c>
      <c r="H187" s="34">
        <v>0</v>
      </c>
      <c r="I187" s="34">
        <v>0</v>
      </c>
      <c r="J187" s="34">
        <v>0.13980000000000001</v>
      </c>
      <c r="K187" s="34">
        <v>0.1414</v>
      </c>
      <c r="L187" s="34">
        <v>0.31459999999999999</v>
      </c>
      <c r="M187" s="39"/>
      <c r="N187" s="89">
        <f t="shared" si="65"/>
        <v>0.11086082580758874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0.51882023847074765</v>
      </c>
      <c r="D188" s="354">
        <f t="shared" si="77"/>
        <v>0.60001662365474762</v>
      </c>
      <c r="E188" s="354">
        <f t="shared" si="77"/>
        <v>0.7957444251317688</v>
      </c>
      <c r="F188" s="354">
        <f t="shared" si="77"/>
        <v>0</v>
      </c>
      <c r="G188" s="354">
        <f t="shared" si="77"/>
        <v>0.94679865191576884</v>
      </c>
      <c r="H188" s="354"/>
      <c r="I188" s="354"/>
      <c r="J188" s="354">
        <f>SUM(J191,J193)</f>
        <v>1.1535281833397688</v>
      </c>
      <c r="K188" s="354">
        <f>SUM(K191,K193)</f>
        <v>1.3324904987477688</v>
      </c>
      <c r="L188" s="354">
        <f>SUM(L191,L193)</f>
        <v>1.4512518919157689</v>
      </c>
      <c r="M188" s="354"/>
      <c r="N188" s="352">
        <f t="shared" si="65"/>
        <v>0.96149598027920813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-0.38080000000000003</v>
      </c>
      <c r="E189" s="507">
        <v>-0.4269</v>
      </c>
      <c r="F189" s="507">
        <v>0</v>
      </c>
      <c r="G189" s="507">
        <v>-1.2910999999999999</v>
      </c>
      <c r="H189" s="507">
        <v>0</v>
      </c>
      <c r="I189" s="507">
        <v>0</v>
      </c>
      <c r="J189" s="507">
        <v>-1.2827999999999999</v>
      </c>
      <c r="K189" s="507">
        <v>0</v>
      </c>
      <c r="L189" s="507">
        <v>-3.3993000000000002</v>
      </c>
      <c r="M189" s="268"/>
      <c r="N189" s="357">
        <f t="shared" si="65"/>
        <v>-1.0644317414107989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6.0988884006999999</v>
      </c>
      <c r="D190" s="360">
        <f t="shared" si="78"/>
        <v>7.0533764007000004</v>
      </c>
      <c r="E190" s="360">
        <f t="shared" si="78"/>
        <v>9.3542157465999995</v>
      </c>
      <c r="F190" s="360">
        <f t="shared" si="78"/>
        <v>0</v>
      </c>
      <c r="G190" s="360">
        <f t="shared" si="78"/>
        <v>11.1299037466</v>
      </c>
      <c r="H190" s="360">
        <f t="shared" si="78"/>
        <v>0</v>
      </c>
      <c r="I190" s="360">
        <f t="shared" si="78"/>
        <v>0</v>
      </c>
      <c r="J190" s="360">
        <f t="shared" si="78"/>
        <v>13.5600717466</v>
      </c>
      <c r="K190" s="360">
        <f t="shared" si="78"/>
        <v>15.663827746599999</v>
      </c>
      <c r="L190" s="360">
        <f t="shared" si="78"/>
        <v>17.0599037466</v>
      </c>
      <c r="M190" s="361"/>
      <c r="N190" s="362">
        <f t="shared" si="65"/>
        <v>11.302675274829642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0.12705814205178309</v>
      </c>
      <c r="D191" s="354">
        <f t="shared" si="79"/>
        <v>0.14694299055578311</v>
      </c>
      <c r="E191" s="354">
        <f t="shared" si="79"/>
        <v>0.1948763766489178</v>
      </c>
      <c r="F191" s="354">
        <f t="shared" si="79"/>
        <v>0</v>
      </c>
      <c r="G191" s="354">
        <f t="shared" si="79"/>
        <v>0.23186928475291782</v>
      </c>
      <c r="H191" s="354"/>
      <c r="I191" s="354"/>
      <c r="J191" s="354">
        <f>SUM(J192:J192)</f>
        <v>0.28249697469691781</v>
      </c>
      <c r="K191" s="354">
        <f>SUM(K192:K192)</f>
        <v>0.3263245234449178</v>
      </c>
      <c r="L191" s="354">
        <f>SUM(L192:L192)</f>
        <v>0.35540897475291783</v>
      </c>
      <c r="M191" s="354"/>
      <c r="N191" s="352">
        <f t="shared" si="65"/>
        <v>0.23546863400052598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0.12705814205178309</v>
      </c>
      <c r="D192" s="246">
        <f t="shared" si="80"/>
        <v>0.14694299055578311</v>
      </c>
      <c r="E192" s="246">
        <f t="shared" si="80"/>
        <v>0.1948763766489178</v>
      </c>
      <c r="F192" s="246">
        <f t="shared" si="80"/>
        <v>0</v>
      </c>
      <c r="G192" s="246">
        <f t="shared" si="80"/>
        <v>0.23186928475291782</v>
      </c>
      <c r="H192" s="34"/>
      <c r="I192" s="39"/>
      <c r="J192" s="246">
        <f>0.020833*J190</f>
        <v>0.28249697469691781</v>
      </c>
      <c r="K192" s="246">
        <f t="shared" ref="K192:L192" si="81">0.020833*K190</f>
        <v>0.3263245234449178</v>
      </c>
      <c r="L192" s="246">
        <f t="shared" si="81"/>
        <v>0.35540897475291783</v>
      </c>
      <c r="M192" s="39"/>
      <c r="N192" s="246">
        <f t="shared" si="65"/>
        <v>0.23546863400052598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0.39176209641896453</v>
      </c>
      <c r="D193" s="354">
        <f>SUM(D194,D195)</f>
        <v>0.45307363309896453</v>
      </c>
      <c r="E193" s="354">
        <f t="shared" ref="E193:L193" si="82">SUM(E194,E195)</f>
        <v>0.60086804848285102</v>
      </c>
      <c r="F193" s="354">
        <f t="shared" si="82"/>
        <v>0</v>
      </c>
      <c r="G193" s="354">
        <f t="shared" si="82"/>
        <v>0.71492936716285105</v>
      </c>
      <c r="H193" s="354"/>
      <c r="I193" s="354"/>
      <c r="J193" s="354">
        <f t="shared" si="82"/>
        <v>0.87103120864285111</v>
      </c>
      <c r="K193" s="354">
        <f t="shared" si="82"/>
        <v>1.0061659753028511</v>
      </c>
      <c r="L193" s="354">
        <f t="shared" si="82"/>
        <v>1.095842917162851</v>
      </c>
      <c r="M193" s="354"/>
      <c r="N193" s="352">
        <f t="shared" si="65"/>
        <v>0.72602734627868215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0.12705814205178309</v>
      </c>
      <c r="D194" s="39">
        <f t="shared" ref="D194:L194" si="83">D192</f>
        <v>0.14694299055578311</v>
      </c>
      <c r="E194" s="39">
        <f t="shared" si="83"/>
        <v>0.1948763766489178</v>
      </c>
      <c r="F194" s="39">
        <f t="shared" si="83"/>
        <v>0</v>
      </c>
      <c r="G194" s="39">
        <f>G192</f>
        <v>0.23186928475291782</v>
      </c>
      <c r="H194" s="39"/>
      <c r="I194" s="39"/>
      <c r="J194" s="39">
        <f t="shared" si="83"/>
        <v>0.28249697469691781</v>
      </c>
      <c r="K194" s="39">
        <f t="shared" si="83"/>
        <v>0.3263245234449178</v>
      </c>
      <c r="L194" s="39">
        <f t="shared" si="83"/>
        <v>0.35540897475291783</v>
      </c>
      <c r="M194" s="39"/>
      <c r="N194" s="246">
        <f t="shared" si="65"/>
        <v>0.23546863400052598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0.26470395436718142</v>
      </c>
      <c r="D195" s="246">
        <f t="shared" ref="D195:G195" si="84">0.043402*D190</f>
        <v>0.30613064254318145</v>
      </c>
      <c r="E195" s="246">
        <f t="shared" si="84"/>
        <v>0.4059916718339332</v>
      </c>
      <c r="F195" s="246">
        <f t="shared" si="84"/>
        <v>0</v>
      </c>
      <c r="G195" s="246">
        <f t="shared" si="84"/>
        <v>0.48306008240993326</v>
      </c>
      <c r="H195" s="34"/>
      <c r="I195" s="34"/>
      <c r="J195" s="246">
        <f t="shared" ref="J195:L195" si="85">0.043402*J190</f>
        <v>0.58853423394593329</v>
      </c>
      <c r="K195" s="246">
        <f t="shared" si="85"/>
        <v>0.67984145185793321</v>
      </c>
      <c r="L195" s="246">
        <f t="shared" si="85"/>
        <v>0.74043394240993321</v>
      </c>
      <c r="M195" s="39"/>
      <c r="N195" s="246">
        <f t="shared" si="65"/>
        <v>0.49055871227815617</v>
      </c>
      <c r="O195" s="246"/>
    </row>
    <row r="196" spans="1:16" ht="28.8" x14ac:dyDescent="0.3">
      <c r="A196" s="370">
        <v>10</v>
      </c>
      <c r="B196" s="371" t="s">
        <v>134</v>
      </c>
      <c r="C196" s="510">
        <v>3.8899999999999997E-2</v>
      </c>
      <c r="D196" s="510">
        <v>3.8899999999999997E-2</v>
      </c>
      <c r="E196" s="510">
        <v>3.8899999999999997E-2</v>
      </c>
      <c r="F196" s="510">
        <v>0</v>
      </c>
      <c r="G196" s="510">
        <v>3.8899999999999997E-2</v>
      </c>
      <c r="H196" s="510">
        <v>0</v>
      </c>
      <c r="I196" s="510">
        <v>0</v>
      </c>
      <c r="J196" s="510">
        <v>3.8899999999999997E-2</v>
      </c>
      <c r="K196" s="510">
        <v>3.8899999999999997E-2</v>
      </c>
      <c r="L196" s="510">
        <v>3.8899999999999997E-2</v>
      </c>
      <c r="M196" s="373"/>
      <c r="N196" s="374">
        <f t="shared" si="65"/>
        <v>3.8900000000000004E-2</v>
      </c>
    </row>
    <row r="197" spans="1:16" ht="18" x14ac:dyDescent="0.3">
      <c r="A197" s="579" t="s">
        <v>60</v>
      </c>
      <c r="B197" s="579"/>
      <c r="C197" s="340">
        <f>SUM(C188,C190,C196)</f>
        <v>6.6566086391707477</v>
      </c>
      <c r="D197" s="340">
        <f t="shared" ref="D197:L197" si="86">SUM(D188,D190,D196)</f>
        <v>7.6922930243547478</v>
      </c>
      <c r="E197" s="340">
        <f t="shared" si="86"/>
        <v>10.188860171731768</v>
      </c>
      <c r="F197" s="340">
        <f t="shared" si="86"/>
        <v>0</v>
      </c>
      <c r="G197" s="340">
        <f t="shared" si="86"/>
        <v>12.115602398515769</v>
      </c>
      <c r="H197" s="340">
        <f t="shared" si="86"/>
        <v>0</v>
      </c>
      <c r="I197" s="340">
        <f t="shared" si="86"/>
        <v>0</v>
      </c>
      <c r="J197" s="340">
        <f t="shared" si="86"/>
        <v>14.752499929939768</v>
      </c>
      <c r="K197" s="340">
        <f t="shared" si="86"/>
        <v>17.035218245347771</v>
      </c>
      <c r="L197" s="340">
        <f t="shared" si="86"/>
        <v>18.550055638515769</v>
      </c>
      <c r="M197" s="356"/>
      <c r="N197" s="467">
        <f t="shared" si="65"/>
        <v>12.303071255108851</v>
      </c>
      <c r="O197" t="s">
        <v>448</v>
      </c>
      <c r="P197"/>
    </row>
    <row r="198" spans="1:16" ht="15.6" x14ac:dyDescent="0.3">
      <c r="L198" s="336" t="s">
        <v>150</v>
      </c>
      <c r="N198" s="337">
        <f>N197/SUM($N$101,$N$149,$N$197)</f>
        <v>0.33878641805526227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5DEB3-F560-4C97-A78E-DAE6D6D381A7}">
  <dimension ref="A1:Q204"/>
  <sheetViews>
    <sheetView workbookViewId="0">
      <selection activeCell="A2" sqref="A1:S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449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104</v>
      </c>
      <c r="E5" s="417">
        <f t="shared" si="0"/>
        <v>360</v>
      </c>
      <c r="F5" s="417">
        <f t="shared" si="0"/>
        <v>2</v>
      </c>
      <c r="G5" s="417">
        <f t="shared" si="0"/>
        <v>205</v>
      </c>
      <c r="H5" s="456">
        <f t="shared" si="0"/>
        <v>12</v>
      </c>
      <c r="I5" s="417">
        <f t="shared" si="0"/>
        <v>24</v>
      </c>
      <c r="J5" s="417">
        <f t="shared" si="0"/>
        <v>193</v>
      </c>
      <c r="K5" s="417">
        <f t="shared" si="0"/>
        <v>29</v>
      </c>
      <c r="L5" s="417">
        <f t="shared" si="0"/>
        <v>134</v>
      </c>
      <c r="M5" s="604">
        <f>SUM(C5:L5)</f>
        <v>1064</v>
      </c>
      <c r="N5" s="604"/>
      <c r="O5" s="418"/>
      <c r="P5" s="418"/>
      <c r="Q5" s="419">
        <f>M7/M5</f>
        <v>5787.7869266917296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970264.68</v>
      </c>
      <c r="E7" s="401">
        <f t="shared" si="0"/>
        <v>2169343.35</v>
      </c>
      <c r="F7" s="401">
        <f t="shared" si="0"/>
        <v>7536.05</v>
      </c>
      <c r="G7" s="401">
        <f t="shared" si="0"/>
        <v>1041773.68</v>
      </c>
      <c r="H7" s="401">
        <f t="shared" si="0"/>
        <v>37605.699999999997</v>
      </c>
      <c r="I7" s="401">
        <f t="shared" si="0"/>
        <v>125753.83</v>
      </c>
      <c r="J7" s="401">
        <f t="shared" si="0"/>
        <v>994830.72</v>
      </c>
      <c r="K7" s="401">
        <f t="shared" si="0"/>
        <v>171138.53000000003</v>
      </c>
      <c r="L7" s="401">
        <f t="shared" si="0"/>
        <v>634258.22</v>
      </c>
      <c r="M7" s="610">
        <f>SUM(C7:L7)</f>
        <v>6158205.29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1.7134040000000001</v>
      </c>
      <c r="D9" s="405">
        <f t="shared" si="1"/>
        <v>2.3616425451908647</v>
      </c>
      <c r="E9" s="405">
        <f t="shared" si="1"/>
        <v>2.8427027463877308</v>
      </c>
      <c r="F9" s="405">
        <f t="shared" si="1"/>
        <v>4.1662520000000001</v>
      </c>
      <c r="G9" s="405">
        <f t="shared" si="1"/>
        <v>4.1883046928618892</v>
      </c>
      <c r="H9" s="405">
        <f t="shared" si="1"/>
        <v>5.2685120000000003</v>
      </c>
      <c r="I9" s="405">
        <f t="shared" si="1"/>
        <v>4.531480970743555</v>
      </c>
      <c r="J9" s="405">
        <f t="shared" si="1"/>
        <v>5.9005125435296577</v>
      </c>
      <c r="K9" s="405">
        <f t="shared" si="1"/>
        <v>6.4747318961089588</v>
      </c>
      <c r="L9" s="405">
        <f t="shared" si="1"/>
        <v>7.8209151544981168</v>
      </c>
      <c r="M9" s="603">
        <f t="shared" ref="M9:M25" si="2">(N63*$N$61+N111*$N$109+N159*$N$157)/$M$7</f>
        <v>4.1520523537689726</v>
      </c>
      <c r="N9" s="603"/>
      <c r="O9" s="406">
        <f t="shared" ref="O9:O47" si="3">M9/$M$47</f>
        <v>0.34116391416192143</v>
      </c>
      <c r="P9" s="405">
        <f>O9*$N$52</f>
        <v>2.2631187391044278</v>
      </c>
      <c r="Q9" s="407">
        <f>M9*$M$7</f>
        <v>25569190.769337039</v>
      </c>
    </row>
    <row r="10" spans="1:17" x14ac:dyDescent="0.3">
      <c r="A10" s="420" t="s">
        <v>3</v>
      </c>
      <c r="B10" s="421" t="s">
        <v>30</v>
      </c>
      <c r="C10" s="422">
        <f t="shared" si="1"/>
        <v>1.2976000000000001</v>
      </c>
      <c r="D10" s="422">
        <f t="shared" si="1"/>
        <v>1.7575462617581834</v>
      </c>
      <c r="E10" s="422">
        <f t="shared" si="1"/>
        <v>2.0251758918310467</v>
      </c>
      <c r="F10" s="422">
        <f t="shared" si="1"/>
        <v>2.8938000000000001</v>
      </c>
      <c r="G10" s="422">
        <f t="shared" si="1"/>
        <v>3.0428950532230767</v>
      </c>
      <c r="H10" s="422">
        <f>IF(H$7 &gt; 0,(H64*H$61+H112*H$109+H160*H$157)/(SUM(H$157,H$109,H$61)),0)</f>
        <v>3.0428000000000002</v>
      </c>
      <c r="I10" s="422">
        <f t="shared" si="1"/>
        <v>2.2254835821064054</v>
      </c>
      <c r="J10" s="422">
        <f t="shared" si="1"/>
        <v>4.2373589546129011</v>
      </c>
      <c r="K10" s="422">
        <f t="shared" si="1"/>
        <v>4.650351646587124</v>
      </c>
      <c r="L10" s="422">
        <f t="shared" si="1"/>
        <v>5.1812964414162428</v>
      </c>
      <c r="M10" s="600">
        <f t="shared" si="2"/>
        <v>2.9212534569751245</v>
      </c>
      <c r="N10" s="600"/>
      <c r="O10" s="423">
        <f t="shared" si="3"/>
        <v>0.24003220063831873</v>
      </c>
      <c r="P10" s="422">
        <f t="shared" ref="P10:P47" si="4">O10*$N$52</f>
        <v>1.5922591713355478</v>
      </c>
      <c r="Q10" s="424">
        <f t="shared" ref="Q10:Q47" si="5">M10*$M$7</f>
        <v>17989678.492174998</v>
      </c>
    </row>
    <row r="11" spans="1:17" x14ac:dyDescent="0.3">
      <c r="A11" s="438" t="s">
        <v>4</v>
      </c>
      <c r="B11" s="439" t="s">
        <v>31</v>
      </c>
      <c r="C11" s="440">
        <f t="shared" si="1"/>
        <v>5.1903999999999999E-2</v>
      </c>
      <c r="D11" s="440">
        <f t="shared" si="1"/>
        <v>7.0301850470327346E-2</v>
      </c>
      <c r="E11" s="440">
        <f t="shared" si="1"/>
        <v>8.1007035673241856E-2</v>
      </c>
      <c r="F11" s="440">
        <f t="shared" si="1"/>
        <v>0.11575199999999999</v>
      </c>
      <c r="G11" s="440">
        <f t="shared" si="1"/>
        <v>0.12171580212892306</v>
      </c>
      <c r="H11" s="440">
        <f t="shared" ref="H11:H15" si="6">IF(H$7 &gt; 0,(H65*H$61+H113*H$109+H161*H$157)/(SUM(H$157,H$109,H$61)),0)</f>
        <v>0.12171200000000001</v>
      </c>
      <c r="I11" s="440">
        <f t="shared" si="1"/>
        <v>0.13352901492638433</v>
      </c>
      <c r="J11" s="440">
        <f t="shared" si="1"/>
        <v>0.16949435818451605</v>
      </c>
      <c r="K11" s="440">
        <f>(K65*K$61+K113*K$109+K161*K$157)/(SUM(K$157,K$109,K$61))</f>
        <v>0.18601406586348496</v>
      </c>
      <c r="L11" s="440">
        <f t="shared" si="1"/>
        <v>0.20725185765664972</v>
      </c>
      <c r="M11" s="599">
        <f t="shared" si="2"/>
        <v>0.11775904946618627</v>
      </c>
      <c r="N11" s="599"/>
      <c r="O11" s="441">
        <f t="shared" si="3"/>
        <v>9.6759710188632289E-3</v>
      </c>
      <c r="P11" s="440">
        <f t="shared" si="4"/>
        <v>6.4185778222217507E-2</v>
      </c>
      <c r="Q11" s="442">
        <f t="shared" si="5"/>
        <v>725184.40136804001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7.8277095701350288E-2</v>
      </c>
      <c r="E12" s="440">
        <f t="shared" si="1"/>
        <v>6.1474682397786411E-2</v>
      </c>
      <c r="F12" s="440">
        <f t="shared" si="1"/>
        <v>0</v>
      </c>
      <c r="G12" s="440">
        <f t="shared" si="1"/>
        <v>2.7774502661652965E-2</v>
      </c>
      <c r="H12" s="440">
        <f t="shared" si="6"/>
        <v>0</v>
      </c>
      <c r="I12" s="440">
        <f t="shared" si="1"/>
        <v>0.11124787249024543</v>
      </c>
      <c r="J12" s="440">
        <f t="shared" si="1"/>
        <v>8.968445657970836E-2</v>
      </c>
      <c r="K12" s="440">
        <f t="shared" si="1"/>
        <v>0.23250000000000001</v>
      </c>
      <c r="L12" s="440">
        <f t="shared" si="1"/>
        <v>0.12807080033901649</v>
      </c>
      <c r="M12" s="599">
        <f t="shared" si="2"/>
        <v>7.5098877574443459E-2</v>
      </c>
      <c r="N12" s="599"/>
      <c r="O12" s="441">
        <f t="shared" si="3"/>
        <v>6.1706897792863603E-3</v>
      </c>
      <c r="P12" s="440">
        <f t="shared" si="4"/>
        <v>4.093341380200935E-2</v>
      </c>
      <c r="Q12" s="442">
        <f t="shared" si="5"/>
        <v>462474.3051520001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>
        <f t="shared" si="1"/>
        <v>0.32900000000000001</v>
      </c>
      <c r="G13" s="422">
        <f t="shared" si="1"/>
        <v>0.318</v>
      </c>
      <c r="H13" s="422">
        <f t="shared" si="6"/>
        <v>0.318</v>
      </c>
      <c r="I13" s="422">
        <f t="shared" si="1"/>
        <v>0.318</v>
      </c>
      <c r="J13" s="422">
        <f t="shared" si="1"/>
        <v>0.37770000000000004</v>
      </c>
      <c r="K13" s="422">
        <f t="shared" si="1"/>
        <v>0.37769999999999998</v>
      </c>
      <c r="L13" s="422">
        <f t="shared" si="1"/>
        <v>0.44583143631942213</v>
      </c>
      <c r="M13" s="600">
        <f t="shared" si="2"/>
        <v>0.30933432148962997</v>
      </c>
      <c r="N13" s="600"/>
      <c r="O13" s="423">
        <f t="shared" si="3"/>
        <v>2.5417239213813728E-2</v>
      </c>
      <c r="P13" s="422">
        <f t="shared" si="4"/>
        <v>0.16860584596816663</v>
      </c>
      <c r="Q13" s="424">
        <f t="shared" si="5"/>
        <v>1904944.2549759999</v>
      </c>
    </row>
    <row r="14" spans="1:17" x14ac:dyDescent="0.3">
      <c r="A14" s="438" t="s">
        <v>6</v>
      </c>
      <c r="B14" s="439" t="s">
        <v>181</v>
      </c>
      <c r="C14" s="440">
        <f t="shared" si="1"/>
        <v>0.22140000000000001</v>
      </c>
      <c r="D14" s="440">
        <f t="shared" si="1"/>
        <v>0.24581733726100388</v>
      </c>
      <c r="E14" s="440">
        <f t="shared" si="1"/>
        <v>0.40224513648565591</v>
      </c>
      <c r="F14" s="440">
        <f t="shared" si="1"/>
        <v>0.82769999999999999</v>
      </c>
      <c r="G14" s="440">
        <f t="shared" si="1"/>
        <v>0.67791933484823697</v>
      </c>
      <c r="H14" s="440">
        <f t="shared" si="6"/>
        <v>1.786</v>
      </c>
      <c r="I14" s="440">
        <f t="shared" si="1"/>
        <v>1.3112205012205194</v>
      </c>
      <c r="J14" s="440">
        <f t="shared" si="1"/>
        <v>1.0262747741525313</v>
      </c>
      <c r="K14" s="440">
        <f t="shared" si="1"/>
        <v>1.0281661836583496</v>
      </c>
      <c r="L14" s="440">
        <f t="shared" si="1"/>
        <v>1.8584646187667855</v>
      </c>
      <c r="M14" s="599">
        <f t="shared" si="2"/>
        <v>0.71978497831240695</v>
      </c>
      <c r="N14" s="599"/>
      <c r="O14" s="441">
        <f t="shared" si="3"/>
        <v>5.9142958622163393E-2</v>
      </c>
      <c r="P14" s="440">
        <f t="shared" si="4"/>
        <v>0.39232618805155856</v>
      </c>
      <c r="Q14" s="442">
        <f t="shared" si="5"/>
        <v>4432583.6611059997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8.8216699511815076E-3</v>
      </c>
      <c r="N15" s="600"/>
      <c r="O15" s="423">
        <f t="shared" si="3"/>
        <v>7.2485488947597956E-4</v>
      </c>
      <c r="P15" s="422">
        <f t="shared" si="4"/>
        <v>4.8083417249281087E-3</v>
      </c>
      <c r="Q15" s="424">
        <f t="shared" si="5"/>
        <v>54325.654560000003</v>
      </c>
    </row>
    <row r="16" spans="1:17" ht="28.8" x14ac:dyDescent="0.3">
      <c r="A16" s="404">
        <v>5</v>
      </c>
      <c r="B16" s="408" t="s">
        <v>71</v>
      </c>
      <c r="C16" s="405">
        <f t="shared" si="1"/>
        <v>3.9709212420000002</v>
      </c>
      <c r="D16" s="405">
        <f t="shared" si="1"/>
        <v>3.9133014472957925</v>
      </c>
      <c r="E16" s="405">
        <f t="shared" si="1"/>
        <v>5.4550880237358976</v>
      </c>
      <c r="F16" s="405">
        <f t="shared" si="1"/>
        <v>5.4319109180000007</v>
      </c>
      <c r="G16" s="405">
        <f t="shared" si="1"/>
        <v>5.4362014018175682</v>
      </c>
      <c r="H16" s="405">
        <f t="shared" si="1"/>
        <v>5.3579941279999996</v>
      </c>
      <c r="I16" s="405">
        <f t="shared" si="1"/>
        <v>5.8716067324785906</v>
      </c>
      <c r="J16" s="405">
        <f t="shared" si="1"/>
        <v>5.4405839104916627</v>
      </c>
      <c r="K16" s="405">
        <f t="shared" si="1"/>
        <v>5.4766173508176585</v>
      </c>
      <c r="L16" s="405">
        <f t="shared" si="1"/>
        <v>5.45525269711632</v>
      </c>
      <c r="M16" s="603">
        <f t="shared" si="2"/>
        <v>5.2137572412182065</v>
      </c>
      <c r="N16" s="603"/>
      <c r="O16" s="406">
        <f t="shared" si="3"/>
        <v>0.42840158946681645</v>
      </c>
      <c r="P16" s="405">
        <f t="shared" si="4"/>
        <v>2.84181188202784</v>
      </c>
      <c r="Q16" s="409">
        <f t="shared" si="5"/>
        <v>32107387.423645765</v>
      </c>
    </row>
    <row r="17" spans="1:17" x14ac:dyDescent="0.3">
      <c r="A17" s="420" t="s">
        <v>115</v>
      </c>
      <c r="B17" s="421" t="s">
        <v>114</v>
      </c>
      <c r="C17" s="422">
        <f t="shared" si="1"/>
        <v>2.194</v>
      </c>
      <c r="D17" s="422">
        <f t="shared" si="1"/>
        <v>2.1647885607687996</v>
      </c>
      <c r="E17" s="422">
        <f t="shared" si="1"/>
        <v>2.941736434099286</v>
      </c>
      <c r="F17" s="422">
        <f t="shared" si="1"/>
        <v>2.9260000000000002</v>
      </c>
      <c r="G17" s="422">
        <f t="shared" si="1"/>
        <v>2.9324928771131944</v>
      </c>
      <c r="H17" s="422">
        <f t="shared" ref="H17:H24" si="7">IF(H$7 &gt; 0,(H71*H$61+H119*H$109+H167*H$157)/(SUM(H$157,H$109,H$61)),0)</f>
        <v>2.8959999999999999</v>
      </c>
      <c r="I17" s="422">
        <f t="shared" si="1"/>
        <v>3.1766995054385219</v>
      </c>
      <c r="J17" s="422">
        <f t="shared" si="1"/>
        <v>2.9339898793073056</v>
      </c>
      <c r="K17" s="422">
        <f t="shared" si="1"/>
        <v>2.9510470678695206</v>
      </c>
      <c r="L17" s="422">
        <f t="shared" si="1"/>
        <v>2.9418246299527659</v>
      </c>
      <c r="M17" s="600">
        <f t="shared" si="2"/>
        <v>2.8205833657107586</v>
      </c>
      <c r="N17" s="600"/>
      <c r="O17" s="423">
        <f t="shared" si="3"/>
        <v>0.23176038721968187</v>
      </c>
      <c r="P17" s="422">
        <f t="shared" si="4"/>
        <v>1.5373879051288653</v>
      </c>
      <c r="Q17" s="424">
        <f t="shared" si="5"/>
        <v>17369731.403605998</v>
      </c>
    </row>
    <row r="18" spans="1:17" x14ac:dyDescent="0.3">
      <c r="A18" s="438" t="s">
        <v>116</v>
      </c>
      <c r="B18" s="439" t="s">
        <v>117</v>
      </c>
      <c r="C18" s="440">
        <f t="shared" si="1"/>
        <v>0.93002124200000014</v>
      </c>
      <c r="D18" s="440">
        <f t="shared" si="1"/>
        <v>0.91763871738996905</v>
      </c>
      <c r="E18" s="440">
        <f t="shared" si="1"/>
        <v>1.246981482259649</v>
      </c>
      <c r="F18" s="440">
        <f t="shared" si="1"/>
        <v>1.240310918</v>
      </c>
      <c r="G18" s="440">
        <f t="shared" si="1"/>
        <v>1.2430632031581432</v>
      </c>
      <c r="H18" s="440">
        <f t="shared" si="7"/>
        <v>1.227594128</v>
      </c>
      <c r="I18" s="440">
        <f t="shared" si="1"/>
        <v>1.3465806834588516</v>
      </c>
      <c r="J18" s="440">
        <f t="shared" si="1"/>
        <v>1.2436977719092117</v>
      </c>
      <c r="K18" s="440">
        <f t="shared" si="1"/>
        <v>1.2509281947404147</v>
      </c>
      <c r="L18" s="440">
        <f t="shared" si="1"/>
        <v>1.2470188678645679</v>
      </c>
      <c r="M18" s="599">
        <f t="shared" si="2"/>
        <v>1.1956255446412309</v>
      </c>
      <c r="N18" s="599"/>
      <c r="O18" s="441">
        <f t="shared" si="3"/>
        <v>9.8241605819712641E-2</v>
      </c>
      <c r="P18" s="440">
        <f t="shared" si="4"/>
        <v>0.6516879712687903</v>
      </c>
      <c r="Q18" s="442">
        <f t="shared" si="5"/>
        <v>7362907.5538687594</v>
      </c>
    </row>
    <row r="19" spans="1:17" x14ac:dyDescent="0.3">
      <c r="A19" s="420" t="s">
        <v>8</v>
      </c>
      <c r="B19" s="421" t="s">
        <v>35</v>
      </c>
      <c r="C19" s="422">
        <f t="shared" si="1"/>
        <v>0.58479999999999999</v>
      </c>
      <c r="D19" s="422">
        <f t="shared" si="1"/>
        <v>0.57258304434620877</v>
      </c>
      <c r="E19" s="422">
        <f t="shared" si="1"/>
        <v>0.90629091907051029</v>
      </c>
      <c r="F19" s="422">
        <f t="shared" si="1"/>
        <v>0.90700000000000003</v>
      </c>
      <c r="G19" s="422">
        <f t="shared" si="1"/>
        <v>0.90180387010545326</v>
      </c>
      <c r="H19" s="422">
        <f t="shared" si="7"/>
        <v>0.88070000000000004</v>
      </c>
      <c r="I19" s="422">
        <f t="shared" si="1"/>
        <v>0.96078954118534599</v>
      </c>
      <c r="J19" s="422">
        <f t="shared" si="1"/>
        <v>0.90376174069493953</v>
      </c>
      <c r="K19" s="422">
        <f t="shared" si="1"/>
        <v>0.91314088343519118</v>
      </c>
      <c r="L19" s="422">
        <f t="shared" si="1"/>
        <v>0.90631928783831917</v>
      </c>
      <c r="M19" s="600">
        <f t="shared" si="2"/>
        <v>0.85339863377484126</v>
      </c>
      <c r="N19" s="600"/>
      <c r="O19" s="423">
        <f t="shared" si="3"/>
        <v>7.0121663561099931E-2</v>
      </c>
      <c r="P19" s="422">
        <f t="shared" si="4"/>
        <v>0.46515368195413259</v>
      </c>
      <c r="Q19" s="424">
        <f t="shared" si="5"/>
        <v>5255403.9809910003</v>
      </c>
    </row>
    <row r="20" spans="1:17" x14ac:dyDescent="0.3">
      <c r="A20" s="438" t="s">
        <v>9</v>
      </c>
      <c r="B20" s="439" t="s">
        <v>108</v>
      </c>
      <c r="C20" s="440">
        <f t="shared" si="1"/>
        <v>0.52229999999999999</v>
      </c>
      <c r="D20" s="440">
        <f t="shared" si="1"/>
        <v>0.51144616363238116</v>
      </c>
      <c r="E20" s="440">
        <f t="shared" si="1"/>
        <v>0.80954516713133484</v>
      </c>
      <c r="F20" s="440">
        <f t="shared" si="1"/>
        <v>0.81020000000000003</v>
      </c>
      <c r="G20" s="440">
        <f t="shared" si="1"/>
        <v>0.80554112345207263</v>
      </c>
      <c r="H20" s="440">
        <f t="shared" si="7"/>
        <v>0.78669999999999995</v>
      </c>
      <c r="I20" s="440">
        <f t="shared" si="1"/>
        <v>0.86215797383666171</v>
      </c>
      <c r="J20" s="440">
        <f t="shared" si="1"/>
        <v>0.80729149693728797</v>
      </c>
      <c r="K20" s="440">
        <f t="shared" si="1"/>
        <v>0.81566393565493389</v>
      </c>
      <c r="L20" s="440">
        <f t="shared" si="1"/>
        <v>0.80957044395892896</v>
      </c>
      <c r="M20" s="599">
        <f t="shared" si="2"/>
        <v>0.76237875735367044</v>
      </c>
      <c r="N20" s="599"/>
      <c r="O20" s="441">
        <f t="shared" si="3"/>
        <v>6.2642784524761838E-2</v>
      </c>
      <c r="P20" s="440">
        <f t="shared" si="4"/>
        <v>0.41554236436736441</v>
      </c>
      <c r="Q20" s="442">
        <f t="shared" si="5"/>
        <v>4694884.8965189997</v>
      </c>
    </row>
    <row r="21" spans="1:17" x14ac:dyDescent="0.3">
      <c r="A21" s="420" t="s">
        <v>10</v>
      </c>
      <c r="B21" s="421" t="s">
        <v>109</v>
      </c>
      <c r="C21" s="422">
        <f t="shared" si="1"/>
        <v>5.5399999999999998E-2</v>
      </c>
      <c r="D21" s="422">
        <f t="shared" si="1"/>
        <v>5.4250523521066442E-2</v>
      </c>
      <c r="E21" s="422">
        <f t="shared" si="1"/>
        <v>8.5829393493196918E-2</v>
      </c>
      <c r="F21" s="422">
        <f t="shared" si="1"/>
        <v>8.5900000000000004E-2</v>
      </c>
      <c r="G21" s="422">
        <f t="shared" si="1"/>
        <v>8.5403666627477087E-2</v>
      </c>
      <c r="H21" s="422">
        <f t="shared" si="7"/>
        <v>8.3400000000000002E-2</v>
      </c>
      <c r="I21" s="422">
        <f t="shared" si="1"/>
        <v>8.7455887967785945E-2</v>
      </c>
      <c r="J21" s="422">
        <f t="shared" si="1"/>
        <v>8.5589918558204553E-2</v>
      </c>
      <c r="K21" s="422">
        <f t="shared" si="1"/>
        <v>8.6480240954506266E-2</v>
      </c>
      <c r="L21" s="422">
        <f t="shared" si="1"/>
        <v>8.5832079333555966E-2</v>
      </c>
      <c r="M21" s="600">
        <f t="shared" si="2"/>
        <v>8.0751895605935542E-2</v>
      </c>
      <c r="N21" s="600"/>
      <c r="O21" s="423">
        <f t="shared" si="3"/>
        <v>6.6351843458592238E-3</v>
      </c>
      <c r="P21" s="422">
        <f t="shared" si="4"/>
        <v>4.4014649284975227E-2</v>
      </c>
      <c r="Q21" s="424">
        <f t="shared" si="5"/>
        <v>497286.75069800002</v>
      </c>
    </row>
    <row r="22" spans="1:17" x14ac:dyDescent="0.3">
      <c r="A22" s="438" t="s">
        <v>11</v>
      </c>
      <c r="B22" s="439" t="s">
        <v>110</v>
      </c>
      <c r="C22" s="440">
        <f t="shared" si="1"/>
        <v>7.1000000000000004E-3</v>
      </c>
      <c r="D22" s="440">
        <f t="shared" si="1"/>
        <v>6.886357192761052E-3</v>
      </c>
      <c r="E22" s="440">
        <f t="shared" si="1"/>
        <v>1.0916358445978595E-2</v>
      </c>
      <c r="F22" s="440">
        <f t="shared" si="1"/>
        <v>1.09E-2</v>
      </c>
      <c r="G22" s="440">
        <f t="shared" si="1"/>
        <v>1.0859080025903516E-2</v>
      </c>
      <c r="H22" s="440">
        <f t="shared" si="7"/>
        <v>1.06E-2</v>
      </c>
      <c r="I22" s="440">
        <f t="shared" si="1"/>
        <v>1.117567938089838E-2</v>
      </c>
      <c r="J22" s="440">
        <f t="shared" si="1"/>
        <v>1.0880325199446999E-2</v>
      </c>
      <c r="K22" s="440">
        <f t="shared" si="1"/>
        <v>1.0996706825751044E-2</v>
      </c>
      <c r="L22" s="440">
        <f t="shared" si="1"/>
        <v>1.0916764545834345E-2</v>
      </c>
      <c r="M22" s="599">
        <f t="shared" si="2"/>
        <v>1.0267980815235212E-2</v>
      </c>
      <c r="N22" s="599"/>
      <c r="O22" s="441">
        <f t="shared" si="3"/>
        <v>8.4369469047886633E-4</v>
      </c>
      <c r="P22" s="440">
        <f t="shared" si="4"/>
        <v>5.5966683017929387E-3</v>
      </c>
      <c r="Q22" s="442">
        <f t="shared" si="5"/>
        <v>63232.333773999999</v>
      </c>
    </row>
    <row r="23" spans="1:17" x14ac:dyDescent="0.3">
      <c r="A23" s="425" t="s">
        <v>14</v>
      </c>
      <c r="B23" s="421" t="s">
        <v>118</v>
      </c>
      <c r="C23" s="422">
        <f t="shared" si="1"/>
        <v>0.19639999999999999</v>
      </c>
      <c r="D23" s="422">
        <f t="shared" si="1"/>
        <v>0.19346928974060976</v>
      </c>
      <c r="E23" s="422">
        <f t="shared" si="1"/>
        <v>0.27193103968074023</v>
      </c>
      <c r="F23" s="422">
        <f t="shared" si="1"/>
        <v>0.27089999999999997</v>
      </c>
      <c r="G23" s="422">
        <f t="shared" si="1"/>
        <v>0.27096463944260907</v>
      </c>
      <c r="H23" s="422">
        <f t="shared" si="7"/>
        <v>0.26690000000000003</v>
      </c>
      <c r="I23" s="422">
        <f t="shared" si="1"/>
        <v>0.29238473779287671</v>
      </c>
      <c r="J23" s="422">
        <f t="shared" si="1"/>
        <v>0.27121173092443301</v>
      </c>
      <c r="K23" s="422">
        <f t="shared" si="1"/>
        <v>0.27307590357939848</v>
      </c>
      <c r="L23" s="422">
        <f t="shared" si="1"/>
        <v>0.27193919776554099</v>
      </c>
      <c r="M23" s="600">
        <f t="shared" si="2"/>
        <v>0.25963763290489456</v>
      </c>
      <c r="N23" s="600"/>
      <c r="O23" s="423">
        <f t="shared" si="3"/>
        <v>2.1333784730619657E-2</v>
      </c>
      <c r="P23" s="422">
        <f t="shared" si="4"/>
        <v>0.14151815592363745</v>
      </c>
      <c r="Q23" s="424">
        <f t="shared" si="5"/>
        <v>1598901.8444379997</v>
      </c>
    </row>
    <row r="24" spans="1:17" x14ac:dyDescent="0.3">
      <c r="A24" s="443"/>
      <c r="B24" s="439" t="s">
        <v>117</v>
      </c>
      <c r="C24" s="440">
        <f t="shared" si="1"/>
        <v>6.5699999999999995E-2</v>
      </c>
      <c r="D24" s="440">
        <f t="shared" si="1"/>
        <v>6.4821835050205057E-2</v>
      </c>
      <c r="E24" s="440">
        <f t="shared" si="1"/>
        <v>8.8148148625712019E-2</v>
      </c>
      <c r="F24" s="440">
        <f t="shared" si="1"/>
        <v>8.77E-2</v>
      </c>
      <c r="G24" s="440">
        <f t="shared" si="1"/>
        <v>8.7876811998168353E-2</v>
      </c>
      <c r="H24" s="440">
        <f t="shared" si="7"/>
        <v>8.6800000000000002E-2</v>
      </c>
      <c r="I24" s="440">
        <f t="shared" si="1"/>
        <v>9.5152264602994599E-2</v>
      </c>
      <c r="J24" s="440">
        <f t="shared" si="1"/>
        <v>8.7922787655773244E-2</v>
      </c>
      <c r="K24" s="440">
        <f t="shared" si="1"/>
        <v>8.8425301193132827E-2</v>
      </c>
      <c r="L24" s="440">
        <f t="shared" si="1"/>
        <v>8.8150713695125629E-2</v>
      </c>
      <c r="M24" s="599">
        <f t="shared" si="2"/>
        <v>8.4512064186479885E-2</v>
      </c>
      <c r="N24" s="599"/>
      <c r="O24" s="441">
        <f t="shared" si="3"/>
        <v>6.9441481357022661E-3</v>
      </c>
      <c r="P24" s="440">
        <f t="shared" si="4"/>
        <v>4.6064167752413877E-2</v>
      </c>
      <c r="Q24" s="442">
        <f t="shared" si="5"/>
        <v>520442.64074199996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0.43740000000000001</v>
      </c>
      <c r="D25" s="405">
        <f t="shared" si="8"/>
        <v>0.4575728466030527</v>
      </c>
      <c r="E25" s="405">
        <f t="shared" si="8"/>
        <v>0.5356839352258369</v>
      </c>
      <c r="F25" s="405">
        <f t="shared" si="8"/>
        <v>0.53800000000000003</v>
      </c>
      <c r="G25" s="405">
        <f t="shared" si="8"/>
        <v>0.53860219117841412</v>
      </c>
      <c r="H25" s="405">
        <f t="shared" si="8"/>
        <v>0.55120000000000002</v>
      </c>
      <c r="I25" s="405">
        <f t="shared" si="8"/>
        <v>1.2094457866213695</v>
      </c>
      <c r="J25" s="405">
        <f t="shared" si="8"/>
        <v>0.53773844299460316</v>
      </c>
      <c r="K25" s="405">
        <f t="shared" si="8"/>
        <v>0.53200417680343515</v>
      </c>
      <c r="L25" s="405">
        <f t="shared" si="8"/>
        <v>0.53566067975279852</v>
      </c>
      <c r="M25" s="603">
        <f t="shared" si="2"/>
        <v>0.53786313021549181</v>
      </c>
      <c r="N25" s="603"/>
      <c r="O25" s="406">
        <f t="shared" si="3"/>
        <v>4.4194888491984233E-2</v>
      </c>
      <c r="P25" s="405">
        <f t="shared" si="4"/>
        <v>0.29316781806932252</v>
      </c>
      <c r="Q25" s="407">
        <f t="shared" si="5"/>
        <v>3312271.5737890005</v>
      </c>
    </row>
    <row r="26" spans="1:17" x14ac:dyDescent="0.3">
      <c r="A26" s="420" t="s">
        <v>15</v>
      </c>
      <c r="B26" s="421" t="s">
        <v>43</v>
      </c>
      <c r="C26" s="422">
        <f t="shared" si="8"/>
        <v>0.22550000000000001</v>
      </c>
      <c r="D26" s="422">
        <f t="shared" si="8"/>
        <v>0.22225079076979284</v>
      </c>
      <c r="E26" s="422">
        <f t="shared" si="8"/>
        <v>0.30979321367777024</v>
      </c>
      <c r="F26" s="422">
        <f t="shared" si="8"/>
        <v>0.30849999999999994</v>
      </c>
      <c r="G26" s="422">
        <f t="shared" si="8"/>
        <v>0.30872597881720332</v>
      </c>
      <c r="H26" s="422">
        <f t="shared" ref="H26:H29" si="9">IF(H$7 &gt; 0,(H80*H$61+H128*H$109+H176*H$157)/(SUM(H$157,H$109,H$61)),0)</f>
        <v>0.30430000000000001</v>
      </c>
      <c r="I26" s="422">
        <f t="shared" si="8"/>
        <v>0.33343519071347566</v>
      </c>
      <c r="J26" s="422">
        <f t="shared" si="8"/>
        <v>0.30897605161207725</v>
      </c>
      <c r="K26" s="422">
        <f t="shared" si="8"/>
        <v>0.31101437746952715</v>
      </c>
      <c r="L26" s="422">
        <f t="shared" si="8"/>
        <v>0.30980249046200775</v>
      </c>
      <c r="M26" s="600">
        <f>(N80*$N$61+N128*$N$109+N176*$N$157)/$M$7</f>
        <v>0.296092310778584</v>
      </c>
      <c r="N26" s="600"/>
      <c r="O26" s="423">
        <f t="shared" si="3"/>
        <v>2.4329175812721579E-2</v>
      </c>
      <c r="P26" s="422">
        <f t="shared" si="4"/>
        <v>0.16138815215551844</v>
      </c>
      <c r="Q26" s="424">
        <f t="shared" si="5"/>
        <v>1823397.234565</v>
      </c>
    </row>
    <row r="27" spans="1:17" x14ac:dyDescent="0.3">
      <c r="A27" s="438" t="s">
        <v>16</v>
      </c>
      <c r="B27" s="439" t="s">
        <v>80</v>
      </c>
      <c r="C27" s="440">
        <f t="shared" si="8"/>
        <v>0.21190000000000001</v>
      </c>
      <c r="D27" s="440">
        <f t="shared" si="8"/>
        <v>0.23532205583325988</v>
      </c>
      <c r="E27" s="440">
        <f t="shared" si="8"/>
        <v>0.22589072154806661</v>
      </c>
      <c r="F27" s="440">
        <f t="shared" si="8"/>
        <v>0.22950000000000001</v>
      </c>
      <c r="G27" s="440">
        <f t="shared" si="8"/>
        <v>0.22987621236121072</v>
      </c>
      <c r="H27" s="440">
        <f t="shared" si="9"/>
        <v>0.24689999999999998</v>
      </c>
      <c r="I27" s="440">
        <f t="shared" si="8"/>
        <v>0.24251059590789401</v>
      </c>
      <c r="J27" s="440">
        <f t="shared" si="8"/>
        <v>0.22876239138252585</v>
      </c>
      <c r="K27" s="440">
        <f t="shared" si="8"/>
        <v>0.22098979933390803</v>
      </c>
      <c r="L27" s="440">
        <f t="shared" si="8"/>
        <v>0.22585818929079077</v>
      </c>
      <c r="M27" s="599">
        <f>(N81*$N$61+N129*$N$109+N177*$N$157)/$M$7</f>
        <v>0.22883441222840428</v>
      </c>
      <c r="N27" s="599"/>
      <c r="O27" s="441">
        <f t="shared" si="3"/>
        <v>1.8802759965181548E-2</v>
      </c>
      <c r="P27" s="440">
        <f t="shared" si="4"/>
        <v>0.12472854442597542</v>
      </c>
      <c r="Q27" s="442">
        <f t="shared" si="5"/>
        <v>1409209.287919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1.2936407208503437E-2</v>
      </c>
      <c r="N28" s="600"/>
      <c r="O28" s="423">
        <f t="shared" si="3"/>
        <v>1.0629527140810949E-3</v>
      </c>
      <c r="P28" s="422">
        <f t="shared" si="4"/>
        <v>7.0511214878286018E-3</v>
      </c>
      <c r="Q28" s="424">
        <f t="shared" si="5"/>
        <v>79665.051305000001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1.2936407208503437E-2</v>
      </c>
      <c r="N29" s="599"/>
      <c r="O29" s="441">
        <f t="shared" si="3"/>
        <v>1.0629527140810949E-3</v>
      </c>
      <c r="P29" s="440">
        <f t="shared" si="4"/>
        <v>7.0511214878286018E-3</v>
      </c>
      <c r="Q29" s="442">
        <f t="shared" si="5"/>
        <v>79665.051305000001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0.24109999999999998</v>
      </c>
      <c r="D30" s="405">
        <f t="shared" si="10"/>
        <v>0.2943032281212174</v>
      </c>
      <c r="E30" s="405">
        <f t="shared" si="10"/>
        <v>0.4848242906393771</v>
      </c>
      <c r="F30" s="405">
        <f t="shared" si="10"/>
        <v>0.90029999999999999</v>
      </c>
      <c r="G30" s="405">
        <f t="shared" si="10"/>
        <v>0.88692846879756082</v>
      </c>
      <c r="H30" s="405">
        <f t="shared" si="10"/>
        <v>1.9574000000000003</v>
      </c>
      <c r="I30" s="405">
        <f t="shared" si="10"/>
        <v>1.4525623070088602</v>
      </c>
      <c r="J30" s="405">
        <f t="shared" si="10"/>
        <v>1.1191732671061865</v>
      </c>
      <c r="K30" s="405">
        <f t="shared" si="10"/>
        <v>1.1187597578815243</v>
      </c>
      <c r="L30" s="405">
        <f t="shared" si="10"/>
        <v>2.1373205101259862</v>
      </c>
      <c r="M30" s="603">
        <f t="shared" ref="M30" si="11">(N84*$N$61+N132*$N$109+N180*$N$157)/$M$7</f>
        <v>0.84215751065616073</v>
      </c>
      <c r="N30" s="603"/>
      <c r="O30" s="406">
        <f t="shared" si="3"/>
        <v>6.919800816468763E-2</v>
      </c>
      <c r="P30" s="405">
        <f t="shared" si="4"/>
        <v>0.45902659245455701</v>
      </c>
      <c r="Q30" s="407">
        <f t="shared" si="5"/>
        <v>5186178.8371360004</v>
      </c>
    </row>
    <row r="31" spans="1:17" x14ac:dyDescent="0.3">
      <c r="A31" s="420" t="s">
        <v>17</v>
      </c>
      <c r="B31" s="421" t="s">
        <v>46</v>
      </c>
      <c r="C31" s="422">
        <f t="shared" si="10"/>
        <v>0.22770000000000001</v>
      </c>
      <c r="D31" s="422">
        <f t="shared" si="10"/>
        <v>0.2797903787984945</v>
      </c>
      <c r="E31" s="422">
        <f t="shared" si="10"/>
        <v>0.45958165076173851</v>
      </c>
      <c r="F31" s="422">
        <f t="shared" si="10"/>
        <v>0.85099999999999998</v>
      </c>
      <c r="G31" s="422">
        <f t="shared" si="10"/>
        <v>0.84150722027648095</v>
      </c>
      <c r="H31" s="422">
        <f t="shared" ref="H31:H32" si="12">IF(H$7 &gt; 0,(H85*H$61+H133*H$109+H181*H$157)/(SUM(H$157,H$109,H$61)),0)</f>
        <v>1.8713</v>
      </c>
      <c r="I31" s="422">
        <f t="shared" si="10"/>
        <v>1.3660963176946577</v>
      </c>
      <c r="J31" s="422">
        <f t="shared" si="10"/>
        <v>1.0613656486884522</v>
      </c>
      <c r="K31" s="422">
        <f t="shared" si="10"/>
        <v>1.0574398382643579</v>
      </c>
      <c r="L31" s="422">
        <f t="shared" si="10"/>
        <v>2.0249388219580347</v>
      </c>
      <c r="M31" s="600">
        <f>(N85*$N$61+N133*$N$109+N181*$N$157)/$M$7</f>
        <v>0.79831338625997639</v>
      </c>
      <c r="N31" s="600"/>
      <c r="O31" s="423">
        <f t="shared" si="3"/>
        <v>6.5595444464250058E-2</v>
      </c>
      <c r="P31" s="422">
        <f t="shared" si="4"/>
        <v>0.43512890257341647</v>
      </c>
      <c r="Q31" s="424">
        <f t="shared" si="5"/>
        <v>4916177.7183440002</v>
      </c>
    </row>
    <row r="32" spans="1:17" x14ac:dyDescent="0.3">
      <c r="A32" s="438" t="s">
        <v>18</v>
      </c>
      <c r="B32" s="439" t="s">
        <v>48</v>
      </c>
      <c r="C32" s="440">
        <f t="shared" si="10"/>
        <v>1.34E-2</v>
      </c>
      <c r="D32" s="440">
        <f t="shared" si="10"/>
        <v>1.451284932272295E-2</v>
      </c>
      <c r="E32" s="440">
        <f t="shared" si="10"/>
        <v>2.5242639877638549E-2</v>
      </c>
      <c r="F32" s="440">
        <f t="shared" si="10"/>
        <v>4.9299999999999997E-2</v>
      </c>
      <c r="G32" s="440">
        <f t="shared" si="10"/>
        <v>4.5421248521079934E-2</v>
      </c>
      <c r="H32" s="440">
        <f t="shared" si="12"/>
        <v>8.6099999999999996E-2</v>
      </c>
      <c r="I32" s="440">
        <f t="shared" si="10"/>
        <v>8.6465989314202199E-2</v>
      </c>
      <c r="J32" s="440">
        <f t="shared" si="10"/>
        <v>5.7807618417734422E-2</v>
      </c>
      <c r="K32" s="440">
        <f t="shared" si="10"/>
        <v>6.1319919617166277E-2</v>
      </c>
      <c r="L32" s="440">
        <f t="shared" si="10"/>
        <v>0.11238168816795154</v>
      </c>
      <c r="M32" s="599">
        <f>(N86*$N$61+N134*$N$109+N182*$N$157)/$M$7</f>
        <v>4.3844124396184264E-2</v>
      </c>
      <c r="N32" s="599"/>
      <c r="O32" s="441">
        <f t="shared" si="3"/>
        <v>3.6025637004375556E-3</v>
      </c>
      <c r="P32" s="440">
        <f t="shared" si="4"/>
        <v>2.3897689881140462E-2</v>
      </c>
      <c r="Q32" s="442">
        <f t="shared" si="5"/>
        <v>270001.11879199999</v>
      </c>
    </row>
    <row r="33" spans="1:17" x14ac:dyDescent="0.3">
      <c r="A33" s="404">
        <v>8</v>
      </c>
      <c r="B33" s="398" t="s">
        <v>49</v>
      </c>
      <c r="C33" s="405">
        <f t="shared" si="10"/>
        <v>0.55380000000000007</v>
      </c>
      <c r="D33" s="405">
        <f t="shared" si="10"/>
        <v>0.47146253671523941</v>
      </c>
      <c r="E33" s="405">
        <f t="shared" si="10"/>
        <v>0.80166436543897035</v>
      </c>
      <c r="F33" s="405">
        <f t="shared" si="10"/>
        <v>1.2948</v>
      </c>
      <c r="G33" s="405">
        <f t="shared" si="10"/>
        <v>1.3939944949482697</v>
      </c>
      <c r="H33" s="405">
        <f t="shared" si="10"/>
        <v>2.1004999999999998</v>
      </c>
      <c r="I33" s="405">
        <f t="shared" si="10"/>
        <v>2.0086520390989282</v>
      </c>
      <c r="J33" s="405">
        <f t="shared" si="10"/>
        <v>1.9099754275219807</v>
      </c>
      <c r="K33" s="405">
        <f t="shared" si="10"/>
        <v>1.7840501187312992</v>
      </c>
      <c r="L33" s="405">
        <f t="shared" si="10"/>
        <v>3.9482396997724365</v>
      </c>
      <c r="M33" s="603">
        <f>SUM(M34:N37)</f>
        <v>1.4132172592602867</v>
      </c>
      <c r="N33" s="603"/>
      <c r="O33" s="406">
        <f t="shared" si="3"/>
        <v>0.11612058101646214</v>
      </c>
      <c r="P33" s="405">
        <f t="shared" si="4"/>
        <v>0.77028856800289591</v>
      </c>
      <c r="Q33" s="407">
        <f t="shared" si="5"/>
        <v>8702882.0018959995</v>
      </c>
    </row>
    <row r="34" spans="1:17" x14ac:dyDescent="0.3">
      <c r="A34" s="420" t="s">
        <v>19</v>
      </c>
      <c r="B34" s="421" t="s">
        <v>46</v>
      </c>
      <c r="C34" s="422">
        <f t="shared" si="10"/>
        <v>0.28000000000000003</v>
      </c>
      <c r="D34" s="422">
        <f t="shared" si="10"/>
        <v>0.23842687503578919</v>
      </c>
      <c r="E34" s="422">
        <f t="shared" si="10"/>
        <v>0.40543578389976853</v>
      </c>
      <c r="F34" s="422">
        <f t="shared" si="10"/>
        <v>0.65480000000000005</v>
      </c>
      <c r="G34" s="422">
        <f t="shared" si="10"/>
        <v>0.70491187580972481</v>
      </c>
      <c r="H34" s="422">
        <f t="shared" ref="H34:H37" si="13">IF(H$7 &gt; 0,(H88*H$61+H136*H$109+H184*H$157)/(SUM(H$157,H$109,H$61)),0)</f>
        <v>1.0625</v>
      </c>
      <c r="I34" s="422">
        <f t="shared" si="10"/>
        <v>1.0159557752157529</v>
      </c>
      <c r="J34" s="422">
        <f t="shared" si="10"/>
        <v>0.96587456653932036</v>
      </c>
      <c r="K34" s="422">
        <f t="shared" si="10"/>
        <v>0.90208112361371795</v>
      </c>
      <c r="L34" s="422">
        <f t="shared" si="10"/>
        <v>1.9965099230625662</v>
      </c>
      <c r="M34" s="600">
        <f t="shared" ref="M34:M47" si="14">(N88*$N$61+N136*$N$109+N184*$N$157)/$M$7</f>
        <v>0.71466239381360408</v>
      </c>
      <c r="N34" s="600"/>
      <c r="O34" s="423">
        <f t="shared" si="3"/>
        <v>5.8722048472355098E-2</v>
      </c>
      <c r="P34" s="422">
        <f t="shared" si="4"/>
        <v>0.38953407080829616</v>
      </c>
      <c r="Q34" s="424">
        <f t="shared" si="5"/>
        <v>4401037.7341470001</v>
      </c>
    </row>
    <row r="35" spans="1:17" x14ac:dyDescent="0.3">
      <c r="A35" s="438" t="s">
        <v>19</v>
      </c>
      <c r="B35" s="439" t="s">
        <v>47</v>
      </c>
      <c r="C35" s="440">
        <f t="shared" si="10"/>
        <v>0.14369999999999999</v>
      </c>
      <c r="D35" s="440">
        <f t="shared" si="10"/>
        <v>0.12221787718790302</v>
      </c>
      <c r="E35" s="440">
        <f t="shared" si="10"/>
        <v>0.20784916862330716</v>
      </c>
      <c r="F35" s="440">
        <f t="shared" si="10"/>
        <v>0.33579999999999999</v>
      </c>
      <c r="G35" s="440">
        <f t="shared" si="10"/>
        <v>0.36143872629225959</v>
      </c>
      <c r="H35" s="440">
        <f t="shared" si="13"/>
        <v>0.5444</v>
      </c>
      <c r="I35" s="440">
        <f t="shared" si="10"/>
        <v>0.52067252110730933</v>
      </c>
      <c r="J35" s="440">
        <f t="shared" si="10"/>
        <v>0.49524159252339944</v>
      </c>
      <c r="K35" s="440">
        <f t="shared" si="10"/>
        <v>0.46268674653218061</v>
      </c>
      <c r="L35" s="440">
        <f t="shared" si="10"/>
        <v>1.0238207130622605</v>
      </c>
      <c r="M35" s="599">
        <f t="shared" si="14"/>
        <v>0.36642947227210737</v>
      </c>
      <c r="N35" s="599"/>
      <c r="O35" s="441">
        <f t="shared" si="3"/>
        <v>3.0108607111170187E-2</v>
      </c>
      <c r="P35" s="440">
        <f t="shared" si="4"/>
        <v>0.19972614374825745</v>
      </c>
      <c r="Q35" s="442">
        <f t="shared" si="5"/>
        <v>2256547.9145579999</v>
      </c>
    </row>
    <row r="36" spans="1:17" x14ac:dyDescent="0.3">
      <c r="A36" s="420" t="s">
        <v>20</v>
      </c>
      <c r="B36" s="421" t="s">
        <v>50</v>
      </c>
      <c r="C36" s="422">
        <f t="shared" si="10"/>
        <v>8.5999999999999993E-2</v>
      </c>
      <c r="D36" s="422">
        <f t="shared" si="10"/>
        <v>7.325891199708516E-2</v>
      </c>
      <c r="E36" s="422">
        <f t="shared" si="10"/>
        <v>0.12453736118950463</v>
      </c>
      <c r="F36" s="422">
        <f t="shared" si="10"/>
        <v>0.2011</v>
      </c>
      <c r="G36" s="422">
        <f t="shared" si="10"/>
        <v>0.21656928606220885</v>
      </c>
      <c r="H36" s="422">
        <f t="shared" si="13"/>
        <v>0.32640000000000002</v>
      </c>
      <c r="I36" s="422">
        <f t="shared" si="10"/>
        <v>0.31207287857554716</v>
      </c>
      <c r="J36" s="422">
        <f t="shared" si="10"/>
        <v>0.29671870698162595</v>
      </c>
      <c r="K36" s="422">
        <f t="shared" si="10"/>
        <v>0.27712698768068178</v>
      </c>
      <c r="L36" s="422">
        <f t="shared" si="10"/>
        <v>0.61335628778606921</v>
      </c>
      <c r="M36" s="600">
        <f t="shared" si="14"/>
        <v>0.2195483606874041</v>
      </c>
      <c r="N36" s="600"/>
      <c r="O36" s="423">
        <f t="shared" si="3"/>
        <v>1.8039747984380971E-2</v>
      </c>
      <c r="P36" s="422">
        <f t="shared" si="4"/>
        <v>0.11966708675055605</v>
      </c>
      <c r="Q36" s="424">
        <f t="shared" si="5"/>
        <v>1352023.876196</v>
      </c>
    </row>
    <row r="37" spans="1:17" x14ac:dyDescent="0.3">
      <c r="A37" s="438" t="s">
        <v>20</v>
      </c>
      <c r="B37" s="439" t="s">
        <v>47</v>
      </c>
      <c r="C37" s="440">
        <f t="shared" si="10"/>
        <v>4.41E-2</v>
      </c>
      <c r="D37" s="440">
        <f t="shared" si="10"/>
        <v>3.7558872494462027E-2</v>
      </c>
      <c r="E37" s="440">
        <f t="shared" si="10"/>
        <v>6.3842051726389917E-2</v>
      </c>
      <c r="F37" s="440">
        <f t="shared" si="10"/>
        <v>0.1031</v>
      </c>
      <c r="G37" s="440">
        <f t="shared" si="10"/>
        <v>0.11107460678407617</v>
      </c>
      <c r="H37" s="440">
        <f t="shared" si="13"/>
        <v>0.16719999999999999</v>
      </c>
      <c r="I37" s="440">
        <f t="shared" si="10"/>
        <v>0.15995086420031898</v>
      </c>
      <c r="J37" s="440">
        <f t="shared" si="10"/>
        <v>0.15214056147763513</v>
      </c>
      <c r="K37" s="440">
        <f t="shared" si="10"/>
        <v>0.14215526090471853</v>
      </c>
      <c r="L37" s="440">
        <f t="shared" si="10"/>
        <v>0.31455277586154112</v>
      </c>
      <c r="M37" s="599">
        <f t="shared" si="14"/>
        <v>0.11257703248717126</v>
      </c>
      <c r="N37" s="599"/>
      <c r="O37" s="441">
        <f t="shared" si="3"/>
        <v>9.2501774485558852E-3</v>
      </c>
      <c r="P37" s="440">
        <f t="shared" si="4"/>
        <v>6.1361266695786315E-2</v>
      </c>
      <c r="Q37" s="442">
        <f t="shared" si="5"/>
        <v>693272.47699499992</v>
      </c>
    </row>
    <row r="38" spans="1:17" x14ac:dyDescent="0.3">
      <c r="A38" s="404">
        <v>9</v>
      </c>
      <c r="B38" s="398" t="s">
        <v>51</v>
      </c>
      <c r="C38" s="405">
        <f t="shared" si="10"/>
        <v>0.53297018088645609</v>
      </c>
      <c r="D38" s="405">
        <f t="shared" si="10"/>
        <v>0.63120424251883966</v>
      </c>
      <c r="E38" s="405">
        <f t="shared" si="10"/>
        <v>0.81937743140556052</v>
      </c>
      <c r="F38" s="405">
        <f t="shared" si="10"/>
        <v>0.89233464510842408</v>
      </c>
      <c r="G38" s="405">
        <f t="shared" si="10"/>
        <v>0.92519801182352301</v>
      </c>
      <c r="H38" s="405">
        <f t="shared" si="10"/>
        <v>1.0741541572967042</v>
      </c>
      <c r="I38" s="405">
        <f t="shared" si="10"/>
        <v>1.2822935809087055</v>
      </c>
      <c r="J38" s="405">
        <f t="shared" si="10"/>
        <v>1.1425449753452284</v>
      </c>
      <c r="K38" s="405">
        <f t="shared" si="10"/>
        <v>1.3088701396335678</v>
      </c>
      <c r="L38" s="405">
        <f t="shared" si="10"/>
        <v>1.4669557618279083</v>
      </c>
      <c r="M38" s="603">
        <f t="shared" si="14"/>
        <v>0.95097013942853159</v>
      </c>
      <c r="N38" s="603"/>
      <c r="O38" s="406">
        <f t="shared" si="3"/>
        <v>7.813887383285105E-2</v>
      </c>
      <c r="P38" s="405">
        <f t="shared" si="4"/>
        <v>0.51833603227952219</v>
      </c>
      <c r="Q38" s="407">
        <f t="shared" si="5"/>
        <v>5856269.343260821</v>
      </c>
    </row>
    <row r="39" spans="1:17" x14ac:dyDescent="0.3">
      <c r="A39" s="444"/>
      <c r="B39" s="445" t="s">
        <v>157</v>
      </c>
      <c r="C39" s="500">
        <f t="shared" si="10"/>
        <v>-0.65139999999999998</v>
      </c>
      <c r="D39" s="500">
        <f t="shared" si="10"/>
        <v>-7.8286336012973301E-2</v>
      </c>
      <c r="E39" s="500">
        <f t="shared" si="10"/>
        <v>-0.48793449739479916</v>
      </c>
      <c r="F39" s="500">
        <f t="shared" si="10"/>
        <v>-1.8415999999999999</v>
      </c>
      <c r="G39" s="500">
        <f t="shared" si="10"/>
        <v>-1.5680495429275965</v>
      </c>
      <c r="H39" s="500">
        <f t="shared" ref="H39:H46" si="15">IF(H$7 &gt; 0,(H93*H$61+H141*H$109+H189*H$157)/(SUM(H$157,H$109,H$61)),0)</f>
        <v>-2.6086</v>
      </c>
      <c r="I39" s="500">
        <f t="shared" si="10"/>
        <v>0</v>
      </c>
      <c r="J39" s="500">
        <f t="shared" si="10"/>
        <v>-1.4770227680061991</v>
      </c>
      <c r="K39" s="500">
        <f t="shared" si="10"/>
        <v>0</v>
      </c>
      <c r="L39" s="500">
        <f t="shared" si="10"/>
        <v>-2.6528812669168094</v>
      </c>
      <c r="M39" s="596">
        <f t="shared" si="14"/>
        <v>-0.98010665451476042</v>
      </c>
      <c r="N39" s="596"/>
      <c r="O39" s="429">
        <f t="shared" si="3"/>
        <v>-8.0532949505531928E-2</v>
      </c>
      <c r="P39" s="430">
        <f t="shared" si="4"/>
        <v>-0.53421718879335744</v>
      </c>
      <c r="Q39" s="431">
        <f t="shared" si="5"/>
        <v>-6035697.9845970003</v>
      </c>
    </row>
    <row r="40" spans="1:17" x14ac:dyDescent="0.3">
      <c r="A40" s="432"/>
      <c r="B40" s="433" t="s">
        <v>52</v>
      </c>
      <c r="C40" s="434">
        <f t="shared" ref="C40:K40" si="16">SUM(C33,C30,C25,C16,C9)</f>
        <v>6.9166252420000003</v>
      </c>
      <c r="D40" s="434">
        <f t="shared" si="16"/>
        <v>7.4982826039261665</v>
      </c>
      <c r="E40" s="434">
        <f t="shared" si="16"/>
        <v>10.119963361427812</v>
      </c>
      <c r="F40" s="434">
        <f t="shared" si="16"/>
        <v>12.331262918</v>
      </c>
      <c r="G40" s="434">
        <f t="shared" si="16"/>
        <v>12.444031249603702</v>
      </c>
      <c r="H40" s="434">
        <f t="shared" si="15"/>
        <v>12.627006128000001</v>
      </c>
      <c r="I40" s="434">
        <f t="shared" si="16"/>
        <v>15.073747835951304</v>
      </c>
      <c r="J40" s="434">
        <f t="shared" si="16"/>
        <v>14.90798359164409</v>
      </c>
      <c r="K40" s="434">
        <f t="shared" si="16"/>
        <v>15.386163300342876</v>
      </c>
      <c r="L40" s="434">
        <f>SUM(L33,L30,L25,L16,L9)</f>
        <v>19.897388741265658</v>
      </c>
      <c r="M40" s="597">
        <f t="shared" si="14"/>
        <v>11.178940840604355</v>
      </c>
      <c r="N40" s="597"/>
      <c r="O40" s="435">
        <f t="shared" si="3"/>
        <v>0.91854603179633965</v>
      </c>
      <c r="P40" s="436">
        <f t="shared" si="4"/>
        <v>6.0931964108656844</v>
      </c>
      <c r="Q40" s="437">
        <f t="shared" si="5"/>
        <v>68842212.62120679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0.13052343746658601</v>
      </c>
      <c r="D41" s="427">
        <f t="shared" si="17"/>
        <v>0.15458078224943556</v>
      </c>
      <c r="E41" s="427">
        <f t="shared" si="17"/>
        <v>0.20066405732439979</v>
      </c>
      <c r="F41" s="427">
        <f t="shared" si="17"/>
        <v>0.21853114757069403</v>
      </c>
      <c r="G41" s="427">
        <f t="shared" si="17"/>
        <v>0.22657932689518329</v>
      </c>
      <c r="H41" s="427">
        <f t="shared" si="15"/>
        <v>0.26305841866462404</v>
      </c>
      <c r="I41" s="427">
        <f t="shared" si="17"/>
        <v>0.31403138866637348</v>
      </c>
      <c r="J41" s="427">
        <f t="shared" si="17"/>
        <v>0.27980720683884819</v>
      </c>
      <c r="K41" s="427">
        <f t="shared" si="17"/>
        <v>0.32053994003604314</v>
      </c>
      <c r="L41" s="427">
        <f t="shared" si="17"/>
        <v>0.35925482421310961</v>
      </c>
      <c r="M41" s="598">
        <f t="shared" si="14"/>
        <v>0.23289087453231058</v>
      </c>
      <c r="N41" s="598"/>
      <c r="O41" s="428">
        <f t="shared" si="3"/>
        <v>1.9136069480413149E-2</v>
      </c>
      <c r="P41" s="427">
        <f t="shared" si="4"/>
        <v>0.12693956082756483</v>
      </c>
      <c r="Q41" s="424">
        <f t="shared" si="5"/>
        <v>1434189.8155376012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0.13052343746658601</v>
      </c>
      <c r="D42" s="440">
        <f t="shared" si="18"/>
        <v>0.15458078224943556</v>
      </c>
      <c r="E42" s="440">
        <f t="shared" si="18"/>
        <v>0.20066405732439979</v>
      </c>
      <c r="F42" s="440">
        <f t="shared" si="18"/>
        <v>0.21853114757069403</v>
      </c>
      <c r="G42" s="440">
        <f t="shared" si="18"/>
        <v>0.22657932689518329</v>
      </c>
      <c r="H42" s="440">
        <f t="shared" si="15"/>
        <v>0.26305841866462404</v>
      </c>
      <c r="I42" s="440">
        <f t="shared" si="18"/>
        <v>0.31403138866637348</v>
      </c>
      <c r="J42" s="440">
        <f t="shared" si="18"/>
        <v>0.27980720683884819</v>
      </c>
      <c r="K42" s="440">
        <f t="shared" si="18"/>
        <v>0.32053994003604314</v>
      </c>
      <c r="L42" s="440">
        <f t="shared" si="18"/>
        <v>0.35925482421310961</v>
      </c>
      <c r="M42" s="599">
        <f t="shared" si="14"/>
        <v>0.23289087453231058</v>
      </c>
      <c r="N42" s="599"/>
      <c r="O42" s="441">
        <f t="shared" si="3"/>
        <v>1.9136069480413149E-2</v>
      </c>
      <c r="P42" s="440">
        <f t="shared" si="4"/>
        <v>0.12693956082756483</v>
      </c>
      <c r="Q42" s="442">
        <f t="shared" si="5"/>
        <v>1434189.8155376012</v>
      </c>
    </row>
    <row r="43" spans="1:17" x14ac:dyDescent="0.3">
      <c r="A43" s="426" t="s">
        <v>24</v>
      </c>
      <c r="B43" s="416" t="s">
        <v>56</v>
      </c>
      <c r="C43" s="427">
        <f>SUM(C44,C45)</f>
        <v>0.40244674341987008</v>
      </c>
      <c r="D43" s="427">
        <f t="shared" ref="D43:L43" si="19">SUM(D44,D45)</f>
        <v>0.476623460269404</v>
      </c>
      <c r="E43" s="427">
        <f t="shared" si="19"/>
        <v>0.61871337408116067</v>
      </c>
      <c r="F43" s="427">
        <f t="shared" si="19"/>
        <v>0.67380349753773006</v>
      </c>
      <c r="G43" s="427">
        <f t="shared" si="19"/>
        <v>0.69861868492833956</v>
      </c>
      <c r="H43" s="427">
        <f t="shared" si="15"/>
        <v>0.81109573863208007</v>
      </c>
      <c r="I43" s="427">
        <f t="shared" si="19"/>
        <v>0.9682621922423319</v>
      </c>
      <c r="J43" s="427">
        <f t="shared" si="19"/>
        <v>0.86273776850637995</v>
      </c>
      <c r="K43" s="427">
        <f t="shared" si="19"/>
        <v>0.98833019959752466</v>
      </c>
      <c r="L43" s="427">
        <f t="shared" si="19"/>
        <v>1.1077009376147986</v>
      </c>
      <c r="M43" s="598">
        <f t="shared" si="14"/>
        <v>0.71807926489622098</v>
      </c>
      <c r="N43" s="598"/>
      <c r="O43" s="428">
        <f t="shared" si="3"/>
        <v>5.9002804352437897E-2</v>
      </c>
      <c r="P43" s="427">
        <f t="shared" si="4"/>
        <v>0.39139647145195733</v>
      </c>
      <c r="Q43" s="424">
        <f t="shared" si="5"/>
        <v>4422079.5277232192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0.13052343746658601</v>
      </c>
      <c r="D44" s="440">
        <f t="shared" si="20"/>
        <v>0.15458078224943556</v>
      </c>
      <c r="E44" s="440">
        <f t="shared" si="20"/>
        <v>0.20066405732439979</v>
      </c>
      <c r="F44" s="440">
        <f t="shared" si="20"/>
        <v>0.21853114757069403</v>
      </c>
      <c r="G44" s="440">
        <f t="shared" si="20"/>
        <v>0.22657932689518329</v>
      </c>
      <c r="H44" s="440">
        <f t="shared" si="15"/>
        <v>0.26305841866462404</v>
      </c>
      <c r="I44" s="440">
        <f t="shared" si="20"/>
        <v>0.31403138866637348</v>
      </c>
      <c r="J44" s="440">
        <f t="shared" si="20"/>
        <v>0.27980720683884819</v>
      </c>
      <c r="K44" s="440">
        <f t="shared" si="20"/>
        <v>0.32053994003604314</v>
      </c>
      <c r="L44" s="440">
        <f t="shared" si="20"/>
        <v>0.35925482421310961</v>
      </c>
      <c r="M44" s="599">
        <f t="shared" si="14"/>
        <v>0.23289087453231058</v>
      </c>
      <c r="N44" s="599"/>
      <c r="O44" s="441">
        <f t="shared" si="3"/>
        <v>1.9136069480413149E-2</v>
      </c>
      <c r="P44" s="440">
        <f t="shared" si="4"/>
        <v>0.12693956082756483</v>
      </c>
      <c r="Q44" s="442">
        <f t="shared" si="5"/>
        <v>1434189.8155376012</v>
      </c>
    </row>
    <row r="45" spans="1:17" x14ac:dyDescent="0.3">
      <c r="A45" s="420" t="s">
        <v>26</v>
      </c>
      <c r="B45" s="421" t="s">
        <v>130</v>
      </c>
      <c r="C45" s="422">
        <f t="shared" si="20"/>
        <v>0.27192330595328407</v>
      </c>
      <c r="D45" s="422">
        <f t="shared" si="20"/>
        <v>0.32204267801996844</v>
      </c>
      <c r="E45" s="422">
        <f t="shared" si="20"/>
        <v>0.41804931675676088</v>
      </c>
      <c r="F45" s="422">
        <f t="shared" si="20"/>
        <v>0.45527234996703603</v>
      </c>
      <c r="G45" s="422">
        <f t="shared" si="20"/>
        <v>0.47203935803315633</v>
      </c>
      <c r="H45" s="422">
        <f t="shared" si="15"/>
        <v>0.54803731996745608</v>
      </c>
      <c r="I45" s="422">
        <f t="shared" si="20"/>
        <v>0.65423080357595842</v>
      </c>
      <c r="J45" s="422">
        <f t="shared" si="20"/>
        <v>0.58293056166753177</v>
      </c>
      <c r="K45" s="422">
        <f t="shared" si="20"/>
        <v>0.66779025956148153</v>
      </c>
      <c r="L45" s="422">
        <f t="shared" si="20"/>
        <v>0.74844611340168898</v>
      </c>
      <c r="M45" s="600">
        <f t="shared" si="14"/>
        <v>0.48518839036391032</v>
      </c>
      <c r="N45" s="600"/>
      <c r="O45" s="423">
        <f t="shared" si="3"/>
        <v>3.9866734872024745E-2</v>
      </c>
      <c r="P45" s="422">
        <f t="shared" si="4"/>
        <v>0.26445691062439247</v>
      </c>
      <c r="Q45" s="424">
        <f t="shared" si="5"/>
        <v>2987889.7121856175</v>
      </c>
    </row>
    <row r="46" spans="1:17" ht="28.8" x14ac:dyDescent="0.3">
      <c r="A46" s="438">
        <v>10</v>
      </c>
      <c r="B46" s="447" t="s">
        <v>134</v>
      </c>
      <c r="C46" s="446">
        <f t="shared" si="20"/>
        <v>4.1599999999999998E-2</v>
      </c>
      <c r="D46" s="446">
        <f t="shared" si="20"/>
        <v>3.977945057837208E-2</v>
      </c>
      <c r="E46" s="446">
        <f t="shared" si="20"/>
        <v>4.0585359554078881E-2</v>
      </c>
      <c r="F46" s="446">
        <f t="shared" si="20"/>
        <v>4.0599999999999997E-2</v>
      </c>
      <c r="G46" s="446">
        <f t="shared" si="20"/>
        <v>4.0252078113549576E-2</v>
      </c>
      <c r="H46" s="446">
        <f t="shared" si="15"/>
        <v>3.8699999999999998E-2</v>
      </c>
      <c r="I46" s="446">
        <f t="shared" si="20"/>
        <v>3.9179302745689731E-2</v>
      </c>
      <c r="J46" s="446">
        <f t="shared" si="20"/>
        <v>4.0391893060962164E-2</v>
      </c>
      <c r="K46" s="446">
        <f t="shared" si="20"/>
        <v>4.108353412875522E-2</v>
      </c>
      <c r="L46" s="446">
        <f t="shared" si="20"/>
        <v>4.0587532476914531E-2</v>
      </c>
      <c r="M46" s="601">
        <f t="shared" si="14"/>
        <v>4.03455489104034E-2</v>
      </c>
      <c r="N46" s="601"/>
      <c r="O46" s="448">
        <f t="shared" si="3"/>
        <v>3.3150943708091657E-3</v>
      </c>
      <c r="P46" s="446">
        <f t="shared" si="4"/>
        <v>2.1990755414176222E-2</v>
      </c>
      <c r="Q46" s="449">
        <f t="shared" si="5"/>
        <v>248456.17272799995</v>
      </c>
    </row>
    <row r="47" spans="1:17" ht="18" x14ac:dyDescent="0.3">
      <c r="A47" s="450"/>
      <c r="B47" s="450" t="s">
        <v>60</v>
      </c>
      <c r="C47" s="410">
        <f t="shared" si="20"/>
        <v>6.839795422886457</v>
      </c>
      <c r="D47" s="410">
        <f t="shared" si="20"/>
        <v>8.0909799610104045</v>
      </c>
      <c r="E47" s="410">
        <f t="shared" si="20"/>
        <v>10.491991654992654</v>
      </c>
      <c r="F47" s="410">
        <f t="shared" si="20"/>
        <v>11.422597563108424</v>
      </c>
      <c r="G47" s="410">
        <f t="shared" si="20"/>
        <v>11.841431796613179</v>
      </c>
      <c r="H47" s="410">
        <f t="shared" si="20"/>
        <v>13.739860285296706</v>
      </c>
      <c r="I47" s="410">
        <f t="shared" si="20"/>
        <v>16.3952207196057</v>
      </c>
      <c r="J47" s="410">
        <f t="shared" si="20"/>
        <v>14.61389769204408</v>
      </c>
      <c r="K47" s="410">
        <f t="shared" si="20"/>
        <v>16.736116974105197</v>
      </c>
      <c r="L47" s="410">
        <f t="shared" si="20"/>
        <v>18.752050768653675</v>
      </c>
      <c r="M47" s="602">
        <f t="shared" si="14"/>
        <v>12.170256528943291</v>
      </c>
      <c r="N47" s="602"/>
      <c r="O47" s="411">
        <f t="shared" si="3"/>
        <v>1</v>
      </c>
      <c r="P47" s="410">
        <f t="shared" si="4"/>
        <v>6.6335231985593834</v>
      </c>
      <c r="Q47" s="412">
        <f t="shared" si="5"/>
        <v>74946938.137195617</v>
      </c>
    </row>
    <row r="48" spans="1:17" x14ac:dyDescent="0.3">
      <c r="L48" t="s">
        <v>85</v>
      </c>
      <c r="N48">
        <v>12.170299999999999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11298210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1.8346595262659715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1.8347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6.6335231985593834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6.6336000000000004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53</v>
      </c>
      <c r="E59" s="1">
        <v>92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324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521403.18</v>
      </c>
      <c r="E61" s="505">
        <v>522988.96</v>
      </c>
      <c r="F61" s="504">
        <v>0</v>
      </c>
      <c r="G61" s="505">
        <v>373272.76</v>
      </c>
      <c r="H61" s="505">
        <v>37605.699999999997</v>
      </c>
      <c r="I61" s="503">
        <v>94030.59</v>
      </c>
      <c r="J61" s="505">
        <v>272914.24</v>
      </c>
      <c r="K61" s="504">
        <v>0</v>
      </c>
      <c r="L61" s="505">
        <v>152682.21</v>
      </c>
      <c r="M61" s="342"/>
      <c r="N61" s="344">
        <f>SUM(C61:L61)</f>
        <v>1974897.64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2.3584999999999998</v>
      </c>
      <c r="E63" s="354">
        <f t="shared" si="21"/>
        <v>2.8556040000000005</v>
      </c>
      <c r="F63" s="354">
        <f t="shared" si="21"/>
        <v>0</v>
      </c>
      <c r="G63" s="354">
        <f t="shared" si="21"/>
        <v>4.1110120000000006</v>
      </c>
      <c r="H63" s="354">
        <f t="shared" si="21"/>
        <v>5.2685120000000003</v>
      </c>
      <c r="I63" s="354">
        <f t="shared" si="21"/>
        <v>4.4056639999999998</v>
      </c>
      <c r="J63" s="354">
        <f t="shared" si="21"/>
        <v>5.9242840000000001</v>
      </c>
      <c r="K63" s="354"/>
      <c r="L63" s="354">
        <f t="shared" si="21"/>
        <v>7.3974320000000002</v>
      </c>
      <c r="M63" s="351"/>
      <c r="N63" s="352">
        <f>(C63*$C$61+D63*$D$61+E63*$E$61+F63*$F$61+G63*$G$61+H63*$H$61+I63*$I$61+J63*$J$61+K63*$K$61+L63*$L$61)/$N$61</f>
        <v>3.8565940867011221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1.7575000000000001</v>
      </c>
      <c r="E64" s="34">
        <v>2.0251000000000001</v>
      </c>
      <c r="F64" s="34">
        <v>0</v>
      </c>
      <c r="G64" s="34">
        <v>3.0428000000000002</v>
      </c>
      <c r="H64" s="34">
        <v>3.0428000000000002</v>
      </c>
      <c r="I64" s="34">
        <v>2.1743999999999999</v>
      </c>
      <c r="J64" s="34">
        <v>4.2370999999999999</v>
      </c>
      <c r="K64" s="34">
        <v>0</v>
      </c>
      <c r="L64" s="34">
        <v>4.9832999999999998</v>
      </c>
      <c r="M64" s="34"/>
      <c r="N64" s="89">
        <f t="shared" ref="N64:N101" si="22">(C64*$C$61+D64*$D$61+E64*$E$61+F64*$F$61+G64*$G$61+H64*$H$61+I64*$I$61+J64*$J$61+K64*$K$61+L64*$L$61)/$N$61</f>
        <v>2.707673653469453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7.0300000000000001E-2</v>
      </c>
      <c r="E65" s="39">
        <f t="shared" si="23"/>
        <v>8.1004000000000007E-2</v>
      </c>
      <c r="F65" s="39">
        <f t="shared" si="23"/>
        <v>0</v>
      </c>
      <c r="G65" s="39">
        <f t="shared" si="23"/>
        <v>0.12171200000000001</v>
      </c>
      <c r="H65" s="39">
        <f t="shared" si="23"/>
        <v>0.12171200000000001</v>
      </c>
      <c r="I65" s="39">
        <f>0.06*I64</f>
        <v>0.130464</v>
      </c>
      <c r="J65" s="39">
        <f t="shared" si="23"/>
        <v>0.169484</v>
      </c>
      <c r="K65" s="39"/>
      <c r="L65" s="39">
        <f t="shared" si="23"/>
        <v>0.19933200000000001</v>
      </c>
      <c r="M65" s="34"/>
      <c r="N65" s="89">
        <f t="shared" si="22"/>
        <v>0.11037753562913773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8.7900000000000006E-2</v>
      </c>
      <c r="E66" s="34">
        <v>4.9500000000000002E-2</v>
      </c>
      <c r="F66" s="34">
        <v>0</v>
      </c>
      <c r="G66" s="34">
        <v>6.7999999999999996E-3</v>
      </c>
      <c r="H66" s="34">
        <v>0</v>
      </c>
      <c r="I66" s="34">
        <v>0.1087</v>
      </c>
      <c r="J66" s="34">
        <v>7.0000000000000007E-2</v>
      </c>
      <c r="K66" s="34">
        <v>0</v>
      </c>
      <c r="L66" s="34">
        <v>0.21229999999999999</v>
      </c>
      <c r="M66" s="34"/>
      <c r="N66" s="89">
        <f t="shared" si="22"/>
        <v>6.8862861634692116E-2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0.29556780001013117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0.2331</v>
      </c>
      <c r="E68" s="34">
        <v>0.42720000000000002</v>
      </c>
      <c r="F68" s="34">
        <v>0</v>
      </c>
      <c r="G68" s="34">
        <v>0.62170000000000003</v>
      </c>
      <c r="H68" s="34">
        <v>1.786</v>
      </c>
      <c r="I68" s="34">
        <v>1.2421</v>
      </c>
      <c r="J68" s="34">
        <v>1.07</v>
      </c>
      <c r="K68" s="34">
        <v>0</v>
      </c>
      <c r="L68" s="34">
        <v>1.5567</v>
      </c>
      <c r="M68" s="34"/>
      <c r="N68" s="89">
        <f t="shared" si="22"/>
        <v>0.65354346618592352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2.0568769771784224E-2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3.9016599409000006</v>
      </c>
      <c r="E70" s="354">
        <f t="shared" si="24"/>
        <v>5.3579941279999996</v>
      </c>
      <c r="F70" s="354">
        <f t="shared" si="24"/>
        <v>0</v>
      </c>
      <c r="G70" s="354">
        <f t="shared" si="24"/>
        <v>5.3579941279999996</v>
      </c>
      <c r="H70" s="354">
        <f t="shared" si="24"/>
        <v>5.3579941279999996</v>
      </c>
      <c r="I70" s="354">
        <f t="shared" si="24"/>
        <v>5.8512625811999994</v>
      </c>
      <c r="J70" s="354">
        <f t="shared" si="24"/>
        <v>5.3579941279999996</v>
      </c>
      <c r="K70" s="354"/>
      <c r="L70" s="354">
        <f>SUM(L71:L73,L77:L78)</f>
        <v>5.3579941279999996</v>
      </c>
      <c r="M70" s="351"/>
      <c r="N70" s="352">
        <f t="shared" si="22"/>
        <v>4.9969855682784594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2.1613000000000002</v>
      </c>
      <c r="E71" s="34">
        <v>2.8959999999999999</v>
      </c>
      <c r="F71" s="34">
        <v>0</v>
      </c>
      <c r="G71" s="34">
        <v>2.8959999999999999</v>
      </c>
      <c r="H71" s="34">
        <v>2.8959999999999999</v>
      </c>
      <c r="I71" s="34">
        <v>3.1684000000000001</v>
      </c>
      <c r="J71" s="34">
        <v>2.8959999999999999</v>
      </c>
      <c r="K71" s="34">
        <v>0</v>
      </c>
      <c r="L71" s="34">
        <v>2.8959999999999999</v>
      </c>
      <c r="M71" s="39"/>
      <c r="N71" s="89">
        <f t="shared" si="22"/>
        <v>2.7149977159373186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0.91615994090000019</v>
      </c>
      <c r="E72" s="39">
        <f t="shared" ref="E72:J72" si="25">E71*0.423893</f>
        <v>1.227594128</v>
      </c>
      <c r="F72" s="39">
        <f t="shared" si="25"/>
        <v>0</v>
      </c>
      <c r="G72" s="39">
        <f t="shared" si="25"/>
        <v>1.227594128</v>
      </c>
      <c r="H72" s="39">
        <f t="shared" si="25"/>
        <v>1.227594128</v>
      </c>
      <c r="I72" s="39">
        <f t="shared" si="25"/>
        <v>1.3430625812000001</v>
      </c>
      <c r="J72" s="39">
        <f t="shared" si="25"/>
        <v>1.227594128</v>
      </c>
      <c r="K72" s="39"/>
      <c r="L72" s="39">
        <f t="shared" ref="L72" si="26">L71*0.423893</f>
        <v>1.227594128</v>
      </c>
      <c r="M72" s="39"/>
      <c r="N72" s="89">
        <f t="shared" si="22"/>
        <v>1.1508685268018177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0.56669999999999998</v>
      </c>
      <c r="E73" s="43">
        <f t="shared" si="27"/>
        <v>0.88070000000000004</v>
      </c>
      <c r="F73" s="43">
        <f t="shared" ref="F73:H73" si="29">SUM(F74:F76)</f>
        <v>0</v>
      </c>
      <c r="G73" s="43">
        <f t="shared" si="29"/>
        <v>0.88070000000000004</v>
      </c>
      <c r="H73" s="43">
        <f t="shared" si="29"/>
        <v>0.88070000000000004</v>
      </c>
      <c r="I73" s="43">
        <f t="shared" si="27"/>
        <v>0.9536</v>
      </c>
      <c r="J73" s="43">
        <f t="shared" si="27"/>
        <v>0.88070000000000004</v>
      </c>
      <c r="K73" s="43"/>
      <c r="L73" s="43">
        <f t="shared" ref="L73" si="30">SUM(L74:L76)</f>
        <v>0.88070000000000004</v>
      </c>
      <c r="M73" s="43"/>
      <c r="N73" s="75">
        <f t="shared" si="22"/>
        <v>0.80127017774906051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0.50619999999999998</v>
      </c>
      <c r="E74" s="34">
        <v>0.78669999999999995</v>
      </c>
      <c r="F74" s="34">
        <v>0</v>
      </c>
      <c r="G74" s="34">
        <v>0.78669999999999995</v>
      </c>
      <c r="H74" s="34">
        <v>0.78669999999999995</v>
      </c>
      <c r="I74" s="34">
        <v>0.85570000000000002</v>
      </c>
      <c r="J74" s="34">
        <v>0.78669999999999995</v>
      </c>
      <c r="K74" s="34">
        <v>0</v>
      </c>
      <c r="L74" s="34">
        <v>0.78669999999999995</v>
      </c>
      <c r="M74" s="39"/>
      <c r="N74" s="89">
        <f t="shared" si="22"/>
        <v>0.71592899979768065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5.3699999999999998E-2</v>
      </c>
      <c r="E75" s="34">
        <v>8.3400000000000002E-2</v>
      </c>
      <c r="F75" s="34">
        <v>0</v>
      </c>
      <c r="G75" s="34">
        <v>8.3400000000000002E-2</v>
      </c>
      <c r="H75" s="34">
        <v>8.3400000000000002E-2</v>
      </c>
      <c r="I75" s="34">
        <v>8.6800000000000002E-2</v>
      </c>
      <c r="J75" s="34">
        <v>8.3400000000000002E-2</v>
      </c>
      <c r="K75" s="34">
        <v>0</v>
      </c>
      <c r="L75" s="34">
        <v>8.3400000000000002E-2</v>
      </c>
      <c r="M75" s="39"/>
      <c r="N75" s="89">
        <f t="shared" si="22"/>
        <v>7.5720629620074906E-2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6.7999999999999996E-3</v>
      </c>
      <c r="E76" s="34">
        <v>1.06E-2</v>
      </c>
      <c r="F76" s="34">
        <v>0</v>
      </c>
      <c r="G76" s="34">
        <v>1.06E-2</v>
      </c>
      <c r="H76" s="34">
        <v>1.06E-2</v>
      </c>
      <c r="I76" s="34">
        <v>1.11E-2</v>
      </c>
      <c r="J76" s="34">
        <v>1.06E-2</v>
      </c>
      <c r="K76" s="34">
        <v>0</v>
      </c>
      <c r="L76" s="34">
        <v>1.06E-2</v>
      </c>
      <c r="M76" s="39"/>
      <c r="N76" s="89">
        <f t="shared" si="22"/>
        <v>9.6205483313049067E-3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0.1928</v>
      </c>
      <c r="E77" s="34">
        <v>0.26690000000000003</v>
      </c>
      <c r="F77" s="34">
        <v>0</v>
      </c>
      <c r="G77" s="34">
        <v>0.26690000000000003</v>
      </c>
      <c r="H77" s="34">
        <v>0.26690000000000003</v>
      </c>
      <c r="I77" s="34">
        <v>0.2913</v>
      </c>
      <c r="J77" s="34">
        <v>0.26690000000000003</v>
      </c>
      <c r="K77" s="34">
        <v>0</v>
      </c>
      <c r="L77" s="34">
        <v>0.26690000000000003</v>
      </c>
      <c r="M77" s="39"/>
      <c r="N77" s="89">
        <f t="shared" si="22"/>
        <v>0.24849822134275279</v>
      </c>
    </row>
    <row r="78" spans="1:14" x14ac:dyDescent="0.3">
      <c r="A78" s="595"/>
      <c r="B78" t="s">
        <v>117</v>
      </c>
      <c r="C78" s="34">
        <v>0</v>
      </c>
      <c r="D78" s="34">
        <v>6.4699999999999994E-2</v>
      </c>
      <c r="E78" s="34">
        <v>8.6800000000000002E-2</v>
      </c>
      <c r="F78" s="34">
        <v>0</v>
      </c>
      <c r="G78" s="34">
        <v>8.6800000000000002E-2</v>
      </c>
      <c r="H78" s="34">
        <v>8.6800000000000002E-2</v>
      </c>
      <c r="I78" s="34">
        <v>9.4899999999999998E-2</v>
      </c>
      <c r="J78" s="34">
        <v>8.6800000000000002E-2</v>
      </c>
      <c r="K78" s="34">
        <v>0</v>
      </c>
      <c r="L78" s="34">
        <v>8.6800000000000002E-2</v>
      </c>
      <c r="M78" s="39"/>
      <c r="N78" s="89">
        <f t="shared" si="22"/>
        <v>8.1350926447509436E-2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0.46850000000000003</v>
      </c>
      <c r="E79" s="354">
        <f t="shared" ref="E79:J79" si="31">SUM(E80:E82)</f>
        <v>0.55120000000000002</v>
      </c>
      <c r="F79" s="354">
        <f t="shared" si="31"/>
        <v>0</v>
      </c>
      <c r="G79" s="354">
        <f t="shared" si="31"/>
        <v>0.55120000000000002</v>
      </c>
      <c r="H79" s="354">
        <f t="shared" si="31"/>
        <v>0.55120000000000002</v>
      </c>
      <c r="I79" s="354">
        <f t="shared" si="31"/>
        <v>1.2126999999999999</v>
      </c>
      <c r="J79" s="354">
        <f t="shared" si="31"/>
        <v>0.55120000000000002</v>
      </c>
      <c r="K79" s="354"/>
      <c r="L79" s="354">
        <f t="shared" ref="L79" si="32">SUM(L80:L82)</f>
        <v>0.55120000000000002</v>
      </c>
      <c r="M79" s="354"/>
      <c r="N79" s="352">
        <f t="shared" si="22"/>
        <v>0.5608618639429841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0.22159999999999999</v>
      </c>
      <c r="E80" s="34">
        <v>0.30430000000000001</v>
      </c>
      <c r="F80" s="34">
        <v>0</v>
      </c>
      <c r="G80" s="34">
        <v>0.30430000000000001</v>
      </c>
      <c r="H80" s="34">
        <v>0.30430000000000001</v>
      </c>
      <c r="I80" s="34">
        <v>0.33229999999999998</v>
      </c>
      <c r="J80" s="34">
        <v>0.30430000000000001</v>
      </c>
      <c r="K80" s="34">
        <v>0</v>
      </c>
      <c r="L80" s="34">
        <v>0.30430000000000001</v>
      </c>
      <c r="M80" s="39"/>
      <c r="N80" s="89">
        <f t="shared" si="22"/>
        <v>0.28379909623366606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0.24690000000000001</v>
      </c>
      <c r="E81" s="34">
        <v>0.24690000000000001</v>
      </c>
      <c r="F81" s="34">
        <v>0</v>
      </c>
      <c r="G81" s="34">
        <v>0.24690000000000001</v>
      </c>
      <c r="H81" s="34">
        <v>0.24690000000000001</v>
      </c>
      <c r="I81" s="34">
        <v>0.24690000000000001</v>
      </c>
      <c r="J81" s="34">
        <v>0.24690000000000001</v>
      </c>
      <c r="K81" s="34">
        <v>0</v>
      </c>
      <c r="L81" s="34">
        <v>0.24690000000000001</v>
      </c>
      <c r="M81" s="39"/>
      <c r="N81" s="89">
        <f t="shared" si="22"/>
        <v>0.24690000000000004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3.0162767709317834E-2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3.0162767709317834E-2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0.2797</v>
      </c>
      <c r="E84" s="354">
        <f t="shared" ref="E84:L84" si="33">SUM(E85:E86)</f>
        <v>0.51919999999999999</v>
      </c>
      <c r="F84" s="354">
        <f t="shared" si="33"/>
        <v>0</v>
      </c>
      <c r="G84" s="354">
        <f t="shared" si="33"/>
        <v>0.81930000000000003</v>
      </c>
      <c r="H84" s="354">
        <f t="shared" si="33"/>
        <v>1.9574</v>
      </c>
      <c r="I84" s="354">
        <f t="shared" si="33"/>
        <v>1.3760000000000001</v>
      </c>
      <c r="J84" s="354">
        <f t="shared" si="33"/>
        <v>1.1732</v>
      </c>
      <c r="K84" s="354"/>
      <c r="L84" s="354">
        <f t="shared" si="33"/>
        <v>1.8012999999999999</v>
      </c>
      <c r="M84" s="354"/>
      <c r="N84" s="352">
        <f t="shared" si="22"/>
        <v>0.77036886327283283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0.26740000000000003</v>
      </c>
      <c r="E85" s="34">
        <v>0.49619999999999997</v>
      </c>
      <c r="F85" s="34">
        <v>0</v>
      </c>
      <c r="G85" s="34">
        <v>0.7833</v>
      </c>
      <c r="H85" s="34">
        <v>1.8713</v>
      </c>
      <c r="I85" s="34">
        <v>1.2941</v>
      </c>
      <c r="J85" s="34">
        <v>1.1214</v>
      </c>
      <c r="K85" s="34">
        <v>0</v>
      </c>
      <c r="L85" s="34">
        <v>1.7218</v>
      </c>
      <c r="M85" s="39"/>
      <c r="N85" s="89">
        <f t="shared" si="22"/>
        <v>0.73538275939962139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1.23E-2</v>
      </c>
      <c r="E86" s="34">
        <v>2.3E-2</v>
      </c>
      <c r="F86" s="34">
        <v>0</v>
      </c>
      <c r="G86" s="34">
        <v>3.5999999999999997E-2</v>
      </c>
      <c r="H86" s="34">
        <v>8.6099999999999996E-2</v>
      </c>
      <c r="I86" s="34">
        <v>8.1900000000000001E-2</v>
      </c>
      <c r="J86" s="34">
        <v>5.1799999999999999E-2</v>
      </c>
      <c r="K86" s="34">
        <v>0</v>
      </c>
      <c r="L86" s="34">
        <v>7.9500000000000001E-2</v>
      </c>
      <c r="M86" s="39"/>
      <c r="N86" s="89">
        <f t="shared" si="22"/>
        <v>3.4986103873211369E-2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0.44459999999999994</v>
      </c>
      <c r="E87" s="354">
        <f t="shared" ref="E87:L87" si="34">SUM(E88:E91)</f>
        <v>0.86250000000000004</v>
      </c>
      <c r="F87" s="354">
        <f t="shared" si="34"/>
        <v>0</v>
      </c>
      <c r="G87" s="354">
        <f t="shared" si="34"/>
        <v>1.2831000000000001</v>
      </c>
      <c r="H87" s="354">
        <f t="shared" si="34"/>
        <v>2.1004999999999998</v>
      </c>
      <c r="I87" s="354">
        <f t="shared" si="34"/>
        <v>1.9026000000000001</v>
      </c>
      <c r="J87" s="354">
        <f t="shared" si="34"/>
        <v>2.0179999999999998</v>
      </c>
      <c r="K87" s="354"/>
      <c r="L87" s="354">
        <f t="shared" si="34"/>
        <v>3.2973000000000003</v>
      </c>
      <c r="M87" s="354"/>
      <c r="N87" s="352">
        <f t="shared" si="22"/>
        <v>1.252679339330721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0.22489999999999999</v>
      </c>
      <c r="E88" s="34">
        <v>0.43630000000000002</v>
      </c>
      <c r="F88" s="34">
        <v>0</v>
      </c>
      <c r="G88" s="34">
        <v>0.64900000000000002</v>
      </c>
      <c r="H88" s="34">
        <v>1.0625</v>
      </c>
      <c r="I88" s="34">
        <v>0.96240000000000003</v>
      </c>
      <c r="J88" s="34">
        <v>1.0206999999999999</v>
      </c>
      <c r="K88" s="34">
        <v>0</v>
      </c>
      <c r="L88" s="34">
        <v>1.6678999999999999</v>
      </c>
      <c r="M88" s="39"/>
      <c r="N88" s="89">
        <f t="shared" si="22"/>
        <v>0.63363840900787149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0.1152</v>
      </c>
      <c r="E89" s="34">
        <v>0.2235</v>
      </c>
      <c r="F89" s="34">
        <v>0</v>
      </c>
      <c r="G89" s="34">
        <v>0.33250000000000002</v>
      </c>
      <c r="H89" s="34">
        <v>0.5444</v>
      </c>
      <c r="I89" s="34">
        <v>0.49309999999999998</v>
      </c>
      <c r="J89" s="34">
        <v>0.52300000000000002</v>
      </c>
      <c r="K89" s="34">
        <v>0</v>
      </c>
      <c r="L89" s="34">
        <v>0.85450000000000004</v>
      </c>
      <c r="M89" s="39"/>
      <c r="N89" s="89">
        <f t="shared" si="22"/>
        <v>0.32462796125980486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6.9099999999999995E-2</v>
      </c>
      <c r="E90" s="34">
        <v>0.13400000000000001</v>
      </c>
      <c r="F90" s="34">
        <v>0</v>
      </c>
      <c r="G90" s="34">
        <v>0.19939999999999999</v>
      </c>
      <c r="H90" s="34">
        <v>0.32640000000000002</v>
      </c>
      <c r="I90" s="34">
        <v>0.29559999999999997</v>
      </c>
      <c r="J90" s="34">
        <v>0.31359999999999999</v>
      </c>
      <c r="K90" s="34">
        <v>0</v>
      </c>
      <c r="L90" s="34">
        <v>0.51239999999999997</v>
      </c>
      <c r="M90" s="39"/>
      <c r="N90" s="89">
        <f t="shared" si="22"/>
        <v>0.19465833260806367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3.5400000000000001E-2</v>
      </c>
      <c r="E91" s="34">
        <v>6.8699999999999997E-2</v>
      </c>
      <c r="F91" s="34">
        <v>0</v>
      </c>
      <c r="G91" s="34">
        <v>0.1022</v>
      </c>
      <c r="H91" s="34">
        <v>0.16719999999999999</v>
      </c>
      <c r="I91" s="34">
        <v>0.1515</v>
      </c>
      <c r="J91" s="34">
        <v>0.16070000000000001</v>
      </c>
      <c r="K91" s="34">
        <v>0</v>
      </c>
      <c r="L91" s="34">
        <v>0.26250000000000001</v>
      </c>
      <c r="M91" s="39"/>
      <c r="N91" s="89">
        <f t="shared" si="22"/>
        <v>9.9754636454981033E-2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0.63400839625248129</v>
      </c>
      <c r="E92" s="354">
        <f t="shared" si="35"/>
        <v>0.80731217435270419</v>
      </c>
      <c r="F92" s="354">
        <f t="shared" si="35"/>
        <v>0</v>
      </c>
      <c r="G92" s="354">
        <f t="shared" si="35"/>
        <v>0.8865366832967041</v>
      </c>
      <c r="H92" s="354">
        <f t="shared" si="35"/>
        <v>1.0741541572967042</v>
      </c>
      <c r="I92" s="354">
        <f t="shared" si="35"/>
        <v>1.2546021388095214</v>
      </c>
      <c r="J92" s="354">
        <f t="shared" si="35"/>
        <v>1.1210752841927041</v>
      </c>
      <c r="K92" s="354"/>
      <c r="L92" s="354">
        <f>SUM(L95,L97)</f>
        <v>1.5122050178567046</v>
      </c>
      <c r="M92" s="354"/>
      <c r="N92" s="352">
        <f t="shared" si="22"/>
        <v>0.90076509211711397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-0.65629999999999999</v>
      </c>
      <c r="F93" s="507">
        <v>0</v>
      </c>
      <c r="G93" s="507">
        <v>-1.7011000000000001</v>
      </c>
      <c r="H93" s="507">
        <v>-2.6086</v>
      </c>
      <c r="I93" s="507">
        <v>0</v>
      </c>
      <c r="J93" s="507">
        <v>-1.8461000000000001</v>
      </c>
      <c r="K93" s="507">
        <v>0</v>
      </c>
      <c r="L93" s="507">
        <v>-0.62880000000000003</v>
      </c>
      <c r="M93" s="268"/>
      <c r="N93" s="357">
        <f t="shared" si="22"/>
        <v>-0.84872435597016571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7.4529599408999996</v>
      </c>
      <c r="E94" s="360">
        <f t="shared" si="36"/>
        <v>9.4901981280000012</v>
      </c>
      <c r="F94" s="360">
        <f t="shared" si="36"/>
        <v>0</v>
      </c>
      <c r="G94" s="360">
        <f t="shared" si="36"/>
        <v>10.421506128000001</v>
      </c>
      <c r="H94" s="360">
        <f t="shared" si="36"/>
        <v>12.627006128000001</v>
      </c>
      <c r="I94" s="360">
        <f t="shared" si="36"/>
        <v>14.748226581199999</v>
      </c>
      <c r="J94" s="360">
        <f t="shared" si="36"/>
        <v>13.178578128</v>
      </c>
      <c r="K94" s="360">
        <f t="shared" si="36"/>
        <v>0</v>
      </c>
      <c r="L94" s="360">
        <f t="shared" si="36"/>
        <v>17.776426128000004</v>
      </c>
      <c r="M94" s="361"/>
      <c r="N94" s="455">
        <f t="shared" si="22"/>
        <v>10.588765365555954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0.15526751444876971</v>
      </c>
      <c r="E95" s="354">
        <f t="shared" si="37"/>
        <v>0.19770929760062403</v>
      </c>
      <c r="F95" s="354">
        <f t="shared" si="37"/>
        <v>0</v>
      </c>
      <c r="G95" s="354">
        <f t="shared" si="37"/>
        <v>0.21711123716462402</v>
      </c>
      <c r="H95" s="354">
        <f t="shared" si="37"/>
        <v>0.26305841866462404</v>
      </c>
      <c r="I95" s="354">
        <f t="shared" si="37"/>
        <v>0.30724980436613958</v>
      </c>
      <c r="J95" s="354">
        <f t="shared" si="37"/>
        <v>0.274549318140624</v>
      </c>
      <c r="K95" s="354"/>
      <c r="L95" s="354">
        <f>SUM(L96:L96)</f>
        <v>0.37033628552462411</v>
      </c>
      <c r="M95" s="354"/>
      <c r="N95" s="352">
        <f t="shared" si="22"/>
        <v>0.22059574886062716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0.15526751444876971</v>
      </c>
      <c r="E96" s="246">
        <f t="shared" si="38"/>
        <v>0.19770929760062403</v>
      </c>
      <c r="F96" s="246">
        <f t="shared" si="38"/>
        <v>0</v>
      </c>
      <c r="G96" s="246">
        <f t="shared" si="38"/>
        <v>0.21711123716462402</v>
      </c>
      <c r="H96" s="246">
        <f t="shared" si="38"/>
        <v>0.26305841866462404</v>
      </c>
      <c r="I96" s="246">
        <f t="shared" si="38"/>
        <v>0.30724980436613958</v>
      </c>
      <c r="J96" s="246">
        <f t="shared" si="38"/>
        <v>0.274549318140624</v>
      </c>
      <c r="K96" s="34"/>
      <c r="L96" s="246">
        <f t="shared" si="38"/>
        <v>0.37033628552462411</v>
      </c>
      <c r="M96" s="39"/>
      <c r="N96" s="246">
        <f t="shared" si="22"/>
        <v>0.22059574886062716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0.47874088180371155</v>
      </c>
      <c r="E97" s="354">
        <f t="shared" si="39"/>
        <v>0.60960287675208014</v>
      </c>
      <c r="F97" s="354">
        <f t="shared" si="39"/>
        <v>0</v>
      </c>
      <c r="G97" s="354">
        <f t="shared" si="39"/>
        <v>0.6694254461320801</v>
      </c>
      <c r="H97" s="354">
        <f t="shared" si="39"/>
        <v>0.81109573863208007</v>
      </c>
      <c r="I97" s="354">
        <f t="shared" si="39"/>
        <v>0.94735233444338196</v>
      </c>
      <c r="J97" s="354">
        <f t="shared" si="39"/>
        <v>0.84652596605208008</v>
      </c>
      <c r="K97" s="354"/>
      <c r="L97" s="354">
        <f t="shared" si="39"/>
        <v>1.1418687323320804</v>
      </c>
      <c r="M97" s="354"/>
      <c r="N97" s="352">
        <f t="shared" si="22"/>
        <v>0.6801693432564867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0.15526751444876971</v>
      </c>
      <c r="E98" s="39">
        <f t="shared" si="40"/>
        <v>0.19770929760062403</v>
      </c>
      <c r="F98" s="39">
        <f t="shared" si="40"/>
        <v>0</v>
      </c>
      <c r="G98" s="39">
        <f t="shared" si="40"/>
        <v>0.21711123716462402</v>
      </c>
      <c r="H98" s="39">
        <f t="shared" si="40"/>
        <v>0.26305841866462404</v>
      </c>
      <c r="I98" s="39">
        <f t="shared" si="40"/>
        <v>0.30724980436613958</v>
      </c>
      <c r="J98" s="39">
        <f t="shared" si="40"/>
        <v>0.274549318140624</v>
      </c>
      <c r="K98" s="39"/>
      <c r="L98" s="39">
        <f t="shared" si="40"/>
        <v>0.37033628552462411</v>
      </c>
      <c r="M98" s="39"/>
      <c r="N98" s="246">
        <f t="shared" si="22"/>
        <v>0.22059574886062716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0.32347336735494181</v>
      </c>
      <c r="E99" s="246">
        <f t="shared" si="41"/>
        <v>0.41189357915145608</v>
      </c>
      <c r="F99" s="246">
        <f t="shared" si="41"/>
        <v>0</v>
      </c>
      <c r="G99" s="246">
        <f t="shared" si="41"/>
        <v>0.45231420896745606</v>
      </c>
      <c r="H99" s="246">
        <f t="shared" si="41"/>
        <v>0.54803731996745608</v>
      </c>
      <c r="I99" s="246">
        <f t="shared" si="41"/>
        <v>0.64010253007724238</v>
      </c>
      <c r="J99" s="246">
        <f t="shared" si="41"/>
        <v>0.57197664791145608</v>
      </c>
      <c r="K99" s="34"/>
      <c r="L99" s="246">
        <f t="shared" si="41"/>
        <v>0.77153244680745625</v>
      </c>
      <c r="M99" s="39"/>
      <c r="N99" s="246">
        <f t="shared" si="22"/>
        <v>0.45957359439585949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3.8699999999999998E-2</v>
      </c>
      <c r="E100" s="509">
        <v>3.8699999999999998E-2</v>
      </c>
      <c r="F100" s="509">
        <v>0</v>
      </c>
      <c r="G100" s="509">
        <v>3.8699999999999998E-2</v>
      </c>
      <c r="H100" s="509">
        <v>3.8699999999999998E-2</v>
      </c>
      <c r="I100" s="509">
        <v>3.8699999999999998E-2</v>
      </c>
      <c r="J100" s="509">
        <v>3.8699999999999998E-2</v>
      </c>
      <c r="K100" s="509">
        <v>0</v>
      </c>
      <c r="L100" s="509">
        <v>3.8699999999999998E-2</v>
      </c>
      <c r="M100" s="367"/>
      <c r="N100" s="368">
        <f t="shared" si="22"/>
        <v>3.8699999999999998E-2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8.1256683371524812</v>
      </c>
      <c r="E101" s="340">
        <f t="shared" ref="E101:L101" si="42">SUM(E92,E94,E100)</f>
        <v>10.336210302352706</v>
      </c>
      <c r="F101" s="340">
        <f t="shared" si="42"/>
        <v>0</v>
      </c>
      <c r="G101" s="340">
        <f t="shared" si="42"/>
        <v>11.346742811296705</v>
      </c>
      <c r="H101" s="340">
        <f t="shared" si="42"/>
        <v>13.739860285296706</v>
      </c>
      <c r="I101" s="340">
        <f t="shared" si="42"/>
        <v>16.04152872000952</v>
      </c>
      <c r="J101" s="340">
        <f t="shared" si="42"/>
        <v>14.338353412192705</v>
      </c>
      <c r="K101" s="340">
        <f t="shared" si="42"/>
        <v>0</v>
      </c>
      <c r="L101" s="340">
        <f t="shared" si="42"/>
        <v>19.327331145856707</v>
      </c>
      <c r="M101" s="356"/>
      <c r="N101" s="467">
        <f t="shared" si="22"/>
        <v>11.528230457673065</v>
      </c>
      <c r="O101" s="335" t="s">
        <v>450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0.31601187765388972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29</v>
      </c>
      <c r="E107" s="1">
        <v>120</v>
      </c>
      <c r="F107" s="1">
        <v>2</v>
      </c>
      <c r="G107" s="1">
        <v>64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354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254345.58</v>
      </c>
      <c r="E109" s="505">
        <v>684435.52</v>
      </c>
      <c r="F109" s="505">
        <v>7536.05</v>
      </c>
      <c r="G109" s="505">
        <v>321738.53999999998</v>
      </c>
      <c r="H109" s="504">
        <v>0</v>
      </c>
      <c r="I109" s="503">
        <v>31723.24</v>
      </c>
      <c r="J109" s="505">
        <v>410410.6</v>
      </c>
      <c r="K109" s="505">
        <v>88387.21</v>
      </c>
      <c r="L109" s="505">
        <v>199387.44</v>
      </c>
      <c r="M109" s="342"/>
      <c r="N109" s="344">
        <f>SUM(C109:L109)</f>
        <v>1997964.1799999997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2.3870040000000001</v>
      </c>
      <c r="E111" s="354">
        <f t="shared" si="43"/>
        <v>2.8771080000000002</v>
      </c>
      <c r="F111" s="354">
        <f t="shared" si="43"/>
        <v>4.1662520000000001</v>
      </c>
      <c r="G111" s="354">
        <f t="shared" si="43"/>
        <v>4.2011200000000004</v>
      </c>
      <c r="H111" s="354"/>
      <c r="I111" s="354">
        <f t="shared" si="43"/>
        <v>4.9044140000000001</v>
      </c>
      <c r="J111" s="354">
        <f>SUM(J112:J117)</f>
        <v>5.8705999999999996</v>
      </c>
      <c r="K111" s="354">
        <f t="shared" si="43"/>
        <v>6.4077160000000006</v>
      </c>
      <c r="L111" s="354">
        <f t="shared" si="43"/>
        <v>7.7637079999999994</v>
      </c>
      <c r="M111" s="351"/>
      <c r="N111" s="352">
        <f>(C111*$C$109+D111*$D$109+E111*$E$109+F111*$F$109+G111*$G$109+H111*$H$109+I111*$I$109+J111*$J$109+K111*$K$109+L111*$L$109)/$N$109</f>
        <v>4.3237334209610907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1.7576000000000001</v>
      </c>
      <c r="E112" s="34">
        <v>2.0251999999999999</v>
      </c>
      <c r="F112" s="34">
        <v>2.8938000000000001</v>
      </c>
      <c r="G112" s="34">
        <v>3.0430000000000001</v>
      </c>
      <c r="H112" s="34">
        <v>0</v>
      </c>
      <c r="I112" s="34">
        <v>2.3769</v>
      </c>
      <c r="J112" s="34">
        <v>4.2374999999999998</v>
      </c>
      <c r="K112" s="34">
        <v>4.6504000000000003</v>
      </c>
      <c r="L112" s="34">
        <v>5.1802000000000001</v>
      </c>
      <c r="M112" s="34"/>
      <c r="N112" s="89">
        <f t="shared" ref="N112:N149" si="44">(C112*$C$109+D112*$D$109+E112*$E$109+F112*$F$109+G112*$G$109+H112*$H$109+I112*$I$109+J112*$J$109+K112*$K$109+L112*$L$109)/$N$109</f>
        <v>3.0493216299553483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7.0304000000000005E-2</v>
      </c>
      <c r="E113" s="39">
        <f t="shared" si="45"/>
        <v>8.1007999999999997E-2</v>
      </c>
      <c r="F113" s="39">
        <f t="shared" si="45"/>
        <v>0.11575200000000001</v>
      </c>
      <c r="G113" s="39">
        <f t="shared" si="45"/>
        <v>0.12172000000000001</v>
      </c>
      <c r="H113" s="39"/>
      <c r="I113" s="39">
        <f>I112*0.06</f>
        <v>0.14261399999999999</v>
      </c>
      <c r="J113" s="39">
        <f t="shared" si="45"/>
        <v>0.16949999999999998</v>
      </c>
      <c r="K113" s="39">
        <f t="shared" si="45"/>
        <v>0.18601600000000001</v>
      </c>
      <c r="L113" s="39">
        <f t="shared" si="45"/>
        <v>0.207208</v>
      </c>
      <c r="M113" s="34"/>
      <c r="N113" s="89">
        <f t="shared" si="44"/>
        <v>0.12272766320621425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8.7900000000000006E-2</v>
      </c>
      <c r="E114" s="34">
        <v>7.3400000000000007E-2</v>
      </c>
      <c r="F114" s="34">
        <v>0</v>
      </c>
      <c r="G114" s="34">
        <v>3.7100000000000001E-2</v>
      </c>
      <c r="H114" s="34">
        <v>0</v>
      </c>
      <c r="I114" s="34">
        <v>0.1188</v>
      </c>
      <c r="J114" s="34">
        <v>9.5399999999999999E-2</v>
      </c>
      <c r="K114" s="34">
        <v>0.23250000000000001</v>
      </c>
      <c r="L114" s="34">
        <v>0.12</v>
      </c>
      <c r="M114" s="34"/>
      <c r="N114" s="89">
        <f t="shared" si="44"/>
        <v>8.6052320898465789E-2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0.32900000000000001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0.31643874456498017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0.26150000000000001</v>
      </c>
      <c r="E116" s="34">
        <v>0.42470000000000002</v>
      </c>
      <c r="F116" s="34">
        <v>0.82769999999999999</v>
      </c>
      <c r="G116" s="34">
        <v>0.68130000000000002</v>
      </c>
      <c r="H116" s="34">
        <v>0</v>
      </c>
      <c r="I116" s="34">
        <v>1.5161</v>
      </c>
      <c r="J116" s="34">
        <v>0.99050000000000005</v>
      </c>
      <c r="K116" s="34">
        <v>0.96109999999999995</v>
      </c>
      <c r="L116" s="34">
        <v>1.8104</v>
      </c>
      <c r="M116" s="34"/>
      <c r="N116" s="89">
        <f t="shared" si="44"/>
        <v>0.74233386044588667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6.8592018901960511E-3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3.8931003928000001</v>
      </c>
      <c r="E118" s="354">
        <f t="shared" si="46"/>
        <v>5.4319109180000007</v>
      </c>
      <c r="F118" s="354">
        <f t="shared" si="46"/>
        <v>5.4319109180000007</v>
      </c>
      <c r="G118" s="354">
        <f t="shared" si="46"/>
        <v>5.4319109180000007</v>
      </c>
      <c r="H118" s="354"/>
      <c r="I118" s="354">
        <f>SUM(I119:I121,I125:I126)</f>
        <v>5.9319086609000005</v>
      </c>
      <c r="J118" s="354">
        <f>SUM(J119:J121,J125:J126)</f>
        <v>5.4319109180000007</v>
      </c>
      <c r="K118" s="354">
        <f>SUM(K119:K121,K125:K126)</f>
        <v>5.4319109180000007</v>
      </c>
      <c r="L118" s="354">
        <f>SUM(L119:L121,L125:L126)</f>
        <v>5.4319109180000007</v>
      </c>
      <c r="M118" s="351"/>
      <c r="N118" s="352">
        <f t="shared" si="44"/>
        <v>5.2439555427716904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2.1496</v>
      </c>
      <c r="E119" s="34">
        <v>2.9260000000000002</v>
      </c>
      <c r="F119" s="34">
        <v>2.9260000000000002</v>
      </c>
      <c r="G119" s="34">
        <v>2.9260000000000002</v>
      </c>
      <c r="H119" s="34">
        <v>0</v>
      </c>
      <c r="I119" s="34">
        <v>3.2012999999999998</v>
      </c>
      <c r="J119" s="34">
        <v>2.9260000000000002</v>
      </c>
      <c r="K119" s="34">
        <v>2.9260000000000002</v>
      </c>
      <c r="L119" s="34">
        <v>2.9260000000000002</v>
      </c>
      <c r="M119" s="39"/>
      <c r="N119" s="89">
        <f t="shared" si="44"/>
        <v>2.8315335915281525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0.91120039279999998</v>
      </c>
      <c r="E120" s="39">
        <f t="shared" ref="E120:L120" si="47">E119*0.423893</f>
        <v>1.240310918</v>
      </c>
      <c r="F120" s="39">
        <f t="shared" si="47"/>
        <v>1.240310918</v>
      </c>
      <c r="G120" s="39">
        <f t="shared" si="47"/>
        <v>1.240310918</v>
      </c>
      <c r="H120" s="39"/>
      <c r="I120" s="39">
        <f t="shared" si="47"/>
        <v>1.3570086609000001</v>
      </c>
      <c r="J120" s="39">
        <f t="shared" si="47"/>
        <v>1.240310918</v>
      </c>
      <c r="K120" s="39">
        <f t="shared" si="47"/>
        <v>1.240310918</v>
      </c>
      <c r="L120" s="39">
        <f t="shared" si="47"/>
        <v>1.240310918</v>
      </c>
      <c r="M120" s="39"/>
      <c r="N120" s="89">
        <f t="shared" si="44"/>
        <v>1.2002672687136435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0.57530000000000003</v>
      </c>
      <c r="E121" s="43">
        <f t="shared" si="48"/>
        <v>0.90700000000000003</v>
      </c>
      <c r="F121" s="43">
        <f t="shared" si="48"/>
        <v>0.90700000000000003</v>
      </c>
      <c r="G121" s="43">
        <f t="shared" si="48"/>
        <v>0.90700000000000003</v>
      </c>
      <c r="H121" s="43"/>
      <c r="I121" s="43">
        <f>SUM(I122:I124)</f>
        <v>0.98209999999999997</v>
      </c>
      <c r="J121" s="43">
        <f t="shared" ref="J121:L121" si="50">SUM(J122:J124)</f>
        <v>0.90700000000000003</v>
      </c>
      <c r="K121" s="43">
        <f t="shared" si="50"/>
        <v>0.90700000000000003</v>
      </c>
      <c r="L121" s="43">
        <f t="shared" si="50"/>
        <v>0.90700000000000003</v>
      </c>
      <c r="M121" s="43"/>
      <c r="N121" s="75">
        <f t="shared" si="44"/>
        <v>0.86596622452861005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0.51390000000000002</v>
      </c>
      <c r="E122" s="34">
        <v>0.81020000000000003</v>
      </c>
      <c r="F122" s="34">
        <v>0.81020000000000003</v>
      </c>
      <c r="G122" s="34">
        <v>0.81020000000000003</v>
      </c>
      <c r="H122" s="34">
        <v>0</v>
      </c>
      <c r="I122" s="34">
        <v>0.88129999999999997</v>
      </c>
      <c r="J122" s="34">
        <v>0.81020000000000003</v>
      </c>
      <c r="K122" s="34">
        <v>0.81020000000000003</v>
      </c>
      <c r="L122" s="34">
        <v>0.81020000000000003</v>
      </c>
      <c r="M122" s="39"/>
      <c r="N122" s="89">
        <f t="shared" si="44"/>
        <v>0.77360921738146482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5.45E-2</v>
      </c>
      <c r="E123" s="34">
        <v>8.5900000000000004E-2</v>
      </c>
      <c r="F123" s="34">
        <v>8.5900000000000004E-2</v>
      </c>
      <c r="G123" s="34">
        <v>8.5900000000000004E-2</v>
      </c>
      <c r="H123" s="34">
        <v>0</v>
      </c>
      <c r="I123" s="34">
        <v>8.9399999999999993E-2</v>
      </c>
      <c r="J123" s="34">
        <v>8.5900000000000004E-2</v>
      </c>
      <c r="K123" s="34">
        <v>8.5900000000000004E-2</v>
      </c>
      <c r="L123" s="34">
        <v>8.5900000000000004E-2</v>
      </c>
      <c r="M123" s="39"/>
      <c r="N123" s="89">
        <f t="shared" si="44"/>
        <v>8.1958277745499949E-2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6.8999999999999999E-3</v>
      </c>
      <c r="E124" s="34">
        <v>1.09E-2</v>
      </c>
      <c r="F124" s="34">
        <v>1.09E-2</v>
      </c>
      <c r="G124" s="34">
        <v>1.09E-2</v>
      </c>
      <c r="H124" s="34">
        <v>0</v>
      </c>
      <c r="I124" s="34">
        <v>1.14E-2</v>
      </c>
      <c r="J124" s="34">
        <v>1.09E-2</v>
      </c>
      <c r="K124" s="34">
        <v>1.09E-2</v>
      </c>
      <c r="L124" s="34">
        <v>1.09E-2</v>
      </c>
      <c r="M124" s="39"/>
      <c r="N124" s="89">
        <f t="shared" si="44"/>
        <v>1.0398729401645232E-2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0.19259999999999999</v>
      </c>
      <c r="E125" s="34">
        <v>0.27089999999999997</v>
      </c>
      <c r="F125" s="34">
        <v>0.27089999999999997</v>
      </c>
      <c r="G125" s="34">
        <v>0.27089999999999997</v>
      </c>
      <c r="H125" s="34">
        <v>0</v>
      </c>
      <c r="I125" s="34">
        <v>0.29559999999999997</v>
      </c>
      <c r="J125" s="34">
        <v>0.27089999999999997</v>
      </c>
      <c r="K125" s="34">
        <v>0.27089999999999997</v>
      </c>
      <c r="L125" s="34">
        <v>0.27089999999999997</v>
      </c>
      <c r="M125" s="39"/>
      <c r="N125" s="89">
        <f t="shared" si="44"/>
        <v>0.26132440546356539</v>
      </c>
    </row>
    <row r="126" spans="1:14" x14ac:dyDescent="0.3">
      <c r="A126" s="595"/>
      <c r="B126" t="s">
        <v>117</v>
      </c>
      <c r="C126" s="34">
        <v>0</v>
      </c>
      <c r="D126" s="34">
        <v>6.4399999999999999E-2</v>
      </c>
      <c r="E126" s="34">
        <v>8.77E-2</v>
      </c>
      <c r="F126" s="34">
        <v>8.77E-2</v>
      </c>
      <c r="G126" s="34">
        <v>8.77E-2</v>
      </c>
      <c r="H126" s="34">
        <v>0</v>
      </c>
      <c r="I126" s="34">
        <v>9.5899999999999999E-2</v>
      </c>
      <c r="J126" s="34">
        <v>8.77E-2</v>
      </c>
      <c r="K126" s="34">
        <v>8.77E-2</v>
      </c>
      <c r="L126" s="34">
        <v>8.77E-2</v>
      </c>
      <c r="M126" s="39"/>
      <c r="N126" s="89">
        <f t="shared" si="44"/>
        <v>8.4864052537718671E-2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0.4506</v>
      </c>
      <c r="E127" s="354">
        <f t="shared" ref="E127:G127" si="51">SUM(E128:E130)</f>
        <v>0.53800000000000003</v>
      </c>
      <c r="F127" s="354">
        <f t="shared" si="51"/>
        <v>0.53800000000000003</v>
      </c>
      <c r="G127" s="354">
        <f t="shared" si="51"/>
        <v>0.53800000000000003</v>
      </c>
      <c r="H127" s="354"/>
      <c r="I127" s="354">
        <f>SUM(I128:I130)</f>
        <v>1.1998</v>
      </c>
      <c r="J127" s="354">
        <f t="shared" ref="J127:L127" si="52">SUM(J128:J130)</f>
        <v>0.53800000000000003</v>
      </c>
      <c r="K127" s="354">
        <f t="shared" si="52"/>
        <v>0.53800000000000003</v>
      </c>
      <c r="L127" s="354">
        <f t="shared" si="52"/>
        <v>0.53800000000000003</v>
      </c>
      <c r="M127" s="354"/>
      <c r="N127" s="352">
        <f t="shared" si="44"/>
        <v>0.53738168888493298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0.22109999999999999</v>
      </c>
      <c r="E128" s="34">
        <v>0.3085</v>
      </c>
      <c r="F128" s="34">
        <v>0.3085</v>
      </c>
      <c r="G128" s="34">
        <v>0.3085</v>
      </c>
      <c r="H128" s="34">
        <v>0</v>
      </c>
      <c r="I128" s="34">
        <v>0.33679999999999999</v>
      </c>
      <c r="J128" s="34">
        <v>0.3085</v>
      </c>
      <c r="K128" s="34">
        <v>0.3085</v>
      </c>
      <c r="L128" s="34">
        <v>0.3085</v>
      </c>
      <c r="M128" s="39"/>
      <c r="N128" s="89">
        <f t="shared" si="44"/>
        <v>0.29782311389086069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0.22950000000000001</v>
      </c>
      <c r="E129" s="34">
        <v>0.22950000000000001</v>
      </c>
      <c r="F129" s="34">
        <v>0.22950000000000001</v>
      </c>
      <c r="G129" s="34">
        <v>0.22950000000000001</v>
      </c>
      <c r="H129" s="34">
        <v>0</v>
      </c>
      <c r="I129" s="34">
        <v>0.22950000000000001</v>
      </c>
      <c r="J129" s="34">
        <v>0.22950000000000001</v>
      </c>
      <c r="K129" s="34">
        <v>0.22950000000000001</v>
      </c>
      <c r="L129" s="34">
        <v>0.22950000000000001</v>
      </c>
      <c r="M129" s="39"/>
      <c r="N129" s="89">
        <f t="shared" si="44"/>
        <v>0.22950000000000004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1.0058574994072218E-2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1.0058574994072218E-2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0.31429999999999997</v>
      </c>
      <c r="E132" s="354">
        <f t="shared" ref="E132:L132" si="53">SUM(E133:E134)</f>
        <v>0.51270000000000004</v>
      </c>
      <c r="F132" s="354">
        <f t="shared" si="53"/>
        <v>0.90029999999999999</v>
      </c>
      <c r="G132" s="354">
        <f t="shared" si="53"/>
        <v>0.91109999999999991</v>
      </c>
      <c r="H132" s="354"/>
      <c r="I132" s="354">
        <f t="shared" si="53"/>
        <v>1.6795</v>
      </c>
      <c r="J132" s="354">
        <f t="shared" si="53"/>
        <v>1.0789</v>
      </c>
      <c r="K132" s="354">
        <f t="shared" si="53"/>
        <v>1.0471000000000001</v>
      </c>
      <c r="L132" s="354">
        <f t="shared" si="53"/>
        <v>2.0815999999999999</v>
      </c>
      <c r="M132" s="354"/>
      <c r="N132" s="352">
        <f t="shared" si="44"/>
        <v>0.86810260888761281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0.29699999999999999</v>
      </c>
      <c r="E133" s="34">
        <v>0.48470000000000002</v>
      </c>
      <c r="F133" s="34">
        <v>0.85099999999999998</v>
      </c>
      <c r="G133" s="34">
        <v>0.86129999999999995</v>
      </c>
      <c r="H133" s="34">
        <v>0</v>
      </c>
      <c r="I133" s="34">
        <v>1.5794999999999999</v>
      </c>
      <c r="J133" s="34">
        <v>1.0199</v>
      </c>
      <c r="K133" s="34">
        <v>0.98960000000000004</v>
      </c>
      <c r="L133" s="34">
        <v>1.9677</v>
      </c>
      <c r="M133" s="39"/>
      <c r="N133" s="89">
        <f t="shared" si="44"/>
        <v>0.82048537731041804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1.7299999999999999E-2</v>
      </c>
      <c r="E134" s="34">
        <v>2.8000000000000001E-2</v>
      </c>
      <c r="F134" s="34">
        <v>4.9299999999999997E-2</v>
      </c>
      <c r="G134" s="34">
        <v>4.9799999999999997E-2</v>
      </c>
      <c r="H134" s="34">
        <v>0</v>
      </c>
      <c r="I134" s="34">
        <v>0.1</v>
      </c>
      <c r="J134" s="34">
        <v>5.8999999999999997E-2</v>
      </c>
      <c r="K134" s="34">
        <v>5.7500000000000002E-2</v>
      </c>
      <c r="L134" s="34">
        <v>0.1139</v>
      </c>
      <c r="M134" s="39"/>
      <c r="N134" s="89">
        <f t="shared" si="44"/>
        <v>4.7617231577194739E-2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0.50830000000000009</v>
      </c>
      <c r="E135" s="354">
        <f t="shared" ref="E135:L135" si="54">SUM(E136:E139)</f>
        <v>0.85660000000000003</v>
      </c>
      <c r="F135" s="354">
        <f t="shared" si="54"/>
        <v>1.2948</v>
      </c>
      <c r="G135" s="354">
        <f t="shared" si="54"/>
        <v>1.4457999999999998</v>
      </c>
      <c r="H135" s="354"/>
      <c r="I135" s="354">
        <f t="shared" si="54"/>
        <v>2.323</v>
      </c>
      <c r="J135" s="354">
        <f t="shared" si="54"/>
        <v>1.8340999999999998</v>
      </c>
      <c r="K135" s="354">
        <f>SUM(K136:K139)</f>
        <v>1.6754</v>
      </c>
      <c r="L135" s="354">
        <f t="shared" si="54"/>
        <v>3.8597000000000001</v>
      </c>
      <c r="M135" s="354"/>
      <c r="N135" s="352">
        <f t="shared" si="44"/>
        <v>1.4687877863756298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0.25700000000000001</v>
      </c>
      <c r="E136" s="34">
        <v>0.43319999999999997</v>
      </c>
      <c r="F136" s="34">
        <v>0.65480000000000005</v>
      </c>
      <c r="G136" s="34">
        <v>0.73109999999999997</v>
      </c>
      <c r="H136" s="34">
        <v>0</v>
      </c>
      <c r="I136" s="34">
        <v>1.1747000000000001</v>
      </c>
      <c r="J136" s="34">
        <v>0.92749999999999999</v>
      </c>
      <c r="K136" s="34">
        <v>0.84719999999999995</v>
      </c>
      <c r="L136" s="34">
        <v>1.9518</v>
      </c>
      <c r="M136" s="39"/>
      <c r="N136" s="89">
        <f t="shared" si="44"/>
        <v>0.74275060561396056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0.1318</v>
      </c>
      <c r="E137" s="34">
        <v>0.22209999999999999</v>
      </c>
      <c r="F137" s="34">
        <v>0.33579999999999999</v>
      </c>
      <c r="G137" s="34">
        <v>0.37490000000000001</v>
      </c>
      <c r="H137" s="34">
        <v>0</v>
      </c>
      <c r="I137" s="34">
        <v>0.60240000000000005</v>
      </c>
      <c r="J137" s="34">
        <v>0.47560000000000002</v>
      </c>
      <c r="K137" s="34">
        <v>0.43440000000000001</v>
      </c>
      <c r="L137" s="34">
        <v>1.0007999999999999</v>
      </c>
      <c r="M137" s="39"/>
      <c r="N137" s="89">
        <f t="shared" si="44"/>
        <v>0.38085266162479453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7.9000000000000001E-2</v>
      </c>
      <c r="E138" s="34">
        <v>0.1331</v>
      </c>
      <c r="F138" s="34">
        <v>0.2011</v>
      </c>
      <c r="G138" s="34">
        <v>0.22459999999999999</v>
      </c>
      <c r="H138" s="34">
        <v>0</v>
      </c>
      <c r="I138" s="34">
        <v>0.3609</v>
      </c>
      <c r="J138" s="34">
        <v>0.28489999999999999</v>
      </c>
      <c r="K138" s="34">
        <v>0.26029999999999998</v>
      </c>
      <c r="L138" s="34">
        <v>0.59960000000000002</v>
      </c>
      <c r="M138" s="39"/>
      <c r="N138" s="89">
        <f t="shared" si="44"/>
        <v>0.22818449193318377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4.0500000000000001E-2</v>
      </c>
      <c r="E139" s="34">
        <v>6.8199999999999997E-2</v>
      </c>
      <c r="F139" s="34">
        <v>0.1031</v>
      </c>
      <c r="G139" s="34">
        <v>0.1152</v>
      </c>
      <c r="H139" s="34">
        <v>0</v>
      </c>
      <c r="I139" s="34">
        <v>0.185</v>
      </c>
      <c r="J139" s="34">
        <v>0.14610000000000001</v>
      </c>
      <c r="K139" s="34">
        <v>0.13350000000000001</v>
      </c>
      <c r="L139" s="34">
        <v>0.3075</v>
      </c>
      <c r="M139" s="39"/>
      <c r="N139" s="89">
        <f t="shared" si="44"/>
        <v>0.11700002720369093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0.64254449808671044</v>
      </c>
      <c r="E140" s="354">
        <f t="shared" si="55"/>
        <v>0.83480792051642405</v>
      </c>
      <c r="F140" s="354">
        <f t="shared" si="55"/>
        <v>0.89233464510842408</v>
      </c>
      <c r="G140" s="354">
        <f t="shared" si="55"/>
        <v>0.93254356653242398</v>
      </c>
      <c r="H140" s="354"/>
      <c r="I140" s="354">
        <f t="shared" si="55"/>
        <v>1.3643735525174412</v>
      </c>
      <c r="J140" s="354">
        <f t="shared" si="55"/>
        <v>1.1453479739724242</v>
      </c>
      <c r="K140" s="354">
        <f t="shared" si="55"/>
        <v>1.2845375966604242</v>
      </c>
      <c r="L140" s="354">
        <f t="shared" si="55"/>
        <v>1.4491094689164243</v>
      </c>
      <c r="M140" s="354"/>
      <c r="N140" s="352">
        <f t="shared" si="44"/>
        <v>0.97968555710751093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-0.40289999999999998</v>
      </c>
      <c r="F141" s="507">
        <v>-1.8415999999999999</v>
      </c>
      <c r="G141" s="507">
        <v>-1.5656000000000001</v>
      </c>
      <c r="H141" s="507">
        <v>0</v>
      </c>
      <c r="I141" s="507">
        <v>0</v>
      </c>
      <c r="J141" s="507">
        <v>-1.2896000000000001</v>
      </c>
      <c r="K141" s="507">
        <v>0</v>
      </c>
      <c r="L141" s="507">
        <v>-2.6402000000000001</v>
      </c>
      <c r="M141" s="268"/>
      <c r="N141" s="357">
        <f t="shared" si="44"/>
        <v>-0.92546181071174183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7.5533043928000003</v>
      </c>
      <c r="E142" s="360">
        <f t="shared" si="56"/>
        <v>9.813418918</v>
      </c>
      <c r="F142" s="360">
        <f t="shared" si="56"/>
        <v>10.489662918000001</v>
      </c>
      <c r="G142" s="360">
        <f t="shared" si="56"/>
        <v>10.962330917999999</v>
      </c>
      <c r="H142" s="360">
        <f t="shared" si="56"/>
        <v>0</v>
      </c>
      <c r="I142" s="360">
        <f t="shared" si="56"/>
        <v>16.0386226609</v>
      </c>
      <c r="J142" s="360">
        <f t="shared" si="56"/>
        <v>13.463910918</v>
      </c>
      <c r="K142" s="360">
        <f t="shared" si="56"/>
        <v>15.100126918000001</v>
      </c>
      <c r="L142" s="360">
        <f t="shared" si="56"/>
        <v>17.034718918000003</v>
      </c>
      <c r="M142" s="361"/>
      <c r="N142" s="362">
        <f t="shared" si="44"/>
        <v>11.516499237169215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0.1573579904152024</v>
      </c>
      <c r="E143" s="354">
        <f t="shared" si="57"/>
        <v>0.204442956318694</v>
      </c>
      <c r="F143" s="354">
        <f t="shared" si="57"/>
        <v>0.21853114757069403</v>
      </c>
      <c r="G143" s="354">
        <f t="shared" si="57"/>
        <v>0.22837824001469401</v>
      </c>
      <c r="H143" s="354"/>
      <c r="I143" s="354">
        <f t="shared" si="57"/>
        <v>0.33413262589452969</v>
      </c>
      <c r="J143" s="354">
        <f t="shared" si="57"/>
        <v>0.28049365615469402</v>
      </c>
      <c r="K143" s="354">
        <f t="shared" si="57"/>
        <v>0.31458094408269405</v>
      </c>
      <c r="L143" s="354">
        <f t="shared" si="57"/>
        <v>0.35488429921869408</v>
      </c>
      <c r="M143" s="354"/>
      <c r="N143" s="352">
        <f t="shared" si="44"/>
        <v>0.23992322860794627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0.1573579904152024</v>
      </c>
      <c r="E144" s="246">
        <f t="shared" si="58"/>
        <v>0.204442956318694</v>
      </c>
      <c r="F144" s="246">
        <f t="shared" si="58"/>
        <v>0.21853114757069403</v>
      </c>
      <c r="G144" s="246">
        <f t="shared" si="58"/>
        <v>0.22837824001469401</v>
      </c>
      <c r="H144" s="34"/>
      <c r="I144" s="246">
        <f t="shared" si="58"/>
        <v>0.33413262589452969</v>
      </c>
      <c r="J144" s="246">
        <f t="shared" si="58"/>
        <v>0.28049365615469402</v>
      </c>
      <c r="K144" s="246">
        <f t="shared" si="58"/>
        <v>0.31458094408269405</v>
      </c>
      <c r="L144" s="246">
        <f t="shared" si="58"/>
        <v>0.35488429921869408</v>
      </c>
      <c r="M144" s="39"/>
      <c r="N144" s="246">
        <f t="shared" si="44"/>
        <v>0.23992322860794627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0.48518650767150806</v>
      </c>
      <c r="E145" s="354">
        <f t="shared" ref="E145:L145" si="59">SUM(E146,E147)</f>
        <v>0.63036496419773003</v>
      </c>
      <c r="F145" s="354">
        <f t="shared" si="59"/>
        <v>0.67380349753773006</v>
      </c>
      <c r="G145" s="354">
        <f t="shared" si="59"/>
        <v>0.70416532651773001</v>
      </c>
      <c r="H145" s="354"/>
      <c r="I145" s="354">
        <f t="shared" si="59"/>
        <v>1.0302409266229116</v>
      </c>
      <c r="J145" s="354">
        <f t="shared" si="59"/>
        <v>0.86485431781773003</v>
      </c>
      <c r="K145" s="354">
        <f t="shared" si="59"/>
        <v>0.96995665257773012</v>
      </c>
      <c r="L145" s="354">
        <f t="shared" si="59"/>
        <v>1.0942251696977303</v>
      </c>
      <c r="M145" s="354"/>
      <c r="N145" s="352">
        <f t="shared" si="44"/>
        <v>0.73976232849956458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0.1573579904152024</v>
      </c>
      <c r="E146" s="39">
        <f>E144</f>
        <v>0.204442956318694</v>
      </c>
      <c r="F146" s="39">
        <f t="shared" si="60"/>
        <v>0.21853114757069403</v>
      </c>
      <c r="G146" s="39">
        <f t="shared" si="60"/>
        <v>0.22837824001469401</v>
      </c>
      <c r="H146" s="39"/>
      <c r="I146" s="39">
        <f t="shared" si="60"/>
        <v>0.33413262589452969</v>
      </c>
      <c r="J146" s="39">
        <f t="shared" si="60"/>
        <v>0.28049365615469402</v>
      </c>
      <c r="K146" s="39">
        <f t="shared" si="60"/>
        <v>0.31458094408269405</v>
      </c>
      <c r="L146" s="39">
        <f t="shared" si="60"/>
        <v>0.35488429921869408</v>
      </c>
      <c r="M146" s="39"/>
      <c r="N146" s="39">
        <f t="shared" si="44"/>
        <v>0.23992322860794627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0.32782851725630563</v>
      </c>
      <c r="E147" s="246">
        <f t="shared" si="61"/>
        <v>0.42592200787903606</v>
      </c>
      <c r="F147" s="246">
        <f t="shared" si="61"/>
        <v>0.45527234996703603</v>
      </c>
      <c r="G147" s="246">
        <f t="shared" si="61"/>
        <v>0.47578708650303603</v>
      </c>
      <c r="H147" s="34"/>
      <c r="I147" s="246">
        <f t="shared" si="61"/>
        <v>0.69610830072838181</v>
      </c>
      <c r="J147" s="246">
        <f t="shared" si="61"/>
        <v>0.58436066166303602</v>
      </c>
      <c r="K147" s="246">
        <f t="shared" si="61"/>
        <v>0.65537570849503612</v>
      </c>
      <c r="L147" s="246">
        <f t="shared" si="61"/>
        <v>0.73934087047903618</v>
      </c>
      <c r="M147" s="39"/>
      <c r="N147" s="246">
        <f t="shared" si="44"/>
        <v>0.49983909989161834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4.0599999999999997E-2</v>
      </c>
      <c r="E148" s="509">
        <v>4.0599999999999997E-2</v>
      </c>
      <c r="F148" s="509">
        <v>4.0599999999999997E-2</v>
      </c>
      <c r="G148" s="509">
        <v>4.0599999999999997E-2</v>
      </c>
      <c r="H148" s="509">
        <v>0</v>
      </c>
      <c r="I148" s="509">
        <v>4.0599999999999997E-2</v>
      </c>
      <c r="J148" s="509">
        <v>4.0599999999999997E-2</v>
      </c>
      <c r="K148" s="509">
        <v>4.0599999999999997E-2</v>
      </c>
      <c r="L148" s="509">
        <v>4.0599999999999997E-2</v>
      </c>
      <c r="M148" s="367"/>
      <c r="N148" s="368">
        <f t="shared" si="44"/>
        <v>4.0600000000000004E-2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8.2364488908867095</v>
      </c>
      <c r="E149" s="340">
        <f t="shared" si="62"/>
        <v>10.688826838516423</v>
      </c>
      <c r="F149" s="340">
        <f t="shared" si="62"/>
        <v>11.422597563108424</v>
      </c>
      <c r="G149" s="340">
        <f t="shared" si="62"/>
        <v>11.935474484532422</v>
      </c>
      <c r="H149" s="340">
        <f t="shared" si="62"/>
        <v>0</v>
      </c>
      <c r="I149" s="340">
        <f t="shared" si="62"/>
        <v>17.443596213417443</v>
      </c>
      <c r="J149" s="340">
        <f t="shared" si="62"/>
        <v>14.649858891972423</v>
      </c>
      <c r="K149" s="340">
        <f t="shared" si="62"/>
        <v>16.425264514660427</v>
      </c>
      <c r="L149" s="340">
        <f t="shared" si="62"/>
        <v>18.52442838691643</v>
      </c>
      <c r="M149" s="369"/>
      <c r="N149" s="467">
        <f t="shared" si="44"/>
        <v>12.536784794276723</v>
      </c>
      <c r="O149" t="s">
        <v>451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0.34365837125898258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148</v>
      </c>
      <c r="F155" s="1">
        <v>0</v>
      </c>
      <c r="G155" s="1">
        <v>73</v>
      </c>
      <c r="H155" s="1">
        <v>0</v>
      </c>
      <c r="I155" s="1">
        <v>0</v>
      </c>
      <c r="J155" s="1">
        <v>61</v>
      </c>
      <c r="K155" s="1">
        <v>15</v>
      </c>
      <c r="L155" s="1">
        <v>66</v>
      </c>
      <c r="N155" s="1">
        <f>SUM(C155:L155)</f>
        <v>386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194515.92</v>
      </c>
      <c r="E157" s="505">
        <v>961918.87</v>
      </c>
      <c r="F157" s="504">
        <v>0</v>
      </c>
      <c r="G157" s="505">
        <v>346762.38</v>
      </c>
      <c r="H157" s="504">
        <v>0</v>
      </c>
      <c r="I157" s="502">
        <v>0</v>
      </c>
      <c r="J157" s="505">
        <v>311505.88</v>
      </c>
      <c r="K157" s="505">
        <v>82751.320000000007</v>
      </c>
      <c r="L157" s="505">
        <v>282188.57</v>
      </c>
      <c r="M157" s="342"/>
      <c r="N157" s="344">
        <f>SUM(C157:L157)</f>
        <v>2185343.4700000002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1.7134040000000001</v>
      </c>
      <c r="D159" s="354">
        <f>SUM(D160:D164)</f>
        <v>2.3369040000000001</v>
      </c>
      <c r="E159" s="354">
        <f t="shared" ref="E159:G159" si="63">SUM(E160:E164)</f>
        <v>2.8112080000000002</v>
      </c>
      <c r="F159" s="354">
        <f t="shared" si="63"/>
        <v>0</v>
      </c>
      <c r="G159" s="354">
        <f t="shared" si="63"/>
        <v>4.2596160000000003</v>
      </c>
      <c r="H159" s="354"/>
      <c r="I159" s="354"/>
      <c r="J159" s="354">
        <f>SUM(J160:J164)</f>
        <v>5.9190959999999997</v>
      </c>
      <c r="K159" s="354">
        <f>SUM(K160:K164)</f>
        <v>6.5463119999999995</v>
      </c>
      <c r="L159" s="354">
        <f t="shared" ref="L159" si="64">SUM(L160:L164)</f>
        <v>8.0904679999999995</v>
      </c>
      <c r="M159" s="354"/>
      <c r="N159" s="352">
        <f>(C159*$C$157+D159*$D$157+E159*$E$157+F159*$F$157+G159*$G$157+H159*$H$157+I159*$I$157+J159*$J$157+K159*$K$157+L159*$L$157)/$N$157</f>
        <v>4.2620978523453426</v>
      </c>
    </row>
    <row r="160" spans="1:16" x14ac:dyDescent="0.3">
      <c r="A160" s="2" t="s">
        <v>3</v>
      </c>
      <c r="B160" t="s">
        <v>30</v>
      </c>
      <c r="C160" s="34">
        <v>1.2976000000000001</v>
      </c>
      <c r="D160" s="34">
        <v>1.7576000000000001</v>
      </c>
      <c r="E160" s="34">
        <v>2.0251999999999999</v>
      </c>
      <c r="F160" s="34">
        <v>0</v>
      </c>
      <c r="G160" s="34">
        <v>3.0428999999999999</v>
      </c>
      <c r="H160" s="34">
        <v>0</v>
      </c>
      <c r="I160" s="34"/>
      <c r="J160" s="34">
        <v>4.2374000000000001</v>
      </c>
      <c r="K160" s="34">
        <v>4.6502999999999997</v>
      </c>
      <c r="L160" s="34">
        <v>5.2892000000000001</v>
      </c>
      <c r="M160" s="34"/>
      <c r="N160" s="89">
        <f t="shared" ref="N160:N197" si="65">(C160*$C$157+D160*$D$157+E160*$E$157+F160*$F$157+G160*$G$157+H160*$H$157+I160*$I$157+J160*$J$157+K160*$K$157+L160*$L$157)/$N$157</f>
        <v>2.9971786513256875</v>
      </c>
    </row>
    <row r="161" spans="1:14" x14ac:dyDescent="0.3">
      <c r="A161" s="2" t="s">
        <v>4</v>
      </c>
      <c r="B161" t="s">
        <v>31</v>
      </c>
      <c r="C161" s="39">
        <f>C160*0.04</f>
        <v>5.1904000000000006E-2</v>
      </c>
      <c r="D161" s="39">
        <f t="shared" ref="D161:L161" si="66">D160*0.04</f>
        <v>7.0304000000000005E-2</v>
      </c>
      <c r="E161" s="39">
        <f t="shared" si="66"/>
        <v>8.1007999999999997E-2</v>
      </c>
      <c r="F161" s="39">
        <f t="shared" si="66"/>
        <v>0</v>
      </c>
      <c r="G161" s="39">
        <f t="shared" si="66"/>
        <v>0.121716</v>
      </c>
      <c r="H161" s="39"/>
      <c r="I161" s="39"/>
      <c r="J161" s="39">
        <f t="shared" si="66"/>
        <v>0.16949600000000001</v>
      </c>
      <c r="K161" s="39">
        <f t="shared" si="66"/>
        <v>0.18601199999999998</v>
      </c>
      <c r="L161" s="39">
        <f t="shared" si="66"/>
        <v>0.21156800000000001</v>
      </c>
      <c r="M161" s="34"/>
      <c r="N161" s="89">
        <f t="shared" si="65"/>
        <v>0.11988714605302753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3.9899999999999998E-2</v>
      </c>
      <c r="E162" s="34">
        <v>5.9499999999999997E-2</v>
      </c>
      <c r="F162" s="34">
        <v>0</v>
      </c>
      <c r="G162" s="34">
        <v>4.1700000000000001E-2</v>
      </c>
      <c r="H162" s="34">
        <v>0</v>
      </c>
      <c r="I162" s="34">
        <v>0</v>
      </c>
      <c r="J162" s="34">
        <v>9.9400000000000002E-2</v>
      </c>
      <c r="K162" s="34">
        <v>0.23250000000000001</v>
      </c>
      <c r="L162" s="34">
        <v>8.8200000000000001E-2</v>
      </c>
      <c r="M162" s="34"/>
      <c r="N162" s="89">
        <f t="shared" si="65"/>
        <v>7.0720117723645504E-2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0.31527988022450304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0.25940000000000002</v>
      </c>
      <c r="E164" s="34">
        <v>0.37269999999999998</v>
      </c>
      <c r="F164" s="34">
        <v>0</v>
      </c>
      <c r="G164" s="34">
        <v>0.73529999999999995</v>
      </c>
      <c r="H164" s="34">
        <v>0</v>
      </c>
      <c r="I164" s="34">
        <v>0</v>
      </c>
      <c r="J164" s="34">
        <v>1.0350999999999999</v>
      </c>
      <c r="K164" s="34">
        <v>1.0998000000000001</v>
      </c>
      <c r="L164" s="34">
        <v>2.0556999999999999</v>
      </c>
      <c r="M164" s="34"/>
      <c r="N164" s="89">
        <f t="shared" si="65"/>
        <v>0.75903205701847842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3.9709212420000002</v>
      </c>
      <c r="D166" s="354">
        <f t="shared" si="67"/>
        <v>3.9709212420000002</v>
      </c>
      <c r="E166" s="354">
        <f t="shared" si="67"/>
        <v>5.5243685753999996</v>
      </c>
      <c r="F166" s="354">
        <f t="shared" si="67"/>
        <v>0</v>
      </c>
      <c r="G166" s="354">
        <f t="shared" si="67"/>
        <v>5.5243685753999996</v>
      </c>
      <c r="H166" s="354"/>
      <c r="I166" s="354"/>
      <c r="J166" s="354">
        <f>SUM(J167:J169,J173:J174)</f>
        <v>5.5243685753999996</v>
      </c>
      <c r="K166" s="354">
        <f>SUM(K167:K169,K173:K174)</f>
        <v>5.5243685753999996</v>
      </c>
      <c r="L166" s="354">
        <f>SUM(L167:L169,L173:L174)</f>
        <v>5.5243685753999996</v>
      </c>
      <c r="M166" s="351"/>
      <c r="N166" s="352">
        <f t="shared" si="65"/>
        <v>5.3820450850082064</v>
      </c>
    </row>
    <row r="167" spans="1:14" x14ac:dyDescent="0.3">
      <c r="A167" s="2" t="s">
        <v>115</v>
      </c>
      <c r="B167" t="s">
        <v>114</v>
      </c>
      <c r="C167" s="34">
        <v>2.194</v>
      </c>
      <c r="D167" s="34">
        <v>2.194</v>
      </c>
      <c r="E167" s="34">
        <v>2.9777999999999998</v>
      </c>
      <c r="F167" s="34">
        <v>0</v>
      </c>
      <c r="G167" s="34">
        <v>2.9777999999999998</v>
      </c>
      <c r="H167" s="34">
        <v>0</v>
      </c>
      <c r="I167" s="34">
        <v>0</v>
      </c>
      <c r="J167" s="34">
        <v>2.9777999999999998</v>
      </c>
      <c r="K167" s="34">
        <v>2.9777999999999998</v>
      </c>
      <c r="L167" s="34">
        <v>2.9777999999999998</v>
      </c>
      <c r="M167" s="39"/>
      <c r="N167" s="89">
        <f t="shared" si="65"/>
        <v>2.9059899364267889</v>
      </c>
    </row>
    <row r="168" spans="1:14" x14ac:dyDescent="0.3">
      <c r="A168" s="2" t="s">
        <v>116</v>
      </c>
      <c r="B168" t="s">
        <v>117</v>
      </c>
      <c r="C168" s="39">
        <f>C167*0.423893</f>
        <v>0.93002124200000003</v>
      </c>
      <c r="D168" s="39">
        <f>D167*0.423893</f>
        <v>0.93002124200000003</v>
      </c>
      <c r="E168" s="39">
        <f t="shared" ref="E168:G168" si="68">E167*0.423893</f>
        <v>1.2622685754</v>
      </c>
      <c r="F168" s="39">
        <f t="shared" si="68"/>
        <v>0</v>
      </c>
      <c r="G168" s="39">
        <f t="shared" si="68"/>
        <v>1.2622685754</v>
      </c>
      <c r="H168" s="39"/>
      <c r="I168" s="39"/>
      <c r="J168" s="39">
        <f t="shared" ref="J168:L168" si="69">J167*0.423893</f>
        <v>1.2622685754</v>
      </c>
      <c r="K168" s="39">
        <f t="shared" si="69"/>
        <v>1.2622685754</v>
      </c>
      <c r="L168" s="39">
        <f t="shared" si="69"/>
        <v>1.2622685754</v>
      </c>
      <c r="M168" s="39"/>
      <c r="N168" s="89">
        <f t="shared" si="65"/>
        <v>1.2318287921217612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0.58479999999999999</v>
      </c>
      <c r="D169" s="43">
        <f t="shared" si="70"/>
        <v>0.58479999999999999</v>
      </c>
      <c r="E169" s="43">
        <f t="shared" si="70"/>
        <v>0.91969999999999996</v>
      </c>
      <c r="F169" s="43">
        <f t="shared" ref="F169:G169" si="71">SUM(F170:F172)</f>
        <v>0</v>
      </c>
      <c r="G169" s="43">
        <f t="shared" si="71"/>
        <v>0.91969999999999996</v>
      </c>
      <c r="H169" s="43"/>
      <c r="I169" s="43"/>
      <c r="J169" s="43">
        <f t="shared" ref="J169:L169" si="72">SUM(J170:J172)</f>
        <v>0.91969999999999996</v>
      </c>
      <c r="K169" s="43">
        <f t="shared" si="72"/>
        <v>0.91969999999999996</v>
      </c>
      <c r="L169" s="43">
        <f t="shared" si="72"/>
        <v>0.91969999999999996</v>
      </c>
      <c r="M169" s="43"/>
      <c r="N169" s="75">
        <f t="shared" si="65"/>
        <v>0.88901718513566186</v>
      </c>
    </row>
    <row r="170" spans="1:14" x14ac:dyDescent="0.3">
      <c r="A170" s="2" t="s">
        <v>9</v>
      </c>
      <c r="B170" t="s">
        <v>108</v>
      </c>
      <c r="C170" s="34">
        <v>0.52229999999999999</v>
      </c>
      <c r="D170" s="34">
        <v>0.52229999999999999</v>
      </c>
      <c r="E170" s="34">
        <v>0.82150000000000001</v>
      </c>
      <c r="F170" s="34">
        <v>0</v>
      </c>
      <c r="G170" s="34">
        <v>0.82150000000000001</v>
      </c>
      <c r="H170" s="34">
        <v>0</v>
      </c>
      <c r="I170" s="34">
        <v>0</v>
      </c>
      <c r="J170" s="34">
        <v>0.82150000000000001</v>
      </c>
      <c r="K170" s="34">
        <v>0.82150000000000001</v>
      </c>
      <c r="L170" s="34">
        <v>0.82150000000000001</v>
      </c>
      <c r="M170" s="39"/>
      <c r="N170" s="89">
        <f t="shared" si="65"/>
        <v>0.79408794205013455</v>
      </c>
    </row>
    <row r="171" spans="1:14" x14ac:dyDescent="0.3">
      <c r="A171" s="2" t="s">
        <v>10</v>
      </c>
      <c r="B171" t="s">
        <v>109</v>
      </c>
      <c r="C171" s="34">
        <v>5.5399999999999998E-2</v>
      </c>
      <c r="D171" s="34">
        <v>5.5399999999999998E-2</v>
      </c>
      <c r="E171" s="34">
        <v>8.7099999999999997E-2</v>
      </c>
      <c r="F171" s="34">
        <v>0</v>
      </c>
      <c r="G171" s="34">
        <v>8.7099999999999997E-2</v>
      </c>
      <c r="H171" s="34">
        <v>0</v>
      </c>
      <c r="I171" s="34">
        <v>0</v>
      </c>
      <c r="J171" s="34">
        <v>8.7099999999999997E-2</v>
      </c>
      <c r="K171" s="34">
        <v>8.7099999999999997E-2</v>
      </c>
      <c r="L171" s="34">
        <v>8.7099999999999997E-2</v>
      </c>
      <c r="M171" s="39"/>
      <c r="N171" s="89">
        <f t="shared" si="65"/>
        <v>8.4195714448493525E-2</v>
      </c>
    </row>
    <row r="172" spans="1:14" x14ac:dyDescent="0.3">
      <c r="A172" s="2" t="s">
        <v>11</v>
      </c>
      <c r="B172" t="s">
        <v>110</v>
      </c>
      <c r="C172" s="34">
        <v>7.1000000000000004E-3</v>
      </c>
      <c r="D172" s="34">
        <v>7.1000000000000004E-3</v>
      </c>
      <c r="E172" s="34">
        <v>1.11E-2</v>
      </c>
      <c r="F172" s="34">
        <v>0</v>
      </c>
      <c r="G172" s="34">
        <v>1.11E-2</v>
      </c>
      <c r="H172" s="34">
        <v>0</v>
      </c>
      <c r="I172" s="34">
        <v>0</v>
      </c>
      <c r="J172" s="34">
        <v>1.11E-2</v>
      </c>
      <c r="K172" s="34">
        <v>1.11E-2</v>
      </c>
      <c r="L172" s="34">
        <v>1.11E-2</v>
      </c>
      <c r="M172" s="39"/>
      <c r="N172" s="89">
        <f t="shared" si="65"/>
        <v>1.0733528637033885E-2</v>
      </c>
    </row>
    <row r="173" spans="1:14" x14ac:dyDescent="0.3">
      <c r="A173" s="595" t="s">
        <v>14</v>
      </c>
      <c r="B173" t="s">
        <v>118</v>
      </c>
      <c r="C173" s="34">
        <v>0.19639999999999999</v>
      </c>
      <c r="D173" s="34">
        <v>0.19639999999999999</v>
      </c>
      <c r="E173" s="34">
        <v>0.27539999999999998</v>
      </c>
      <c r="F173" s="34">
        <v>0</v>
      </c>
      <c r="G173" s="34">
        <v>0.27539999999999998</v>
      </c>
      <c r="H173" s="34">
        <v>0</v>
      </c>
      <c r="I173" s="34">
        <v>0</v>
      </c>
      <c r="J173" s="34">
        <v>0.27539999999999998</v>
      </c>
      <c r="K173" s="34">
        <v>0.27539999999999998</v>
      </c>
      <c r="L173" s="34">
        <v>0.27539999999999998</v>
      </c>
      <c r="M173" s="39"/>
      <c r="N173" s="89">
        <f t="shared" si="65"/>
        <v>0.26816219058141916</v>
      </c>
    </row>
    <row r="174" spans="1:14" x14ac:dyDescent="0.3">
      <c r="A174" s="595"/>
      <c r="B174" t="s">
        <v>117</v>
      </c>
      <c r="C174" s="34">
        <v>6.5699999999999995E-2</v>
      </c>
      <c r="D174" s="34">
        <v>6.5699999999999995E-2</v>
      </c>
      <c r="E174" s="34">
        <v>8.9200000000000002E-2</v>
      </c>
      <c r="F174" s="34">
        <v>0</v>
      </c>
      <c r="G174" s="34">
        <v>8.9200000000000002E-2</v>
      </c>
      <c r="H174" s="34">
        <v>0</v>
      </c>
      <c r="I174" s="34">
        <v>0</v>
      </c>
      <c r="J174" s="34">
        <v>8.9200000000000002E-2</v>
      </c>
      <c r="K174" s="34">
        <v>8.9200000000000002E-2</v>
      </c>
      <c r="L174" s="34">
        <v>8.9200000000000002E-2</v>
      </c>
      <c r="M174" s="39"/>
      <c r="N174" s="89">
        <f t="shared" si="65"/>
        <v>8.7046980742574068E-2</v>
      </c>
    </row>
    <row r="175" spans="1:14" x14ac:dyDescent="0.3">
      <c r="A175" s="349">
        <v>6</v>
      </c>
      <c r="B175" s="350" t="s">
        <v>42</v>
      </c>
      <c r="C175" s="354">
        <f>SUM(C176:C177)</f>
        <v>0.43740000000000001</v>
      </c>
      <c r="D175" s="354">
        <f>SUM(D176:D177)</f>
        <v>0.43740000000000001</v>
      </c>
      <c r="E175" s="354">
        <f t="shared" ref="E175:G175" si="73">SUM(E176:E177)</f>
        <v>0.52559999999999996</v>
      </c>
      <c r="F175" s="354">
        <f t="shared" si="73"/>
        <v>0</v>
      </c>
      <c r="G175" s="354">
        <f t="shared" si="73"/>
        <v>0.52559999999999996</v>
      </c>
      <c r="H175" s="354"/>
      <c r="I175" s="354"/>
      <c r="J175" s="354">
        <f t="shared" ref="J175:L175" si="74">SUM(J176:J177)</f>
        <v>0.52559999999999996</v>
      </c>
      <c r="K175" s="354">
        <f t="shared" si="74"/>
        <v>0.52559999999999996</v>
      </c>
      <c r="L175" s="354">
        <f t="shared" si="74"/>
        <v>0.52559999999999996</v>
      </c>
      <c r="M175" s="354"/>
      <c r="N175" s="352">
        <f t="shared" si="65"/>
        <v>0.51751930644659705</v>
      </c>
    </row>
    <row r="176" spans="1:14" x14ac:dyDescent="0.3">
      <c r="A176" s="2" t="s">
        <v>15</v>
      </c>
      <c r="B176" t="s">
        <v>43</v>
      </c>
      <c r="C176" s="34">
        <v>0.22550000000000001</v>
      </c>
      <c r="D176" s="34">
        <v>0.22550000000000001</v>
      </c>
      <c r="E176" s="34">
        <v>0.31369999999999998</v>
      </c>
      <c r="F176" s="34">
        <v>0</v>
      </c>
      <c r="G176" s="34">
        <v>0.31369999999999998</v>
      </c>
      <c r="H176" s="34">
        <v>0</v>
      </c>
      <c r="I176" s="34">
        <v>0</v>
      </c>
      <c r="J176" s="34">
        <v>0.31369999999999998</v>
      </c>
      <c r="K176" s="34">
        <v>0.31369999999999998</v>
      </c>
      <c r="L176" s="34">
        <v>0.31369999999999998</v>
      </c>
      <c r="M176" s="39"/>
      <c r="N176" s="89">
        <f t="shared" si="65"/>
        <v>0.30561930644659713</v>
      </c>
    </row>
    <row r="177" spans="1:16" x14ac:dyDescent="0.3">
      <c r="A177" s="2" t="s">
        <v>16</v>
      </c>
      <c r="B177" t="s">
        <v>44</v>
      </c>
      <c r="C177" s="34">
        <v>0.21190000000000001</v>
      </c>
      <c r="D177" s="34">
        <v>0.21190000000000001</v>
      </c>
      <c r="E177" s="34">
        <v>0.21190000000000001</v>
      </c>
      <c r="F177" s="34">
        <v>0</v>
      </c>
      <c r="G177" s="34">
        <v>0.21190000000000001</v>
      </c>
      <c r="H177" s="34">
        <v>0</v>
      </c>
      <c r="I177" s="34">
        <v>0</v>
      </c>
      <c r="J177" s="34">
        <v>0.21190000000000001</v>
      </c>
      <c r="K177" s="34">
        <v>0.21190000000000001</v>
      </c>
      <c r="L177" s="34">
        <v>0.21190000000000001</v>
      </c>
      <c r="M177" s="39"/>
      <c r="N177" s="89">
        <f t="shared" si="65"/>
        <v>0.21189999999999998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0.24110000000000001</v>
      </c>
      <c r="D180" s="354">
        <f>SUM(D181:D182)</f>
        <v>0.30729999999999996</v>
      </c>
      <c r="E180" s="354">
        <f t="shared" ref="E180:L180" si="75">SUM(E181:E182)</f>
        <v>0.44630000000000003</v>
      </c>
      <c r="F180" s="354">
        <f t="shared" si="75"/>
        <v>0</v>
      </c>
      <c r="G180" s="354">
        <f t="shared" si="75"/>
        <v>0.93730000000000002</v>
      </c>
      <c r="H180" s="354"/>
      <c r="I180" s="354"/>
      <c r="J180" s="354">
        <f t="shared" si="75"/>
        <v>1.1248999999999998</v>
      </c>
      <c r="K180" s="354">
        <f t="shared" si="75"/>
        <v>1.1952999999999998</v>
      </c>
      <c r="L180" s="354">
        <f t="shared" si="75"/>
        <v>2.3585000000000003</v>
      </c>
      <c r="M180" s="354"/>
      <c r="N180" s="352">
        <f t="shared" si="65"/>
        <v>0.88331253027561829</v>
      </c>
    </row>
    <row r="181" spans="1:16" x14ac:dyDescent="0.3">
      <c r="A181" s="2" t="s">
        <v>17</v>
      </c>
      <c r="B181" t="s">
        <v>46</v>
      </c>
      <c r="C181" s="34">
        <v>0.22770000000000001</v>
      </c>
      <c r="D181" s="34">
        <v>0.29049999999999998</v>
      </c>
      <c r="E181" s="34">
        <v>0.42180000000000001</v>
      </c>
      <c r="F181" s="34">
        <v>0</v>
      </c>
      <c r="G181" s="34">
        <v>0.88580000000000003</v>
      </c>
      <c r="H181" s="34">
        <v>0</v>
      </c>
      <c r="I181" s="34">
        <v>0</v>
      </c>
      <c r="J181" s="34">
        <v>1.0633999999999999</v>
      </c>
      <c r="K181" s="34">
        <v>1.1298999999999999</v>
      </c>
      <c r="L181" s="34">
        <v>2.2294</v>
      </c>
      <c r="M181" s="39"/>
      <c r="N181" s="89">
        <f t="shared" si="65"/>
        <v>0.83491298886256993</v>
      </c>
    </row>
    <row r="182" spans="1:16" x14ac:dyDescent="0.3">
      <c r="A182" s="2" t="s">
        <v>18</v>
      </c>
      <c r="B182" t="s">
        <v>48</v>
      </c>
      <c r="C182" s="34">
        <v>1.34E-2</v>
      </c>
      <c r="D182" s="34">
        <v>1.6799999999999999E-2</v>
      </c>
      <c r="E182" s="34">
        <v>2.4500000000000001E-2</v>
      </c>
      <c r="F182" s="34">
        <v>0</v>
      </c>
      <c r="G182" s="34">
        <v>5.1499999999999997E-2</v>
      </c>
      <c r="H182" s="34">
        <v>0</v>
      </c>
      <c r="I182" s="34">
        <v>0</v>
      </c>
      <c r="J182" s="34">
        <v>6.1499999999999999E-2</v>
      </c>
      <c r="K182" s="34">
        <v>6.54E-2</v>
      </c>
      <c r="L182" s="34">
        <v>0.12909999999999999</v>
      </c>
      <c r="M182" s="39"/>
      <c r="N182" s="89">
        <f t="shared" si="65"/>
        <v>4.8399541413048447E-2</v>
      </c>
    </row>
    <row r="183" spans="1:16" x14ac:dyDescent="0.3">
      <c r="A183" s="349">
        <v>8</v>
      </c>
      <c r="B183" s="350" t="s">
        <v>49</v>
      </c>
      <c r="C183" s="354">
        <f>SUM(C184:C187)</f>
        <v>0.55380000000000007</v>
      </c>
      <c r="D183" s="354">
        <f>SUM(D184:D187)</f>
        <v>0.49529999999999996</v>
      </c>
      <c r="E183" s="354">
        <f t="shared" ref="E183:L183" si="76">SUM(E184:E187)</f>
        <v>0.72950000000000004</v>
      </c>
      <c r="F183" s="354">
        <f t="shared" si="76"/>
        <v>0</v>
      </c>
      <c r="G183" s="354">
        <f t="shared" si="76"/>
        <v>1.4653</v>
      </c>
      <c r="H183" s="354"/>
      <c r="I183" s="354"/>
      <c r="J183" s="354">
        <f t="shared" si="76"/>
        <v>1.9153000000000002</v>
      </c>
      <c r="K183" s="354">
        <f t="shared" si="76"/>
        <v>1.9000999999999999</v>
      </c>
      <c r="L183" s="354">
        <f t="shared" si="76"/>
        <v>4.3629999999999995</v>
      </c>
      <c r="M183" s="354"/>
      <c r="N183" s="352">
        <f t="shared" si="65"/>
        <v>1.5074898710430171</v>
      </c>
    </row>
    <row r="184" spans="1:16" x14ac:dyDescent="0.3">
      <c r="A184" s="2" t="s">
        <v>19</v>
      </c>
      <c r="B184" t="s">
        <v>46</v>
      </c>
      <c r="C184" s="34">
        <v>0.28000000000000003</v>
      </c>
      <c r="D184" s="34">
        <v>0.25040000000000001</v>
      </c>
      <c r="E184" s="34">
        <v>0.36890000000000001</v>
      </c>
      <c r="F184" s="34">
        <v>0</v>
      </c>
      <c r="G184" s="34">
        <v>0.74080000000000001</v>
      </c>
      <c r="H184" s="34">
        <v>0</v>
      </c>
      <c r="I184" s="34">
        <v>0</v>
      </c>
      <c r="J184" s="34">
        <v>0.96840000000000004</v>
      </c>
      <c r="K184" s="34">
        <v>0.9607</v>
      </c>
      <c r="L184" s="34">
        <v>2.2059000000000002</v>
      </c>
      <c r="M184" s="39"/>
      <c r="N184" s="89">
        <f t="shared" si="65"/>
        <v>0.76220404424298571</v>
      </c>
    </row>
    <row r="185" spans="1:16" x14ac:dyDescent="0.3">
      <c r="A185" s="2" t="s">
        <v>19</v>
      </c>
      <c r="B185" t="s">
        <v>47</v>
      </c>
      <c r="C185" s="34">
        <v>0.14369999999999999</v>
      </c>
      <c r="D185" s="34">
        <v>0.1285</v>
      </c>
      <c r="E185" s="34">
        <v>0.18920000000000001</v>
      </c>
      <c r="F185" s="34">
        <v>0</v>
      </c>
      <c r="G185" s="34">
        <v>0.38009999999999999</v>
      </c>
      <c r="H185" s="34">
        <v>0</v>
      </c>
      <c r="I185" s="34">
        <v>0</v>
      </c>
      <c r="J185" s="34">
        <v>0.49680000000000002</v>
      </c>
      <c r="K185" s="34">
        <v>0.4929</v>
      </c>
      <c r="L185" s="34">
        <v>1.1316999999999999</v>
      </c>
      <c r="M185" s="39"/>
      <c r="N185" s="89">
        <f t="shared" si="65"/>
        <v>0.3910190576147739</v>
      </c>
    </row>
    <row r="186" spans="1:16" x14ac:dyDescent="0.3">
      <c r="A186" s="2" t="s">
        <v>20</v>
      </c>
      <c r="B186" t="s">
        <v>50</v>
      </c>
      <c r="C186" s="34">
        <v>8.5999999999999993E-2</v>
      </c>
      <c r="D186" s="34">
        <v>7.6899999999999996E-2</v>
      </c>
      <c r="E186" s="34">
        <v>0.1133</v>
      </c>
      <c r="F186" s="34">
        <v>0</v>
      </c>
      <c r="G186" s="34">
        <v>0.2276</v>
      </c>
      <c r="H186" s="34">
        <v>0</v>
      </c>
      <c r="I186" s="34">
        <v>0</v>
      </c>
      <c r="J186" s="34">
        <v>0.29749999999999999</v>
      </c>
      <c r="K186" s="34">
        <v>0.29509999999999997</v>
      </c>
      <c r="L186" s="34">
        <v>0.67769999999999997</v>
      </c>
      <c r="M186" s="39"/>
      <c r="N186" s="89">
        <f t="shared" si="65"/>
        <v>0.23414587236852061</v>
      </c>
    </row>
    <row r="187" spans="1:16" x14ac:dyDescent="0.3">
      <c r="A187" s="2" t="s">
        <v>20</v>
      </c>
      <c r="B187" t="s">
        <v>47</v>
      </c>
      <c r="C187" s="34">
        <v>4.41E-2</v>
      </c>
      <c r="D187" s="34">
        <v>3.95E-2</v>
      </c>
      <c r="E187" s="34">
        <v>5.8099999999999999E-2</v>
      </c>
      <c r="F187" s="34">
        <v>0</v>
      </c>
      <c r="G187" s="34">
        <v>0.1168</v>
      </c>
      <c r="H187" s="34">
        <v>0</v>
      </c>
      <c r="I187" s="34">
        <v>0</v>
      </c>
      <c r="J187" s="34">
        <v>0.15260000000000001</v>
      </c>
      <c r="K187" s="34">
        <v>0.15140000000000001</v>
      </c>
      <c r="L187" s="34">
        <v>0.34770000000000001</v>
      </c>
      <c r="M187" s="39"/>
      <c r="N187" s="89">
        <f t="shared" si="65"/>
        <v>0.12012089681673699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0.53297018088645609</v>
      </c>
      <c r="D188" s="354">
        <f t="shared" si="77"/>
        <v>0.608859343686456</v>
      </c>
      <c r="E188" s="354">
        <f t="shared" si="77"/>
        <v>0.81495795411612737</v>
      </c>
      <c r="F188" s="354">
        <f t="shared" si="77"/>
        <v>0</v>
      </c>
      <c r="G188" s="354">
        <f t="shared" si="77"/>
        <v>0.9599995746601272</v>
      </c>
      <c r="H188" s="354"/>
      <c r="I188" s="354"/>
      <c r="J188" s="354">
        <f>SUM(J191,J193)</f>
        <v>1.1576618781001271</v>
      </c>
      <c r="K188" s="354">
        <f>SUM(K191,K193)</f>
        <v>1.3348598831881273</v>
      </c>
      <c r="L188" s="354">
        <f>SUM(L191,L193)</f>
        <v>1.4550827445961274</v>
      </c>
      <c r="M188" s="354"/>
      <c r="N188" s="352">
        <f t="shared" si="65"/>
        <v>0.97008725034888843</v>
      </c>
      <c r="O188" s="39"/>
    </row>
    <row r="189" spans="1:16" x14ac:dyDescent="0.3">
      <c r="A189" s="345"/>
      <c r="B189" s="286" t="s">
        <v>238</v>
      </c>
      <c r="C189" s="507">
        <v>-0.65139999999999998</v>
      </c>
      <c r="D189" s="507">
        <v>-0.39050000000000001</v>
      </c>
      <c r="E189" s="507">
        <v>-0.45689999999999997</v>
      </c>
      <c r="F189" s="507">
        <v>0</v>
      </c>
      <c r="G189" s="507">
        <v>-1.4271</v>
      </c>
      <c r="H189" s="507">
        <v>0</v>
      </c>
      <c r="I189" s="507">
        <v>0</v>
      </c>
      <c r="J189" s="507">
        <v>-1.4006000000000001</v>
      </c>
      <c r="K189" s="507">
        <v>0</v>
      </c>
      <c r="L189" s="507">
        <v>-3.7570000000000001</v>
      </c>
      <c r="M189" s="268"/>
      <c r="N189" s="357">
        <f t="shared" si="65"/>
        <v>-1.148796399140406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6.2652252420000005</v>
      </c>
      <c r="D190" s="360">
        <f t="shared" si="78"/>
        <v>7.1573252419999998</v>
      </c>
      <c r="E190" s="360">
        <f t="shared" si="78"/>
        <v>9.5800765754000015</v>
      </c>
      <c r="F190" s="360">
        <f t="shared" si="78"/>
        <v>0</v>
      </c>
      <c r="G190" s="360">
        <f t="shared" si="78"/>
        <v>11.285084575399999</v>
      </c>
      <c r="H190" s="360">
        <f t="shared" si="78"/>
        <v>0</v>
      </c>
      <c r="I190" s="360">
        <f t="shared" si="78"/>
        <v>0</v>
      </c>
      <c r="J190" s="360">
        <f t="shared" si="78"/>
        <v>13.608664575399999</v>
      </c>
      <c r="K190" s="360">
        <f t="shared" si="78"/>
        <v>15.691680575399999</v>
      </c>
      <c r="L190" s="360">
        <f t="shared" si="78"/>
        <v>17.1049365754</v>
      </c>
      <c r="M190" s="361"/>
      <c r="N190" s="362">
        <f t="shared" si="65"/>
        <v>11.403668245978373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0.13052343746658601</v>
      </c>
      <c r="D191" s="354">
        <f t="shared" si="79"/>
        <v>0.14910855676658599</v>
      </c>
      <c r="E191" s="354">
        <f t="shared" si="79"/>
        <v>0.19958173529530823</v>
      </c>
      <c r="F191" s="354">
        <f t="shared" si="79"/>
        <v>0</v>
      </c>
      <c r="G191" s="354">
        <f t="shared" si="79"/>
        <v>0.23510216695930819</v>
      </c>
      <c r="H191" s="354"/>
      <c r="I191" s="354"/>
      <c r="J191" s="354">
        <f>SUM(J192:J192)</f>
        <v>0.28350930909930816</v>
      </c>
      <c r="K191" s="354">
        <f>SUM(K192:K192)</f>
        <v>0.32690478142730822</v>
      </c>
      <c r="L191" s="354">
        <f>SUM(L192:L192)</f>
        <v>0.35634714367530823</v>
      </c>
      <c r="M191" s="354"/>
      <c r="N191" s="352">
        <f t="shared" si="65"/>
        <v>0.23757262056846751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0.13052343746658601</v>
      </c>
      <c r="D192" s="246">
        <f t="shared" si="80"/>
        <v>0.14910855676658599</v>
      </c>
      <c r="E192" s="246">
        <f t="shared" si="80"/>
        <v>0.19958173529530823</v>
      </c>
      <c r="F192" s="246">
        <f t="shared" si="80"/>
        <v>0</v>
      </c>
      <c r="G192" s="246">
        <f t="shared" si="80"/>
        <v>0.23510216695930819</v>
      </c>
      <c r="H192" s="34"/>
      <c r="I192" s="39"/>
      <c r="J192" s="246">
        <f>0.020833*J190</f>
        <v>0.28350930909930816</v>
      </c>
      <c r="K192" s="246">
        <f t="shared" ref="K192:L192" si="81">0.020833*K190</f>
        <v>0.32690478142730822</v>
      </c>
      <c r="L192" s="246">
        <f t="shared" si="81"/>
        <v>0.35634714367530823</v>
      </c>
      <c r="M192" s="39"/>
      <c r="N192" s="246">
        <f t="shared" si="65"/>
        <v>0.23757262056846751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0.40244674341987008</v>
      </c>
      <c r="D193" s="354">
        <f>SUM(D194,D195)</f>
        <v>0.45975078691987004</v>
      </c>
      <c r="E193" s="354">
        <f t="shared" ref="E193:L193" si="82">SUM(E194,E195)</f>
        <v>0.61537621882081917</v>
      </c>
      <c r="F193" s="354">
        <f t="shared" si="82"/>
        <v>0</v>
      </c>
      <c r="G193" s="354">
        <f t="shared" si="82"/>
        <v>0.72489740770081901</v>
      </c>
      <c r="H193" s="354"/>
      <c r="I193" s="354"/>
      <c r="J193" s="354">
        <f t="shared" si="82"/>
        <v>0.87415256900081895</v>
      </c>
      <c r="K193" s="354">
        <f t="shared" si="82"/>
        <v>1.007955101760819</v>
      </c>
      <c r="L193" s="354">
        <f t="shared" si="82"/>
        <v>1.0987356009208191</v>
      </c>
      <c r="M193" s="354"/>
      <c r="N193" s="352">
        <f t="shared" si="65"/>
        <v>0.73251462978042103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0.13052343746658601</v>
      </c>
      <c r="D194" s="39">
        <f t="shared" ref="D194:L194" si="83">D192</f>
        <v>0.14910855676658599</v>
      </c>
      <c r="E194" s="39">
        <f t="shared" si="83"/>
        <v>0.19958173529530823</v>
      </c>
      <c r="F194" s="39">
        <f t="shared" si="83"/>
        <v>0</v>
      </c>
      <c r="G194" s="39">
        <f>G192</f>
        <v>0.23510216695930819</v>
      </c>
      <c r="H194" s="39"/>
      <c r="I194" s="39"/>
      <c r="J194" s="39">
        <f t="shared" si="83"/>
        <v>0.28350930909930816</v>
      </c>
      <c r="K194" s="39">
        <f t="shared" si="83"/>
        <v>0.32690478142730822</v>
      </c>
      <c r="L194" s="39">
        <f t="shared" si="83"/>
        <v>0.35634714367530823</v>
      </c>
      <c r="M194" s="39"/>
      <c r="N194" s="246">
        <f t="shared" si="65"/>
        <v>0.23757262056846751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0.27192330595328407</v>
      </c>
      <c r="D195" s="246">
        <f t="shared" ref="D195:G195" si="84">0.043402*D190</f>
        <v>0.31064223015328402</v>
      </c>
      <c r="E195" s="246">
        <f t="shared" si="84"/>
        <v>0.41579448352551091</v>
      </c>
      <c r="F195" s="246">
        <f t="shared" si="84"/>
        <v>0</v>
      </c>
      <c r="G195" s="246">
        <f t="shared" si="84"/>
        <v>0.48979524074151082</v>
      </c>
      <c r="H195" s="34"/>
      <c r="I195" s="34"/>
      <c r="J195" s="246">
        <f t="shared" ref="J195:L195" si="85">0.043402*J190</f>
        <v>0.59064325990151079</v>
      </c>
      <c r="K195" s="246">
        <f t="shared" si="85"/>
        <v>0.68105032033351087</v>
      </c>
      <c r="L195" s="246">
        <f t="shared" si="85"/>
        <v>0.74238845724551084</v>
      </c>
      <c r="M195" s="39"/>
      <c r="N195" s="246">
        <f t="shared" si="65"/>
        <v>0.49494200921195342</v>
      </c>
      <c r="O195" s="246"/>
    </row>
    <row r="196" spans="1:16" ht="28.8" x14ac:dyDescent="0.3">
      <c r="A196" s="370">
        <v>10</v>
      </c>
      <c r="B196" s="371" t="s">
        <v>134</v>
      </c>
      <c r="C196" s="510">
        <v>4.1599999999999998E-2</v>
      </c>
      <c r="D196" s="510">
        <v>4.1599999999999998E-2</v>
      </c>
      <c r="E196" s="510">
        <v>4.1599999999999998E-2</v>
      </c>
      <c r="F196" s="510">
        <v>0</v>
      </c>
      <c r="G196" s="510">
        <v>4.1599999999999998E-2</v>
      </c>
      <c r="H196" s="510">
        <v>0</v>
      </c>
      <c r="I196" s="510">
        <v>0</v>
      </c>
      <c r="J196" s="510">
        <v>4.1599999999999998E-2</v>
      </c>
      <c r="K196" s="510">
        <v>4.1599999999999998E-2</v>
      </c>
      <c r="L196" s="510">
        <v>4.1599999999999998E-2</v>
      </c>
      <c r="M196" s="373"/>
      <c r="N196" s="374">
        <f t="shared" si="65"/>
        <v>4.1599999999999998E-2</v>
      </c>
    </row>
    <row r="197" spans="1:16" ht="18" x14ac:dyDescent="0.3">
      <c r="A197" s="579" t="s">
        <v>60</v>
      </c>
      <c r="B197" s="579"/>
      <c r="C197" s="340">
        <f>SUM(C188,C190,C196)</f>
        <v>6.8397954228864561</v>
      </c>
      <c r="D197" s="340">
        <f t="shared" ref="D197:L197" si="86">SUM(D188,D190,D196)</f>
        <v>7.8077845856864556</v>
      </c>
      <c r="E197" s="340">
        <f t="shared" si="86"/>
        <v>10.43663452951613</v>
      </c>
      <c r="F197" s="340">
        <f t="shared" si="86"/>
        <v>0</v>
      </c>
      <c r="G197" s="340">
        <f t="shared" si="86"/>
        <v>12.286684150060127</v>
      </c>
      <c r="H197" s="340">
        <f t="shared" si="86"/>
        <v>0</v>
      </c>
      <c r="I197" s="340">
        <f t="shared" si="86"/>
        <v>0</v>
      </c>
      <c r="J197" s="340">
        <f t="shared" si="86"/>
        <v>14.807926453500126</v>
      </c>
      <c r="K197" s="340">
        <f t="shared" si="86"/>
        <v>17.068140458588125</v>
      </c>
      <c r="L197" s="340">
        <f t="shared" si="86"/>
        <v>18.601619319996125</v>
      </c>
      <c r="M197" s="356"/>
      <c r="N197" s="467">
        <f t="shared" si="65"/>
        <v>12.415355496327265</v>
      </c>
      <c r="O197" t="s">
        <v>452</v>
      </c>
      <c r="P197"/>
    </row>
    <row r="198" spans="1:16" ht="15.6" x14ac:dyDescent="0.3">
      <c r="L198" s="336" t="s">
        <v>150</v>
      </c>
      <c r="N198" s="337">
        <f>N197/SUM($N$101,$N$149,$N$197)</f>
        <v>0.34032975108712776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2336-1887-4341-B785-7F840244F744}">
  <dimension ref="A1:Q204"/>
  <sheetViews>
    <sheetView topLeftCell="A28" workbookViewId="0">
      <selection activeCell="F10" sqref="F10:F47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453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102</v>
      </c>
      <c r="E5" s="417">
        <f t="shared" si="0"/>
        <v>363</v>
      </c>
      <c r="F5" s="417">
        <f t="shared" si="0"/>
        <v>0</v>
      </c>
      <c r="G5" s="417">
        <f t="shared" si="0"/>
        <v>207</v>
      </c>
      <c r="H5" s="456">
        <f t="shared" si="0"/>
        <v>12</v>
      </c>
      <c r="I5" s="417">
        <f t="shared" si="0"/>
        <v>24</v>
      </c>
      <c r="J5" s="417">
        <f t="shared" si="0"/>
        <v>194</v>
      </c>
      <c r="K5" s="417">
        <f t="shared" si="0"/>
        <v>29</v>
      </c>
      <c r="L5" s="417">
        <f t="shared" si="0"/>
        <v>134</v>
      </c>
      <c r="M5" s="604">
        <f>SUM(C5:L5)</f>
        <v>1066</v>
      </c>
      <c r="N5" s="604"/>
      <c r="O5" s="418"/>
      <c r="P5" s="418"/>
      <c r="Q5" s="419">
        <f>M7/M5</f>
        <v>5953.9018105065661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996201.81</v>
      </c>
      <c r="E7" s="401">
        <f t="shared" si="0"/>
        <v>2250729.02</v>
      </c>
      <c r="F7" s="401">
        <f t="shared" si="0"/>
        <v>0</v>
      </c>
      <c r="G7" s="401">
        <f t="shared" si="0"/>
        <v>1064377.29</v>
      </c>
      <c r="H7" s="401">
        <f t="shared" si="0"/>
        <v>39435.17</v>
      </c>
      <c r="I7" s="401">
        <f t="shared" si="0"/>
        <v>127673.95999999999</v>
      </c>
      <c r="J7" s="401">
        <f t="shared" si="0"/>
        <v>1032639.56</v>
      </c>
      <c r="K7" s="401">
        <f t="shared" si="0"/>
        <v>170446.8</v>
      </c>
      <c r="L7" s="401">
        <f t="shared" si="0"/>
        <v>659465.16999999993</v>
      </c>
      <c r="M7" s="610">
        <f>SUM(C7:L7)</f>
        <v>6346859.3299999991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1.7062040000000001</v>
      </c>
      <c r="D9" s="405">
        <f t="shared" si="1"/>
        <v>2.3505355013460179</v>
      </c>
      <c r="E9" s="405">
        <f t="shared" si="1"/>
        <v>2.8309465029572149</v>
      </c>
      <c r="F9" s="405">
        <f>IF(F$7 &gt; 0,(F63*F$61+F111*F$109+F159*F$157)/(SUM(F$157,F$109,F$61)),0)</f>
        <v>0</v>
      </c>
      <c r="G9" s="405">
        <f t="shared" si="1"/>
        <v>4.1798023930393331</v>
      </c>
      <c r="H9" s="405">
        <f>(H63*H$61+H111*H$109+H159*H$157)/(SUM(H$157,H$109,H$61))</f>
        <v>5.1857120000000005</v>
      </c>
      <c r="I9" s="405">
        <f t="shared" si="1"/>
        <v>4.5323215882782986</v>
      </c>
      <c r="J9" s="405">
        <f t="shared" si="1"/>
        <v>5.8680088189227213</v>
      </c>
      <c r="K9" s="405">
        <f t="shared" si="1"/>
        <v>6.4789141979146567</v>
      </c>
      <c r="L9" s="405">
        <f t="shared" si="1"/>
        <v>7.8135119860073887</v>
      </c>
      <c r="M9" s="603">
        <f t="shared" ref="M9:M25" si="2">(N63*$N$61+N111*$N$109+N159*$N$157)/$M$7</f>
        <v>4.1393677020349875</v>
      </c>
      <c r="N9" s="603"/>
      <c r="O9" s="406">
        <f t="shared" ref="O9:O47" si="3">M9/$M$47</f>
        <v>0.34934303609894857</v>
      </c>
      <c r="P9" s="405">
        <f>O9*$N$52</f>
        <v>2.258589041259802</v>
      </c>
      <c r="Q9" s="407">
        <f>M9*$M$7</f>
        <v>26271984.519961417</v>
      </c>
    </row>
    <row r="10" spans="1:17" x14ac:dyDescent="0.3">
      <c r="A10" s="420" t="s">
        <v>3</v>
      </c>
      <c r="B10" s="421" t="s">
        <v>30</v>
      </c>
      <c r="C10" s="422">
        <f t="shared" si="1"/>
        <v>1.2976000000000001</v>
      </c>
      <c r="D10" s="422">
        <f t="shared" si="1"/>
        <v>1.7575457298195434</v>
      </c>
      <c r="E10" s="422">
        <f t="shared" si="1"/>
        <v>2.0251756295868972</v>
      </c>
      <c r="F10" s="422">
        <f t="shared" ref="F10:F47" si="4">IF(F$7 &gt; 0,(F64*F$61+F112*F$109+F160*F$157)/(SUM(F$157,F$109,F$61)),0)</f>
        <v>0</v>
      </c>
      <c r="G10" s="422">
        <f t="shared" si="1"/>
        <v>3.0428961033572972</v>
      </c>
      <c r="H10" s="422">
        <f>IF(H$7 &gt; 0,(H64*H$61+H112*H$109+H160*H$157)/(SUM(H$157,H$109,H$61)),0)</f>
        <v>3.0428000000000002</v>
      </c>
      <c r="I10" s="422">
        <f t="shared" si="1"/>
        <v>2.2440118661080142</v>
      </c>
      <c r="J10" s="422">
        <f t="shared" si="1"/>
        <v>4.2373598071935188</v>
      </c>
      <c r="K10" s="422">
        <f t="shared" si="1"/>
        <v>4.6503509172832818</v>
      </c>
      <c r="L10" s="422">
        <f t="shared" si="1"/>
        <v>5.2417449186664404</v>
      </c>
      <c r="M10" s="600">
        <f t="shared" si="2"/>
        <v>2.9285304962350573</v>
      </c>
      <c r="N10" s="600"/>
      <c r="O10" s="423">
        <f t="shared" si="3"/>
        <v>0.24715410867223994</v>
      </c>
      <c r="P10" s="422">
        <f t="shared" ref="P10:P47" si="5">O10*$N$52</f>
        <v>1.5979123774241892</v>
      </c>
      <c r="Q10" s="424">
        <f t="shared" ref="Q10:Q47" si="6">M10*$M$7</f>
        <v>18586971.103219002</v>
      </c>
    </row>
    <row r="11" spans="1:17" x14ac:dyDescent="0.3">
      <c r="A11" s="438" t="s">
        <v>4</v>
      </c>
      <c r="B11" s="439" t="s">
        <v>31</v>
      </c>
      <c r="C11" s="440">
        <f t="shared" si="1"/>
        <v>5.1904000000000006E-2</v>
      </c>
      <c r="D11" s="440">
        <f t="shared" si="1"/>
        <v>7.0301829192781745E-2</v>
      </c>
      <c r="E11" s="440">
        <f t="shared" si="1"/>
        <v>8.100702518347587E-2</v>
      </c>
      <c r="F11" s="440">
        <f t="shared" si="4"/>
        <v>0</v>
      </c>
      <c r="G11" s="440">
        <f t="shared" si="1"/>
        <v>0.1217158441342919</v>
      </c>
      <c r="H11" s="440">
        <f t="shared" ref="H11:H15" si="7">IF(H$7 &gt; 0,(H65*H$61+H113*H$109+H161*H$157)/(SUM(H$157,H$109,H$61)),0)</f>
        <v>0.12171200000000003</v>
      </c>
      <c r="I11" s="440">
        <f t="shared" si="1"/>
        <v>0.13464071196648086</v>
      </c>
      <c r="J11" s="440">
        <f t="shared" si="1"/>
        <v>0.16949439228774074</v>
      </c>
      <c r="K11" s="440">
        <f>(K65*K$61+K113*K$109+K161*K$157)/(SUM(K$157,K$109,K$61))</f>
        <v>0.18601403669133126</v>
      </c>
      <c r="L11" s="440">
        <f t="shared" si="1"/>
        <v>0.20966979674665762</v>
      </c>
      <c r="M11" s="599">
        <f t="shared" si="2"/>
        <v>0.11804403450571199</v>
      </c>
      <c r="N11" s="599"/>
      <c r="O11" s="441">
        <f t="shared" si="3"/>
        <v>9.9623576294807538E-3</v>
      </c>
      <c r="P11" s="440">
        <f t="shared" si="5"/>
        <v>6.4409103494145567E-2</v>
      </c>
      <c r="Q11" s="442">
        <f t="shared" si="6"/>
        <v>749208.88175341999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7.8195750376121073E-2</v>
      </c>
      <c r="E12" s="440">
        <f t="shared" si="1"/>
        <v>6.0982641677139793E-2</v>
      </c>
      <c r="F12" s="440">
        <f t="shared" si="4"/>
        <v>0</v>
      </c>
      <c r="G12" s="440">
        <f t="shared" si="1"/>
        <v>2.763243701018837E-2</v>
      </c>
      <c r="H12" s="440">
        <f t="shared" si="7"/>
        <v>0</v>
      </c>
      <c r="I12" s="440">
        <f t="shared" si="1"/>
        <v>0.112179275398053</v>
      </c>
      <c r="J12" s="440">
        <f t="shared" si="1"/>
        <v>8.9674341488524809E-2</v>
      </c>
      <c r="K12" s="440">
        <f t="shared" si="1"/>
        <v>0.23250000000000007</v>
      </c>
      <c r="L12" s="440">
        <f t="shared" si="1"/>
        <v>0.12886053876355594</v>
      </c>
      <c r="M12" s="599">
        <f t="shared" si="2"/>
        <v>7.5013014472939343E-2</v>
      </c>
      <c r="N12" s="599"/>
      <c r="O12" s="441">
        <f t="shared" si="3"/>
        <v>6.3307432702893289E-3</v>
      </c>
      <c r="P12" s="440">
        <f t="shared" si="5"/>
        <v>4.0929819391776201E-2</v>
      </c>
      <c r="Q12" s="442">
        <f t="shared" si="6"/>
        <v>476097.05077900004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0.20969999999999997</v>
      </c>
      <c r="E13" s="422">
        <f t="shared" si="1"/>
        <v>0.27279999999999999</v>
      </c>
      <c r="F13" s="422">
        <f t="shared" si="4"/>
        <v>0</v>
      </c>
      <c r="G13" s="422">
        <f t="shared" si="1"/>
        <v>0.31800000000000006</v>
      </c>
      <c r="H13" s="422">
        <f t="shared" si="7"/>
        <v>0.318</v>
      </c>
      <c r="I13" s="422">
        <f t="shared" si="1"/>
        <v>0.318</v>
      </c>
      <c r="J13" s="422">
        <f t="shared" si="1"/>
        <v>0.37769999999999992</v>
      </c>
      <c r="K13" s="422">
        <f t="shared" si="1"/>
        <v>0.37770000000000004</v>
      </c>
      <c r="L13" s="422">
        <f t="shared" si="1"/>
        <v>0.44583156937765189</v>
      </c>
      <c r="M13" s="600">
        <f t="shared" si="2"/>
        <v>0.30940824255057187</v>
      </c>
      <c r="N13" s="600"/>
      <c r="O13" s="423">
        <f t="shared" si="3"/>
        <v>2.6112590769241849E-2</v>
      </c>
      <c r="P13" s="422">
        <f t="shared" si="5"/>
        <v>0.16882435101298707</v>
      </c>
      <c r="Q13" s="424">
        <f t="shared" si="6"/>
        <v>1963770.5910109999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0.23479219195757131</v>
      </c>
      <c r="E14" s="440">
        <f t="shared" si="1"/>
        <v>0.39098120650970236</v>
      </c>
      <c r="F14" s="440">
        <f t="shared" si="4"/>
        <v>0</v>
      </c>
      <c r="G14" s="440">
        <f t="shared" si="1"/>
        <v>0.66955800853755543</v>
      </c>
      <c r="H14" s="440">
        <f t="shared" si="7"/>
        <v>1.7032</v>
      </c>
      <c r="I14" s="440">
        <f t="shared" si="1"/>
        <v>1.2914897348057508</v>
      </c>
      <c r="J14" s="440">
        <f t="shared" si="1"/>
        <v>0.99378027795293844</v>
      </c>
      <c r="K14" s="440">
        <f t="shared" si="1"/>
        <v>1.032349243940045</v>
      </c>
      <c r="L14" s="440">
        <f t="shared" si="1"/>
        <v>1.7874051624530833</v>
      </c>
      <c r="M14" s="599">
        <f t="shared" si="2"/>
        <v>0.69968176567086449</v>
      </c>
      <c r="N14" s="599"/>
      <c r="O14" s="441">
        <f t="shared" si="3"/>
        <v>5.9049828359622948E-2</v>
      </c>
      <c r="P14" s="440">
        <f t="shared" si="5"/>
        <v>0.3817717299037296</v>
      </c>
      <c r="Q14" s="442">
        <f t="shared" si="6"/>
        <v>4440781.7424789993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>
        <f t="shared" si="4"/>
        <v>0</v>
      </c>
      <c r="G15" s="422"/>
      <c r="H15" s="422">
        <f t="shared" si="7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8.6901485998430034E-3</v>
      </c>
      <c r="N15" s="600"/>
      <c r="O15" s="423">
        <f t="shared" si="3"/>
        <v>7.3340739807379446E-4</v>
      </c>
      <c r="P15" s="422">
        <f t="shared" si="5"/>
        <v>4.7416600329744565E-3</v>
      </c>
      <c r="Q15" s="424">
        <f t="shared" si="6"/>
        <v>55155.150719999998</v>
      </c>
    </row>
    <row r="16" spans="1:17" ht="28.8" x14ac:dyDescent="0.3">
      <c r="A16" s="404">
        <v>5</v>
      </c>
      <c r="B16" s="408" t="s">
        <v>71</v>
      </c>
      <c r="C16" s="405">
        <f t="shared" si="1"/>
        <v>3.8687136768000006</v>
      </c>
      <c r="D16" s="405">
        <f t="shared" si="1"/>
        <v>3.8095956788993321</v>
      </c>
      <c r="E16" s="405">
        <f t="shared" si="1"/>
        <v>5.2123295711596818</v>
      </c>
      <c r="F16" s="405">
        <f t="shared" si="4"/>
        <v>0</v>
      </c>
      <c r="G16" s="405">
        <f t="shared" si="1"/>
        <v>5.1952567826955987</v>
      </c>
      <c r="H16" s="405">
        <f t="shared" si="1"/>
        <v>5.0998566265000003</v>
      </c>
      <c r="I16" s="405">
        <f t="shared" si="1"/>
        <v>5.6086387078312789</v>
      </c>
      <c r="J16" s="405">
        <f t="shared" si="1"/>
        <v>5.2060586633952735</v>
      </c>
      <c r="K16" s="405">
        <f t="shared" si="1"/>
        <v>5.2467260276835717</v>
      </c>
      <c r="L16" s="405">
        <f t="shared" si="1"/>
        <v>5.2133450654229376</v>
      </c>
      <c r="M16" s="603">
        <f t="shared" si="2"/>
        <v>4.9953288993384861</v>
      </c>
      <c r="N16" s="603"/>
      <c r="O16" s="406">
        <f t="shared" si="3"/>
        <v>0.42158210857900147</v>
      </c>
      <c r="P16" s="405">
        <f t="shared" si="5"/>
        <v>2.7256324930949396</v>
      </c>
      <c r="Q16" s="409">
        <f t="shared" si="6"/>
        <v>31704649.831185099</v>
      </c>
    </row>
    <row r="17" spans="1:17" x14ac:dyDescent="0.3">
      <c r="A17" s="420" t="s">
        <v>115</v>
      </c>
      <c r="B17" s="421" t="s">
        <v>114</v>
      </c>
      <c r="C17" s="422">
        <f t="shared" si="1"/>
        <v>2.1375999999999999</v>
      </c>
      <c r="D17" s="422">
        <f t="shared" si="1"/>
        <v>2.1074749924124312</v>
      </c>
      <c r="E17" s="422">
        <f t="shared" si="1"/>
        <v>2.8144300925857348</v>
      </c>
      <c r="F17" s="422">
        <f t="shared" si="4"/>
        <v>0</v>
      </c>
      <c r="G17" s="422">
        <f t="shared" si="1"/>
        <v>2.8060271364902944</v>
      </c>
      <c r="H17" s="422">
        <f t="shared" ref="H17:H24" si="8">IF(H$7 &gt; 0,(H71*H$61+H119*H$109+H167*H$157)/(SUM(H$157,H$109,H$61)),0)</f>
        <v>2.7605</v>
      </c>
      <c r="I17" s="422">
        <f t="shared" si="1"/>
        <v>3.0381762562232741</v>
      </c>
      <c r="J17" s="422">
        <f t="shared" si="1"/>
        <v>2.810867545626472</v>
      </c>
      <c r="K17" s="422">
        <f t="shared" si="1"/>
        <v>2.8304569038081091</v>
      </c>
      <c r="L17" s="422">
        <f t="shared" si="1"/>
        <v>2.814951341139063</v>
      </c>
      <c r="M17" s="600">
        <f t="shared" si="2"/>
        <v>2.7054999464823495</v>
      </c>
      <c r="N17" s="600"/>
      <c r="O17" s="423">
        <f t="shared" si="3"/>
        <v>0.22833138621752189</v>
      </c>
      <c r="P17" s="422">
        <f t="shared" si="5"/>
        <v>1.4762188261868903</v>
      </c>
      <c r="Q17" s="424">
        <f t="shared" si="6"/>
        <v>17171427.577645998</v>
      </c>
    </row>
    <row r="18" spans="1:17" x14ac:dyDescent="0.3">
      <c r="A18" s="438" t="s">
        <v>116</v>
      </c>
      <c r="B18" s="439" t="s">
        <v>117</v>
      </c>
      <c r="C18" s="440">
        <f t="shared" si="1"/>
        <v>0.90611367679999999</v>
      </c>
      <c r="D18" s="440">
        <f t="shared" si="1"/>
        <v>0.89334389695868255</v>
      </c>
      <c r="E18" s="440">
        <f t="shared" si="1"/>
        <v>1.1930172152364449</v>
      </c>
      <c r="F18" s="440">
        <f t="shared" si="4"/>
        <v>0</v>
      </c>
      <c r="G18" s="440">
        <f t="shared" si="1"/>
        <v>1.1894552609682807</v>
      </c>
      <c r="H18" s="440">
        <f t="shared" si="8"/>
        <v>1.1701566265000001</v>
      </c>
      <c r="I18" s="440">
        <f t="shared" si="1"/>
        <v>1.2878616477792524</v>
      </c>
      <c r="J18" s="440">
        <f t="shared" si="1"/>
        <v>1.1915070765182421</v>
      </c>
      <c r="K18" s="440">
        <f t="shared" si="1"/>
        <v>1.1998108683259308</v>
      </c>
      <c r="L18" s="440">
        <f t="shared" si="1"/>
        <v>1.1932381688494609</v>
      </c>
      <c r="M18" s="599">
        <f t="shared" si="2"/>
        <v>1.1468424888142426</v>
      </c>
      <c r="N18" s="599"/>
      <c r="O18" s="441">
        <f t="shared" si="3"/>
        <v>9.6788076297904008E-2</v>
      </c>
      <c r="P18" s="440">
        <f t="shared" si="5"/>
        <v>0.62575882688883955</v>
      </c>
      <c r="Q18" s="442">
        <f t="shared" si="6"/>
        <v>7278847.9501710953</v>
      </c>
    </row>
    <row r="19" spans="1:17" x14ac:dyDescent="0.3">
      <c r="A19" s="420" t="s">
        <v>8</v>
      </c>
      <c r="B19" s="421" t="s">
        <v>35</v>
      </c>
      <c r="C19" s="422">
        <f t="shared" si="1"/>
        <v>0.5697000000000001</v>
      </c>
      <c r="D19" s="422">
        <f t="shared" si="1"/>
        <v>0.55728085193300347</v>
      </c>
      <c r="E19" s="422">
        <f t="shared" si="1"/>
        <v>0.86083223260079522</v>
      </c>
      <c r="F19" s="422">
        <f t="shared" si="4"/>
        <v>0</v>
      </c>
      <c r="G19" s="422">
        <f t="shared" si="1"/>
        <v>0.85685073054311411</v>
      </c>
      <c r="H19" s="422">
        <f t="shared" si="8"/>
        <v>0.8325999999999999</v>
      </c>
      <c r="I19" s="422">
        <f t="shared" si="1"/>
        <v>0.9124177054271676</v>
      </c>
      <c r="J19" s="422">
        <f t="shared" si="1"/>
        <v>0.8600378475990208</v>
      </c>
      <c r="K19" s="422">
        <f t="shared" si="1"/>
        <v>0.87012018023218984</v>
      </c>
      <c r="L19" s="422">
        <f t="shared" si="1"/>
        <v>0.86103897266932228</v>
      </c>
      <c r="M19" s="600">
        <f t="shared" si="2"/>
        <v>0.81325290803396477</v>
      </c>
      <c r="N19" s="600"/>
      <c r="O19" s="423">
        <f t="shared" si="3"/>
        <v>6.8634695069300922E-2</v>
      </c>
      <c r="P19" s="422">
        <f t="shared" si="5"/>
        <v>0.44374026133391636</v>
      </c>
      <c r="Q19" s="424">
        <f t="shared" si="6"/>
        <v>5161601.8070050003</v>
      </c>
    </row>
    <row r="20" spans="1:17" x14ac:dyDescent="0.3">
      <c r="A20" s="438" t="s">
        <v>9</v>
      </c>
      <c r="B20" s="439" t="s">
        <v>108</v>
      </c>
      <c r="C20" s="440">
        <f t="shared" si="1"/>
        <v>0.50880000000000003</v>
      </c>
      <c r="D20" s="440">
        <f t="shared" si="1"/>
        <v>0.49777565205086299</v>
      </c>
      <c r="E20" s="440">
        <f t="shared" si="1"/>
        <v>0.76891876389633074</v>
      </c>
      <c r="F20" s="440">
        <f t="shared" si="4"/>
        <v>0</v>
      </c>
      <c r="G20" s="440">
        <f t="shared" si="1"/>
        <v>0.76536364401198387</v>
      </c>
      <c r="H20" s="440">
        <f t="shared" si="8"/>
        <v>0.74370000000000003</v>
      </c>
      <c r="I20" s="440">
        <f t="shared" si="1"/>
        <v>0.81881066325506002</v>
      </c>
      <c r="J20" s="440">
        <f t="shared" si="1"/>
        <v>0.76821276694261065</v>
      </c>
      <c r="K20" s="440">
        <f t="shared" si="1"/>
        <v>0.77721834566562709</v>
      </c>
      <c r="L20" s="440">
        <f t="shared" si="1"/>
        <v>0.76910321466105636</v>
      </c>
      <c r="M20" s="599">
        <f t="shared" si="2"/>
        <v>0.7264967011884288</v>
      </c>
      <c r="N20" s="599"/>
      <c r="O20" s="441">
        <f t="shared" si="3"/>
        <v>6.1312881961239005E-2</v>
      </c>
      <c r="P20" s="440">
        <f t="shared" si="5"/>
        <v>0.3964029305753406</v>
      </c>
      <c r="Q20" s="442">
        <f t="shared" si="6"/>
        <v>4610972.3661520006</v>
      </c>
    </row>
    <row r="21" spans="1:17" x14ac:dyDescent="0.3">
      <c r="A21" s="420" t="s">
        <v>10</v>
      </c>
      <c r="B21" s="421" t="s">
        <v>109</v>
      </c>
      <c r="C21" s="422">
        <f t="shared" si="1"/>
        <v>5.3999999999999999E-2</v>
      </c>
      <c r="D21" s="422">
        <f t="shared" si="1"/>
        <v>5.2793523056337353E-2</v>
      </c>
      <c r="E21" s="422">
        <f t="shared" si="1"/>
        <v>8.1535320769978784E-2</v>
      </c>
      <c r="F21" s="422">
        <f t="shared" si="4"/>
        <v>0</v>
      </c>
      <c r="G21" s="422">
        <f t="shared" si="1"/>
        <v>8.1163454123490367E-2</v>
      </c>
      <c r="H21" s="422">
        <f t="shared" si="8"/>
        <v>7.8899999999999998E-2</v>
      </c>
      <c r="I21" s="422">
        <f t="shared" si="1"/>
        <v>8.3001609584287983E-2</v>
      </c>
      <c r="J21" s="422">
        <f t="shared" si="1"/>
        <v>8.1460616070141642E-2</v>
      </c>
      <c r="K21" s="422">
        <f t="shared" si="1"/>
        <v>8.2401834566562721E-2</v>
      </c>
      <c r="L21" s="422">
        <f t="shared" si="1"/>
        <v>8.155465297583496E-2</v>
      </c>
      <c r="M21" s="600">
        <f t="shared" si="2"/>
        <v>7.6962342069112802E-2</v>
      </c>
      <c r="N21" s="600"/>
      <c r="O21" s="423">
        <f t="shared" si="3"/>
        <v>6.4952572902600399E-3</v>
      </c>
      <c r="P21" s="422">
        <f t="shared" si="5"/>
        <v>4.1993443177693608E-2</v>
      </c>
      <c r="Q21" s="424">
        <f t="shared" si="6"/>
        <v>488469.15882000001</v>
      </c>
    </row>
    <row r="22" spans="1:17" x14ac:dyDescent="0.3">
      <c r="A22" s="438" t="s">
        <v>11</v>
      </c>
      <c r="B22" s="439" t="s">
        <v>110</v>
      </c>
      <c r="C22" s="440">
        <f t="shared" si="1"/>
        <v>6.8999999999999999E-3</v>
      </c>
      <c r="D22" s="440">
        <f t="shared" si="1"/>
        <v>6.7116768258029961E-3</v>
      </c>
      <c r="E22" s="440">
        <f t="shared" si="1"/>
        <v>1.0378147934485689E-2</v>
      </c>
      <c r="F22" s="440">
        <f t="shared" si="4"/>
        <v>0</v>
      </c>
      <c r="G22" s="440">
        <f t="shared" si="1"/>
        <v>1.0323632407639964E-2</v>
      </c>
      <c r="H22" s="440">
        <f t="shared" si="8"/>
        <v>0.01</v>
      </c>
      <c r="I22" s="440">
        <f t="shared" si="1"/>
        <v>1.0605432587819789E-2</v>
      </c>
      <c r="J22" s="440">
        <f t="shared" si="1"/>
        <v>1.036446458626861E-2</v>
      </c>
      <c r="K22" s="440">
        <f t="shared" si="1"/>
        <v>1.0500000000000002E-2</v>
      </c>
      <c r="L22" s="440">
        <f t="shared" si="1"/>
        <v>1.0381105032431054E-2</v>
      </c>
      <c r="M22" s="599">
        <f t="shared" si="2"/>
        <v>9.7938647764232081E-3</v>
      </c>
      <c r="N22" s="599"/>
      <c r="O22" s="441">
        <f t="shared" si="3"/>
        <v>8.2655581780188381E-4</v>
      </c>
      <c r="P22" s="440">
        <f t="shared" si="5"/>
        <v>5.3438875808822428E-3</v>
      </c>
      <c r="Q22" s="442">
        <f t="shared" si="6"/>
        <v>62160.282032999996</v>
      </c>
    </row>
    <row r="23" spans="1:17" x14ac:dyDescent="0.3">
      <c r="A23" s="425" t="s">
        <v>14</v>
      </c>
      <c r="B23" s="421" t="s">
        <v>118</v>
      </c>
      <c r="C23" s="422">
        <f t="shared" si="1"/>
        <v>0.19130000000000003</v>
      </c>
      <c r="D23" s="422">
        <f t="shared" si="1"/>
        <v>0.18834479099370438</v>
      </c>
      <c r="E23" s="422">
        <f t="shared" si="1"/>
        <v>0.2597383798690257</v>
      </c>
      <c r="F23" s="422">
        <f t="shared" si="4"/>
        <v>0</v>
      </c>
      <c r="G23" s="422">
        <f t="shared" si="1"/>
        <v>0.25886045312184364</v>
      </c>
      <c r="H23" s="422">
        <f t="shared" si="8"/>
        <v>0.25390000000000001</v>
      </c>
      <c r="I23" s="422">
        <f t="shared" si="1"/>
        <v>0.2791559354624859</v>
      </c>
      <c r="J23" s="422">
        <f t="shared" si="1"/>
        <v>0.25943417032173349</v>
      </c>
      <c r="K23" s="422">
        <f t="shared" si="1"/>
        <v>0.26154174445046785</v>
      </c>
      <c r="L23" s="422">
        <f t="shared" si="1"/>
        <v>0.25978977712651602</v>
      </c>
      <c r="M23" s="600">
        <f t="shared" si="2"/>
        <v>0.24868031296102486</v>
      </c>
      <c r="N23" s="600"/>
      <c r="O23" s="423">
        <f t="shared" si="3"/>
        <v>2.0987441029974688E-2</v>
      </c>
      <c r="P23" s="422">
        <f t="shared" si="5"/>
        <v>0.13568899166766538</v>
      </c>
      <c r="Q23" s="424">
        <f t="shared" si="6"/>
        <v>1578338.9645040003</v>
      </c>
    </row>
    <row r="24" spans="1:17" x14ac:dyDescent="0.3">
      <c r="A24" s="443"/>
      <c r="B24" s="439" t="s">
        <v>117</v>
      </c>
      <c r="C24" s="440">
        <f t="shared" si="1"/>
        <v>6.4000000000000001E-2</v>
      </c>
      <c r="D24" s="440">
        <f t="shared" si="1"/>
        <v>6.3151146601510388E-2</v>
      </c>
      <c r="E24" s="440">
        <f t="shared" si="1"/>
        <v>8.431165086768197E-2</v>
      </c>
      <c r="F24" s="440">
        <f t="shared" si="4"/>
        <v>0</v>
      </c>
      <c r="G24" s="440">
        <f t="shared" si="1"/>
        <v>8.4063201572066606E-2</v>
      </c>
      <c r="H24" s="440">
        <f t="shared" si="8"/>
        <v>8.2699999999999996E-2</v>
      </c>
      <c r="I24" s="440">
        <f t="shared" si="1"/>
        <v>9.1027162939098946E-2</v>
      </c>
      <c r="J24" s="440">
        <f t="shared" si="1"/>
        <v>8.4212023329805402E-2</v>
      </c>
      <c r="K24" s="440">
        <f t="shared" si="1"/>
        <v>8.4796330866874589E-2</v>
      </c>
      <c r="L24" s="440">
        <f t="shared" si="1"/>
        <v>8.4326805638575281E-2</v>
      </c>
      <c r="M24" s="599">
        <f t="shared" si="2"/>
        <v>8.1053243046903978E-2</v>
      </c>
      <c r="N24" s="599"/>
      <c r="O24" s="441">
        <f t="shared" si="3"/>
        <v>6.8405099642998802E-3</v>
      </c>
      <c r="P24" s="440">
        <f t="shared" si="5"/>
        <v>4.4225587017627369E-2</v>
      </c>
      <c r="Q24" s="442">
        <f t="shared" si="6"/>
        <v>514433.5318590001</v>
      </c>
    </row>
    <row r="25" spans="1:17" x14ac:dyDescent="0.3">
      <c r="A25" s="404">
        <v>6</v>
      </c>
      <c r="B25" s="398" t="s">
        <v>42</v>
      </c>
      <c r="C25" s="405">
        <f t="shared" ref="C25:L27" si="9">(C79*C$61+C127*C$109+C175*C$157)/(SUM(C$157,C$109,C$61))</f>
        <v>0.4254</v>
      </c>
      <c r="D25" s="405">
        <f t="shared" si="9"/>
        <v>0.44475834796465591</v>
      </c>
      <c r="E25" s="405">
        <f t="shared" si="9"/>
        <v>0.51535358846974832</v>
      </c>
      <c r="F25" s="405">
        <f t="shared" si="4"/>
        <v>0</v>
      </c>
      <c r="G25" s="405">
        <f t="shared" si="9"/>
        <v>0.51797789871954147</v>
      </c>
      <c r="H25" s="405">
        <f t="shared" si="9"/>
        <v>0.5292</v>
      </c>
      <c r="I25" s="405">
        <f t="shared" si="9"/>
        <v>1.1871068412149197</v>
      </c>
      <c r="J25" s="405">
        <f t="shared" si="9"/>
        <v>0.51746570051800067</v>
      </c>
      <c r="K25" s="405">
        <f t="shared" si="9"/>
        <v>0.51224309619189101</v>
      </c>
      <c r="L25" s="405">
        <f t="shared" si="9"/>
        <v>0.515145792298629</v>
      </c>
      <c r="M25" s="603">
        <f t="shared" si="2"/>
        <v>0.51846718354131227</v>
      </c>
      <c r="N25" s="603"/>
      <c r="O25" s="406">
        <f t="shared" si="3"/>
        <v>4.3756175593424471E-2</v>
      </c>
      <c r="P25" s="405">
        <f t="shared" si="5"/>
        <v>0.28289448613699031</v>
      </c>
      <c r="Q25" s="407">
        <f t="shared" si="6"/>
        <v>3290638.2811579998</v>
      </c>
    </row>
    <row r="26" spans="1:17" x14ac:dyDescent="0.3">
      <c r="A26" s="420" t="s">
        <v>15</v>
      </c>
      <c r="B26" s="421" t="s">
        <v>43</v>
      </c>
      <c r="C26" s="422">
        <f t="shared" si="9"/>
        <v>0.21970000000000001</v>
      </c>
      <c r="D26" s="422">
        <f t="shared" si="9"/>
        <v>0.21637463447491628</v>
      </c>
      <c r="E26" s="422">
        <f t="shared" si="9"/>
        <v>0.2960231739278858</v>
      </c>
      <c r="F26" s="422">
        <f t="shared" si="4"/>
        <v>0</v>
      </c>
      <c r="G26" s="422">
        <f t="shared" si="9"/>
        <v>0.29504886082828768</v>
      </c>
      <c r="H26" s="422">
        <f t="shared" ref="H26:H29" si="10">IF(H$7 &gt; 0,(H80*H$61+H128*H$109+H176*H$157)/(SUM(H$157,H$109,H$61)),0)</f>
        <v>0.28960000000000002</v>
      </c>
      <c r="I26" s="422">
        <f t="shared" si="9"/>
        <v>0.31851408434421558</v>
      </c>
      <c r="J26" s="422">
        <f t="shared" si="9"/>
        <v>0.29566682125174443</v>
      </c>
      <c r="K26" s="422">
        <f t="shared" si="9"/>
        <v>0.29798899260062373</v>
      </c>
      <c r="L26" s="422">
        <f t="shared" si="9"/>
        <v>0.2960810580519363</v>
      </c>
      <c r="M26" s="600">
        <f>(N80*$N$61+N128*$N$109+N176*$N$157)/$M$7</f>
        <v>0.2837006729123458</v>
      </c>
      <c r="N26" s="600"/>
      <c r="O26" s="423">
        <f t="shared" si="3"/>
        <v>2.3942993604987042E-2</v>
      </c>
      <c r="P26" s="422">
        <f t="shared" si="5"/>
        <v>0.15479736929938478</v>
      </c>
      <c r="Q26" s="424">
        <f t="shared" si="6"/>
        <v>1800608.2628009999</v>
      </c>
    </row>
    <row r="27" spans="1:17" x14ac:dyDescent="0.3">
      <c r="A27" s="438" t="s">
        <v>16</v>
      </c>
      <c r="B27" s="439" t="s">
        <v>80</v>
      </c>
      <c r="C27" s="440">
        <f t="shared" si="9"/>
        <v>0.20569999999999999</v>
      </c>
      <c r="D27" s="440">
        <f t="shared" si="9"/>
        <v>0.2283837134897396</v>
      </c>
      <c r="E27" s="440">
        <f t="shared" si="9"/>
        <v>0.21933041454186256</v>
      </c>
      <c r="F27" s="440">
        <f t="shared" si="4"/>
        <v>0</v>
      </c>
      <c r="G27" s="440">
        <f t="shared" si="9"/>
        <v>0.22292903789125379</v>
      </c>
      <c r="H27" s="440">
        <f t="shared" si="10"/>
        <v>0.23960000000000001</v>
      </c>
      <c r="I27" s="440">
        <f t="shared" si="9"/>
        <v>0.23509275687070411</v>
      </c>
      <c r="J27" s="440">
        <f t="shared" si="9"/>
        <v>0.22179887926625624</v>
      </c>
      <c r="K27" s="440">
        <f t="shared" si="9"/>
        <v>0.2142541035912672</v>
      </c>
      <c r="L27" s="440">
        <f t="shared" si="9"/>
        <v>0.2190647342466927</v>
      </c>
      <c r="M27" s="599">
        <f>(N81*$N$61+N129*$N$109+N177*$N$157)/$M$7</f>
        <v>0.22202297095766893</v>
      </c>
      <c r="N27" s="599"/>
      <c r="O27" s="441">
        <f t="shared" si="3"/>
        <v>1.8737687574826897E-2</v>
      </c>
      <c r="P27" s="440">
        <f t="shared" si="5"/>
        <v>0.12114377972906545</v>
      </c>
      <c r="Q27" s="442">
        <f t="shared" si="6"/>
        <v>1409148.564697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>
        <f t="shared" si="4"/>
        <v>0</v>
      </c>
      <c r="G28" s="422"/>
      <c r="H28" s="422">
        <f t="shared" si="10"/>
        <v>0</v>
      </c>
      <c r="I28" s="422">
        <f>(I82*I$61+I130*I$109+I178*I$157)/(SUM(I$157,I$109,I$61))</f>
        <v>0.63350000000000006</v>
      </c>
      <c r="J28" s="422"/>
      <c r="K28" s="422"/>
      <c r="L28" s="422"/>
      <c r="M28" s="600">
        <f>(N82*$N$61+N130*$N$109+N178*$N$157)/$M$7</f>
        <v>1.2743539671297554E-2</v>
      </c>
      <c r="N28" s="600"/>
      <c r="O28" s="423">
        <f t="shared" si="3"/>
        <v>1.0754944136105297E-3</v>
      </c>
      <c r="P28" s="422">
        <f t="shared" si="5"/>
        <v>6.9533371085400896E-3</v>
      </c>
      <c r="Q28" s="424">
        <f t="shared" si="6"/>
        <v>80881.453659999999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>
        <f t="shared" si="4"/>
        <v>0</v>
      </c>
      <c r="G29" s="440"/>
      <c r="H29" s="440">
        <f t="shared" si="10"/>
        <v>0</v>
      </c>
      <c r="I29" s="440">
        <f>(I83*I$61+I131*I$109+I179*I$157)/(SUM(I$157,I$109,I$61))</f>
        <v>0.63350000000000006</v>
      </c>
      <c r="J29" s="440"/>
      <c r="K29" s="440"/>
      <c r="L29" s="440"/>
      <c r="M29" s="599">
        <f>(N83*$N$61+N131*$N$109+N179*$N$157)/$M$7</f>
        <v>1.2743539671297554E-2</v>
      </c>
      <c r="N29" s="599"/>
      <c r="O29" s="441">
        <f t="shared" si="3"/>
        <v>1.0754944136105297E-3</v>
      </c>
      <c r="P29" s="440">
        <f t="shared" si="5"/>
        <v>6.9533371085400896E-3</v>
      </c>
      <c r="Q29" s="442">
        <f t="shared" si="6"/>
        <v>80881.453659999999</v>
      </c>
    </row>
    <row r="30" spans="1:17" x14ac:dyDescent="0.3">
      <c r="A30" s="404">
        <v>7</v>
      </c>
      <c r="B30" s="398" t="s">
        <v>45</v>
      </c>
      <c r="C30" s="405">
        <f t="shared" ref="C30:L39" si="11">(C84*C$61+C132*C$109+C180*C$157)/(SUM(C$157,C$109,C$61))</f>
        <v>0.23330000000000001</v>
      </c>
      <c r="D30" s="405">
        <f t="shared" si="11"/>
        <v>0.28166760669908841</v>
      </c>
      <c r="E30" s="405">
        <f t="shared" si="11"/>
        <v>0.47079287286214494</v>
      </c>
      <c r="F30" s="405">
        <f t="shared" si="4"/>
        <v>0</v>
      </c>
      <c r="G30" s="405">
        <f t="shared" si="11"/>
        <v>0.87466913042554673</v>
      </c>
      <c r="H30" s="405">
        <f t="shared" si="11"/>
        <v>1.8666</v>
      </c>
      <c r="I30" s="405">
        <f t="shared" si="11"/>
        <v>1.4306613641967398</v>
      </c>
      <c r="J30" s="405">
        <f t="shared" si="11"/>
        <v>1.0837228566780841</v>
      </c>
      <c r="K30" s="405">
        <f t="shared" si="11"/>
        <v>1.1232359513936314</v>
      </c>
      <c r="L30" s="405">
        <f t="shared" si="11"/>
        <v>2.055642995019737</v>
      </c>
      <c r="M30" s="603">
        <f t="shared" ref="M30" si="12">(N84*$N$61+N132*$N$109+N180*$N$157)/$M$7</f>
        <v>0.81851776281545541</v>
      </c>
      <c r="N30" s="603"/>
      <c r="O30" s="406">
        <f t="shared" si="3"/>
        <v>6.9079023886255697E-2</v>
      </c>
      <c r="P30" s="405">
        <f t="shared" si="5"/>
        <v>0.44661295691673525</v>
      </c>
      <c r="Q30" s="407">
        <f t="shared" si="6"/>
        <v>5195017.0996959992</v>
      </c>
    </row>
    <row r="31" spans="1:17" x14ac:dyDescent="0.3">
      <c r="A31" s="420" t="s">
        <v>17</v>
      </c>
      <c r="B31" s="421" t="s">
        <v>46</v>
      </c>
      <c r="C31" s="422">
        <f t="shared" si="11"/>
        <v>0.22040000000000001</v>
      </c>
      <c r="D31" s="422">
        <f t="shared" si="11"/>
        <v>0.26777571182589999</v>
      </c>
      <c r="E31" s="422">
        <f t="shared" si="11"/>
        <v>0.44629624760869702</v>
      </c>
      <c r="F31" s="422">
        <f t="shared" si="4"/>
        <v>0</v>
      </c>
      <c r="G31" s="422">
        <f t="shared" si="11"/>
        <v>0.82986031311321939</v>
      </c>
      <c r="H31" s="422">
        <f t="shared" ref="H31:H32" si="13">IF(H$7 &gt; 0,(H85*H$61+H133*H$109+H181*H$157)/(SUM(H$157,H$109,H$61)),0)</f>
        <v>1.7845</v>
      </c>
      <c r="I31" s="422">
        <f t="shared" si="11"/>
        <v>1.3455193121212816</v>
      </c>
      <c r="J31" s="422">
        <f t="shared" si="11"/>
        <v>1.0277224696446841</v>
      </c>
      <c r="K31" s="422">
        <f t="shared" si="11"/>
        <v>1.0616928229570752</v>
      </c>
      <c r="L31" s="422">
        <f t="shared" si="11"/>
        <v>1.947561798153798</v>
      </c>
      <c r="M31" s="600">
        <f>(N85*$N$61+N133*$N$109+N181*$N$157)/$M$7</f>
        <v>0.77590680559356284</v>
      </c>
      <c r="N31" s="600"/>
      <c r="O31" s="423">
        <f t="shared" si="3"/>
        <v>6.548286083950336E-2</v>
      </c>
      <c r="P31" s="422">
        <f t="shared" si="5"/>
        <v>0.42336287430831104</v>
      </c>
      <c r="Q31" s="424">
        <f t="shared" si="6"/>
        <v>4924571.3482919997</v>
      </c>
    </row>
    <row r="32" spans="1:17" x14ac:dyDescent="0.3">
      <c r="A32" s="438" t="s">
        <v>18</v>
      </c>
      <c r="B32" s="439" t="s">
        <v>48</v>
      </c>
      <c r="C32" s="440">
        <f t="shared" si="11"/>
        <v>1.29E-2</v>
      </c>
      <c r="D32" s="440">
        <f t="shared" si="11"/>
        <v>1.3891894873188393E-2</v>
      </c>
      <c r="E32" s="440">
        <f t="shared" si="11"/>
        <v>2.4496625253447882E-2</v>
      </c>
      <c r="F32" s="440">
        <f t="shared" si="4"/>
        <v>0</v>
      </c>
      <c r="G32" s="440">
        <f t="shared" si="11"/>
        <v>4.4808817312327283E-2</v>
      </c>
      <c r="H32" s="440">
        <f t="shared" si="13"/>
        <v>8.2100000000000006E-2</v>
      </c>
      <c r="I32" s="440">
        <f t="shared" si="11"/>
        <v>8.5142052075458469E-2</v>
      </c>
      <c r="J32" s="440">
        <f t="shared" si="11"/>
        <v>5.6000387033400115E-2</v>
      </c>
      <c r="K32" s="440">
        <f t="shared" si="11"/>
        <v>6.1543128436556155E-2</v>
      </c>
      <c r="L32" s="440">
        <f t="shared" si="11"/>
        <v>0.10808119686593912</v>
      </c>
      <c r="M32" s="599">
        <f>(N86*$N$61+N134*$N$109+N182*$N$157)/$M$7</f>
        <v>4.261095722189262E-2</v>
      </c>
      <c r="N32" s="599"/>
      <c r="O32" s="441">
        <f t="shared" si="3"/>
        <v>3.5961630467523432E-3</v>
      </c>
      <c r="P32" s="440">
        <f t="shared" si="5"/>
        <v>2.3250082608424288E-2</v>
      </c>
      <c r="Q32" s="442">
        <f t="shared" si="6"/>
        <v>270445.75140400004</v>
      </c>
    </row>
    <row r="33" spans="1:17" x14ac:dyDescent="0.3">
      <c r="A33" s="404">
        <v>8</v>
      </c>
      <c r="B33" s="398" t="s">
        <v>49</v>
      </c>
      <c r="C33" s="405">
        <f t="shared" si="11"/>
        <v>0.53590000000000004</v>
      </c>
      <c r="D33" s="405">
        <f t="shared" si="11"/>
        <v>0.45107054345343944</v>
      </c>
      <c r="E33" s="405">
        <f t="shared" si="11"/>
        <v>0.7786675854936993</v>
      </c>
      <c r="F33" s="405">
        <f t="shared" si="4"/>
        <v>0</v>
      </c>
      <c r="G33" s="405">
        <f t="shared" si="11"/>
        <v>1.3753809410871591</v>
      </c>
      <c r="H33" s="405">
        <f t="shared" si="11"/>
        <v>2.0031000000000003</v>
      </c>
      <c r="I33" s="405">
        <f t="shared" si="11"/>
        <v>1.9784215236137426</v>
      </c>
      <c r="J33" s="405">
        <f t="shared" si="11"/>
        <v>1.85032869272411</v>
      </c>
      <c r="K33" s="405">
        <f t="shared" si="11"/>
        <v>1.7912603480734164</v>
      </c>
      <c r="L33" s="405">
        <f t="shared" si="11"/>
        <v>3.7973367574894064</v>
      </c>
      <c r="M33" s="603">
        <f>SUM(M34:N37)</f>
        <v>1.3740405428512941</v>
      </c>
      <c r="N33" s="603"/>
      <c r="O33" s="406">
        <f t="shared" si="3"/>
        <v>0.11596251638305441</v>
      </c>
      <c r="P33" s="405">
        <f t="shared" si="5"/>
        <v>0.74972631950645952</v>
      </c>
      <c r="Q33" s="407">
        <f t="shared" si="6"/>
        <v>8720842.039193999</v>
      </c>
    </row>
    <row r="34" spans="1:17" x14ac:dyDescent="0.3">
      <c r="A34" s="420" t="s">
        <v>19</v>
      </c>
      <c r="B34" s="421" t="s">
        <v>46</v>
      </c>
      <c r="C34" s="422">
        <f t="shared" si="11"/>
        <v>0.27100000000000002</v>
      </c>
      <c r="D34" s="422">
        <f t="shared" si="11"/>
        <v>0.22815386645603467</v>
      </c>
      <c r="E34" s="422">
        <f t="shared" si="11"/>
        <v>0.39379660052012838</v>
      </c>
      <c r="F34" s="422">
        <f t="shared" si="4"/>
        <v>0</v>
      </c>
      <c r="G34" s="422">
        <f t="shared" si="11"/>
        <v>0.69554353150563741</v>
      </c>
      <c r="H34" s="422">
        <f t="shared" ref="H34:H37" si="14">IF(H$7 &gt; 0,(H88*H$61+H136*H$109+H184*H$157)/(SUM(H$157,H$109,H$61)),0)</f>
        <v>1.0132000000000001</v>
      </c>
      <c r="I34" s="422">
        <f t="shared" si="11"/>
        <v>1.0006665967907631</v>
      </c>
      <c r="J34" s="422">
        <f t="shared" si="11"/>
        <v>0.93570269248836446</v>
      </c>
      <c r="K34" s="422">
        <f t="shared" si="11"/>
        <v>0.90574737712881681</v>
      </c>
      <c r="L34" s="422">
        <f t="shared" si="11"/>
        <v>1.9202088856747355</v>
      </c>
      <c r="M34" s="600">
        <f t="shared" ref="M34:M47" si="15">(N88*$N$61+N136*$N$109+N184*$N$157)/$M$7</f>
        <v>0.6948609697492697</v>
      </c>
      <c r="N34" s="600"/>
      <c r="O34" s="423">
        <f t="shared" si="3"/>
        <v>5.8642976008034225E-2</v>
      </c>
      <c r="P34" s="422">
        <f t="shared" si="5"/>
        <v>0.37914132892888724</v>
      </c>
      <c r="Q34" s="424">
        <f t="shared" si="6"/>
        <v>4410184.8289059997</v>
      </c>
    </row>
    <row r="35" spans="1:17" x14ac:dyDescent="0.3">
      <c r="A35" s="438" t="s">
        <v>19</v>
      </c>
      <c r="B35" s="439" t="s">
        <v>47</v>
      </c>
      <c r="C35" s="440">
        <f t="shared" si="11"/>
        <v>0.13900000000000001</v>
      </c>
      <c r="D35" s="440">
        <f t="shared" si="11"/>
        <v>0.11694282600932034</v>
      </c>
      <c r="E35" s="440">
        <f t="shared" si="11"/>
        <v>0.20189385417974484</v>
      </c>
      <c r="F35" s="440">
        <f t="shared" si="4"/>
        <v>0</v>
      </c>
      <c r="G35" s="440">
        <f t="shared" si="11"/>
        <v>0.35662990922420001</v>
      </c>
      <c r="H35" s="440">
        <f t="shared" si="14"/>
        <v>0.51910000000000001</v>
      </c>
      <c r="I35" s="440">
        <f t="shared" si="11"/>
        <v>0.51278953577534525</v>
      </c>
      <c r="J35" s="440">
        <f t="shared" si="11"/>
        <v>0.47980643647237375</v>
      </c>
      <c r="K35" s="440">
        <f t="shared" si="11"/>
        <v>0.46453630524011014</v>
      </c>
      <c r="L35" s="440">
        <f t="shared" si="11"/>
        <v>0.98472527716513059</v>
      </c>
      <c r="M35" s="599">
        <f t="shared" si="15"/>
        <v>0.35628536581304693</v>
      </c>
      <c r="N35" s="599"/>
      <c r="O35" s="441">
        <f t="shared" si="3"/>
        <v>3.0068798031536247E-2</v>
      </c>
      <c r="P35" s="440">
        <f t="shared" si="5"/>
        <v>0.19440220843173256</v>
      </c>
      <c r="Q35" s="442">
        <f t="shared" si="6"/>
        <v>2261293.0981529998</v>
      </c>
    </row>
    <row r="36" spans="1:17" x14ac:dyDescent="0.3">
      <c r="A36" s="420" t="s">
        <v>20</v>
      </c>
      <c r="B36" s="421" t="s">
        <v>50</v>
      </c>
      <c r="C36" s="422">
        <f t="shared" si="11"/>
        <v>8.3199999999999996E-2</v>
      </c>
      <c r="D36" s="422">
        <f t="shared" si="11"/>
        <v>7.0070170839179657E-2</v>
      </c>
      <c r="E36" s="422">
        <f t="shared" si="11"/>
        <v>0.12097378776988445</v>
      </c>
      <c r="F36" s="422">
        <f t="shared" si="4"/>
        <v>0</v>
      </c>
      <c r="G36" s="422">
        <f t="shared" si="11"/>
        <v>0.21364219766939974</v>
      </c>
      <c r="H36" s="422">
        <f t="shared" si="14"/>
        <v>0.31130000000000002</v>
      </c>
      <c r="I36" s="422">
        <f t="shared" si="11"/>
        <v>0.30742937539495135</v>
      </c>
      <c r="J36" s="422">
        <f t="shared" si="11"/>
        <v>0.28743454709792449</v>
      </c>
      <c r="K36" s="422">
        <f t="shared" si="11"/>
        <v>0.27825416808059761</v>
      </c>
      <c r="L36" s="422">
        <f t="shared" si="11"/>
        <v>0.58987244276752338</v>
      </c>
      <c r="M36" s="600">
        <f t="shared" si="15"/>
        <v>0.21345049799315471</v>
      </c>
      <c r="N36" s="600"/>
      <c r="O36" s="423">
        <f t="shared" si="3"/>
        <v>1.8014211443236245E-2</v>
      </c>
      <c r="P36" s="422">
        <f t="shared" si="5"/>
        <v>0.11646632778764231</v>
      </c>
      <c r="Q36" s="424">
        <f t="shared" si="6"/>
        <v>1354740.284681</v>
      </c>
    </row>
    <row r="37" spans="1:17" x14ac:dyDescent="0.3">
      <c r="A37" s="438" t="s">
        <v>20</v>
      </c>
      <c r="B37" s="439" t="s">
        <v>47</v>
      </c>
      <c r="C37" s="440">
        <f t="shared" si="11"/>
        <v>4.2700000000000002E-2</v>
      </c>
      <c r="D37" s="440">
        <f t="shared" si="11"/>
        <v>3.5903680148904771E-2</v>
      </c>
      <c r="E37" s="440">
        <f t="shared" si="11"/>
        <v>6.2003343023941636E-2</v>
      </c>
      <c r="F37" s="440">
        <f t="shared" si="4"/>
        <v>0</v>
      </c>
      <c r="G37" s="440">
        <f t="shared" si="11"/>
        <v>0.10956530268792188</v>
      </c>
      <c r="H37" s="440">
        <f t="shared" si="14"/>
        <v>0.1595</v>
      </c>
      <c r="I37" s="440">
        <f t="shared" si="11"/>
        <v>0.1575360156526828</v>
      </c>
      <c r="J37" s="440">
        <f t="shared" si="11"/>
        <v>0.14738501666544712</v>
      </c>
      <c r="K37" s="440">
        <f t="shared" si="11"/>
        <v>0.14272249762389203</v>
      </c>
      <c r="L37" s="440">
        <f t="shared" si="11"/>
        <v>0.30253015188201676</v>
      </c>
      <c r="M37" s="599">
        <f t="shared" si="15"/>
        <v>0.10944370929582271</v>
      </c>
      <c r="N37" s="599"/>
      <c r="O37" s="441">
        <f t="shared" si="3"/>
        <v>9.2365309002476886E-3</v>
      </c>
      <c r="P37" s="440">
        <f t="shared" si="5"/>
        <v>5.9716454358197384E-2</v>
      </c>
      <c r="Q37" s="442">
        <f t="shared" si="6"/>
        <v>694623.82745400001</v>
      </c>
    </row>
    <row r="38" spans="1:17" x14ac:dyDescent="0.3">
      <c r="A38" s="404">
        <v>9</v>
      </c>
      <c r="B38" s="398" t="s">
        <v>51</v>
      </c>
      <c r="C38" s="405">
        <f t="shared" si="11"/>
        <v>0.52224246253002238</v>
      </c>
      <c r="D38" s="405">
        <f t="shared" si="11"/>
        <v>0.61771181114604268</v>
      </c>
      <c r="E38" s="405">
        <f t="shared" si="11"/>
        <v>0.79367489367781607</v>
      </c>
      <c r="F38" s="405">
        <f t="shared" si="4"/>
        <v>0</v>
      </c>
      <c r="G38" s="405">
        <f t="shared" si="11"/>
        <v>0.90118489140649571</v>
      </c>
      <c r="H38" s="405">
        <f t="shared" si="11"/>
        <v>0.96702483471910206</v>
      </c>
      <c r="I38" s="405">
        <f t="shared" si="11"/>
        <v>1.2536598783381825</v>
      </c>
      <c r="J38" s="405">
        <f t="shared" si="11"/>
        <v>1.1135281280015996</v>
      </c>
      <c r="K38" s="405">
        <f t="shared" si="11"/>
        <v>1.2889826296211051</v>
      </c>
      <c r="L38" s="405">
        <f t="shared" si="11"/>
        <v>1.4328461449822465</v>
      </c>
      <c r="M38" s="603">
        <f t="shared" si="15"/>
        <v>0.92591819975442446</v>
      </c>
      <c r="N38" s="603"/>
      <c r="O38" s="406">
        <f t="shared" si="3"/>
        <v>7.8143112273515378E-2</v>
      </c>
      <c r="P38" s="405">
        <f t="shared" si="5"/>
        <v>0.50521452782274989</v>
      </c>
      <c r="Q38" s="407">
        <f t="shared" si="6"/>
        <v>5876672.5649281722</v>
      </c>
    </row>
    <row r="39" spans="1:17" x14ac:dyDescent="0.3">
      <c r="A39" s="444"/>
      <c r="B39" s="445" t="s">
        <v>157</v>
      </c>
      <c r="C39" s="500">
        <f t="shared" si="11"/>
        <v>-0.63039999999999996</v>
      </c>
      <c r="D39" s="500">
        <f t="shared" si="11"/>
        <v>-7.6239011107598773E-2</v>
      </c>
      <c r="E39" s="500">
        <f t="shared" si="11"/>
        <v>-0.47820234083932506</v>
      </c>
      <c r="F39" s="500">
        <f t="shared" si="4"/>
        <v>0</v>
      </c>
      <c r="G39" s="500">
        <f t="shared" si="11"/>
        <v>-1.5493869131358486</v>
      </c>
      <c r="H39" s="500">
        <f t="shared" ref="H39:H46" si="16">IF(H$7 &gt; 0,(H93*H$61+H141*H$109+H189*H$157)/(SUM(H$157,H$109,H$61)),0)</f>
        <v>-3.3168000000000002</v>
      </c>
      <c r="I39" s="500">
        <f t="shared" si="11"/>
        <v>0</v>
      </c>
      <c r="J39" s="500">
        <f t="shared" si="11"/>
        <v>-1.4357257017966656</v>
      </c>
      <c r="K39" s="500">
        <f t="shared" si="11"/>
        <v>0</v>
      </c>
      <c r="L39" s="500">
        <f t="shared" si="11"/>
        <v>-2.5514439567703029</v>
      </c>
      <c r="M39" s="596">
        <f t="shared" si="15"/>
        <v>-0.96127435753944801</v>
      </c>
      <c r="N39" s="596"/>
      <c r="O39" s="429">
        <f t="shared" si="3"/>
        <v>-8.1127004595847943E-2</v>
      </c>
      <c r="P39" s="430">
        <f t="shared" si="5"/>
        <v>-0.52450612892285231</v>
      </c>
      <c r="Q39" s="431">
        <f t="shared" si="6"/>
        <v>-6101073.1248390004</v>
      </c>
    </row>
    <row r="40" spans="1:17" x14ac:dyDescent="0.3">
      <c r="A40" s="432"/>
      <c r="B40" s="433" t="s">
        <v>52</v>
      </c>
      <c r="C40" s="434">
        <f t="shared" ref="C40:K40" si="17">SUM(C33,C30,C25,C16,C9)</f>
        <v>6.7695176768000014</v>
      </c>
      <c r="D40" s="434">
        <f t="shared" si="17"/>
        <v>7.3376276783625336</v>
      </c>
      <c r="E40" s="434">
        <f t="shared" si="17"/>
        <v>9.8080901209424898</v>
      </c>
      <c r="F40" s="434">
        <f t="shared" si="4"/>
        <v>0</v>
      </c>
      <c r="G40" s="434">
        <f t="shared" si="17"/>
        <v>12.143087145967179</v>
      </c>
      <c r="H40" s="434">
        <f t="shared" si="16"/>
        <v>11.3676686265</v>
      </c>
      <c r="I40" s="434">
        <f t="shared" si="17"/>
        <v>14.73715002513498</v>
      </c>
      <c r="J40" s="434">
        <f t="shared" si="17"/>
        <v>14.52558473223819</v>
      </c>
      <c r="K40" s="434">
        <f t="shared" si="17"/>
        <v>15.152379621257166</v>
      </c>
      <c r="L40" s="434">
        <f>SUM(L33,L30,L25,L16,L9)</f>
        <v>19.394982596238098</v>
      </c>
      <c r="M40" s="597">
        <f t="shared" si="15"/>
        <v>10.884447733042089</v>
      </c>
      <c r="N40" s="597"/>
      <c r="O40" s="435">
        <f t="shared" si="3"/>
        <v>0.91859585594483684</v>
      </c>
      <c r="P40" s="436">
        <f t="shared" si="5"/>
        <v>5.9389491679920754</v>
      </c>
      <c r="Q40" s="437">
        <f t="shared" si="6"/>
        <v>69082058.646355525</v>
      </c>
    </row>
    <row r="41" spans="1:17" x14ac:dyDescent="0.3">
      <c r="A41" s="426" t="s">
        <v>21</v>
      </c>
      <c r="B41" s="416" t="s">
        <v>53</v>
      </c>
      <c r="C41" s="427">
        <f t="shared" ref="C41:L41" si="18">SUM(C42:C42)</f>
        <v>0.12789623856077439</v>
      </c>
      <c r="D41" s="427">
        <f t="shared" si="18"/>
        <v>0.15127651010492207</v>
      </c>
      <c r="E41" s="427">
        <f t="shared" si="18"/>
        <v>0.19436955212288923</v>
      </c>
      <c r="F41" s="427">
        <f t="shared" si="4"/>
        <v>0</v>
      </c>
      <c r="G41" s="427">
        <f t="shared" si="18"/>
        <v>0.22069855695057511</v>
      </c>
      <c r="H41" s="427">
        <f t="shared" si="16"/>
        <v>0.23682264049587451</v>
      </c>
      <c r="I41" s="427">
        <f t="shared" si="18"/>
        <v>0.30701904647363709</v>
      </c>
      <c r="J41" s="427">
        <f t="shared" si="18"/>
        <v>0.27270103318118827</v>
      </c>
      <c r="K41" s="427">
        <f t="shared" si="18"/>
        <v>0.31566952464965059</v>
      </c>
      <c r="L41" s="427">
        <f t="shared" si="18"/>
        <v>0.35090144047603261</v>
      </c>
      <c r="M41" s="598">
        <f t="shared" si="15"/>
        <v>0.22675569962246581</v>
      </c>
      <c r="N41" s="598"/>
      <c r="O41" s="428">
        <f t="shared" si="3"/>
        <v>1.913710746689878E-2</v>
      </c>
      <c r="P41" s="427">
        <f t="shared" si="5"/>
        <v>0.12372612801677887</v>
      </c>
      <c r="Q41" s="424">
        <f t="shared" si="6"/>
        <v>1439186.5277795244</v>
      </c>
    </row>
    <row r="42" spans="1:17" x14ac:dyDescent="0.3">
      <c r="A42" s="438" t="s">
        <v>121</v>
      </c>
      <c r="B42" s="439" t="s">
        <v>128</v>
      </c>
      <c r="C42" s="440">
        <f t="shared" ref="C42:L42" si="19">(C96*C$61+C144*C$109+C192*C$157)/(SUM(C$157,C$109,C$61))</f>
        <v>0.12789623856077439</v>
      </c>
      <c r="D42" s="440">
        <f t="shared" si="19"/>
        <v>0.15127651010492207</v>
      </c>
      <c r="E42" s="440">
        <f t="shared" si="19"/>
        <v>0.19436955212288923</v>
      </c>
      <c r="F42" s="440">
        <f t="shared" si="4"/>
        <v>0</v>
      </c>
      <c r="G42" s="440">
        <f t="shared" si="19"/>
        <v>0.22069855695057511</v>
      </c>
      <c r="H42" s="440">
        <f t="shared" si="16"/>
        <v>0.23682264049587451</v>
      </c>
      <c r="I42" s="440">
        <f t="shared" si="19"/>
        <v>0.30701904647363709</v>
      </c>
      <c r="J42" s="440">
        <f t="shared" si="19"/>
        <v>0.27270103318118827</v>
      </c>
      <c r="K42" s="440">
        <f t="shared" si="19"/>
        <v>0.31566952464965059</v>
      </c>
      <c r="L42" s="440">
        <f t="shared" si="19"/>
        <v>0.35090144047603261</v>
      </c>
      <c r="M42" s="599">
        <f t="shared" si="15"/>
        <v>0.22675569962246581</v>
      </c>
      <c r="N42" s="599"/>
      <c r="O42" s="441">
        <f t="shared" si="3"/>
        <v>1.913710746689878E-2</v>
      </c>
      <c r="P42" s="440">
        <f t="shared" si="5"/>
        <v>0.12372612801677887</v>
      </c>
      <c r="Q42" s="442">
        <f t="shared" si="6"/>
        <v>1439186.5277795244</v>
      </c>
    </row>
    <row r="43" spans="1:17" x14ac:dyDescent="0.3">
      <c r="A43" s="426" t="s">
        <v>24</v>
      </c>
      <c r="B43" s="416" t="s">
        <v>56</v>
      </c>
      <c r="C43" s="427">
        <f>SUM(C44,C45)</f>
        <v>0.39434622396924801</v>
      </c>
      <c r="D43" s="427">
        <f t="shared" ref="D43:L43" si="20">SUM(D44,D45)</f>
        <v>0.46643530104112074</v>
      </c>
      <c r="E43" s="427">
        <f t="shared" si="20"/>
        <v>0.59930534155492687</v>
      </c>
      <c r="F43" s="427">
        <f t="shared" si="4"/>
        <v>0</v>
      </c>
      <c r="G43" s="427">
        <f t="shared" si="20"/>
        <v>0.68048633445592044</v>
      </c>
      <c r="H43" s="427">
        <f t="shared" si="16"/>
        <v>0.73020219422322752</v>
      </c>
      <c r="I43" s="427">
        <f t="shared" si="20"/>
        <v>0.94664083186454551</v>
      </c>
      <c r="J43" s="427">
        <f t="shared" si="20"/>
        <v>0.84082709482041129</v>
      </c>
      <c r="K43" s="427">
        <f t="shared" si="20"/>
        <v>0.97331310497145429</v>
      </c>
      <c r="L43" s="427">
        <f t="shared" si="20"/>
        <v>1.0819447045062138</v>
      </c>
      <c r="M43" s="598">
        <f t="shared" si="15"/>
        <v>0.69916250013195858</v>
      </c>
      <c r="N43" s="598"/>
      <c r="O43" s="428">
        <f t="shared" si="3"/>
        <v>5.9006004806616587E-2</v>
      </c>
      <c r="P43" s="427">
        <f t="shared" si="5"/>
        <v>0.38148839980597093</v>
      </c>
      <c r="Q43" s="424">
        <f t="shared" si="6"/>
        <v>4437486.037148647</v>
      </c>
    </row>
    <row r="44" spans="1:17" x14ac:dyDescent="0.3">
      <c r="A44" s="438" t="s">
        <v>25</v>
      </c>
      <c r="B44" s="439" t="s">
        <v>129</v>
      </c>
      <c r="C44" s="440">
        <f t="shared" ref="C44:L47" si="21">(C98*C$61+C146*C$109+C194*C$157)/(SUM(C$157,C$109,C$61))</f>
        <v>0.12789623856077439</v>
      </c>
      <c r="D44" s="440">
        <f t="shared" si="21"/>
        <v>0.15127651010492207</v>
      </c>
      <c r="E44" s="440">
        <f t="shared" si="21"/>
        <v>0.19436955212288923</v>
      </c>
      <c r="F44" s="440">
        <f t="shared" si="4"/>
        <v>0</v>
      </c>
      <c r="G44" s="440">
        <f t="shared" si="21"/>
        <v>0.22069855695057511</v>
      </c>
      <c r="H44" s="440">
        <f t="shared" si="16"/>
        <v>0.23682264049587451</v>
      </c>
      <c r="I44" s="440">
        <f t="shared" si="21"/>
        <v>0.30701904647363709</v>
      </c>
      <c r="J44" s="440">
        <f t="shared" si="21"/>
        <v>0.27270103318118827</v>
      </c>
      <c r="K44" s="440">
        <f t="shared" si="21"/>
        <v>0.31566952464965059</v>
      </c>
      <c r="L44" s="440">
        <f t="shared" si="21"/>
        <v>0.35090144047603261</v>
      </c>
      <c r="M44" s="599">
        <f t="shared" si="15"/>
        <v>0.22675569962246581</v>
      </c>
      <c r="N44" s="599"/>
      <c r="O44" s="441">
        <f t="shared" si="3"/>
        <v>1.913710746689878E-2</v>
      </c>
      <c r="P44" s="440">
        <f t="shared" si="5"/>
        <v>0.12372612801677887</v>
      </c>
      <c r="Q44" s="442">
        <f t="shared" si="6"/>
        <v>1439186.5277795244</v>
      </c>
    </row>
    <row r="45" spans="1:17" x14ac:dyDescent="0.3">
      <c r="A45" s="420" t="s">
        <v>26</v>
      </c>
      <c r="B45" s="421" t="s">
        <v>130</v>
      </c>
      <c r="C45" s="422">
        <f t="shared" si="21"/>
        <v>0.26644998540847359</v>
      </c>
      <c r="D45" s="422">
        <f t="shared" si="21"/>
        <v>0.3151587909361987</v>
      </c>
      <c r="E45" s="422">
        <f t="shared" si="21"/>
        <v>0.40493578943203762</v>
      </c>
      <c r="F45" s="422">
        <f t="shared" si="4"/>
        <v>0</v>
      </c>
      <c r="G45" s="422">
        <f t="shared" si="21"/>
        <v>0.45978777750534533</v>
      </c>
      <c r="H45" s="422">
        <f t="shared" si="16"/>
        <v>0.49337955372735309</v>
      </c>
      <c r="I45" s="422">
        <f t="shared" si="21"/>
        <v>0.63962178539090842</v>
      </c>
      <c r="J45" s="422">
        <f t="shared" si="21"/>
        <v>0.56812606163922297</v>
      </c>
      <c r="K45" s="422">
        <f t="shared" si="21"/>
        <v>0.6576435803218037</v>
      </c>
      <c r="L45" s="422">
        <f t="shared" si="21"/>
        <v>0.73104326403018127</v>
      </c>
      <c r="M45" s="600">
        <f t="shared" si="15"/>
        <v>0.47240680050949274</v>
      </c>
      <c r="N45" s="600"/>
      <c r="O45" s="423">
        <f t="shared" si="3"/>
        <v>3.9868897339717803E-2</v>
      </c>
      <c r="P45" s="422">
        <f t="shared" si="5"/>
        <v>0.25776227178919203</v>
      </c>
      <c r="Q45" s="424">
        <f t="shared" si="6"/>
        <v>2998299.5093691223</v>
      </c>
    </row>
    <row r="46" spans="1:17" ht="28.8" x14ac:dyDescent="0.3">
      <c r="A46" s="438">
        <v>10</v>
      </c>
      <c r="B46" s="447" t="s">
        <v>134</v>
      </c>
      <c r="C46" s="446">
        <f t="shared" si="21"/>
        <v>3.9699999999999999E-2</v>
      </c>
      <c r="D46" s="446">
        <f t="shared" si="21"/>
        <v>3.8052871783077764E-2</v>
      </c>
      <c r="E46" s="446">
        <f t="shared" si="21"/>
        <v>3.8857841394429618E-2</v>
      </c>
      <c r="F46" s="446">
        <f t="shared" si="4"/>
        <v>0</v>
      </c>
      <c r="G46" s="446">
        <f t="shared" si="21"/>
        <v>3.855545710393727E-2</v>
      </c>
      <c r="H46" s="446">
        <f t="shared" si="16"/>
        <v>3.6900000000000002E-2</v>
      </c>
      <c r="I46" s="446">
        <f t="shared" si="21"/>
        <v>3.750623737996378E-2</v>
      </c>
      <c r="J46" s="446">
        <f t="shared" si="21"/>
        <v>3.8735359474316479E-2</v>
      </c>
      <c r="K46" s="446">
        <f t="shared" si="21"/>
        <v>3.9445413583593242E-2</v>
      </c>
      <c r="L46" s="446">
        <f t="shared" si="21"/>
        <v>3.8876341293354433E-2</v>
      </c>
      <c r="M46" s="601">
        <f t="shared" si="15"/>
        <v>3.8639984878473747E-2</v>
      </c>
      <c r="N46" s="601"/>
      <c r="O46" s="448">
        <f t="shared" si="3"/>
        <v>3.2610317816480334E-3</v>
      </c>
      <c r="P46" s="446">
        <f t="shared" si="5"/>
        <v>2.108337617797541E-2</v>
      </c>
      <c r="Q46" s="449">
        <f t="shared" si="6"/>
        <v>245242.548537</v>
      </c>
    </row>
    <row r="47" spans="1:17" ht="18" x14ac:dyDescent="0.3">
      <c r="A47" s="450"/>
      <c r="B47" s="450" t="s">
        <v>60</v>
      </c>
      <c r="C47" s="410">
        <f t="shared" si="21"/>
        <v>6.7010601393300222</v>
      </c>
      <c r="D47" s="410">
        <f t="shared" si="21"/>
        <v>7.9171533501840559</v>
      </c>
      <c r="E47" s="410">
        <f t="shared" si="21"/>
        <v>10.162420515175411</v>
      </c>
      <c r="F47" s="410">
        <f t="shared" si="4"/>
        <v>0</v>
      </c>
      <c r="G47" s="410">
        <f t="shared" si="21"/>
        <v>11.533440581341763</v>
      </c>
      <c r="H47" s="410">
        <f t="shared" si="21"/>
        <v>12.371593461219101</v>
      </c>
      <c r="I47" s="410">
        <f t="shared" si="21"/>
        <v>16.028316140853125</v>
      </c>
      <c r="J47" s="410">
        <f t="shared" si="21"/>
        <v>14.242122517917441</v>
      </c>
      <c r="K47" s="410">
        <f t="shared" si="21"/>
        <v>16.480807664461867</v>
      </c>
      <c r="L47" s="410">
        <f t="shared" si="21"/>
        <v>18.315261125743401</v>
      </c>
      <c r="M47" s="602">
        <f t="shared" si="15"/>
        <v>11.849005917674985</v>
      </c>
      <c r="N47" s="602"/>
      <c r="O47" s="411">
        <f t="shared" si="3"/>
        <v>1</v>
      </c>
      <c r="P47" s="410">
        <f t="shared" si="5"/>
        <v>6.465247071992799</v>
      </c>
      <c r="Q47" s="412">
        <f t="shared" si="6"/>
        <v>75203973.759820685</v>
      </c>
    </row>
    <row r="48" spans="1:17" x14ac:dyDescent="0.3">
      <c r="L48" t="s">
        <v>85</v>
      </c>
      <c r="N48">
        <v>11.8491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11632034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1.8327228311203174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1.8327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6.465247071992799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6.4653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53</v>
      </c>
      <c r="E59" s="1">
        <v>93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325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540640.52</v>
      </c>
      <c r="E61" s="505">
        <v>548511.96</v>
      </c>
      <c r="F61" s="504">
        <v>0</v>
      </c>
      <c r="G61" s="505">
        <v>375443.32</v>
      </c>
      <c r="H61" s="505">
        <v>39435.17</v>
      </c>
      <c r="I61" s="503">
        <v>94021.47</v>
      </c>
      <c r="J61" s="505">
        <v>279918.46000000002</v>
      </c>
      <c r="K61" s="504">
        <v>0</v>
      </c>
      <c r="L61" s="505">
        <v>156814.18</v>
      </c>
      <c r="M61" s="342"/>
      <c r="N61" s="344">
        <f>SUM(C61:L61)</f>
        <v>2034785.0799999998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2">SUM(D64:D69)</f>
        <v>2.3502000000000001</v>
      </c>
      <c r="E63" s="354">
        <f t="shared" si="22"/>
        <v>2.8397040000000002</v>
      </c>
      <c r="F63" s="354">
        <f t="shared" si="22"/>
        <v>0</v>
      </c>
      <c r="G63" s="354">
        <f t="shared" si="22"/>
        <v>4.1074120000000001</v>
      </c>
      <c r="H63" s="354">
        <f t="shared" si="22"/>
        <v>5.1857120000000005</v>
      </c>
      <c r="I63" s="354">
        <f t="shared" si="22"/>
        <v>4.4057639999999996</v>
      </c>
      <c r="J63" s="354">
        <f t="shared" si="22"/>
        <v>5.8987839999999991</v>
      </c>
      <c r="K63" s="354"/>
      <c r="L63" s="354">
        <f t="shared" si="22"/>
        <v>7.3564319999999999</v>
      </c>
      <c r="M63" s="351"/>
      <c r="N63" s="352">
        <f>(C63*$C$61+D63*$D$61+E63*$E$61+F63*$F$61+G63*$G$61+H63*$H$61+I63*$I$61+J63*$J$61+K63*$K$61+L63*$L$61)/$N$61</f>
        <v>3.830297685224918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1.7575000000000001</v>
      </c>
      <c r="E64" s="34">
        <v>2.0251000000000001</v>
      </c>
      <c r="F64" s="34">
        <v>0</v>
      </c>
      <c r="G64" s="34">
        <v>3.0428000000000002</v>
      </c>
      <c r="H64" s="34">
        <v>3.0428000000000002</v>
      </c>
      <c r="I64" s="34">
        <v>2.1743999999999999</v>
      </c>
      <c r="J64" s="34">
        <v>4.2370999999999999</v>
      </c>
      <c r="K64" s="34">
        <v>0</v>
      </c>
      <c r="L64" s="34">
        <v>4.9832999999999998</v>
      </c>
      <c r="M64" s="34"/>
      <c r="N64" s="89">
        <f t="shared" ref="N64:N101" si="23">(C64*$C$61+D64*$D$61+E64*$E$61+F64*$F$61+G64*$G$61+H64*$H$61+I64*$I$61+J64*$J$61+K64*$K$61+L64*$L$61)/$N$61</f>
        <v>2.7006756152821803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4">D64*0.04</f>
        <v>7.0300000000000001E-2</v>
      </c>
      <c r="E65" s="39">
        <f t="shared" si="24"/>
        <v>8.1004000000000007E-2</v>
      </c>
      <c r="F65" s="39">
        <f t="shared" si="24"/>
        <v>0</v>
      </c>
      <c r="G65" s="39">
        <f t="shared" si="24"/>
        <v>0.12171200000000001</v>
      </c>
      <c r="H65" s="39">
        <f t="shared" si="24"/>
        <v>0.12171200000000001</v>
      </c>
      <c r="I65" s="39">
        <f>0.06*I64</f>
        <v>0.130464</v>
      </c>
      <c r="J65" s="39">
        <f t="shared" si="24"/>
        <v>0.169484</v>
      </c>
      <c r="K65" s="39"/>
      <c r="L65" s="39">
        <f t="shared" si="24"/>
        <v>0.19933200000000001</v>
      </c>
      <c r="M65" s="34"/>
      <c r="N65" s="89">
        <f t="shared" si="23"/>
        <v>0.11003647795726909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8.7900000000000006E-2</v>
      </c>
      <c r="E66" s="34">
        <v>4.9000000000000002E-2</v>
      </c>
      <c r="F66" s="34">
        <v>0</v>
      </c>
      <c r="G66" s="34">
        <v>6.7999999999999996E-3</v>
      </c>
      <c r="H66" s="34">
        <v>0</v>
      </c>
      <c r="I66" s="34">
        <v>0.1087</v>
      </c>
      <c r="J66" s="34">
        <v>7.1300000000000002E-2</v>
      </c>
      <c r="K66" s="34">
        <v>0</v>
      </c>
      <c r="L66" s="34">
        <v>0.21229999999999999</v>
      </c>
      <c r="M66" s="34"/>
      <c r="N66" s="89">
        <f t="shared" si="23"/>
        <v>6.9010911326811988E-2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3"/>
        <v>0.29510218877661515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0.2248</v>
      </c>
      <c r="E68" s="34">
        <v>0.4118</v>
      </c>
      <c r="F68" s="34">
        <v>0</v>
      </c>
      <c r="G68" s="34">
        <v>0.61809999999999998</v>
      </c>
      <c r="H68" s="34">
        <v>1.7032</v>
      </c>
      <c r="I68" s="34">
        <v>1.2422</v>
      </c>
      <c r="J68" s="34">
        <v>1.0431999999999999</v>
      </c>
      <c r="K68" s="34">
        <v>0</v>
      </c>
      <c r="L68" s="34">
        <v>1.5157</v>
      </c>
      <c r="M68" s="34"/>
      <c r="N68" s="89">
        <f t="shared" si="23"/>
        <v>0.63551103480275173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3"/>
        <v>1.9961457079290163E-2</v>
      </c>
    </row>
    <row r="70" spans="1:14" ht="28.8" x14ac:dyDescent="0.3">
      <c r="A70" s="349">
        <v>5</v>
      </c>
      <c r="B70" s="353" t="s">
        <v>71</v>
      </c>
      <c r="C70" s="354">
        <f t="shared" ref="C70:J70" si="25">SUM(C71:C73,C77:C78)</f>
        <v>0</v>
      </c>
      <c r="D70" s="354">
        <f t="shared" si="25"/>
        <v>3.7939535288000004</v>
      </c>
      <c r="E70" s="354">
        <f t="shared" si="25"/>
        <v>5.0998566265000003</v>
      </c>
      <c r="F70" s="354">
        <f t="shared" si="25"/>
        <v>0</v>
      </c>
      <c r="G70" s="354">
        <f t="shared" si="25"/>
        <v>5.0998566265000003</v>
      </c>
      <c r="H70" s="354">
        <f t="shared" si="25"/>
        <v>5.0998566265000003</v>
      </c>
      <c r="I70" s="354">
        <f t="shared" si="25"/>
        <v>5.569441638599999</v>
      </c>
      <c r="J70" s="354">
        <f t="shared" si="25"/>
        <v>5.0998566265000003</v>
      </c>
      <c r="K70" s="354"/>
      <c r="L70" s="354">
        <f>SUM(L71:L73,L77:L78)</f>
        <v>5.0998566265000003</v>
      </c>
      <c r="M70" s="351"/>
      <c r="N70" s="352">
        <f t="shared" si="23"/>
        <v>4.774577527892431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2.1015999999999999</v>
      </c>
      <c r="E71" s="34">
        <v>2.7605</v>
      </c>
      <c r="F71" s="34">
        <v>0</v>
      </c>
      <c r="G71" s="34">
        <v>2.7605</v>
      </c>
      <c r="H71" s="34">
        <v>2.7605</v>
      </c>
      <c r="I71" s="34">
        <v>3.0202</v>
      </c>
      <c r="J71" s="34">
        <v>2.7605</v>
      </c>
      <c r="K71" s="34">
        <v>0</v>
      </c>
      <c r="L71" s="34">
        <v>2.7605</v>
      </c>
      <c r="M71" s="39"/>
      <c r="N71" s="89">
        <f t="shared" si="23"/>
        <v>2.5974308551893843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0.89085352880000002</v>
      </c>
      <c r="E72" s="39">
        <f t="shared" ref="E72:J72" si="26">E71*0.423893</f>
        <v>1.1701566265000001</v>
      </c>
      <c r="F72" s="39">
        <f t="shared" si="26"/>
        <v>0</v>
      </c>
      <c r="G72" s="39">
        <f t="shared" si="26"/>
        <v>1.1701566265000001</v>
      </c>
      <c r="H72" s="39">
        <f t="shared" si="26"/>
        <v>1.1701566265000001</v>
      </c>
      <c r="I72" s="39">
        <f t="shared" si="26"/>
        <v>1.2802416386</v>
      </c>
      <c r="J72" s="39">
        <f t="shared" si="26"/>
        <v>1.1701566265000001</v>
      </c>
      <c r="K72" s="39"/>
      <c r="L72" s="39">
        <f t="shared" ref="L72" si="27">L71*0.423893</f>
        <v>1.1701566265000001</v>
      </c>
      <c r="M72" s="39"/>
      <c r="N72" s="89">
        <f t="shared" si="23"/>
        <v>1.1010327574987939</v>
      </c>
    </row>
    <row r="73" spans="1:14" x14ac:dyDescent="0.3">
      <c r="A73" s="280" t="s">
        <v>8</v>
      </c>
      <c r="B73" s="1" t="s">
        <v>35</v>
      </c>
      <c r="C73" s="43">
        <f t="shared" ref="C73:J73" si="28">SUM(C74:C76)</f>
        <v>0</v>
      </c>
      <c r="D73" s="43">
        <f t="shared" ref="D73" si="29">SUM(D74:D76)</f>
        <v>0.55100000000000005</v>
      </c>
      <c r="E73" s="43">
        <f t="shared" si="28"/>
        <v>0.83260000000000001</v>
      </c>
      <c r="F73" s="43">
        <f t="shared" ref="F73:H73" si="30">SUM(F74:F76)</f>
        <v>0</v>
      </c>
      <c r="G73" s="43">
        <f t="shared" si="30"/>
        <v>0.83260000000000001</v>
      </c>
      <c r="H73" s="43">
        <f t="shared" si="30"/>
        <v>0.83260000000000001</v>
      </c>
      <c r="I73" s="43">
        <f t="shared" si="28"/>
        <v>0.90139999999999987</v>
      </c>
      <c r="J73" s="43">
        <f t="shared" si="28"/>
        <v>0.83260000000000001</v>
      </c>
      <c r="K73" s="43"/>
      <c r="L73" s="43">
        <f t="shared" ref="L73" si="31">SUM(L74:L76)</f>
        <v>0.83260000000000001</v>
      </c>
      <c r="M73" s="43"/>
      <c r="N73" s="75">
        <f t="shared" si="23"/>
        <v>0.76095818645967273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0.49220000000000003</v>
      </c>
      <c r="E74" s="34">
        <v>0.74370000000000003</v>
      </c>
      <c r="F74" s="34">
        <v>0</v>
      </c>
      <c r="G74" s="34">
        <v>0.74370000000000003</v>
      </c>
      <c r="H74" s="34">
        <v>0.74370000000000003</v>
      </c>
      <c r="I74" s="34">
        <v>0.80889999999999995</v>
      </c>
      <c r="J74" s="34">
        <v>0.74370000000000003</v>
      </c>
      <c r="K74" s="34">
        <v>0</v>
      </c>
      <c r="L74" s="34">
        <v>0.74370000000000003</v>
      </c>
      <c r="M74" s="39"/>
      <c r="N74" s="89">
        <f t="shared" si="23"/>
        <v>0.67988938323648418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5.2200000000000003E-2</v>
      </c>
      <c r="E75" s="34">
        <v>7.8899999999999998E-2</v>
      </c>
      <c r="F75" s="34">
        <v>0</v>
      </c>
      <c r="G75" s="34">
        <v>7.8899999999999998E-2</v>
      </c>
      <c r="H75" s="34">
        <v>7.8899999999999998E-2</v>
      </c>
      <c r="I75" s="34">
        <v>8.2000000000000003E-2</v>
      </c>
      <c r="J75" s="34">
        <v>7.8899999999999998E-2</v>
      </c>
      <c r="K75" s="34">
        <v>0</v>
      </c>
      <c r="L75" s="34">
        <v>7.8899999999999998E-2</v>
      </c>
      <c r="M75" s="39"/>
      <c r="N75" s="89">
        <f t="shared" si="23"/>
        <v>7.1949076550630112E-2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6.6E-3</v>
      </c>
      <c r="E76" s="34">
        <v>0.01</v>
      </c>
      <c r="F76" s="34">
        <v>0</v>
      </c>
      <c r="G76" s="34">
        <v>0.01</v>
      </c>
      <c r="H76" s="34">
        <v>0.01</v>
      </c>
      <c r="I76" s="34">
        <v>1.0500000000000001E-2</v>
      </c>
      <c r="J76" s="34">
        <v>0.01</v>
      </c>
      <c r="K76" s="34">
        <v>0</v>
      </c>
      <c r="L76" s="34">
        <v>0.01</v>
      </c>
      <c r="M76" s="39"/>
      <c r="N76" s="89">
        <f t="shared" si="23"/>
        <v>9.1197266725584602E-3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0.1875</v>
      </c>
      <c r="E77" s="34">
        <v>0.25390000000000001</v>
      </c>
      <c r="F77" s="34">
        <v>0</v>
      </c>
      <c r="G77" s="34">
        <v>0.25390000000000001</v>
      </c>
      <c r="H77" s="34">
        <v>0.25390000000000001</v>
      </c>
      <c r="I77" s="34">
        <v>0.27710000000000001</v>
      </c>
      <c r="J77" s="34">
        <v>0.25390000000000001</v>
      </c>
      <c r="K77" s="34">
        <v>0</v>
      </c>
      <c r="L77" s="34">
        <v>0.25390000000000001</v>
      </c>
      <c r="M77" s="39"/>
      <c r="N77" s="89">
        <f t="shared" si="23"/>
        <v>0.23732958538697366</v>
      </c>
    </row>
    <row r="78" spans="1:14" x14ac:dyDescent="0.3">
      <c r="A78" s="595"/>
      <c r="B78" t="s">
        <v>117</v>
      </c>
      <c r="C78" s="34">
        <v>0</v>
      </c>
      <c r="D78" s="34">
        <v>6.3E-2</v>
      </c>
      <c r="E78" s="34">
        <v>8.2699999999999996E-2</v>
      </c>
      <c r="F78" s="34">
        <v>0</v>
      </c>
      <c r="G78" s="34">
        <v>8.2699999999999996E-2</v>
      </c>
      <c r="H78" s="34">
        <v>8.2699999999999996E-2</v>
      </c>
      <c r="I78" s="34">
        <v>9.0499999999999997E-2</v>
      </c>
      <c r="J78" s="34">
        <v>8.2699999999999996E-2</v>
      </c>
      <c r="K78" s="34">
        <v>0</v>
      </c>
      <c r="L78" s="34">
        <v>8.2699999999999996E-2</v>
      </c>
      <c r="M78" s="39"/>
      <c r="N78" s="89">
        <f t="shared" si="23"/>
        <v>7.7826143357607083E-2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0.4551</v>
      </c>
      <c r="E79" s="354">
        <f t="shared" ref="E79:J79" si="32">SUM(E80:E82)</f>
        <v>0.5292</v>
      </c>
      <c r="F79" s="354">
        <f t="shared" si="32"/>
        <v>0</v>
      </c>
      <c r="G79" s="354">
        <f t="shared" si="32"/>
        <v>0.5292</v>
      </c>
      <c r="H79" s="354">
        <f t="shared" si="32"/>
        <v>0.5292</v>
      </c>
      <c r="I79" s="354">
        <f t="shared" si="32"/>
        <v>1.1894</v>
      </c>
      <c r="J79" s="354">
        <f t="shared" si="32"/>
        <v>0.5292</v>
      </c>
      <c r="K79" s="354"/>
      <c r="L79" s="354">
        <f t="shared" ref="L79" si="33">SUM(L80:L82)</f>
        <v>0.5292</v>
      </c>
      <c r="M79" s="354"/>
      <c r="N79" s="352">
        <f t="shared" si="23"/>
        <v>0.54001761026181694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0.2155</v>
      </c>
      <c r="E80" s="34">
        <v>0.28960000000000002</v>
      </c>
      <c r="F80" s="34">
        <v>0</v>
      </c>
      <c r="G80" s="34">
        <v>0.28960000000000002</v>
      </c>
      <c r="H80" s="34">
        <v>0.28960000000000002</v>
      </c>
      <c r="I80" s="34">
        <v>0.31630000000000003</v>
      </c>
      <c r="J80" s="34">
        <v>0.28960000000000002</v>
      </c>
      <c r="K80" s="34">
        <v>0</v>
      </c>
      <c r="L80" s="34">
        <v>0.28960000000000002</v>
      </c>
      <c r="M80" s="39"/>
      <c r="N80" s="89">
        <f t="shared" si="23"/>
        <v>0.27114542725318197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0.23960000000000001</v>
      </c>
      <c r="E81" s="34">
        <v>0.23960000000000001</v>
      </c>
      <c r="F81" s="34">
        <v>0</v>
      </c>
      <c r="G81" s="34">
        <v>0.23960000000000001</v>
      </c>
      <c r="H81" s="34">
        <v>0.23960000000000001</v>
      </c>
      <c r="I81" s="34">
        <v>0.23960000000000001</v>
      </c>
      <c r="J81" s="34">
        <v>0.23960000000000001</v>
      </c>
      <c r="K81" s="34">
        <v>0</v>
      </c>
      <c r="L81" s="34">
        <v>0.23960000000000001</v>
      </c>
      <c r="M81" s="39"/>
      <c r="N81" s="89">
        <f t="shared" si="23"/>
        <v>0.23960000000000001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3"/>
        <v>2.9272183008634996E-2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3"/>
        <v>2.9272183008634996E-2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0.26980000000000004</v>
      </c>
      <c r="E84" s="354">
        <f t="shared" ref="E84:L84" si="34">SUM(E85:E86)</f>
        <v>0.5</v>
      </c>
      <c r="F84" s="354">
        <f t="shared" si="34"/>
        <v>0</v>
      </c>
      <c r="G84" s="354">
        <f t="shared" si="34"/>
        <v>0.8145</v>
      </c>
      <c r="H84" s="354">
        <f t="shared" si="34"/>
        <v>1.8666</v>
      </c>
      <c r="I84" s="354">
        <f t="shared" si="34"/>
        <v>1.3761000000000001</v>
      </c>
      <c r="J84" s="354">
        <f t="shared" si="34"/>
        <v>1.1437999999999999</v>
      </c>
      <c r="K84" s="354"/>
      <c r="L84" s="354">
        <f t="shared" si="34"/>
        <v>1.7539</v>
      </c>
      <c r="M84" s="354"/>
      <c r="N84" s="352">
        <f t="shared" si="23"/>
        <v>0.74903199824671407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0.25790000000000002</v>
      </c>
      <c r="E85" s="34">
        <v>0.4778</v>
      </c>
      <c r="F85" s="34">
        <v>0</v>
      </c>
      <c r="G85" s="34">
        <v>0.77869999999999995</v>
      </c>
      <c r="H85" s="34">
        <v>1.7845</v>
      </c>
      <c r="I85" s="34">
        <v>1.2942</v>
      </c>
      <c r="J85" s="34">
        <v>1.0932999999999999</v>
      </c>
      <c r="K85" s="34">
        <v>0</v>
      </c>
      <c r="L85" s="34">
        <v>1.6765000000000001</v>
      </c>
      <c r="M85" s="39"/>
      <c r="N85" s="89">
        <f t="shared" si="23"/>
        <v>0.71499265677090573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1.1900000000000001E-2</v>
      </c>
      <c r="E86" s="34">
        <v>2.2200000000000001E-2</v>
      </c>
      <c r="F86" s="34">
        <v>0</v>
      </c>
      <c r="G86" s="34">
        <v>3.5799999999999998E-2</v>
      </c>
      <c r="H86" s="34">
        <v>8.2100000000000006E-2</v>
      </c>
      <c r="I86" s="34">
        <v>8.1900000000000001E-2</v>
      </c>
      <c r="J86" s="34">
        <v>5.0500000000000003E-2</v>
      </c>
      <c r="K86" s="34">
        <v>0</v>
      </c>
      <c r="L86" s="34">
        <v>7.7399999999999997E-2</v>
      </c>
      <c r="M86" s="39"/>
      <c r="N86" s="89">
        <f t="shared" si="23"/>
        <v>3.4039341475808352E-2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0.42870000000000003</v>
      </c>
      <c r="E87" s="354">
        <f t="shared" ref="E87:L87" si="35">SUM(E88:E91)</f>
        <v>0.83050000000000002</v>
      </c>
      <c r="F87" s="354">
        <f t="shared" si="35"/>
        <v>0</v>
      </c>
      <c r="G87" s="354">
        <f t="shared" si="35"/>
        <v>1.2756999999999998</v>
      </c>
      <c r="H87" s="354">
        <f t="shared" si="35"/>
        <v>2.0031000000000003</v>
      </c>
      <c r="I87" s="354">
        <f t="shared" si="35"/>
        <v>1.9028</v>
      </c>
      <c r="J87" s="354">
        <f t="shared" si="35"/>
        <v>1.9674000000000003</v>
      </c>
      <c r="K87" s="354"/>
      <c r="L87" s="354">
        <f t="shared" si="35"/>
        <v>3.2103999999999995</v>
      </c>
      <c r="M87" s="354"/>
      <c r="N87" s="352">
        <f t="shared" si="23"/>
        <v>1.2179710305557185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0.21690000000000001</v>
      </c>
      <c r="E88" s="34">
        <v>0.42009999999999997</v>
      </c>
      <c r="F88" s="34">
        <v>0</v>
      </c>
      <c r="G88" s="34">
        <v>0.64529999999999998</v>
      </c>
      <c r="H88" s="34">
        <v>1.0132000000000001</v>
      </c>
      <c r="I88" s="34">
        <v>0.96250000000000002</v>
      </c>
      <c r="J88" s="34">
        <v>0.99519999999999997</v>
      </c>
      <c r="K88" s="34">
        <v>0</v>
      </c>
      <c r="L88" s="34">
        <v>1.6238999999999999</v>
      </c>
      <c r="M88" s="39"/>
      <c r="N88" s="89">
        <f t="shared" si="23"/>
        <v>0.61610691336158219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0.1111</v>
      </c>
      <c r="E89" s="34">
        <v>0.2152</v>
      </c>
      <c r="F89" s="34">
        <v>0</v>
      </c>
      <c r="G89" s="34">
        <v>0.3306</v>
      </c>
      <c r="H89" s="34">
        <v>0.51910000000000001</v>
      </c>
      <c r="I89" s="34">
        <v>0.49309999999999998</v>
      </c>
      <c r="J89" s="34">
        <v>0.50990000000000002</v>
      </c>
      <c r="K89" s="34">
        <v>0</v>
      </c>
      <c r="L89" s="34">
        <v>0.83199999999999996</v>
      </c>
      <c r="M89" s="39"/>
      <c r="N89" s="89">
        <f t="shared" si="23"/>
        <v>0.31563977325507031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6.6600000000000006E-2</v>
      </c>
      <c r="E90" s="34">
        <v>0.12909999999999999</v>
      </c>
      <c r="F90" s="34">
        <v>0</v>
      </c>
      <c r="G90" s="34">
        <v>0.19819999999999999</v>
      </c>
      <c r="H90" s="34">
        <v>0.31130000000000002</v>
      </c>
      <c r="I90" s="34">
        <v>0.29570000000000002</v>
      </c>
      <c r="J90" s="34">
        <v>0.30570000000000003</v>
      </c>
      <c r="K90" s="34">
        <v>0</v>
      </c>
      <c r="L90" s="34">
        <v>0.49890000000000001</v>
      </c>
      <c r="M90" s="39"/>
      <c r="N90" s="89">
        <f t="shared" si="23"/>
        <v>0.18926637864673163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3.4099999999999998E-2</v>
      </c>
      <c r="E91" s="34">
        <v>6.6100000000000006E-2</v>
      </c>
      <c r="F91" s="34">
        <v>0</v>
      </c>
      <c r="G91" s="34">
        <v>0.1016</v>
      </c>
      <c r="H91" s="34">
        <v>0.1595</v>
      </c>
      <c r="I91" s="34">
        <v>0.1515</v>
      </c>
      <c r="J91" s="34">
        <v>0.15659999999999999</v>
      </c>
      <c r="K91" s="34">
        <v>0</v>
      </c>
      <c r="L91" s="34">
        <v>0.25559999999999999</v>
      </c>
      <c r="M91" s="39"/>
      <c r="N91" s="89">
        <f t="shared" si="23"/>
        <v>9.6957965292334455E-2</v>
      </c>
    </row>
    <row r="92" spans="1:16" x14ac:dyDescent="0.3">
      <c r="A92" s="349">
        <v>9</v>
      </c>
      <c r="B92" s="350" t="s">
        <v>51</v>
      </c>
      <c r="C92" s="354">
        <f t="shared" ref="C92:J92" si="36">SUM(C95,C97)</f>
        <v>0</v>
      </c>
      <c r="D92" s="354">
        <f t="shared" si="36"/>
        <v>0.6208052971879584</v>
      </c>
      <c r="E92" s="354">
        <f t="shared" si="36"/>
        <v>0.77944070737510218</v>
      </c>
      <c r="F92" s="354">
        <f t="shared" si="36"/>
        <v>0</v>
      </c>
      <c r="G92" s="354">
        <f t="shared" si="36"/>
        <v>0.86219553831910212</v>
      </c>
      <c r="H92" s="354">
        <f t="shared" si="36"/>
        <v>0.96702483471910206</v>
      </c>
      <c r="I92" s="354">
        <f t="shared" si="36"/>
        <v>1.228680137664425</v>
      </c>
      <c r="J92" s="354">
        <f t="shared" si="36"/>
        <v>1.0921915080151019</v>
      </c>
      <c r="K92" s="354"/>
      <c r="L92" s="354">
        <f>SUM(L95,L97)</f>
        <v>1.4748739892791023</v>
      </c>
      <c r="M92" s="354"/>
      <c r="N92" s="352">
        <f t="shared" si="23"/>
        <v>0.87357305854996958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-0.63670000000000004</v>
      </c>
      <c r="F93" s="507">
        <v>0</v>
      </c>
      <c r="G93" s="507">
        <v>-1.6913</v>
      </c>
      <c r="H93" s="507">
        <v>-3.3168000000000002</v>
      </c>
      <c r="I93" s="507">
        <v>0</v>
      </c>
      <c r="J93" s="507">
        <v>-1.8</v>
      </c>
      <c r="K93" s="507">
        <v>0</v>
      </c>
      <c r="L93" s="507">
        <v>-0.61219999999999997</v>
      </c>
      <c r="M93" s="268"/>
      <c r="N93" s="357">
        <f t="shared" si="23"/>
        <v>-0.8427810434407158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7">SUM(C87,C84,C79,C70,C63)+C93</f>
        <v>0</v>
      </c>
      <c r="D94" s="360">
        <f t="shared" si="37"/>
        <v>7.2977535288000004</v>
      </c>
      <c r="E94" s="360">
        <f t="shared" si="37"/>
        <v>9.1625606265000012</v>
      </c>
      <c r="F94" s="360">
        <f t="shared" si="37"/>
        <v>0</v>
      </c>
      <c r="G94" s="360">
        <f t="shared" si="37"/>
        <v>10.1353686265</v>
      </c>
      <c r="H94" s="360">
        <f t="shared" si="37"/>
        <v>11.3676686265</v>
      </c>
      <c r="I94" s="360">
        <f t="shared" si="37"/>
        <v>14.4435056386</v>
      </c>
      <c r="J94" s="360">
        <f t="shared" si="37"/>
        <v>12.839040626499999</v>
      </c>
      <c r="K94" s="360">
        <f t="shared" si="37"/>
        <v>0</v>
      </c>
      <c r="L94" s="360">
        <f t="shared" si="37"/>
        <v>17.337588626500001</v>
      </c>
      <c r="M94" s="361"/>
      <c r="N94" s="455">
        <f t="shared" si="23"/>
        <v>10.269114808740886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8">SUM(C96:C96)</f>
        <v>0</v>
      </c>
      <c r="D95" s="354">
        <f t="shared" si="38"/>
        <v>0.15203409926549041</v>
      </c>
      <c r="E95" s="354">
        <f t="shared" si="38"/>
        <v>0.19088362553187455</v>
      </c>
      <c r="F95" s="354">
        <f t="shared" si="38"/>
        <v>0</v>
      </c>
      <c r="G95" s="354">
        <f t="shared" si="38"/>
        <v>0.21115013459587451</v>
      </c>
      <c r="H95" s="354">
        <f t="shared" si="38"/>
        <v>0.23682264049587451</v>
      </c>
      <c r="I95" s="354">
        <f t="shared" si="38"/>
        <v>0.30090155296895382</v>
      </c>
      <c r="J95" s="354">
        <f t="shared" si="38"/>
        <v>0.26747573337187447</v>
      </c>
      <c r="K95" s="354"/>
      <c r="L95" s="354">
        <f>SUM(L96:L96)</f>
        <v>0.36119398385587453</v>
      </c>
      <c r="M95" s="354"/>
      <c r="N95" s="352">
        <f t="shared" si="23"/>
        <v>0.21393646881049888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9">0.020833*D94</f>
        <v>0.15203409926549041</v>
      </c>
      <c r="E96" s="246">
        <f t="shared" si="39"/>
        <v>0.19088362553187455</v>
      </c>
      <c r="F96" s="246">
        <f t="shared" si="39"/>
        <v>0</v>
      </c>
      <c r="G96" s="246">
        <f t="shared" si="39"/>
        <v>0.21115013459587451</v>
      </c>
      <c r="H96" s="246">
        <f t="shared" si="39"/>
        <v>0.23682264049587451</v>
      </c>
      <c r="I96" s="246">
        <f t="shared" si="39"/>
        <v>0.30090155296895382</v>
      </c>
      <c r="J96" s="246">
        <f t="shared" si="39"/>
        <v>0.26747573337187447</v>
      </c>
      <c r="K96" s="34"/>
      <c r="L96" s="246">
        <f t="shared" si="39"/>
        <v>0.36119398385587453</v>
      </c>
      <c r="M96" s="39"/>
      <c r="N96" s="246">
        <f t="shared" si="23"/>
        <v>0.21393646881049888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40">SUM(D98,D99)</f>
        <v>0.46877119792246802</v>
      </c>
      <c r="E97" s="354">
        <f t="shared" si="40"/>
        <v>0.58855708184322764</v>
      </c>
      <c r="F97" s="354">
        <f t="shared" si="40"/>
        <v>0</v>
      </c>
      <c r="G97" s="354">
        <f t="shared" si="40"/>
        <v>0.65104540372322761</v>
      </c>
      <c r="H97" s="354">
        <f t="shared" si="40"/>
        <v>0.73020219422322752</v>
      </c>
      <c r="I97" s="354">
        <f t="shared" si="40"/>
        <v>0.92777858469547103</v>
      </c>
      <c r="J97" s="354">
        <f t="shared" si="40"/>
        <v>0.82471577464322743</v>
      </c>
      <c r="K97" s="354"/>
      <c r="L97" s="354">
        <f t="shared" si="40"/>
        <v>1.1136800054232276</v>
      </c>
      <c r="M97" s="354"/>
      <c r="N97" s="352">
        <f t="shared" si="23"/>
        <v>0.6596365897394707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1">D96</f>
        <v>0.15203409926549041</v>
      </c>
      <c r="E98" s="39">
        <f t="shared" si="41"/>
        <v>0.19088362553187455</v>
      </c>
      <c r="F98" s="39">
        <f t="shared" si="41"/>
        <v>0</v>
      </c>
      <c r="G98" s="39">
        <f t="shared" si="41"/>
        <v>0.21115013459587451</v>
      </c>
      <c r="H98" s="39">
        <f t="shared" si="41"/>
        <v>0.23682264049587451</v>
      </c>
      <c r="I98" s="39">
        <f t="shared" si="41"/>
        <v>0.30090155296895382</v>
      </c>
      <c r="J98" s="39">
        <f t="shared" si="41"/>
        <v>0.26747573337187447</v>
      </c>
      <c r="K98" s="39"/>
      <c r="L98" s="39">
        <f t="shared" si="41"/>
        <v>0.36119398385587453</v>
      </c>
      <c r="M98" s="39"/>
      <c r="N98" s="246">
        <f t="shared" si="23"/>
        <v>0.21393646881049888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2">0.043402*D94</f>
        <v>0.31673709865697763</v>
      </c>
      <c r="E99" s="246">
        <f t="shared" si="42"/>
        <v>0.39767345631135309</v>
      </c>
      <c r="F99" s="246">
        <f t="shared" si="42"/>
        <v>0</v>
      </c>
      <c r="G99" s="246">
        <f t="shared" si="42"/>
        <v>0.43989526912735305</v>
      </c>
      <c r="H99" s="246">
        <f t="shared" si="42"/>
        <v>0.49337955372735304</v>
      </c>
      <c r="I99" s="246">
        <f t="shared" si="42"/>
        <v>0.62687703172651721</v>
      </c>
      <c r="J99" s="246">
        <f t="shared" si="42"/>
        <v>0.55724004127135296</v>
      </c>
      <c r="K99" s="34"/>
      <c r="L99" s="246">
        <f t="shared" si="42"/>
        <v>0.75248602156735311</v>
      </c>
      <c r="M99" s="39"/>
      <c r="N99" s="246">
        <f t="shared" si="23"/>
        <v>0.44570012092897193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3.6900000000000002E-2</v>
      </c>
      <c r="E100" s="509">
        <v>3.6900000000000002E-2</v>
      </c>
      <c r="F100" s="509">
        <v>0</v>
      </c>
      <c r="G100" s="509">
        <v>3.6900000000000002E-2</v>
      </c>
      <c r="H100" s="509">
        <v>3.6900000000000002E-2</v>
      </c>
      <c r="I100" s="509">
        <v>3.6900000000000002E-2</v>
      </c>
      <c r="J100" s="509">
        <v>3.6900000000000002E-2</v>
      </c>
      <c r="K100" s="509">
        <v>0</v>
      </c>
      <c r="L100" s="509">
        <v>3.6900000000000002E-2</v>
      </c>
      <c r="M100" s="367"/>
      <c r="N100" s="368">
        <f t="shared" si="23"/>
        <v>3.6900000000000002E-2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7.9554588259879591</v>
      </c>
      <c r="E101" s="340">
        <f t="shared" ref="E101:L101" si="43">SUM(E92,E94,E100)</f>
        <v>9.9789013338751023</v>
      </c>
      <c r="F101" s="340">
        <f t="shared" si="43"/>
        <v>0</v>
      </c>
      <c r="G101" s="340">
        <f t="shared" si="43"/>
        <v>11.034464164819102</v>
      </c>
      <c r="H101" s="340">
        <f t="shared" si="43"/>
        <v>12.371593461219101</v>
      </c>
      <c r="I101" s="340">
        <f t="shared" si="43"/>
        <v>15.709085776264423</v>
      </c>
      <c r="J101" s="340">
        <f t="shared" si="43"/>
        <v>13.9681321345151</v>
      </c>
      <c r="K101" s="340">
        <f t="shared" si="43"/>
        <v>0</v>
      </c>
      <c r="L101" s="340">
        <f t="shared" si="43"/>
        <v>18.849362615779103</v>
      </c>
      <c r="M101" s="356"/>
      <c r="N101" s="467">
        <f t="shared" si="23"/>
        <v>11.179587867290856</v>
      </c>
      <c r="O101" s="335" t="s">
        <v>454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0.31476588363543095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123</v>
      </c>
      <c r="F107" s="1">
        <v>0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355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254157.31</v>
      </c>
      <c r="E109" s="505">
        <v>719274.65</v>
      </c>
      <c r="F109" s="504">
        <v>0</v>
      </c>
      <c r="G109" s="505">
        <v>333968.34000000003</v>
      </c>
      <c r="H109" s="504">
        <v>0</v>
      </c>
      <c r="I109" s="503">
        <v>33652.49</v>
      </c>
      <c r="J109" s="505">
        <v>424708.56</v>
      </c>
      <c r="K109" s="505">
        <v>86786.880000000005</v>
      </c>
      <c r="L109" s="505">
        <v>208189.05</v>
      </c>
      <c r="M109" s="342"/>
      <c r="N109" s="344">
        <f>SUM(C109:L109)</f>
        <v>2060737.28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4">SUM(D112:D117)</f>
        <v>2.3691040000000001</v>
      </c>
      <c r="E111" s="354">
        <f t="shared" si="44"/>
        <v>2.8649080000000002</v>
      </c>
      <c r="F111" s="354">
        <f t="shared" si="44"/>
        <v>0</v>
      </c>
      <c r="G111" s="354">
        <f t="shared" si="44"/>
        <v>4.19442</v>
      </c>
      <c r="H111" s="354"/>
      <c r="I111" s="354">
        <f t="shared" si="44"/>
        <v>4.8859100000000009</v>
      </c>
      <c r="J111" s="354">
        <f>SUM(J112:J117)</f>
        <v>5.8369999999999997</v>
      </c>
      <c r="K111" s="354">
        <f t="shared" si="44"/>
        <v>6.4254160000000002</v>
      </c>
      <c r="L111" s="354">
        <f t="shared" si="44"/>
        <v>7.7510120000000011</v>
      </c>
      <c r="M111" s="351"/>
      <c r="N111" s="352">
        <f>(C111*$C$109+D111*$D$109+E111*$E$109+F111*$F$109+G111*$G$109+H111*$H$109+I111*$I$109+J111*$J$109+K111*$K$109+L111*$L$109)/$N$109</f>
        <v>4.308336100801661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1.7576000000000001</v>
      </c>
      <c r="E112" s="34">
        <v>2.0251999999999999</v>
      </c>
      <c r="F112" s="34">
        <v>0</v>
      </c>
      <c r="G112" s="34">
        <v>3.0430000000000001</v>
      </c>
      <c r="H112" s="34">
        <v>0</v>
      </c>
      <c r="I112" s="34">
        <v>2.4384999999999999</v>
      </c>
      <c r="J112" s="34">
        <v>4.2374999999999998</v>
      </c>
      <c r="K112" s="34">
        <v>4.6504000000000003</v>
      </c>
      <c r="L112" s="34">
        <v>5.2403000000000004</v>
      </c>
      <c r="M112" s="34"/>
      <c r="N112" s="89">
        <f t="shared" ref="N112:N149" si="45">(C112*$C$109+D112*$D$109+E112*$E$109+F112*$F$109+G112*$G$109+H112*$H$109+I112*$I$109+J112*$J$109+K112*$K$109+L112*$L$109)/$N$109</f>
        <v>3.055206762304024</v>
      </c>
    </row>
    <row r="113" spans="1:14" x14ac:dyDescent="0.3">
      <c r="A113" s="2" t="s">
        <v>4</v>
      </c>
      <c r="B113" t="s">
        <v>31</v>
      </c>
      <c r="C113" s="39">
        <f t="shared" ref="C113:L113" si="46">C112*0.04</f>
        <v>0</v>
      </c>
      <c r="D113" s="39">
        <f t="shared" si="46"/>
        <v>7.0304000000000005E-2</v>
      </c>
      <c r="E113" s="39">
        <f t="shared" si="46"/>
        <v>8.1007999999999997E-2</v>
      </c>
      <c r="F113" s="39">
        <f t="shared" si="46"/>
        <v>0</v>
      </c>
      <c r="G113" s="39">
        <f t="shared" si="46"/>
        <v>0.12172000000000001</v>
      </c>
      <c r="H113" s="39"/>
      <c r="I113" s="39">
        <f>I112*0.06</f>
        <v>0.14631</v>
      </c>
      <c r="J113" s="39">
        <f t="shared" si="46"/>
        <v>0.16949999999999998</v>
      </c>
      <c r="K113" s="39">
        <f t="shared" si="46"/>
        <v>0.18601600000000001</v>
      </c>
      <c r="L113" s="39">
        <f t="shared" si="46"/>
        <v>0.20961200000000002</v>
      </c>
      <c r="M113" s="34"/>
      <c r="N113" s="89">
        <f t="shared" si="45"/>
        <v>0.1230046999803973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8.7900000000000006E-2</v>
      </c>
      <c r="E114" s="34">
        <v>7.1599999999999997E-2</v>
      </c>
      <c r="F114" s="34">
        <v>0</v>
      </c>
      <c r="G114" s="34">
        <v>3.61E-2</v>
      </c>
      <c r="H114" s="34">
        <v>0</v>
      </c>
      <c r="I114" s="34">
        <v>0.12189999999999999</v>
      </c>
      <c r="J114" s="34">
        <v>9.5200000000000007E-2</v>
      </c>
      <c r="K114" s="34">
        <v>0.23250000000000001</v>
      </c>
      <c r="L114" s="34">
        <v>0.12139999999999999</v>
      </c>
      <c r="M114" s="34"/>
      <c r="N114" s="89">
        <f t="shared" si="45"/>
        <v>8.5349716813974463E-2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5"/>
        <v>0.31660593894336692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0.24360000000000001</v>
      </c>
      <c r="E116" s="34">
        <v>0.4143</v>
      </c>
      <c r="F116" s="34">
        <v>0</v>
      </c>
      <c r="G116" s="34">
        <v>0.67559999999999998</v>
      </c>
      <c r="H116" s="34">
        <v>0</v>
      </c>
      <c r="I116" s="34">
        <v>1.4292</v>
      </c>
      <c r="J116" s="34">
        <v>0.95709999999999995</v>
      </c>
      <c r="K116" s="34">
        <v>0.9788</v>
      </c>
      <c r="L116" s="34">
        <v>1.7338</v>
      </c>
      <c r="M116" s="34"/>
      <c r="N116" s="89">
        <f t="shared" si="45"/>
        <v>0.72111428645237097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5"/>
        <v>7.0546963075273717E-3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7">SUM(C119:C121,C125:C126)</f>
        <v>0</v>
      </c>
      <c r="D118" s="354">
        <f t="shared" si="47"/>
        <v>3.7960221173000002</v>
      </c>
      <c r="E118" s="354">
        <f t="shared" si="47"/>
        <v>5.2362651603999995</v>
      </c>
      <c r="F118" s="354">
        <f t="shared" si="47"/>
        <v>0</v>
      </c>
      <c r="G118" s="354">
        <f t="shared" si="47"/>
        <v>5.2362651603999995</v>
      </c>
      <c r="H118" s="354"/>
      <c r="I118" s="354">
        <f>SUM(I119:I121,I125:I126)</f>
        <v>5.7181511412000008</v>
      </c>
      <c r="J118" s="354">
        <f>SUM(J119:J121,J125:J126)</f>
        <v>5.2362651603999995</v>
      </c>
      <c r="K118" s="354">
        <f>SUM(K119:K121,K125:K126)</f>
        <v>5.2362651603999995</v>
      </c>
      <c r="L118" s="354">
        <f>SUM(L119:L121,L125:L126)</f>
        <v>5.2362651603999995</v>
      </c>
      <c r="M118" s="351"/>
      <c r="N118" s="352">
        <f t="shared" si="45"/>
        <v>5.0665047363878246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2.0960999999999999</v>
      </c>
      <c r="E119" s="34">
        <v>2.8228</v>
      </c>
      <c r="F119" s="34">
        <v>0</v>
      </c>
      <c r="G119" s="34">
        <v>2.8228</v>
      </c>
      <c r="H119" s="34">
        <v>0</v>
      </c>
      <c r="I119" s="34">
        <v>3.0884</v>
      </c>
      <c r="J119" s="34">
        <v>2.8228</v>
      </c>
      <c r="K119" s="34">
        <v>2.8228</v>
      </c>
      <c r="L119" s="34">
        <v>2.8228</v>
      </c>
      <c r="M119" s="39"/>
      <c r="N119" s="89">
        <f t="shared" si="45"/>
        <v>2.7375110999840793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0.88852211729999997</v>
      </c>
      <c r="E120" s="39">
        <f t="shared" ref="E120:L120" si="48">E119*0.423893</f>
        <v>1.1965651604</v>
      </c>
      <c r="F120" s="39">
        <f t="shared" si="48"/>
        <v>0</v>
      </c>
      <c r="G120" s="39">
        <f t="shared" si="48"/>
        <v>1.1965651604</v>
      </c>
      <c r="H120" s="39"/>
      <c r="I120" s="39">
        <f t="shared" si="48"/>
        <v>1.3091511412000001</v>
      </c>
      <c r="J120" s="39">
        <f t="shared" si="48"/>
        <v>1.1965651604</v>
      </c>
      <c r="K120" s="39">
        <f t="shared" si="48"/>
        <v>1.1965651604</v>
      </c>
      <c r="L120" s="39">
        <f t="shared" si="48"/>
        <v>1.1965651604</v>
      </c>
      <c r="M120" s="39"/>
      <c r="N120" s="89">
        <f t="shared" si="45"/>
        <v>1.1604117927055513</v>
      </c>
    </row>
    <row r="121" spans="1:14" x14ac:dyDescent="0.3">
      <c r="A121" s="280" t="s">
        <v>8</v>
      </c>
      <c r="B121" s="1" t="s">
        <v>35</v>
      </c>
      <c r="C121" s="43">
        <f t="shared" ref="C121:G121" si="49">SUM(C122:C124)</f>
        <v>0</v>
      </c>
      <c r="D121" s="43">
        <f t="shared" ref="D121" si="50">SUM(D122:D124)</f>
        <v>0.56080000000000008</v>
      </c>
      <c r="E121" s="43">
        <f t="shared" si="49"/>
        <v>0.87119999999999997</v>
      </c>
      <c r="F121" s="43">
        <f t="shared" si="49"/>
        <v>0</v>
      </c>
      <c r="G121" s="43">
        <f t="shared" si="49"/>
        <v>0.87119999999999997</v>
      </c>
      <c r="H121" s="43"/>
      <c r="I121" s="43">
        <f>SUM(I122:I124)</f>
        <v>0.94320000000000004</v>
      </c>
      <c r="J121" s="43">
        <f t="shared" ref="J121:L121" si="51">SUM(J122:J124)</f>
        <v>0.87119999999999997</v>
      </c>
      <c r="K121" s="43">
        <f t="shared" si="51"/>
        <v>0.87119999999999997</v>
      </c>
      <c r="L121" s="43">
        <f t="shared" si="51"/>
        <v>0.87119999999999997</v>
      </c>
      <c r="M121" s="43"/>
      <c r="N121" s="75">
        <f t="shared" si="45"/>
        <v>0.83409315941137341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0.50090000000000001</v>
      </c>
      <c r="E122" s="34">
        <v>0.7782</v>
      </c>
      <c r="F122" s="34">
        <v>0</v>
      </c>
      <c r="G122" s="34">
        <v>0.7782</v>
      </c>
      <c r="H122" s="34">
        <v>0</v>
      </c>
      <c r="I122" s="34">
        <v>0.84650000000000003</v>
      </c>
      <c r="J122" s="34">
        <v>0.7782</v>
      </c>
      <c r="K122" s="34">
        <v>0.7782</v>
      </c>
      <c r="L122" s="34">
        <v>0.7782</v>
      </c>
      <c r="M122" s="39"/>
      <c r="N122" s="89">
        <f t="shared" si="45"/>
        <v>0.74511506595348242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5.3100000000000001E-2</v>
      </c>
      <c r="E123" s="34">
        <v>8.2500000000000004E-2</v>
      </c>
      <c r="F123" s="34">
        <v>0</v>
      </c>
      <c r="G123" s="34">
        <v>8.2500000000000004E-2</v>
      </c>
      <c r="H123" s="34">
        <v>0</v>
      </c>
      <c r="I123" s="34">
        <v>8.5800000000000001E-2</v>
      </c>
      <c r="J123" s="34">
        <v>8.2500000000000004E-2</v>
      </c>
      <c r="K123" s="34">
        <v>8.2500000000000004E-2</v>
      </c>
      <c r="L123" s="34">
        <v>8.2500000000000004E-2</v>
      </c>
      <c r="M123" s="39"/>
      <c r="N123" s="89">
        <f t="shared" si="45"/>
        <v>7.8927894148156527E-2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6.7999999999999996E-3</v>
      </c>
      <c r="E124" s="34">
        <v>1.0500000000000001E-2</v>
      </c>
      <c r="F124" s="34">
        <v>0</v>
      </c>
      <c r="G124" s="34">
        <v>1.0500000000000001E-2</v>
      </c>
      <c r="H124" s="34">
        <v>0</v>
      </c>
      <c r="I124" s="34">
        <v>1.09E-2</v>
      </c>
      <c r="J124" s="34">
        <v>1.0500000000000001E-2</v>
      </c>
      <c r="K124" s="34">
        <v>1.0500000000000001E-2</v>
      </c>
      <c r="L124" s="34">
        <v>1.0500000000000001E-2</v>
      </c>
      <c r="M124" s="39"/>
      <c r="N124" s="89">
        <f t="shared" si="45"/>
        <v>1.0050199309734427E-2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0.18779999999999999</v>
      </c>
      <c r="E125" s="34">
        <v>0.2611</v>
      </c>
      <c r="F125" s="34">
        <v>0</v>
      </c>
      <c r="G125" s="34">
        <v>0.2611</v>
      </c>
      <c r="H125" s="34">
        <v>0</v>
      </c>
      <c r="I125" s="34">
        <v>0.28489999999999999</v>
      </c>
      <c r="J125" s="34">
        <v>0.2611</v>
      </c>
      <c r="K125" s="34">
        <v>0.2611</v>
      </c>
      <c r="L125" s="34">
        <v>0.2611</v>
      </c>
      <c r="M125" s="39"/>
      <c r="N125" s="89">
        <f t="shared" si="45"/>
        <v>0.25244833841555969</v>
      </c>
    </row>
    <row r="126" spans="1:14" x14ac:dyDescent="0.3">
      <c r="A126" s="595"/>
      <c r="B126" t="s">
        <v>117</v>
      </c>
      <c r="C126" s="34">
        <v>0</v>
      </c>
      <c r="D126" s="34">
        <v>6.2799999999999995E-2</v>
      </c>
      <c r="E126" s="34">
        <v>8.4599999999999995E-2</v>
      </c>
      <c r="F126" s="34">
        <v>0</v>
      </c>
      <c r="G126" s="34">
        <v>8.4599999999999995E-2</v>
      </c>
      <c r="H126" s="34">
        <v>0</v>
      </c>
      <c r="I126" s="34">
        <v>9.2499999999999999E-2</v>
      </c>
      <c r="J126" s="34">
        <v>8.4599999999999995E-2</v>
      </c>
      <c r="K126" s="34">
        <v>8.4599999999999995E-2</v>
      </c>
      <c r="L126" s="34">
        <v>8.4599999999999995E-2</v>
      </c>
      <c r="M126" s="39"/>
      <c r="N126" s="89">
        <f t="shared" si="45"/>
        <v>8.2040345871260217E-2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0.43810000000000004</v>
      </c>
      <c r="E127" s="354">
        <f t="shared" ref="E127:G127" si="52">SUM(E128:E130)</f>
        <v>0.51990000000000003</v>
      </c>
      <c r="F127" s="354">
        <f t="shared" si="52"/>
        <v>0</v>
      </c>
      <c r="G127" s="354">
        <f t="shared" si="52"/>
        <v>0.51990000000000003</v>
      </c>
      <c r="H127" s="354"/>
      <c r="I127" s="354">
        <f>SUM(I128:I130)</f>
        <v>1.1806999999999999</v>
      </c>
      <c r="J127" s="354">
        <f t="shared" ref="J127:L127" si="53">SUM(J128:J130)</f>
        <v>0.51990000000000003</v>
      </c>
      <c r="K127" s="354">
        <f t="shared" si="53"/>
        <v>0.51990000000000003</v>
      </c>
      <c r="L127" s="354">
        <f t="shared" si="53"/>
        <v>0.51990000000000003</v>
      </c>
      <c r="M127" s="354"/>
      <c r="N127" s="352">
        <f t="shared" si="45"/>
        <v>0.52060241726009837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0.21560000000000001</v>
      </c>
      <c r="E128" s="34">
        <v>0.2974</v>
      </c>
      <c r="F128" s="34">
        <v>0</v>
      </c>
      <c r="G128" s="34">
        <v>0.2974</v>
      </c>
      <c r="H128" s="34">
        <v>0</v>
      </c>
      <c r="I128" s="34">
        <v>0.32469999999999999</v>
      </c>
      <c r="J128" s="34">
        <v>0.2974</v>
      </c>
      <c r="K128" s="34">
        <v>0.2974</v>
      </c>
      <c r="L128" s="34">
        <v>0.2974</v>
      </c>
      <c r="M128" s="39"/>
      <c r="N128" s="89">
        <f t="shared" si="45"/>
        <v>0.28775716237394416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0.2225</v>
      </c>
      <c r="E129" s="34">
        <v>0.2225</v>
      </c>
      <c r="F129" s="34">
        <v>0</v>
      </c>
      <c r="G129" s="34">
        <v>0.2225</v>
      </c>
      <c r="H129" s="34">
        <v>0</v>
      </c>
      <c r="I129" s="34">
        <v>0.2225</v>
      </c>
      <c r="J129" s="34">
        <v>0.2225</v>
      </c>
      <c r="K129" s="34">
        <v>0.2225</v>
      </c>
      <c r="L129" s="34">
        <v>0.2225</v>
      </c>
      <c r="M129" s="39"/>
      <c r="N129" s="89">
        <f t="shared" si="45"/>
        <v>0.2225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5"/>
        <v>1.0345254886154143E-2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5"/>
        <v>1.0345254886154143E-2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0.29499999999999998</v>
      </c>
      <c r="E132" s="354">
        <f t="shared" ref="E132:L132" si="54">SUM(E133:E134)</f>
        <v>0.49880000000000002</v>
      </c>
      <c r="F132" s="354">
        <f t="shared" si="54"/>
        <v>0</v>
      </c>
      <c r="G132" s="354">
        <f t="shared" si="54"/>
        <v>0.89870000000000005</v>
      </c>
      <c r="H132" s="354"/>
      <c r="I132" s="354">
        <f t="shared" si="54"/>
        <v>1.5831</v>
      </c>
      <c r="J132" s="354">
        <f t="shared" si="54"/>
        <v>1.0426</v>
      </c>
      <c r="K132" s="354">
        <f t="shared" si="54"/>
        <v>1.0663</v>
      </c>
      <c r="L132" s="354">
        <f t="shared" si="54"/>
        <v>1.9936</v>
      </c>
      <c r="M132" s="354"/>
      <c r="N132" s="352">
        <f t="shared" si="45"/>
        <v>0.84316953339486322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0.2787</v>
      </c>
      <c r="E133" s="34">
        <v>0.47160000000000002</v>
      </c>
      <c r="F133" s="34">
        <v>0</v>
      </c>
      <c r="G133" s="34">
        <v>0.84960000000000002</v>
      </c>
      <c r="H133" s="34">
        <v>0</v>
      </c>
      <c r="I133" s="34">
        <v>1.4888999999999999</v>
      </c>
      <c r="J133" s="34">
        <v>0.98560000000000003</v>
      </c>
      <c r="K133" s="34">
        <v>1.0078</v>
      </c>
      <c r="L133" s="34">
        <v>1.8845000000000001</v>
      </c>
      <c r="M133" s="39"/>
      <c r="N133" s="89">
        <f t="shared" si="45"/>
        <v>0.79693666743729696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1.6299999999999999E-2</v>
      </c>
      <c r="E134" s="34">
        <v>2.7199999999999998E-2</v>
      </c>
      <c r="F134" s="34">
        <v>0</v>
      </c>
      <c r="G134" s="34">
        <v>4.9099999999999998E-2</v>
      </c>
      <c r="H134" s="34">
        <v>0</v>
      </c>
      <c r="I134" s="34">
        <v>9.4200000000000006E-2</v>
      </c>
      <c r="J134" s="34">
        <v>5.7000000000000002E-2</v>
      </c>
      <c r="K134" s="34">
        <v>5.8500000000000003E-2</v>
      </c>
      <c r="L134" s="34">
        <v>0.1091</v>
      </c>
      <c r="M134" s="39"/>
      <c r="N134" s="89">
        <f t="shared" si="45"/>
        <v>4.6232865957566406E-2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0.47699999999999998</v>
      </c>
      <c r="E135" s="354">
        <f t="shared" ref="E135:L135" si="55">SUM(E136:E139)</f>
        <v>0.8338000000000001</v>
      </c>
      <c r="F135" s="354">
        <f t="shared" si="55"/>
        <v>0</v>
      </c>
      <c r="G135" s="354">
        <f t="shared" si="55"/>
        <v>1.4278999999999999</v>
      </c>
      <c r="H135" s="354"/>
      <c r="I135" s="354">
        <f t="shared" si="55"/>
        <v>2.1896999999999998</v>
      </c>
      <c r="J135" s="354">
        <f t="shared" si="55"/>
        <v>1.7735000000000001</v>
      </c>
      <c r="K135" s="354">
        <f>SUM(K136:K139)</f>
        <v>1.7061999999999999</v>
      </c>
      <c r="L135" s="354">
        <f t="shared" si="55"/>
        <v>3.6965000000000003</v>
      </c>
      <c r="M135" s="354"/>
      <c r="N135" s="352">
        <f t="shared" si="45"/>
        <v>1.427835439178351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0.2412</v>
      </c>
      <c r="E136" s="34">
        <v>0.42170000000000002</v>
      </c>
      <c r="F136" s="34">
        <v>0</v>
      </c>
      <c r="G136" s="34">
        <v>0.72209999999999996</v>
      </c>
      <c r="H136" s="34">
        <v>0</v>
      </c>
      <c r="I136" s="34">
        <v>1.1073</v>
      </c>
      <c r="J136" s="34">
        <v>0.89680000000000004</v>
      </c>
      <c r="K136" s="34">
        <v>0.86280000000000001</v>
      </c>
      <c r="L136" s="34">
        <v>1.8693</v>
      </c>
      <c r="M136" s="39"/>
      <c r="N136" s="89">
        <f t="shared" si="45"/>
        <v>0.72205659879409756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0.1237</v>
      </c>
      <c r="E137" s="34">
        <v>0.2162</v>
      </c>
      <c r="F137" s="34">
        <v>0</v>
      </c>
      <c r="G137" s="34">
        <v>0.37030000000000002</v>
      </c>
      <c r="H137" s="34">
        <v>0</v>
      </c>
      <c r="I137" s="34">
        <v>0.56779999999999997</v>
      </c>
      <c r="J137" s="34">
        <v>0.45989999999999998</v>
      </c>
      <c r="K137" s="34">
        <v>0.44240000000000002</v>
      </c>
      <c r="L137" s="34">
        <v>0.95850000000000002</v>
      </c>
      <c r="M137" s="39"/>
      <c r="N137" s="89">
        <f t="shared" si="45"/>
        <v>0.37025097424451892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7.4099999999999999E-2</v>
      </c>
      <c r="E138" s="34">
        <v>0.1295</v>
      </c>
      <c r="F138" s="34">
        <v>0</v>
      </c>
      <c r="G138" s="34">
        <v>0.2218</v>
      </c>
      <c r="H138" s="34">
        <v>0</v>
      </c>
      <c r="I138" s="34">
        <v>0.3402</v>
      </c>
      <c r="J138" s="34">
        <v>0.27550000000000002</v>
      </c>
      <c r="K138" s="34">
        <v>0.2651</v>
      </c>
      <c r="L138" s="34">
        <v>0.57420000000000004</v>
      </c>
      <c r="M138" s="39"/>
      <c r="N138" s="89">
        <f t="shared" si="45"/>
        <v>0.22179364922927003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3.7999999999999999E-2</v>
      </c>
      <c r="E139" s="34">
        <v>6.6400000000000001E-2</v>
      </c>
      <c r="F139" s="34">
        <v>0</v>
      </c>
      <c r="G139" s="34">
        <v>0.1137</v>
      </c>
      <c r="H139" s="34">
        <v>0</v>
      </c>
      <c r="I139" s="34">
        <v>0.1744</v>
      </c>
      <c r="J139" s="34">
        <v>0.14130000000000001</v>
      </c>
      <c r="K139" s="34">
        <v>0.13589999999999999</v>
      </c>
      <c r="L139" s="34">
        <v>0.29449999999999998</v>
      </c>
      <c r="M139" s="39"/>
      <c r="N139" s="89">
        <f t="shared" si="45"/>
        <v>0.1137342169104642</v>
      </c>
    </row>
    <row r="140" spans="1:16" x14ac:dyDescent="0.3">
      <c r="A140" s="349">
        <v>9</v>
      </c>
      <c r="B140" s="350" t="s">
        <v>51</v>
      </c>
      <c r="C140" s="354">
        <f t="shared" ref="C140:L140" si="56">SUM(C143,C145)</f>
        <v>0</v>
      </c>
      <c r="D140" s="354">
        <f t="shared" si="56"/>
        <v>0.62739573534647652</v>
      </c>
      <c r="E140" s="354">
        <f t="shared" si="56"/>
        <v>0.81203983120890721</v>
      </c>
      <c r="F140" s="354">
        <f t="shared" si="56"/>
        <v>0</v>
      </c>
      <c r="G140" s="354">
        <f t="shared" si="56"/>
        <v>0.91212335402490718</v>
      </c>
      <c r="H140" s="354"/>
      <c r="I140" s="354">
        <f t="shared" si="56"/>
        <v>1.3234506111596018</v>
      </c>
      <c r="J140" s="354">
        <f t="shared" si="56"/>
        <v>1.1197386134649074</v>
      </c>
      <c r="K140" s="354">
        <f t="shared" si="56"/>
        <v>1.2721137761529073</v>
      </c>
      <c r="L140" s="354">
        <f t="shared" si="56"/>
        <v>1.4179795354809073</v>
      </c>
      <c r="M140" s="354"/>
      <c r="N140" s="352">
        <f t="shared" si="45"/>
        <v>0.95784542744142009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-0.40789999999999998</v>
      </c>
      <c r="F141" s="507">
        <v>0</v>
      </c>
      <c r="G141" s="507">
        <v>-1.5548999999999999</v>
      </c>
      <c r="H141" s="507">
        <v>0</v>
      </c>
      <c r="I141" s="507">
        <v>0</v>
      </c>
      <c r="J141" s="507">
        <v>-1.2464</v>
      </c>
      <c r="K141" s="507">
        <v>0</v>
      </c>
      <c r="L141" s="507">
        <v>-2.5285000000000002</v>
      </c>
      <c r="M141" s="268"/>
      <c r="N141" s="357">
        <f t="shared" si="45"/>
        <v>-0.906686301957909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7">SUM(C135,C132,C127,C118,C111)+C141</f>
        <v>0</v>
      </c>
      <c r="D142" s="360">
        <f t="shared" si="57"/>
        <v>7.3752261173000004</v>
      </c>
      <c r="E142" s="360">
        <f t="shared" si="57"/>
        <v>9.5457731603999996</v>
      </c>
      <c r="F142" s="360">
        <f t="shared" si="57"/>
        <v>0</v>
      </c>
      <c r="G142" s="360">
        <f t="shared" si="57"/>
        <v>10.722285160399998</v>
      </c>
      <c r="H142" s="360">
        <f t="shared" si="57"/>
        <v>0</v>
      </c>
      <c r="I142" s="360">
        <f t="shared" si="57"/>
        <v>15.557561141200003</v>
      </c>
      <c r="J142" s="360">
        <f t="shared" si="57"/>
        <v>13.162865160400001</v>
      </c>
      <c r="K142" s="360">
        <f t="shared" si="57"/>
        <v>14.954081160399999</v>
      </c>
      <c r="L142" s="360">
        <f t="shared" si="57"/>
        <v>16.668777160399998</v>
      </c>
      <c r="M142" s="361"/>
      <c r="N142" s="362">
        <f t="shared" si="45"/>
        <v>11.259761925064888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8">SUM(C144:C144)</f>
        <v>0</v>
      </c>
      <c r="D143" s="354">
        <f t="shared" si="58"/>
        <v>0.1536480857017109</v>
      </c>
      <c r="E143" s="354">
        <f t="shared" si="58"/>
        <v>0.19886709225061319</v>
      </c>
      <c r="F143" s="354">
        <f t="shared" si="58"/>
        <v>0</v>
      </c>
      <c r="G143" s="354">
        <f t="shared" si="58"/>
        <v>0.22337736674661318</v>
      </c>
      <c r="H143" s="354"/>
      <c r="I143" s="354">
        <f t="shared" si="58"/>
        <v>0.32411067125461968</v>
      </c>
      <c r="J143" s="354">
        <f t="shared" si="58"/>
        <v>0.27422196988661324</v>
      </c>
      <c r="K143" s="354">
        <f t="shared" si="58"/>
        <v>0.31153837281461322</v>
      </c>
      <c r="L143" s="354">
        <f t="shared" si="58"/>
        <v>0.34726063458261319</v>
      </c>
      <c r="M143" s="354"/>
      <c r="N143" s="352">
        <f t="shared" si="45"/>
        <v>0.23457462018487679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9">0.020833*D142</f>
        <v>0.1536480857017109</v>
      </c>
      <c r="E144" s="246">
        <f t="shared" si="59"/>
        <v>0.19886709225061319</v>
      </c>
      <c r="F144" s="246">
        <f t="shared" si="59"/>
        <v>0</v>
      </c>
      <c r="G144" s="246">
        <f t="shared" si="59"/>
        <v>0.22337736674661318</v>
      </c>
      <c r="H144" s="34"/>
      <c r="I144" s="246">
        <f t="shared" si="59"/>
        <v>0.32411067125461968</v>
      </c>
      <c r="J144" s="246">
        <f t="shared" si="59"/>
        <v>0.27422196988661324</v>
      </c>
      <c r="K144" s="246">
        <f t="shared" si="59"/>
        <v>0.31153837281461322</v>
      </c>
      <c r="L144" s="246">
        <f t="shared" si="59"/>
        <v>0.34726063458261319</v>
      </c>
      <c r="M144" s="39"/>
      <c r="N144" s="246">
        <f t="shared" si="45"/>
        <v>0.23457462018487679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0.47374764964476557</v>
      </c>
      <c r="E145" s="354">
        <f t="shared" ref="E145:L145" si="60">SUM(E146,E147)</f>
        <v>0.61317273895829405</v>
      </c>
      <c r="F145" s="354">
        <f t="shared" si="60"/>
        <v>0</v>
      </c>
      <c r="G145" s="354">
        <f t="shared" si="60"/>
        <v>0.68874598727829395</v>
      </c>
      <c r="H145" s="354"/>
      <c r="I145" s="354">
        <f t="shared" si="60"/>
        <v>0.99933993990498227</v>
      </c>
      <c r="J145" s="354">
        <f t="shared" si="60"/>
        <v>0.84551664357829415</v>
      </c>
      <c r="K145" s="354">
        <f t="shared" si="60"/>
        <v>0.96057540333829405</v>
      </c>
      <c r="L145" s="354">
        <f t="shared" si="60"/>
        <v>1.070718900898294</v>
      </c>
      <c r="M145" s="354"/>
      <c r="N145" s="352">
        <f t="shared" si="45"/>
        <v>0.72327080725654336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1">D144</f>
        <v>0.1536480857017109</v>
      </c>
      <c r="E146" s="39">
        <f>E144</f>
        <v>0.19886709225061319</v>
      </c>
      <c r="F146" s="39">
        <f t="shared" si="61"/>
        <v>0</v>
      </c>
      <c r="G146" s="39">
        <f t="shared" si="61"/>
        <v>0.22337736674661318</v>
      </c>
      <c r="H146" s="39"/>
      <c r="I146" s="39">
        <f t="shared" si="61"/>
        <v>0.32411067125461968</v>
      </c>
      <c r="J146" s="39">
        <f t="shared" si="61"/>
        <v>0.27422196988661324</v>
      </c>
      <c r="K146" s="39">
        <f t="shared" si="61"/>
        <v>0.31153837281461322</v>
      </c>
      <c r="L146" s="39">
        <f t="shared" si="61"/>
        <v>0.34726063458261319</v>
      </c>
      <c r="M146" s="39"/>
      <c r="N146" s="39">
        <f t="shared" si="45"/>
        <v>0.23457462018487679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2">0.043402*D142</f>
        <v>0.32009956394305467</v>
      </c>
      <c r="E147" s="246">
        <f t="shared" si="62"/>
        <v>0.41430564670768083</v>
      </c>
      <c r="F147" s="246">
        <f t="shared" si="62"/>
        <v>0</v>
      </c>
      <c r="G147" s="246">
        <f t="shared" si="62"/>
        <v>0.46536862053168077</v>
      </c>
      <c r="H147" s="34"/>
      <c r="I147" s="246">
        <f t="shared" si="62"/>
        <v>0.67522926865036259</v>
      </c>
      <c r="J147" s="246">
        <f t="shared" si="62"/>
        <v>0.57129467369168085</v>
      </c>
      <c r="K147" s="246">
        <f t="shared" si="62"/>
        <v>0.64903703052368078</v>
      </c>
      <c r="L147" s="246">
        <f t="shared" si="62"/>
        <v>0.72345826631568078</v>
      </c>
      <c r="M147" s="39"/>
      <c r="N147" s="246">
        <f t="shared" si="45"/>
        <v>0.48869618707166629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3.9199999999999999E-2</v>
      </c>
      <c r="E148" s="509">
        <v>3.9199999999999999E-2</v>
      </c>
      <c r="F148" s="509">
        <v>0</v>
      </c>
      <c r="G148" s="509">
        <v>3.9199999999999999E-2</v>
      </c>
      <c r="H148" s="509">
        <v>0</v>
      </c>
      <c r="I148" s="509">
        <v>3.9199999999999999E-2</v>
      </c>
      <c r="J148" s="509">
        <v>3.9199999999999999E-2</v>
      </c>
      <c r="K148" s="509">
        <v>3.9199999999999999E-2</v>
      </c>
      <c r="L148" s="509">
        <v>3.9199999999999999E-2</v>
      </c>
      <c r="M148" s="367"/>
      <c r="N148" s="368">
        <f t="shared" si="45"/>
        <v>3.9199999999999999E-2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3">SUM(D140,D142,D148)</f>
        <v>8.0418218526464766</v>
      </c>
      <c r="E149" s="340">
        <f t="shared" si="63"/>
        <v>10.397012991608905</v>
      </c>
      <c r="F149" s="340">
        <f t="shared" si="63"/>
        <v>0</v>
      </c>
      <c r="G149" s="340">
        <f t="shared" si="63"/>
        <v>11.673608514424904</v>
      </c>
      <c r="H149" s="340">
        <f t="shared" si="63"/>
        <v>0</v>
      </c>
      <c r="I149" s="340">
        <f t="shared" si="63"/>
        <v>16.920211752359606</v>
      </c>
      <c r="J149" s="340">
        <f t="shared" si="63"/>
        <v>14.321803773864907</v>
      </c>
      <c r="K149" s="340">
        <f t="shared" si="63"/>
        <v>16.265394936552909</v>
      </c>
      <c r="L149" s="340">
        <f t="shared" si="63"/>
        <v>18.125956695880905</v>
      </c>
      <c r="M149" s="369"/>
      <c r="N149" s="467">
        <f t="shared" si="45"/>
        <v>12.256807352506307</v>
      </c>
      <c r="O149" t="s">
        <v>455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0.34509544024862232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147</v>
      </c>
      <c r="F155" s="1">
        <v>0</v>
      </c>
      <c r="G155" s="1">
        <v>73</v>
      </c>
      <c r="H155" s="1">
        <v>0</v>
      </c>
      <c r="I155" s="1">
        <v>0</v>
      </c>
      <c r="J155" s="1">
        <v>62</v>
      </c>
      <c r="K155" s="1">
        <v>15</v>
      </c>
      <c r="L155" s="1">
        <v>66</v>
      </c>
      <c r="N155" s="1">
        <f>SUM(C155:L155)</f>
        <v>386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201403.98</v>
      </c>
      <c r="E157" s="505">
        <v>982942.41</v>
      </c>
      <c r="F157" s="504">
        <v>0</v>
      </c>
      <c r="G157" s="505">
        <v>354965.63</v>
      </c>
      <c r="H157" s="504">
        <v>0</v>
      </c>
      <c r="I157" s="502">
        <v>0</v>
      </c>
      <c r="J157" s="505">
        <v>328012.53999999998</v>
      </c>
      <c r="K157" s="505">
        <v>83659.92</v>
      </c>
      <c r="L157" s="505">
        <v>294461.94</v>
      </c>
      <c r="M157" s="342"/>
      <c r="N157" s="344">
        <f>SUM(C157:L157)</f>
        <v>2251336.9699999997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1.7062040000000001</v>
      </c>
      <c r="D159" s="354">
        <f>SUM(D160:D164)</f>
        <v>2.3280040000000004</v>
      </c>
      <c r="E159" s="354">
        <f t="shared" ref="E159:G159" si="64">SUM(E160:E164)</f>
        <v>2.8012079999999999</v>
      </c>
      <c r="F159" s="354">
        <f t="shared" si="64"/>
        <v>0</v>
      </c>
      <c r="G159" s="354">
        <f t="shared" si="64"/>
        <v>4.2426159999999999</v>
      </c>
      <c r="H159" s="354"/>
      <c r="I159" s="354"/>
      <c r="J159" s="354">
        <f>SUM(J160:J164)</f>
        <v>5.8818960000000002</v>
      </c>
      <c r="K159" s="354">
        <f>SUM(K160:K164)</f>
        <v>6.5344119999999997</v>
      </c>
      <c r="L159" s="354">
        <f t="shared" ref="L159" si="65">SUM(L160:L164)</f>
        <v>8.1011159999999993</v>
      </c>
      <c r="M159" s="354"/>
      <c r="N159" s="352">
        <f>(C159*$C$157+D159*$D$157+E159*$E$157+F159*$F$157+G159*$G$157+H159*$H$157+I159*$I$157+J159*$J$157+K159*$K$157+L159*$L$157)/$N$157</f>
        <v>4.2640454309313816</v>
      </c>
    </row>
    <row r="160" spans="1:16" x14ac:dyDescent="0.3">
      <c r="A160" s="2" t="s">
        <v>3</v>
      </c>
      <c r="B160" t="s">
        <v>30</v>
      </c>
      <c r="C160" s="34">
        <v>1.2976000000000001</v>
      </c>
      <c r="D160" s="34">
        <v>1.7576000000000001</v>
      </c>
      <c r="E160" s="34">
        <v>2.0251999999999999</v>
      </c>
      <c r="F160" s="34">
        <v>0</v>
      </c>
      <c r="G160" s="34">
        <v>3.0428999999999999</v>
      </c>
      <c r="H160" s="34">
        <v>0</v>
      </c>
      <c r="I160" s="34"/>
      <c r="J160" s="34">
        <v>4.2374000000000001</v>
      </c>
      <c r="K160" s="34">
        <v>4.6502999999999997</v>
      </c>
      <c r="L160" s="34">
        <v>5.3803999999999998</v>
      </c>
      <c r="M160" s="34"/>
      <c r="N160" s="89">
        <f t="shared" ref="N160:N197" si="66">(C160*$C$157+D160*$D$157+E160*$E$157+F160*$F$157+G160*$G$157+H160*$H$157+I160*$I$157+J160*$J$157+K160*$K$157+L160*$L$157)/$N$157</f>
        <v>3.0185166737323201</v>
      </c>
    </row>
    <row r="161" spans="1:14" x14ac:dyDescent="0.3">
      <c r="A161" s="2" t="s">
        <v>4</v>
      </c>
      <c r="B161" t="s">
        <v>31</v>
      </c>
      <c r="C161" s="39">
        <f>C160*0.04</f>
        <v>5.1904000000000006E-2</v>
      </c>
      <c r="D161" s="39">
        <f t="shared" ref="D161:L161" si="67">D160*0.04</f>
        <v>7.0304000000000005E-2</v>
      </c>
      <c r="E161" s="39">
        <f t="shared" si="67"/>
        <v>8.1007999999999997E-2</v>
      </c>
      <c r="F161" s="39">
        <f t="shared" si="67"/>
        <v>0</v>
      </c>
      <c r="G161" s="39">
        <f t="shared" si="67"/>
        <v>0.121716</v>
      </c>
      <c r="H161" s="39"/>
      <c r="I161" s="39"/>
      <c r="J161" s="39">
        <f t="shared" si="67"/>
        <v>0.16949600000000001</v>
      </c>
      <c r="K161" s="39">
        <f t="shared" si="67"/>
        <v>0.18601199999999998</v>
      </c>
      <c r="L161" s="39">
        <f t="shared" si="67"/>
        <v>0.21521599999999999</v>
      </c>
      <c r="M161" s="34"/>
      <c r="N161" s="89">
        <f t="shared" si="66"/>
        <v>0.12074066694929281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3.9899999999999998E-2</v>
      </c>
      <c r="E162" s="34">
        <v>5.9900000000000002E-2</v>
      </c>
      <c r="F162" s="34">
        <v>0</v>
      </c>
      <c r="G162" s="34">
        <v>4.1700000000000001E-2</v>
      </c>
      <c r="H162" s="34">
        <v>0</v>
      </c>
      <c r="I162" s="34">
        <v>0</v>
      </c>
      <c r="J162" s="34">
        <v>9.8199999999999996E-2</v>
      </c>
      <c r="K162" s="34">
        <v>0.23250000000000001</v>
      </c>
      <c r="L162" s="34">
        <v>8.9700000000000002E-2</v>
      </c>
      <c r="M162" s="34"/>
      <c r="N162" s="89">
        <f t="shared" si="66"/>
        <v>7.0976196325688204E-2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6"/>
        <v>0.31574988917052249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0.2505</v>
      </c>
      <c r="E164" s="34">
        <v>0.36230000000000001</v>
      </c>
      <c r="F164" s="34">
        <v>0</v>
      </c>
      <c r="G164" s="34">
        <v>0.71830000000000005</v>
      </c>
      <c r="H164" s="34">
        <v>0</v>
      </c>
      <c r="I164" s="34">
        <v>0</v>
      </c>
      <c r="J164" s="34">
        <v>0.99909999999999999</v>
      </c>
      <c r="K164" s="34">
        <v>1.0879000000000001</v>
      </c>
      <c r="L164" s="34">
        <v>1.97</v>
      </c>
      <c r="M164" s="34"/>
      <c r="N164" s="89">
        <f t="shared" si="66"/>
        <v>0.73806200475355777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6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8">SUM(C167:C169,C173:C174)</f>
        <v>3.8687136768000001</v>
      </c>
      <c r="D166" s="354">
        <f t="shared" si="68"/>
        <v>3.8687136768000001</v>
      </c>
      <c r="E166" s="354">
        <f t="shared" si="68"/>
        <v>5.2575778911999995</v>
      </c>
      <c r="F166" s="354">
        <f t="shared" si="68"/>
        <v>0</v>
      </c>
      <c r="G166" s="354">
        <f t="shared" si="68"/>
        <v>5.2575778911999995</v>
      </c>
      <c r="H166" s="354"/>
      <c r="I166" s="354"/>
      <c r="J166" s="354">
        <f>SUM(J167:J169,J173:J174)</f>
        <v>5.2575778911999995</v>
      </c>
      <c r="K166" s="354">
        <f>SUM(K167:K169,K173:K174)</f>
        <v>5.2575778911999995</v>
      </c>
      <c r="L166" s="354">
        <f>SUM(L167:L169,L173:L174)</f>
        <v>5.2575778911999995</v>
      </c>
      <c r="M166" s="351"/>
      <c r="N166" s="352">
        <f t="shared" si="66"/>
        <v>5.1296965662831591</v>
      </c>
    </row>
    <row r="167" spans="1:14" x14ac:dyDescent="0.3">
      <c r="A167" s="2" t="s">
        <v>115</v>
      </c>
      <c r="B167" t="s">
        <v>114</v>
      </c>
      <c r="C167" s="34">
        <v>2.1375999999999999</v>
      </c>
      <c r="D167" s="34">
        <v>2.1375999999999999</v>
      </c>
      <c r="E167" s="34">
        <v>2.8384</v>
      </c>
      <c r="F167" s="34">
        <v>0</v>
      </c>
      <c r="G167" s="34">
        <v>2.8384</v>
      </c>
      <c r="H167" s="34">
        <v>0</v>
      </c>
      <c r="I167" s="34">
        <v>0</v>
      </c>
      <c r="J167" s="34">
        <v>2.8384</v>
      </c>
      <c r="K167" s="34">
        <v>2.8384</v>
      </c>
      <c r="L167" s="34">
        <v>2.8384</v>
      </c>
      <c r="M167" s="39"/>
      <c r="N167" s="89">
        <f t="shared" si="66"/>
        <v>2.7738730062359349</v>
      </c>
    </row>
    <row r="168" spans="1:14" x14ac:dyDescent="0.3">
      <c r="A168" s="2" t="s">
        <v>116</v>
      </c>
      <c r="B168" t="s">
        <v>117</v>
      </c>
      <c r="C168" s="39">
        <f>C167*0.423893</f>
        <v>0.90611367679999999</v>
      </c>
      <c r="D168" s="39">
        <f>D167*0.423893</f>
        <v>0.90611367679999999</v>
      </c>
      <c r="E168" s="39">
        <f t="shared" ref="E168:G168" si="69">E167*0.423893</f>
        <v>1.2031778912</v>
      </c>
      <c r="F168" s="39">
        <f t="shared" si="69"/>
        <v>0</v>
      </c>
      <c r="G168" s="39">
        <f t="shared" si="69"/>
        <v>1.2031778912</v>
      </c>
      <c r="H168" s="39"/>
      <c r="I168" s="39"/>
      <c r="J168" s="39">
        <f t="shared" ref="J168:L168" si="70">J167*0.423893</f>
        <v>1.2031778912</v>
      </c>
      <c r="K168" s="39">
        <f t="shared" si="70"/>
        <v>1.2031778912</v>
      </c>
      <c r="L168" s="39">
        <f t="shared" si="70"/>
        <v>1.2031778912</v>
      </c>
      <c r="M168" s="39"/>
      <c r="N168" s="89">
        <f t="shared" si="66"/>
        <v>1.175825350232369</v>
      </c>
    </row>
    <row r="169" spans="1:14" x14ac:dyDescent="0.3">
      <c r="A169" s="280" t="s">
        <v>8</v>
      </c>
      <c r="B169" s="1" t="s">
        <v>35</v>
      </c>
      <c r="C169" s="43">
        <f t="shared" ref="C169:E169" si="71">SUM(C170:C172)</f>
        <v>0.5697000000000001</v>
      </c>
      <c r="D169" s="43">
        <f t="shared" si="71"/>
        <v>0.5697000000000001</v>
      </c>
      <c r="E169" s="43">
        <f t="shared" si="71"/>
        <v>0.86899999999999999</v>
      </c>
      <c r="F169" s="43">
        <f t="shared" ref="F169:G169" si="72">SUM(F170:F172)</f>
        <v>0</v>
      </c>
      <c r="G169" s="43">
        <f t="shared" si="72"/>
        <v>0.86899999999999999</v>
      </c>
      <c r="H169" s="43"/>
      <c r="I169" s="43"/>
      <c r="J169" s="43">
        <f t="shared" ref="J169:L169" si="73">SUM(J170:J172)</f>
        <v>0.86899999999999999</v>
      </c>
      <c r="K169" s="43">
        <f t="shared" si="73"/>
        <v>0.86899999999999999</v>
      </c>
      <c r="L169" s="43">
        <f t="shared" si="73"/>
        <v>0.86899999999999999</v>
      </c>
      <c r="M169" s="43"/>
      <c r="N169" s="75">
        <f t="shared" si="66"/>
        <v>0.84144159641326388</v>
      </c>
    </row>
    <row r="170" spans="1:14" x14ac:dyDescent="0.3">
      <c r="A170" s="2" t="s">
        <v>9</v>
      </c>
      <c r="B170" t="s">
        <v>108</v>
      </c>
      <c r="C170" s="34">
        <v>0.50880000000000003</v>
      </c>
      <c r="D170" s="34">
        <v>0.50880000000000003</v>
      </c>
      <c r="E170" s="34">
        <v>0.7762</v>
      </c>
      <c r="F170" s="34">
        <v>0</v>
      </c>
      <c r="G170" s="34">
        <v>0.7762</v>
      </c>
      <c r="H170" s="34">
        <v>0</v>
      </c>
      <c r="I170" s="34">
        <v>0</v>
      </c>
      <c r="J170" s="34">
        <v>0.7762</v>
      </c>
      <c r="K170" s="34">
        <v>0.7762</v>
      </c>
      <c r="L170" s="34">
        <v>0.7762</v>
      </c>
      <c r="M170" s="39"/>
      <c r="N170" s="89">
        <f t="shared" si="66"/>
        <v>0.75157882686570932</v>
      </c>
    </row>
    <row r="171" spans="1:14" x14ac:dyDescent="0.3">
      <c r="A171" s="2" t="s">
        <v>10</v>
      </c>
      <c r="B171" t="s">
        <v>109</v>
      </c>
      <c r="C171" s="34">
        <v>5.3999999999999999E-2</v>
      </c>
      <c r="D171" s="34">
        <v>5.3999999999999999E-2</v>
      </c>
      <c r="E171" s="34">
        <v>8.2299999999999998E-2</v>
      </c>
      <c r="F171" s="34">
        <v>0</v>
      </c>
      <c r="G171" s="34">
        <v>8.2299999999999998E-2</v>
      </c>
      <c r="H171" s="34">
        <v>0</v>
      </c>
      <c r="I171" s="34">
        <v>0</v>
      </c>
      <c r="J171" s="34">
        <v>8.2299999999999998E-2</v>
      </c>
      <c r="K171" s="34">
        <v>8.2299999999999998E-2</v>
      </c>
      <c r="L171" s="34">
        <v>8.2299999999999998E-2</v>
      </c>
      <c r="M171" s="39"/>
      <c r="N171" s="89">
        <f t="shared" si="66"/>
        <v>7.9694243830589262E-2</v>
      </c>
    </row>
    <row r="172" spans="1:14" x14ac:dyDescent="0.3">
      <c r="A172" s="2" t="s">
        <v>11</v>
      </c>
      <c r="B172" t="s">
        <v>110</v>
      </c>
      <c r="C172" s="34">
        <v>6.8999999999999999E-3</v>
      </c>
      <c r="D172" s="34">
        <v>6.8999999999999999E-3</v>
      </c>
      <c r="E172" s="34">
        <v>1.0500000000000001E-2</v>
      </c>
      <c r="F172" s="34">
        <v>0</v>
      </c>
      <c r="G172" s="34">
        <v>1.0500000000000001E-2</v>
      </c>
      <c r="H172" s="34">
        <v>0</v>
      </c>
      <c r="I172" s="34">
        <v>0</v>
      </c>
      <c r="J172" s="34">
        <v>1.0500000000000001E-2</v>
      </c>
      <c r="K172" s="34">
        <v>1.0500000000000001E-2</v>
      </c>
      <c r="L172" s="34">
        <v>1.0500000000000001E-2</v>
      </c>
      <c r="M172" s="39"/>
      <c r="N172" s="89">
        <f t="shared" si="66"/>
        <v>1.0168525716965419E-2</v>
      </c>
    </row>
    <row r="173" spans="1:14" x14ac:dyDescent="0.3">
      <c r="A173" s="595" t="s">
        <v>14</v>
      </c>
      <c r="B173" t="s">
        <v>118</v>
      </c>
      <c r="C173" s="34">
        <v>0.1913</v>
      </c>
      <c r="D173" s="34">
        <v>0.1913</v>
      </c>
      <c r="E173" s="34">
        <v>0.26200000000000001</v>
      </c>
      <c r="F173" s="34">
        <v>0</v>
      </c>
      <c r="G173" s="34">
        <v>0.26200000000000001</v>
      </c>
      <c r="H173" s="34">
        <v>0</v>
      </c>
      <c r="I173" s="34">
        <v>0</v>
      </c>
      <c r="J173" s="34">
        <v>0.26200000000000001</v>
      </c>
      <c r="K173" s="34">
        <v>0.26200000000000001</v>
      </c>
      <c r="L173" s="34">
        <v>0.26200000000000001</v>
      </c>
      <c r="M173" s="39"/>
      <c r="N173" s="89">
        <f t="shared" si="66"/>
        <v>0.25549021338595979</v>
      </c>
    </row>
    <row r="174" spans="1:14" x14ac:dyDescent="0.3">
      <c r="A174" s="595"/>
      <c r="B174" t="s">
        <v>117</v>
      </c>
      <c r="C174" s="34">
        <v>6.4000000000000001E-2</v>
      </c>
      <c r="D174" s="34">
        <v>6.4000000000000001E-2</v>
      </c>
      <c r="E174" s="34">
        <v>8.5000000000000006E-2</v>
      </c>
      <c r="F174" s="34">
        <v>0</v>
      </c>
      <c r="G174" s="34">
        <v>8.5000000000000006E-2</v>
      </c>
      <c r="H174" s="34">
        <v>0</v>
      </c>
      <c r="I174" s="34">
        <v>0</v>
      </c>
      <c r="J174" s="34">
        <v>8.5000000000000006E-2</v>
      </c>
      <c r="K174" s="34">
        <v>8.5000000000000006E-2</v>
      </c>
      <c r="L174" s="34">
        <v>8.5000000000000006E-2</v>
      </c>
      <c r="M174" s="39"/>
      <c r="N174" s="89">
        <f t="shared" si="66"/>
        <v>8.3066400015631633E-2</v>
      </c>
    </row>
    <row r="175" spans="1:14" x14ac:dyDescent="0.3">
      <c r="A175" s="349">
        <v>6</v>
      </c>
      <c r="B175" s="350" t="s">
        <v>42</v>
      </c>
      <c r="C175" s="354">
        <f>SUM(C176:C177)</f>
        <v>0.4254</v>
      </c>
      <c r="D175" s="354">
        <f>SUM(D176:D177)</f>
        <v>0.4254</v>
      </c>
      <c r="E175" s="354">
        <f t="shared" ref="E175:G175" si="74">SUM(E176:E177)</f>
        <v>0.50429999999999997</v>
      </c>
      <c r="F175" s="354">
        <f t="shared" si="74"/>
        <v>0</v>
      </c>
      <c r="G175" s="354">
        <f t="shared" si="74"/>
        <v>0.50429999999999997</v>
      </c>
      <c r="H175" s="354"/>
      <c r="I175" s="354"/>
      <c r="J175" s="354">
        <f t="shared" ref="J175:L175" si="75">SUM(J176:J177)</f>
        <v>0.50429999999999997</v>
      </c>
      <c r="K175" s="354">
        <f t="shared" si="75"/>
        <v>0.50429999999999997</v>
      </c>
      <c r="L175" s="354">
        <f t="shared" si="75"/>
        <v>0.50429999999999997</v>
      </c>
      <c r="M175" s="354"/>
      <c r="N175" s="352">
        <f t="shared" si="66"/>
        <v>0.49703518863015872</v>
      </c>
    </row>
    <row r="176" spans="1:14" x14ac:dyDescent="0.3">
      <c r="A176" s="2" t="s">
        <v>15</v>
      </c>
      <c r="B176" t="s">
        <v>43</v>
      </c>
      <c r="C176" s="34">
        <v>0.21970000000000001</v>
      </c>
      <c r="D176" s="34">
        <v>0.21970000000000001</v>
      </c>
      <c r="E176" s="34">
        <v>0.29859999999999998</v>
      </c>
      <c r="F176" s="34">
        <v>0</v>
      </c>
      <c r="G176" s="34">
        <v>0.29859999999999998</v>
      </c>
      <c r="H176" s="34">
        <v>0</v>
      </c>
      <c r="I176" s="34">
        <v>0</v>
      </c>
      <c r="J176" s="34">
        <v>0.29859999999999998</v>
      </c>
      <c r="K176" s="34">
        <v>0.29859999999999998</v>
      </c>
      <c r="L176" s="34">
        <v>0.29859999999999998</v>
      </c>
      <c r="M176" s="39"/>
      <c r="N176" s="89">
        <f t="shared" si="66"/>
        <v>0.29133518863015873</v>
      </c>
    </row>
    <row r="177" spans="1:16" x14ac:dyDescent="0.3">
      <c r="A177" s="2" t="s">
        <v>16</v>
      </c>
      <c r="B177" t="s">
        <v>44</v>
      </c>
      <c r="C177" s="34">
        <v>0.20569999999999999</v>
      </c>
      <c r="D177" s="34">
        <v>0.20569999999999999</v>
      </c>
      <c r="E177" s="34">
        <v>0.20569999999999999</v>
      </c>
      <c r="F177" s="34">
        <v>0</v>
      </c>
      <c r="G177" s="34">
        <v>0.20569999999999999</v>
      </c>
      <c r="H177" s="34">
        <v>0</v>
      </c>
      <c r="I177" s="34">
        <v>0</v>
      </c>
      <c r="J177" s="34">
        <v>0.20569999999999999</v>
      </c>
      <c r="K177" s="34">
        <v>0.20569999999999999</v>
      </c>
      <c r="L177" s="34">
        <v>0.20569999999999999</v>
      </c>
      <c r="M177" s="39"/>
      <c r="N177" s="89">
        <f t="shared" si="66"/>
        <v>0.20569999999999999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6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6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0.29670000000000002</v>
      </c>
      <c r="E180" s="354">
        <f t="shared" ref="E180:L180" si="76">SUM(E181:E182)</f>
        <v>0.434</v>
      </c>
      <c r="F180" s="354">
        <f t="shared" si="76"/>
        <v>0</v>
      </c>
      <c r="G180" s="354">
        <f t="shared" si="76"/>
        <v>0.91569999999999996</v>
      </c>
      <c r="H180" s="354"/>
      <c r="I180" s="354"/>
      <c r="J180" s="354">
        <f t="shared" si="76"/>
        <v>1.0856999999999999</v>
      </c>
      <c r="K180" s="354">
        <f t="shared" si="76"/>
        <v>1.1822999999999999</v>
      </c>
      <c r="L180" s="354">
        <f t="shared" si="76"/>
        <v>2.2601999999999998</v>
      </c>
      <c r="M180" s="354"/>
      <c r="N180" s="352">
        <f t="shared" si="66"/>
        <v>0.85875508649156174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0.28050000000000003</v>
      </c>
      <c r="E181" s="34">
        <v>0.41020000000000001</v>
      </c>
      <c r="F181" s="34">
        <v>0</v>
      </c>
      <c r="G181" s="34">
        <v>0.86539999999999995</v>
      </c>
      <c r="H181" s="34">
        <v>0</v>
      </c>
      <c r="I181" s="34">
        <v>0</v>
      </c>
      <c r="J181" s="34">
        <v>1.0263</v>
      </c>
      <c r="K181" s="34">
        <v>1.1175999999999999</v>
      </c>
      <c r="L181" s="34">
        <v>2.1364999999999998</v>
      </c>
      <c r="M181" s="39"/>
      <c r="N181" s="89">
        <f t="shared" si="66"/>
        <v>0.81171227672683766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1.6199999999999999E-2</v>
      </c>
      <c r="E182" s="34">
        <v>2.3800000000000002E-2</v>
      </c>
      <c r="F182" s="34">
        <v>0</v>
      </c>
      <c r="G182" s="34">
        <v>5.0299999999999997E-2</v>
      </c>
      <c r="H182" s="34">
        <v>0</v>
      </c>
      <c r="I182" s="34">
        <v>0</v>
      </c>
      <c r="J182" s="34">
        <v>5.9400000000000001E-2</v>
      </c>
      <c r="K182" s="34">
        <v>6.4699999999999994E-2</v>
      </c>
      <c r="L182" s="34">
        <v>0.1237</v>
      </c>
      <c r="M182" s="39"/>
      <c r="N182" s="89">
        <f t="shared" si="66"/>
        <v>4.7042809764723949E-2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0.47840000000000005</v>
      </c>
      <c r="E183" s="354">
        <f t="shared" ref="E183:L183" si="77">SUM(E184:E187)</f>
        <v>0.70939999999999992</v>
      </c>
      <c r="F183" s="354">
        <f t="shared" si="77"/>
        <v>0</v>
      </c>
      <c r="G183" s="354">
        <f t="shared" si="77"/>
        <v>1.4314</v>
      </c>
      <c r="H183" s="354"/>
      <c r="I183" s="354"/>
      <c r="J183" s="354">
        <f t="shared" si="77"/>
        <v>1.8499000000000001</v>
      </c>
      <c r="K183" s="354">
        <f t="shared" si="77"/>
        <v>1.8794999999999999</v>
      </c>
      <c r="L183" s="354">
        <f t="shared" si="77"/>
        <v>4.1811999999999996</v>
      </c>
      <c r="M183" s="354"/>
      <c r="N183" s="352">
        <f t="shared" si="66"/>
        <v>1.4658574363157195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0.2419</v>
      </c>
      <c r="E184" s="34">
        <v>0.35870000000000002</v>
      </c>
      <c r="F184" s="34">
        <v>0</v>
      </c>
      <c r="G184" s="34">
        <v>0.72370000000000001</v>
      </c>
      <c r="H184" s="34">
        <v>0</v>
      </c>
      <c r="I184" s="34">
        <v>0</v>
      </c>
      <c r="J184" s="34">
        <v>0.93530000000000002</v>
      </c>
      <c r="K184" s="34">
        <v>0.95030000000000003</v>
      </c>
      <c r="L184" s="34">
        <v>2.1139999999999999</v>
      </c>
      <c r="M184" s="39"/>
      <c r="N184" s="89">
        <f t="shared" si="66"/>
        <v>0.74114659188846366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0.1241</v>
      </c>
      <c r="E185" s="34">
        <v>0.184</v>
      </c>
      <c r="F185" s="34">
        <v>0</v>
      </c>
      <c r="G185" s="34">
        <v>0.37130000000000002</v>
      </c>
      <c r="H185" s="34">
        <v>0</v>
      </c>
      <c r="I185" s="34">
        <v>0</v>
      </c>
      <c r="J185" s="34">
        <v>0.47989999999999999</v>
      </c>
      <c r="K185" s="34">
        <v>0.48749999999999999</v>
      </c>
      <c r="L185" s="34">
        <v>1.0846</v>
      </c>
      <c r="M185" s="39"/>
      <c r="N185" s="89">
        <f t="shared" si="66"/>
        <v>0.38023806418325728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7.4300000000000005E-2</v>
      </c>
      <c r="E186" s="34">
        <v>0.11020000000000001</v>
      </c>
      <c r="F186" s="34">
        <v>0</v>
      </c>
      <c r="G186" s="34">
        <v>0.2223</v>
      </c>
      <c r="H186" s="34">
        <v>0</v>
      </c>
      <c r="I186" s="34">
        <v>0</v>
      </c>
      <c r="J186" s="34">
        <v>0.2873</v>
      </c>
      <c r="K186" s="34">
        <v>0.29189999999999999</v>
      </c>
      <c r="L186" s="34">
        <v>0.64939999999999998</v>
      </c>
      <c r="M186" s="39"/>
      <c r="N186" s="89">
        <f t="shared" si="66"/>
        <v>0.22767157767191112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3.8100000000000002E-2</v>
      </c>
      <c r="E187" s="34">
        <v>5.6500000000000002E-2</v>
      </c>
      <c r="F187" s="34">
        <v>0</v>
      </c>
      <c r="G187" s="34">
        <v>0.11409999999999999</v>
      </c>
      <c r="H187" s="34">
        <v>0</v>
      </c>
      <c r="I187" s="34">
        <v>0</v>
      </c>
      <c r="J187" s="34">
        <v>0.1474</v>
      </c>
      <c r="K187" s="34">
        <v>0.14979999999999999</v>
      </c>
      <c r="L187" s="34">
        <v>0.3332</v>
      </c>
      <c r="M187" s="39"/>
      <c r="N187" s="89">
        <f t="shared" si="66"/>
        <v>0.11680120257208766</v>
      </c>
    </row>
    <row r="188" spans="1:16" x14ac:dyDescent="0.3">
      <c r="A188" s="349">
        <v>9</v>
      </c>
      <c r="B188" s="350" t="s">
        <v>51</v>
      </c>
      <c r="C188" s="354">
        <f t="shared" ref="C188:G188" si="78">SUM(C191,C193)</f>
        <v>0.52224246253002238</v>
      </c>
      <c r="D188" s="354">
        <f t="shared" si="78"/>
        <v>0.59718737053002247</v>
      </c>
      <c r="E188" s="354">
        <f t="shared" si="78"/>
        <v>0.78817934019260161</v>
      </c>
      <c r="F188" s="354">
        <f t="shared" si="78"/>
        <v>0</v>
      </c>
      <c r="G188" s="354">
        <f t="shared" si="78"/>
        <v>0.93213209033660149</v>
      </c>
      <c r="H188" s="354"/>
      <c r="I188" s="354"/>
      <c r="J188" s="354">
        <f>SUM(J191,J193)</f>
        <v>1.1236950181766017</v>
      </c>
      <c r="K188" s="354">
        <f>SUM(K191,K193)</f>
        <v>1.3064819908646017</v>
      </c>
      <c r="L188" s="354">
        <f>SUM(L191,L193)</f>
        <v>1.4209753523366015</v>
      </c>
      <c r="M188" s="354"/>
      <c r="N188" s="352">
        <f t="shared" si="66"/>
        <v>0.94400411249616634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-0.37709999999999999</v>
      </c>
      <c r="E189" s="507">
        <v>-0.44119999999999998</v>
      </c>
      <c r="F189" s="507">
        <v>0</v>
      </c>
      <c r="G189" s="507">
        <v>-1.3940999999999999</v>
      </c>
      <c r="H189" s="507">
        <v>0</v>
      </c>
      <c r="I189" s="507">
        <v>0</v>
      </c>
      <c r="J189" s="507">
        <v>-1.37</v>
      </c>
      <c r="K189" s="507">
        <v>0</v>
      </c>
      <c r="L189" s="507">
        <v>-3.6004</v>
      </c>
      <c r="M189" s="268"/>
      <c r="N189" s="357">
        <f t="shared" si="66"/>
        <v>-1.1183366158771872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9">SUM(C183,C180,C175,C166,C159)+C189</f>
        <v>6.1391176767999998</v>
      </c>
      <c r="D190" s="360">
        <f t="shared" si="79"/>
        <v>7.0201176768</v>
      </c>
      <c r="E190" s="360">
        <f t="shared" si="79"/>
        <v>9.2652858911999996</v>
      </c>
      <c r="F190" s="360">
        <f t="shared" si="79"/>
        <v>0</v>
      </c>
      <c r="G190" s="360">
        <f t="shared" si="79"/>
        <v>10.957493891199999</v>
      </c>
      <c r="H190" s="360">
        <f t="shared" si="79"/>
        <v>0</v>
      </c>
      <c r="I190" s="360">
        <f t="shared" si="79"/>
        <v>0</v>
      </c>
      <c r="J190" s="360">
        <f t="shared" si="79"/>
        <v>13.209373891199998</v>
      </c>
      <c r="K190" s="360">
        <f t="shared" si="79"/>
        <v>15.358089891199999</v>
      </c>
      <c r="L190" s="360">
        <f t="shared" si="79"/>
        <v>16.7039938912</v>
      </c>
      <c r="M190" s="361"/>
      <c r="N190" s="362">
        <f t="shared" si="66"/>
        <v>11.097053092774795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80">SUM(C192:C192)</f>
        <v>0.12789623856077439</v>
      </c>
      <c r="D191" s="354">
        <f t="shared" si="80"/>
        <v>0.14625011156077442</v>
      </c>
      <c r="E191" s="354">
        <f t="shared" si="80"/>
        <v>0.19302370097136959</v>
      </c>
      <c r="F191" s="354">
        <f t="shared" si="80"/>
        <v>0</v>
      </c>
      <c r="G191" s="354">
        <f t="shared" si="80"/>
        <v>0.22827747023536957</v>
      </c>
      <c r="H191" s="354"/>
      <c r="I191" s="354"/>
      <c r="J191" s="354">
        <f>SUM(J192:J192)</f>
        <v>0.27519088627536958</v>
      </c>
      <c r="K191" s="354">
        <f>SUM(K192:K192)</f>
        <v>0.31995508670336958</v>
      </c>
      <c r="L191" s="354">
        <f>SUM(L192:L192)</f>
        <v>0.34799430473536963</v>
      </c>
      <c r="M191" s="354"/>
      <c r="N191" s="352">
        <f t="shared" si="66"/>
        <v>0.23118490708177727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1">0.020833*C190</f>
        <v>0.12789623856077439</v>
      </c>
      <c r="D192" s="246">
        <f t="shared" si="81"/>
        <v>0.14625011156077442</v>
      </c>
      <c r="E192" s="246">
        <f t="shared" si="81"/>
        <v>0.19302370097136959</v>
      </c>
      <c r="F192" s="246">
        <f t="shared" si="81"/>
        <v>0</v>
      </c>
      <c r="G192" s="246">
        <f t="shared" si="81"/>
        <v>0.22827747023536957</v>
      </c>
      <c r="H192" s="34"/>
      <c r="I192" s="39"/>
      <c r="J192" s="246">
        <f>0.020833*J190</f>
        <v>0.27519088627536958</v>
      </c>
      <c r="K192" s="246">
        <f t="shared" ref="K192:L192" si="82">0.020833*K190</f>
        <v>0.31995508670336958</v>
      </c>
      <c r="L192" s="246">
        <f t="shared" si="82"/>
        <v>0.34799430473536963</v>
      </c>
      <c r="M192" s="39"/>
      <c r="N192" s="246">
        <f t="shared" si="66"/>
        <v>0.23118490708177727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0.39434622396924801</v>
      </c>
      <c r="D193" s="354">
        <f>SUM(D194,D195)</f>
        <v>0.45093725896924808</v>
      </c>
      <c r="E193" s="354">
        <f t="shared" ref="E193:L193" si="83">SUM(E194,E195)</f>
        <v>0.59515563922123205</v>
      </c>
      <c r="F193" s="354">
        <f t="shared" si="83"/>
        <v>0</v>
      </c>
      <c r="G193" s="354">
        <f t="shared" si="83"/>
        <v>0.7038546201012319</v>
      </c>
      <c r="H193" s="354"/>
      <c r="I193" s="354"/>
      <c r="J193" s="354">
        <f t="shared" si="83"/>
        <v>0.84850413190123197</v>
      </c>
      <c r="K193" s="354">
        <f t="shared" si="83"/>
        <v>0.98652690416123201</v>
      </c>
      <c r="L193" s="354">
        <f t="shared" si="83"/>
        <v>1.072981047601232</v>
      </c>
      <c r="M193" s="354"/>
      <c r="N193" s="352">
        <f t="shared" si="66"/>
        <v>0.71281920541438892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0.12789623856077439</v>
      </c>
      <c r="D194" s="39">
        <f t="shared" ref="D194:L194" si="84">D192</f>
        <v>0.14625011156077442</v>
      </c>
      <c r="E194" s="39">
        <f t="shared" si="84"/>
        <v>0.19302370097136959</v>
      </c>
      <c r="F194" s="39">
        <f t="shared" si="84"/>
        <v>0</v>
      </c>
      <c r="G194" s="39">
        <f>G192</f>
        <v>0.22827747023536957</v>
      </c>
      <c r="H194" s="39"/>
      <c r="I194" s="39"/>
      <c r="J194" s="39">
        <f t="shared" si="84"/>
        <v>0.27519088627536958</v>
      </c>
      <c r="K194" s="39">
        <f t="shared" si="84"/>
        <v>0.31995508670336958</v>
      </c>
      <c r="L194" s="39">
        <f t="shared" si="84"/>
        <v>0.34799430473536963</v>
      </c>
      <c r="M194" s="39"/>
      <c r="N194" s="246">
        <f t="shared" si="66"/>
        <v>0.23118490708177727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0.26644998540847359</v>
      </c>
      <c r="D195" s="246">
        <f t="shared" ref="D195:G195" si="85">0.043402*D190</f>
        <v>0.30468714740847364</v>
      </c>
      <c r="E195" s="246">
        <f t="shared" si="85"/>
        <v>0.40213193824986243</v>
      </c>
      <c r="F195" s="246">
        <f t="shared" si="85"/>
        <v>0</v>
      </c>
      <c r="G195" s="246">
        <f t="shared" si="85"/>
        <v>0.47557714986586236</v>
      </c>
      <c r="H195" s="34"/>
      <c r="I195" s="34"/>
      <c r="J195" s="246">
        <f t="shared" ref="J195:L195" si="86">0.043402*J190</f>
        <v>0.57331324562586239</v>
      </c>
      <c r="K195" s="246">
        <f t="shared" si="86"/>
        <v>0.66657181745786243</v>
      </c>
      <c r="L195" s="246">
        <f t="shared" si="86"/>
        <v>0.7249867428658624</v>
      </c>
      <c r="M195" s="39"/>
      <c r="N195" s="246">
        <f t="shared" si="66"/>
        <v>0.48163429833261162</v>
      </c>
      <c r="O195" s="246"/>
    </row>
    <row r="196" spans="1:16" ht="28.8" x14ac:dyDescent="0.3">
      <c r="A196" s="370">
        <v>10</v>
      </c>
      <c r="B196" s="371" t="s">
        <v>134</v>
      </c>
      <c r="C196" s="510">
        <v>3.9699999999999999E-2</v>
      </c>
      <c r="D196" s="510">
        <v>3.9699999999999999E-2</v>
      </c>
      <c r="E196" s="510">
        <v>3.9699999999999999E-2</v>
      </c>
      <c r="F196" s="510">
        <v>0</v>
      </c>
      <c r="G196" s="510">
        <v>3.9699999999999999E-2</v>
      </c>
      <c r="H196" s="510">
        <v>0</v>
      </c>
      <c r="I196" s="510">
        <v>0</v>
      </c>
      <c r="J196" s="510">
        <v>3.9699999999999999E-2</v>
      </c>
      <c r="K196" s="510">
        <v>3.9699999999999999E-2</v>
      </c>
      <c r="L196" s="510">
        <v>3.9699999999999999E-2</v>
      </c>
      <c r="M196" s="373"/>
      <c r="N196" s="374">
        <f t="shared" si="66"/>
        <v>3.9699999999999999E-2</v>
      </c>
    </row>
    <row r="197" spans="1:16" ht="18" x14ac:dyDescent="0.3">
      <c r="A197" s="579" t="s">
        <v>60</v>
      </c>
      <c r="B197" s="579"/>
      <c r="C197" s="340">
        <f>SUM(C188,C190,C196)</f>
        <v>6.7010601393300222</v>
      </c>
      <c r="D197" s="340">
        <f t="shared" ref="D197:L197" si="87">SUM(D188,D190,D196)</f>
        <v>7.6570050473300224</v>
      </c>
      <c r="E197" s="340">
        <f t="shared" si="87"/>
        <v>10.0931652313926</v>
      </c>
      <c r="F197" s="340">
        <f t="shared" si="87"/>
        <v>0</v>
      </c>
      <c r="G197" s="340">
        <f t="shared" si="87"/>
        <v>11.9293259815366</v>
      </c>
      <c r="H197" s="340">
        <f t="shared" si="87"/>
        <v>0</v>
      </c>
      <c r="I197" s="340">
        <f t="shared" si="87"/>
        <v>0</v>
      </c>
      <c r="J197" s="340">
        <f t="shared" si="87"/>
        <v>14.3727689093766</v>
      </c>
      <c r="K197" s="340">
        <f t="shared" si="87"/>
        <v>16.704271882064599</v>
      </c>
      <c r="L197" s="340">
        <f t="shared" si="87"/>
        <v>18.164669243536601</v>
      </c>
      <c r="M197" s="356"/>
      <c r="N197" s="467">
        <f t="shared" si="66"/>
        <v>12.08075720527096</v>
      </c>
      <c r="O197" t="s">
        <v>456</v>
      </c>
      <c r="P197"/>
    </row>
    <row r="198" spans="1:16" ht="15.6" x14ac:dyDescent="0.3">
      <c r="L198" s="336" t="s">
        <v>150</v>
      </c>
      <c r="N198" s="337">
        <f>N197/SUM($N$101,$N$149,$N$197)</f>
        <v>0.34013867611594678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7736-E288-412F-991D-E3F96E69AF29}">
  <dimension ref="A1:Q204"/>
  <sheetViews>
    <sheetView topLeftCell="D1" workbookViewId="0">
      <selection activeCell="A32" sqref="A1:S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457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363</v>
      </c>
      <c r="F5" s="417">
        <f t="shared" si="0"/>
        <v>0</v>
      </c>
      <c r="G5" s="417">
        <f t="shared" si="0"/>
        <v>207</v>
      </c>
      <c r="H5" s="456">
        <f t="shared" si="0"/>
        <v>12</v>
      </c>
      <c r="I5" s="417">
        <f t="shared" si="0"/>
        <v>24</v>
      </c>
      <c r="J5" s="417">
        <f t="shared" si="0"/>
        <v>194</v>
      </c>
      <c r="K5" s="417">
        <f t="shared" si="0"/>
        <v>29</v>
      </c>
      <c r="L5" s="417">
        <f t="shared" si="0"/>
        <v>136</v>
      </c>
      <c r="M5" s="604">
        <f>SUM(C5:L5)</f>
        <v>1069</v>
      </c>
      <c r="N5" s="604"/>
      <c r="O5" s="418"/>
      <c r="P5" s="418"/>
      <c r="Q5" s="419">
        <f>M7/M5</f>
        <v>5731.6456501403172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960677.09000000008</v>
      </c>
      <c r="E7" s="401">
        <f t="shared" si="0"/>
        <v>2162672.0299999998</v>
      </c>
      <c r="F7" s="401">
        <f t="shared" si="0"/>
        <v>0</v>
      </c>
      <c r="G7" s="401">
        <f t="shared" si="0"/>
        <v>1037261.8200000001</v>
      </c>
      <c r="H7" s="401">
        <f t="shared" si="0"/>
        <v>37605.699999999997</v>
      </c>
      <c r="I7" s="401">
        <f t="shared" si="0"/>
        <v>125809.3</v>
      </c>
      <c r="J7" s="401">
        <f t="shared" si="0"/>
        <v>994720.40999999992</v>
      </c>
      <c r="K7" s="401">
        <f t="shared" si="0"/>
        <v>170832.84000000003</v>
      </c>
      <c r="L7" s="401">
        <f t="shared" si="0"/>
        <v>631849.48</v>
      </c>
      <c r="M7" s="610">
        <f>SUM(C7:L7)</f>
        <v>6127129.1999999993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1.710596</v>
      </c>
      <c r="D9" s="405">
        <f t="shared" si="1"/>
        <v>2.3576901345362153</v>
      </c>
      <c r="E9" s="405">
        <f t="shared" si="1"/>
        <v>2.8421950204786621</v>
      </c>
      <c r="F9" s="405" t="e">
        <f t="shared" si="1"/>
        <v>#DIV/0!</v>
      </c>
      <c r="G9" s="405">
        <f t="shared" si="1"/>
        <v>4.1907428000907236</v>
      </c>
      <c r="H9" s="405">
        <f t="shared" si="1"/>
        <v>5.2618559999999999</v>
      </c>
      <c r="I9" s="405">
        <f t="shared" si="1"/>
        <v>4.5432401871054049</v>
      </c>
      <c r="J9" s="405">
        <f t="shared" si="1"/>
        <v>5.8963325472478845</v>
      </c>
      <c r="K9" s="405">
        <f t="shared" si="1"/>
        <v>6.465994510786099</v>
      </c>
      <c r="L9" s="405">
        <f t="shared" si="1"/>
        <v>7.9020374900875447</v>
      </c>
      <c r="M9" s="603">
        <f t="shared" ref="M9:M25" si="2">(N63*$N$61+N111*$N$109+N159*$N$157)/$M$7</f>
        <v>4.16190437757575</v>
      </c>
      <c r="N9" s="603"/>
      <c r="O9" s="406">
        <f t="shared" ref="O9:O47" si="3">M9/$M$47</f>
        <v>0.34256400751150429</v>
      </c>
      <c r="P9" s="405">
        <f>O9*$N$52</f>
        <v>2.2479136564596036</v>
      </c>
      <c r="Q9" s="407">
        <f>M9*$M$7</f>
        <v>25500525.8394522</v>
      </c>
    </row>
    <row r="10" spans="1:17" x14ac:dyDescent="0.3">
      <c r="A10" s="420" t="s">
        <v>3</v>
      </c>
      <c r="B10" s="421" t="s">
        <v>30</v>
      </c>
      <c r="C10" s="422">
        <f t="shared" si="1"/>
        <v>1.2948999999999999</v>
      </c>
      <c r="D10" s="422">
        <f t="shared" si="1"/>
        <v>1.7538711979943227</v>
      </c>
      <c r="E10" s="422">
        <f t="shared" si="1"/>
        <v>2.0209504705907717</v>
      </c>
      <c r="F10" s="422" t="e">
        <f t="shared" si="1"/>
        <v>#DIV/0!</v>
      </c>
      <c r="G10" s="422">
        <f t="shared" si="1"/>
        <v>3.0365621509138361</v>
      </c>
      <c r="H10" s="422">
        <f>IF(H$7 &gt; 0,(H64*H$61+H112*H$109+H160*H$157)/(SUM(H$157,H$109,H$61)),0)</f>
        <v>3.0364</v>
      </c>
      <c r="I10" s="422">
        <f t="shared" si="1"/>
        <v>2.2365482461153507</v>
      </c>
      <c r="J10" s="422">
        <f t="shared" si="1"/>
        <v>4.2285289828515742</v>
      </c>
      <c r="K10" s="422">
        <f t="shared" si="1"/>
        <v>4.6406517390040456</v>
      </c>
      <c r="L10" s="422">
        <f t="shared" si="1"/>
        <v>5.2259675241926287</v>
      </c>
      <c r="M10" s="600">
        <f t="shared" si="2"/>
        <v>2.9229378277064897</v>
      </c>
      <c r="N10" s="600"/>
      <c r="O10" s="423">
        <f t="shared" si="3"/>
        <v>0.24058536792941529</v>
      </c>
      <c r="P10" s="422">
        <f t="shared" ref="P10:P47" si="4">O10*$N$52</f>
        <v>1.5787272517085114</v>
      </c>
      <c r="Q10" s="424">
        <f t="shared" ref="Q10:Q47" si="5">M10*$M$7</f>
        <v>17909217.713925</v>
      </c>
    </row>
    <row r="11" spans="1:17" x14ac:dyDescent="0.3">
      <c r="A11" s="438" t="s">
        <v>4</v>
      </c>
      <c r="B11" s="439" t="s">
        <v>31</v>
      </c>
      <c r="C11" s="440">
        <f t="shared" si="1"/>
        <v>5.1795999999999995E-2</v>
      </c>
      <c r="D11" s="440">
        <f t="shared" si="1"/>
        <v>7.0154847919772917E-2</v>
      </c>
      <c r="E11" s="440">
        <f t="shared" si="1"/>
        <v>8.0838018823630869E-2</v>
      </c>
      <c r="F11" s="440" t="e">
        <f t="shared" si="1"/>
        <v>#DIV/0!</v>
      </c>
      <c r="G11" s="440">
        <f t="shared" si="1"/>
        <v>0.12146248603655342</v>
      </c>
      <c r="H11" s="440">
        <f t="shared" ref="H11:H15" si="6">IF(H$7 &gt; 0,(H65*H$61+H113*H$109+H161*H$157)/(SUM(H$157,H$109,H$61)),0)</f>
        <v>0.12145600000000001</v>
      </c>
      <c r="I11" s="440">
        <f t="shared" si="1"/>
        <v>0.13419289476692103</v>
      </c>
      <c r="J11" s="440">
        <f t="shared" si="1"/>
        <v>0.16914115931406293</v>
      </c>
      <c r="K11" s="440">
        <f>(K65*K$61+K113*K$109+K161*K$157)/(SUM(K$157,K$109,K$61))</f>
        <v>0.18562606956016184</v>
      </c>
      <c r="L11" s="440">
        <f t="shared" si="1"/>
        <v>0.20903870096770513</v>
      </c>
      <c r="M11" s="599">
        <f t="shared" si="2"/>
        <v>0.11783598099126097</v>
      </c>
      <c r="N11" s="599"/>
      <c r="O11" s="441">
        <f t="shared" si="3"/>
        <v>9.6990132918259482E-3</v>
      </c>
      <c r="P11" s="440">
        <f t="shared" si="4"/>
        <v>6.3645169821720318E-2</v>
      </c>
      <c r="Q11" s="442">
        <f t="shared" si="5"/>
        <v>721996.27994219994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7.8069855073779268E-2</v>
      </c>
      <c r="E12" s="440">
        <f t="shared" si="1"/>
        <v>6.0718331820289927E-2</v>
      </c>
      <c r="F12" s="440" t="e">
        <f t="shared" si="1"/>
        <v>#DIV/0!</v>
      </c>
      <c r="G12" s="440">
        <f t="shared" si="1"/>
        <v>2.762497915135833E-2</v>
      </c>
      <c r="H12" s="440">
        <f t="shared" si="6"/>
        <v>0</v>
      </c>
      <c r="I12" s="440">
        <f t="shared" si="1"/>
        <v>0.11183883313872663</v>
      </c>
      <c r="J12" s="440">
        <f t="shared" si="1"/>
        <v>8.9285388659110759E-2</v>
      </c>
      <c r="K12" s="440">
        <f t="shared" si="1"/>
        <v>0.23199999999999996</v>
      </c>
      <c r="L12" s="440">
        <f t="shared" si="1"/>
        <v>0.12777427103682984</v>
      </c>
      <c r="M12" s="599">
        <f t="shared" si="2"/>
        <v>7.4785396167751775E-2</v>
      </c>
      <c r="N12" s="599"/>
      <c r="O12" s="441">
        <f t="shared" si="3"/>
        <v>6.1555438785653024E-3</v>
      </c>
      <c r="P12" s="440">
        <f t="shared" si="4"/>
        <v>4.0392834168658451E-2</v>
      </c>
      <c r="Q12" s="442">
        <f t="shared" si="5"/>
        <v>458219.78459299996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0.20969999999999997</v>
      </c>
      <c r="E13" s="422">
        <f t="shared" si="1"/>
        <v>0.27279999999999999</v>
      </c>
      <c r="F13" s="422" t="e">
        <f t="shared" si="1"/>
        <v>#DIV/0!</v>
      </c>
      <c r="G13" s="422">
        <f t="shared" si="1"/>
        <v>0.31799999999999995</v>
      </c>
      <c r="H13" s="422">
        <f t="shared" si="6"/>
        <v>0.318</v>
      </c>
      <c r="I13" s="422">
        <f t="shared" si="1"/>
        <v>0.318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0.44583143388675411</v>
      </c>
      <c r="M13" s="600">
        <f t="shared" si="2"/>
        <v>0.30944121302942335</v>
      </c>
      <c r="N13" s="600"/>
      <c r="O13" s="423">
        <f t="shared" si="3"/>
        <v>2.5469932129081222E-2</v>
      </c>
      <c r="P13" s="422">
        <f t="shared" si="4"/>
        <v>0.16713433696077412</v>
      </c>
      <c r="Q13" s="424">
        <f t="shared" si="5"/>
        <v>1895986.2920359999</v>
      </c>
    </row>
    <row r="14" spans="1:17" x14ac:dyDescent="0.3">
      <c r="A14" s="438" t="s">
        <v>6</v>
      </c>
      <c r="B14" s="439" t="s">
        <v>181</v>
      </c>
      <c r="C14" s="440">
        <f t="shared" si="1"/>
        <v>0.22140000000000001</v>
      </c>
      <c r="D14" s="440">
        <f t="shared" si="1"/>
        <v>0.24589423354834034</v>
      </c>
      <c r="E14" s="440">
        <f t="shared" si="1"/>
        <v>0.40688819924396946</v>
      </c>
      <c r="F14" s="440" t="e">
        <f t="shared" si="1"/>
        <v>#DIV/0!</v>
      </c>
      <c r="G14" s="440">
        <f t="shared" si="1"/>
        <v>0.68709318398897579</v>
      </c>
      <c r="H14" s="440">
        <f t="shared" si="6"/>
        <v>1.786</v>
      </c>
      <c r="I14" s="440">
        <f t="shared" si="1"/>
        <v>1.3106602130844063</v>
      </c>
      <c r="J14" s="440">
        <f t="shared" si="1"/>
        <v>1.0316770164231375</v>
      </c>
      <c r="K14" s="440">
        <f t="shared" si="1"/>
        <v>1.0300167022218911</v>
      </c>
      <c r="L14" s="440">
        <f t="shared" si="1"/>
        <v>1.8934255600036263</v>
      </c>
      <c r="M14" s="599">
        <f t="shared" si="2"/>
        <v>0.72803363626737294</v>
      </c>
      <c r="N14" s="599"/>
      <c r="O14" s="441">
        <f t="shared" si="3"/>
        <v>5.9924038953579943E-2</v>
      </c>
      <c r="P14" s="440">
        <f t="shared" si="4"/>
        <v>0.39322305484602282</v>
      </c>
      <c r="Q14" s="442">
        <f t="shared" si="5"/>
        <v>4460756.1513559995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8.8703234134511165E-3</v>
      </c>
      <c r="N15" s="600"/>
      <c r="O15" s="423">
        <f t="shared" si="3"/>
        <v>7.3011132903656783E-4</v>
      </c>
      <c r="P15" s="422">
        <f t="shared" si="4"/>
        <v>4.7910089539166048E-3</v>
      </c>
      <c r="Q15" s="424">
        <f t="shared" si="5"/>
        <v>54349.617600000005</v>
      </c>
    </row>
    <row r="16" spans="1:17" ht="28.8" x14ac:dyDescent="0.3">
      <c r="A16" s="404">
        <v>5</v>
      </c>
      <c r="B16" s="408" t="s">
        <v>71</v>
      </c>
      <c r="C16" s="405">
        <f t="shared" si="1"/>
        <v>4.0063719340999997</v>
      </c>
      <c r="D16" s="405">
        <f t="shared" si="1"/>
        <v>3.9503492167050034</v>
      </c>
      <c r="E16" s="405">
        <f t="shared" si="1"/>
        <v>5.406152186884233</v>
      </c>
      <c r="F16" s="405" t="e">
        <f t="shared" si="1"/>
        <v>#DIV/0!</v>
      </c>
      <c r="G16" s="405">
        <f t="shared" si="1"/>
        <v>5.3889472070102729</v>
      </c>
      <c r="H16" s="405">
        <f t="shared" si="1"/>
        <v>5.2688276145999993</v>
      </c>
      <c r="I16" s="405">
        <f t="shared" si="1"/>
        <v>5.8089388313960724</v>
      </c>
      <c r="J16" s="405">
        <f t="shared" si="1"/>
        <v>5.4046494641078668</v>
      </c>
      <c r="K16" s="405">
        <f t="shared" si="1"/>
        <v>5.4538765983528918</v>
      </c>
      <c r="L16" s="405">
        <f t="shared" si="1"/>
        <v>5.4073112577211786</v>
      </c>
      <c r="M16" s="603">
        <f t="shared" si="2"/>
        <v>5.182314645821557</v>
      </c>
      <c r="N16" s="603"/>
      <c r="O16" s="406">
        <f t="shared" si="3"/>
        <v>0.4265534025297012</v>
      </c>
      <c r="P16" s="405">
        <f t="shared" si="4"/>
        <v>2.7990541847091883</v>
      </c>
      <c r="Q16" s="409">
        <f t="shared" si="5"/>
        <v>31752711.390000917</v>
      </c>
    </row>
    <row r="17" spans="1:17" x14ac:dyDescent="0.3">
      <c r="A17" s="420" t="s">
        <v>115</v>
      </c>
      <c r="B17" s="421" t="s">
        <v>114</v>
      </c>
      <c r="C17" s="422">
        <f t="shared" si="1"/>
        <v>2.2136999999999998</v>
      </c>
      <c r="D17" s="422">
        <f t="shared" si="1"/>
        <v>2.1854088628875288</v>
      </c>
      <c r="E17" s="422">
        <f t="shared" si="1"/>
        <v>2.9192296452689592</v>
      </c>
      <c r="F17" s="422" t="e">
        <f t="shared" si="1"/>
        <v>#DIV/0!</v>
      </c>
      <c r="G17" s="422">
        <f t="shared" si="1"/>
        <v>2.9106759230586543</v>
      </c>
      <c r="H17" s="422">
        <f t="shared" ref="H17:H24" si="7">IF(H$7 &gt; 0,(H71*H$61+H119*H$109+H167*H$157)/(SUM(H$157,H$109,H$61)),0)</f>
        <v>2.8521999999999998</v>
      </c>
      <c r="I17" s="422">
        <f t="shared" si="1"/>
        <v>3.1469538317914489</v>
      </c>
      <c r="J17" s="422">
        <f t="shared" si="1"/>
        <v>2.9181391997596591</v>
      </c>
      <c r="K17" s="422">
        <f t="shared" si="1"/>
        <v>2.9421978153439348</v>
      </c>
      <c r="L17" s="422">
        <f t="shared" si="1"/>
        <v>2.9197872116520536</v>
      </c>
      <c r="M17" s="600">
        <f t="shared" si="2"/>
        <v>2.806854227257686</v>
      </c>
      <c r="N17" s="600"/>
      <c r="O17" s="423">
        <f t="shared" si="3"/>
        <v>0.23103059209401525</v>
      </c>
      <c r="P17" s="422">
        <f t="shared" si="4"/>
        <v>1.5160285717134023</v>
      </c>
      <c r="Q17" s="424">
        <f t="shared" si="5"/>
        <v>17197958.495974001</v>
      </c>
    </row>
    <row r="18" spans="1:17" x14ac:dyDescent="0.3">
      <c r="A18" s="438" t="s">
        <v>116</v>
      </c>
      <c r="B18" s="439" t="s">
        <v>117</v>
      </c>
      <c r="C18" s="440">
        <f t="shared" si="1"/>
        <v>0.93837193409999997</v>
      </c>
      <c r="D18" s="440">
        <f t="shared" si="1"/>
        <v>0.92637951911598326</v>
      </c>
      <c r="E18" s="440">
        <f t="shared" si="1"/>
        <v>1.237441012021995</v>
      </c>
      <c r="F18" s="440" t="e">
        <f t="shared" si="1"/>
        <v>#DIV/0!</v>
      </c>
      <c r="G18" s="440">
        <f t="shared" si="1"/>
        <v>1.2338151490531024</v>
      </c>
      <c r="H18" s="440">
        <f t="shared" si="7"/>
        <v>1.2090276146000001</v>
      </c>
      <c r="I18" s="440">
        <f t="shared" si="1"/>
        <v>1.333971700619573</v>
      </c>
      <c r="J18" s="440">
        <f t="shared" si="1"/>
        <v>1.2369787798037215</v>
      </c>
      <c r="K18" s="440">
        <f t="shared" si="1"/>
        <v>1.2471770585395867</v>
      </c>
      <c r="L18" s="440">
        <f t="shared" si="1"/>
        <v>1.237677360508824</v>
      </c>
      <c r="M18" s="599">
        <f t="shared" si="2"/>
        <v>1.1898058589549421</v>
      </c>
      <c r="N18" s="599"/>
      <c r="O18" s="441">
        <f t="shared" si="3"/>
        <v>9.7932250774508386E-2</v>
      </c>
      <c r="P18" s="440">
        <f t="shared" si="4"/>
        <v>0.64263389934930915</v>
      </c>
      <c r="Q18" s="442">
        <f t="shared" si="5"/>
        <v>7290094.2207339061</v>
      </c>
    </row>
    <row r="19" spans="1:17" x14ac:dyDescent="0.3">
      <c r="A19" s="420" t="s">
        <v>8</v>
      </c>
      <c r="B19" s="421" t="s">
        <v>35</v>
      </c>
      <c r="C19" s="422">
        <f t="shared" si="1"/>
        <v>0.58989999999999998</v>
      </c>
      <c r="D19" s="422">
        <f t="shared" si="1"/>
        <v>0.57783476978409054</v>
      </c>
      <c r="E19" s="422">
        <f t="shared" si="1"/>
        <v>0.89263474452157232</v>
      </c>
      <c r="F19" s="422" t="e">
        <f t="shared" si="1"/>
        <v>#DIV/0!</v>
      </c>
      <c r="G19" s="422">
        <f t="shared" si="1"/>
        <v>0.88875424663755587</v>
      </c>
      <c r="H19" s="422">
        <f t="shared" si="7"/>
        <v>0.8599</v>
      </c>
      <c r="I19" s="422">
        <f t="shared" si="1"/>
        <v>0.94456626586428816</v>
      </c>
      <c r="J19" s="422">
        <f t="shared" si="1"/>
        <v>0.89278232545665781</v>
      </c>
      <c r="K19" s="422">
        <f t="shared" si="1"/>
        <v>0.90447390040462938</v>
      </c>
      <c r="L19" s="422">
        <f t="shared" si="1"/>
        <v>0.89292264162344481</v>
      </c>
      <c r="M19" s="600">
        <f t="shared" si="2"/>
        <v>0.84358758503574571</v>
      </c>
      <c r="N19" s="600"/>
      <c r="O19" s="423">
        <f t="shared" si="3"/>
        <v>6.9435219457186392E-2</v>
      </c>
      <c r="P19" s="422">
        <f t="shared" si="4"/>
        <v>0.45563566117446569</v>
      </c>
      <c r="Q19" s="424">
        <f t="shared" si="5"/>
        <v>5168770.1250299998</v>
      </c>
    </row>
    <row r="20" spans="1:17" x14ac:dyDescent="0.3">
      <c r="A20" s="438" t="s">
        <v>9</v>
      </c>
      <c r="B20" s="439" t="s">
        <v>108</v>
      </c>
      <c r="C20" s="440">
        <f t="shared" si="1"/>
        <v>0.52690000000000003</v>
      </c>
      <c r="D20" s="440">
        <f t="shared" si="1"/>
        <v>0.5161032781223085</v>
      </c>
      <c r="E20" s="440">
        <f t="shared" si="1"/>
        <v>0.79730997321540242</v>
      </c>
      <c r="F20" s="440" t="e">
        <f t="shared" si="1"/>
        <v>#DIV/0!</v>
      </c>
      <c r="G20" s="440">
        <f t="shared" si="1"/>
        <v>0.79383273117389019</v>
      </c>
      <c r="H20" s="440">
        <f t="shared" si="7"/>
        <v>0.76800000000000002</v>
      </c>
      <c r="I20" s="440">
        <f t="shared" si="1"/>
        <v>0.84765368261328844</v>
      </c>
      <c r="J20" s="440">
        <f t="shared" si="1"/>
        <v>0.79743586029565838</v>
      </c>
      <c r="K20" s="440">
        <f t="shared" si="1"/>
        <v>0.80790477136012018</v>
      </c>
      <c r="L20" s="440">
        <f t="shared" si="1"/>
        <v>0.79756760650653691</v>
      </c>
      <c r="M20" s="599">
        <f t="shared" si="2"/>
        <v>0.75357534983593966</v>
      </c>
      <c r="N20" s="599"/>
      <c r="O20" s="441">
        <f t="shared" si="3"/>
        <v>6.2026363025680736E-2</v>
      </c>
      <c r="P20" s="440">
        <f t="shared" si="4"/>
        <v>0.40701855842594992</v>
      </c>
      <c r="Q20" s="442">
        <f t="shared" si="5"/>
        <v>4617253.5303800004</v>
      </c>
    </row>
    <row r="21" spans="1:17" x14ac:dyDescent="0.3">
      <c r="A21" s="420" t="s">
        <v>10</v>
      </c>
      <c r="B21" s="421" t="s">
        <v>109</v>
      </c>
      <c r="C21" s="422">
        <f t="shared" si="1"/>
        <v>5.5900000000000005E-2</v>
      </c>
      <c r="D21" s="422">
        <f t="shared" si="1"/>
        <v>5.4740146920751478E-2</v>
      </c>
      <c r="E21" s="422">
        <f t="shared" si="1"/>
        <v>8.4561989361835871E-2</v>
      </c>
      <c r="F21" s="422" t="e">
        <f t="shared" si="1"/>
        <v>#DIV/0!</v>
      </c>
      <c r="G21" s="422">
        <f t="shared" si="1"/>
        <v>8.4197213635994042E-2</v>
      </c>
      <c r="H21" s="422">
        <f t="shared" si="7"/>
        <v>8.1500000000000003E-2</v>
      </c>
      <c r="I21" s="422">
        <f t="shared" si="1"/>
        <v>8.5958483259981566E-2</v>
      </c>
      <c r="J21" s="422">
        <f t="shared" si="1"/>
        <v>8.4571678344269624E-2</v>
      </c>
      <c r="K21" s="422">
        <f t="shared" si="1"/>
        <v>8.5665651036416629E-2</v>
      </c>
      <c r="L21" s="422">
        <f t="shared" si="1"/>
        <v>8.4588824673876448E-2</v>
      </c>
      <c r="M21" s="600">
        <f t="shared" si="2"/>
        <v>7.9842774652442453E-2</v>
      </c>
      <c r="N21" s="600"/>
      <c r="O21" s="423">
        <f t="shared" si="3"/>
        <v>6.5718138559709913E-3</v>
      </c>
      <c r="P21" s="422">
        <f t="shared" si="4"/>
        <v>4.3124408258364749E-2</v>
      </c>
      <c r="Q21" s="424">
        <f t="shared" si="5"/>
        <v>489206.99598199996</v>
      </c>
    </row>
    <row r="22" spans="1:17" x14ac:dyDescent="0.3">
      <c r="A22" s="438" t="s">
        <v>11</v>
      </c>
      <c r="B22" s="439" t="s">
        <v>110</v>
      </c>
      <c r="C22" s="440">
        <f t="shared" si="1"/>
        <v>7.1000000000000004E-3</v>
      </c>
      <c r="D22" s="440">
        <f t="shared" si="1"/>
        <v>6.9913447410305156E-3</v>
      </c>
      <c r="E22" s="440">
        <f t="shared" si="1"/>
        <v>1.0762781944333928E-2</v>
      </c>
      <c r="F22" s="440" t="e">
        <f t="shared" si="1"/>
        <v>#DIV/0!</v>
      </c>
      <c r="G22" s="440">
        <f t="shared" si="1"/>
        <v>1.0724301827671629E-2</v>
      </c>
      <c r="H22" s="440">
        <f t="shared" si="7"/>
        <v>1.04E-2</v>
      </c>
      <c r="I22" s="440">
        <f t="shared" si="1"/>
        <v>1.0954099991018153E-2</v>
      </c>
      <c r="J22" s="440">
        <f t="shared" si="1"/>
        <v>1.0774786816729739E-2</v>
      </c>
      <c r="K22" s="440">
        <f t="shared" si="1"/>
        <v>1.0903478008092587E-2</v>
      </c>
      <c r="L22" s="440">
        <f t="shared" si="1"/>
        <v>1.0766210443031464E-2</v>
      </c>
      <c r="M22" s="599">
        <f t="shared" si="2"/>
        <v>1.0169460547363682E-2</v>
      </c>
      <c r="N22" s="599"/>
      <c r="O22" s="441">
        <f t="shared" si="3"/>
        <v>8.3704257553467371E-4</v>
      </c>
      <c r="P22" s="440">
        <f t="shared" si="4"/>
        <v>5.4926944901510788E-3</v>
      </c>
      <c r="Q22" s="442">
        <f t="shared" si="5"/>
        <v>62309.598667999991</v>
      </c>
    </row>
    <row r="23" spans="1:17" x14ac:dyDescent="0.3">
      <c r="A23" s="425" t="s">
        <v>14</v>
      </c>
      <c r="B23" s="421" t="s">
        <v>118</v>
      </c>
      <c r="C23" s="422">
        <f t="shared" si="1"/>
        <v>0.1981</v>
      </c>
      <c r="D23" s="422">
        <f t="shared" si="1"/>
        <v>0.19528220146167949</v>
      </c>
      <c r="E23" s="422">
        <f t="shared" si="1"/>
        <v>0.26939790624748594</v>
      </c>
      <c r="F23" s="422" t="e">
        <f t="shared" si="1"/>
        <v>#DIV/0!</v>
      </c>
      <c r="G23" s="422">
        <f t="shared" si="1"/>
        <v>0.26851242982316653</v>
      </c>
      <c r="H23" s="422">
        <f t="shared" si="7"/>
        <v>0.26229999999999998</v>
      </c>
      <c r="I23" s="422">
        <f t="shared" si="1"/>
        <v>0.28915084983383582</v>
      </c>
      <c r="J23" s="422">
        <f t="shared" si="1"/>
        <v>0.2693289392111699</v>
      </c>
      <c r="K23" s="422">
        <f t="shared" si="1"/>
        <v>0.2718726070526018</v>
      </c>
      <c r="L23" s="422">
        <f t="shared" si="1"/>
        <v>0.26945801492469379</v>
      </c>
      <c r="M23" s="600">
        <f t="shared" si="2"/>
        <v>0.25798704075099321</v>
      </c>
      <c r="N23" s="600"/>
      <c r="O23" s="423">
        <f t="shared" si="3"/>
        <v>2.1234768160909162E-2</v>
      </c>
      <c r="P23" s="422">
        <f t="shared" si="4"/>
        <v>0.13934308419444283</v>
      </c>
      <c r="Q23" s="424">
        <f t="shared" si="5"/>
        <v>1580719.9306070004</v>
      </c>
    </row>
    <row r="24" spans="1:17" x14ac:dyDescent="0.3">
      <c r="A24" s="443"/>
      <c r="B24" s="439" t="s">
        <v>117</v>
      </c>
      <c r="C24" s="440">
        <f t="shared" si="1"/>
        <v>6.6299999999999998E-2</v>
      </c>
      <c r="D24" s="440">
        <f t="shared" si="1"/>
        <v>6.5443863455721632E-2</v>
      </c>
      <c r="E24" s="440">
        <f t="shared" si="1"/>
        <v>8.7448878824220061E-2</v>
      </c>
      <c r="F24" s="440" t="e">
        <f t="shared" si="1"/>
        <v>#DIV/0!</v>
      </c>
      <c r="G24" s="440">
        <f t="shared" si="1"/>
        <v>8.7189458437793452E-2</v>
      </c>
      <c r="H24" s="440">
        <f t="shared" si="7"/>
        <v>8.5400000000000004E-2</v>
      </c>
      <c r="I24" s="440">
        <f t="shared" si="1"/>
        <v>9.4296183286927113E-2</v>
      </c>
      <c r="J24" s="440">
        <f t="shared" si="1"/>
        <v>8.7420219876658614E-2</v>
      </c>
      <c r="K24" s="440">
        <f t="shared" si="1"/>
        <v>8.8155217012138867E-2</v>
      </c>
      <c r="L24" s="440">
        <f t="shared" si="1"/>
        <v>8.7466029012162841E-2</v>
      </c>
      <c r="M24" s="599">
        <f t="shared" si="2"/>
        <v>8.4079933822188702E-2</v>
      </c>
      <c r="N24" s="599"/>
      <c r="O24" s="441">
        <f t="shared" si="3"/>
        <v>6.9205720430819294E-3</v>
      </c>
      <c r="P24" s="440">
        <f t="shared" si="4"/>
        <v>4.541296827756771E-2</v>
      </c>
      <c r="Q24" s="442">
        <f t="shared" si="5"/>
        <v>515168.61765599996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0.44020000000000004</v>
      </c>
      <c r="D25" s="405">
        <f t="shared" si="8"/>
        <v>0.46065241276233615</v>
      </c>
      <c r="E25" s="405">
        <f t="shared" si="8"/>
        <v>0.53418648060704799</v>
      </c>
      <c r="F25" s="405" t="e">
        <f t="shared" si="8"/>
        <v>#DIV/0!</v>
      </c>
      <c r="G25" s="405">
        <f t="shared" si="8"/>
        <v>0.53686905055755352</v>
      </c>
      <c r="H25" s="405">
        <f t="shared" si="8"/>
        <v>0.5464</v>
      </c>
      <c r="I25" s="405">
        <f t="shared" si="8"/>
        <v>1.2066038167130726</v>
      </c>
      <c r="J25" s="405">
        <f t="shared" si="8"/>
        <v>0.53696063560412932</v>
      </c>
      <c r="K25" s="405">
        <f t="shared" si="8"/>
        <v>0.53235823483353661</v>
      </c>
      <c r="L25" s="405">
        <f t="shared" si="8"/>
        <v>0.53414397082830545</v>
      </c>
      <c r="M25" s="603">
        <f t="shared" si="2"/>
        <v>0.53730053882379381</v>
      </c>
      <c r="N25" s="603"/>
      <c r="O25" s="406">
        <f t="shared" si="3"/>
        <v>4.4224905024074973E-2</v>
      </c>
      <c r="P25" s="405">
        <f t="shared" si="4"/>
        <v>0.29020494208198006</v>
      </c>
      <c r="Q25" s="407">
        <f t="shared" si="5"/>
        <v>3292109.8206030005</v>
      </c>
    </row>
    <row r="26" spans="1:17" x14ac:dyDescent="0.3">
      <c r="A26" s="420" t="s">
        <v>15</v>
      </c>
      <c r="B26" s="421" t="s">
        <v>43</v>
      </c>
      <c r="C26" s="422">
        <f t="shared" si="8"/>
        <v>0.22750000000000001</v>
      </c>
      <c r="D26" s="422">
        <f t="shared" si="8"/>
        <v>0.224308460819025</v>
      </c>
      <c r="E26" s="422">
        <f t="shared" si="8"/>
        <v>0.30700594428735456</v>
      </c>
      <c r="F26" s="422" t="e">
        <f t="shared" si="8"/>
        <v>#DIV/0!</v>
      </c>
      <c r="G26" s="422">
        <f t="shared" si="8"/>
        <v>0.30603063273070247</v>
      </c>
      <c r="H26" s="422">
        <f t="shared" ref="H26:H29" si="9">IF(H$7 &gt; 0,(H80*H$61+H128*H$109+H176*H$157)/(SUM(H$157,H$109,H$61)),0)</f>
        <v>0.29920000000000002</v>
      </c>
      <c r="I26" s="422">
        <f t="shared" si="8"/>
        <v>0.32983336648403572</v>
      </c>
      <c r="J26" s="422">
        <f t="shared" si="8"/>
        <v>0.30692664649758217</v>
      </c>
      <c r="K26" s="422">
        <f t="shared" si="8"/>
        <v>0.30972434605664811</v>
      </c>
      <c r="L26" s="422">
        <f t="shared" si="8"/>
        <v>0.30707196981787493</v>
      </c>
      <c r="M26" s="600">
        <f>(N80*$N$61+N128*$N$109+N176*$N$157)/$M$7</f>
        <v>0.29429120149074056</v>
      </c>
      <c r="N26" s="600"/>
      <c r="O26" s="423">
        <f t="shared" si="3"/>
        <v>2.4222943203891231E-2</v>
      </c>
      <c r="P26" s="422">
        <f t="shared" si="4"/>
        <v>0.15895156418569112</v>
      </c>
      <c r="Q26" s="424">
        <f t="shared" si="5"/>
        <v>1803160.2139569998</v>
      </c>
    </row>
    <row r="27" spans="1:17" x14ac:dyDescent="0.3">
      <c r="A27" s="438" t="s">
        <v>16</v>
      </c>
      <c r="B27" s="439" t="s">
        <v>80</v>
      </c>
      <c r="C27" s="440">
        <f t="shared" si="8"/>
        <v>0.21270000000000003</v>
      </c>
      <c r="D27" s="440">
        <f t="shared" si="8"/>
        <v>0.23634395194331112</v>
      </c>
      <c r="E27" s="440">
        <f t="shared" si="8"/>
        <v>0.2271805363196934</v>
      </c>
      <c r="F27" s="440" t="e">
        <f t="shared" si="8"/>
        <v>#DIV/0!</v>
      </c>
      <c r="G27" s="440">
        <f t="shared" si="8"/>
        <v>0.23083841782685108</v>
      </c>
      <c r="H27" s="440">
        <f t="shared" si="9"/>
        <v>0.2472</v>
      </c>
      <c r="I27" s="440">
        <f t="shared" si="8"/>
        <v>0.24327045022903712</v>
      </c>
      <c r="J27" s="440">
        <f t="shared" si="8"/>
        <v>0.23003398910654704</v>
      </c>
      <c r="K27" s="440">
        <f t="shared" si="8"/>
        <v>0.22263388877688853</v>
      </c>
      <c r="L27" s="440">
        <f t="shared" si="8"/>
        <v>0.22707200101043051</v>
      </c>
      <c r="M27" s="599">
        <f>(N81*$N$61+N129*$N$109+N177*$N$157)/$M$7</f>
        <v>0.2300015829755965</v>
      </c>
      <c r="N27" s="599"/>
      <c r="O27" s="441">
        <f t="shared" si="3"/>
        <v>1.8931300878182195E-2</v>
      </c>
      <c r="P27" s="440">
        <f t="shared" si="4"/>
        <v>0.1242276737937283</v>
      </c>
      <c r="Q27" s="442">
        <f t="shared" si="5"/>
        <v>1409249.4150960001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0.63349999999999984</v>
      </c>
      <c r="J28" s="422"/>
      <c r="K28" s="422"/>
      <c r="L28" s="422"/>
      <c r="M28" s="600">
        <f>(N82*$N$61+N130*$N$109+N178*$N$157)/$M$7</f>
        <v>1.300775435745667E-2</v>
      </c>
      <c r="N28" s="600"/>
      <c r="O28" s="423">
        <f t="shared" si="3"/>
        <v>1.070660942001541E-3</v>
      </c>
      <c r="P28" s="422">
        <f t="shared" si="4"/>
        <v>7.0257041025605762E-3</v>
      </c>
      <c r="Q28" s="424">
        <f t="shared" si="5"/>
        <v>79700.191549999989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0.63349999999999984</v>
      </c>
      <c r="J29" s="440"/>
      <c r="K29" s="440"/>
      <c r="L29" s="440"/>
      <c r="M29" s="599">
        <f>(N83*$N$61+N131*$N$109+N179*$N$157)/$M$7</f>
        <v>1.300775435745667E-2</v>
      </c>
      <c r="N29" s="599"/>
      <c r="O29" s="441">
        <f t="shared" si="3"/>
        <v>1.070660942001541E-3</v>
      </c>
      <c r="P29" s="440">
        <f t="shared" si="4"/>
        <v>7.0257041025605762E-3</v>
      </c>
      <c r="Q29" s="442">
        <f t="shared" si="5"/>
        <v>79700.191549999989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0.24109999999999998</v>
      </c>
      <c r="D30" s="405">
        <f t="shared" si="10"/>
        <v>0.29464410880871533</v>
      </c>
      <c r="E30" s="405">
        <f t="shared" si="10"/>
        <v>0.49000405127725261</v>
      </c>
      <c r="F30" s="405" t="e">
        <f t="shared" si="10"/>
        <v>#DIV/0!</v>
      </c>
      <c r="G30" s="405">
        <f t="shared" si="10"/>
        <v>0.89754140870624155</v>
      </c>
      <c r="H30" s="405">
        <f t="shared" si="10"/>
        <v>1.9574000000000003</v>
      </c>
      <c r="I30" s="405">
        <f t="shared" si="10"/>
        <v>1.4519608293663506</v>
      </c>
      <c r="J30" s="405">
        <f t="shared" si="10"/>
        <v>1.125067011671149</v>
      </c>
      <c r="K30" s="405">
        <f t="shared" si="10"/>
        <v>1.1207945408213082</v>
      </c>
      <c r="L30" s="405">
        <f t="shared" si="10"/>
        <v>2.1774143770475209</v>
      </c>
      <c r="M30" s="603">
        <f t="shared" ref="M30" si="11">(N84*$N$61+N132*$N$109+N180*$N$157)/$M$7</f>
        <v>0.85159116319058537</v>
      </c>
      <c r="N30" s="603"/>
      <c r="O30" s="406">
        <f t="shared" si="3"/>
        <v>7.0093989471684048E-2</v>
      </c>
      <c r="P30" s="405">
        <f t="shared" si="4"/>
        <v>0.45995852662321146</v>
      </c>
      <c r="Q30" s="407">
        <f t="shared" si="5"/>
        <v>5217809.0824469998</v>
      </c>
    </row>
    <row r="31" spans="1:17" x14ac:dyDescent="0.3">
      <c r="A31" s="420" t="s">
        <v>17</v>
      </c>
      <c r="B31" s="421" t="s">
        <v>46</v>
      </c>
      <c r="C31" s="422">
        <f t="shared" si="10"/>
        <v>0.22770000000000001</v>
      </c>
      <c r="D31" s="422">
        <f t="shared" si="10"/>
        <v>0.28013452450604398</v>
      </c>
      <c r="E31" s="422">
        <f t="shared" si="10"/>
        <v>0.46450995256733407</v>
      </c>
      <c r="F31" s="422" t="e">
        <f t="shared" si="10"/>
        <v>#DIV/0!</v>
      </c>
      <c r="G31" s="422">
        <f t="shared" si="10"/>
        <v>0.85153162429231233</v>
      </c>
      <c r="H31" s="422">
        <f t="shared" ref="H31:H32" si="12">IF(H$7 &gt; 0,(H85*H$61+H133*H$109+H181*H$157)/(SUM(H$157,H$109,H$61)),0)</f>
        <v>1.8713</v>
      </c>
      <c r="I31" s="422">
        <f t="shared" si="10"/>
        <v>1.3655028629362058</v>
      </c>
      <c r="J31" s="422">
        <f t="shared" si="10"/>
        <v>1.0668988016984593</v>
      </c>
      <c r="K31" s="422">
        <f t="shared" si="10"/>
        <v>1.0593371391531043</v>
      </c>
      <c r="L31" s="422">
        <f t="shared" si="10"/>
        <v>2.0628337836900648</v>
      </c>
      <c r="M31" s="600">
        <f>(N85*$N$61+N133*$N$109+N181*$N$157)/$M$7</f>
        <v>0.80723959594568362</v>
      </c>
      <c r="N31" s="600"/>
      <c r="O31" s="423">
        <f t="shared" si="3"/>
        <v>6.6443436927351121E-2</v>
      </c>
      <c r="P31" s="422">
        <f t="shared" si="4"/>
        <v>0.43600350876350902</v>
      </c>
      <c r="Q31" s="424">
        <f t="shared" si="5"/>
        <v>4946061.2997149993</v>
      </c>
    </row>
    <row r="32" spans="1:17" x14ac:dyDescent="0.3">
      <c r="A32" s="438" t="s">
        <v>18</v>
      </c>
      <c r="B32" s="439" t="s">
        <v>48</v>
      </c>
      <c r="C32" s="440">
        <f t="shared" si="10"/>
        <v>1.34E-2</v>
      </c>
      <c r="D32" s="440">
        <f t="shared" si="10"/>
        <v>1.4509584302671359E-2</v>
      </c>
      <c r="E32" s="440">
        <f t="shared" si="10"/>
        <v>2.5494098709918585E-2</v>
      </c>
      <c r="F32" s="440" t="e">
        <f t="shared" si="10"/>
        <v>#DIV/0!</v>
      </c>
      <c r="G32" s="440">
        <f t="shared" si="10"/>
        <v>4.6009784413929354E-2</v>
      </c>
      <c r="H32" s="440">
        <f t="shared" si="12"/>
        <v>8.6099999999999996E-2</v>
      </c>
      <c r="I32" s="440">
        <f t="shared" si="10"/>
        <v>8.6457966430144667E-2</v>
      </c>
      <c r="J32" s="440">
        <f t="shared" si="10"/>
        <v>5.8168209972689719E-2</v>
      </c>
      <c r="K32" s="440">
        <f t="shared" si="10"/>
        <v>6.1457401668203834E-2</v>
      </c>
      <c r="L32" s="440">
        <f t="shared" si="10"/>
        <v>0.11458059335745598</v>
      </c>
      <c r="M32" s="599">
        <f>(N86*$N$61+N134*$N$109+N182*$N$157)/$M$7</f>
        <v>4.435156724490158E-2</v>
      </c>
      <c r="N32" s="599"/>
      <c r="O32" s="441">
        <f t="shared" si="3"/>
        <v>3.6505525443329152E-3</v>
      </c>
      <c r="P32" s="440">
        <f t="shared" si="4"/>
        <v>2.3955017859702402E-2</v>
      </c>
      <c r="Q32" s="442">
        <f t="shared" si="5"/>
        <v>271747.78273199999</v>
      </c>
    </row>
    <row r="33" spans="1:17" x14ac:dyDescent="0.3">
      <c r="A33" s="404">
        <v>8</v>
      </c>
      <c r="B33" s="398" t="s">
        <v>49</v>
      </c>
      <c r="C33" s="405">
        <f t="shared" si="10"/>
        <v>0.55380000000000007</v>
      </c>
      <c r="D33" s="405">
        <f t="shared" si="10"/>
        <v>0.47210440211601162</v>
      </c>
      <c r="E33" s="405">
        <f t="shared" si="10"/>
        <v>0.81038402767247153</v>
      </c>
      <c r="F33" s="405" t="e">
        <f t="shared" si="10"/>
        <v>#DIV/0!</v>
      </c>
      <c r="G33" s="405">
        <f t="shared" si="10"/>
        <v>1.4114619205901164</v>
      </c>
      <c r="H33" s="405">
        <f t="shared" si="10"/>
        <v>2.1004999999999998</v>
      </c>
      <c r="I33" s="405">
        <f t="shared" si="10"/>
        <v>2.0077348778349453</v>
      </c>
      <c r="J33" s="405">
        <f t="shared" si="10"/>
        <v>1.9204488156807802</v>
      </c>
      <c r="K33" s="405">
        <f t="shared" si="10"/>
        <v>1.7877033375842724</v>
      </c>
      <c r="L33" s="405">
        <f t="shared" si="10"/>
        <v>4.0268302029448542</v>
      </c>
      <c r="M33" s="603">
        <f>SUM(M34:N37)</f>
        <v>1.4305212302823647</v>
      </c>
      <c r="N33" s="603"/>
      <c r="O33" s="406">
        <f t="shared" si="3"/>
        <v>0.11774539754352996</v>
      </c>
      <c r="P33" s="405">
        <f t="shared" si="4"/>
        <v>0.77264826811811893</v>
      </c>
      <c r="Q33" s="407">
        <f t="shared" si="5"/>
        <v>8764988.4012829997</v>
      </c>
    </row>
    <row r="34" spans="1:17" x14ac:dyDescent="0.3">
      <c r="A34" s="420" t="s">
        <v>19</v>
      </c>
      <c r="B34" s="421" t="s">
        <v>46</v>
      </c>
      <c r="C34" s="422">
        <f t="shared" si="10"/>
        <v>0.28000000000000003</v>
      </c>
      <c r="D34" s="422">
        <f t="shared" si="10"/>
        <v>0.23877070961377872</v>
      </c>
      <c r="E34" s="422">
        <f t="shared" si="10"/>
        <v>0.40982717783010314</v>
      </c>
      <c r="F34" s="422" t="e">
        <f t="shared" si="10"/>
        <v>#DIV/0!</v>
      </c>
      <c r="G34" s="422">
        <f t="shared" si="10"/>
        <v>0.71379001165973699</v>
      </c>
      <c r="H34" s="422">
        <f t="shared" ref="H34:H37" si="13">IF(H$7 &gt; 0,(H88*H$61+H136*H$109+H184*H$157)/(SUM(H$157,H$109,H$61)),0)</f>
        <v>1.0625</v>
      </c>
      <c r="I34" s="422">
        <f t="shared" si="10"/>
        <v>1.0155168972246089</v>
      </c>
      <c r="J34" s="422">
        <f t="shared" si="10"/>
        <v>0.97115098980727654</v>
      </c>
      <c r="K34" s="422">
        <f t="shared" si="10"/>
        <v>0.90400319223751113</v>
      </c>
      <c r="L34" s="422">
        <f t="shared" si="10"/>
        <v>2.0362416767534572</v>
      </c>
      <c r="M34" s="600">
        <f t="shared" ref="M34:M47" si="14">(N88*$N$61+N136*$N$109+N184*$N$157)/$M$7</f>
        <v>0.72341538259043092</v>
      </c>
      <c r="N34" s="600"/>
      <c r="O34" s="423">
        <f t="shared" si="3"/>
        <v>5.9543913092014733E-2</v>
      </c>
      <c r="P34" s="422">
        <f t="shared" si="4"/>
        <v>0.39072865935598522</v>
      </c>
      <c r="Q34" s="424">
        <f t="shared" si="5"/>
        <v>4432459.5143990004</v>
      </c>
    </row>
    <row r="35" spans="1:17" x14ac:dyDescent="0.3">
      <c r="A35" s="438" t="s">
        <v>19</v>
      </c>
      <c r="B35" s="439" t="s">
        <v>47</v>
      </c>
      <c r="C35" s="440">
        <f t="shared" si="10"/>
        <v>0.14369999999999999</v>
      </c>
      <c r="D35" s="440">
        <f t="shared" si="10"/>
        <v>0.12240528147704657</v>
      </c>
      <c r="E35" s="440">
        <f t="shared" si="10"/>
        <v>0.21012445879507677</v>
      </c>
      <c r="F35" s="440" t="e">
        <f t="shared" si="10"/>
        <v>#DIV/0!</v>
      </c>
      <c r="G35" s="440">
        <f t="shared" si="10"/>
        <v>0.36599563361254345</v>
      </c>
      <c r="H35" s="440">
        <f t="shared" si="13"/>
        <v>0.5444</v>
      </c>
      <c r="I35" s="440">
        <f t="shared" si="10"/>
        <v>0.52042758190372251</v>
      </c>
      <c r="J35" s="440">
        <f t="shared" si="10"/>
        <v>0.49795656928060822</v>
      </c>
      <c r="K35" s="440">
        <f t="shared" si="10"/>
        <v>0.46364616354794547</v>
      </c>
      <c r="L35" s="440">
        <f t="shared" si="10"/>
        <v>1.04426757804881</v>
      </c>
      <c r="M35" s="599">
        <f t="shared" si="14"/>
        <v>0.37093641755114287</v>
      </c>
      <c r="N35" s="599"/>
      <c r="O35" s="441">
        <f t="shared" si="3"/>
        <v>3.0531567811343217E-2</v>
      </c>
      <c r="P35" s="440">
        <f t="shared" si="4"/>
        <v>0.20034891795786808</v>
      </c>
      <c r="Q35" s="442">
        <f t="shared" si="5"/>
        <v>2272775.3553209999</v>
      </c>
    </row>
    <row r="36" spans="1:17" x14ac:dyDescent="0.3">
      <c r="A36" s="420" t="s">
        <v>20</v>
      </c>
      <c r="B36" s="421" t="s">
        <v>50</v>
      </c>
      <c r="C36" s="422">
        <f t="shared" si="10"/>
        <v>8.5999999999999993E-2</v>
      </c>
      <c r="D36" s="422">
        <f t="shared" si="10"/>
        <v>7.3315110187544899E-2</v>
      </c>
      <c r="E36" s="422">
        <f t="shared" si="10"/>
        <v>0.12588688359279332</v>
      </c>
      <c r="F36" s="422" t="e">
        <f t="shared" si="10"/>
        <v>#DIV/0!</v>
      </c>
      <c r="G36" s="422">
        <f t="shared" si="10"/>
        <v>0.21925439956712184</v>
      </c>
      <c r="H36" s="422">
        <f t="shared" si="13"/>
        <v>0.32640000000000002</v>
      </c>
      <c r="I36" s="422">
        <f t="shared" si="10"/>
        <v>0.31193949914672447</v>
      </c>
      <c r="J36" s="422">
        <f t="shared" si="10"/>
        <v>0.29836130539736289</v>
      </c>
      <c r="K36" s="422">
        <f t="shared" si="10"/>
        <v>0.2776256975473802</v>
      </c>
      <c r="L36" s="422">
        <f t="shared" si="10"/>
        <v>0.62551833676431923</v>
      </c>
      <c r="M36" s="600">
        <f t="shared" si="14"/>
        <v>0.22221910134406828</v>
      </c>
      <c r="N36" s="600"/>
      <c r="O36" s="423">
        <f t="shared" si="3"/>
        <v>1.829072919411244E-2</v>
      </c>
      <c r="P36" s="422">
        <f t="shared" si="4"/>
        <v>0.12002422624819663</v>
      </c>
      <c r="Q36" s="424">
        <f t="shared" si="5"/>
        <v>1361565.1446429999</v>
      </c>
    </row>
    <row r="37" spans="1:17" x14ac:dyDescent="0.3">
      <c r="A37" s="438" t="s">
        <v>20</v>
      </c>
      <c r="B37" s="439" t="s">
        <v>47</v>
      </c>
      <c r="C37" s="440">
        <f t="shared" si="10"/>
        <v>4.41E-2</v>
      </c>
      <c r="D37" s="440">
        <f t="shared" si="10"/>
        <v>3.76133008376415E-2</v>
      </c>
      <c r="E37" s="440">
        <f t="shared" si="10"/>
        <v>6.4545507454498316E-2</v>
      </c>
      <c r="F37" s="440" t="e">
        <f t="shared" si="10"/>
        <v>#DIV/0!</v>
      </c>
      <c r="G37" s="440">
        <f t="shared" si="10"/>
        <v>0.11242187575071451</v>
      </c>
      <c r="H37" s="440">
        <f t="shared" si="13"/>
        <v>0.16719999999999999</v>
      </c>
      <c r="I37" s="440">
        <f t="shared" si="10"/>
        <v>0.15985089955988946</v>
      </c>
      <c r="J37" s="440">
        <f t="shared" si="10"/>
        <v>0.15297995119553243</v>
      </c>
      <c r="K37" s="440">
        <f t="shared" si="10"/>
        <v>0.14242828425143547</v>
      </c>
      <c r="L37" s="440">
        <f t="shared" si="10"/>
        <v>0.32080261137826682</v>
      </c>
      <c r="M37" s="599">
        <f t="shared" si="14"/>
        <v>0.11395032879672264</v>
      </c>
      <c r="N37" s="599"/>
      <c r="O37" s="441">
        <f t="shared" si="3"/>
        <v>9.3791874460595771E-3</v>
      </c>
      <c r="P37" s="440">
        <f t="shared" si="4"/>
        <v>6.154646455606913E-2</v>
      </c>
      <c r="Q37" s="442">
        <f t="shared" si="5"/>
        <v>698188.38692000008</v>
      </c>
    </row>
    <row r="38" spans="1:17" x14ac:dyDescent="0.3">
      <c r="A38" s="404">
        <v>9</v>
      </c>
      <c r="B38" s="398" t="s">
        <v>51</v>
      </c>
      <c r="C38" s="405">
        <f t="shared" si="10"/>
        <v>0.53598521981801883</v>
      </c>
      <c r="D38" s="405">
        <f t="shared" si="10"/>
        <v>0.6342997116140372</v>
      </c>
      <c r="E38" s="405">
        <f t="shared" si="10"/>
        <v>0.81539824039918662</v>
      </c>
      <c r="F38" s="405" t="e">
        <f t="shared" si="10"/>
        <v>#DIV/0!</v>
      </c>
      <c r="G38" s="405">
        <f t="shared" si="10"/>
        <v>0.92176965436996261</v>
      </c>
      <c r="H38" s="405">
        <f t="shared" si="10"/>
        <v>0.99162777532679269</v>
      </c>
      <c r="I38" s="405">
        <f t="shared" si="10"/>
        <v>1.2775919326462313</v>
      </c>
      <c r="J38" s="405">
        <f t="shared" si="10"/>
        <v>1.1393163239972921</v>
      </c>
      <c r="K38" s="405">
        <f t="shared" si="10"/>
        <v>1.3067063433532609</v>
      </c>
      <c r="L38" s="405">
        <f t="shared" si="10"/>
        <v>1.4722397388906179</v>
      </c>
      <c r="M38" s="603">
        <f t="shared" si="14"/>
        <v>0.94934432124013624</v>
      </c>
      <c r="N38" s="603"/>
      <c r="O38" s="406">
        <f t="shared" si="3"/>
        <v>7.8139996907315018E-2</v>
      </c>
      <c r="P38" s="405">
        <f t="shared" si="4"/>
        <v>0.51275663032919694</v>
      </c>
      <c r="Q38" s="407">
        <f t="shared" si="5"/>
        <v>5816755.3115246184</v>
      </c>
    </row>
    <row r="39" spans="1:17" x14ac:dyDescent="0.3">
      <c r="A39" s="444"/>
      <c r="B39" s="445" t="s">
        <v>157</v>
      </c>
      <c r="C39" s="500">
        <f t="shared" si="10"/>
        <v>-0.65139999999999998</v>
      </c>
      <c r="D39" s="500">
        <f t="shared" si="10"/>
        <v>-7.9055834080523357E-2</v>
      </c>
      <c r="E39" s="500">
        <f t="shared" si="10"/>
        <v>-0.49766949345389189</v>
      </c>
      <c r="F39" s="500" t="e">
        <f t="shared" si="10"/>
        <v>#DIV/0!</v>
      </c>
      <c r="G39" s="500">
        <f t="shared" si="10"/>
        <v>-1.5898820562787126</v>
      </c>
      <c r="H39" s="500">
        <f t="shared" ref="H39:H46" si="15">IF(H$7 &gt; 0,(H93*H$61+H141*H$109+H189*H$157)/(SUM(H$157,H$109,H$61)),0)</f>
        <v>-3.4781</v>
      </c>
      <c r="I39" s="500">
        <f t="shared" si="10"/>
        <v>0</v>
      </c>
      <c r="J39" s="500">
        <f t="shared" si="10"/>
        <v>-1.4904514211626563</v>
      </c>
      <c r="K39" s="500">
        <f t="shared" si="10"/>
        <v>0</v>
      </c>
      <c r="L39" s="500">
        <f t="shared" si="10"/>
        <v>-2.7411150800440636</v>
      </c>
      <c r="M39" s="596">
        <f t="shared" si="14"/>
        <v>-1.0038030983077688</v>
      </c>
      <c r="N39" s="596"/>
      <c r="O39" s="429">
        <f t="shared" si="3"/>
        <v>-8.2622468205065136E-2</v>
      </c>
      <c r="P39" s="430">
        <f t="shared" si="4"/>
        <v>-0.54217072002909716</v>
      </c>
      <c r="Q39" s="431">
        <f t="shared" si="5"/>
        <v>-6150431.2746919999</v>
      </c>
    </row>
    <row r="40" spans="1:17" x14ac:dyDescent="0.3">
      <c r="A40" s="432"/>
      <c r="B40" s="433" t="s">
        <v>52</v>
      </c>
      <c r="C40" s="434">
        <f t="shared" ref="C40:K40" si="16">SUM(C33,C30,C25,C16,C9)</f>
        <v>6.9520679340999996</v>
      </c>
      <c r="D40" s="434">
        <f t="shared" si="16"/>
        <v>7.5354402749282823</v>
      </c>
      <c r="E40" s="434">
        <f t="shared" si="16"/>
        <v>10.082921766919668</v>
      </c>
      <c r="F40" s="434" t="e">
        <f t="shared" si="16"/>
        <v>#DIV/0!</v>
      </c>
      <c r="G40" s="434">
        <f t="shared" si="16"/>
        <v>12.425562386954908</v>
      </c>
      <c r="H40" s="434">
        <f t="shared" si="15"/>
        <v>11.6568836146</v>
      </c>
      <c r="I40" s="434">
        <f t="shared" si="16"/>
        <v>15.018478542415846</v>
      </c>
      <c r="J40" s="434">
        <f t="shared" si="16"/>
        <v>14.883458474311809</v>
      </c>
      <c r="K40" s="434">
        <f t="shared" si="16"/>
        <v>15.36072722237811</v>
      </c>
      <c r="L40" s="434">
        <f>SUM(L33,L30,L25,L16,L9)</f>
        <v>20.047737298629404</v>
      </c>
      <c r="M40" s="597">
        <f t="shared" si="14"/>
        <v>11.159828857386282</v>
      </c>
      <c r="N40" s="597"/>
      <c r="O40" s="435">
        <f t="shared" si="3"/>
        <v>0.91855923387542937</v>
      </c>
      <c r="P40" s="436">
        <f t="shared" si="4"/>
        <v>6.0276088579630054</v>
      </c>
      <c r="Q40" s="437">
        <f t="shared" si="5"/>
        <v>68377713.259094119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0.13126181507110529</v>
      </c>
      <c r="D41" s="427">
        <f t="shared" si="17"/>
        <v>0.15533885705618136</v>
      </c>
      <c r="E41" s="427">
        <f t="shared" si="17"/>
        <v>0.19968956061311249</v>
      </c>
      <c r="F41" s="427" t="e">
        <f t="shared" si="17"/>
        <v>#DIV/0!</v>
      </c>
      <c r="G41" s="427">
        <f t="shared" si="17"/>
        <v>0.22573972832897712</v>
      </c>
      <c r="H41" s="427">
        <f t="shared" si="15"/>
        <v>0.2428478563429618</v>
      </c>
      <c r="I41" s="427">
        <f t="shared" si="17"/>
        <v>0.31287996347414931</v>
      </c>
      <c r="J41" s="427">
        <f t="shared" si="17"/>
        <v>0.27901651593825638</v>
      </c>
      <c r="K41" s="427">
        <f t="shared" si="17"/>
        <v>0.32001003022380314</v>
      </c>
      <c r="L41" s="427">
        <f t="shared" si="17"/>
        <v>0.36054886067978847</v>
      </c>
      <c r="M41" s="598">
        <f t="shared" si="14"/>
        <v>0.23249271458592841</v>
      </c>
      <c r="N41" s="598"/>
      <c r="O41" s="428">
        <f t="shared" si="3"/>
        <v>1.9136344519326817E-2</v>
      </c>
      <c r="P41" s="427">
        <f t="shared" si="4"/>
        <v>0.12557317533794327</v>
      </c>
      <c r="Q41" s="424">
        <f t="shared" si="5"/>
        <v>1424512.9003267076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0.13126181507110529</v>
      </c>
      <c r="D42" s="440">
        <f t="shared" si="18"/>
        <v>0.15533885705618136</v>
      </c>
      <c r="E42" s="440">
        <f t="shared" si="18"/>
        <v>0.19968956061311249</v>
      </c>
      <c r="F42" s="440" t="e">
        <f t="shared" si="18"/>
        <v>#DIV/0!</v>
      </c>
      <c r="G42" s="440">
        <f t="shared" si="18"/>
        <v>0.22573972832897712</v>
      </c>
      <c r="H42" s="440">
        <f t="shared" si="15"/>
        <v>0.2428478563429618</v>
      </c>
      <c r="I42" s="440">
        <f t="shared" si="18"/>
        <v>0.31287996347414931</v>
      </c>
      <c r="J42" s="440">
        <f t="shared" si="18"/>
        <v>0.27901651593825638</v>
      </c>
      <c r="K42" s="440">
        <f t="shared" si="18"/>
        <v>0.32001003022380314</v>
      </c>
      <c r="L42" s="440">
        <f t="shared" si="18"/>
        <v>0.36054886067978847</v>
      </c>
      <c r="M42" s="599">
        <f t="shared" si="14"/>
        <v>0.23249271458592841</v>
      </c>
      <c r="N42" s="599"/>
      <c r="O42" s="441">
        <f t="shared" si="3"/>
        <v>1.9136344519326817E-2</v>
      </c>
      <c r="P42" s="440">
        <f t="shared" si="4"/>
        <v>0.12557317533794327</v>
      </c>
      <c r="Q42" s="442">
        <f t="shared" si="5"/>
        <v>1424512.9003267076</v>
      </c>
    </row>
    <row r="43" spans="1:17" x14ac:dyDescent="0.3">
      <c r="A43" s="426" t="s">
        <v>24</v>
      </c>
      <c r="B43" s="416" t="s">
        <v>56</v>
      </c>
      <c r="C43" s="427">
        <f>SUM(C44,C45)</f>
        <v>0.40472340474691348</v>
      </c>
      <c r="D43" s="427">
        <f t="shared" ref="D43:L43" si="19">SUM(D44,D45)</f>
        <v>0.47896085455785575</v>
      </c>
      <c r="E43" s="427">
        <f t="shared" si="19"/>
        <v>0.61570867978607413</v>
      </c>
      <c r="F43" s="427" t="e">
        <f t="shared" si="19"/>
        <v>#DIV/0!</v>
      </c>
      <c r="G43" s="427">
        <f t="shared" si="19"/>
        <v>0.69602992604098535</v>
      </c>
      <c r="H43" s="427">
        <f t="shared" si="15"/>
        <v>0.74877991898383101</v>
      </c>
      <c r="I43" s="427">
        <f t="shared" si="19"/>
        <v>0.9647119691720818</v>
      </c>
      <c r="J43" s="427">
        <f t="shared" si="19"/>
        <v>0.86029980805903605</v>
      </c>
      <c r="K43" s="427">
        <f t="shared" si="19"/>
        <v>0.98669631312945782</v>
      </c>
      <c r="L43" s="427">
        <f t="shared" si="19"/>
        <v>1.1116908782108295</v>
      </c>
      <c r="M43" s="598">
        <f t="shared" si="14"/>
        <v>0.71685160665420777</v>
      </c>
      <c r="N43" s="598"/>
      <c r="O43" s="428">
        <f t="shared" si="3"/>
        <v>5.9003652387988201E-2</v>
      </c>
      <c r="P43" s="427">
        <f t="shared" si="4"/>
        <v>0.38718345499125362</v>
      </c>
      <c r="Q43" s="424">
        <f t="shared" si="5"/>
        <v>4392242.4111979101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0.13126181507110529</v>
      </c>
      <c r="D44" s="440">
        <f t="shared" si="20"/>
        <v>0.15533885705618136</v>
      </c>
      <c r="E44" s="440">
        <f t="shared" si="20"/>
        <v>0.19968956061311249</v>
      </c>
      <c r="F44" s="440" t="e">
        <f t="shared" si="20"/>
        <v>#DIV/0!</v>
      </c>
      <c r="G44" s="440">
        <f t="shared" si="20"/>
        <v>0.22573972832897712</v>
      </c>
      <c r="H44" s="440">
        <f t="shared" si="15"/>
        <v>0.2428478563429618</v>
      </c>
      <c r="I44" s="440">
        <f t="shared" si="20"/>
        <v>0.31287996347414931</v>
      </c>
      <c r="J44" s="440">
        <f t="shared" si="20"/>
        <v>0.27901651593825638</v>
      </c>
      <c r="K44" s="440">
        <f t="shared" si="20"/>
        <v>0.32001003022380314</v>
      </c>
      <c r="L44" s="440">
        <f t="shared" si="20"/>
        <v>0.36054886067978847</v>
      </c>
      <c r="M44" s="599">
        <f t="shared" si="14"/>
        <v>0.23249271458592841</v>
      </c>
      <c r="N44" s="599"/>
      <c r="O44" s="441">
        <f t="shared" si="3"/>
        <v>1.9136344519326817E-2</v>
      </c>
      <c r="P44" s="440">
        <f t="shared" si="4"/>
        <v>0.12557317533794327</v>
      </c>
      <c r="Q44" s="442">
        <f t="shared" si="5"/>
        <v>1424512.9003267076</v>
      </c>
    </row>
    <row r="45" spans="1:17" x14ac:dyDescent="0.3">
      <c r="A45" s="420" t="s">
        <v>26</v>
      </c>
      <c r="B45" s="421" t="s">
        <v>130</v>
      </c>
      <c r="C45" s="422">
        <f t="shared" si="20"/>
        <v>0.27346158967580819</v>
      </c>
      <c r="D45" s="422">
        <f t="shared" si="20"/>
        <v>0.32362199750167442</v>
      </c>
      <c r="E45" s="422">
        <f t="shared" si="20"/>
        <v>0.41601911917296164</v>
      </c>
      <c r="F45" s="422" t="e">
        <f t="shared" si="20"/>
        <v>#DIV/0!</v>
      </c>
      <c r="G45" s="422">
        <f t="shared" si="20"/>
        <v>0.4702901977120082</v>
      </c>
      <c r="H45" s="422">
        <f t="shared" si="15"/>
        <v>0.50593206264086921</v>
      </c>
      <c r="I45" s="422">
        <f t="shared" si="20"/>
        <v>0.65183200569793254</v>
      </c>
      <c r="J45" s="422">
        <f t="shared" si="20"/>
        <v>0.58128329212077967</v>
      </c>
      <c r="K45" s="422">
        <f t="shared" si="20"/>
        <v>0.66668628290565468</v>
      </c>
      <c r="L45" s="422">
        <f t="shared" si="20"/>
        <v>0.75114201753104104</v>
      </c>
      <c r="M45" s="600">
        <f t="shared" si="14"/>
        <v>0.48435889206827937</v>
      </c>
      <c r="N45" s="600"/>
      <c r="O45" s="423">
        <f t="shared" si="3"/>
        <v>3.9867307868661384E-2</v>
      </c>
      <c r="P45" s="422">
        <f t="shared" si="4"/>
        <v>0.26161027965331035</v>
      </c>
      <c r="Q45" s="424">
        <f t="shared" si="5"/>
        <v>2967729.5108712027</v>
      </c>
    </row>
    <row r="46" spans="1:17" ht="28.8" x14ac:dyDescent="0.3">
      <c r="A46" s="438">
        <v>10</v>
      </c>
      <c r="B46" s="447" t="s">
        <v>134</v>
      </c>
      <c r="C46" s="446">
        <f t="shared" si="20"/>
        <v>4.1099999999999998E-2</v>
      </c>
      <c r="D46" s="446">
        <f t="shared" si="20"/>
        <v>3.9473447497327119E-2</v>
      </c>
      <c r="E46" s="446">
        <f t="shared" si="20"/>
        <v>4.0319982803402696E-2</v>
      </c>
      <c r="F46" s="446" t="e">
        <f t="shared" si="20"/>
        <v>#DIV/0!</v>
      </c>
      <c r="G46" s="446">
        <f t="shared" si="20"/>
        <v>4.0025657571200295E-2</v>
      </c>
      <c r="H46" s="446">
        <f t="shared" si="15"/>
        <v>3.8199999999999998E-2</v>
      </c>
      <c r="I46" s="446">
        <f t="shared" si="20"/>
        <v>3.8893449959581682E-2</v>
      </c>
      <c r="J46" s="446">
        <f t="shared" si="20"/>
        <v>4.0230978608350863E-2</v>
      </c>
      <c r="K46" s="446">
        <f t="shared" si="20"/>
        <v>4.0996521991907404E-2</v>
      </c>
      <c r="L46" s="446">
        <f t="shared" si="20"/>
        <v>4.0336366580534334E-2</v>
      </c>
      <c r="M46" s="601">
        <f t="shared" si="14"/>
        <v>4.0101953367655437E-2</v>
      </c>
      <c r="N46" s="601"/>
      <c r="O46" s="448">
        <f t="shared" si="3"/>
        <v>3.3007692172556356E-3</v>
      </c>
      <c r="P46" s="446">
        <f t="shared" si="4"/>
        <v>2.1659730846187164E-2</v>
      </c>
      <c r="Q46" s="449">
        <f t="shared" si="5"/>
        <v>245709.84945599994</v>
      </c>
    </row>
    <row r="47" spans="1:17" ht="18" x14ac:dyDescent="0.3">
      <c r="A47" s="450"/>
      <c r="B47" s="450" t="s">
        <v>60</v>
      </c>
      <c r="C47" s="410">
        <f t="shared" si="20"/>
        <v>6.877753153918019</v>
      </c>
      <c r="D47" s="410">
        <f t="shared" si="20"/>
        <v>8.1301575999591229</v>
      </c>
      <c r="E47" s="410">
        <f t="shared" si="20"/>
        <v>10.440970496668367</v>
      </c>
      <c r="F47" s="410" t="e">
        <f t="shared" si="20"/>
        <v>#DIV/0!</v>
      </c>
      <c r="G47" s="410">
        <f t="shared" si="20"/>
        <v>11.797475642617355</v>
      </c>
      <c r="H47" s="410">
        <f t="shared" si="20"/>
        <v>12.686711389926792</v>
      </c>
      <c r="I47" s="410">
        <f t="shared" si="20"/>
        <v>16.334963925021661</v>
      </c>
      <c r="J47" s="410">
        <f t="shared" si="20"/>
        <v>14.572554355754797</v>
      </c>
      <c r="K47" s="410">
        <f t="shared" si="20"/>
        <v>16.708430087723279</v>
      </c>
      <c r="L47" s="410">
        <f t="shared" si="20"/>
        <v>18.819198324056494</v>
      </c>
      <c r="M47" s="602">
        <f t="shared" si="14"/>
        <v>12.149275131994074</v>
      </c>
      <c r="N47" s="602"/>
      <c r="O47" s="411">
        <f t="shared" si="3"/>
        <v>1</v>
      </c>
      <c r="P47" s="410">
        <f t="shared" si="4"/>
        <v>6.5620252191383894</v>
      </c>
      <c r="Q47" s="412">
        <f t="shared" si="5"/>
        <v>74440178.420074731</v>
      </c>
    </row>
    <row r="48" spans="1:17" x14ac:dyDescent="0.3">
      <c r="L48" t="s">
        <v>85</v>
      </c>
      <c r="N48">
        <v>12.1493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11344086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1.8514520633904703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1.8514999999999999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6.5620252191383894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6.5620000000000003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93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326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521913.09</v>
      </c>
      <c r="E61" s="505">
        <v>535579.34</v>
      </c>
      <c r="F61" s="504">
        <v>0</v>
      </c>
      <c r="G61" s="505">
        <v>361482.79</v>
      </c>
      <c r="H61" s="505">
        <v>37605.699999999997</v>
      </c>
      <c r="I61" s="503">
        <v>93497.279999999999</v>
      </c>
      <c r="J61" s="505">
        <v>269549.51</v>
      </c>
      <c r="K61" s="504">
        <v>0</v>
      </c>
      <c r="L61" s="505">
        <v>152682.21</v>
      </c>
      <c r="M61" s="342"/>
      <c r="N61" s="344">
        <f>SUM(C61:L61)</f>
        <v>1972309.92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2.3586519999999997</v>
      </c>
      <c r="E63" s="354">
        <f t="shared" si="21"/>
        <v>2.8450320000000002</v>
      </c>
      <c r="F63" s="354">
        <f t="shared" si="21"/>
        <v>0</v>
      </c>
      <c r="G63" s="354">
        <f t="shared" si="21"/>
        <v>4.1246559999999999</v>
      </c>
      <c r="H63" s="354">
        <f t="shared" si="21"/>
        <v>5.2618559999999999</v>
      </c>
      <c r="I63" s="354">
        <f t="shared" si="21"/>
        <v>4.407794</v>
      </c>
      <c r="J63" s="354">
        <f t="shared" si="21"/>
        <v>5.9291320000000001</v>
      </c>
      <c r="K63" s="354"/>
      <c r="L63" s="354">
        <f t="shared" si="21"/>
        <v>7.3861160000000003</v>
      </c>
      <c r="M63" s="351"/>
      <c r="N63" s="352">
        <f>(C63*$C$61+D63*$D$61+E63*$E$61+F63*$F$61+G63*$G$61+H63*$H$61+I63*$I$61+J63*$J$61+K63*$K$61+L63*$L$61)/$N$61</f>
        <v>3.8440508074740105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1.7538</v>
      </c>
      <c r="E64" s="34">
        <v>2.0207999999999999</v>
      </c>
      <c r="F64" s="34">
        <v>0</v>
      </c>
      <c r="G64" s="34">
        <v>3.0364</v>
      </c>
      <c r="H64" s="34">
        <v>3.0364</v>
      </c>
      <c r="I64" s="34">
        <v>2.1699000000000002</v>
      </c>
      <c r="J64" s="34">
        <v>4.2282999999999999</v>
      </c>
      <c r="K64" s="34">
        <v>0</v>
      </c>
      <c r="L64" s="34">
        <v>4.9729000000000001</v>
      </c>
      <c r="M64" s="34"/>
      <c r="N64" s="89">
        <f t="shared" ref="N64:N101" si="22">(C64*$C$61+D64*$D$61+E64*$E$61+F64*$F$61+G64*$G$61+H64*$H$61+I64*$I$61+J64*$J$61+K64*$K$61+L64*$L$61)/$N$61</f>
        <v>2.6929396074142344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7.0152000000000006E-2</v>
      </c>
      <c r="E65" s="39">
        <f t="shared" si="23"/>
        <v>8.0832000000000001E-2</v>
      </c>
      <c r="F65" s="39">
        <f t="shared" si="23"/>
        <v>0</v>
      </c>
      <c r="G65" s="39">
        <f t="shared" si="23"/>
        <v>0.12145600000000001</v>
      </c>
      <c r="H65" s="39">
        <f t="shared" si="23"/>
        <v>0.12145600000000001</v>
      </c>
      <c r="I65" s="39">
        <f>0.06*I64</f>
        <v>0.130194</v>
      </c>
      <c r="J65" s="39">
        <f t="shared" si="23"/>
        <v>0.169132</v>
      </c>
      <c r="K65" s="39"/>
      <c r="L65" s="39">
        <f t="shared" si="23"/>
        <v>0.19891600000000001</v>
      </c>
      <c r="M65" s="34"/>
      <c r="N65" s="89">
        <f t="shared" si="22"/>
        <v>0.10977486490764089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8.77E-2</v>
      </c>
      <c r="E66" s="34">
        <v>4.8899999999999999E-2</v>
      </c>
      <c r="F66" s="34">
        <v>0</v>
      </c>
      <c r="G66" s="34">
        <v>6.7999999999999996E-3</v>
      </c>
      <c r="H66" s="34">
        <v>0</v>
      </c>
      <c r="I66" s="34">
        <v>0.1085</v>
      </c>
      <c r="J66" s="34">
        <v>7.0599999999999996E-2</v>
      </c>
      <c r="K66" s="34">
        <v>0</v>
      </c>
      <c r="L66" s="34">
        <v>0.21179999999999999</v>
      </c>
      <c r="M66" s="34"/>
      <c r="N66" s="89">
        <f t="shared" si="22"/>
        <v>6.8920422534304346E-2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0.29511998445457294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0.23730000000000001</v>
      </c>
      <c r="E68" s="34">
        <v>0.42170000000000002</v>
      </c>
      <c r="F68" s="34">
        <v>0</v>
      </c>
      <c r="G68" s="34">
        <v>0.64200000000000002</v>
      </c>
      <c r="H68" s="34">
        <v>1.786</v>
      </c>
      <c r="I68" s="34">
        <v>1.2492000000000001</v>
      </c>
      <c r="J68" s="34">
        <v>1.0833999999999999</v>
      </c>
      <c r="K68" s="34">
        <v>0</v>
      </c>
      <c r="L68" s="34">
        <v>1.5567</v>
      </c>
      <c r="M68" s="34"/>
      <c r="N68" s="89">
        <f t="shared" si="22"/>
        <v>0.65681698388050491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2.047894428275248E-2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3.9240162141000008</v>
      </c>
      <c r="E70" s="354">
        <f t="shared" si="24"/>
        <v>5.2688276145999993</v>
      </c>
      <c r="F70" s="354">
        <f t="shared" si="24"/>
        <v>0</v>
      </c>
      <c r="G70" s="354">
        <f t="shared" si="24"/>
        <v>5.2688276145999993</v>
      </c>
      <c r="H70" s="354">
        <f t="shared" si="24"/>
        <v>5.2688276145999993</v>
      </c>
      <c r="I70" s="354">
        <f t="shared" si="24"/>
        <v>5.7538581064999992</v>
      </c>
      <c r="J70" s="354">
        <f t="shared" si="24"/>
        <v>5.2688276145999993</v>
      </c>
      <c r="K70" s="354"/>
      <c r="L70" s="354">
        <f>SUM(L71:L73,L77:L78)</f>
        <v>5.2688276145999993</v>
      </c>
      <c r="M70" s="351"/>
      <c r="N70" s="352">
        <f t="shared" si="22"/>
        <v>4.9359561753119641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2.1737000000000002</v>
      </c>
      <c r="E71" s="34">
        <v>2.8521999999999998</v>
      </c>
      <c r="F71" s="34">
        <v>0</v>
      </c>
      <c r="G71" s="34">
        <v>2.8521999999999998</v>
      </c>
      <c r="H71" s="34">
        <v>2.8521999999999998</v>
      </c>
      <c r="I71" s="34">
        <v>3.1204999999999998</v>
      </c>
      <c r="J71" s="34">
        <v>2.8521999999999998</v>
      </c>
      <c r="K71" s="34">
        <v>0</v>
      </c>
      <c r="L71" s="34">
        <v>2.8521999999999998</v>
      </c>
      <c r="M71" s="39"/>
      <c r="N71" s="89">
        <f t="shared" si="22"/>
        <v>2.6853739307273772</v>
      </c>
    </row>
    <row r="72" spans="1:14" x14ac:dyDescent="0.3">
      <c r="A72" s="2" t="s">
        <v>116</v>
      </c>
      <c r="B72" t="s">
        <v>117</v>
      </c>
      <c r="C72" s="39">
        <f>C71*0.423893</f>
        <v>0</v>
      </c>
      <c r="D72" s="39">
        <f>D71*0.423893</f>
        <v>0.92141621410000007</v>
      </c>
      <c r="E72" s="39">
        <f t="shared" ref="E72:J72" si="25">E71*0.423893</f>
        <v>1.2090276146000001</v>
      </c>
      <c r="F72" s="39">
        <f t="shared" si="25"/>
        <v>0</v>
      </c>
      <c r="G72" s="39">
        <f t="shared" si="25"/>
        <v>1.2090276146000001</v>
      </c>
      <c r="H72" s="39">
        <f t="shared" si="25"/>
        <v>1.2090276146000001</v>
      </c>
      <c r="I72" s="39">
        <f t="shared" si="25"/>
        <v>1.3227581065</v>
      </c>
      <c r="J72" s="39">
        <f t="shared" si="25"/>
        <v>1.2090276146000001</v>
      </c>
      <c r="K72" s="39"/>
      <c r="L72" s="39">
        <f t="shared" ref="L72" si="26">L71*0.423893</f>
        <v>1.2090276146000001</v>
      </c>
      <c r="M72" s="39"/>
      <c r="N72" s="89">
        <f t="shared" si="22"/>
        <v>1.1383112116178202</v>
      </c>
    </row>
    <row r="73" spans="1:14" x14ac:dyDescent="0.3">
      <c r="A73" s="280" t="s">
        <v>8</v>
      </c>
      <c r="B73" s="1" t="s">
        <v>35</v>
      </c>
      <c r="C73" s="43">
        <f t="shared" ref="C73:J73" si="27">SUM(C74:C76)</f>
        <v>0</v>
      </c>
      <c r="D73" s="43">
        <f t="shared" ref="D73" si="28">SUM(D74:D76)</f>
        <v>0.56990000000000007</v>
      </c>
      <c r="E73" s="43">
        <f t="shared" si="27"/>
        <v>0.8599</v>
      </c>
      <c r="F73" s="43">
        <f t="shared" ref="F73:H73" si="29">SUM(F74:F76)</f>
        <v>0</v>
      </c>
      <c r="G73" s="43">
        <f t="shared" si="29"/>
        <v>0.8599</v>
      </c>
      <c r="H73" s="43">
        <f t="shared" si="29"/>
        <v>0.8599</v>
      </c>
      <c r="I73" s="43">
        <f t="shared" si="27"/>
        <v>0.93080000000000007</v>
      </c>
      <c r="J73" s="43">
        <f t="shared" si="27"/>
        <v>0.8599</v>
      </c>
      <c r="K73" s="43"/>
      <c r="L73" s="43">
        <f t="shared" ref="L73" si="30">SUM(L74:L76)</f>
        <v>0.8599</v>
      </c>
      <c r="M73" s="43"/>
      <c r="N73" s="75">
        <f t="shared" si="22"/>
        <v>0.78652114737627055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0.50900000000000001</v>
      </c>
      <c r="E74" s="34">
        <v>0.76800000000000002</v>
      </c>
      <c r="F74" s="34">
        <v>0</v>
      </c>
      <c r="G74" s="34">
        <v>0.76800000000000002</v>
      </c>
      <c r="H74" s="34">
        <v>0.76800000000000002</v>
      </c>
      <c r="I74" s="34">
        <v>0.83530000000000004</v>
      </c>
      <c r="J74" s="34">
        <v>0.76800000000000002</v>
      </c>
      <c r="K74" s="34">
        <v>0</v>
      </c>
      <c r="L74" s="34">
        <v>0.76800000000000002</v>
      </c>
      <c r="M74" s="39"/>
      <c r="N74" s="89">
        <f t="shared" si="22"/>
        <v>0.70265371640680085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5.3999999999999999E-2</v>
      </c>
      <c r="E75" s="34">
        <v>8.1500000000000003E-2</v>
      </c>
      <c r="F75" s="34">
        <v>0</v>
      </c>
      <c r="G75" s="34">
        <v>8.1500000000000003E-2</v>
      </c>
      <c r="H75" s="34">
        <v>8.1500000000000003E-2</v>
      </c>
      <c r="I75" s="34">
        <v>8.4699999999999998E-2</v>
      </c>
      <c r="J75" s="34">
        <v>8.1500000000000003E-2</v>
      </c>
      <c r="K75" s="34">
        <v>0</v>
      </c>
      <c r="L75" s="34">
        <v>8.1500000000000003E-2</v>
      </c>
      <c r="M75" s="39"/>
      <c r="N75" s="89">
        <f t="shared" si="22"/>
        <v>7.4374639763004388E-2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6.8999999999999999E-3</v>
      </c>
      <c r="E76" s="34">
        <v>1.04E-2</v>
      </c>
      <c r="F76" s="34">
        <v>0</v>
      </c>
      <c r="G76" s="34">
        <v>1.04E-2</v>
      </c>
      <c r="H76" s="34">
        <v>1.04E-2</v>
      </c>
      <c r="I76" s="34">
        <v>1.0800000000000001E-2</v>
      </c>
      <c r="J76" s="34">
        <v>1.04E-2</v>
      </c>
      <c r="K76" s="34">
        <v>0</v>
      </c>
      <c r="L76" s="34">
        <v>1.04E-2</v>
      </c>
      <c r="M76" s="39"/>
      <c r="N76" s="89">
        <f t="shared" si="22"/>
        <v>9.4927912064651596E-3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0.19389999999999999</v>
      </c>
      <c r="E77" s="34">
        <v>0.26229999999999998</v>
      </c>
      <c r="F77" s="34">
        <v>0</v>
      </c>
      <c r="G77" s="34">
        <v>0.26229999999999998</v>
      </c>
      <c r="H77" s="34">
        <v>0.26229999999999998</v>
      </c>
      <c r="I77" s="34">
        <v>0.2863</v>
      </c>
      <c r="J77" s="34">
        <v>0.26229999999999998</v>
      </c>
      <c r="K77" s="34">
        <v>0</v>
      </c>
      <c r="L77" s="34">
        <v>0.26229999999999998</v>
      </c>
      <c r="M77" s="39"/>
      <c r="N77" s="89">
        <f t="shared" si="22"/>
        <v>0.24533769590328888</v>
      </c>
    </row>
    <row r="78" spans="1:14" x14ac:dyDescent="0.3">
      <c r="A78" s="595"/>
      <c r="B78" t="s">
        <v>117</v>
      </c>
      <c r="C78" s="34">
        <v>0</v>
      </c>
      <c r="D78" s="34">
        <v>6.5100000000000005E-2</v>
      </c>
      <c r="E78" s="34">
        <v>8.5400000000000004E-2</v>
      </c>
      <c r="F78" s="34">
        <v>0</v>
      </c>
      <c r="G78" s="34">
        <v>8.5400000000000004E-2</v>
      </c>
      <c r="H78" s="34">
        <v>8.5400000000000004E-2</v>
      </c>
      <c r="I78" s="34">
        <v>9.35E-2</v>
      </c>
      <c r="J78" s="34">
        <v>8.5400000000000004E-2</v>
      </c>
      <c r="K78" s="34">
        <v>0</v>
      </c>
      <c r="L78" s="34">
        <v>8.5400000000000004E-2</v>
      </c>
      <c r="M78" s="39"/>
      <c r="N78" s="89">
        <f t="shared" si="22"/>
        <v>8.0412189687206967E-2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0.47</v>
      </c>
      <c r="E79" s="354">
        <f t="shared" ref="E79:J79" si="31">SUM(E80:E82)</f>
        <v>0.5464</v>
      </c>
      <c r="F79" s="354">
        <f t="shared" si="31"/>
        <v>0</v>
      </c>
      <c r="G79" s="354">
        <f t="shared" si="31"/>
        <v>0.5464</v>
      </c>
      <c r="H79" s="354">
        <f t="shared" si="31"/>
        <v>0.5464</v>
      </c>
      <c r="I79" s="354">
        <f t="shared" si="31"/>
        <v>1.2073999999999998</v>
      </c>
      <c r="J79" s="354">
        <f t="shared" si="31"/>
        <v>0.5464</v>
      </c>
      <c r="K79" s="354"/>
      <c r="L79" s="354">
        <f t="shared" ref="L79" si="32">SUM(L80:L82)</f>
        <v>0.5464</v>
      </c>
      <c r="M79" s="354"/>
      <c r="N79" s="352">
        <f t="shared" si="22"/>
        <v>0.55751769594709533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0.2228</v>
      </c>
      <c r="E80" s="34">
        <v>0.29920000000000002</v>
      </c>
      <c r="F80" s="34">
        <v>0</v>
      </c>
      <c r="G80" s="34">
        <v>0.29920000000000002</v>
      </c>
      <c r="H80" s="34">
        <v>0.29920000000000002</v>
      </c>
      <c r="I80" s="34">
        <v>0.32669999999999999</v>
      </c>
      <c r="J80" s="34">
        <v>0.29920000000000002</v>
      </c>
      <c r="K80" s="34">
        <v>0</v>
      </c>
      <c r="L80" s="34">
        <v>0.29920000000000002</v>
      </c>
      <c r="M80" s="39"/>
      <c r="N80" s="89">
        <f t="shared" si="22"/>
        <v>0.28028665149542015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0.2472</v>
      </c>
      <c r="E81" s="34">
        <v>0.2472</v>
      </c>
      <c r="F81" s="34">
        <v>0</v>
      </c>
      <c r="G81" s="34">
        <v>0.2472</v>
      </c>
      <c r="H81" s="34">
        <v>0.2472</v>
      </c>
      <c r="I81" s="34">
        <v>0.2472</v>
      </c>
      <c r="J81" s="34">
        <v>0.2472</v>
      </c>
      <c r="K81" s="34">
        <v>0</v>
      </c>
      <c r="L81" s="34">
        <v>0.2472</v>
      </c>
      <c r="M81" s="39"/>
      <c r="N81" s="89">
        <f t="shared" si="22"/>
        <v>0.2472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3.0031044451675221E-2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3.0031044451675221E-2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0.28420000000000001</v>
      </c>
      <c r="E84" s="354">
        <f t="shared" ref="E84:L84" si="33">SUM(E85:E86)</f>
        <v>0.51200000000000001</v>
      </c>
      <c r="F84" s="354">
        <f t="shared" si="33"/>
        <v>0</v>
      </c>
      <c r="G84" s="354">
        <f t="shared" si="33"/>
        <v>0.84599999999999997</v>
      </c>
      <c r="H84" s="354">
        <f t="shared" si="33"/>
        <v>1.9574</v>
      </c>
      <c r="I84" s="354">
        <f t="shared" si="33"/>
        <v>1.3839000000000001</v>
      </c>
      <c r="J84" s="354">
        <f t="shared" si="33"/>
        <v>1.1879</v>
      </c>
      <c r="K84" s="354"/>
      <c r="L84" s="354">
        <f t="shared" si="33"/>
        <v>1.8012999999999999</v>
      </c>
      <c r="M84" s="354"/>
      <c r="N84" s="352">
        <f t="shared" si="22"/>
        <v>0.7740078564184274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0.2717</v>
      </c>
      <c r="E85" s="34">
        <v>0.48930000000000001</v>
      </c>
      <c r="F85" s="34">
        <v>0</v>
      </c>
      <c r="G85" s="34">
        <v>0.80879999999999996</v>
      </c>
      <c r="H85" s="34">
        <v>1.8713</v>
      </c>
      <c r="I85" s="34">
        <v>1.3015000000000001</v>
      </c>
      <c r="J85" s="34">
        <v>1.1354</v>
      </c>
      <c r="K85" s="34">
        <v>0</v>
      </c>
      <c r="L85" s="34">
        <v>1.7218</v>
      </c>
      <c r="M85" s="39"/>
      <c r="N85" s="89">
        <f t="shared" si="22"/>
        <v>0.73884079908141431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1.2500000000000001E-2</v>
      </c>
      <c r="E86" s="34">
        <v>2.2700000000000001E-2</v>
      </c>
      <c r="F86" s="34">
        <v>0</v>
      </c>
      <c r="G86" s="34">
        <v>3.7199999999999997E-2</v>
      </c>
      <c r="H86" s="34">
        <v>8.6099999999999996E-2</v>
      </c>
      <c r="I86" s="34">
        <v>8.2400000000000001E-2</v>
      </c>
      <c r="J86" s="34">
        <v>5.2499999999999998E-2</v>
      </c>
      <c r="K86" s="34">
        <v>0</v>
      </c>
      <c r="L86" s="34">
        <v>7.9500000000000001E-2</v>
      </c>
      <c r="M86" s="39"/>
      <c r="N86" s="89">
        <f t="shared" si="22"/>
        <v>3.5167057337013245E-2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0.45209999999999995</v>
      </c>
      <c r="E87" s="354">
        <f t="shared" ref="E87:L87" si="34">SUM(E88:E91)</f>
        <v>0.85050000000000003</v>
      </c>
      <c r="F87" s="354">
        <f t="shared" si="34"/>
        <v>0</v>
      </c>
      <c r="G87" s="354">
        <f t="shared" si="34"/>
        <v>1.325</v>
      </c>
      <c r="H87" s="354">
        <f t="shared" si="34"/>
        <v>2.1004999999999998</v>
      </c>
      <c r="I87" s="354">
        <f t="shared" si="34"/>
        <v>1.9133999999999998</v>
      </c>
      <c r="J87" s="354">
        <f t="shared" si="34"/>
        <v>2.0432000000000001</v>
      </c>
      <c r="K87" s="354"/>
      <c r="L87" s="354">
        <f t="shared" si="34"/>
        <v>3.2974000000000001</v>
      </c>
      <c r="M87" s="354"/>
      <c r="N87" s="352">
        <f t="shared" si="22"/>
        <v>1.2586856430235873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0.22869999999999999</v>
      </c>
      <c r="E88" s="34">
        <v>0.43020000000000003</v>
      </c>
      <c r="F88" s="34">
        <v>0</v>
      </c>
      <c r="G88" s="34">
        <v>0.67020000000000002</v>
      </c>
      <c r="H88" s="34">
        <v>1.0625</v>
      </c>
      <c r="I88" s="34">
        <v>0.96789999999999998</v>
      </c>
      <c r="J88" s="34">
        <v>1.0335000000000001</v>
      </c>
      <c r="K88" s="34">
        <v>0</v>
      </c>
      <c r="L88" s="34">
        <v>1.6678999999999999</v>
      </c>
      <c r="M88" s="39"/>
      <c r="N88" s="89">
        <f t="shared" si="22"/>
        <v>0.63667664958811354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0.1172</v>
      </c>
      <c r="E89" s="34">
        <v>0.22040000000000001</v>
      </c>
      <c r="F89" s="34">
        <v>0</v>
      </c>
      <c r="G89" s="34">
        <v>0.34339999999999998</v>
      </c>
      <c r="H89" s="34">
        <v>0.5444</v>
      </c>
      <c r="I89" s="34">
        <v>0.49590000000000001</v>
      </c>
      <c r="J89" s="34">
        <v>0.52949999999999997</v>
      </c>
      <c r="K89" s="34">
        <v>0</v>
      </c>
      <c r="L89" s="34">
        <v>0.85460000000000003</v>
      </c>
      <c r="M89" s="39"/>
      <c r="N89" s="89">
        <f t="shared" si="22"/>
        <v>0.32621121593963287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7.0199999999999999E-2</v>
      </c>
      <c r="E90" s="34">
        <v>0.13220000000000001</v>
      </c>
      <c r="F90" s="34">
        <v>0</v>
      </c>
      <c r="G90" s="34">
        <v>0.2059</v>
      </c>
      <c r="H90" s="34">
        <v>0.32640000000000002</v>
      </c>
      <c r="I90" s="34">
        <v>0.29730000000000001</v>
      </c>
      <c r="J90" s="34">
        <v>0.3175</v>
      </c>
      <c r="K90" s="34">
        <v>0</v>
      </c>
      <c r="L90" s="34">
        <v>0.51239999999999997</v>
      </c>
      <c r="M90" s="39"/>
      <c r="N90" s="89">
        <f t="shared" si="22"/>
        <v>0.19558729886629581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3.5999999999999997E-2</v>
      </c>
      <c r="E91" s="34">
        <v>6.7699999999999996E-2</v>
      </c>
      <c r="F91" s="34">
        <v>0</v>
      </c>
      <c r="G91" s="34">
        <v>0.1055</v>
      </c>
      <c r="H91" s="34">
        <v>0.16719999999999999</v>
      </c>
      <c r="I91" s="34">
        <v>0.15229999999999999</v>
      </c>
      <c r="J91" s="34">
        <v>0.16270000000000001</v>
      </c>
      <c r="K91" s="34">
        <v>0</v>
      </c>
      <c r="L91" s="34">
        <v>0.26250000000000001</v>
      </c>
      <c r="M91" s="39"/>
      <c r="N91" s="89">
        <f t="shared" si="22"/>
        <v>0.1002104786295452</v>
      </c>
    </row>
    <row r="92" spans="1:16" x14ac:dyDescent="0.3">
      <c r="A92" s="349">
        <v>9</v>
      </c>
      <c r="B92" s="350" t="s">
        <v>51</v>
      </c>
      <c r="C92" s="354">
        <f t="shared" ref="C92:J92" si="35">SUM(C95,C97)</f>
        <v>0</v>
      </c>
      <c r="D92" s="354">
        <f t="shared" si="35"/>
        <v>0.63707154803705879</v>
      </c>
      <c r="E92" s="354">
        <f t="shared" si="35"/>
        <v>0.79715177889479283</v>
      </c>
      <c r="F92" s="354">
        <f t="shared" si="35"/>
        <v>0</v>
      </c>
      <c r="G92" s="354">
        <f t="shared" si="35"/>
        <v>0.88081819852679266</v>
      </c>
      <c r="H92" s="354">
        <f t="shared" si="35"/>
        <v>0.9916277753267928</v>
      </c>
      <c r="I92" s="354">
        <f t="shared" si="35"/>
        <v>1.2476372409957421</v>
      </c>
      <c r="J92" s="354">
        <f t="shared" si="35"/>
        <v>1.1149232928947928</v>
      </c>
      <c r="K92" s="354"/>
      <c r="L92" s="354">
        <f>SUM(L95,L97)</f>
        <v>1.5032573518067931</v>
      </c>
      <c r="M92" s="354"/>
      <c r="N92" s="352">
        <f t="shared" si="22"/>
        <v>0.89327941459831151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-0.65200000000000002</v>
      </c>
      <c r="F93" s="507">
        <v>0</v>
      </c>
      <c r="G93" s="507">
        <v>-1.7565999999999999</v>
      </c>
      <c r="H93" s="507">
        <v>-3.4781</v>
      </c>
      <c r="I93" s="507">
        <v>0</v>
      </c>
      <c r="J93" s="507">
        <v>-1.8692</v>
      </c>
      <c r="K93" s="507">
        <v>0</v>
      </c>
      <c r="L93" s="507">
        <v>-0.62880000000000003</v>
      </c>
      <c r="M93" s="268"/>
      <c r="N93" s="357">
        <f t="shared" si="22"/>
        <v>-0.86944920984020602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6">SUM(C87,C84,C79,C70,C63)+C93</f>
        <v>0</v>
      </c>
      <c r="D94" s="360">
        <f t="shared" si="36"/>
        <v>7.4889682140999998</v>
      </c>
      <c r="E94" s="360">
        <f t="shared" si="36"/>
        <v>9.3707596146000007</v>
      </c>
      <c r="F94" s="360">
        <f t="shared" si="36"/>
        <v>0</v>
      </c>
      <c r="G94" s="360">
        <f t="shared" si="36"/>
        <v>10.354283614599998</v>
      </c>
      <c r="H94" s="360">
        <f t="shared" si="36"/>
        <v>11.6568836146</v>
      </c>
      <c r="I94" s="360">
        <f t="shared" si="36"/>
        <v>14.6663521065</v>
      </c>
      <c r="J94" s="360">
        <f t="shared" si="36"/>
        <v>13.106259614599999</v>
      </c>
      <c r="K94" s="360">
        <f t="shared" si="36"/>
        <v>0</v>
      </c>
      <c r="L94" s="360">
        <f t="shared" si="36"/>
        <v>17.671243614600002</v>
      </c>
      <c r="M94" s="361"/>
      <c r="N94" s="455">
        <f t="shared" si="22"/>
        <v>10.500768968334878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7">SUM(C96:C96)</f>
        <v>0</v>
      </c>
      <c r="D95" s="354">
        <f t="shared" si="37"/>
        <v>0.15601767480434531</v>
      </c>
      <c r="E95" s="354">
        <f t="shared" si="37"/>
        <v>0.19522103505096183</v>
      </c>
      <c r="F95" s="354">
        <f t="shared" si="37"/>
        <v>0</v>
      </c>
      <c r="G95" s="354">
        <f t="shared" si="37"/>
        <v>0.21571079054296177</v>
      </c>
      <c r="H95" s="354">
        <f t="shared" si="37"/>
        <v>0.2428478563429618</v>
      </c>
      <c r="I95" s="354">
        <f t="shared" si="37"/>
        <v>0.30554411343471449</v>
      </c>
      <c r="J95" s="354">
        <f t="shared" si="37"/>
        <v>0.2730427065509618</v>
      </c>
      <c r="K95" s="354"/>
      <c r="L95" s="354">
        <f>SUM(L96:L96)</f>
        <v>0.36814501822296186</v>
      </c>
      <c r="M95" s="354"/>
      <c r="N95" s="352">
        <f t="shared" si="22"/>
        <v>0.21876251991732054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8">0.020833*D94</f>
        <v>0.15601767480434531</v>
      </c>
      <c r="E96" s="246">
        <f t="shared" si="38"/>
        <v>0.19522103505096183</v>
      </c>
      <c r="F96" s="246">
        <f t="shared" si="38"/>
        <v>0</v>
      </c>
      <c r="G96" s="246">
        <f t="shared" si="38"/>
        <v>0.21571079054296177</v>
      </c>
      <c r="H96" s="246">
        <f t="shared" si="38"/>
        <v>0.2428478563429618</v>
      </c>
      <c r="I96" s="246">
        <f t="shared" si="38"/>
        <v>0.30554411343471449</v>
      </c>
      <c r="J96" s="246">
        <f t="shared" si="38"/>
        <v>0.2730427065509618</v>
      </c>
      <c r="K96" s="34"/>
      <c r="L96" s="246">
        <f t="shared" si="38"/>
        <v>0.36814501822296186</v>
      </c>
      <c r="M96" s="39"/>
      <c r="N96" s="246">
        <f t="shared" si="22"/>
        <v>0.21876251991732054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9">SUM(D98,D99)</f>
        <v>0.48105387323271354</v>
      </c>
      <c r="E97" s="354">
        <f t="shared" si="39"/>
        <v>0.60193074384383105</v>
      </c>
      <c r="F97" s="354">
        <f t="shared" si="39"/>
        <v>0</v>
      </c>
      <c r="G97" s="354">
        <f t="shared" si="39"/>
        <v>0.66510740798383094</v>
      </c>
      <c r="H97" s="354">
        <f t="shared" si="39"/>
        <v>0.74877991898383101</v>
      </c>
      <c r="I97" s="354">
        <f t="shared" si="39"/>
        <v>0.94209312756102759</v>
      </c>
      <c r="J97" s="354">
        <f t="shared" si="39"/>
        <v>0.84188058634383101</v>
      </c>
      <c r="K97" s="354"/>
      <c r="L97" s="354">
        <f t="shared" si="39"/>
        <v>1.1351123335838311</v>
      </c>
      <c r="M97" s="354"/>
      <c r="N97" s="352">
        <f t="shared" si="22"/>
        <v>0.67451689468099096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40">D96</f>
        <v>0.15601767480434531</v>
      </c>
      <c r="E98" s="39">
        <f t="shared" si="40"/>
        <v>0.19522103505096183</v>
      </c>
      <c r="F98" s="39">
        <f t="shared" si="40"/>
        <v>0</v>
      </c>
      <c r="G98" s="39">
        <f t="shared" si="40"/>
        <v>0.21571079054296177</v>
      </c>
      <c r="H98" s="39">
        <f t="shared" si="40"/>
        <v>0.2428478563429618</v>
      </c>
      <c r="I98" s="39">
        <f t="shared" si="40"/>
        <v>0.30554411343471449</v>
      </c>
      <c r="J98" s="39">
        <f t="shared" si="40"/>
        <v>0.2730427065509618</v>
      </c>
      <c r="K98" s="39"/>
      <c r="L98" s="39">
        <f t="shared" si="40"/>
        <v>0.36814501822296186</v>
      </c>
      <c r="M98" s="39"/>
      <c r="N98" s="246">
        <f t="shared" si="22"/>
        <v>0.21876251991732054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1">0.043402*D94</f>
        <v>0.32503619842836823</v>
      </c>
      <c r="E99" s="246">
        <f t="shared" si="41"/>
        <v>0.40670970879286927</v>
      </c>
      <c r="F99" s="246">
        <f t="shared" si="41"/>
        <v>0</v>
      </c>
      <c r="G99" s="246">
        <f t="shared" si="41"/>
        <v>0.44939661744086917</v>
      </c>
      <c r="H99" s="246">
        <f t="shared" si="41"/>
        <v>0.50593206264086921</v>
      </c>
      <c r="I99" s="246">
        <f t="shared" si="41"/>
        <v>0.63654901412631304</v>
      </c>
      <c r="J99" s="246">
        <f t="shared" si="41"/>
        <v>0.56883787979286915</v>
      </c>
      <c r="K99" s="34"/>
      <c r="L99" s="246">
        <f t="shared" si="41"/>
        <v>0.76696731536086937</v>
      </c>
      <c r="M99" s="39"/>
      <c r="N99" s="246">
        <f t="shared" si="22"/>
        <v>0.45575437476367037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3.8199999999999998E-2</v>
      </c>
      <c r="E100" s="509">
        <v>3.8199999999999998E-2</v>
      </c>
      <c r="F100" s="509">
        <v>0</v>
      </c>
      <c r="G100" s="509">
        <v>3.8199999999999998E-2</v>
      </c>
      <c r="H100" s="509">
        <v>3.8199999999999998E-2</v>
      </c>
      <c r="I100" s="509">
        <v>3.8199999999999998E-2</v>
      </c>
      <c r="J100" s="509">
        <v>3.8199999999999998E-2</v>
      </c>
      <c r="K100" s="509">
        <v>0</v>
      </c>
      <c r="L100" s="509">
        <v>3.8199999999999998E-2</v>
      </c>
      <c r="M100" s="367"/>
      <c r="N100" s="368">
        <f t="shared" si="22"/>
        <v>3.8199999999999998E-2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8.1642397621370577</v>
      </c>
      <c r="E101" s="340">
        <f t="shared" ref="E101:L101" si="42">SUM(E92,E94,E100)</f>
        <v>10.206111393494794</v>
      </c>
      <c r="F101" s="340">
        <f t="shared" si="42"/>
        <v>0</v>
      </c>
      <c r="G101" s="340">
        <f t="shared" si="42"/>
        <v>11.273301813126791</v>
      </c>
      <c r="H101" s="340">
        <f t="shared" si="42"/>
        <v>12.686711389926792</v>
      </c>
      <c r="I101" s="340">
        <f t="shared" si="42"/>
        <v>15.952189347495741</v>
      </c>
      <c r="J101" s="340">
        <f t="shared" si="42"/>
        <v>14.259382907494791</v>
      </c>
      <c r="K101" s="340">
        <f t="shared" si="42"/>
        <v>0</v>
      </c>
      <c r="L101" s="340">
        <f t="shared" si="42"/>
        <v>19.212700966406796</v>
      </c>
      <c r="M101" s="356"/>
      <c r="N101" s="467">
        <f t="shared" si="22"/>
        <v>11.432248382933189</v>
      </c>
      <c r="O101" s="335" t="s">
        <v>458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0.31386213605906182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123</v>
      </c>
      <c r="F107" s="1">
        <v>0</v>
      </c>
      <c r="G107" s="1">
        <v>66</v>
      </c>
      <c r="H107" s="1">
        <v>0</v>
      </c>
      <c r="I107" s="1">
        <v>7</v>
      </c>
      <c r="J107" s="1">
        <v>77</v>
      </c>
      <c r="K107" s="1">
        <v>14</v>
      </c>
      <c r="L107" s="1">
        <v>41</v>
      </c>
      <c r="N107" s="1">
        <f>SUM(C107:L107)</f>
        <v>355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245218.82</v>
      </c>
      <c r="E109" s="505">
        <v>668706.43999999994</v>
      </c>
      <c r="F109" s="504">
        <v>0</v>
      </c>
      <c r="G109" s="505">
        <v>330371.46000000002</v>
      </c>
      <c r="H109" s="504">
        <v>0</v>
      </c>
      <c r="I109" s="503">
        <v>32312.02</v>
      </c>
      <c r="J109" s="505">
        <v>413698.68</v>
      </c>
      <c r="K109" s="505">
        <v>88387.21</v>
      </c>
      <c r="L109" s="505">
        <v>198614.85</v>
      </c>
      <c r="M109" s="342"/>
      <c r="N109" s="344">
        <f>SUM(C109:L109)</f>
        <v>1977309.48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3">SUM(D112:D117)</f>
        <v>2.3740599999999996</v>
      </c>
      <c r="E111" s="354">
        <f t="shared" si="43"/>
        <v>2.8917399999999995</v>
      </c>
      <c r="F111" s="354">
        <f t="shared" si="43"/>
        <v>0</v>
      </c>
      <c r="G111" s="354">
        <f t="shared" si="43"/>
        <v>4.1949680000000003</v>
      </c>
      <c r="H111" s="354"/>
      <c r="I111" s="354">
        <f t="shared" si="43"/>
        <v>4.9351640000000003</v>
      </c>
      <c r="J111" s="354">
        <f>SUM(J112:J117)</f>
        <v>5.8533479999999996</v>
      </c>
      <c r="K111" s="354">
        <f t="shared" si="43"/>
        <v>6.3971280000000004</v>
      </c>
      <c r="L111" s="354">
        <f t="shared" si="43"/>
        <v>7.8246359999999999</v>
      </c>
      <c r="M111" s="351"/>
      <c r="N111" s="352">
        <f>(C111*$C$109+D111*$D$109+E111*$E$109+F111*$F$109+G111*$G$109+H111*$H$109+I111*$I$109+J111*$J$109+K111*$K$109+L111*$L$109)/$N$109</f>
        <v>4.3505014277570142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1.754</v>
      </c>
      <c r="E112" s="34">
        <v>2.0209999999999999</v>
      </c>
      <c r="F112" s="34">
        <v>0</v>
      </c>
      <c r="G112" s="34">
        <v>3.0367000000000002</v>
      </c>
      <c r="H112" s="34">
        <v>0</v>
      </c>
      <c r="I112" s="34">
        <v>2.4293999999999998</v>
      </c>
      <c r="J112" s="34">
        <v>4.2286999999999999</v>
      </c>
      <c r="K112" s="34">
        <v>4.6406999999999998</v>
      </c>
      <c r="L112" s="34">
        <v>5.2309000000000001</v>
      </c>
      <c r="M112" s="34"/>
      <c r="N112" s="89">
        <f t="shared" ref="N112:N149" si="44">(C112*$C$109+D112*$D$109+E112*$E$109+F112*$F$109+G112*$G$109+H112*$H$109+I112*$I$109+J112*$J$109+K112*$K$109+L112*$L$109)/$N$109</f>
        <v>3.0656950635355273</v>
      </c>
    </row>
    <row r="113" spans="1:14" x14ac:dyDescent="0.3">
      <c r="A113" s="2" t="s">
        <v>4</v>
      </c>
      <c r="B113" t="s">
        <v>31</v>
      </c>
      <c r="C113" s="39">
        <f t="shared" ref="C113:L113" si="45">C112*0.04</f>
        <v>0</v>
      </c>
      <c r="D113" s="39">
        <f t="shared" si="45"/>
        <v>7.016E-2</v>
      </c>
      <c r="E113" s="39">
        <f t="shared" si="45"/>
        <v>8.0839999999999995E-2</v>
      </c>
      <c r="F113" s="39">
        <f t="shared" si="45"/>
        <v>0</v>
      </c>
      <c r="G113" s="39">
        <f t="shared" si="45"/>
        <v>0.12146800000000001</v>
      </c>
      <c r="H113" s="39"/>
      <c r="I113" s="39">
        <f>I112*0.06</f>
        <v>0.14576399999999998</v>
      </c>
      <c r="J113" s="39">
        <f t="shared" si="45"/>
        <v>0.16914799999999999</v>
      </c>
      <c r="K113" s="39">
        <f t="shared" si="45"/>
        <v>0.18562799999999999</v>
      </c>
      <c r="L113" s="39">
        <f t="shared" si="45"/>
        <v>0.20923600000000001</v>
      </c>
      <c r="M113" s="34"/>
      <c r="N113" s="89">
        <f t="shared" si="44"/>
        <v>0.12342179884985933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8.77E-2</v>
      </c>
      <c r="E114" s="34">
        <v>7.1499999999999994E-2</v>
      </c>
      <c r="F114" s="34">
        <v>0</v>
      </c>
      <c r="G114" s="34">
        <v>3.5799999999999998E-2</v>
      </c>
      <c r="H114" s="34">
        <v>0</v>
      </c>
      <c r="I114" s="34">
        <v>0.1215</v>
      </c>
      <c r="J114" s="34">
        <v>9.5200000000000007E-2</v>
      </c>
      <c r="K114" s="34">
        <v>0.23200000000000001</v>
      </c>
      <c r="L114" s="34">
        <v>0.1212</v>
      </c>
      <c r="M114" s="34"/>
      <c r="N114" s="89">
        <f t="shared" si="44"/>
        <v>8.5486606046110691E-2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4"/>
        <v>0.3172892552429375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0.2525</v>
      </c>
      <c r="E116" s="34">
        <v>0.4456</v>
      </c>
      <c r="F116" s="34">
        <v>0</v>
      </c>
      <c r="G116" s="34">
        <v>0.68300000000000005</v>
      </c>
      <c r="H116" s="34">
        <v>0</v>
      </c>
      <c r="I116" s="34">
        <v>1.4884999999999999</v>
      </c>
      <c r="J116" s="34">
        <v>0.98260000000000003</v>
      </c>
      <c r="K116" s="34">
        <v>0.96109999999999995</v>
      </c>
      <c r="L116" s="34">
        <v>1.8173999999999999</v>
      </c>
      <c r="M116" s="34"/>
      <c r="N116" s="89">
        <f t="shared" si="44"/>
        <v>0.75154921603521574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4"/>
        <v>7.0594880473642393E-3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6">SUM(C119:C121,C125:C126)</f>
        <v>0</v>
      </c>
      <c r="D118" s="354">
        <f t="shared" si="46"/>
        <v>3.9621778840000004</v>
      </c>
      <c r="E118" s="354">
        <f t="shared" si="46"/>
        <v>5.4653159459000005</v>
      </c>
      <c r="F118" s="354">
        <f t="shared" si="46"/>
        <v>0</v>
      </c>
      <c r="G118" s="354">
        <f t="shared" si="46"/>
        <v>5.4653159459000005</v>
      </c>
      <c r="H118" s="354"/>
      <c r="I118" s="354">
        <f>SUM(I119:I121,I125:I126)</f>
        <v>5.9683190854999992</v>
      </c>
      <c r="J118" s="354">
        <f>SUM(J119:J121,J125:J126)</f>
        <v>5.4653159459000005</v>
      </c>
      <c r="K118" s="354">
        <f>SUM(K119:K121,K125:K126)</f>
        <v>5.4653159459000005</v>
      </c>
      <c r="L118" s="354">
        <f>SUM(L119:L121,L125:L126)</f>
        <v>5.4653159459000005</v>
      </c>
      <c r="M118" s="351"/>
      <c r="N118" s="352">
        <f t="shared" si="44"/>
        <v>5.287121941424088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2.1880000000000002</v>
      </c>
      <c r="E119" s="34">
        <v>2.9462999999999999</v>
      </c>
      <c r="F119" s="34">
        <v>0</v>
      </c>
      <c r="G119" s="34">
        <v>2.9462999999999999</v>
      </c>
      <c r="H119" s="34">
        <v>0</v>
      </c>
      <c r="I119" s="34">
        <v>3.2235</v>
      </c>
      <c r="J119" s="34">
        <v>2.9462999999999999</v>
      </c>
      <c r="K119" s="34">
        <v>2.9462999999999999</v>
      </c>
      <c r="L119" s="34">
        <v>2.9462999999999999</v>
      </c>
      <c r="M119" s="39"/>
      <c r="N119" s="89">
        <f t="shared" si="44"/>
        <v>2.8567881956758736</v>
      </c>
    </row>
    <row r="120" spans="1:14" x14ac:dyDescent="0.3">
      <c r="A120" s="2" t="s">
        <v>116</v>
      </c>
      <c r="B120" t="s">
        <v>117</v>
      </c>
      <c r="C120" s="39">
        <f>C119*0.423893</f>
        <v>0</v>
      </c>
      <c r="D120" s="39">
        <f>D119*0.423893</f>
        <v>0.92747788400000009</v>
      </c>
      <c r="E120" s="39">
        <f t="shared" ref="E120:L120" si="47">E119*0.423893</f>
        <v>1.2489159459000001</v>
      </c>
      <c r="F120" s="39">
        <f t="shared" si="47"/>
        <v>0</v>
      </c>
      <c r="G120" s="39">
        <f t="shared" si="47"/>
        <v>1.2489159459000001</v>
      </c>
      <c r="H120" s="39"/>
      <c r="I120" s="39">
        <f t="shared" si="47"/>
        <v>1.3664190855</v>
      </c>
      <c r="J120" s="39">
        <f t="shared" si="47"/>
        <v>1.2489159459000001</v>
      </c>
      <c r="K120" s="39">
        <f t="shared" si="47"/>
        <v>1.2489159459000001</v>
      </c>
      <c r="L120" s="39">
        <f t="shared" si="47"/>
        <v>1.2489159459000001</v>
      </c>
      <c r="M120" s="39"/>
      <c r="N120" s="89">
        <f t="shared" si="44"/>
        <v>1.210972518629633</v>
      </c>
    </row>
    <row r="121" spans="1:14" x14ac:dyDescent="0.3">
      <c r="A121" s="280" t="s">
        <v>8</v>
      </c>
      <c r="B121" s="1" t="s">
        <v>35</v>
      </c>
      <c r="C121" s="43">
        <f t="shared" ref="C121:G121" si="48">SUM(C122:C124)</f>
        <v>0</v>
      </c>
      <c r="D121" s="43">
        <f t="shared" ref="D121" si="49">SUM(D122:D124)</f>
        <v>0.58520000000000005</v>
      </c>
      <c r="E121" s="43">
        <f t="shared" si="48"/>
        <v>0.9093</v>
      </c>
      <c r="F121" s="43">
        <f t="shared" si="48"/>
        <v>0</v>
      </c>
      <c r="G121" s="43">
        <f t="shared" si="48"/>
        <v>0.9093</v>
      </c>
      <c r="H121" s="43"/>
      <c r="I121" s="43">
        <f>SUM(I122:I124)</f>
        <v>0.98439999999999994</v>
      </c>
      <c r="J121" s="43">
        <f t="shared" ref="J121:L121" si="50">SUM(J122:J124)</f>
        <v>0.9093</v>
      </c>
      <c r="K121" s="43">
        <f t="shared" si="50"/>
        <v>0.9093</v>
      </c>
      <c r="L121" s="43">
        <f t="shared" si="50"/>
        <v>0.9093</v>
      </c>
      <c r="M121" s="43"/>
      <c r="N121" s="75">
        <f t="shared" si="44"/>
        <v>0.87033352174288858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0.52270000000000005</v>
      </c>
      <c r="E122" s="34">
        <v>0.81220000000000003</v>
      </c>
      <c r="F122" s="34">
        <v>0</v>
      </c>
      <c r="G122" s="34">
        <v>0.81220000000000003</v>
      </c>
      <c r="H122" s="34">
        <v>0</v>
      </c>
      <c r="I122" s="34">
        <v>0.88339999999999996</v>
      </c>
      <c r="J122" s="34">
        <v>0.81220000000000003</v>
      </c>
      <c r="K122" s="34">
        <v>0.81220000000000003</v>
      </c>
      <c r="L122" s="34">
        <v>0.81220000000000003</v>
      </c>
      <c r="M122" s="39"/>
      <c r="N122" s="89">
        <f t="shared" si="44"/>
        <v>0.77746075798412695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5.5399999999999998E-2</v>
      </c>
      <c r="E123" s="34">
        <v>8.6099999999999996E-2</v>
      </c>
      <c r="F123" s="34">
        <v>0</v>
      </c>
      <c r="G123" s="34">
        <v>8.6099999999999996E-2</v>
      </c>
      <c r="H123" s="34">
        <v>0</v>
      </c>
      <c r="I123" s="34">
        <v>8.9599999999999999E-2</v>
      </c>
      <c r="J123" s="34">
        <v>8.6099999999999996E-2</v>
      </c>
      <c r="K123" s="34">
        <v>8.6099999999999996E-2</v>
      </c>
      <c r="L123" s="34">
        <v>8.6099999999999996E-2</v>
      </c>
      <c r="M123" s="39"/>
      <c r="N123" s="89">
        <f t="shared" si="44"/>
        <v>8.2349891188505303E-2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1.0999999999999999E-2</v>
      </c>
      <c r="F124" s="34">
        <v>0</v>
      </c>
      <c r="G124" s="34">
        <v>1.0999999999999999E-2</v>
      </c>
      <c r="H124" s="34">
        <v>0</v>
      </c>
      <c r="I124" s="34">
        <v>1.14E-2</v>
      </c>
      <c r="J124" s="34">
        <v>1.0999999999999999E-2</v>
      </c>
      <c r="K124" s="34">
        <v>1.0999999999999999E-2</v>
      </c>
      <c r="L124" s="34">
        <v>1.0999999999999999E-2</v>
      </c>
      <c r="M124" s="39"/>
      <c r="N124" s="89">
        <f t="shared" si="44"/>
        <v>1.0522872570256428E-2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0.19600000000000001</v>
      </c>
      <c r="E125" s="34">
        <v>0.27250000000000002</v>
      </c>
      <c r="F125" s="34">
        <v>0</v>
      </c>
      <c r="G125" s="34">
        <v>0.27250000000000002</v>
      </c>
      <c r="H125" s="34">
        <v>0</v>
      </c>
      <c r="I125" s="34">
        <v>0.2974</v>
      </c>
      <c r="J125" s="34">
        <v>0.27250000000000002</v>
      </c>
      <c r="K125" s="34">
        <v>0.27250000000000002</v>
      </c>
      <c r="L125" s="34">
        <v>0.27250000000000002</v>
      </c>
      <c r="M125" s="39"/>
      <c r="N125" s="89">
        <f t="shared" si="44"/>
        <v>0.26341964580476296</v>
      </c>
    </row>
    <row r="126" spans="1:14" x14ac:dyDescent="0.3">
      <c r="A126" s="595"/>
      <c r="B126" t="s">
        <v>117</v>
      </c>
      <c r="C126" s="34">
        <v>0</v>
      </c>
      <c r="D126" s="34">
        <v>6.5500000000000003E-2</v>
      </c>
      <c r="E126" s="34">
        <v>8.8300000000000003E-2</v>
      </c>
      <c r="F126" s="34">
        <v>0</v>
      </c>
      <c r="G126" s="34">
        <v>8.8300000000000003E-2</v>
      </c>
      <c r="H126" s="34">
        <v>0</v>
      </c>
      <c r="I126" s="34">
        <v>9.6600000000000005E-2</v>
      </c>
      <c r="J126" s="34">
        <v>8.8300000000000003E-2</v>
      </c>
      <c r="K126" s="34">
        <v>8.8300000000000003E-2</v>
      </c>
      <c r="L126" s="34">
        <v>8.8300000000000003E-2</v>
      </c>
      <c r="M126" s="39"/>
      <c r="N126" s="89">
        <f t="shared" si="44"/>
        <v>8.5608059570927666E-2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0.45689999999999997</v>
      </c>
      <c r="E127" s="354">
        <f t="shared" ref="E127:G127" si="51">SUM(E128:E130)</f>
        <v>0.5423</v>
      </c>
      <c r="F127" s="354">
        <f t="shared" si="51"/>
        <v>0</v>
      </c>
      <c r="G127" s="354">
        <f t="shared" si="51"/>
        <v>0.5423</v>
      </c>
      <c r="H127" s="354"/>
      <c r="I127" s="354">
        <f>SUM(I128:I130)</f>
        <v>1.2042999999999999</v>
      </c>
      <c r="J127" s="354">
        <f t="shared" ref="J127:L127" si="52">SUM(J128:J130)</f>
        <v>0.5423</v>
      </c>
      <c r="K127" s="354">
        <f t="shared" si="52"/>
        <v>0.5423</v>
      </c>
      <c r="L127" s="354">
        <f t="shared" si="52"/>
        <v>0.5423</v>
      </c>
      <c r="M127" s="354"/>
      <c r="N127" s="352">
        <f t="shared" si="44"/>
        <v>0.54252701049913543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0.22500000000000001</v>
      </c>
      <c r="E128" s="34">
        <v>0.31040000000000001</v>
      </c>
      <c r="F128" s="34">
        <v>0</v>
      </c>
      <c r="G128" s="34">
        <v>0.31040000000000001</v>
      </c>
      <c r="H128" s="34">
        <v>0</v>
      </c>
      <c r="I128" s="34">
        <v>0.33889999999999998</v>
      </c>
      <c r="J128" s="34">
        <v>0.31040000000000001</v>
      </c>
      <c r="K128" s="34">
        <v>0.31040000000000001</v>
      </c>
      <c r="L128" s="34">
        <v>0.31040000000000001</v>
      </c>
      <c r="M128" s="39"/>
      <c r="N128" s="89">
        <f t="shared" si="44"/>
        <v>0.30027472883708622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0.2319</v>
      </c>
      <c r="E129" s="34">
        <v>0.2319</v>
      </c>
      <c r="F129" s="34">
        <v>0</v>
      </c>
      <c r="G129" s="34">
        <v>0.2319</v>
      </c>
      <c r="H129" s="34">
        <v>0</v>
      </c>
      <c r="I129" s="34">
        <v>0.2319</v>
      </c>
      <c r="J129" s="34">
        <v>0.2319</v>
      </c>
      <c r="K129" s="34">
        <v>0.2319</v>
      </c>
      <c r="L129" s="34">
        <v>0.2319</v>
      </c>
      <c r="M129" s="39"/>
      <c r="N129" s="89">
        <f t="shared" si="44"/>
        <v>0.2319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4"/>
        <v>1.0352281662049179E-2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4"/>
        <v>1.0352281662049179E-2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0.30569999999999997</v>
      </c>
      <c r="E132" s="354">
        <f t="shared" ref="E132:L132" si="53">SUM(E133:E134)</f>
        <v>0.53659999999999997</v>
      </c>
      <c r="F132" s="354">
        <f t="shared" si="53"/>
        <v>0</v>
      </c>
      <c r="G132" s="354">
        <f t="shared" si="53"/>
        <v>0.90849999999999997</v>
      </c>
      <c r="H132" s="354"/>
      <c r="I132" s="354">
        <f t="shared" si="53"/>
        <v>1.6489</v>
      </c>
      <c r="J132" s="354">
        <f t="shared" si="53"/>
        <v>1.0704</v>
      </c>
      <c r="K132" s="354">
        <f t="shared" si="53"/>
        <v>1.0471000000000001</v>
      </c>
      <c r="L132" s="354">
        <f t="shared" si="53"/>
        <v>2.0897000000000001</v>
      </c>
      <c r="M132" s="354"/>
      <c r="N132" s="352">
        <f t="shared" si="44"/>
        <v>0.8787859535645377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0.2888</v>
      </c>
      <c r="E133" s="34">
        <v>0.50729999999999997</v>
      </c>
      <c r="F133" s="34">
        <v>0</v>
      </c>
      <c r="G133" s="34">
        <v>0.85880000000000001</v>
      </c>
      <c r="H133" s="34">
        <v>0</v>
      </c>
      <c r="I133" s="34">
        <v>1.5507</v>
      </c>
      <c r="J133" s="34">
        <v>1.0118</v>
      </c>
      <c r="K133" s="34">
        <v>0.98960000000000004</v>
      </c>
      <c r="L133" s="34">
        <v>1.9753000000000001</v>
      </c>
      <c r="M133" s="39"/>
      <c r="N133" s="89">
        <f t="shared" si="44"/>
        <v>0.83055053786269206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1.6899999999999998E-2</v>
      </c>
      <c r="E134" s="34">
        <v>2.93E-2</v>
      </c>
      <c r="F134" s="34">
        <v>0</v>
      </c>
      <c r="G134" s="34">
        <v>4.9700000000000001E-2</v>
      </c>
      <c r="H134" s="34">
        <v>0</v>
      </c>
      <c r="I134" s="34">
        <v>9.8199999999999996E-2</v>
      </c>
      <c r="J134" s="34">
        <v>5.8599999999999999E-2</v>
      </c>
      <c r="K134" s="34">
        <v>5.7500000000000002E-2</v>
      </c>
      <c r="L134" s="34">
        <v>0.1144</v>
      </c>
      <c r="M134" s="39"/>
      <c r="N134" s="89">
        <f t="shared" si="44"/>
        <v>4.8235415701845516E-2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0.49439999999999995</v>
      </c>
      <c r="E135" s="354">
        <f t="shared" ref="E135:L135" si="54">SUM(E136:E139)</f>
        <v>0.89690000000000003</v>
      </c>
      <c r="F135" s="354">
        <f t="shared" si="54"/>
        <v>0</v>
      </c>
      <c r="G135" s="354">
        <f t="shared" si="54"/>
        <v>1.4434</v>
      </c>
      <c r="H135" s="354"/>
      <c r="I135" s="354">
        <f t="shared" si="54"/>
        <v>2.2806999999999999</v>
      </c>
      <c r="J135" s="354">
        <f t="shared" si="54"/>
        <v>1.8195000000000001</v>
      </c>
      <c r="K135" s="354">
        <f>SUM(K136:K139)</f>
        <v>1.6754</v>
      </c>
      <c r="L135" s="354">
        <f t="shared" si="54"/>
        <v>3.8747000000000003</v>
      </c>
      <c r="M135" s="354"/>
      <c r="N135" s="352">
        <f t="shared" si="44"/>
        <v>1.48784641401254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0.25</v>
      </c>
      <c r="E136" s="34">
        <v>0.4536</v>
      </c>
      <c r="F136" s="34">
        <v>0</v>
      </c>
      <c r="G136" s="34">
        <v>0.72989999999999999</v>
      </c>
      <c r="H136" s="34">
        <v>0</v>
      </c>
      <c r="I136" s="34">
        <v>1.1533</v>
      </c>
      <c r="J136" s="34">
        <v>0.92010000000000003</v>
      </c>
      <c r="K136" s="34">
        <v>0.84719999999999995</v>
      </c>
      <c r="L136" s="34">
        <v>1.9594</v>
      </c>
      <c r="M136" s="39"/>
      <c r="N136" s="89">
        <f t="shared" si="44"/>
        <v>0.75239879210714145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0.12820000000000001</v>
      </c>
      <c r="E137" s="34">
        <v>0.2326</v>
      </c>
      <c r="F137" s="34">
        <v>0</v>
      </c>
      <c r="G137" s="34">
        <v>0.37430000000000002</v>
      </c>
      <c r="H137" s="34">
        <v>0</v>
      </c>
      <c r="I137" s="34">
        <v>0.59140000000000004</v>
      </c>
      <c r="J137" s="34">
        <v>0.4718</v>
      </c>
      <c r="K137" s="34">
        <v>0.43440000000000001</v>
      </c>
      <c r="L137" s="34">
        <v>1.0046999999999999</v>
      </c>
      <c r="M137" s="39"/>
      <c r="N137" s="89">
        <f t="shared" si="44"/>
        <v>0.38581331123593254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7.6799999999999993E-2</v>
      </c>
      <c r="E138" s="34">
        <v>0.13930000000000001</v>
      </c>
      <c r="F138" s="34">
        <v>0</v>
      </c>
      <c r="G138" s="34">
        <v>0.22420000000000001</v>
      </c>
      <c r="H138" s="34">
        <v>0</v>
      </c>
      <c r="I138" s="34">
        <v>0.3543</v>
      </c>
      <c r="J138" s="34">
        <v>0.28270000000000001</v>
      </c>
      <c r="K138" s="34">
        <v>0.26029999999999998</v>
      </c>
      <c r="L138" s="34">
        <v>0.60189999999999999</v>
      </c>
      <c r="M138" s="39"/>
      <c r="N138" s="89">
        <f t="shared" si="44"/>
        <v>0.23112574582912535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3.9399999999999998E-2</v>
      </c>
      <c r="E139" s="34">
        <v>7.1400000000000005E-2</v>
      </c>
      <c r="F139" s="34">
        <v>0</v>
      </c>
      <c r="G139" s="34">
        <v>0.115</v>
      </c>
      <c r="H139" s="34">
        <v>0</v>
      </c>
      <c r="I139" s="34">
        <v>0.1817</v>
      </c>
      <c r="J139" s="34">
        <v>0.1449</v>
      </c>
      <c r="K139" s="34">
        <v>0.13350000000000001</v>
      </c>
      <c r="L139" s="34">
        <v>0.30869999999999997</v>
      </c>
      <c r="M139" s="39"/>
      <c r="N139" s="89">
        <f t="shared" si="44"/>
        <v>0.11850856484034053</v>
      </c>
    </row>
    <row r="140" spans="1:16" x14ac:dyDescent="0.3">
      <c r="A140" s="349">
        <v>9</v>
      </c>
      <c r="B140" s="350" t="s">
        <v>51</v>
      </c>
      <c r="C140" s="354">
        <f t="shared" ref="C140:L140" si="55">SUM(C143,C145)</f>
        <v>0</v>
      </c>
      <c r="D140" s="354">
        <f t="shared" si="55"/>
        <v>0.64594156031611205</v>
      </c>
      <c r="E140" s="354">
        <f t="shared" si="55"/>
        <v>0.84166755120582115</v>
      </c>
      <c r="F140" s="354">
        <f t="shared" si="55"/>
        <v>0</v>
      </c>
      <c r="G140" s="354">
        <f t="shared" si="55"/>
        <v>0.93427495790982129</v>
      </c>
      <c r="H140" s="354"/>
      <c r="I140" s="354">
        <f t="shared" si="55"/>
        <v>1.3642681043173142</v>
      </c>
      <c r="J140" s="354">
        <f t="shared" si="55"/>
        <v>1.1459904949498214</v>
      </c>
      <c r="K140" s="354">
        <f t="shared" si="55"/>
        <v>1.2868443879898213</v>
      </c>
      <c r="L140" s="354">
        <f t="shared" si="55"/>
        <v>1.4585973605338214</v>
      </c>
      <c r="M140" s="354"/>
      <c r="N140" s="352">
        <f t="shared" si="44"/>
        <v>0.98694718005544302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-0.43880000000000002</v>
      </c>
      <c r="F141" s="507">
        <v>0</v>
      </c>
      <c r="G141" s="507">
        <v>-1.5718000000000001</v>
      </c>
      <c r="H141" s="507">
        <v>0</v>
      </c>
      <c r="I141" s="507">
        <v>0</v>
      </c>
      <c r="J141" s="507">
        <v>-1.2794000000000001</v>
      </c>
      <c r="K141" s="507">
        <v>0</v>
      </c>
      <c r="L141" s="507">
        <v>-2.6503999999999999</v>
      </c>
      <c r="M141" s="268"/>
      <c r="N141" s="357">
        <f t="shared" si="44"/>
        <v>-0.94492094193165965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6">SUM(C135,C132,C127,C118,C111)+C141</f>
        <v>0</v>
      </c>
      <c r="D142" s="360">
        <f t="shared" si="56"/>
        <v>7.5932378840000005</v>
      </c>
      <c r="E142" s="360">
        <f t="shared" si="56"/>
        <v>9.8940559458999999</v>
      </c>
      <c r="F142" s="360">
        <f t="shared" si="56"/>
        <v>0</v>
      </c>
      <c r="G142" s="360">
        <f t="shared" si="56"/>
        <v>10.9826839459</v>
      </c>
      <c r="H142" s="360">
        <f t="shared" si="56"/>
        <v>0</v>
      </c>
      <c r="I142" s="360">
        <f t="shared" si="56"/>
        <v>16.0373830855</v>
      </c>
      <c r="J142" s="360">
        <f t="shared" si="56"/>
        <v>13.4714639459</v>
      </c>
      <c r="K142" s="360">
        <f t="shared" si="56"/>
        <v>15.1272439459</v>
      </c>
      <c r="L142" s="360">
        <f t="shared" si="56"/>
        <v>17.146251945900001</v>
      </c>
      <c r="M142" s="361"/>
      <c r="N142" s="362">
        <f t="shared" si="44"/>
        <v>11.601861805325655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7">SUM(C144:C144)</f>
        <v>0</v>
      </c>
      <c r="D143" s="354">
        <f t="shared" si="57"/>
        <v>0.15818992483737201</v>
      </c>
      <c r="E143" s="354">
        <f t="shared" si="57"/>
        <v>0.2061228675209347</v>
      </c>
      <c r="F143" s="354">
        <f t="shared" si="57"/>
        <v>0</v>
      </c>
      <c r="G143" s="354">
        <f t="shared" si="57"/>
        <v>0.2288022546449347</v>
      </c>
      <c r="H143" s="354"/>
      <c r="I143" s="354">
        <f t="shared" si="57"/>
        <v>0.33410680182022151</v>
      </c>
      <c r="J143" s="354">
        <f t="shared" si="57"/>
        <v>0.28065100838493473</v>
      </c>
      <c r="K143" s="354">
        <f t="shared" si="57"/>
        <v>0.31514587312493469</v>
      </c>
      <c r="L143" s="354">
        <f t="shared" si="57"/>
        <v>0.35720786678893474</v>
      </c>
      <c r="M143" s="354"/>
      <c r="N143" s="352">
        <f t="shared" si="44"/>
        <v>0.24170158699034941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8">0.020833*D142</f>
        <v>0.15818992483737201</v>
      </c>
      <c r="E144" s="246">
        <f t="shared" si="58"/>
        <v>0.2061228675209347</v>
      </c>
      <c r="F144" s="246">
        <f t="shared" si="58"/>
        <v>0</v>
      </c>
      <c r="G144" s="246">
        <f t="shared" si="58"/>
        <v>0.2288022546449347</v>
      </c>
      <c r="H144" s="34"/>
      <c r="I144" s="246">
        <f t="shared" si="58"/>
        <v>0.33410680182022151</v>
      </c>
      <c r="J144" s="246">
        <f t="shared" si="58"/>
        <v>0.28065100838493473</v>
      </c>
      <c r="K144" s="246">
        <f t="shared" si="58"/>
        <v>0.31514587312493469</v>
      </c>
      <c r="L144" s="246">
        <f t="shared" si="58"/>
        <v>0.35720786678893474</v>
      </c>
      <c r="M144" s="39"/>
      <c r="N144" s="246">
        <f t="shared" si="44"/>
        <v>0.24170158699034941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0.48775163547874001</v>
      </c>
      <c r="E145" s="354">
        <f t="shared" ref="E145:L145" si="59">SUM(E146,E147)</f>
        <v>0.63554468368488648</v>
      </c>
      <c r="F145" s="354">
        <f t="shared" si="59"/>
        <v>0</v>
      </c>
      <c r="G145" s="354">
        <f t="shared" si="59"/>
        <v>0.70547270326488654</v>
      </c>
      <c r="H145" s="354"/>
      <c r="I145" s="354">
        <f t="shared" si="59"/>
        <v>1.0301613024970926</v>
      </c>
      <c r="J145" s="354">
        <f t="shared" si="59"/>
        <v>0.86533948656488657</v>
      </c>
      <c r="K145" s="354">
        <f t="shared" si="59"/>
        <v>0.97169851486488656</v>
      </c>
      <c r="L145" s="354">
        <f t="shared" si="59"/>
        <v>1.1013894937448867</v>
      </c>
      <c r="M145" s="354"/>
      <c r="N145" s="352">
        <f t="shared" si="44"/>
        <v>0.74524559306509341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60">D144</f>
        <v>0.15818992483737201</v>
      </c>
      <c r="E146" s="39">
        <f>E144</f>
        <v>0.2061228675209347</v>
      </c>
      <c r="F146" s="39">
        <f t="shared" si="60"/>
        <v>0</v>
      </c>
      <c r="G146" s="39">
        <f t="shared" si="60"/>
        <v>0.2288022546449347</v>
      </c>
      <c r="H146" s="39"/>
      <c r="I146" s="39">
        <f t="shared" si="60"/>
        <v>0.33410680182022151</v>
      </c>
      <c r="J146" s="39">
        <f t="shared" si="60"/>
        <v>0.28065100838493473</v>
      </c>
      <c r="K146" s="39">
        <f t="shared" si="60"/>
        <v>0.31514587312493469</v>
      </c>
      <c r="L146" s="39">
        <f t="shared" si="60"/>
        <v>0.35720786678893474</v>
      </c>
      <c r="M146" s="39"/>
      <c r="N146" s="39">
        <f t="shared" si="44"/>
        <v>0.24170158699034941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1">0.043402*D142</f>
        <v>0.32956171064136802</v>
      </c>
      <c r="E147" s="246">
        <f t="shared" si="61"/>
        <v>0.42942181616395181</v>
      </c>
      <c r="F147" s="246">
        <f t="shared" si="61"/>
        <v>0</v>
      </c>
      <c r="G147" s="246">
        <f t="shared" si="61"/>
        <v>0.47667044861995184</v>
      </c>
      <c r="H147" s="34"/>
      <c r="I147" s="246">
        <f t="shared" si="61"/>
        <v>0.69605450067687102</v>
      </c>
      <c r="J147" s="246">
        <f t="shared" si="61"/>
        <v>0.58468847817995184</v>
      </c>
      <c r="K147" s="246">
        <f t="shared" si="61"/>
        <v>0.65655264173995187</v>
      </c>
      <c r="L147" s="246">
        <f t="shared" si="61"/>
        <v>0.74418162695595191</v>
      </c>
      <c r="M147" s="39"/>
      <c r="N147" s="246">
        <f t="shared" si="44"/>
        <v>0.50354400607474403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4.0899999999999999E-2</v>
      </c>
      <c r="E148" s="509">
        <v>4.0899999999999999E-2</v>
      </c>
      <c r="F148" s="509">
        <v>0</v>
      </c>
      <c r="G148" s="509">
        <v>4.0899999999999999E-2</v>
      </c>
      <c r="H148" s="509">
        <v>0</v>
      </c>
      <c r="I148" s="509">
        <v>4.0899999999999999E-2</v>
      </c>
      <c r="J148" s="509">
        <v>4.0899999999999999E-2</v>
      </c>
      <c r="K148" s="509">
        <v>4.0899999999999999E-2</v>
      </c>
      <c r="L148" s="509">
        <v>4.0899999999999999E-2</v>
      </c>
      <c r="M148" s="367"/>
      <c r="N148" s="368">
        <f t="shared" si="44"/>
        <v>4.0899999999999992E-2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2">SUM(D140,D142,D148)</f>
        <v>8.2800794443161134</v>
      </c>
      <c r="E149" s="340">
        <f t="shared" si="62"/>
        <v>10.776623497105822</v>
      </c>
      <c r="F149" s="340">
        <f t="shared" si="62"/>
        <v>0</v>
      </c>
      <c r="G149" s="340">
        <f t="shared" si="62"/>
        <v>11.957858903809822</v>
      </c>
      <c r="H149" s="340">
        <f t="shared" si="62"/>
        <v>0</v>
      </c>
      <c r="I149" s="340">
        <f t="shared" si="62"/>
        <v>17.442551189817316</v>
      </c>
      <c r="J149" s="340">
        <f t="shared" si="62"/>
        <v>14.658354440849822</v>
      </c>
      <c r="K149" s="340">
        <f t="shared" si="62"/>
        <v>16.454988333889823</v>
      </c>
      <c r="L149" s="340">
        <f t="shared" si="62"/>
        <v>18.645749306433824</v>
      </c>
      <c r="M149" s="369"/>
      <c r="N149" s="467">
        <f t="shared" si="44"/>
        <v>12.629708985381098</v>
      </c>
      <c r="O149" t="s">
        <v>459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0.3467373439745885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147</v>
      </c>
      <c r="F155" s="1">
        <v>0</v>
      </c>
      <c r="G155" s="1">
        <v>73</v>
      </c>
      <c r="H155" s="1">
        <v>0</v>
      </c>
      <c r="I155" s="1">
        <v>0</v>
      </c>
      <c r="J155" s="1">
        <v>62</v>
      </c>
      <c r="K155" s="1">
        <v>15</v>
      </c>
      <c r="L155" s="1">
        <v>68</v>
      </c>
      <c r="N155" s="1">
        <f>SUM(C155:L155)</f>
        <v>388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5700.53</v>
      </c>
      <c r="D157" s="505">
        <v>193545.18</v>
      </c>
      <c r="E157" s="505">
        <v>958386.25</v>
      </c>
      <c r="F157" s="504">
        <v>0</v>
      </c>
      <c r="G157" s="505">
        <v>345407.57</v>
      </c>
      <c r="H157" s="504">
        <v>0</v>
      </c>
      <c r="I157" s="502">
        <v>0</v>
      </c>
      <c r="J157" s="505">
        <v>311472.21999999997</v>
      </c>
      <c r="K157" s="505">
        <v>82445.63</v>
      </c>
      <c r="L157" s="505">
        <v>280552.42</v>
      </c>
      <c r="M157" s="342"/>
      <c r="N157" s="344">
        <f>SUM(C157:L157)</f>
        <v>2177509.7999999998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1.710596</v>
      </c>
      <c r="D159" s="354">
        <f>SUM(D160:D164)</f>
        <v>2.3343560000000001</v>
      </c>
      <c r="E159" s="354">
        <f t="shared" ref="E159:G159" si="63">SUM(E160:E164)</f>
        <v>2.8060399999999999</v>
      </c>
      <c r="F159" s="354">
        <f t="shared" si="63"/>
        <v>0</v>
      </c>
      <c r="G159" s="354">
        <f t="shared" si="63"/>
        <v>4.2558639999999999</v>
      </c>
      <c r="H159" s="354"/>
      <c r="I159" s="354"/>
      <c r="J159" s="354">
        <f>SUM(J160:J164)</f>
        <v>5.9250400000000001</v>
      </c>
      <c r="K159" s="354">
        <f>SUM(K160:K164)</f>
        <v>6.5398240000000003</v>
      </c>
      <c r="L159" s="354">
        <f t="shared" ref="L159" si="64">SUM(L160:L164)</f>
        <v>8.2376079999999998</v>
      </c>
      <c r="M159" s="354"/>
      <c r="N159" s="352">
        <f>(C159*$C$157+D159*$D$157+E159*$E$157+F159*$F$157+G159*$G$157+H159*$H$157+I159*$I$157+J159*$J$157+K159*$K$157+L159*$L$157)/$N$157</f>
        <v>4.2785472575277135</v>
      </c>
    </row>
    <row r="160" spans="1:16" x14ac:dyDescent="0.3">
      <c r="A160" s="2" t="s">
        <v>3</v>
      </c>
      <c r="B160" t="s">
        <v>30</v>
      </c>
      <c r="C160" s="34">
        <v>1.2948999999999999</v>
      </c>
      <c r="D160" s="34">
        <v>1.7539</v>
      </c>
      <c r="E160" s="34">
        <v>2.0209999999999999</v>
      </c>
      <c r="F160" s="34">
        <v>0</v>
      </c>
      <c r="G160" s="34">
        <v>3.0366</v>
      </c>
      <c r="H160" s="34">
        <v>0</v>
      </c>
      <c r="I160" s="34"/>
      <c r="J160" s="34">
        <v>4.2285000000000004</v>
      </c>
      <c r="K160" s="34">
        <v>4.6406000000000001</v>
      </c>
      <c r="L160" s="34">
        <v>5.3601999999999999</v>
      </c>
      <c r="M160" s="34"/>
      <c r="N160" s="89">
        <f t="shared" ref="N160:N197" si="65">(C160*$C$157+D160*$D$157+E160*$E$157+F160*$F$157+G160*$G$157+H160*$H$157+I160*$I$157+J160*$J$157+K160*$K$157+L160*$L$157)/$N$157</f>
        <v>3.0016297976445387</v>
      </c>
    </row>
    <row r="161" spans="1:14" x14ac:dyDescent="0.3">
      <c r="A161" s="2" t="s">
        <v>4</v>
      </c>
      <c r="B161" t="s">
        <v>31</v>
      </c>
      <c r="C161" s="39">
        <f>C160*0.04</f>
        <v>5.1796000000000002E-2</v>
      </c>
      <c r="D161" s="39">
        <f t="shared" ref="D161:L161" si="66">D160*0.04</f>
        <v>7.0155999999999996E-2</v>
      </c>
      <c r="E161" s="39">
        <f t="shared" si="66"/>
        <v>8.0839999999999995E-2</v>
      </c>
      <c r="F161" s="39">
        <f t="shared" si="66"/>
        <v>0</v>
      </c>
      <c r="G161" s="39">
        <f t="shared" si="66"/>
        <v>0.121464</v>
      </c>
      <c r="H161" s="39"/>
      <c r="I161" s="39"/>
      <c r="J161" s="39">
        <f t="shared" si="66"/>
        <v>0.16914000000000001</v>
      </c>
      <c r="K161" s="39">
        <f t="shared" si="66"/>
        <v>0.18562400000000001</v>
      </c>
      <c r="L161" s="39">
        <f t="shared" si="66"/>
        <v>0.21440799999999999</v>
      </c>
      <c r="M161" s="34"/>
      <c r="N161" s="89">
        <f t="shared" si="65"/>
        <v>0.12006519190578156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3.9899999999999998E-2</v>
      </c>
      <c r="E162" s="34">
        <v>5.9799999999999999E-2</v>
      </c>
      <c r="F162" s="34">
        <v>0</v>
      </c>
      <c r="G162" s="34">
        <v>4.1599999999999998E-2</v>
      </c>
      <c r="H162" s="34">
        <v>0</v>
      </c>
      <c r="I162" s="34">
        <v>0</v>
      </c>
      <c r="J162" s="34">
        <v>9.7600000000000006E-2</v>
      </c>
      <c r="K162" s="34">
        <v>0.23200000000000001</v>
      </c>
      <c r="L162" s="34">
        <v>8.6699999999999999E-2</v>
      </c>
      <c r="M162" s="34"/>
      <c r="N162" s="89">
        <f t="shared" si="65"/>
        <v>7.0380337663692727E-2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5"/>
        <v>0.31528637290725398</v>
      </c>
    </row>
    <row r="164" spans="1:14" x14ac:dyDescent="0.3">
      <c r="A164" s="2" t="s">
        <v>6</v>
      </c>
      <c r="B164" t="s">
        <v>33</v>
      </c>
      <c r="C164" s="34">
        <v>0.22140000000000001</v>
      </c>
      <c r="D164" s="34">
        <v>0.26069999999999999</v>
      </c>
      <c r="E164" s="34">
        <v>0.37159999999999999</v>
      </c>
      <c r="F164" s="34">
        <v>0</v>
      </c>
      <c r="G164" s="34">
        <v>0.73819999999999997</v>
      </c>
      <c r="H164" s="34">
        <v>0</v>
      </c>
      <c r="I164" s="34">
        <v>0</v>
      </c>
      <c r="J164" s="34">
        <v>1.0521</v>
      </c>
      <c r="K164" s="34">
        <v>1.1039000000000001</v>
      </c>
      <c r="L164" s="34">
        <v>2.1305000000000001</v>
      </c>
      <c r="M164" s="34"/>
      <c r="N164" s="89">
        <f t="shared" si="65"/>
        <v>0.77118555740644656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5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7">SUM(C167:C169,C173:C174)</f>
        <v>4.0063719340999997</v>
      </c>
      <c r="D166" s="354">
        <f t="shared" si="67"/>
        <v>4.0063719340999997</v>
      </c>
      <c r="E166" s="354">
        <f t="shared" si="67"/>
        <v>5.4416128554000007</v>
      </c>
      <c r="F166" s="354">
        <f t="shared" si="67"/>
        <v>0</v>
      </c>
      <c r="G166" s="354">
        <f t="shared" si="67"/>
        <v>5.4416128554000007</v>
      </c>
      <c r="H166" s="354"/>
      <c r="I166" s="354"/>
      <c r="J166" s="354">
        <f>SUM(J167:J169,J173:J174)</f>
        <v>5.4416128554000007</v>
      </c>
      <c r="K166" s="354">
        <f>SUM(K167:K169,K173:K174)</f>
        <v>5.4416128554000007</v>
      </c>
      <c r="L166" s="354">
        <f>SUM(L167:L169,L173:L174)</f>
        <v>5.4416128554000007</v>
      </c>
      <c r="M166" s="351"/>
      <c r="N166" s="352">
        <f t="shared" si="65"/>
        <v>5.3102859624576721</v>
      </c>
    </row>
    <row r="167" spans="1:14" x14ac:dyDescent="0.3">
      <c r="A167" s="2" t="s">
        <v>115</v>
      </c>
      <c r="B167" t="s">
        <v>114</v>
      </c>
      <c r="C167" s="34">
        <v>2.2136999999999998</v>
      </c>
      <c r="D167" s="34">
        <v>2.2136999999999998</v>
      </c>
      <c r="E167" s="34">
        <v>2.9378000000000002</v>
      </c>
      <c r="F167" s="34">
        <v>0</v>
      </c>
      <c r="G167" s="34">
        <v>2.9378000000000002</v>
      </c>
      <c r="H167" s="34">
        <v>0</v>
      </c>
      <c r="I167" s="34">
        <v>0</v>
      </c>
      <c r="J167" s="34">
        <v>2.9378000000000002</v>
      </c>
      <c r="K167" s="34">
        <v>2.9378000000000002</v>
      </c>
      <c r="L167" s="34">
        <v>2.9378000000000002</v>
      </c>
      <c r="M167" s="39"/>
      <c r="N167" s="89">
        <f t="shared" si="65"/>
        <v>2.8715436650751243</v>
      </c>
    </row>
    <row r="168" spans="1:14" x14ac:dyDescent="0.3">
      <c r="A168" s="2" t="s">
        <v>116</v>
      </c>
      <c r="B168" t="s">
        <v>117</v>
      </c>
      <c r="C168" s="39">
        <f>C167*0.423893</f>
        <v>0.93837193409999997</v>
      </c>
      <c r="D168" s="39">
        <f>D167*0.423893</f>
        <v>0.93837193409999997</v>
      </c>
      <c r="E168" s="39">
        <f t="shared" ref="E168:G168" si="68">E167*0.423893</f>
        <v>1.2453128554000001</v>
      </c>
      <c r="F168" s="39">
        <f t="shared" si="68"/>
        <v>0</v>
      </c>
      <c r="G168" s="39">
        <f t="shared" si="68"/>
        <v>1.2453128554000001</v>
      </c>
      <c r="H168" s="39"/>
      <c r="I168" s="39"/>
      <c r="J168" s="39">
        <f t="shared" ref="J168:L168" si="69">J167*0.423893</f>
        <v>1.2453128554000001</v>
      </c>
      <c r="K168" s="39">
        <f t="shared" si="69"/>
        <v>1.2453128554000001</v>
      </c>
      <c r="L168" s="39">
        <f t="shared" si="69"/>
        <v>1.2453128554000001</v>
      </c>
      <c r="M168" s="39"/>
      <c r="N168" s="89">
        <f t="shared" si="65"/>
        <v>1.2172272588196897</v>
      </c>
    </row>
    <row r="169" spans="1:14" x14ac:dyDescent="0.3">
      <c r="A169" s="280" t="s">
        <v>8</v>
      </c>
      <c r="B169" s="1" t="s">
        <v>35</v>
      </c>
      <c r="C169" s="43">
        <f t="shared" ref="C169:E169" si="70">SUM(C170:C172)</f>
        <v>0.58989999999999998</v>
      </c>
      <c r="D169" s="43">
        <f t="shared" si="70"/>
        <v>0.58989999999999998</v>
      </c>
      <c r="E169" s="43">
        <f t="shared" si="70"/>
        <v>0.8993000000000001</v>
      </c>
      <c r="F169" s="43">
        <f t="shared" ref="F169:G169" si="71">SUM(F170:F172)</f>
        <v>0</v>
      </c>
      <c r="G169" s="43">
        <f t="shared" si="71"/>
        <v>0.8993000000000001</v>
      </c>
      <c r="H169" s="43"/>
      <c r="I169" s="43"/>
      <c r="J169" s="43">
        <f t="shared" ref="J169:L169" si="72">SUM(J170:J172)</f>
        <v>0.8993000000000001</v>
      </c>
      <c r="K169" s="43">
        <f t="shared" si="72"/>
        <v>0.8993000000000001</v>
      </c>
      <c r="L169" s="43">
        <f t="shared" si="72"/>
        <v>0.8993000000000001</v>
      </c>
      <c r="M169" s="43"/>
      <c r="N169" s="75">
        <f t="shared" si="65"/>
        <v>0.87098939369457729</v>
      </c>
    </row>
    <row r="170" spans="1:14" x14ac:dyDescent="0.3">
      <c r="A170" s="2" t="s">
        <v>9</v>
      </c>
      <c r="B170" t="s">
        <v>108</v>
      </c>
      <c r="C170" s="34">
        <v>0.52690000000000003</v>
      </c>
      <c r="D170" s="34">
        <v>0.52690000000000003</v>
      </c>
      <c r="E170" s="34">
        <v>0.80330000000000001</v>
      </c>
      <c r="F170" s="34">
        <v>0</v>
      </c>
      <c r="G170" s="34">
        <v>0.80330000000000001</v>
      </c>
      <c r="H170" s="34">
        <v>0</v>
      </c>
      <c r="I170" s="34">
        <v>0</v>
      </c>
      <c r="J170" s="34">
        <v>0.80330000000000001</v>
      </c>
      <c r="K170" s="34">
        <v>0.80330000000000001</v>
      </c>
      <c r="L170" s="34">
        <v>0.80330000000000001</v>
      </c>
      <c r="M170" s="39"/>
      <c r="N170" s="89">
        <f t="shared" si="65"/>
        <v>0.77800894769612527</v>
      </c>
    </row>
    <row r="171" spans="1:14" x14ac:dyDescent="0.3">
      <c r="A171" s="2" t="s">
        <v>10</v>
      </c>
      <c r="B171" t="s">
        <v>109</v>
      </c>
      <c r="C171" s="34">
        <v>5.5899999999999998E-2</v>
      </c>
      <c r="D171" s="34">
        <v>5.5899999999999998E-2</v>
      </c>
      <c r="E171" s="34">
        <v>8.5199999999999998E-2</v>
      </c>
      <c r="F171" s="34">
        <v>0</v>
      </c>
      <c r="G171" s="34">
        <v>8.5199999999999998E-2</v>
      </c>
      <c r="H171" s="34">
        <v>0</v>
      </c>
      <c r="I171" s="34">
        <v>0</v>
      </c>
      <c r="J171" s="34">
        <v>8.5199999999999998E-2</v>
      </c>
      <c r="K171" s="34">
        <v>8.5199999999999998E-2</v>
      </c>
      <c r="L171" s="34">
        <v>8.5199999999999998E-2</v>
      </c>
      <c r="M171" s="39"/>
      <c r="N171" s="89">
        <f t="shared" si="65"/>
        <v>8.2519002053171017E-2</v>
      </c>
    </row>
    <row r="172" spans="1:14" x14ac:dyDescent="0.3">
      <c r="A172" s="2" t="s">
        <v>11</v>
      </c>
      <c r="B172" t="s">
        <v>110</v>
      </c>
      <c r="C172" s="34">
        <v>7.1000000000000004E-3</v>
      </c>
      <c r="D172" s="34">
        <v>7.1000000000000004E-3</v>
      </c>
      <c r="E172" s="34">
        <v>1.0800000000000001E-2</v>
      </c>
      <c r="F172" s="34">
        <v>0</v>
      </c>
      <c r="G172" s="34">
        <v>1.0800000000000001E-2</v>
      </c>
      <c r="H172" s="34">
        <v>0</v>
      </c>
      <c r="I172" s="34">
        <v>0</v>
      </c>
      <c r="J172" s="34">
        <v>1.0800000000000001E-2</v>
      </c>
      <c r="K172" s="34">
        <v>1.0800000000000001E-2</v>
      </c>
      <c r="L172" s="34">
        <v>1.0800000000000001E-2</v>
      </c>
      <c r="M172" s="39"/>
      <c r="N172" s="89">
        <f t="shared" si="65"/>
        <v>1.0461443945280981E-2</v>
      </c>
    </row>
    <row r="173" spans="1:14" x14ac:dyDescent="0.3">
      <c r="A173" s="595" t="s">
        <v>14</v>
      </c>
      <c r="B173" t="s">
        <v>118</v>
      </c>
      <c r="C173" s="34">
        <v>0.1981</v>
      </c>
      <c r="D173" s="34">
        <v>0.1981</v>
      </c>
      <c r="E173" s="34">
        <v>0.2712</v>
      </c>
      <c r="F173" s="34">
        <v>0</v>
      </c>
      <c r="G173" s="34">
        <v>0.2712</v>
      </c>
      <c r="H173" s="34">
        <v>0</v>
      </c>
      <c r="I173" s="34">
        <v>0</v>
      </c>
      <c r="J173" s="34">
        <v>0.2712</v>
      </c>
      <c r="K173" s="34">
        <v>0.2712</v>
      </c>
      <c r="L173" s="34">
        <v>0.2712</v>
      </c>
      <c r="M173" s="39"/>
      <c r="N173" s="89">
        <f t="shared" si="65"/>
        <v>0.26451123037838914</v>
      </c>
    </row>
    <row r="174" spans="1:14" x14ac:dyDescent="0.3">
      <c r="A174" s="595"/>
      <c r="B174" t="s">
        <v>117</v>
      </c>
      <c r="C174" s="34">
        <v>6.6299999999999998E-2</v>
      </c>
      <c r="D174" s="34">
        <v>6.6299999999999998E-2</v>
      </c>
      <c r="E174" s="34">
        <v>8.7999999999999995E-2</v>
      </c>
      <c r="F174" s="34">
        <v>0</v>
      </c>
      <c r="G174" s="34">
        <v>8.7999999999999995E-2</v>
      </c>
      <c r="H174" s="34">
        <v>0</v>
      </c>
      <c r="I174" s="34">
        <v>0</v>
      </c>
      <c r="J174" s="34">
        <v>8.7999999999999995E-2</v>
      </c>
      <c r="K174" s="34">
        <v>8.7999999999999995E-2</v>
      </c>
      <c r="L174" s="34">
        <v>8.7999999999999995E-2</v>
      </c>
      <c r="M174" s="39"/>
      <c r="N174" s="89">
        <f t="shared" si="65"/>
        <v>8.6014414489891153E-2</v>
      </c>
    </row>
    <row r="175" spans="1:14" x14ac:dyDescent="0.3">
      <c r="A175" s="349">
        <v>6</v>
      </c>
      <c r="B175" s="350" t="s">
        <v>42</v>
      </c>
      <c r="C175" s="354">
        <f>SUM(C176:C177)</f>
        <v>0.44020000000000004</v>
      </c>
      <c r="D175" s="354">
        <f>SUM(D176:D177)</f>
        <v>0.44020000000000004</v>
      </c>
      <c r="E175" s="354">
        <f t="shared" ref="E175:G175" si="73">SUM(E176:E177)</f>
        <v>0.52170000000000005</v>
      </c>
      <c r="F175" s="354">
        <f t="shared" si="73"/>
        <v>0</v>
      </c>
      <c r="G175" s="354">
        <f t="shared" si="73"/>
        <v>0.52170000000000005</v>
      </c>
      <c r="H175" s="354"/>
      <c r="I175" s="354"/>
      <c r="J175" s="354">
        <f t="shared" ref="J175:L175" si="74">SUM(J176:J177)</f>
        <v>0.52170000000000005</v>
      </c>
      <c r="K175" s="354">
        <f t="shared" si="74"/>
        <v>0.52170000000000005</v>
      </c>
      <c r="L175" s="354">
        <f t="shared" si="74"/>
        <v>0.52170000000000005</v>
      </c>
      <c r="M175" s="354"/>
      <c r="N175" s="352">
        <f t="shared" si="65"/>
        <v>0.51424261663254067</v>
      </c>
    </row>
    <row r="176" spans="1:14" x14ac:dyDescent="0.3">
      <c r="A176" s="2" t="s">
        <v>15</v>
      </c>
      <c r="B176" t="s">
        <v>43</v>
      </c>
      <c r="C176" s="34">
        <v>0.22750000000000001</v>
      </c>
      <c r="D176" s="34">
        <v>0.22750000000000001</v>
      </c>
      <c r="E176" s="34">
        <v>0.309</v>
      </c>
      <c r="F176" s="34">
        <v>0</v>
      </c>
      <c r="G176" s="34">
        <v>0.309</v>
      </c>
      <c r="H176" s="34">
        <v>0</v>
      </c>
      <c r="I176" s="34">
        <v>0</v>
      </c>
      <c r="J176" s="34">
        <v>0.309</v>
      </c>
      <c r="K176" s="34">
        <v>0.309</v>
      </c>
      <c r="L176" s="34">
        <v>0.309</v>
      </c>
      <c r="M176" s="39"/>
      <c r="N176" s="89">
        <f t="shared" si="65"/>
        <v>0.30154261663254051</v>
      </c>
    </row>
    <row r="177" spans="1:16" x14ac:dyDescent="0.3">
      <c r="A177" s="2" t="s">
        <v>16</v>
      </c>
      <c r="B177" t="s">
        <v>44</v>
      </c>
      <c r="C177" s="34">
        <v>0.2127</v>
      </c>
      <c r="D177" s="34">
        <v>0.2127</v>
      </c>
      <c r="E177" s="34">
        <v>0.2127</v>
      </c>
      <c r="F177" s="34">
        <v>0</v>
      </c>
      <c r="G177" s="34">
        <v>0.2127</v>
      </c>
      <c r="H177" s="34">
        <v>0</v>
      </c>
      <c r="I177" s="34">
        <v>0</v>
      </c>
      <c r="J177" s="34">
        <v>0.2127</v>
      </c>
      <c r="K177" s="34">
        <v>0.2127</v>
      </c>
      <c r="L177" s="34">
        <v>0.2127</v>
      </c>
      <c r="M177" s="39"/>
      <c r="N177" s="89">
        <f t="shared" si="65"/>
        <v>0.21270000000000006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5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5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0.24110000000000001</v>
      </c>
      <c r="D180" s="354">
        <f>SUM(D181:D182)</f>
        <v>0.30879999999999996</v>
      </c>
      <c r="E180" s="354">
        <f t="shared" ref="E180:L180" si="75">SUM(E181:E182)</f>
        <v>0.44519999999999998</v>
      </c>
      <c r="F180" s="354">
        <f t="shared" si="75"/>
        <v>0</v>
      </c>
      <c r="G180" s="354">
        <f t="shared" si="75"/>
        <v>0.94099999999999995</v>
      </c>
      <c r="H180" s="354"/>
      <c r="I180" s="354"/>
      <c r="J180" s="354">
        <f t="shared" si="75"/>
        <v>1.1433</v>
      </c>
      <c r="K180" s="354">
        <f t="shared" si="75"/>
        <v>1.1998000000000002</v>
      </c>
      <c r="L180" s="354">
        <f t="shared" si="75"/>
        <v>2.4441999999999999</v>
      </c>
      <c r="M180" s="354"/>
      <c r="N180" s="352">
        <f t="shared" si="65"/>
        <v>0.89716882661148067</v>
      </c>
    </row>
    <row r="181" spans="1:16" x14ac:dyDescent="0.3">
      <c r="A181" s="2" t="s">
        <v>17</v>
      </c>
      <c r="B181" t="s">
        <v>46</v>
      </c>
      <c r="C181" s="34">
        <v>0.22770000000000001</v>
      </c>
      <c r="D181" s="34">
        <v>0.29189999999999999</v>
      </c>
      <c r="E181" s="34">
        <v>0.42080000000000001</v>
      </c>
      <c r="F181" s="34">
        <v>0</v>
      </c>
      <c r="G181" s="34">
        <v>0.88929999999999998</v>
      </c>
      <c r="H181" s="34">
        <v>0</v>
      </c>
      <c r="I181" s="34">
        <v>0</v>
      </c>
      <c r="J181" s="34">
        <v>1.0808</v>
      </c>
      <c r="K181" s="34">
        <v>1.1341000000000001</v>
      </c>
      <c r="L181" s="34">
        <v>2.3104</v>
      </c>
      <c r="M181" s="39"/>
      <c r="N181" s="89">
        <f t="shared" si="65"/>
        <v>0.8480250285215708</v>
      </c>
    </row>
    <row r="182" spans="1:16" x14ac:dyDescent="0.3">
      <c r="A182" s="2" t="s">
        <v>18</v>
      </c>
      <c r="B182" t="s">
        <v>48</v>
      </c>
      <c r="C182" s="34">
        <v>1.34E-2</v>
      </c>
      <c r="D182" s="34">
        <v>1.6899999999999998E-2</v>
      </c>
      <c r="E182" s="34">
        <v>2.4400000000000002E-2</v>
      </c>
      <c r="F182" s="34">
        <v>0</v>
      </c>
      <c r="G182" s="34">
        <v>5.1700000000000003E-2</v>
      </c>
      <c r="H182" s="34">
        <v>0</v>
      </c>
      <c r="I182" s="34">
        <v>0</v>
      </c>
      <c r="J182" s="34">
        <v>6.25E-2</v>
      </c>
      <c r="K182" s="34">
        <v>6.5699999999999995E-2</v>
      </c>
      <c r="L182" s="34">
        <v>0.1338</v>
      </c>
      <c r="M182" s="39"/>
      <c r="N182" s="89">
        <f t="shared" si="65"/>
        <v>4.9143798089909867E-2</v>
      </c>
    </row>
    <row r="183" spans="1:16" x14ac:dyDescent="0.3">
      <c r="A183" s="349">
        <v>8</v>
      </c>
      <c r="B183" s="350" t="s">
        <v>49</v>
      </c>
      <c r="C183" s="354">
        <f>SUM(C184:C187)</f>
        <v>0.55380000000000007</v>
      </c>
      <c r="D183" s="354">
        <f>SUM(D184:D187)</f>
        <v>0.49779999999999996</v>
      </c>
      <c r="E183" s="354">
        <f t="shared" ref="E183:L183" si="76">SUM(E184:E187)</f>
        <v>0.72760000000000002</v>
      </c>
      <c r="F183" s="354">
        <f t="shared" si="76"/>
        <v>0</v>
      </c>
      <c r="G183" s="354">
        <f t="shared" si="76"/>
        <v>1.4713999999999998</v>
      </c>
      <c r="H183" s="354"/>
      <c r="I183" s="354"/>
      <c r="J183" s="354">
        <f t="shared" si="76"/>
        <v>1.9482999999999999</v>
      </c>
      <c r="K183" s="354">
        <f t="shared" si="76"/>
        <v>1.9080999999999999</v>
      </c>
      <c r="L183" s="354">
        <f t="shared" si="76"/>
        <v>4.5314999999999994</v>
      </c>
      <c r="M183" s="354"/>
      <c r="N183" s="352">
        <f t="shared" si="65"/>
        <v>1.5341090093716228</v>
      </c>
    </row>
    <row r="184" spans="1:16" x14ac:dyDescent="0.3">
      <c r="A184" s="2" t="s">
        <v>19</v>
      </c>
      <c r="B184" t="s">
        <v>46</v>
      </c>
      <c r="C184" s="34">
        <v>0.28000000000000003</v>
      </c>
      <c r="D184" s="34">
        <v>0.25169999999999998</v>
      </c>
      <c r="E184" s="34">
        <v>0.3679</v>
      </c>
      <c r="F184" s="34">
        <v>0</v>
      </c>
      <c r="G184" s="34">
        <v>0.74399999999999999</v>
      </c>
      <c r="H184" s="34">
        <v>0</v>
      </c>
      <c r="I184" s="34">
        <v>0</v>
      </c>
      <c r="J184" s="34">
        <v>0.98499999999999999</v>
      </c>
      <c r="K184" s="34">
        <v>0.96489999999999998</v>
      </c>
      <c r="L184" s="34">
        <v>2.2911000000000001</v>
      </c>
      <c r="M184" s="39"/>
      <c r="N184" s="89">
        <f t="shared" si="65"/>
        <v>0.77566152777360642</v>
      </c>
    </row>
    <row r="185" spans="1:16" x14ac:dyDescent="0.3">
      <c r="A185" s="2" t="s">
        <v>19</v>
      </c>
      <c r="B185" t="s">
        <v>47</v>
      </c>
      <c r="C185" s="34">
        <v>0.14369999999999999</v>
      </c>
      <c r="D185" s="34">
        <v>0.12909999999999999</v>
      </c>
      <c r="E185" s="34">
        <v>0.18870000000000001</v>
      </c>
      <c r="F185" s="34">
        <v>0</v>
      </c>
      <c r="G185" s="34">
        <v>0.38169999999999998</v>
      </c>
      <c r="H185" s="34">
        <v>0</v>
      </c>
      <c r="I185" s="34">
        <v>0</v>
      </c>
      <c r="J185" s="34">
        <v>0.50539999999999996</v>
      </c>
      <c r="K185" s="34">
        <v>0.495</v>
      </c>
      <c r="L185" s="34">
        <v>1.1755</v>
      </c>
      <c r="M185" s="39"/>
      <c r="N185" s="89">
        <f t="shared" si="65"/>
        <v>0.39793778208989</v>
      </c>
    </row>
    <row r="186" spans="1:16" x14ac:dyDescent="0.3">
      <c r="A186" s="2" t="s">
        <v>20</v>
      </c>
      <c r="B186" t="s">
        <v>50</v>
      </c>
      <c r="C186" s="34">
        <v>8.5999999999999993E-2</v>
      </c>
      <c r="D186" s="34">
        <v>7.7299999999999994E-2</v>
      </c>
      <c r="E186" s="34">
        <v>0.113</v>
      </c>
      <c r="F186" s="34">
        <v>0</v>
      </c>
      <c r="G186" s="34">
        <v>0.22850000000000001</v>
      </c>
      <c r="H186" s="34">
        <v>0</v>
      </c>
      <c r="I186" s="34">
        <v>0</v>
      </c>
      <c r="J186" s="34">
        <v>0.30259999999999998</v>
      </c>
      <c r="K186" s="34">
        <v>0.29620000000000002</v>
      </c>
      <c r="L186" s="34">
        <v>0.70379999999999998</v>
      </c>
      <c r="M186" s="39"/>
      <c r="N186" s="89">
        <f t="shared" si="65"/>
        <v>0.23825346116146068</v>
      </c>
    </row>
    <row r="187" spans="1:16" x14ac:dyDescent="0.3">
      <c r="A187" s="2" t="s">
        <v>20</v>
      </c>
      <c r="B187" t="s">
        <v>47</v>
      </c>
      <c r="C187" s="34">
        <v>4.41E-2</v>
      </c>
      <c r="D187" s="34">
        <v>3.9699999999999999E-2</v>
      </c>
      <c r="E187" s="34">
        <v>5.8000000000000003E-2</v>
      </c>
      <c r="F187" s="34">
        <v>0</v>
      </c>
      <c r="G187" s="34">
        <v>0.1172</v>
      </c>
      <c r="H187" s="34">
        <v>0</v>
      </c>
      <c r="I187" s="34">
        <v>0</v>
      </c>
      <c r="J187" s="34">
        <v>0.15529999999999999</v>
      </c>
      <c r="K187" s="34">
        <v>0.152</v>
      </c>
      <c r="L187" s="34">
        <v>0.36109999999999998</v>
      </c>
      <c r="M187" s="39"/>
      <c r="N187" s="89">
        <f t="shared" si="65"/>
        <v>0.12225623834666556</v>
      </c>
    </row>
    <row r="188" spans="1:16" x14ac:dyDescent="0.3">
      <c r="A188" s="349">
        <v>9</v>
      </c>
      <c r="B188" s="350" t="s">
        <v>51</v>
      </c>
      <c r="C188" s="354">
        <f t="shared" ref="C188:G188" si="77">SUM(C191,C193)</f>
        <v>0.53598521981801883</v>
      </c>
      <c r="D188" s="354">
        <f t="shared" si="77"/>
        <v>0.61207514309801869</v>
      </c>
      <c r="E188" s="354">
        <f t="shared" si="77"/>
        <v>0.80726578910316715</v>
      </c>
      <c r="F188" s="354">
        <f t="shared" si="77"/>
        <v>0</v>
      </c>
      <c r="G188" s="354">
        <f t="shared" si="77"/>
        <v>0.9526660563351671</v>
      </c>
      <c r="H188" s="354"/>
      <c r="I188" s="354"/>
      <c r="J188" s="354">
        <f>SUM(J191,J193)</f>
        <v>1.1515615055031674</v>
      </c>
      <c r="K188" s="354">
        <f>SUM(K191,K193)</f>
        <v>1.3279996832151675</v>
      </c>
      <c r="L188" s="354">
        <f>SUM(L191,L193)</f>
        <v>1.4650173497271677</v>
      </c>
      <c r="M188" s="354"/>
      <c r="N188" s="352">
        <f t="shared" si="65"/>
        <v>0.96598024284330719</v>
      </c>
      <c r="O188" s="39"/>
    </row>
    <row r="189" spans="1:16" x14ac:dyDescent="0.3">
      <c r="A189" s="345"/>
      <c r="B189" s="286" t="s">
        <v>238</v>
      </c>
      <c r="C189" s="507">
        <v>-0.65139999999999998</v>
      </c>
      <c r="D189" s="507">
        <v>-0.39240000000000003</v>
      </c>
      <c r="E189" s="507">
        <v>-0.45250000000000001</v>
      </c>
      <c r="F189" s="507">
        <v>0</v>
      </c>
      <c r="G189" s="507">
        <v>-1.4327000000000001</v>
      </c>
      <c r="H189" s="507">
        <v>0</v>
      </c>
      <c r="I189" s="507">
        <v>0</v>
      </c>
      <c r="J189" s="507">
        <v>-1.4430000000000001</v>
      </c>
      <c r="K189" s="507">
        <v>0</v>
      </c>
      <c r="L189" s="507">
        <v>-3.9548999999999999</v>
      </c>
      <c r="M189" s="268"/>
      <c r="N189" s="357">
        <f t="shared" si="65"/>
        <v>-1.1789645386927767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8">SUM(C183,C180,C175,C166,C159)+C189</f>
        <v>6.3006679340999998</v>
      </c>
      <c r="D190" s="360">
        <f t="shared" si="78"/>
        <v>7.1951279340999985</v>
      </c>
      <c r="E190" s="360">
        <f t="shared" si="78"/>
        <v>9.4896528553999993</v>
      </c>
      <c r="F190" s="360">
        <f t="shared" si="78"/>
        <v>0</v>
      </c>
      <c r="G190" s="360">
        <f t="shared" si="78"/>
        <v>11.198876855399998</v>
      </c>
      <c r="H190" s="360">
        <f t="shared" si="78"/>
        <v>0</v>
      </c>
      <c r="I190" s="360">
        <f t="shared" si="78"/>
        <v>0</v>
      </c>
      <c r="J190" s="360">
        <f t="shared" si="78"/>
        <v>13.536952855400001</v>
      </c>
      <c r="K190" s="360">
        <f t="shared" si="78"/>
        <v>15.611036855400002</v>
      </c>
      <c r="L190" s="360">
        <f t="shared" si="78"/>
        <v>17.221720855400005</v>
      </c>
      <c r="M190" s="361"/>
      <c r="N190" s="362">
        <f t="shared" si="65"/>
        <v>11.355389133908254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9">SUM(C192:C192)</f>
        <v>0.13126181507110529</v>
      </c>
      <c r="D191" s="354">
        <f t="shared" si="79"/>
        <v>0.14989610025110528</v>
      </c>
      <c r="E191" s="354">
        <f t="shared" si="79"/>
        <v>0.19769793793654819</v>
      </c>
      <c r="F191" s="354">
        <f t="shared" si="79"/>
        <v>0</v>
      </c>
      <c r="G191" s="354">
        <f t="shared" si="79"/>
        <v>0.23330620152854817</v>
      </c>
      <c r="H191" s="354"/>
      <c r="I191" s="354"/>
      <c r="J191" s="354">
        <f>SUM(J192:J192)</f>
        <v>0.28201533883654822</v>
      </c>
      <c r="K191" s="354">
        <f>SUM(K192:K192)</f>
        <v>0.32522473080854825</v>
      </c>
      <c r="L191" s="354">
        <f>SUM(L192:L192)</f>
        <v>0.35878011058054832</v>
      </c>
      <c r="M191" s="354"/>
      <c r="N191" s="352">
        <f t="shared" si="65"/>
        <v>0.23656682182671063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80">0.020833*C190</f>
        <v>0.13126181507110529</v>
      </c>
      <c r="D192" s="246">
        <f t="shared" si="80"/>
        <v>0.14989610025110528</v>
      </c>
      <c r="E192" s="246">
        <f t="shared" si="80"/>
        <v>0.19769793793654819</v>
      </c>
      <c r="F192" s="246">
        <f t="shared" si="80"/>
        <v>0</v>
      </c>
      <c r="G192" s="246">
        <f t="shared" si="80"/>
        <v>0.23330620152854817</v>
      </c>
      <c r="H192" s="34"/>
      <c r="I192" s="39"/>
      <c r="J192" s="246">
        <f>0.020833*J190</f>
        <v>0.28201533883654822</v>
      </c>
      <c r="K192" s="246">
        <f t="shared" ref="K192:L192" si="81">0.020833*K190</f>
        <v>0.32522473080854825</v>
      </c>
      <c r="L192" s="246">
        <f t="shared" si="81"/>
        <v>0.35878011058054832</v>
      </c>
      <c r="M192" s="39"/>
      <c r="N192" s="246">
        <f t="shared" si="65"/>
        <v>0.23656682182671063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0.40472340474691348</v>
      </c>
      <c r="D193" s="354">
        <f>SUM(D194,D195)</f>
        <v>0.46217904284691341</v>
      </c>
      <c r="E193" s="354">
        <f t="shared" ref="E193:L193" si="82">SUM(E194,E195)</f>
        <v>0.60956785116661893</v>
      </c>
      <c r="F193" s="354">
        <f t="shared" si="82"/>
        <v>0</v>
      </c>
      <c r="G193" s="354">
        <f t="shared" si="82"/>
        <v>0.7193598548066189</v>
      </c>
      <c r="H193" s="354"/>
      <c r="I193" s="354"/>
      <c r="J193" s="354">
        <f t="shared" si="82"/>
        <v>0.8695461666666191</v>
      </c>
      <c r="K193" s="354">
        <f t="shared" si="82"/>
        <v>1.0027749524066192</v>
      </c>
      <c r="L193" s="354">
        <f t="shared" si="82"/>
        <v>1.1062372391466193</v>
      </c>
      <c r="M193" s="354"/>
      <c r="N193" s="352">
        <f t="shared" si="65"/>
        <v>0.72941342101659667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0.13126181507110529</v>
      </c>
      <c r="D194" s="39">
        <f t="shared" ref="D194:L194" si="83">D192</f>
        <v>0.14989610025110528</v>
      </c>
      <c r="E194" s="39">
        <f t="shared" si="83"/>
        <v>0.19769793793654819</v>
      </c>
      <c r="F194" s="39">
        <f t="shared" si="83"/>
        <v>0</v>
      </c>
      <c r="G194" s="39">
        <f>G192</f>
        <v>0.23330620152854817</v>
      </c>
      <c r="H194" s="39"/>
      <c r="I194" s="39"/>
      <c r="J194" s="39">
        <f t="shared" si="83"/>
        <v>0.28201533883654822</v>
      </c>
      <c r="K194" s="39">
        <f t="shared" si="83"/>
        <v>0.32522473080854825</v>
      </c>
      <c r="L194" s="39">
        <f t="shared" si="83"/>
        <v>0.35878011058054832</v>
      </c>
      <c r="M194" s="39"/>
      <c r="N194" s="246">
        <f t="shared" si="65"/>
        <v>0.23656682182671063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0.27346158967580819</v>
      </c>
      <c r="D195" s="246">
        <f t="shared" ref="D195:G195" si="84">0.043402*D190</f>
        <v>0.31228294259580813</v>
      </c>
      <c r="E195" s="246">
        <f t="shared" si="84"/>
        <v>0.41186991323007077</v>
      </c>
      <c r="F195" s="246">
        <f t="shared" si="84"/>
        <v>0</v>
      </c>
      <c r="G195" s="246">
        <f t="shared" si="84"/>
        <v>0.48605365327807076</v>
      </c>
      <c r="H195" s="34"/>
      <c r="I195" s="34"/>
      <c r="J195" s="246">
        <f t="shared" ref="J195:L195" si="85">0.043402*J190</f>
        <v>0.58753082783007093</v>
      </c>
      <c r="K195" s="246">
        <f t="shared" si="85"/>
        <v>0.67755022159807088</v>
      </c>
      <c r="L195" s="246">
        <f t="shared" si="85"/>
        <v>0.74745712856607105</v>
      </c>
      <c r="M195" s="39"/>
      <c r="N195" s="246">
        <f t="shared" si="65"/>
        <v>0.49284659918988599</v>
      </c>
      <c r="O195" s="246"/>
    </row>
    <row r="196" spans="1:16" ht="28.8" x14ac:dyDescent="0.3">
      <c r="A196" s="370">
        <v>10</v>
      </c>
      <c r="B196" s="371" t="s">
        <v>134</v>
      </c>
      <c r="C196" s="510">
        <v>4.1099999999999998E-2</v>
      </c>
      <c r="D196" s="510">
        <v>4.1099999999999998E-2</v>
      </c>
      <c r="E196" s="510">
        <v>4.1099999999999998E-2</v>
      </c>
      <c r="F196" s="510">
        <v>0</v>
      </c>
      <c r="G196" s="510">
        <v>4.1099999999999998E-2</v>
      </c>
      <c r="H196" s="510">
        <v>0</v>
      </c>
      <c r="I196" s="510">
        <v>0</v>
      </c>
      <c r="J196" s="510">
        <v>4.1099999999999998E-2</v>
      </c>
      <c r="K196" s="510">
        <v>4.1099999999999998E-2</v>
      </c>
      <c r="L196" s="510">
        <v>4.1099999999999998E-2</v>
      </c>
      <c r="M196" s="373"/>
      <c r="N196" s="374">
        <f t="shared" si="65"/>
        <v>4.1099999999999991E-2</v>
      </c>
    </row>
    <row r="197" spans="1:16" ht="18" x14ac:dyDescent="0.3">
      <c r="A197" s="579" t="s">
        <v>60</v>
      </c>
      <c r="B197" s="579"/>
      <c r="C197" s="340">
        <f>SUM(C188,C190,C196)</f>
        <v>6.877753153918019</v>
      </c>
      <c r="D197" s="340">
        <f t="shared" ref="D197:L197" si="86">SUM(D188,D190,D196)</f>
        <v>7.8483030771980173</v>
      </c>
      <c r="E197" s="340">
        <f t="shared" si="86"/>
        <v>10.338018644503167</v>
      </c>
      <c r="F197" s="340">
        <f t="shared" si="86"/>
        <v>0</v>
      </c>
      <c r="G197" s="340">
        <f t="shared" si="86"/>
        <v>12.192642911735165</v>
      </c>
      <c r="H197" s="340">
        <f t="shared" si="86"/>
        <v>0</v>
      </c>
      <c r="I197" s="340">
        <f t="shared" si="86"/>
        <v>0</v>
      </c>
      <c r="J197" s="340">
        <f t="shared" si="86"/>
        <v>14.729614360903168</v>
      </c>
      <c r="K197" s="340">
        <f t="shared" si="86"/>
        <v>16.98013653861517</v>
      </c>
      <c r="L197" s="340">
        <f t="shared" si="86"/>
        <v>18.727838205127171</v>
      </c>
      <c r="M197" s="356"/>
      <c r="N197" s="467">
        <f t="shared" si="65"/>
        <v>12.362469376751564</v>
      </c>
      <c r="O197" t="s">
        <v>460</v>
      </c>
      <c r="P197"/>
    </row>
    <row r="198" spans="1:16" ht="15.6" x14ac:dyDescent="0.3">
      <c r="L198" s="336" t="s">
        <v>150</v>
      </c>
      <c r="N198" s="337">
        <f>N197/SUM($N$101,$N$149,$N$197)</f>
        <v>0.33940051996634968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EFB47-08FB-489E-A009-C83D51F89FBE}">
  <dimension ref="A1:Q204"/>
  <sheetViews>
    <sheetView topLeftCell="A171" zoomScale="80" zoomScaleNormal="80" workbookViewId="0">
      <selection activeCell="A188" sqref="A188:XFD18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461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363</v>
      </c>
      <c r="F5" s="417">
        <f t="shared" si="0"/>
        <v>0</v>
      </c>
      <c r="G5" s="417">
        <f t="shared" si="0"/>
        <v>208</v>
      </c>
      <c r="H5" s="456">
        <f t="shared" si="0"/>
        <v>12</v>
      </c>
      <c r="I5" s="417">
        <f t="shared" si="0"/>
        <v>24</v>
      </c>
      <c r="J5" s="417">
        <f t="shared" si="0"/>
        <v>194</v>
      </c>
      <c r="K5" s="417">
        <f t="shared" si="0"/>
        <v>31</v>
      </c>
      <c r="L5" s="417">
        <f t="shared" si="0"/>
        <v>134</v>
      </c>
      <c r="M5" s="604">
        <f>SUM(C5:L5)</f>
        <v>1070</v>
      </c>
      <c r="N5" s="604"/>
      <c r="O5" s="418"/>
      <c r="P5" s="418"/>
      <c r="Q5" s="419">
        <f>M7/M5</f>
        <v>6110.6746261682229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976035.2</v>
      </c>
      <c r="E7" s="401">
        <f t="shared" si="0"/>
        <v>2293389.5099999998</v>
      </c>
      <c r="F7" s="401">
        <f t="shared" si="0"/>
        <v>0</v>
      </c>
      <c r="G7" s="401">
        <f t="shared" si="0"/>
        <v>1103815.1299999999</v>
      </c>
      <c r="H7" s="401">
        <f t="shared" si="0"/>
        <v>37707.339999999997</v>
      </c>
      <c r="I7" s="401">
        <f t="shared" si="0"/>
        <v>171939.59999999998</v>
      </c>
      <c r="J7" s="401">
        <f t="shared" si="0"/>
        <v>1082154.48</v>
      </c>
      <c r="K7" s="401">
        <f t="shared" si="0"/>
        <v>182461.92</v>
      </c>
      <c r="L7" s="401">
        <f t="shared" si="0"/>
        <v>685028.12</v>
      </c>
      <c r="M7" s="610">
        <f>SUM(C7:L7)</f>
        <v>6538421.8499999987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1.6597160000000002</v>
      </c>
      <c r="D9" s="405">
        <f t="shared" si="1"/>
        <v>2.2920525723253422</v>
      </c>
      <c r="E9" s="405">
        <f t="shared" si="1"/>
        <v>2.7491161309458509</v>
      </c>
      <c r="F9" s="405" t="e">
        <f t="shared" si="1"/>
        <v>#DIV/0!</v>
      </c>
      <c r="G9" s="405">
        <f t="shared" si="1"/>
        <v>4.0491652737515933</v>
      </c>
      <c r="H9" s="405">
        <f t="shared" si="1"/>
        <v>5.1547200000000002</v>
      </c>
      <c r="I9" s="405">
        <f t="shared" si="1"/>
        <v>4.0394949448545887</v>
      </c>
      <c r="J9" s="405">
        <f t="shared" si="1"/>
        <v>5.6678659221687084</v>
      </c>
      <c r="K9" s="405">
        <f t="shared" si="1"/>
        <v>6.2899529283493241</v>
      </c>
      <c r="L9" s="405">
        <f t="shared" si="1"/>
        <v>7.2904456823536536</v>
      </c>
      <c r="M9" s="603">
        <f t="shared" ref="M9:M25" si="2">(N63*$N$61+N111*$N$109+N159*$N$157)/$M$7</f>
        <v>4.004863686270852</v>
      </c>
      <c r="N9" s="603"/>
      <c r="O9" s="406">
        <f t="shared" ref="O9:O47" si="3">M9/$M$47</f>
        <v>0.32079407888735956</v>
      </c>
      <c r="P9" s="405">
        <f>O9*$N$52</f>
        <v>2.4056745329196785</v>
      </c>
      <c r="Q9" s="407">
        <f>M9*$M$7</f>
        <v>26185488.232584879</v>
      </c>
    </row>
    <row r="10" spans="1:17" x14ac:dyDescent="0.3">
      <c r="A10" s="420" t="s">
        <v>3</v>
      </c>
      <c r="B10" s="421" t="s">
        <v>30</v>
      </c>
      <c r="C10" s="422">
        <f t="shared" si="1"/>
        <v>1.2528999999999999</v>
      </c>
      <c r="D10" s="422">
        <f t="shared" si="1"/>
        <v>1.6970458508330437</v>
      </c>
      <c r="E10" s="422">
        <f t="shared" si="1"/>
        <v>1.9554084937146157</v>
      </c>
      <c r="F10" s="422" t="e">
        <f t="shared" si="1"/>
        <v>#DIV/0!</v>
      </c>
      <c r="G10" s="422">
        <f t="shared" si="1"/>
        <v>2.9381607892664059</v>
      </c>
      <c r="H10" s="422">
        <f>IF(H$7 &gt; 0,(H64*H$61+H112*H$109+H160*H$157)/(SUM(H$157,H$109,H$61)),0)</f>
        <v>2.9380000000000002</v>
      </c>
      <c r="I10" s="422">
        <f t="shared" si="1"/>
        <v>2.099541811612915</v>
      </c>
      <c r="J10" s="422">
        <f t="shared" si="1"/>
        <v>4.0914293345900123</v>
      </c>
      <c r="K10" s="422">
        <f t="shared" si="1"/>
        <v>4.4902020104030482</v>
      </c>
      <c r="L10" s="422">
        <f t="shared" si="1"/>
        <v>4.811960533198258</v>
      </c>
      <c r="M10" s="600">
        <f t="shared" si="2"/>
        <v>2.815115501171892</v>
      </c>
      <c r="N10" s="600"/>
      <c r="O10" s="423">
        <f t="shared" si="3"/>
        <v>0.22549391312763126</v>
      </c>
      <c r="P10" s="422">
        <f t="shared" ref="P10:P47" si="4">O10*$N$52</f>
        <v>1.6910067854775481</v>
      </c>
      <c r="Q10" s="424">
        <f t="shared" ref="Q10:Q47" si="5">M10*$M$7</f>
        <v>18406412.703135997</v>
      </c>
    </row>
    <row r="11" spans="1:17" x14ac:dyDescent="0.3">
      <c r="A11" s="438" t="s">
        <v>4</v>
      </c>
      <c r="B11" s="439" t="s">
        <v>31</v>
      </c>
      <c r="C11" s="440">
        <f t="shared" si="1"/>
        <v>5.0115999999999987E-2</v>
      </c>
      <c r="D11" s="440">
        <f t="shared" si="1"/>
        <v>6.788183403332175E-2</v>
      </c>
      <c r="E11" s="440">
        <f t="shared" si="1"/>
        <v>7.8216339748584635E-2</v>
      </c>
      <c r="F11" s="440" t="e">
        <f t="shared" si="1"/>
        <v>#DIV/0!</v>
      </c>
      <c r="G11" s="440">
        <f t="shared" si="1"/>
        <v>0.11752643157065623</v>
      </c>
      <c r="H11" s="440">
        <f t="shared" ref="H11:H15" si="6">IF(H$7 &gt; 0,(H65*H$61+H113*H$109+H161*H$157)/(SUM(H$157,H$109,H$61)),0)</f>
        <v>0.11752000000000003</v>
      </c>
      <c r="I11" s="440">
        <f t="shared" si="1"/>
        <v>0.12597250869677493</v>
      </c>
      <c r="J11" s="440">
        <f t="shared" si="1"/>
        <v>0.16365717338360047</v>
      </c>
      <c r="K11" s="440">
        <f>(K65*K$61+K113*K$109+K161*K$157)/(SUM(K$157,K$109,K$61))</f>
        <v>0.17960808041612195</v>
      </c>
      <c r="L11" s="440">
        <f t="shared" si="1"/>
        <v>0.1924784213279303</v>
      </c>
      <c r="M11" s="599">
        <f t="shared" si="2"/>
        <v>0.11370884485082285</v>
      </c>
      <c r="N11" s="599"/>
      <c r="O11" s="441">
        <f t="shared" si="3"/>
        <v>9.1082061719886497E-3</v>
      </c>
      <c r="P11" s="440">
        <f t="shared" si="4"/>
        <v>6.8303566276947003E-2</v>
      </c>
      <c r="Q11" s="442">
        <f t="shared" si="5"/>
        <v>743476.39571087994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7.5435196730609708E-2</v>
      </c>
      <c r="E12" s="440">
        <f t="shared" si="1"/>
        <v>5.9026300310408245E-2</v>
      </c>
      <c r="F12" s="440" t="e">
        <f t="shared" si="1"/>
        <v>#DIV/0!</v>
      </c>
      <c r="G12" s="440">
        <f t="shared" si="1"/>
        <v>2.6658589810233894E-2</v>
      </c>
      <c r="H12" s="440">
        <f t="shared" si="6"/>
        <v>0</v>
      </c>
      <c r="I12" s="440">
        <f t="shared" si="1"/>
        <v>0.10500000000000001</v>
      </c>
      <c r="J12" s="440">
        <f t="shared" si="1"/>
        <v>8.6761877862391687E-2</v>
      </c>
      <c r="K12" s="440">
        <f t="shared" si="1"/>
        <v>0.21156537320225505</v>
      </c>
      <c r="L12" s="440">
        <f t="shared" si="1"/>
        <v>0.119432219670048</v>
      </c>
      <c r="M12" s="599">
        <f t="shared" si="2"/>
        <v>7.2002745736113691E-2</v>
      </c>
      <c r="N12" s="599"/>
      <c r="O12" s="441">
        <f t="shared" si="3"/>
        <v>5.7675007953354859E-3</v>
      </c>
      <c r="P12" s="440">
        <f t="shared" si="4"/>
        <v>4.3251202859029086E-2</v>
      </c>
      <c r="Q12" s="442">
        <f t="shared" si="5"/>
        <v>470784.32598099997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0.27280000000000004</v>
      </c>
      <c r="F13" s="422" t="e">
        <f t="shared" si="1"/>
        <v>#DIV/0!</v>
      </c>
      <c r="G13" s="422">
        <f t="shared" si="1"/>
        <v>0.318</v>
      </c>
      <c r="H13" s="422">
        <f t="shared" si="6"/>
        <v>0.318</v>
      </c>
      <c r="I13" s="422">
        <f t="shared" si="1"/>
        <v>0.318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0.44583177207528352</v>
      </c>
      <c r="M13" s="600">
        <f t="shared" si="2"/>
        <v>0.31076069164059833</v>
      </c>
      <c r="N13" s="600"/>
      <c r="O13" s="423">
        <f t="shared" si="3"/>
        <v>2.4892280396707211E-2</v>
      </c>
      <c r="P13" s="422">
        <f t="shared" si="4"/>
        <v>0.18667029399155746</v>
      </c>
      <c r="Q13" s="424">
        <f t="shared" si="5"/>
        <v>2031884.4963440001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0.24198969072836718</v>
      </c>
      <c r="E14" s="440">
        <f t="shared" si="1"/>
        <v>0.38366499717224223</v>
      </c>
      <c r="F14" s="440" t="e">
        <f t="shared" si="1"/>
        <v>#DIV/0!</v>
      </c>
      <c r="G14" s="440">
        <f t="shared" si="1"/>
        <v>0.64881946310429728</v>
      </c>
      <c r="H14" s="440">
        <f t="shared" si="6"/>
        <v>1.7811999999999999</v>
      </c>
      <c r="I14" s="440">
        <f t="shared" si="1"/>
        <v>0.95898062454489841</v>
      </c>
      <c r="J14" s="440">
        <f t="shared" si="1"/>
        <v>0.94831753633270544</v>
      </c>
      <c r="K14" s="440">
        <f t="shared" si="1"/>
        <v>1.0308774643278991</v>
      </c>
      <c r="L14" s="440">
        <f t="shared" si="1"/>
        <v>1.7207427360821332</v>
      </c>
      <c r="M14" s="599">
        <f t="shared" si="2"/>
        <v>0.6819156834019513</v>
      </c>
      <c r="N14" s="599"/>
      <c r="O14" s="441">
        <f t="shared" si="3"/>
        <v>5.4622212058225525E-2</v>
      </c>
      <c r="P14" s="440">
        <f t="shared" si="4"/>
        <v>0.40961873403639393</v>
      </c>
      <c r="Q14" s="442">
        <f t="shared" si="5"/>
        <v>4458652.4042130001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0.43200000000000005</v>
      </c>
      <c r="J15" s="422"/>
      <c r="K15" s="422"/>
      <c r="L15" s="422"/>
      <c r="M15" s="600">
        <f t="shared" si="2"/>
        <v>1.1360219469473359E-2</v>
      </c>
      <c r="N15" s="600"/>
      <c r="O15" s="423">
        <f t="shared" si="3"/>
        <v>9.0996633747136434E-4</v>
      </c>
      <c r="P15" s="422">
        <f t="shared" si="4"/>
        <v>6.8239502782023219E-3</v>
      </c>
      <c r="Q15" s="424">
        <f t="shared" si="5"/>
        <v>74277.907200000001</v>
      </c>
    </row>
    <row r="16" spans="1:17" ht="28.8" x14ac:dyDescent="0.3">
      <c r="A16" s="404">
        <v>5</v>
      </c>
      <c r="B16" s="408" t="s">
        <v>71</v>
      </c>
      <c r="C16" s="405">
        <f t="shared" si="1"/>
        <v>3.8328995299000002</v>
      </c>
      <c r="D16" s="405">
        <f t="shared" si="1"/>
        <v>3.7698826421098035</v>
      </c>
      <c r="E16" s="405">
        <f t="shared" si="1"/>
        <v>5.1363137669862278</v>
      </c>
      <c r="F16" s="405" t="e">
        <f t="shared" si="1"/>
        <v>#DIV/0!</v>
      </c>
      <c r="G16" s="405">
        <f t="shared" si="1"/>
        <v>5.1172430234319179</v>
      </c>
      <c r="H16" s="405">
        <f t="shared" si="1"/>
        <v>5.0240687945999998</v>
      </c>
      <c r="I16" s="405">
        <f t="shared" si="1"/>
        <v>5.5123361274121754</v>
      </c>
      <c r="J16" s="405">
        <f t="shared" si="1"/>
        <v>5.124636162001643</v>
      </c>
      <c r="K16" s="405">
        <f t="shared" si="1"/>
        <v>5.1661008475884413</v>
      </c>
      <c r="L16" s="405">
        <f t="shared" si="1"/>
        <v>5.1366932382476209</v>
      </c>
      <c r="M16" s="603">
        <f t="shared" si="2"/>
        <v>4.9361225511951741</v>
      </c>
      <c r="N16" s="603"/>
      <c r="O16" s="406">
        <f t="shared" si="3"/>
        <v>0.3953889598075791</v>
      </c>
      <c r="P16" s="405">
        <f t="shared" si="4"/>
        <v>2.9650707846782991</v>
      </c>
      <c r="Q16" s="409">
        <f t="shared" si="5"/>
        <v>32274451.543012265</v>
      </c>
    </row>
    <row r="17" spans="1:17" x14ac:dyDescent="0.3">
      <c r="A17" s="420" t="s">
        <v>115</v>
      </c>
      <c r="B17" s="421" t="s">
        <v>114</v>
      </c>
      <c r="C17" s="422">
        <f t="shared" si="1"/>
        <v>2.0901000000000001</v>
      </c>
      <c r="D17" s="422">
        <f t="shared" si="1"/>
        <v>2.0581956170115583</v>
      </c>
      <c r="E17" s="422">
        <f t="shared" si="1"/>
        <v>2.7380585147740559</v>
      </c>
      <c r="F17" s="422" t="e">
        <f t="shared" si="1"/>
        <v>#DIV/0!</v>
      </c>
      <c r="G17" s="422">
        <f t="shared" si="1"/>
        <v>2.7288336514793015</v>
      </c>
      <c r="H17" s="422">
        <f t="shared" ref="H17:H24" si="7">IF(H$7 &gt; 0,(H71*H$61+H119*H$109+H167*H$157)/(SUM(H$157,H$109,H$61)),0)</f>
        <v>2.6854</v>
      </c>
      <c r="I17" s="422">
        <f t="shared" si="1"/>
        <v>2.9490591716160792</v>
      </c>
      <c r="J17" s="422">
        <f t="shared" si="1"/>
        <v>2.731760914093337</v>
      </c>
      <c r="K17" s="422">
        <f t="shared" si="1"/>
        <v>2.751389132652994</v>
      </c>
      <c r="L17" s="422">
        <f t="shared" si="1"/>
        <v>2.7382757005289067</v>
      </c>
      <c r="M17" s="600">
        <f t="shared" si="2"/>
        <v>2.6390270325231469</v>
      </c>
      <c r="N17" s="600"/>
      <c r="O17" s="423">
        <f t="shared" si="3"/>
        <v>0.21138902903469498</v>
      </c>
      <c r="P17" s="422">
        <f t="shared" si="4"/>
        <v>1.585232512555026</v>
      </c>
      <c r="Q17" s="424">
        <f t="shared" si="5"/>
        <v>17255072.012189999</v>
      </c>
    </row>
    <row r="18" spans="1:17" x14ac:dyDescent="0.3">
      <c r="A18" s="438" t="s">
        <v>116</v>
      </c>
      <c r="B18" s="439" t="s">
        <v>117</v>
      </c>
      <c r="C18" s="440">
        <f t="shared" si="1"/>
        <v>0.91169952990000003</v>
      </c>
      <c r="D18" s="440">
        <f t="shared" si="1"/>
        <v>0.89778286994482481</v>
      </c>
      <c r="E18" s="440">
        <f t="shared" si="1"/>
        <v>1.1943383860859287</v>
      </c>
      <c r="F18" s="440" t="e">
        <f t="shared" si="1"/>
        <v>#DIV/0!</v>
      </c>
      <c r="G18" s="440">
        <f t="shared" si="1"/>
        <v>1.1903145099416199</v>
      </c>
      <c r="H18" s="440">
        <f t="shared" si="7"/>
        <v>1.1713687946</v>
      </c>
      <c r="I18" s="440">
        <f t="shared" si="1"/>
        <v>1.2863766615997623</v>
      </c>
      <c r="J18" s="440">
        <f t="shared" si="1"/>
        <v>1.1915913789665995</v>
      </c>
      <c r="K18" s="440">
        <f t="shared" si="1"/>
        <v>1.2001531882741034</v>
      </c>
      <c r="L18" s="440">
        <f t="shared" si="1"/>
        <v>1.1944331222950086</v>
      </c>
      <c r="M18" s="599">
        <f t="shared" si="2"/>
        <v>1.1511409525595639</v>
      </c>
      <c r="N18" s="599"/>
      <c r="O18" s="441">
        <f t="shared" si="3"/>
        <v>9.2207683075904906E-2</v>
      </c>
      <c r="P18" s="440">
        <f t="shared" si="4"/>
        <v>0.69147683674398963</v>
      </c>
      <c r="Q18" s="442">
        <f t="shared" si="5"/>
        <v>7526645.1566452645</v>
      </c>
    </row>
    <row r="19" spans="1:17" x14ac:dyDescent="0.3">
      <c r="A19" s="420" t="s">
        <v>8</v>
      </c>
      <c r="B19" s="421" t="s">
        <v>35</v>
      </c>
      <c r="C19" s="422">
        <f t="shared" si="1"/>
        <v>0.55670000000000008</v>
      </c>
      <c r="D19" s="422">
        <f t="shared" si="1"/>
        <v>0.54402701845691637</v>
      </c>
      <c r="E19" s="422">
        <f t="shared" si="1"/>
        <v>0.83628684298202804</v>
      </c>
      <c r="F19" s="422" t="e">
        <f t="shared" si="1"/>
        <v>#DIV/0!</v>
      </c>
      <c r="G19" s="422">
        <f t="shared" si="1"/>
        <v>0.83183141958472706</v>
      </c>
      <c r="H19" s="422">
        <f t="shared" si="7"/>
        <v>0.80770000000000008</v>
      </c>
      <c r="I19" s="422">
        <f t="shared" si="1"/>
        <v>0.88236058322806388</v>
      </c>
      <c r="J19" s="422">
        <f t="shared" si="1"/>
        <v>0.83449591256416555</v>
      </c>
      <c r="K19" s="422">
        <f t="shared" si="1"/>
        <v>0.84480275552838635</v>
      </c>
      <c r="L19" s="422">
        <f t="shared" si="1"/>
        <v>0.8363269269865885</v>
      </c>
      <c r="M19" s="600">
        <f t="shared" si="2"/>
        <v>0.79264732642082447</v>
      </c>
      <c r="N19" s="600"/>
      <c r="O19" s="423">
        <f t="shared" si="3"/>
        <v>6.3491941019962014E-2</v>
      </c>
      <c r="P19" s="422">
        <f t="shared" si="4"/>
        <v>0.47613393017454297</v>
      </c>
      <c r="Q19" s="424">
        <f t="shared" si="5"/>
        <v>5182662.5984140001</v>
      </c>
    </row>
    <row r="20" spans="1:17" x14ac:dyDescent="0.3">
      <c r="A20" s="438" t="s">
        <v>9</v>
      </c>
      <c r="B20" s="439" t="s">
        <v>108</v>
      </c>
      <c r="C20" s="440">
        <f t="shared" si="1"/>
        <v>0.49730000000000002</v>
      </c>
      <c r="D20" s="440">
        <f t="shared" si="1"/>
        <v>0.48590800881669022</v>
      </c>
      <c r="E20" s="440">
        <f t="shared" si="1"/>
        <v>0.74697109824444963</v>
      </c>
      <c r="F20" s="440" t="e">
        <f t="shared" si="1"/>
        <v>#DIV/0!</v>
      </c>
      <c r="G20" s="440">
        <f t="shared" si="1"/>
        <v>0.74300082337972673</v>
      </c>
      <c r="H20" s="440">
        <f t="shared" si="7"/>
        <v>0.72150000000000003</v>
      </c>
      <c r="I20" s="440">
        <f t="shared" si="1"/>
        <v>0.79184525677621687</v>
      </c>
      <c r="J20" s="440">
        <f t="shared" si="1"/>
        <v>0.74537401550839577</v>
      </c>
      <c r="K20" s="440">
        <f t="shared" si="1"/>
        <v>0.75455778153600495</v>
      </c>
      <c r="L20" s="440">
        <f t="shared" si="1"/>
        <v>0.74700687793371168</v>
      </c>
      <c r="M20" s="599">
        <f t="shared" si="2"/>
        <v>0.70808951153648803</v>
      </c>
      <c r="N20" s="599"/>
      <c r="O20" s="441">
        <f t="shared" si="3"/>
        <v>5.6718765086024858E-2</v>
      </c>
      <c r="P20" s="440">
        <f t="shared" si="4"/>
        <v>0.4253410448826096</v>
      </c>
      <c r="Q20" s="442">
        <f t="shared" si="5"/>
        <v>4629787.9339859998</v>
      </c>
    </row>
    <row r="21" spans="1:17" x14ac:dyDescent="0.3">
      <c r="A21" s="420" t="s">
        <v>10</v>
      </c>
      <c r="B21" s="421" t="s">
        <v>109</v>
      </c>
      <c r="C21" s="422">
        <f t="shared" si="1"/>
        <v>5.2699999999999997E-2</v>
      </c>
      <c r="D21" s="422">
        <f t="shared" si="1"/>
        <v>5.1552833420352051E-2</v>
      </c>
      <c r="E21" s="422">
        <f t="shared" si="1"/>
        <v>7.9234680851051772E-2</v>
      </c>
      <c r="F21" s="422" t="e">
        <f t="shared" si="1"/>
        <v>#DIV/0!</v>
      </c>
      <c r="G21" s="422">
        <f t="shared" si="1"/>
        <v>7.8806582758110949E-2</v>
      </c>
      <c r="H21" s="422">
        <f t="shared" si="7"/>
        <v>7.6499999999999999E-2</v>
      </c>
      <c r="I21" s="422">
        <f t="shared" si="1"/>
        <v>8.031079741955896E-2</v>
      </c>
      <c r="J21" s="422">
        <f t="shared" si="1"/>
        <v>7.9057810229644851E-2</v>
      </c>
      <c r="K21" s="422">
        <f t="shared" si="1"/>
        <v>8.004497399238153E-2</v>
      </c>
      <c r="L21" s="422">
        <f t="shared" si="1"/>
        <v>7.9238780514586757E-2</v>
      </c>
      <c r="M21" s="600">
        <f t="shared" si="2"/>
        <v>7.5012539952282242E-2</v>
      </c>
      <c r="N21" s="600"/>
      <c r="O21" s="423">
        <f t="shared" si="3"/>
        <v>6.0085886921660879E-3</v>
      </c>
      <c r="P21" s="422">
        <f t="shared" si="4"/>
        <v>4.5059150859852987E-2</v>
      </c>
      <c r="Q21" s="424">
        <f t="shared" si="5"/>
        <v>490463.63024800009</v>
      </c>
    </row>
    <row r="22" spans="1:17" x14ac:dyDescent="0.3">
      <c r="A22" s="438" t="s">
        <v>11</v>
      </c>
      <c r="B22" s="439" t="s">
        <v>110</v>
      </c>
      <c r="C22" s="440">
        <f t="shared" si="1"/>
        <v>6.7000000000000011E-3</v>
      </c>
      <c r="D22" s="440">
        <f t="shared" si="1"/>
        <v>6.5661762198740373E-3</v>
      </c>
      <c r="E22" s="440">
        <f t="shared" si="1"/>
        <v>1.0081063886526631E-2</v>
      </c>
      <c r="F22" s="440" t="e">
        <f t="shared" si="1"/>
        <v>#DIV/0!</v>
      </c>
      <c r="G22" s="440">
        <f t="shared" si="1"/>
        <v>1.0024013446889427E-2</v>
      </c>
      <c r="H22" s="440">
        <f t="shared" si="7"/>
        <v>9.7000000000000003E-3</v>
      </c>
      <c r="I22" s="440">
        <f t="shared" si="1"/>
        <v>1.0204529032288084E-2</v>
      </c>
      <c r="J22" s="440">
        <f t="shared" si="1"/>
        <v>1.0064086826124863E-2</v>
      </c>
      <c r="K22" s="440">
        <f t="shared" si="1"/>
        <v>1.0200000000000001E-2</v>
      </c>
      <c r="L22" s="440">
        <f t="shared" si="1"/>
        <v>1.0081268538290078E-2</v>
      </c>
      <c r="M22" s="599">
        <f t="shared" si="2"/>
        <v>9.5452749320541347E-3</v>
      </c>
      <c r="N22" s="599"/>
      <c r="O22" s="441">
        <f t="shared" si="3"/>
        <v>7.6458724177105972E-4</v>
      </c>
      <c r="P22" s="440">
        <f t="shared" si="4"/>
        <v>5.7337344320803054E-3</v>
      </c>
      <c r="Q22" s="442">
        <f t="shared" si="5"/>
        <v>62411.03418000001</v>
      </c>
    </row>
    <row r="23" spans="1:17" x14ac:dyDescent="0.3">
      <c r="A23" s="425" t="s">
        <v>14</v>
      </c>
      <c r="B23" s="421" t="s">
        <v>118</v>
      </c>
      <c r="C23" s="422">
        <f t="shared" si="1"/>
        <v>0.2041</v>
      </c>
      <c r="D23" s="422">
        <f t="shared" si="1"/>
        <v>0.20063223556486484</v>
      </c>
      <c r="E23" s="422">
        <f t="shared" si="1"/>
        <v>0.27558343662738738</v>
      </c>
      <c r="F23" s="422" t="e">
        <f t="shared" si="1"/>
        <v>#DIV/0!</v>
      </c>
      <c r="G23" s="422">
        <f t="shared" si="1"/>
        <v>0.27452317377548541</v>
      </c>
      <c r="H23" s="422">
        <f t="shared" si="7"/>
        <v>0.26929999999999998</v>
      </c>
      <c r="I23" s="422">
        <f t="shared" si="1"/>
        <v>0.29536340645203318</v>
      </c>
      <c r="J23" s="422">
        <f t="shared" si="1"/>
        <v>0.27495126930861113</v>
      </c>
      <c r="K23" s="422">
        <f t="shared" si="1"/>
        <v>0.27726783355124179</v>
      </c>
      <c r="L23" s="422">
        <f t="shared" si="1"/>
        <v>0.27560364952609534</v>
      </c>
      <c r="M23" s="600">
        <f t="shared" si="2"/>
        <v>0.26457996932562561</v>
      </c>
      <c r="N23" s="600"/>
      <c r="O23" s="423">
        <f t="shared" si="3"/>
        <v>2.1193152676537739E-2</v>
      </c>
      <c r="P23" s="422">
        <f t="shared" si="4"/>
        <v>0.15893007702342071</v>
      </c>
      <c r="Q23" s="424">
        <f t="shared" si="5"/>
        <v>1729935.452511</v>
      </c>
    </row>
    <row r="24" spans="1:17" x14ac:dyDescent="0.3">
      <c r="A24" s="443"/>
      <c r="B24" s="439" t="s">
        <v>117</v>
      </c>
      <c r="C24" s="440">
        <f t="shared" si="1"/>
        <v>7.0300000000000001E-2</v>
      </c>
      <c r="D24" s="440">
        <f t="shared" si="1"/>
        <v>6.9244901131639502E-2</v>
      </c>
      <c r="E24" s="440">
        <f t="shared" si="1"/>
        <v>9.2046586516827664E-2</v>
      </c>
      <c r="F24" s="440" t="e">
        <f t="shared" si="1"/>
        <v>#DIV/0!</v>
      </c>
      <c r="G24" s="440">
        <f t="shared" si="1"/>
        <v>9.174026865078394E-2</v>
      </c>
      <c r="H24" s="440">
        <f t="shared" si="7"/>
        <v>9.0300000000000005E-2</v>
      </c>
      <c r="I24" s="440">
        <f t="shared" si="1"/>
        <v>9.9176304516237102E-2</v>
      </c>
      <c r="J24" s="440">
        <f t="shared" si="1"/>
        <v>9.183668706892939E-2</v>
      </c>
      <c r="K24" s="440">
        <f t="shared" si="1"/>
        <v>9.2487937581715668E-2</v>
      </c>
      <c r="L24" s="440">
        <f t="shared" si="1"/>
        <v>9.2053838911021632E-2</v>
      </c>
      <c r="M24" s="599">
        <f t="shared" si="2"/>
        <v>8.872727036601348E-2</v>
      </c>
      <c r="N24" s="599"/>
      <c r="O24" s="441">
        <f t="shared" si="3"/>
        <v>7.1071540004795106E-3</v>
      </c>
      <c r="P24" s="440">
        <f t="shared" si="4"/>
        <v>5.3297428181320071E-2</v>
      </c>
      <c r="Q24" s="442">
        <f t="shared" si="5"/>
        <v>580136.32325199991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0.51560000000000006</v>
      </c>
      <c r="D25" s="405">
        <f t="shared" si="8"/>
        <v>0.52889193007588242</v>
      </c>
      <c r="E25" s="405">
        <f t="shared" si="8"/>
        <v>0.61000734262057388</v>
      </c>
      <c r="F25" s="405" t="e">
        <f t="shared" si="8"/>
        <v>#DIV/0!</v>
      </c>
      <c r="G25" s="405">
        <f t="shared" si="8"/>
        <v>0.61157009278990404</v>
      </c>
      <c r="H25" s="405">
        <f t="shared" si="8"/>
        <v>0.61809999999999998</v>
      </c>
      <c r="I25" s="405">
        <f t="shared" si="8"/>
        <v>1.2804383329029496</v>
      </c>
      <c r="J25" s="405">
        <f t="shared" si="8"/>
        <v>0.61140255807655119</v>
      </c>
      <c r="K25" s="405">
        <f t="shared" si="8"/>
        <v>0.60829448894322713</v>
      </c>
      <c r="L25" s="405">
        <f t="shared" si="8"/>
        <v>0.60995353375858485</v>
      </c>
      <c r="M25" s="603">
        <f t="shared" si="2"/>
        <v>0.61593180198919106</v>
      </c>
      <c r="N25" s="603"/>
      <c r="O25" s="406">
        <f t="shared" si="3"/>
        <v>4.9336829054608448E-2</v>
      </c>
      <c r="P25" s="405">
        <f t="shared" si="4"/>
        <v>0.36998299221525921</v>
      </c>
      <c r="Q25" s="407">
        <f t="shared" si="5"/>
        <v>4027221.9522359995</v>
      </c>
    </row>
    <row r="26" spans="1:17" x14ac:dyDescent="0.3">
      <c r="A26" s="420" t="s">
        <v>15</v>
      </c>
      <c r="B26" s="421" t="s">
        <v>43</v>
      </c>
      <c r="C26" s="422">
        <f t="shared" si="8"/>
        <v>0.247</v>
      </c>
      <c r="D26" s="422">
        <f t="shared" si="8"/>
        <v>0.24292656065477966</v>
      </c>
      <c r="E26" s="422">
        <f t="shared" si="8"/>
        <v>0.33097687450310181</v>
      </c>
      <c r="F26" s="422" t="e">
        <f t="shared" si="8"/>
        <v>#DIV/0!</v>
      </c>
      <c r="G26" s="422">
        <f t="shared" si="8"/>
        <v>0.32974172959198339</v>
      </c>
      <c r="H26" s="422">
        <f t="shared" ref="H26:H29" si="9">IF(H$7 &gt; 0,(H80*H$61+H128*H$109+H176*H$157)/(SUM(H$157,H$109,H$61)),0)</f>
        <v>0.32369999999999999</v>
      </c>
      <c r="I26" s="422">
        <f t="shared" si="8"/>
        <v>0.35515155871015169</v>
      </c>
      <c r="J26" s="422">
        <f t="shared" si="8"/>
        <v>0.33022339764374492</v>
      </c>
      <c r="K26" s="422">
        <f t="shared" si="8"/>
        <v>0.33291079714057598</v>
      </c>
      <c r="L26" s="422">
        <f t="shared" si="8"/>
        <v>0.3310013043216386</v>
      </c>
      <c r="M26" s="600">
        <f>(N80*$N$61+N128*$N$109+N176*$N$157)/$M$7</f>
        <v>0.31807439875311816</v>
      </c>
      <c r="N26" s="600"/>
      <c r="O26" s="423">
        <f t="shared" si="3"/>
        <v>2.5478116549996464E-2</v>
      </c>
      <c r="P26" s="422">
        <f t="shared" si="4"/>
        <v>0.19106355187000615</v>
      </c>
      <c r="Q26" s="424">
        <f t="shared" si="5"/>
        <v>2079704.5987330002</v>
      </c>
    </row>
    <row r="27" spans="1:17" x14ac:dyDescent="0.3">
      <c r="A27" s="438" t="s">
        <v>16</v>
      </c>
      <c r="B27" s="439" t="s">
        <v>80</v>
      </c>
      <c r="C27" s="440">
        <f t="shared" si="8"/>
        <v>0.26860000000000001</v>
      </c>
      <c r="D27" s="440">
        <f t="shared" si="8"/>
        <v>0.28596536942110284</v>
      </c>
      <c r="E27" s="440">
        <f t="shared" si="8"/>
        <v>0.27903046811747212</v>
      </c>
      <c r="F27" s="440" t="e">
        <f t="shared" si="8"/>
        <v>#DIV/0!</v>
      </c>
      <c r="G27" s="440">
        <f t="shared" si="8"/>
        <v>0.28182836319792065</v>
      </c>
      <c r="H27" s="440">
        <f t="shared" si="9"/>
        <v>0.2944</v>
      </c>
      <c r="I27" s="440">
        <f t="shared" si="8"/>
        <v>0.29178677419279797</v>
      </c>
      <c r="J27" s="440">
        <f t="shared" si="8"/>
        <v>0.28117916043280622</v>
      </c>
      <c r="K27" s="440">
        <f t="shared" si="8"/>
        <v>0.27538369180265121</v>
      </c>
      <c r="L27" s="440">
        <f t="shared" si="8"/>
        <v>0.27895222943694636</v>
      </c>
      <c r="M27" s="599">
        <f>(N81*$N$61+N129*$N$109+N177*$N$157)/$M$7</f>
        <v>0.28119837769461148</v>
      </c>
      <c r="N27" s="599"/>
      <c r="O27" s="441">
        <f t="shared" si="3"/>
        <v>2.2524305850009887E-2</v>
      </c>
      <c r="P27" s="440">
        <f t="shared" si="4"/>
        <v>0.16891255955534298</v>
      </c>
      <c r="Q27" s="442">
        <f t="shared" si="5"/>
        <v>1838593.616903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0.63350000000000006</v>
      </c>
      <c r="J28" s="422"/>
      <c r="K28" s="422"/>
      <c r="L28" s="422"/>
      <c r="M28" s="600">
        <f>(N82*$N$61+N130*$N$109+N178*$N$157)/$M$7</f>
        <v>1.6659025541461508E-2</v>
      </c>
      <c r="N28" s="600"/>
      <c r="O28" s="423">
        <f t="shared" si="3"/>
        <v>1.3344066546021047E-3</v>
      </c>
      <c r="P28" s="422">
        <f t="shared" si="4"/>
        <v>1.0006880789910117E-2</v>
      </c>
      <c r="Q28" s="424">
        <f t="shared" si="5"/>
        <v>108923.73659999999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0.63350000000000006</v>
      </c>
      <c r="J29" s="440"/>
      <c r="K29" s="440"/>
      <c r="L29" s="440"/>
      <c r="M29" s="599">
        <f>(N83*$N$61+N131*$N$109+N179*$N$157)/$M$7</f>
        <v>1.6659025541461508E-2</v>
      </c>
      <c r="N29" s="599"/>
      <c r="O29" s="441">
        <f t="shared" si="3"/>
        <v>1.3344066546021047E-3</v>
      </c>
      <c r="P29" s="440">
        <f t="shared" si="4"/>
        <v>1.0006880789910117E-2</v>
      </c>
      <c r="Q29" s="442">
        <f t="shared" si="5"/>
        <v>108923.73659999999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0.23330000000000001</v>
      </c>
      <c r="D30" s="405">
        <f t="shared" si="10"/>
        <v>0.26565944007347281</v>
      </c>
      <c r="E30" s="405">
        <f t="shared" si="10"/>
        <v>0.42051673689219943</v>
      </c>
      <c r="F30" s="405" t="e">
        <f t="shared" si="10"/>
        <v>#DIV/0!</v>
      </c>
      <c r="G30" s="405">
        <f t="shared" si="10"/>
        <v>0.71466018537542608</v>
      </c>
      <c r="H30" s="405">
        <f t="shared" si="10"/>
        <v>1.9520000000000002</v>
      </c>
      <c r="I30" s="405">
        <f t="shared" si="10"/>
        <v>1.0623680206770285</v>
      </c>
      <c r="J30" s="405">
        <f t="shared" si="10"/>
        <v>1.0341825293880409</v>
      </c>
      <c r="K30" s="405">
        <f t="shared" si="10"/>
        <v>1.121541502046016</v>
      </c>
      <c r="L30" s="405">
        <f t="shared" si="10"/>
        <v>1.978969713957144</v>
      </c>
      <c r="M30" s="603">
        <f t="shared" ref="M30" si="11">(N84*$N$61+N132*$N$109+N180*$N$157)/$M$7</f>
        <v>0.75700687080445883</v>
      </c>
      <c r="N30" s="603"/>
      <c r="O30" s="406">
        <f t="shared" si="3"/>
        <v>6.0637100499478791E-2</v>
      </c>
      <c r="P30" s="405">
        <f t="shared" si="4"/>
        <v>0.45472512749497374</v>
      </c>
      <c r="Q30" s="407">
        <f t="shared" si="5"/>
        <v>4949630.2646679999</v>
      </c>
    </row>
    <row r="31" spans="1:17" x14ac:dyDescent="0.3">
      <c r="A31" s="420" t="s">
        <v>17</v>
      </c>
      <c r="B31" s="421" t="s">
        <v>46</v>
      </c>
      <c r="C31" s="422">
        <f t="shared" si="10"/>
        <v>0.22040000000000001</v>
      </c>
      <c r="D31" s="422">
        <f t="shared" si="10"/>
        <v>0.25135403047246657</v>
      </c>
      <c r="E31" s="422">
        <f t="shared" si="10"/>
        <v>0.39649783190252758</v>
      </c>
      <c r="F31" s="422" t="e">
        <f t="shared" si="10"/>
        <v>#DIV/0!</v>
      </c>
      <c r="G31" s="422">
        <f t="shared" si="10"/>
        <v>0.67124945453411211</v>
      </c>
      <c r="H31" s="422">
        <f t="shared" ref="H31:H32" si="12">IF(H$7 &gt; 0,(H85*H$61+H133*H$109+H181*H$157)/(SUM(H$157,H$109,H$61)),0)</f>
        <v>1.8662000000000001</v>
      </c>
      <c r="I31" s="422">
        <f t="shared" si="10"/>
        <v>0.99916178583642168</v>
      </c>
      <c r="J31" s="422">
        <f t="shared" si="10"/>
        <v>0.98072588963546137</v>
      </c>
      <c r="K31" s="422">
        <f t="shared" si="10"/>
        <v>1.0600822302593331</v>
      </c>
      <c r="L31" s="422">
        <f t="shared" si="10"/>
        <v>1.8749120037948224</v>
      </c>
      <c r="M31" s="600">
        <f>(N85*$N$61+N133*$N$109+N181*$N$157)/$M$7</f>
        <v>0.71548486061693939</v>
      </c>
      <c r="N31" s="600"/>
      <c r="O31" s="423">
        <f t="shared" si="3"/>
        <v>5.7311140852632517E-2</v>
      </c>
      <c r="P31" s="422">
        <f t="shared" si="4"/>
        <v>0.42978334413136604</v>
      </c>
      <c r="Q31" s="424">
        <f t="shared" si="5"/>
        <v>4678141.8460020004</v>
      </c>
    </row>
    <row r="32" spans="1:17" x14ac:dyDescent="0.3">
      <c r="A32" s="438" t="s">
        <v>18</v>
      </c>
      <c r="B32" s="439" t="s">
        <v>48</v>
      </c>
      <c r="C32" s="440">
        <f t="shared" si="10"/>
        <v>1.29E-2</v>
      </c>
      <c r="D32" s="440">
        <f t="shared" si="10"/>
        <v>1.4305409601006193E-2</v>
      </c>
      <c r="E32" s="440">
        <f t="shared" si="10"/>
        <v>2.4018904989671817E-2</v>
      </c>
      <c r="F32" s="440" t="e">
        <f t="shared" si="10"/>
        <v>#DIV/0!</v>
      </c>
      <c r="G32" s="440">
        <f t="shared" si="10"/>
        <v>4.3410730841313985E-2</v>
      </c>
      <c r="H32" s="440">
        <f t="shared" si="12"/>
        <v>8.5800000000000001E-2</v>
      </c>
      <c r="I32" s="440">
        <f t="shared" si="10"/>
        <v>6.3206234840606834E-2</v>
      </c>
      <c r="J32" s="440">
        <f t="shared" si="10"/>
        <v>5.3456639752579499E-2</v>
      </c>
      <c r="K32" s="440">
        <f t="shared" si="10"/>
        <v>6.1459271786682944E-2</v>
      </c>
      <c r="L32" s="440">
        <f t="shared" si="10"/>
        <v>0.1040577101623215</v>
      </c>
      <c r="M32" s="599">
        <f>(N86*$N$61+N134*$N$109+N182*$N$157)/$M$7</f>
        <v>4.1522010187519498E-2</v>
      </c>
      <c r="N32" s="599"/>
      <c r="O32" s="441">
        <f t="shared" si="3"/>
        <v>3.3259596468462756E-3</v>
      </c>
      <c r="P32" s="440">
        <f t="shared" si="4"/>
        <v>2.4941783363607736E-2</v>
      </c>
      <c r="Q32" s="442">
        <f t="shared" si="5"/>
        <v>271488.41866600001</v>
      </c>
    </row>
    <row r="33" spans="1:17" x14ac:dyDescent="0.3">
      <c r="A33" s="404">
        <v>8</v>
      </c>
      <c r="B33" s="398" t="s">
        <v>49</v>
      </c>
      <c r="C33" s="405">
        <f t="shared" si="10"/>
        <v>0.53590000000000004</v>
      </c>
      <c r="D33" s="405">
        <f t="shared" si="10"/>
        <v>0.43303128847402222</v>
      </c>
      <c r="E33" s="405">
        <f t="shared" si="10"/>
        <v>0.70728656412882962</v>
      </c>
      <c r="F33" s="405" t="e">
        <f t="shared" si="10"/>
        <v>#DIV/0!</v>
      </c>
      <c r="G33" s="405">
        <f t="shared" si="10"/>
        <v>1.1614862835808386</v>
      </c>
      <c r="H33" s="405">
        <f t="shared" si="10"/>
        <v>2.0946000000000002</v>
      </c>
      <c r="I33" s="405">
        <f t="shared" si="10"/>
        <v>1.4688949600441084</v>
      </c>
      <c r="J33" s="405">
        <f t="shared" si="10"/>
        <v>1.7651011420975684</v>
      </c>
      <c r="K33" s="405">
        <f t="shared" si="10"/>
        <v>1.7884980326579925</v>
      </c>
      <c r="L33" s="405">
        <f t="shared" si="10"/>
        <v>3.6554470703071282</v>
      </c>
      <c r="M33" s="603">
        <f>SUM(M34:N37)</f>
        <v>1.2850244864416327</v>
      </c>
      <c r="N33" s="603"/>
      <c r="O33" s="406">
        <f t="shared" si="3"/>
        <v>0.10293190449625368</v>
      </c>
      <c r="P33" s="405">
        <f t="shared" si="4"/>
        <v>0.77189910153704888</v>
      </c>
      <c r="Q33" s="407">
        <f t="shared" si="5"/>
        <v>8402032.179934999</v>
      </c>
    </row>
    <row r="34" spans="1:17" x14ac:dyDescent="0.3">
      <c r="A34" s="420" t="s">
        <v>19</v>
      </c>
      <c r="B34" s="421" t="s">
        <v>46</v>
      </c>
      <c r="C34" s="422">
        <f t="shared" si="10"/>
        <v>0.27100000000000002</v>
      </c>
      <c r="D34" s="422">
        <f t="shared" si="10"/>
        <v>0.21409421355500294</v>
      </c>
      <c r="E34" s="422">
        <f t="shared" si="10"/>
        <v>0.34882519641898951</v>
      </c>
      <c r="F34" s="422" t="e">
        <f t="shared" si="10"/>
        <v>#DIV/0!</v>
      </c>
      <c r="G34" s="422">
        <f t="shared" si="10"/>
        <v>0.5609801354371724</v>
      </c>
      <c r="H34" s="422">
        <f t="shared" ref="H34:H37" si="13">IF(H$7 &gt; 0,(H88*H$61+H136*H$109+H184*H$157)/(SUM(H$157,H$109,H$61)),0)</f>
        <v>1.0596000000000001</v>
      </c>
      <c r="I34" s="422">
        <f t="shared" si="10"/>
        <v>0.74302325937713021</v>
      </c>
      <c r="J34" s="422">
        <f t="shared" si="10"/>
        <v>0.89267508261851858</v>
      </c>
      <c r="K34" s="422">
        <f t="shared" si="10"/>
        <v>0.90445139929471308</v>
      </c>
      <c r="L34" s="422">
        <f t="shared" si="10"/>
        <v>1.8485415839630059</v>
      </c>
      <c r="M34" s="600">
        <f t="shared" ref="M34:M47" si="14">(N88*$N$61+N136*$N$109+N184*$N$157)/$M$7</f>
        <v>0.64156510476453898</v>
      </c>
      <c r="N34" s="600"/>
      <c r="O34" s="423">
        <f t="shared" si="3"/>
        <v>5.1390085394105847E-2</v>
      </c>
      <c r="P34" s="422">
        <f t="shared" si="4"/>
        <v>0.38538061583292943</v>
      </c>
      <c r="Q34" s="424">
        <f t="shared" si="5"/>
        <v>4194823.2991899997</v>
      </c>
    </row>
    <row r="35" spans="1:17" x14ac:dyDescent="0.3">
      <c r="A35" s="438" t="s">
        <v>19</v>
      </c>
      <c r="B35" s="439" t="s">
        <v>47</v>
      </c>
      <c r="C35" s="440">
        <f t="shared" si="10"/>
        <v>0.13900000000000001</v>
      </c>
      <c r="D35" s="440">
        <f t="shared" si="10"/>
        <v>0.10974222194035624</v>
      </c>
      <c r="E35" s="440">
        <f t="shared" si="10"/>
        <v>0.17887097308952113</v>
      </c>
      <c r="F35" s="440" t="e">
        <f t="shared" si="10"/>
        <v>#DIV/0!</v>
      </c>
      <c r="G35" s="440">
        <f t="shared" si="10"/>
        <v>0.28757214161668537</v>
      </c>
      <c r="H35" s="440">
        <f t="shared" si="13"/>
        <v>0.54279999999999995</v>
      </c>
      <c r="I35" s="440">
        <f t="shared" si="10"/>
        <v>0.38066737291467473</v>
      </c>
      <c r="J35" s="440">
        <f t="shared" si="10"/>
        <v>0.45761738556495185</v>
      </c>
      <c r="K35" s="440">
        <f t="shared" si="10"/>
        <v>0.4638465488031695</v>
      </c>
      <c r="L35" s="440">
        <f t="shared" si="10"/>
        <v>0.94783080655579499</v>
      </c>
      <c r="M35" s="599">
        <f t="shared" si="14"/>
        <v>0.32892271756249564</v>
      </c>
      <c r="N35" s="599"/>
      <c r="O35" s="441">
        <f t="shared" si="3"/>
        <v>2.6347079069709876E-2</v>
      </c>
      <c r="P35" s="440">
        <f t="shared" si="4"/>
        <v>0.19758000943988011</v>
      </c>
      <c r="Q35" s="442">
        <f t="shared" si="5"/>
        <v>2150635.4834719999</v>
      </c>
    </row>
    <row r="36" spans="1:17" x14ac:dyDescent="0.3">
      <c r="A36" s="420" t="s">
        <v>20</v>
      </c>
      <c r="B36" s="421" t="s">
        <v>50</v>
      </c>
      <c r="C36" s="422">
        <f t="shared" si="10"/>
        <v>8.3199999999999996E-2</v>
      </c>
      <c r="D36" s="422">
        <f t="shared" si="10"/>
        <v>7.2202100875050412E-2</v>
      </c>
      <c r="E36" s="422">
        <f t="shared" si="10"/>
        <v>0.11874424312597473</v>
      </c>
      <c r="F36" s="422" t="e">
        <f t="shared" si="10"/>
        <v>#DIV/0!</v>
      </c>
      <c r="G36" s="422">
        <f t="shared" si="10"/>
        <v>0.20689492961652015</v>
      </c>
      <c r="H36" s="422">
        <f t="shared" si="13"/>
        <v>0.32550000000000001</v>
      </c>
      <c r="I36" s="422">
        <f t="shared" si="10"/>
        <v>0.22825352516814049</v>
      </c>
      <c r="J36" s="422">
        <f t="shared" si="10"/>
        <v>0.27421123172358902</v>
      </c>
      <c r="K36" s="422">
        <f t="shared" si="10"/>
        <v>0.27777275424921538</v>
      </c>
      <c r="L36" s="422">
        <f t="shared" si="10"/>
        <v>0.56789293445063249</v>
      </c>
      <c r="M36" s="600">
        <f t="shared" si="14"/>
        <v>0.207944137481891</v>
      </c>
      <c r="N36" s="600"/>
      <c r="O36" s="423">
        <f t="shared" si="3"/>
        <v>1.6656558941621418E-2</v>
      </c>
      <c r="P36" s="422">
        <f t="shared" si="4"/>
        <v>0.12490959867748704</v>
      </c>
      <c r="Q36" s="424">
        <f t="shared" si="5"/>
        <v>1359626.4920909998</v>
      </c>
    </row>
    <row r="37" spans="1:17" x14ac:dyDescent="0.3">
      <c r="A37" s="438" t="s">
        <v>20</v>
      </c>
      <c r="B37" s="439" t="s">
        <v>47</v>
      </c>
      <c r="C37" s="440">
        <f t="shared" si="10"/>
        <v>4.2700000000000002E-2</v>
      </c>
      <c r="D37" s="440">
        <f t="shared" si="10"/>
        <v>3.699275210361265E-2</v>
      </c>
      <c r="E37" s="440">
        <f t="shared" si="10"/>
        <v>6.0846151494344296E-2</v>
      </c>
      <c r="F37" s="440" t="e">
        <f t="shared" si="10"/>
        <v>#DIV/0!</v>
      </c>
      <c r="G37" s="440">
        <f t="shared" si="10"/>
        <v>0.10603907691046055</v>
      </c>
      <c r="H37" s="440">
        <f t="shared" si="13"/>
        <v>0.16669999999999999</v>
      </c>
      <c r="I37" s="440">
        <f t="shared" si="10"/>
        <v>0.11695080258416328</v>
      </c>
      <c r="J37" s="440">
        <f t="shared" si="10"/>
        <v>0.14059744219050871</v>
      </c>
      <c r="K37" s="440">
        <f t="shared" si="10"/>
        <v>0.14242733031089447</v>
      </c>
      <c r="L37" s="440">
        <f t="shared" si="10"/>
        <v>0.29118174533769503</v>
      </c>
      <c r="M37" s="599">
        <f t="shared" si="14"/>
        <v>0.10659252663270727</v>
      </c>
      <c r="N37" s="599"/>
      <c r="O37" s="441">
        <f t="shared" si="3"/>
        <v>8.5381810908165545E-3</v>
      </c>
      <c r="P37" s="440">
        <f t="shared" si="4"/>
        <v>6.4028877586752422E-2</v>
      </c>
      <c r="Q37" s="442">
        <f t="shared" si="5"/>
        <v>696946.90518200002</v>
      </c>
    </row>
    <row r="38" spans="1:17" x14ac:dyDescent="0.3">
      <c r="A38" s="404">
        <v>9</v>
      </c>
      <c r="B38" s="398" t="s">
        <v>51</v>
      </c>
      <c r="C38" s="405">
        <f t="shared" si="10"/>
        <v>0.52291431709753333</v>
      </c>
      <c r="D38" s="405">
        <f t="shared" si="10"/>
        <v>0.61785349633638365</v>
      </c>
      <c r="E38" s="405">
        <f t="shared" si="10"/>
        <v>0.81579329632317366</v>
      </c>
      <c r="F38" s="405" t="e">
        <f t="shared" si="10"/>
        <v>#DIV/0!</v>
      </c>
      <c r="G38" s="405">
        <f t="shared" si="10"/>
        <v>0.98488971677084758</v>
      </c>
      <c r="H38" s="405">
        <f t="shared" si="10"/>
        <v>1.1397571243790332</v>
      </c>
      <c r="I38" s="405">
        <f t="shared" si="10"/>
        <v>1.1368089730029629</v>
      </c>
      <c r="J38" s="405">
        <f t="shared" si="10"/>
        <v>1.1685014005514103</v>
      </c>
      <c r="K38" s="405">
        <f t="shared" si="10"/>
        <v>1.2538635606114397</v>
      </c>
      <c r="L38" s="405">
        <f t="shared" si="10"/>
        <v>1.5823867815506842</v>
      </c>
      <c r="M38" s="603">
        <f t="shared" si="14"/>
        <v>0.97575464367239406</v>
      </c>
      <c r="N38" s="603"/>
      <c r="O38" s="406">
        <f t="shared" si="3"/>
        <v>7.815904276842342E-2</v>
      </c>
      <c r="P38" s="405">
        <f t="shared" si="4"/>
        <v>0.58612434293526183</v>
      </c>
      <c r="Q38" s="407">
        <f t="shared" si="5"/>
        <v>6379895.4824265447</v>
      </c>
    </row>
    <row r="39" spans="1:17" x14ac:dyDescent="0.3">
      <c r="A39" s="444"/>
      <c r="B39" s="445" t="s">
        <v>157</v>
      </c>
      <c r="C39" s="500">
        <f t="shared" si="10"/>
        <v>-0.63039999999999996</v>
      </c>
      <c r="D39" s="500">
        <f t="shared" si="10"/>
        <v>-2.646365365306497E-2</v>
      </c>
      <c r="E39" s="500">
        <f t="shared" si="10"/>
        <v>-3.3344266556360067E-2</v>
      </c>
      <c r="F39" s="500" t="e">
        <f t="shared" si="10"/>
        <v>#DIV/0!</v>
      </c>
      <c r="G39" s="500">
        <f t="shared" si="10"/>
        <v>-7.6449155129808738E-2</v>
      </c>
      <c r="H39" s="500">
        <f t="shared" ref="H39:H46" si="15">IF(H$7 &gt; 0,(H93*H$61+H141*H$109+H189*H$157)/(SUM(H$157,H$109,H$61)),0)</f>
        <v>-1.4453</v>
      </c>
      <c r="I39" s="500">
        <f t="shared" si="10"/>
        <v>0</v>
      </c>
      <c r="J39" s="500">
        <f t="shared" si="10"/>
        <v>-0.46710188227285254</v>
      </c>
      <c r="K39" s="500">
        <f t="shared" si="10"/>
        <v>-0.23484342788895349</v>
      </c>
      <c r="L39" s="500">
        <f t="shared" si="10"/>
        <v>-7.0075308701196076E-2</v>
      </c>
      <c r="M39" s="596">
        <f t="shared" si="14"/>
        <v>-0.12865923268670712</v>
      </c>
      <c r="N39" s="596"/>
      <c r="O39" s="429">
        <f t="shared" si="3"/>
        <v>-1.0305749027507683E-2</v>
      </c>
      <c r="P39" s="430">
        <f t="shared" si="4"/>
        <v>-7.7284088484819852E-2</v>
      </c>
      <c r="Q39" s="431">
        <f t="shared" si="5"/>
        <v>-841228.3382029999</v>
      </c>
    </row>
    <row r="40" spans="1:17" x14ac:dyDescent="0.3">
      <c r="A40" s="432"/>
      <c r="B40" s="433" t="s">
        <v>52</v>
      </c>
      <c r="C40" s="434">
        <f t="shared" ref="C40:K40" si="16">SUM(C33,C30,C25,C16,C9)</f>
        <v>6.7774155299000007</v>
      </c>
      <c r="D40" s="434">
        <f t="shared" si="16"/>
        <v>7.2895178730585233</v>
      </c>
      <c r="E40" s="434">
        <f t="shared" si="16"/>
        <v>9.623240541573681</v>
      </c>
      <c r="F40" s="434" t="e">
        <f t="shared" si="16"/>
        <v>#DIV/0!</v>
      </c>
      <c r="G40" s="434">
        <f t="shared" si="16"/>
        <v>11.654124858929681</v>
      </c>
      <c r="H40" s="434">
        <f t="shared" si="15"/>
        <v>13.398188794600003</v>
      </c>
      <c r="I40" s="434">
        <f t="shared" si="16"/>
        <v>13.363532385890851</v>
      </c>
      <c r="J40" s="434">
        <f t="shared" si="16"/>
        <v>14.203188313732511</v>
      </c>
      <c r="K40" s="434">
        <f t="shared" si="16"/>
        <v>14.974387799585001</v>
      </c>
      <c r="L40" s="434">
        <f>SUM(L33,L30,L25,L16,L9)</f>
        <v>18.671509238624132</v>
      </c>
      <c r="M40" s="597">
        <f t="shared" si="14"/>
        <v>11.470290164014605</v>
      </c>
      <c r="N40" s="597"/>
      <c r="O40" s="435">
        <f t="shared" si="3"/>
        <v>0.91878312371777215</v>
      </c>
      <c r="P40" s="436">
        <f t="shared" si="4"/>
        <v>6.8900684503604417</v>
      </c>
      <c r="Q40" s="437">
        <f t="shared" si="5"/>
        <v>74997595.834233165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0.12806077453440673</v>
      </c>
      <c r="D41" s="427">
        <f t="shared" si="17"/>
        <v>0.15131120855287392</v>
      </c>
      <c r="E41" s="427">
        <f t="shared" si="17"/>
        <v>0.19978630909743586</v>
      </c>
      <c r="F41" s="427" t="e">
        <f t="shared" si="17"/>
        <v>#DIV/0!</v>
      </c>
      <c r="G41" s="427">
        <f t="shared" si="17"/>
        <v>0.24119771793726275</v>
      </c>
      <c r="H41" s="427">
        <f t="shared" si="15"/>
        <v>0.27912446715790185</v>
      </c>
      <c r="I41" s="427">
        <f t="shared" si="17"/>
        <v>0.2784024701952641</v>
      </c>
      <c r="J41" s="427">
        <f t="shared" si="17"/>
        <v>0.28616388862659908</v>
      </c>
      <c r="K41" s="427">
        <f t="shared" si="17"/>
        <v>0.3070689278955438</v>
      </c>
      <c r="L41" s="427">
        <f t="shared" si="17"/>
        <v>0.38752367306208452</v>
      </c>
      <c r="M41" s="598">
        <f t="shared" si="14"/>
        <v>0.23896055498691623</v>
      </c>
      <c r="N41" s="598"/>
      <c r="O41" s="428">
        <f t="shared" si="3"/>
        <v>1.9141008816412345E-2</v>
      </c>
      <c r="P41" s="427">
        <f t="shared" si="4"/>
        <v>0.14354079602635905</v>
      </c>
      <c r="Q41" s="424">
        <f t="shared" si="5"/>
        <v>1562424.9140145793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0.12806077453440673</v>
      </c>
      <c r="D42" s="440">
        <f t="shared" si="18"/>
        <v>0.15131120855287392</v>
      </c>
      <c r="E42" s="440">
        <f t="shared" si="18"/>
        <v>0.19978630909743586</v>
      </c>
      <c r="F42" s="440" t="e">
        <f t="shared" si="18"/>
        <v>#DIV/0!</v>
      </c>
      <c r="G42" s="440">
        <f t="shared" si="18"/>
        <v>0.24119771793726275</v>
      </c>
      <c r="H42" s="440">
        <f t="shared" si="15"/>
        <v>0.27912446715790185</v>
      </c>
      <c r="I42" s="440">
        <f t="shared" si="18"/>
        <v>0.2784024701952641</v>
      </c>
      <c r="J42" s="440">
        <f t="shared" si="18"/>
        <v>0.28616388862659908</v>
      </c>
      <c r="K42" s="440">
        <f t="shared" si="18"/>
        <v>0.3070689278955438</v>
      </c>
      <c r="L42" s="440">
        <f t="shared" si="18"/>
        <v>0.38752367306208452</v>
      </c>
      <c r="M42" s="599">
        <f t="shared" si="14"/>
        <v>0.23896055498691623</v>
      </c>
      <c r="N42" s="599"/>
      <c r="O42" s="441">
        <f t="shared" si="3"/>
        <v>1.9141008816412345E-2</v>
      </c>
      <c r="P42" s="440">
        <f t="shared" si="4"/>
        <v>0.14354079602635905</v>
      </c>
      <c r="Q42" s="442">
        <f t="shared" si="5"/>
        <v>1562424.9140145793</v>
      </c>
    </row>
    <row r="43" spans="1:17" x14ac:dyDescent="0.3">
      <c r="A43" s="426" t="s">
        <v>24</v>
      </c>
      <c r="B43" s="416" t="s">
        <v>56</v>
      </c>
      <c r="C43" s="427">
        <f>SUM(C44,C45)</f>
        <v>0.3948535425631266</v>
      </c>
      <c r="D43" s="427">
        <f t="shared" ref="D43:L43" si="19">SUM(D44,D45)</f>
        <v>0.46654228778350959</v>
      </c>
      <c r="E43" s="427">
        <f t="shared" si="19"/>
        <v>0.61600698722573766</v>
      </c>
      <c r="F43" s="427" t="e">
        <f t="shared" si="19"/>
        <v>#DIV/0!</v>
      </c>
      <c r="G43" s="427">
        <f t="shared" si="19"/>
        <v>0.74369199883358483</v>
      </c>
      <c r="H43" s="427">
        <f t="shared" si="15"/>
        <v>0.86063265722113125</v>
      </c>
      <c r="I43" s="427">
        <f t="shared" si="19"/>
        <v>0.85840650280769881</v>
      </c>
      <c r="J43" s="427">
        <f t="shared" si="19"/>
        <v>0.88233751192481136</v>
      </c>
      <c r="K43" s="427">
        <f t="shared" si="19"/>
        <v>0.94679463271589559</v>
      </c>
      <c r="L43" s="427">
        <f t="shared" si="19"/>
        <v>1.1948631084885999</v>
      </c>
      <c r="M43" s="598">
        <f t="shared" si="14"/>
        <v>0.73679408868547813</v>
      </c>
      <c r="N43" s="598"/>
      <c r="O43" s="428">
        <f t="shared" si="3"/>
        <v>5.9018033952011092E-2</v>
      </c>
      <c r="P43" s="427">
        <f t="shared" si="4"/>
        <v>0.44258354690890295</v>
      </c>
      <c r="Q43" s="424">
        <f t="shared" si="5"/>
        <v>4817470.5684119668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0.12806077453440673</v>
      </c>
      <c r="D44" s="440">
        <f t="shared" si="20"/>
        <v>0.15131120855287392</v>
      </c>
      <c r="E44" s="440">
        <f t="shared" si="20"/>
        <v>0.19978630909743586</v>
      </c>
      <c r="F44" s="440" t="e">
        <f t="shared" si="20"/>
        <v>#DIV/0!</v>
      </c>
      <c r="G44" s="440">
        <f t="shared" si="20"/>
        <v>0.24119771793726275</v>
      </c>
      <c r="H44" s="440">
        <f t="shared" si="15"/>
        <v>0.27912446715790185</v>
      </c>
      <c r="I44" s="440">
        <f t="shared" si="20"/>
        <v>0.2784024701952641</v>
      </c>
      <c r="J44" s="440">
        <f t="shared" si="20"/>
        <v>0.28616388862659908</v>
      </c>
      <c r="K44" s="440">
        <f t="shared" si="20"/>
        <v>0.3070689278955438</v>
      </c>
      <c r="L44" s="440">
        <f t="shared" si="20"/>
        <v>0.38752367306208452</v>
      </c>
      <c r="M44" s="599">
        <f t="shared" si="14"/>
        <v>0.23896055498691623</v>
      </c>
      <c r="N44" s="599"/>
      <c r="O44" s="441">
        <f t="shared" si="3"/>
        <v>1.9141008816412345E-2</v>
      </c>
      <c r="P44" s="440">
        <f t="shared" si="4"/>
        <v>0.14354079602635905</v>
      </c>
      <c r="Q44" s="442">
        <f t="shared" si="5"/>
        <v>1562424.9140145793</v>
      </c>
    </row>
    <row r="45" spans="1:17" x14ac:dyDescent="0.3">
      <c r="A45" s="420" t="s">
        <v>26</v>
      </c>
      <c r="B45" s="421" t="s">
        <v>130</v>
      </c>
      <c r="C45" s="422">
        <f t="shared" si="20"/>
        <v>0.26679276802871987</v>
      </c>
      <c r="D45" s="422">
        <f t="shared" si="20"/>
        <v>0.3152310792306357</v>
      </c>
      <c r="E45" s="422">
        <f t="shared" si="20"/>
        <v>0.41622067812830182</v>
      </c>
      <c r="F45" s="422" t="e">
        <f t="shared" si="20"/>
        <v>#DIV/0!</v>
      </c>
      <c r="G45" s="422">
        <f t="shared" si="20"/>
        <v>0.50249428089632209</v>
      </c>
      <c r="H45" s="422">
        <f t="shared" si="15"/>
        <v>0.5815081900632294</v>
      </c>
      <c r="I45" s="422">
        <f t="shared" si="20"/>
        <v>0.58000403261243472</v>
      </c>
      <c r="J45" s="422">
        <f t="shared" si="20"/>
        <v>0.59617362329821222</v>
      </c>
      <c r="K45" s="422">
        <f t="shared" si="20"/>
        <v>0.63972570482035185</v>
      </c>
      <c r="L45" s="422">
        <f t="shared" si="20"/>
        <v>0.80733943542651543</v>
      </c>
      <c r="M45" s="600">
        <f t="shared" si="14"/>
        <v>0.49783353369856181</v>
      </c>
      <c r="N45" s="600"/>
      <c r="O45" s="423">
        <f t="shared" si="3"/>
        <v>3.9877025135598744E-2</v>
      </c>
      <c r="P45" s="422">
        <f t="shared" si="4"/>
        <v>0.29904275088254384</v>
      </c>
      <c r="Q45" s="424">
        <f t="shared" si="5"/>
        <v>3255045.6543973871</v>
      </c>
    </row>
    <row r="46" spans="1:17" ht="28.8" x14ac:dyDescent="0.3">
      <c r="A46" s="438">
        <v>10</v>
      </c>
      <c r="B46" s="447" t="s">
        <v>134</v>
      </c>
      <c r="C46" s="446">
        <f t="shared" si="20"/>
        <v>3.9300000000000002E-2</v>
      </c>
      <c r="D46" s="446">
        <f t="shared" si="20"/>
        <v>3.763376892247329E-2</v>
      </c>
      <c r="E46" s="446">
        <f t="shared" si="20"/>
        <v>3.8399497488762827E-2</v>
      </c>
      <c r="F46" s="446" t="e">
        <f t="shared" si="20"/>
        <v>#DIV/0!</v>
      </c>
      <c r="G46" s="446">
        <f t="shared" si="20"/>
        <v>3.8100201512005001E-2</v>
      </c>
      <c r="H46" s="446">
        <f t="shared" si="15"/>
        <v>3.6600000000000001E-2</v>
      </c>
      <c r="I46" s="446">
        <f t="shared" si="20"/>
        <v>3.6997210322694714E-2</v>
      </c>
      <c r="J46" s="446">
        <f t="shared" si="20"/>
        <v>3.8231269422827688E-2</v>
      </c>
      <c r="K46" s="446">
        <f t="shared" si="20"/>
        <v>3.8891958387810455E-2</v>
      </c>
      <c r="L46" s="446">
        <f t="shared" si="20"/>
        <v>3.8404673504497895E-2</v>
      </c>
      <c r="M46" s="601">
        <f t="shared" si="14"/>
        <v>3.8174664696344125E-2</v>
      </c>
      <c r="N46" s="601"/>
      <c r="O46" s="448">
        <f t="shared" si="3"/>
        <v>3.0578335138044684E-3</v>
      </c>
      <c r="P46" s="446">
        <f t="shared" si="4"/>
        <v>2.2931072280329305E-2</v>
      </c>
      <c r="Q46" s="449">
        <f t="shared" si="5"/>
        <v>249602.06176700001</v>
      </c>
    </row>
    <row r="47" spans="1:17" ht="18" x14ac:dyDescent="0.3">
      <c r="A47" s="450"/>
      <c r="B47" s="450" t="s">
        <v>60</v>
      </c>
      <c r="C47" s="410">
        <f t="shared" si="20"/>
        <v>6.7092298469975331</v>
      </c>
      <c r="D47" s="410">
        <f t="shared" si="20"/>
        <v>7.9185414846643161</v>
      </c>
      <c r="E47" s="410">
        <f t="shared" si="20"/>
        <v>10.444089068829259</v>
      </c>
      <c r="F47" s="410" t="e">
        <f t="shared" si="20"/>
        <v>#DIV/0!</v>
      </c>
      <c r="G47" s="410">
        <f t="shared" si="20"/>
        <v>12.600665622082724</v>
      </c>
      <c r="H47" s="410">
        <f t="shared" si="20"/>
        <v>14.574545918979036</v>
      </c>
      <c r="I47" s="410">
        <f t="shared" si="20"/>
        <v>14.537338569216509</v>
      </c>
      <c r="J47" s="410">
        <f t="shared" si="20"/>
        <v>14.942819101433896</v>
      </c>
      <c r="K47" s="410">
        <f t="shared" si="20"/>
        <v>16.032299890695299</v>
      </c>
      <c r="L47" s="410">
        <f t="shared" si="20"/>
        <v>20.222225384978117</v>
      </c>
      <c r="M47" s="602">
        <f t="shared" si="14"/>
        <v>12.484219472383343</v>
      </c>
      <c r="N47" s="602"/>
      <c r="O47" s="411">
        <f t="shared" si="3"/>
        <v>1</v>
      </c>
      <c r="P47" s="410">
        <f t="shared" si="4"/>
        <v>7.4991238655760322</v>
      </c>
      <c r="Q47" s="412">
        <f t="shared" si="5"/>
        <v>81627093.378426701</v>
      </c>
    </row>
    <row r="48" spans="1:17" x14ac:dyDescent="0.3">
      <c r="L48" t="s">
        <v>85</v>
      </c>
      <c r="N48">
        <v>12.484299999999999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10884884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1.6647570697812963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1.6648000000000001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7.4991238655760322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7.4991000000000003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93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326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528514.93000000005</v>
      </c>
      <c r="E61" s="505">
        <v>545533.67000000004</v>
      </c>
      <c r="F61" s="504">
        <v>0</v>
      </c>
      <c r="G61" s="505">
        <v>388513.24</v>
      </c>
      <c r="H61" s="505">
        <v>37707.339999999997</v>
      </c>
      <c r="I61" s="503">
        <v>135994.23999999999</v>
      </c>
      <c r="J61" s="505">
        <v>294158.09999999998</v>
      </c>
      <c r="K61" s="504">
        <v>0</v>
      </c>
      <c r="L61" s="505">
        <v>162668.78</v>
      </c>
      <c r="M61" s="342"/>
      <c r="N61" s="344">
        <f>SUM(C61:L61)</f>
        <v>2093090.3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2.2936800000000002</v>
      </c>
      <c r="E63" s="354">
        <f t="shared" si="21"/>
        <v>2.7676120000000002</v>
      </c>
      <c r="F63" s="354">
        <f t="shared" si="21"/>
        <v>0</v>
      </c>
      <c r="G63" s="354">
        <f t="shared" si="21"/>
        <v>3.9774200000000004</v>
      </c>
      <c r="H63" s="354">
        <f t="shared" si="21"/>
        <v>5.1547200000000002</v>
      </c>
      <c r="I63" s="354">
        <f t="shared" si="21"/>
        <v>3.93927</v>
      </c>
      <c r="J63" s="354">
        <f t="shared" si="21"/>
        <v>5.6947479999999997</v>
      </c>
      <c r="K63" s="354"/>
      <c r="L63" s="354">
        <f t="shared" si="21"/>
        <v>7.1160680000000003</v>
      </c>
      <c r="M63" s="351"/>
      <c r="N63" s="352">
        <f>(C63*$C$61+D63*$D$61+E63*$E$61+F63*$F$61+G63*$G$61+H63*$H$61+I63*$I$61+J63*$J$61+K63*$K$61+L63*$L$61)/$N$61</f>
        <v>3.7409552508292072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1.6970000000000001</v>
      </c>
      <c r="E64" s="34">
        <v>1.9553</v>
      </c>
      <c r="F64" s="34">
        <v>0</v>
      </c>
      <c r="G64" s="34">
        <v>2.9380000000000002</v>
      </c>
      <c r="H64" s="34">
        <v>2.9380000000000002</v>
      </c>
      <c r="I64" s="34">
        <v>2.0994999999999999</v>
      </c>
      <c r="J64" s="34">
        <v>4.0911999999999997</v>
      </c>
      <c r="K64" s="34">
        <v>0</v>
      </c>
      <c r="L64" s="34">
        <v>4.8117000000000001</v>
      </c>
      <c r="M64" s="34"/>
      <c r="N64" s="89">
        <f t="shared" ref="N64:N101" si="22">(C64*$C$61+D64*$D$61+E64*$E$61+F64*$F$61+G64*$G$61+H64*$H$61+I64*$I$61+J64*$J$61+K64*$K$61+L64*$L$61)/$N$61</f>
        <v>2.6217219484161767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6.788000000000001E-2</v>
      </c>
      <c r="E65" s="39">
        <f t="shared" si="23"/>
        <v>7.8212000000000004E-2</v>
      </c>
      <c r="F65" s="39">
        <f t="shared" si="23"/>
        <v>0</v>
      </c>
      <c r="G65" s="39">
        <f t="shared" si="23"/>
        <v>0.11752000000000001</v>
      </c>
      <c r="H65" s="39">
        <f t="shared" si="23"/>
        <v>0.11752000000000001</v>
      </c>
      <c r="I65" s="39">
        <f>0.06*I64</f>
        <v>0.12597</v>
      </c>
      <c r="J65" s="39">
        <f t="shared" si="23"/>
        <v>0.16364799999999999</v>
      </c>
      <c r="K65" s="39"/>
      <c r="L65" s="39">
        <f t="shared" si="23"/>
        <v>0.192468</v>
      </c>
      <c r="M65" s="34"/>
      <c r="N65" s="89">
        <f t="shared" si="22"/>
        <v>0.1075970918783007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8.48E-2</v>
      </c>
      <c r="E66" s="34">
        <v>4.7300000000000002E-2</v>
      </c>
      <c r="F66" s="34">
        <v>0</v>
      </c>
      <c r="G66" s="34">
        <v>6.6E-3</v>
      </c>
      <c r="H66" s="34">
        <v>0</v>
      </c>
      <c r="I66" s="34">
        <v>0.105</v>
      </c>
      <c r="J66" s="34">
        <v>6.9500000000000006E-2</v>
      </c>
      <c r="K66" s="34">
        <v>0</v>
      </c>
      <c r="L66" s="34">
        <v>0.2049</v>
      </c>
      <c r="M66" s="34"/>
      <c r="N66" s="89">
        <f t="shared" si="22"/>
        <v>6.7479273211958415E-2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0.2971953647919538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0.23430000000000001</v>
      </c>
      <c r="E68" s="34">
        <v>0.41399999999999998</v>
      </c>
      <c r="F68" s="34">
        <v>0</v>
      </c>
      <c r="G68" s="34">
        <v>0.59730000000000005</v>
      </c>
      <c r="H68" s="34">
        <v>1.7811999999999999</v>
      </c>
      <c r="I68" s="34">
        <v>0.85880000000000001</v>
      </c>
      <c r="J68" s="34">
        <v>0.99270000000000003</v>
      </c>
      <c r="K68" s="34">
        <v>0</v>
      </c>
      <c r="L68" s="34">
        <v>1.4612000000000001</v>
      </c>
      <c r="M68" s="34"/>
      <c r="N68" s="89">
        <f t="shared" si="22"/>
        <v>0.61889326048522608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2.806831204559115E-2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3.7616996235999998</v>
      </c>
      <c r="E70" s="354">
        <f t="shared" si="24"/>
        <v>5.0240687945999998</v>
      </c>
      <c r="F70" s="354">
        <f t="shared" si="24"/>
        <v>0</v>
      </c>
      <c r="G70" s="354">
        <f t="shared" si="24"/>
        <v>5.0240687945999998</v>
      </c>
      <c r="H70" s="354">
        <f t="shared" si="24"/>
        <v>5.0240687945999998</v>
      </c>
      <c r="I70" s="354">
        <f t="shared" si="24"/>
        <v>5.4867526619999998</v>
      </c>
      <c r="J70" s="354">
        <f t="shared" si="24"/>
        <v>5.0240687945999998</v>
      </c>
      <c r="K70" s="354"/>
      <c r="L70" s="354">
        <f>SUM(L71:L73,L77:L78)</f>
        <v>5.0240687945999998</v>
      </c>
      <c r="M70" s="351"/>
      <c r="N70" s="352">
        <f t="shared" si="22"/>
        <v>4.7353767046610713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2.0564</v>
      </c>
      <c r="E71" s="34">
        <v>2.6854</v>
      </c>
      <c r="F71" s="34">
        <v>0</v>
      </c>
      <c r="G71" s="34">
        <v>2.6854</v>
      </c>
      <c r="H71" s="34">
        <v>2.6854</v>
      </c>
      <c r="I71" s="34">
        <v>2.9380000000000002</v>
      </c>
      <c r="J71" s="34">
        <v>2.6854</v>
      </c>
      <c r="K71" s="34">
        <v>0</v>
      </c>
      <c r="L71" s="34">
        <v>2.6854</v>
      </c>
      <c r="M71" s="39"/>
      <c r="N71" s="89">
        <f t="shared" si="22"/>
        <v>2.5429867720824086</v>
      </c>
    </row>
    <row r="72" spans="1:14" x14ac:dyDescent="0.3">
      <c r="A72" s="2" t="s">
        <v>116</v>
      </c>
      <c r="B72" t="s">
        <v>117</v>
      </c>
      <c r="C72" s="39">
        <f>C71*0.436199</f>
        <v>0</v>
      </c>
      <c r="D72" s="39">
        <f>D71*0.436199</f>
        <v>0.89699962359999996</v>
      </c>
      <c r="E72" s="39">
        <f t="shared" ref="E72:L72" si="25">E71*0.436199</f>
        <v>1.1713687946</v>
      </c>
      <c r="F72" s="39">
        <f t="shared" si="25"/>
        <v>0</v>
      </c>
      <c r="G72" s="39">
        <f t="shared" si="25"/>
        <v>1.1713687946</v>
      </c>
      <c r="H72" s="39">
        <f t="shared" si="25"/>
        <v>1.1713687946</v>
      </c>
      <c r="I72" s="39">
        <f t="shared" si="25"/>
        <v>1.2815526620000002</v>
      </c>
      <c r="J72" s="39">
        <f t="shared" si="25"/>
        <v>1.1713687946</v>
      </c>
      <c r="K72" s="39">
        <f t="shared" si="25"/>
        <v>0</v>
      </c>
      <c r="L72" s="39">
        <f t="shared" si="25"/>
        <v>1.1713687946</v>
      </c>
      <c r="M72" s="39"/>
      <c r="N72" s="89">
        <f t="shared" si="22"/>
        <v>1.1092482869955744</v>
      </c>
    </row>
    <row r="73" spans="1:14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0.53899999999999992</v>
      </c>
      <c r="E73" s="43">
        <f t="shared" si="26"/>
        <v>0.80770000000000008</v>
      </c>
      <c r="F73" s="43">
        <f t="shared" ref="F73:H73" si="28">SUM(F74:F76)</f>
        <v>0</v>
      </c>
      <c r="G73" s="43">
        <f t="shared" si="28"/>
        <v>0.80770000000000008</v>
      </c>
      <c r="H73" s="43">
        <f t="shared" si="28"/>
        <v>0.80770000000000008</v>
      </c>
      <c r="I73" s="43">
        <f t="shared" si="26"/>
        <v>0.87450000000000006</v>
      </c>
      <c r="J73" s="43">
        <f t="shared" si="26"/>
        <v>0.80770000000000008</v>
      </c>
      <c r="K73" s="43"/>
      <c r="L73" s="43">
        <f t="shared" ref="L73" si="29">SUM(L74:L76)</f>
        <v>0.80770000000000008</v>
      </c>
      <c r="M73" s="43"/>
      <c r="N73" s="75">
        <f t="shared" si="22"/>
        <v>0.74419220654311957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0.48139999999999999</v>
      </c>
      <c r="E74" s="34">
        <v>0.72150000000000003</v>
      </c>
      <c r="F74" s="34">
        <v>0</v>
      </c>
      <c r="G74" s="34">
        <v>0.72150000000000003</v>
      </c>
      <c r="H74" s="34">
        <v>0.72150000000000003</v>
      </c>
      <c r="I74" s="34">
        <v>0.78480000000000005</v>
      </c>
      <c r="J74" s="34">
        <v>0.72150000000000003</v>
      </c>
      <c r="K74" s="34">
        <v>0</v>
      </c>
      <c r="L74" s="34">
        <v>0.72150000000000003</v>
      </c>
      <c r="M74" s="39"/>
      <c r="N74" s="89">
        <f t="shared" si="22"/>
        <v>0.66498643281133174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5.11E-2</v>
      </c>
      <c r="E75" s="34">
        <v>7.6499999999999999E-2</v>
      </c>
      <c r="F75" s="34">
        <v>0</v>
      </c>
      <c r="G75" s="34">
        <v>7.6499999999999999E-2</v>
      </c>
      <c r="H75" s="34">
        <v>7.6499999999999999E-2</v>
      </c>
      <c r="I75" s="34">
        <v>7.9600000000000004E-2</v>
      </c>
      <c r="J75" s="34">
        <v>7.6499999999999999E-2</v>
      </c>
      <c r="K75" s="34">
        <v>0</v>
      </c>
      <c r="L75" s="34">
        <v>7.6499999999999999E-2</v>
      </c>
      <c r="M75" s="39"/>
      <c r="N75" s="89">
        <f t="shared" si="22"/>
        <v>7.0287799275549664E-2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6.4999999999999997E-3</v>
      </c>
      <c r="E76" s="34">
        <v>9.7000000000000003E-3</v>
      </c>
      <c r="F76" s="34">
        <v>0</v>
      </c>
      <c r="G76" s="34">
        <v>9.7000000000000003E-3</v>
      </c>
      <c r="H76" s="34">
        <v>9.7000000000000003E-3</v>
      </c>
      <c r="I76" s="34">
        <v>1.01E-2</v>
      </c>
      <c r="J76" s="34">
        <v>9.7000000000000003E-3</v>
      </c>
      <c r="K76" s="34">
        <v>0</v>
      </c>
      <c r="L76" s="34">
        <v>9.7000000000000003E-3</v>
      </c>
      <c r="M76" s="39"/>
      <c r="N76" s="89">
        <f t="shared" si="22"/>
        <v>8.9179744562382229E-3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0.2001</v>
      </c>
      <c r="E77" s="34">
        <v>0.26929999999999998</v>
      </c>
      <c r="F77" s="34">
        <v>0</v>
      </c>
      <c r="G77" s="34">
        <v>0.26929999999999998</v>
      </c>
      <c r="H77" s="34">
        <v>0.26929999999999998</v>
      </c>
      <c r="I77" s="34">
        <v>0.29389999999999999</v>
      </c>
      <c r="J77" s="34">
        <v>0.26929999999999998</v>
      </c>
      <c r="K77" s="34">
        <v>0</v>
      </c>
      <c r="L77" s="34">
        <v>0.26929999999999998</v>
      </c>
      <c r="M77" s="39"/>
      <c r="N77" s="89">
        <f t="shared" si="22"/>
        <v>0.25342501608172374</v>
      </c>
    </row>
    <row r="78" spans="1:14" x14ac:dyDescent="0.3">
      <c r="A78" s="595"/>
      <c r="B78" t="s">
        <v>117</v>
      </c>
      <c r="C78" s="34">
        <v>0</v>
      </c>
      <c r="D78" s="34">
        <v>6.9199999999999998E-2</v>
      </c>
      <c r="E78" s="34">
        <v>9.0300000000000005E-2</v>
      </c>
      <c r="F78" s="34">
        <v>0</v>
      </c>
      <c r="G78" s="34">
        <v>9.0300000000000005E-2</v>
      </c>
      <c r="H78" s="34">
        <v>9.0300000000000005E-2</v>
      </c>
      <c r="I78" s="34">
        <v>9.8799999999999999E-2</v>
      </c>
      <c r="J78" s="34">
        <v>9.0300000000000005E-2</v>
      </c>
      <c r="K78" s="34">
        <v>0</v>
      </c>
      <c r="L78" s="34">
        <v>9.0300000000000005E-2</v>
      </c>
      <c r="M78" s="39"/>
      <c r="N78" s="89">
        <f t="shared" si="22"/>
        <v>8.5524422958245042E-2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0.53679999999999994</v>
      </c>
      <c r="E79" s="354">
        <f t="shared" ref="E79:J79" si="30">SUM(E80:E82)</f>
        <v>0.61809999999999998</v>
      </c>
      <c r="F79" s="354">
        <f t="shared" si="30"/>
        <v>0</v>
      </c>
      <c r="G79" s="354">
        <f t="shared" si="30"/>
        <v>0.61809999999999998</v>
      </c>
      <c r="H79" s="354">
        <f t="shared" si="30"/>
        <v>0.61809999999999998</v>
      </c>
      <c r="I79" s="354">
        <f t="shared" si="30"/>
        <v>1.2813999999999999</v>
      </c>
      <c r="J79" s="354">
        <f t="shared" si="30"/>
        <v>0.61809999999999998</v>
      </c>
      <c r="K79" s="354"/>
      <c r="L79" s="354">
        <f t="shared" ref="L79" si="31">SUM(L80:L82)</f>
        <v>0.61809999999999998</v>
      </c>
      <c r="M79" s="354"/>
      <c r="N79" s="352">
        <f t="shared" si="22"/>
        <v>0.6406679300998146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0.2424</v>
      </c>
      <c r="E80" s="34">
        <v>0.32369999999999999</v>
      </c>
      <c r="F80" s="34">
        <v>0</v>
      </c>
      <c r="G80" s="34">
        <v>0.32369999999999999</v>
      </c>
      <c r="H80" s="34">
        <v>0.32369999999999999</v>
      </c>
      <c r="I80" s="34">
        <v>0.35349999999999998</v>
      </c>
      <c r="J80" s="34">
        <v>0.32369999999999999</v>
      </c>
      <c r="K80" s="34">
        <v>0</v>
      </c>
      <c r="L80" s="34">
        <v>0.32369999999999999</v>
      </c>
      <c r="M80" s="39"/>
      <c r="N80" s="89">
        <f t="shared" si="22"/>
        <v>0.30510756972740255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0.2944</v>
      </c>
      <c r="E81" s="34">
        <v>0.2944</v>
      </c>
      <c r="F81" s="34">
        <v>0</v>
      </c>
      <c r="G81" s="34">
        <v>0.2944</v>
      </c>
      <c r="H81" s="34">
        <v>0.2944</v>
      </c>
      <c r="I81" s="34">
        <v>0.2944</v>
      </c>
      <c r="J81" s="34">
        <v>0.2944</v>
      </c>
      <c r="K81" s="34">
        <v>0</v>
      </c>
      <c r="L81" s="34">
        <v>0.2944</v>
      </c>
      <c r="M81" s="39"/>
      <c r="N81" s="89">
        <f t="shared" si="22"/>
        <v>0.2944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4.1160360372412025E-2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4.1160360372412025E-2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0.25800000000000001</v>
      </c>
      <c r="E84" s="354">
        <f t="shared" ref="E84:L84" si="32">SUM(E85:E86)</f>
        <v>0.45599999999999996</v>
      </c>
      <c r="F84" s="354">
        <f t="shared" si="32"/>
        <v>0</v>
      </c>
      <c r="G84" s="354">
        <f t="shared" si="32"/>
        <v>0.66039999999999999</v>
      </c>
      <c r="H84" s="354">
        <f t="shared" si="32"/>
        <v>1.9520000000000002</v>
      </c>
      <c r="I84" s="354">
        <f t="shared" si="32"/>
        <v>0.95140000000000002</v>
      </c>
      <c r="J84" s="354">
        <f t="shared" si="32"/>
        <v>1.0885</v>
      </c>
      <c r="K84" s="354"/>
      <c r="L84" s="354">
        <f t="shared" si="32"/>
        <v>1.6908000000000001</v>
      </c>
      <c r="M84" s="354"/>
      <c r="N84" s="352">
        <f t="shared" si="22"/>
        <v>0.68793757337941897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0.24560000000000001</v>
      </c>
      <c r="E85" s="34">
        <v>0.43369999999999997</v>
      </c>
      <c r="F85" s="34">
        <v>0</v>
      </c>
      <c r="G85" s="34">
        <v>0.62580000000000002</v>
      </c>
      <c r="H85" s="34">
        <v>1.8662000000000001</v>
      </c>
      <c r="I85" s="34">
        <v>0.89480000000000004</v>
      </c>
      <c r="J85" s="34">
        <v>1.0404</v>
      </c>
      <c r="K85" s="34">
        <v>0</v>
      </c>
      <c r="L85" s="34">
        <v>1.6161000000000001</v>
      </c>
      <c r="M85" s="39"/>
      <c r="N85" s="89">
        <f t="shared" si="22"/>
        <v>0.65478349956377901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1.24E-2</v>
      </c>
      <c r="E86" s="34">
        <v>2.23E-2</v>
      </c>
      <c r="F86" s="34">
        <v>0</v>
      </c>
      <c r="G86" s="34">
        <v>3.4599999999999999E-2</v>
      </c>
      <c r="H86" s="34">
        <v>8.5800000000000001E-2</v>
      </c>
      <c r="I86" s="34">
        <v>5.6599999999999998E-2</v>
      </c>
      <c r="J86" s="34">
        <v>4.8099999999999997E-2</v>
      </c>
      <c r="K86" s="34">
        <v>0</v>
      </c>
      <c r="L86" s="34">
        <v>7.4700000000000003E-2</v>
      </c>
      <c r="M86" s="39"/>
      <c r="N86" s="89">
        <f t="shared" si="22"/>
        <v>3.3154073815639964E-2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0.41720000000000002</v>
      </c>
      <c r="E87" s="354">
        <f t="shared" ref="E87:L87" si="33">SUM(E88:E91)</f>
        <v>0.77220000000000011</v>
      </c>
      <c r="F87" s="354">
        <f t="shared" si="33"/>
        <v>0</v>
      </c>
      <c r="G87" s="354">
        <f t="shared" si="33"/>
        <v>1.0717000000000001</v>
      </c>
      <c r="H87" s="354">
        <f t="shared" si="33"/>
        <v>2.0946000000000002</v>
      </c>
      <c r="I87" s="354">
        <f t="shared" si="33"/>
        <v>1.3152999999999999</v>
      </c>
      <c r="J87" s="354">
        <f t="shared" si="33"/>
        <v>1.8719999999999999</v>
      </c>
      <c r="K87" s="354"/>
      <c r="L87" s="354">
        <f t="shared" si="33"/>
        <v>3.0946000000000002</v>
      </c>
      <c r="M87" s="354"/>
      <c r="N87" s="352">
        <f t="shared" si="22"/>
        <v>1.132316630630795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0.20649999999999999</v>
      </c>
      <c r="E88" s="34">
        <v>0.38080000000000003</v>
      </c>
      <c r="F88" s="34">
        <v>0</v>
      </c>
      <c r="G88" s="34">
        <v>0.5171</v>
      </c>
      <c r="H88" s="34">
        <v>1.0596000000000001</v>
      </c>
      <c r="I88" s="34">
        <v>0.66539999999999999</v>
      </c>
      <c r="J88" s="34">
        <v>0.94699999999999995</v>
      </c>
      <c r="K88" s="34">
        <v>0</v>
      </c>
      <c r="L88" s="34">
        <v>1.5654999999999999</v>
      </c>
      <c r="M88" s="39"/>
      <c r="N88" s="89">
        <f t="shared" si="22"/>
        <v>0.56445185930821995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0.10580000000000001</v>
      </c>
      <c r="E89" s="34">
        <v>0.1951</v>
      </c>
      <c r="F89" s="34">
        <v>0</v>
      </c>
      <c r="G89" s="34">
        <v>0.26490000000000002</v>
      </c>
      <c r="H89" s="34">
        <v>0.54279999999999995</v>
      </c>
      <c r="I89" s="34">
        <v>0.34079999999999999</v>
      </c>
      <c r="J89" s="34">
        <v>0.48509999999999998</v>
      </c>
      <c r="K89" s="34">
        <v>0</v>
      </c>
      <c r="L89" s="34">
        <v>0.80189999999999995</v>
      </c>
      <c r="M89" s="39"/>
      <c r="N89" s="89">
        <f t="shared" si="22"/>
        <v>0.28915246801487732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6.9400000000000003E-2</v>
      </c>
      <c r="E90" s="34">
        <v>0.1298</v>
      </c>
      <c r="F90" s="34">
        <v>0</v>
      </c>
      <c r="G90" s="34">
        <v>0.19159999999999999</v>
      </c>
      <c r="H90" s="34">
        <v>0.32550000000000001</v>
      </c>
      <c r="I90" s="34">
        <v>0.2044</v>
      </c>
      <c r="J90" s="34">
        <v>0.29089999999999999</v>
      </c>
      <c r="K90" s="34">
        <v>0</v>
      </c>
      <c r="L90" s="34">
        <v>0.48089999999999999</v>
      </c>
      <c r="M90" s="39"/>
      <c r="N90" s="89">
        <f t="shared" si="22"/>
        <v>0.18431947857672454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3.5499999999999997E-2</v>
      </c>
      <c r="E91" s="34">
        <v>6.6500000000000004E-2</v>
      </c>
      <c r="F91" s="34">
        <v>0</v>
      </c>
      <c r="G91" s="34">
        <v>9.8100000000000007E-2</v>
      </c>
      <c r="H91" s="34">
        <v>0.16669999999999999</v>
      </c>
      <c r="I91" s="34">
        <v>0.1047</v>
      </c>
      <c r="J91" s="34">
        <v>0.14899999999999999</v>
      </c>
      <c r="K91" s="34">
        <v>0</v>
      </c>
      <c r="L91" s="34">
        <v>0.24629999999999999</v>
      </c>
      <c r="M91" s="39"/>
      <c r="N91" s="89">
        <f t="shared" si="22"/>
        <v>9.4392824730973143E-2</v>
      </c>
    </row>
    <row r="92" spans="1:16" x14ac:dyDescent="0.3">
      <c r="A92" s="349">
        <v>9</v>
      </c>
      <c r="B92" s="350" t="s">
        <v>51</v>
      </c>
      <c r="C92" s="354">
        <f t="shared" ref="C92:J92" si="34">SUM(C95,C97)</f>
        <v>0</v>
      </c>
      <c r="D92" s="354">
        <f t="shared" si="34"/>
        <v>0.61822144982040483</v>
      </c>
      <c r="E92" s="354">
        <f t="shared" si="34"/>
        <v>0.8198837502350329</v>
      </c>
      <c r="F92" s="354">
        <f t="shared" si="34"/>
        <v>0</v>
      </c>
      <c r="G92" s="354">
        <f t="shared" si="34"/>
        <v>0.96566546237903295</v>
      </c>
      <c r="H92" s="354">
        <f t="shared" si="34"/>
        <v>1.1397571243790332</v>
      </c>
      <c r="I92" s="354">
        <f t="shared" si="34"/>
        <v>1.103682666611016</v>
      </c>
      <c r="J92" s="354">
        <f t="shared" si="34"/>
        <v>1.1972654742830329</v>
      </c>
      <c r="K92" s="354"/>
      <c r="L92" s="354">
        <f>SUM(L95,L97)</f>
        <v>1.4672985280430324</v>
      </c>
      <c r="M92" s="354"/>
      <c r="N92" s="352">
        <f t="shared" si="22"/>
        <v>0.92357600074729662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-1.4453</v>
      </c>
      <c r="I93" s="507">
        <v>0</v>
      </c>
      <c r="J93" s="507">
        <v>-0.22320000000000001</v>
      </c>
      <c r="K93" s="507">
        <v>0</v>
      </c>
      <c r="L93" s="507">
        <v>-0.29509999999999997</v>
      </c>
      <c r="M93" s="268"/>
      <c r="N93" s="357">
        <f t="shared" si="22"/>
        <v>-8.0339612390349327E-2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5">SUM(C87,C84,C79,C70,C63)+C93</f>
        <v>0</v>
      </c>
      <c r="D94" s="360">
        <f t="shared" si="35"/>
        <v>7.2673796236000001</v>
      </c>
      <c r="E94" s="360">
        <f t="shared" si="35"/>
        <v>9.6379807946000007</v>
      </c>
      <c r="F94" s="360">
        <f t="shared" si="35"/>
        <v>0</v>
      </c>
      <c r="G94" s="360">
        <f t="shared" si="35"/>
        <v>11.351688794600001</v>
      </c>
      <c r="H94" s="360">
        <f t="shared" si="35"/>
        <v>13.398188794600003</v>
      </c>
      <c r="I94" s="360">
        <f t="shared" si="35"/>
        <v>12.974122661999999</v>
      </c>
      <c r="J94" s="360">
        <f t="shared" si="35"/>
        <v>14.0742167946</v>
      </c>
      <c r="K94" s="360">
        <f t="shared" si="35"/>
        <v>0</v>
      </c>
      <c r="L94" s="360">
        <f t="shared" si="35"/>
        <v>17.248536794599996</v>
      </c>
      <c r="M94" s="361"/>
      <c r="N94" s="455">
        <f t="shared" si="22"/>
        <v>10.856914477209958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6">SUM(C96:C96)</f>
        <v>0</v>
      </c>
      <c r="D95" s="354">
        <f t="shared" si="36"/>
        <v>0.1514013196984588</v>
      </c>
      <c r="E95" s="354">
        <f t="shared" si="36"/>
        <v>0.20078805389390184</v>
      </c>
      <c r="F95" s="354">
        <f t="shared" si="36"/>
        <v>0</v>
      </c>
      <c r="G95" s="354">
        <f t="shared" si="36"/>
        <v>0.23648973265790182</v>
      </c>
      <c r="H95" s="354">
        <f t="shared" si="36"/>
        <v>0.27912446715790185</v>
      </c>
      <c r="I95" s="354">
        <f t="shared" si="36"/>
        <v>0.27028989741744597</v>
      </c>
      <c r="J95" s="354">
        <f t="shared" si="36"/>
        <v>0.29320815848190179</v>
      </c>
      <c r="K95" s="354"/>
      <c r="L95" s="354">
        <f>SUM(L96:L96)</f>
        <v>0.35933876704190171</v>
      </c>
      <c r="M95" s="354"/>
      <c r="N95" s="352">
        <f t="shared" si="22"/>
        <v>0.22618209930371502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7">0.020833*D94</f>
        <v>0.1514013196984588</v>
      </c>
      <c r="E96" s="246">
        <f t="shared" si="37"/>
        <v>0.20078805389390184</v>
      </c>
      <c r="F96" s="246">
        <f t="shared" si="37"/>
        <v>0</v>
      </c>
      <c r="G96" s="246">
        <f t="shared" si="37"/>
        <v>0.23648973265790182</v>
      </c>
      <c r="H96" s="246">
        <f t="shared" si="37"/>
        <v>0.27912446715790185</v>
      </c>
      <c r="I96" s="246">
        <f t="shared" si="37"/>
        <v>0.27028989741744597</v>
      </c>
      <c r="J96" s="246">
        <f t="shared" si="37"/>
        <v>0.29320815848190179</v>
      </c>
      <c r="K96" s="34"/>
      <c r="L96" s="246">
        <f t="shared" si="37"/>
        <v>0.35933876704190171</v>
      </c>
      <c r="M96" s="39"/>
      <c r="N96" s="246">
        <f t="shared" si="22"/>
        <v>0.22618209930371502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8">SUM(D98,D99)</f>
        <v>0.46682013012194601</v>
      </c>
      <c r="E97" s="354">
        <f t="shared" si="38"/>
        <v>0.61909569634113104</v>
      </c>
      <c r="F97" s="354">
        <f t="shared" si="38"/>
        <v>0</v>
      </c>
      <c r="G97" s="354">
        <f t="shared" si="38"/>
        <v>0.72917572972113109</v>
      </c>
      <c r="H97" s="354">
        <f t="shared" si="38"/>
        <v>0.86063265722113125</v>
      </c>
      <c r="I97" s="354">
        <f t="shared" si="38"/>
        <v>0.83339276919357008</v>
      </c>
      <c r="J97" s="354">
        <f t="shared" si="38"/>
        <v>0.90405731580113113</v>
      </c>
      <c r="K97" s="354"/>
      <c r="L97" s="354">
        <f t="shared" si="38"/>
        <v>1.1079597610011307</v>
      </c>
      <c r="M97" s="354"/>
      <c r="N97" s="352">
        <f t="shared" si="22"/>
        <v>0.6973939014435816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39">D96</f>
        <v>0.1514013196984588</v>
      </c>
      <c r="E98" s="39">
        <f t="shared" si="39"/>
        <v>0.20078805389390184</v>
      </c>
      <c r="F98" s="39">
        <f t="shared" si="39"/>
        <v>0</v>
      </c>
      <c r="G98" s="39">
        <f t="shared" si="39"/>
        <v>0.23648973265790182</v>
      </c>
      <c r="H98" s="39">
        <f t="shared" si="39"/>
        <v>0.27912446715790185</v>
      </c>
      <c r="I98" s="39">
        <f t="shared" si="39"/>
        <v>0.27028989741744597</v>
      </c>
      <c r="J98" s="39">
        <f t="shared" si="39"/>
        <v>0.29320815848190179</v>
      </c>
      <c r="K98" s="39"/>
      <c r="L98" s="39">
        <f t="shared" si="39"/>
        <v>0.35933876704190171</v>
      </c>
      <c r="M98" s="39"/>
      <c r="N98" s="246">
        <f t="shared" si="22"/>
        <v>0.22618209930371502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0">0.043402*D94</f>
        <v>0.31541881042348724</v>
      </c>
      <c r="E99" s="246">
        <f t="shared" si="40"/>
        <v>0.41830764244722923</v>
      </c>
      <c r="F99" s="246">
        <f t="shared" si="40"/>
        <v>0</v>
      </c>
      <c r="G99" s="246">
        <f t="shared" si="40"/>
        <v>0.4926859970632293</v>
      </c>
      <c r="H99" s="246">
        <f t="shared" si="40"/>
        <v>0.5815081900632294</v>
      </c>
      <c r="I99" s="246">
        <f t="shared" si="40"/>
        <v>0.56310287177612406</v>
      </c>
      <c r="J99" s="246">
        <f t="shared" si="40"/>
        <v>0.61084915731922929</v>
      </c>
      <c r="K99" s="34"/>
      <c r="L99" s="246">
        <f t="shared" si="40"/>
        <v>0.7486209939592291</v>
      </c>
      <c r="M99" s="39"/>
      <c r="N99" s="246">
        <f t="shared" si="22"/>
        <v>0.47121180213986663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3.6600000000000001E-2</v>
      </c>
      <c r="E100" s="509">
        <v>3.6600000000000001E-2</v>
      </c>
      <c r="F100" s="509">
        <v>0</v>
      </c>
      <c r="G100" s="509">
        <v>3.6600000000000001E-2</v>
      </c>
      <c r="H100" s="509">
        <v>3.6600000000000001E-2</v>
      </c>
      <c r="I100" s="509">
        <v>3.6600000000000001E-2</v>
      </c>
      <c r="J100" s="509">
        <v>3.6600000000000001E-2</v>
      </c>
      <c r="K100" s="509">
        <v>0</v>
      </c>
      <c r="L100" s="509">
        <v>3.6600000000000001E-2</v>
      </c>
      <c r="M100" s="367"/>
      <c r="N100" s="368">
        <f t="shared" si="22"/>
        <v>3.6600000000000001E-2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7.9222010734204051</v>
      </c>
      <c r="E101" s="340">
        <f t="shared" ref="E101:L101" si="41">SUM(E92,E94,E100)</f>
        <v>10.494464544835033</v>
      </c>
      <c r="F101" s="340">
        <f t="shared" si="41"/>
        <v>0</v>
      </c>
      <c r="G101" s="340">
        <f t="shared" si="41"/>
        <v>12.353954256979033</v>
      </c>
      <c r="H101" s="340">
        <f t="shared" si="41"/>
        <v>14.574545918979036</v>
      </c>
      <c r="I101" s="340">
        <f t="shared" si="41"/>
        <v>14.114405328611015</v>
      </c>
      <c r="J101" s="340">
        <f t="shared" si="41"/>
        <v>15.308082268883032</v>
      </c>
      <c r="K101" s="340">
        <f t="shared" si="41"/>
        <v>0</v>
      </c>
      <c r="L101" s="340">
        <f t="shared" si="41"/>
        <v>18.752435322643027</v>
      </c>
      <c r="M101" s="356"/>
      <c r="N101" s="467">
        <f t="shared" si="22"/>
        <v>11.817090477957255</v>
      </c>
      <c r="O101" s="335" t="s">
        <v>458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0.31580882160535834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123</v>
      </c>
      <c r="F107" s="1">
        <v>0</v>
      </c>
      <c r="G107" s="1">
        <v>67</v>
      </c>
      <c r="H107" s="1">
        <v>0</v>
      </c>
      <c r="I107" s="1">
        <v>7</v>
      </c>
      <c r="J107" s="1">
        <v>77</v>
      </c>
      <c r="K107" s="1">
        <v>14</v>
      </c>
      <c r="L107" s="1">
        <v>42</v>
      </c>
      <c r="N107" s="1">
        <f>SUM(C107:L107)</f>
        <v>357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249137.34</v>
      </c>
      <c r="E109" s="505">
        <v>740327.63</v>
      </c>
      <c r="F109" s="504">
        <v>0</v>
      </c>
      <c r="G109" s="505">
        <v>344212.47</v>
      </c>
      <c r="H109" s="504">
        <v>0</v>
      </c>
      <c r="I109" s="503">
        <v>35945.360000000001</v>
      </c>
      <c r="J109" s="505">
        <v>452880.89</v>
      </c>
      <c r="K109" s="505">
        <v>93065.07</v>
      </c>
      <c r="L109" s="505">
        <v>217647.65</v>
      </c>
      <c r="M109" s="342"/>
      <c r="N109" s="344">
        <f>SUM(C109:L109)</f>
        <v>2133216.41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2">SUM(D112:D117)</f>
        <v>2.308084</v>
      </c>
      <c r="E111" s="354">
        <f t="shared" si="42"/>
        <v>2.7782200000000001</v>
      </c>
      <c r="F111" s="354">
        <f t="shared" si="42"/>
        <v>0</v>
      </c>
      <c r="G111" s="354">
        <f t="shared" si="42"/>
        <v>4.0742320000000003</v>
      </c>
      <c r="H111" s="354"/>
      <c r="I111" s="354">
        <f t="shared" si="42"/>
        <v>4.4186820000000004</v>
      </c>
      <c r="J111" s="354">
        <f>SUM(J112:J117)</f>
        <v>5.6226639999999994</v>
      </c>
      <c r="K111" s="354">
        <f t="shared" si="42"/>
        <v>6.1849119999999997</v>
      </c>
      <c r="L111" s="354">
        <f t="shared" si="42"/>
        <v>7.258184</v>
      </c>
      <c r="M111" s="351"/>
      <c r="N111" s="352">
        <f>(C111*$C$109+D111*$D$109+E111*$E$109+F111*$F$109+G111*$G$109+H111*$H$109+I111*$I$109+J111*$J$109+K111*$K$109+L111*$L$109)/$N$109</f>
        <v>4.1696559737912944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1.6971000000000001</v>
      </c>
      <c r="E112" s="34">
        <v>1.9555</v>
      </c>
      <c r="F112" s="34">
        <v>0</v>
      </c>
      <c r="G112" s="34">
        <v>2.9382999999999999</v>
      </c>
      <c r="H112" s="34">
        <v>0</v>
      </c>
      <c r="I112" s="34">
        <v>2.0996999999999999</v>
      </c>
      <c r="J112" s="34">
        <v>4.0915999999999997</v>
      </c>
      <c r="K112" s="34">
        <v>4.4903000000000004</v>
      </c>
      <c r="L112" s="34">
        <v>4.8121</v>
      </c>
      <c r="M112" s="34"/>
      <c r="N112" s="89">
        <f t="shared" ref="N112:N149" si="43">(C112*$C$109+D112*$D$109+E112*$E$109+F112*$F$109+G112*$G$109+H112*$H$109+I112*$I$109+J112*$J$109+K112*$K$109+L112*$L$109)/$N$109</f>
        <v>2.941865341773739</v>
      </c>
    </row>
    <row r="113" spans="1:14" x14ac:dyDescent="0.3">
      <c r="A113" s="2" t="s">
        <v>4</v>
      </c>
      <c r="B113" t="s">
        <v>31</v>
      </c>
      <c r="C113" s="39">
        <f t="shared" ref="C113:L113" si="44">C112*0.04</f>
        <v>0</v>
      </c>
      <c r="D113" s="39">
        <f t="shared" si="44"/>
        <v>6.7884E-2</v>
      </c>
      <c r="E113" s="39">
        <f t="shared" si="44"/>
        <v>7.8219999999999998E-2</v>
      </c>
      <c r="F113" s="39">
        <f t="shared" si="44"/>
        <v>0</v>
      </c>
      <c r="G113" s="39">
        <f t="shared" si="44"/>
        <v>0.117532</v>
      </c>
      <c r="H113" s="39"/>
      <c r="I113" s="39">
        <f>I112*0.06</f>
        <v>0.12598199999999998</v>
      </c>
      <c r="J113" s="39">
        <f t="shared" si="44"/>
        <v>0.163664</v>
      </c>
      <c r="K113" s="39">
        <f t="shared" si="44"/>
        <v>0.17961200000000002</v>
      </c>
      <c r="L113" s="39">
        <f t="shared" si="44"/>
        <v>0.19248400000000002</v>
      </c>
      <c r="M113" s="34"/>
      <c r="N113" s="89">
        <f t="shared" si="43"/>
        <v>0.11838222563228827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8.4900000000000003E-2</v>
      </c>
      <c r="E114" s="34">
        <v>6.9199999999999998E-2</v>
      </c>
      <c r="F114" s="34">
        <v>0</v>
      </c>
      <c r="G114" s="34">
        <v>3.4700000000000002E-2</v>
      </c>
      <c r="H114" s="34">
        <v>0</v>
      </c>
      <c r="I114" s="34">
        <v>0.105</v>
      </c>
      <c r="J114" s="34">
        <v>9.2100000000000001E-2</v>
      </c>
      <c r="K114" s="34">
        <v>0.22450000000000001</v>
      </c>
      <c r="L114" s="34">
        <v>0.10879999999999999</v>
      </c>
      <c r="M114" s="34"/>
      <c r="N114" s="89">
        <f t="shared" si="43"/>
        <v>8.1747153902214736E-2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3"/>
        <v>0.31799330843746887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0.2485</v>
      </c>
      <c r="E116" s="34">
        <v>0.40250000000000002</v>
      </c>
      <c r="F116" s="34">
        <v>0</v>
      </c>
      <c r="G116" s="34">
        <v>0.66569999999999996</v>
      </c>
      <c r="H116" s="34">
        <v>0</v>
      </c>
      <c r="I116" s="34">
        <v>1.3380000000000001</v>
      </c>
      <c r="J116" s="34">
        <v>0.89759999999999995</v>
      </c>
      <c r="K116" s="34">
        <v>0.91279999999999994</v>
      </c>
      <c r="L116" s="34">
        <v>1.6989000000000001</v>
      </c>
      <c r="M116" s="34"/>
      <c r="N116" s="89">
        <f t="shared" si="43"/>
        <v>0.70238860968119021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3"/>
        <v>7.2793343643929682E-3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5">SUM(C119:C121,C125:C126)</f>
        <v>0</v>
      </c>
      <c r="D118" s="354">
        <f t="shared" si="45"/>
        <v>3.7370628834000001</v>
      </c>
      <c r="E118" s="354">
        <f t="shared" si="45"/>
        <v>5.1363808261999999</v>
      </c>
      <c r="F118" s="354">
        <f t="shared" si="45"/>
        <v>0</v>
      </c>
      <c r="G118" s="354">
        <f t="shared" si="45"/>
        <v>5.1363808261999999</v>
      </c>
      <c r="H118" s="354"/>
      <c r="I118" s="354">
        <f>SUM(I119:I121,I125:I126)</f>
        <v>5.6091275890999999</v>
      </c>
      <c r="J118" s="354">
        <f>SUM(J119:J121,J125:J126)</f>
        <v>5.1363808261999999</v>
      </c>
      <c r="K118" s="354">
        <f>SUM(K119:K121,K125:K126)</f>
        <v>5.1363808261999999</v>
      </c>
      <c r="L118" s="354">
        <f>SUM(L119:L121,L125:L126)</f>
        <v>5.1363808261999999</v>
      </c>
      <c r="M118" s="351"/>
      <c r="N118" s="352">
        <f t="shared" si="43"/>
        <v>4.9809210725868223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2.0366</v>
      </c>
      <c r="E119" s="34">
        <v>2.7338</v>
      </c>
      <c r="F119" s="34">
        <v>0</v>
      </c>
      <c r="G119" s="34">
        <v>2.7338</v>
      </c>
      <c r="H119" s="34">
        <v>0</v>
      </c>
      <c r="I119" s="34">
        <v>2.9908999999999999</v>
      </c>
      <c r="J119" s="34">
        <v>2.7338</v>
      </c>
      <c r="K119" s="34">
        <v>2.7338</v>
      </c>
      <c r="L119" s="34">
        <v>2.7338</v>
      </c>
      <c r="M119" s="39"/>
      <c r="N119" s="89">
        <f t="shared" si="43"/>
        <v>2.656706555274436</v>
      </c>
    </row>
    <row r="120" spans="1:14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L120" si="46">D119*0.436199</f>
        <v>0.88836288340000003</v>
      </c>
      <c r="E120" s="39">
        <f t="shared" si="46"/>
        <v>1.1924808262</v>
      </c>
      <c r="F120" s="39">
        <f t="shared" si="46"/>
        <v>0</v>
      </c>
      <c r="G120" s="39">
        <f t="shared" si="46"/>
        <v>1.1924808262</v>
      </c>
      <c r="H120" s="39">
        <f t="shared" si="46"/>
        <v>0</v>
      </c>
      <c r="I120" s="39">
        <f t="shared" si="46"/>
        <v>1.3046275890999999</v>
      </c>
      <c r="J120" s="39">
        <f t="shared" si="46"/>
        <v>1.1924808262</v>
      </c>
      <c r="K120" s="39">
        <f t="shared" si="46"/>
        <v>1.1924808262</v>
      </c>
      <c r="L120" s="39">
        <f t="shared" si="46"/>
        <v>1.1924808262</v>
      </c>
      <c r="M120" s="39"/>
      <c r="N120" s="89">
        <f t="shared" si="43"/>
        <v>1.1588527427041537</v>
      </c>
    </row>
    <row r="121" spans="1:14" x14ac:dyDescent="0.3">
      <c r="A121" s="280" t="s">
        <v>8</v>
      </c>
      <c r="B121" s="1" t="s">
        <v>35</v>
      </c>
      <c r="C121" s="43">
        <f t="shared" ref="C121:G121" si="47">SUM(C122:C124)</f>
        <v>0</v>
      </c>
      <c r="D121" s="43">
        <f t="shared" ref="D121" si="48">SUM(D122:D124)</f>
        <v>0.54460000000000008</v>
      </c>
      <c r="E121" s="43">
        <f t="shared" si="47"/>
        <v>0.84249999999999992</v>
      </c>
      <c r="F121" s="43">
        <f t="shared" si="47"/>
        <v>0</v>
      </c>
      <c r="G121" s="43">
        <f t="shared" si="47"/>
        <v>0.84249999999999992</v>
      </c>
      <c r="H121" s="43"/>
      <c r="I121" s="43">
        <f>SUM(I122:I124)</f>
        <v>0.91210000000000002</v>
      </c>
      <c r="J121" s="43">
        <f t="shared" ref="J121:L121" si="49">SUM(J122:J124)</f>
        <v>0.84249999999999992</v>
      </c>
      <c r="K121" s="43">
        <f t="shared" si="49"/>
        <v>0.84249999999999992</v>
      </c>
      <c r="L121" s="43">
        <f t="shared" si="49"/>
        <v>0.84249999999999992</v>
      </c>
      <c r="M121" s="43"/>
      <c r="N121" s="75">
        <f t="shared" si="43"/>
        <v>0.80888118092763017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0.4864</v>
      </c>
      <c r="E122" s="34">
        <v>0.75249999999999995</v>
      </c>
      <c r="F122" s="34">
        <v>0</v>
      </c>
      <c r="G122" s="34">
        <v>0.75249999999999995</v>
      </c>
      <c r="H122" s="34">
        <v>0</v>
      </c>
      <c r="I122" s="34">
        <v>0.81850000000000001</v>
      </c>
      <c r="J122" s="34">
        <v>0.75249999999999995</v>
      </c>
      <c r="K122" s="34">
        <v>0.75249999999999995</v>
      </c>
      <c r="L122" s="34">
        <v>0.75249999999999995</v>
      </c>
      <c r="M122" s="39"/>
      <c r="N122" s="89">
        <f t="shared" si="43"/>
        <v>0.72253442683342173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5.16E-2</v>
      </c>
      <c r="E123" s="34">
        <v>7.9799999999999996E-2</v>
      </c>
      <c r="F123" s="34">
        <v>0</v>
      </c>
      <c r="G123" s="34">
        <v>7.9799999999999996E-2</v>
      </c>
      <c r="H123" s="34">
        <v>0</v>
      </c>
      <c r="I123" s="34">
        <v>8.3000000000000004E-2</v>
      </c>
      <c r="J123" s="34">
        <v>7.9799999999999996E-2</v>
      </c>
      <c r="K123" s="34">
        <v>7.9799999999999996E-2</v>
      </c>
      <c r="L123" s="34">
        <v>7.9799999999999996E-2</v>
      </c>
      <c r="M123" s="39"/>
      <c r="N123" s="89">
        <f t="shared" si="43"/>
        <v>7.6560456274569921E-2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6.6E-3</v>
      </c>
      <c r="E124" s="34">
        <v>1.0200000000000001E-2</v>
      </c>
      <c r="F124" s="34">
        <v>0</v>
      </c>
      <c r="G124" s="34">
        <v>1.0200000000000001E-2</v>
      </c>
      <c r="H124" s="34">
        <v>0</v>
      </c>
      <c r="I124" s="34">
        <v>1.06E-2</v>
      </c>
      <c r="J124" s="34">
        <v>1.0200000000000001E-2</v>
      </c>
      <c r="K124" s="34">
        <v>1.0200000000000001E-2</v>
      </c>
      <c r="L124" s="34">
        <v>1.0200000000000001E-2</v>
      </c>
      <c r="M124" s="39"/>
      <c r="N124" s="89">
        <f t="shared" si="43"/>
        <v>9.7862978196384693E-3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0.19900000000000001</v>
      </c>
      <c r="E125" s="34">
        <v>0.2757</v>
      </c>
      <c r="F125" s="34">
        <v>0</v>
      </c>
      <c r="G125" s="34">
        <v>0.2757</v>
      </c>
      <c r="H125" s="34">
        <v>0</v>
      </c>
      <c r="I125" s="34">
        <v>0.3009</v>
      </c>
      <c r="J125" s="34">
        <v>0.2757</v>
      </c>
      <c r="K125" s="34">
        <v>0.2757</v>
      </c>
      <c r="L125" s="34">
        <v>0.2757</v>
      </c>
      <c r="M125" s="39"/>
      <c r="N125" s="89">
        <f t="shared" si="43"/>
        <v>0.26716687095567576</v>
      </c>
    </row>
    <row r="126" spans="1:14" x14ac:dyDescent="0.3">
      <c r="A126" s="595"/>
      <c r="B126" t="s">
        <v>117</v>
      </c>
      <c r="C126" s="34">
        <v>0</v>
      </c>
      <c r="D126" s="34">
        <v>6.8500000000000005E-2</v>
      </c>
      <c r="E126" s="34">
        <v>9.1899999999999996E-2</v>
      </c>
      <c r="F126" s="34">
        <v>0</v>
      </c>
      <c r="G126" s="34">
        <v>9.1899999999999996E-2</v>
      </c>
      <c r="H126" s="34">
        <v>0</v>
      </c>
      <c r="I126" s="34">
        <v>0.10059999999999999</v>
      </c>
      <c r="J126" s="34">
        <v>9.1899999999999996E-2</v>
      </c>
      <c r="K126" s="34">
        <v>9.1899999999999996E-2</v>
      </c>
      <c r="L126" s="34">
        <v>9.1899999999999996E-2</v>
      </c>
      <c r="M126" s="39"/>
      <c r="N126" s="89">
        <f t="shared" si="43"/>
        <v>8.9313722724925021E-2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0.52269999999999994</v>
      </c>
      <c r="E127" s="354">
        <f t="shared" ref="E127:G127" si="50">SUM(E128:E130)</f>
        <v>0.6129</v>
      </c>
      <c r="F127" s="354">
        <f t="shared" si="50"/>
        <v>0</v>
      </c>
      <c r="G127" s="354">
        <f t="shared" si="50"/>
        <v>0.6129</v>
      </c>
      <c r="H127" s="354"/>
      <c r="I127" s="354">
        <f>SUM(I128:I130)</f>
        <v>1.2767999999999999</v>
      </c>
      <c r="J127" s="354">
        <f t="shared" ref="J127:L127" si="51">SUM(J128:J130)</f>
        <v>0.6129</v>
      </c>
      <c r="K127" s="354">
        <f t="shared" si="51"/>
        <v>0.6129</v>
      </c>
      <c r="L127" s="354">
        <f t="shared" si="51"/>
        <v>0.6129</v>
      </c>
      <c r="M127" s="354"/>
      <c r="N127" s="352">
        <f t="shared" si="43"/>
        <v>0.61355250596679967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0.24079999999999999</v>
      </c>
      <c r="E128" s="34">
        <v>0.33100000000000002</v>
      </c>
      <c r="F128" s="34">
        <v>0</v>
      </c>
      <c r="G128" s="34">
        <v>0.33100000000000002</v>
      </c>
      <c r="H128" s="34">
        <v>0</v>
      </c>
      <c r="I128" s="34">
        <v>0.3614</v>
      </c>
      <c r="J128" s="34">
        <v>0.33100000000000002</v>
      </c>
      <c r="K128" s="34">
        <v>0.33100000000000002</v>
      </c>
      <c r="L128" s="34">
        <v>0.33100000000000002</v>
      </c>
      <c r="M128" s="39"/>
      <c r="N128" s="89">
        <f t="shared" si="43"/>
        <v>0.32097783393012613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0.28189999999999998</v>
      </c>
      <c r="E129" s="34">
        <v>0.28189999999999998</v>
      </c>
      <c r="F129" s="34">
        <v>0</v>
      </c>
      <c r="G129" s="34">
        <v>0.28189999999999998</v>
      </c>
      <c r="H129" s="34">
        <v>0</v>
      </c>
      <c r="I129" s="34">
        <v>0.28189999999999998</v>
      </c>
      <c r="J129" s="34">
        <v>0.28189999999999998</v>
      </c>
      <c r="K129" s="34">
        <v>0.28189999999999998</v>
      </c>
      <c r="L129" s="34">
        <v>0.28189999999999998</v>
      </c>
      <c r="M129" s="39"/>
      <c r="N129" s="89">
        <f t="shared" si="43"/>
        <v>0.28190000000000004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3"/>
        <v>1.0674672036673483E-2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3"/>
        <v>1.0674672036673483E-2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0.27240000000000003</v>
      </c>
      <c r="E132" s="354">
        <f t="shared" ref="E132:L132" si="52">SUM(E133:E134)</f>
        <v>0.44079999999999997</v>
      </c>
      <c r="F132" s="354">
        <f t="shared" si="52"/>
        <v>0</v>
      </c>
      <c r="G132" s="354">
        <f t="shared" si="52"/>
        <v>0.73360000000000003</v>
      </c>
      <c r="H132" s="354"/>
      <c r="I132" s="354">
        <f t="shared" si="52"/>
        <v>1.4822</v>
      </c>
      <c r="J132" s="354">
        <f t="shared" si="52"/>
        <v>0.9778</v>
      </c>
      <c r="K132" s="354">
        <f t="shared" si="52"/>
        <v>0.99439999999999995</v>
      </c>
      <c r="L132" s="354">
        <f t="shared" si="52"/>
        <v>1.9535</v>
      </c>
      <c r="M132" s="354"/>
      <c r="N132" s="352">
        <f t="shared" si="43"/>
        <v>0.77842052388346272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0.25580000000000003</v>
      </c>
      <c r="E133" s="34">
        <v>0.41439999999999999</v>
      </c>
      <c r="F133" s="34">
        <v>0</v>
      </c>
      <c r="G133" s="34">
        <v>0.68530000000000002</v>
      </c>
      <c r="H133" s="34">
        <v>0</v>
      </c>
      <c r="I133" s="34">
        <v>1.3939999999999999</v>
      </c>
      <c r="J133" s="34">
        <v>0.92430000000000001</v>
      </c>
      <c r="K133" s="34">
        <v>0.93979999999999997</v>
      </c>
      <c r="L133" s="34">
        <v>1.8466</v>
      </c>
      <c r="M133" s="39"/>
      <c r="N133" s="89">
        <f t="shared" si="43"/>
        <v>0.73339312483443719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1.66E-2</v>
      </c>
      <c r="E134" s="34">
        <v>2.64E-2</v>
      </c>
      <c r="F134" s="34">
        <v>0</v>
      </c>
      <c r="G134" s="34">
        <v>4.8300000000000003E-2</v>
      </c>
      <c r="H134" s="34">
        <v>0</v>
      </c>
      <c r="I134" s="34">
        <v>8.8200000000000001E-2</v>
      </c>
      <c r="J134" s="34">
        <v>5.3499999999999999E-2</v>
      </c>
      <c r="K134" s="34">
        <v>5.4600000000000003E-2</v>
      </c>
      <c r="L134" s="34">
        <v>0.1069</v>
      </c>
      <c r="M134" s="39"/>
      <c r="N134" s="89">
        <f t="shared" si="43"/>
        <v>4.5027399049025682E-2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0.4496</v>
      </c>
      <c r="E135" s="354">
        <f t="shared" ref="E135:L135" si="53">SUM(E136:E139)</f>
        <v>0.74980000000000002</v>
      </c>
      <c r="F135" s="354">
        <f t="shared" si="53"/>
        <v>0</v>
      </c>
      <c r="G135" s="354">
        <f t="shared" si="53"/>
        <v>1.2074</v>
      </c>
      <c r="H135" s="354"/>
      <c r="I135" s="354">
        <f t="shared" si="53"/>
        <v>2.0499999999999998</v>
      </c>
      <c r="J135" s="354">
        <f t="shared" si="53"/>
        <v>1.6620000000000001</v>
      </c>
      <c r="K135" s="354">
        <f>SUM(K136:K139)</f>
        <v>1.591</v>
      </c>
      <c r="L135" s="354">
        <f t="shared" si="53"/>
        <v>3.6278000000000001</v>
      </c>
      <c r="M135" s="354"/>
      <c r="N135" s="352">
        <f t="shared" si="43"/>
        <v>1.3344809397636312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0.22159999999999999</v>
      </c>
      <c r="E136" s="34">
        <v>0.36980000000000002</v>
      </c>
      <c r="F136" s="34">
        <v>0</v>
      </c>
      <c r="G136" s="34">
        <v>0.58030000000000004</v>
      </c>
      <c r="H136" s="34">
        <v>0</v>
      </c>
      <c r="I136" s="34">
        <v>1.0367</v>
      </c>
      <c r="J136" s="34">
        <v>0.84050000000000002</v>
      </c>
      <c r="K136" s="34">
        <v>0.80459999999999998</v>
      </c>
      <c r="L136" s="34">
        <v>1.8346</v>
      </c>
      <c r="M136" s="39"/>
      <c r="N136" s="89">
        <f t="shared" si="43"/>
        <v>0.66604398811464227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0.11360000000000001</v>
      </c>
      <c r="E137" s="34">
        <v>0.18959999999999999</v>
      </c>
      <c r="F137" s="34">
        <v>0</v>
      </c>
      <c r="G137" s="34">
        <v>0.29749999999999999</v>
      </c>
      <c r="H137" s="34">
        <v>0</v>
      </c>
      <c r="I137" s="34">
        <v>0.53149999999999997</v>
      </c>
      <c r="J137" s="34">
        <v>0.43090000000000001</v>
      </c>
      <c r="K137" s="34">
        <v>0.41249999999999998</v>
      </c>
      <c r="L137" s="34">
        <v>0.94059999999999999</v>
      </c>
      <c r="M137" s="39"/>
      <c r="N137" s="89">
        <f t="shared" si="43"/>
        <v>0.34147092727596257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7.5600000000000001E-2</v>
      </c>
      <c r="E138" s="34">
        <v>0.12590000000000001</v>
      </c>
      <c r="F138" s="34">
        <v>0</v>
      </c>
      <c r="G138" s="34">
        <v>0.21790000000000001</v>
      </c>
      <c r="H138" s="34">
        <v>0</v>
      </c>
      <c r="I138" s="34">
        <v>0.31850000000000001</v>
      </c>
      <c r="J138" s="34">
        <v>0.25819999999999999</v>
      </c>
      <c r="K138" s="34">
        <v>0.2472</v>
      </c>
      <c r="L138" s="34">
        <v>0.56359999999999999</v>
      </c>
      <c r="M138" s="39"/>
      <c r="N138" s="89">
        <f t="shared" si="43"/>
        <v>0.21615259960240038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3.8800000000000001E-2</v>
      </c>
      <c r="E139" s="34">
        <v>6.4500000000000002E-2</v>
      </c>
      <c r="F139" s="34">
        <v>0</v>
      </c>
      <c r="G139" s="34">
        <v>0.11169999999999999</v>
      </c>
      <c r="H139" s="34">
        <v>0</v>
      </c>
      <c r="I139" s="34">
        <v>0.1633</v>
      </c>
      <c r="J139" s="34">
        <v>0.13239999999999999</v>
      </c>
      <c r="K139" s="34">
        <v>0.12670000000000001</v>
      </c>
      <c r="L139" s="34">
        <v>0.28899999999999998</v>
      </c>
      <c r="M139" s="39"/>
      <c r="N139" s="89">
        <f t="shared" si="43"/>
        <v>0.11081342477062606</v>
      </c>
    </row>
    <row r="140" spans="1:16" x14ac:dyDescent="0.3">
      <c r="A140" s="349">
        <v>9</v>
      </c>
      <c r="B140" s="350" t="s">
        <v>51</v>
      </c>
      <c r="C140" s="354">
        <f t="shared" ref="C140:L140" si="54">SUM(C143,C145)</f>
        <v>0</v>
      </c>
      <c r="D140" s="354">
        <f t="shared" si="54"/>
        <v>0.62013269467707122</v>
      </c>
      <c r="E140" s="354">
        <f t="shared" si="54"/>
        <v>0.82669940108318174</v>
      </c>
      <c r="F140" s="354">
        <f t="shared" si="54"/>
        <v>0</v>
      </c>
      <c r="G140" s="354">
        <f t="shared" si="54"/>
        <v>1.0007835770991818</v>
      </c>
      <c r="H140" s="354"/>
      <c r="I140" s="354">
        <f t="shared" si="54"/>
        <v>1.2621377181255586</v>
      </c>
      <c r="J140" s="354">
        <f t="shared" si="54"/>
        <v>1.1701056464751818</v>
      </c>
      <c r="K140" s="354">
        <f t="shared" si="54"/>
        <v>1.2220437437391818</v>
      </c>
      <c r="L140" s="354">
        <f t="shared" si="54"/>
        <v>1.5813090462351815</v>
      </c>
      <c r="M140" s="354"/>
      <c r="N140" s="352">
        <f t="shared" si="43"/>
        <v>1.0051455918353067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-0.25679999999999997</v>
      </c>
      <c r="K141" s="507">
        <v>-0.15409999999999999</v>
      </c>
      <c r="L141" s="507">
        <v>0</v>
      </c>
      <c r="M141" s="268"/>
      <c r="N141" s="357">
        <f t="shared" si="43"/>
        <v>-6.1241390806195783E-2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5">SUM(C135,C132,C127,C118,C111)+C141</f>
        <v>0</v>
      </c>
      <c r="D142" s="360">
        <f t="shared" si="55"/>
        <v>7.2898468834000001</v>
      </c>
      <c r="E142" s="360">
        <f t="shared" si="55"/>
        <v>9.7181008262000006</v>
      </c>
      <c r="F142" s="360">
        <f t="shared" si="55"/>
        <v>0</v>
      </c>
      <c r="G142" s="360">
        <f t="shared" si="55"/>
        <v>11.764512826200001</v>
      </c>
      <c r="H142" s="360">
        <f t="shared" si="55"/>
        <v>0</v>
      </c>
      <c r="I142" s="360">
        <f t="shared" si="55"/>
        <v>14.8368095891</v>
      </c>
      <c r="J142" s="360">
        <f t="shared" si="55"/>
        <v>13.754944826200001</v>
      </c>
      <c r="K142" s="360">
        <f t="shared" si="55"/>
        <v>14.365492826200001</v>
      </c>
      <c r="L142" s="360">
        <f t="shared" si="55"/>
        <v>18.588764826199998</v>
      </c>
      <c r="M142" s="361"/>
      <c r="N142" s="362">
        <f t="shared" si="43"/>
        <v>11.815789625185813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6">SUM(C144:C144)</f>
        <v>0</v>
      </c>
      <c r="D143" s="354">
        <f t="shared" si="56"/>
        <v>0.15186938012187221</v>
      </c>
      <c r="E143" s="354">
        <f t="shared" si="56"/>
        <v>0.20245719451222463</v>
      </c>
      <c r="F143" s="354">
        <f t="shared" si="56"/>
        <v>0</v>
      </c>
      <c r="G143" s="354">
        <f t="shared" si="56"/>
        <v>0.24509009570822463</v>
      </c>
      <c r="H143" s="354"/>
      <c r="I143" s="354">
        <f t="shared" si="56"/>
        <v>0.30909525416972028</v>
      </c>
      <c r="J143" s="354">
        <f t="shared" si="56"/>
        <v>0.28655676556422466</v>
      </c>
      <c r="K143" s="354">
        <f t="shared" si="56"/>
        <v>0.29927631204822464</v>
      </c>
      <c r="L143" s="354">
        <f t="shared" si="56"/>
        <v>0.38725973762422461</v>
      </c>
      <c r="M143" s="354"/>
      <c r="N143" s="352">
        <f t="shared" si="43"/>
        <v>0.2461583452614961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7">0.020833*D142</f>
        <v>0.15186938012187221</v>
      </c>
      <c r="E144" s="246">
        <f t="shared" si="57"/>
        <v>0.20245719451222463</v>
      </c>
      <c r="F144" s="246">
        <f t="shared" si="57"/>
        <v>0</v>
      </c>
      <c r="G144" s="246">
        <f t="shared" si="57"/>
        <v>0.24509009570822463</v>
      </c>
      <c r="H144" s="34"/>
      <c r="I144" s="246">
        <f t="shared" si="57"/>
        <v>0.30909525416972028</v>
      </c>
      <c r="J144" s="246">
        <f t="shared" si="57"/>
        <v>0.28655676556422466</v>
      </c>
      <c r="K144" s="246">
        <f t="shared" si="57"/>
        <v>0.29927631204822464</v>
      </c>
      <c r="L144" s="246">
        <f t="shared" si="57"/>
        <v>0.38725973762422461</v>
      </c>
      <c r="M144" s="39"/>
      <c r="N144" s="246">
        <f t="shared" si="43"/>
        <v>0.2461583452614961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0.46826331455519898</v>
      </c>
      <c r="E145" s="354">
        <f t="shared" ref="E145:L145" si="58">SUM(E146,E147)</f>
        <v>0.62424220657095708</v>
      </c>
      <c r="F145" s="354">
        <f t="shared" si="58"/>
        <v>0</v>
      </c>
      <c r="G145" s="354">
        <f t="shared" si="58"/>
        <v>0.75569348139095704</v>
      </c>
      <c r="H145" s="354"/>
      <c r="I145" s="354">
        <f t="shared" si="58"/>
        <v>0.95304246395583847</v>
      </c>
      <c r="J145" s="354">
        <f t="shared" si="58"/>
        <v>0.88354888091095707</v>
      </c>
      <c r="K145" s="354">
        <f t="shared" si="58"/>
        <v>0.9227674316909571</v>
      </c>
      <c r="L145" s="354">
        <f t="shared" si="58"/>
        <v>1.1940493086109569</v>
      </c>
      <c r="M145" s="354"/>
      <c r="N145" s="352">
        <f t="shared" si="43"/>
        <v>0.75898724657381078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59">D144</f>
        <v>0.15186938012187221</v>
      </c>
      <c r="E146" s="39">
        <f>E144</f>
        <v>0.20245719451222463</v>
      </c>
      <c r="F146" s="39">
        <f t="shared" si="59"/>
        <v>0</v>
      </c>
      <c r="G146" s="39">
        <f t="shared" si="59"/>
        <v>0.24509009570822463</v>
      </c>
      <c r="H146" s="39"/>
      <c r="I146" s="39">
        <f t="shared" si="59"/>
        <v>0.30909525416972028</v>
      </c>
      <c r="J146" s="39">
        <f t="shared" si="59"/>
        <v>0.28655676556422466</v>
      </c>
      <c r="K146" s="39">
        <f t="shared" si="59"/>
        <v>0.29927631204822464</v>
      </c>
      <c r="L146" s="39">
        <f t="shared" si="59"/>
        <v>0.38725973762422461</v>
      </c>
      <c r="M146" s="39"/>
      <c r="N146" s="39">
        <f t="shared" si="43"/>
        <v>0.2461583452614961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0">0.043402*D142</f>
        <v>0.31639393443332681</v>
      </c>
      <c r="E147" s="246">
        <f t="shared" si="60"/>
        <v>0.42178501205873248</v>
      </c>
      <c r="F147" s="246">
        <f t="shared" si="60"/>
        <v>0</v>
      </c>
      <c r="G147" s="246">
        <f t="shared" si="60"/>
        <v>0.51060338568273245</v>
      </c>
      <c r="H147" s="34"/>
      <c r="I147" s="246">
        <f t="shared" si="60"/>
        <v>0.64394720978611819</v>
      </c>
      <c r="J147" s="246">
        <f t="shared" si="60"/>
        <v>0.59699211534673247</v>
      </c>
      <c r="K147" s="246">
        <f t="shared" si="60"/>
        <v>0.62349111964273252</v>
      </c>
      <c r="L147" s="246">
        <f t="shared" si="60"/>
        <v>0.80678957098673243</v>
      </c>
      <c r="M147" s="39"/>
      <c r="N147" s="246">
        <f t="shared" si="43"/>
        <v>0.51282890131231473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3.85E-2</v>
      </c>
      <c r="E148" s="509">
        <v>3.85E-2</v>
      </c>
      <c r="F148" s="509">
        <v>0</v>
      </c>
      <c r="G148" s="509">
        <v>3.85E-2</v>
      </c>
      <c r="H148" s="509">
        <v>0</v>
      </c>
      <c r="I148" s="509">
        <v>3.85E-2</v>
      </c>
      <c r="J148" s="509">
        <v>3.85E-2</v>
      </c>
      <c r="K148" s="509">
        <v>3.85E-2</v>
      </c>
      <c r="L148" s="509">
        <v>3.85E-2</v>
      </c>
      <c r="M148" s="367"/>
      <c r="N148" s="368">
        <f t="shared" si="43"/>
        <v>3.85E-2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1">SUM(D140,D142,D148)</f>
        <v>7.9484795780770714</v>
      </c>
      <c r="E149" s="340">
        <f t="shared" si="61"/>
        <v>10.583300227283184</v>
      </c>
      <c r="F149" s="340">
        <f t="shared" si="61"/>
        <v>0</v>
      </c>
      <c r="G149" s="340">
        <f t="shared" si="61"/>
        <v>12.803796403299183</v>
      </c>
      <c r="H149" s="340">
        <f t="shared" si="61"/>
        <v>0</v>
      </c>
      <c r="I149" s="340">
        <f t="shared" si="61"/>
        <v>16.137447307225557</v>
      </c>
      <c r="J149" s="340">
        <f t="shared" si="61"/>
        <v>14.963550472675184</v>
      </c>
      <c r="K149" s="340">
        <f t="shared" si="61"/>
        <v>15.626036569939183</v>
      </c>
      <c r="L149" s="340">
        <f t="shared" si="61"/>
        <v>20.208573872435178</v>
      </c>
      <c r="M149" s="369"/>
      <c r="N149" s="467">
        <f t="shared" si="43"/>
        <v>12.859435217021122</v>
      </c>
      <c r="O149" t="s">
        <v>462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0.34366522706864355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147</v>
      </c>
      <c r="F155" s="1">
        <v>0</v>
      </c>
      <c r="G155" s="1">
        <v>73</v>
      </c>
      <c r="H155" s="1">
        <v>0</v>
      </c>
      <c r="I155" s="1">
        <v>0</v>
      </c>
      <c r="J155" s="1">
        <v>62</v>
      </c>
      <c r="K155" s="1">
        <v>17</v>
      </c>
      <c r="L155" s="1">
        <v>65</v>
      </c>
      <c r="N155" s="1">
        <f>SUM(C155:L155)</f>
        <v>387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198382.93</v>
      </c>
      <c r="E157" s="505">
        <v>1007528.21</v>
      </c>
      <c r="F157" s="504">
        <v>0</v>
      </c>
      <c r="G157" s="505">
        <v>371089.42</v>
      </c>
      <c r="H157" s="504">
        <v>0</v>
      </c>
      <c r="I157" s="502">
        <v>0</v>
      </c>
      <c r="J157" s="505">
        <v>335115.49</v>
      </c>
      <c r="K157" s="505">
        <v>89396.85</v>
      </c>
      <c r="L157" s="505">
        <v>304711.69</v>
      </c>
      <c r="M157" s="342"/>
      <c r="N157" s="344">
        <f>SUM(C157:L157)</f>
        <v>2312115.14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1.659716</v>
      </c>
      <c r="D159" s="354">
        <f>SUM(D160:D164)</f>
        <v>2.2675840000000003</v>
      </c>
      <c r="E159" s="354">
        <f t="shared" ref="E159:G159" si="62">SUM(E160:E164)</f>
        <v>2.7177160000000002</v>
      </c>
      <c r="F159" s="354">
        <f t="shared" si="62"/>
        <v>0</v>
      </c>
      <c r="G159" s="354">
        <f t="shared" si="62"/>
        <v>4.1010280000000003</v>
      </c>
      <c r="H159" s="354"/>
      <c r="I159" s="354"/>
      <c r="J159" s="354">
        <f>SUM(J160:J164)</f>
        <v>5.7053559999999992</v>
      </c>
      <c r="K159" s="354">
        <f>SUM(K160:K164)</f>
        <v>6.3993040000000008</v>
      </c>
      <c r="L159" s="354">
        <f t="shared" ref="L159" si="63">SUM(L160:L164)</f>
        <v>7.4065800000000008</v>
      </c>
      <c r="M159" s="354"/>
      <c r="N159" s="352">
        <f>(C159*$C$157+D159*$D$157+E159*$E$157+F159*$F$157+G159*$G$157+H159*$H$157+I159*$I$157+J159*$J$157+K159*$K$157+L159*$L$157)/$N$157</f>
        <v>4.0917307158821155</v>
      </c>
    </row>
    <row r="160" spans="1:16" x14ac:dyDescent="0.3">
      <c r="A160" s="2" t="s">
        <v>3</v>
      </c>
      <c r="B160" t="s">
        <v>30</v>
      </c>
      <c r="C160" s="34">
        <v>1.2528999999999999</v>
      </c>
      <c r="D160" s="34">
        <v>1.6971000000000001</v>
      </c>
      <c r="E160" s="34">
        <v>1.9554</v>
      </c>
      <c r="F160" s="34">
        <v>0</v>
      </c>
      <c r="G160" s="34">
        <v>2.9382000000000001</v>
      </c>
      <c r="H160" s="34">
        <v>0</v>
      </c>
      <c r="I160" s="34"/>
      <c r="J160" s="34">
        <v>4.0914000000000001</v>
      </c>
      <c r="K160" s="34">
        <v>4.4901</v>
      </c>
      <c r="L160" s="34">
        <v>4.8120000000000003</v>
      </c>
      <c r="M160" s="34"/>
      <c r="N160" s="89">
        <f t="shared" ref="N160:N197" si="64">(C160*$C$157+D160*$D$157+E160*$E$157+F160*$F$157+G160*$G$157+H160*$H$157+I160*$I$157+J160*$J$157+K160*$K$157+L160*$L$157)/$N$157</f>
        <v>2.8732463991940298</v>
      </c>
    </row>
    <row r="161" spans="1:14" x14ac:dyDescent="0.3">
      <c r="A161" s="2" t="s">
        <v>4</v>
      </c>
      <c r="B161" t="s">
        <v>31</v>
      </c>
      <c r="C161" s="39">
        <f>C160*0.04</f>
        <v>5.0115999999999994E-2</v>
      </c>
      <c r="D161" s="39">
        <f t="shared" ref="D161:L161" si="65">D160*0.04</f>
        <v>6.7884E-2</v>
      </c>
      <c r="E161" s="39">
        <f t="shared" si="65"/>
        <v>7.8216000000000008E-2</v>
      </c>
      <c r="F161" s="39">
        <f t="shared" si="65"/>
        <v>0</v>
      </c>
      <c r="G161" s="39">
        <f t="shared" si="65"/>
        <v>0.11752800000000001</v>
      </c>
      <c r="H161" s="39"/>
      <c r="I161" s="39"/>
      <c r="J161" s="39">
        <f t="shared" si="65"/>
        <v>0.163656</v>
      </c>
      <c r="K161" s="39">
        <f t="shared" si="65"/>
        <v>0.17960400000000001</v>
      </c>
      <c r="L161" s="39">
        <f t="shared" si="65"/>
        <v>0.19248000000000001</v>
      </c>
      <c r="M161" s="34"/>
      <c r="N161" s="89">
        <f t="shared" si="64"/>
        <v>0.11492985596776119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3.8600000000000002E-2</v>
      </c>
      <c r="E162" s="34">
        <v>5.79E-2</v>
      </c>
      <c r="F162" s="34">
        <v>0</v>
      </c>
      <c r="G162" s="34">
        <v>4.02E-2</v>
      </c>
      <c r="H162" s="34">
        <v>0</v>
      </c>
      <c r="I162" s="34">
        <v>0</v>
      </c>
      <c r="J162" s="34">
        <v>9.4700000000000006E-2</v>
      </c>
      <c r="K162" s="34">
        <v>0.1981</v>
      </c>
      <c r="L162" s="34">
        <v>8.14E-2</v>
      </c>
      <c r="M162" s="34"/>
      <c r="N162" s="89">
        <f t="shared" si="64"/>
        <v>6.7107273729888714E-2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4"/>
        <v>0.31636798903708568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0.25430000000000003</v>
      </c>
      <c r="E164" s="34">
        <v>0.35339999999999999</v>
      </c>
      <c r="F164" s="34">
        <v>0</v>
      </c>
      <c r="G164" s="34">
        <v>0.68710000000000004</v>
      </c>
      <c r="H164" s="34">
        <v>0</v>
      </c>
      <c r="I164" s="34">
        <v>0</v>
      </c>
      <c r="J164" s="34">
        <v>0.97789999999999999</v>
      </c>
      <c r="K164" s="34">
        <v>1.1537999999999999</v>
      </c>
      <c r="L164" s="34">
        <v>1.8749</v>
      </c>
      <c r="M164" s="34"/>
      <c r="N164" s="89">
        <f t="shared" si="64"/>
        <v>0.72007919795335107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6">SUM(C167:C169,C173:C174)</f>
        <v>3.8328995299000002</v>
      </c>
      <c r="D166" s="354">
        <f t="shared" si="66"/>
        <v>3.8328995299000002</v>
      </c>
      <c r="E166" s="354">
        <f t="shared" si="66"/>
        <v>5.1970403702999999</v>
      </c>
      <c r="F166" s="354">
        <f t="shared" si="66"/>
        <v>0</v>
      </c>
      <c r="G166" s="354">
        <f t="shared" si="66"/>
        <v>5.1970403702999999</v>
      </c>
      <c r="H166" s="354"/>
      <c r="I166" s="354"/>
      <c r="J166" s="354">
        <f>SUM(J167:J169,J173:J174)</f>
        <v>5.1970403702999999</v>
      </c>
      <c r="K166" s="354">
        <f>SUM(K167:K169,K173:K174)</f>
        <v>5.1970403702999999</v>
      </c>
      <c r="L166" s="354">
        <f>SUM(L167:L169,L173:L174)</f>
        <v>5.1970403702999999</v>
      </c>
      <c r="M166" s="351"/>
      <c r="N166" s="352">
        <f t="shared" si="64"/>
        <v>5.0765196436900633</v>
      </c>
    </row>
    <row r="167" spans="1:14" x14ac:dyDescent="0.3">
      <c r="A167" s="2" t="s">
        <v>115</v>
      </c>
      <c r="B167" t="s">
        <v>114</v>
      </c>
      <c r="C167" s="34">
        <v>2.0901000000000001</v>
      </c>
      <c r="D167" s="34">
        <v>2.0901000000000001</v>
      </c>
      <c r="E167" s="34">
        <v>2.7696999999999998</v>
      </c>
      <c r="F167" s="34">
        <v>0</v>
      </c>
      <c r="G167" s="34">
        <v>2.7696999999999998</v>
      </c>
      <c r="H167" s="34">
        <v>0</v>
      </c>
      <c r="I167" s="34">
        <v>0</v>
      </c>
      <c r="J167" s="34">
        <v>2.7696999999999998</v>
      </c>
      <c r="K167" s="34">
        <v>2.7696999999999998</v>
      </c>
      <c r="L167" s="34">
        <v>2.7696999999999998</v>
      </c>
      <c r="M167" s="39"/>
      <c r="N167" s="89">
        <f t="shared" si="64"/>
        <v>2.7096578962974998</v>
      </c>
    </row>
    <row r="168" spans="1:14" x14ac:dyDescent="0.3">
      <c r="A168" s="2" t="s">
        <v>116</v>
      </c>
      <c r="B168" t="s">
        <v>117</v>
      </c>
      <c r="C168" s="39">
        <f>C167*0.436199</f>
        <v>0.91169952990000003</v>
      </c>
      <c r="D168" s="39">
        <f t="shared" ref="D168:L168" si="67">D167*0.436199</f>
        <v>0.91169952990000003</v>
      </c>
      <c r="E168" s="39">
        <f t="shared" si="67"/>
        <v>1.2081403703</v>
      </c>
      <c r="F168" s="39">
        <f t="shared" si="67"/>
        <v>0</v>
      </c>
      <c r="G168" s="39">
        <f t="shared" si="67"/>
        <v>1.2081403703</v>
      </c>
      <c r="H168" s="39">
        <f t="shared" si="67"/>
        <v>0</v>
      </c>
      <c r="I168" s="39">
        <f t="shared" si="67"/>
        <v>0</v>
      </c>
      <c r="J168" s="39">
        <f t="shared" si="67"/>
        <v>1.2081403703</v>
      </c>
      <c r="K168" s="39">
        <f t="shared" si="67"/>
        <v>1.2081403703</v>
      </c>
      <c r="L168" s="39">
        <f t="shared" si="67"/>
        <v>1.2081403703</v>
      </c>
      <c r="M168" s="39"/>
      <c r="N168" s="89">
        <f t="shared" si="64"/>
        <v>1.1819500647070731</v>
      </c>
    </row>
    <row r="169" spans="1:14" x14ac:dyDescent="0.3">
      <c r="A169" s="280" t="s">
        <v>8</v>
      </c>
      <c r="B169" s="1" t="s">
        <v>35</v>
      </c>
      <c r="C169" s="43">
        <f t="shared" ref="C169:E169" si="68">SUM(C170:C172)</f>
        <v>0.55670000000000008</v>
      </c>
      <c r="D169" s="43">
        <f t="shared" si="68"/>
        <v>0.55670000000000008</v>
      </c>
      <c r="E169" s="43">
        <f t="shared" si="68"/>
        <v>0.84720000000000006</v>
      </c>
      <c r="F169" s="43">
        <f t="shared" ref="F169:G169" si="69">SUM(F170:F172)</f>
        <v>0</v>
      </c>
      <c r="G169" s="43">
        <f t="shared" si="69"/>
        <v>0.84720000000000006</v>
      </c>
      <c r="H169" s="43"/>
      <c r="I169" s="43"/>
      <c r="J169" s="43">
        <f t="shared" ref="J169:L169" si="70">SUM(J170:J172)</f>
        <v>0.84720000000000006</v>
      </c>
      <c r="K169" s="43">
        <f t="shared" si="70"/>
        <v>0.84720000000000006</v>
      </c>
      <c r="L169" s="43">
        <f t="shared" si="70"/>
        <v>0.84720000000000006</v>
      </c>
      <c r="M169" s="43"/>
      <c r="N169" s="75">
        <f t="shared" si="64"/>
        <v>0.82153456279344284</v>
      </c>
    </row>
    <row r="170" spans="1:14" x14ac:dyDescent="0.3">
      <c r="A170" s="2" t="s">
        <v>9</v>
      </c>
      <c r="B170" t="s">
        <v>108</v>
      </c>
      <c r="C170" s="34">
        <v>0.49730000000000002</v>
      </c>
      <c r="D170" s="34">
        <v>0.49730000000000002</v>
      </c>
      <c r="E170" s="34">
        <v>0.75670000000000004</v>
      </c>
      <c r="F170" s="34">
        <v>0</v>
      </c>
      <c r="G170" s="34">
        <v>0.75670000000000004</v>
      </c>
      <c r="H170" s="34">
        <v>0</v>
      </c>
      <c r="I170" s="34">
        <v>0</v>
      </c>
      <c r="J170" s="34">
        <v>0.75670000000000004</v>
      </c>
      <c r="K170" s="34">
        <v>0.75670000000000004</v>
      </c>
      <c r="L170" s="34">
        <v>0.75670000000000004</v>
      </c>
      <c r="M170" s="39"/>
      <c r="N170" s="89">
        <f t="shared" si="64"/>
        <v>0.73378222233603818</v>
      </c>
    </row>
    <row r="171" spans="1:14" x14ac:dyDescent="0.3">
      <c r="A171" s="2" t="s">
        <v>10</v>
      </c>
      <c r="B171" t="s">
        <v>109</v>
      </c>
      <c r="C171" s="34">
        <v>5.2699999999999997E-2</v>
      </c>
      <c r="D171" s="34">
        <v>5.2699999999999997E-2</v>
      </c>
      <c r="E171" s="34">
        <v>8.0299999999999996E-2</v>
      </c>
      <c r="F171" s="34">
        <v>0</v>
      </c>
      <c r="G171" s="34">
        <v>8.0299999999999996E-2</v>
      </c>
      <c r="H171" s="34">
        <v>0</v>
      </c>
      <c r="I171" s="34">
        <v>0</v>
      </c>
      <c r="J171" s="34">
        <v>8.0299999999999996E-2</v>
      </c>
      <c r="K171" s="34">
        <v>8.0299999999999996E-2</v>
      </c>
      <c r="L171" s="34">
        <v>8.0299999999999996E-2</v>
      </c>
      <c r="M171" s="39"/>
      <c r="N171" s="89">
        <f t="shared" si="64"/>
        <v>7.7861562592423481E-2</v>
      </c>
    </row>
    <row r="172" spans="1:14" x14ac:dyDescent="0.3">
      <c r="A172" s="2" t="s">
        <v>11</v>
      </c>
      <c r="B172" t="s">
        <v>110</v>
      </c>
      <c r="C172" s="34">
        <v>6.7000000000000002E-3</v>
      </c>
      <c r="D172" s="34">
        <v>6.7000000000000002E-3</v>
      </c>
      <c r="E172" s="34">
        <v>1.0200000000000001E-2</v>
      </c>
      <c r="F172" s="34">
        <v>0</v>
      </c>
      <c r="G172" s="34">
        <v>1.0200000000000001E-2</v>
      </c>
      <c r="H172" s="34">
        <v>0</v>
      </c>
      <c r="I172" s="34">
        <v>0</v>
      </c>
      <c r="J172" s="34">
        <v>1.0200000000000001E-2</v>
      </c>
      <c r="K172" s="34">
        <v>1.0200000000000001E-2</v>
      </c>
      <c r="L172" s="34">
        <v>1.0200000000000001E-2</v>
      </c>
      <c r="M172" s="39"/>
      <c r="N172" s="89">
        <f t="shared" si="64"/>
        <v>9.8907778649812393E-3</v>
      </c>
    </row>
    <row r="173" spans="1:14" x14ac:dyDescent="0.3">
      <c r="A173" s="595" t="s">
        <v>14</v>
      </c>
      <c r="B173" t="s">
        <v>118</v>
      </c>
      <c r="C173" s="34">
        <v>0.2041</v>
      </c>
      <c r="D173" s="34">
        <v>0.2041</v>
      </c>
      <c r="E173" s="34">
        <v>0.27889999999999998</v>
      </c>
      <c r="F173" s="34">
        <v>0</v>
      </c>
      <c r="G173" s="34">
        <v>0.27889999999999998</v>
      </c>
      <c r="H173" s="34">
        <v>0</v>
      </c>
      <c r="I173" s="34">
        <v>0</v>
      </c>
      <c r="J173" s="34">
        <v>0.27889999999999998</v>
      </c>
      <c r="K173" s="34">
        <v>0.27889999999999998</v>
      </c>
      <c r="L173" s="34">
        <v>0.27889999999999998</v>
      </c>
      <c r="M173" s="39"/>
      <c r="N173" s="89">
        <f t="shared" si="64"/>
        <v>0.27229148122874186</v>
      </c>
    </row>
    <row r="174" spans="1:14" x14ac:dyDescent="0.3">
      <c r="A174" s="595"/>
      <c r="B174" t="s">
        <v>117</v>
      </c>
      <c r="C174" s="34">
        <v>7.0300000000000001E-2</v>
      </c>
      <c r="D174" s="34">
        <v>7.0300000000000001E-2</v>
      </c>
      <c r="E174" s="34">
        <v>9.3100000000000002E-2</v>
      </c>
      <c r="F174" s="34">
        <v>0</v>
      </c>
      <c r="G174" s="34">
        <v>9.3100000000000002E-2</v>
      </c>
      <c r="H174" s="34">
        <v>0</v>
      </c>
      <c r="I174" s="34">
        <v>0</v>
      </c>
      <c r="J174" s="34">
        <v>9.3100000000000002E-2</v>
      </c>
      <c r="K174" s="34">
        <v>9.3100000000000002E-2</v>
      </c>
      <c r="L174" s="34">
        <v>9.3100000000000002E-2</v>
      </c>
      <c r="M174" s="39"/>
      <c r="N174" s="89">
        <f t="shared" si="64"/>
        <v>9.1085638663306351E-2</v>
      </c>
    </row>
    <row r="175" spans="1:14" x14ac:dyDescent="0.3">
      <c r="A175" s="349">
        <v>6</v>
      </c>
      <c r="B175" s="350" t="s">
        <v>42</v>
      </c>
      <c r="C175" s="354">
        <f>SUM(C176:C177)</f>
        <v>0.51560000000000006</v>
      </c>
      <c r="D175" s="354">
        <f>SUM(D176:D177)</f>
        <v>0.51560000000000006</v>
      </c>
      <c r="E175" s="354">
        <f t="shared" ref="E175:G175" si="71">SUM(E176:E177)</f>
        <v>0.60349999999999993</v>
      </c>
      <c r="F175" s="354">
        <f t="shared" si="71"/>
        <v>0</v>
      </c>
      <c r="G175" s="354">
        <f t="shared" si="71"/>
        <v>0.60349999999999993</v>
      </c>
      <c r="H175" s="354"/>
      <c r="I175" s="354"/>
      <c r="J175" s="354">
        <f t="shared" ref="J175:L175" si="72">SUM(J176:J177)</f>
        <v>0.60349999999999993</v>
      </c>
      <c r="K175" s="354">
        <f t="shared" si="72"/>
        <v>0.60349999999999993</v>
      </c>
      <c r="L175" s="354">
        <f t="shared" si="72"/>
        <v>0.60349999999999993</v>
      </c>
      <c r="M175" s="354"/>
      <c r="N175" s="352">
        <f t="shared" si="64"/>
        <v>0.59573410695195717</v>
      </c>
    </row>
    <row r="176" spans="1:14" x14ac:dyDescent="0.3">
      <c r="A176" s="2" t="s">
        <v>15</v>
      </c>
      <c r="B176" t="s">
        <v>43</v>
      </c>
      <c r="C176" s="34">
        <v>0.247</v>
      </c>
      <c r="D176" s="34">
        <v>0.247</v>
      </c>
      <c r="E176" s="34">
        <v>0.33489999999999998</v>
      </c>
      <c r="F176" s="34">
        <v>0</v>
      </c>
      <c r="G176" s="34">
        <v>0.33489999999999998</v>
      </c>
      <c r="H176" s="34">
        <v>0</v>
      </c>
      <c r="I176" s="34">
        <v>0</v>
      </c>
      <c r="J176" s="34">
        <v>0.33489999999999998</v>
      </c>
      <c r="K176" s="34">
        <v>0.33489999999999998</v>
      </c>
      <c r="L176" s="34">
        <v>0.33489999999999998</v>
      </c>
      <c r="M176" s="39"/>
      <c r="N176" s="89">
        <f t="shared" si="64"/>
        <v>0.32713410695195738</v>
      </c>
    </row>
    <row r="177" spans="1:16" x14ac:dyDescent="0.3">
      <c r="A177" s="2" t="s">
        <v>16</v>
      </c>
      <c r="B177" t="s">
        <v>44</v>
      </c>
      <c r="C177" s="34">
        <v>0.26860000000000001</v>
      </c>
      <c r="D177" s="34">
        <v>0.26860000000000001</v>
      </c>
      <c r="E177" s="34">
        <v>0.26860000000000001</v>
      </c>
      <c r="F177" s="34">
        <v>0</v>
      </c>
      <c r="G177" s="34">
        <v>0.26860000000000001</v>
      </c>
      <c r="H177" s="34">
        <v>0</v>
      </c>
      <c r="I177" s="34">
        <v>0</v>
      </c>
      <c r="J177" s="34">
        <v>0.26860000000000001</v>
      </c>
      <c r="K177" s="34">
        <v>0.26860000000000001</v>
      </c>
      <c r="L177" s="34">
        <v>0.26860000000000001</v>
      </c>
      <c r="M177" s="39"/>
      <c r="N177" s="89">
        <f t="shared" si="64"/>
        <v>0.26860000000000001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0.27760000000000001</v>
      </c>
      <c r="E180" s="354">
        <f t="shared" ref="E180:L180" si="73">SUM(E181:E182)</f>
        <v>0.38640000000000002</v>
      </c>
      <c r="F180" s="354">
        <f t="shared" si="73"/>
        <v>0</v>
      </c>
      <c r="G180" s="354">
        <f t="shared" si="73"/>
        <v>0.75390000000000001</v>
      </c>
      <c r="H180" s="354"/>
      <c r="I180" s="354"/>
      <c r="J180" s="354">
        <f t="shared" si="73"/>
        <v>1.0627</v>
      </c>
      <c r="K180" s="354">
        <f t="shared" si="73"/>
        <v>1.2539</v>
      </c>
      <c r="L180" s="354">
        <f t="shared" si="73"/>
        <v>2.1510000000000002</v>
      </c>
      <c r="M180" s="354"/>
      <c r="N180" s="352">
        <f t="shared" si="64"/>
        <v>0.79977650567739456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0.2611</v>
      </c>
      <c r="E181" s="34">
        <v>0.36320000000000002</v>
      </c>
      <c r="F181" s="34">
        <v>0</v>
      </c>
      <c r="G181" s="34">
        <v>0.70579999999999998</v>
      </c>
      <c r="H181" s="34">
        <v>0</v>
      </c>
      <c r="I181" s="34">
        <v>0</v>
      </c>
      <c r="J181" s="34">
        <v>1.0045999999999999</v>
      </c>
      <c r="K181" s="34">
        <v>1.1853</v>
      </c>
      <c r="L181" s="34">
        <v>2.0333000000000001</v>
      </c>
      <c r="M181" s="39"/>
      <c r="N181" s="89">
        <f t="shared" si="64"/>
        <v>0.75391340830327336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1.6500000000000001E-2</v>
      </c>
      <c r="E182" s="34">
        <v>2.3199999999999998E-2</v>
      </c>
      <c r="F182" s="34">
        <v>0</v>
      </c>
      <c r="G182" s="34">
        <v>4.8099999999999997E-2</v>
      </c>
      <c r="H182" s="34">
        <v>0</v>
      </c>
      <c r="I182" s="34">
        <v>0</v>
      </c>
      <c r="J182" s="34">
        <v>5.8099999999999999E-2</v>
      </c>
      <c r="K182" s="34">
        <v>6.8599999999999994E-2</v>
      </c>
      <c r="L182" s="34">
        <v>0.1177</v>
      </c>
      <c r="M182" s="39"/>
      <c r="N182" s="89">
        <f t="shared" si="64"/>
        <v>4.5863097374121253E-2</v>
      </c>
    </row>
    <row r="183" spans="1:16" x14ac:dyDescent="0.3">
      <c r="A183" s="349">
        <v>8</v>
      </c>
      <c r="B183" s="350" t="s">
        <v>49</v>
      </c>
      <c r="C183" s="354">
        <f>SUM(C184:C187)</f>
        <v>0.53590000000000004</v>
      </c>
      <c r="D183" s="354">
        <f>SUM(D184:D187)</f>
        <v>0.45439999999999997</v>
      </c>
      <c r="E183" s="354">
        <f t="shared" ref="E183:L183" si="74">SUM(E184:E187)</f>
        <v>0.64090000000000003</v>
      </c>
      <c r="F183" s="354">
        <f t="shared" si="74"/>
        <v>0</v>
      </c>
      <c r="G183" s="354">
        <f t="shared" si="74"/>
        <v>1.2129000000000001</v>
      </c>
      <c r="H183" s="354"/>
      <c r="I183" s="354"/>
      <c r="J183" s="354">
        <f t="shared" si="74"/>
        <v>1.8106000000000002</v>
      </c>
      <c r="K183" s="354">
        <f t="shared" si="74"/>
        <v>1.9941000000000002</v>
      </c>
      <c r="L183" s="354">
        <f t="shared" si="74"/>
        <v>3.9745999999999997</v>
      </c>
      <c r="M183" s="354"/>
      <c r="N183" s="352">
        <f t="shared" si="64"/>
        <v>1.3776366622887994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0.22489999999999999</v>
      </c>
      <c r="E184" s="34">
        <v>0.31609999999999999</v>
      </c>
      <c r="F184" s="34">
        <v>0</v>
      </c>
      <c r="G184" s="34">
        <v>0.58899999999999997</v>
      </c>
      <c r="H184" s="34">
        <v>0</v>
      </c>
      <c r="I184" s="34">
        <v>0</v>
      </c>
      <c r="J184" s="34">
        <v>0.91549999999999998</v>
      </c>
      <c r="K184" s="34">
        <v>1.0084</v>
      </c>
      <c r="L184" s="34">
        <v>2.0095999999999998</v>
      </c>
      <c r="M184" s="39"/>
      <c r="N184" s="89">
        <f t="shared" si="64"/>
        <v>0.6887886311868533</v>
      </c>
    </row>
    <row r="185" spans="1:16" x14ac:dyDescent="0.3">
      <c r="A185" s="2" t="s">
        <v>19</v>
      </c>
      <c r="B185" t="s">
        <v>47</v>
      </c>
      <c r="C185" s="34">
        <v>0.13900000000000001</v>
      </c>
      <c r="D185" s="34">
        <v>0.1154</v>
      </c>
      <c r="E185" s="34">
        <v>0.16220000000000001</v>
      </c>
      <c r="F185" s="34">
        <v>0</v>
      </c>
      <c r="G185" s="34">
        <v>0.30209999999999998</v>
      </c>
      <c r="H185" s="34">
        <v>0</v>
      </c>
      <c r="I185" s="34">
        <v>0</v>
      </c>
      <c r="J185" s="34">
        <v>0.46960000000000002</v>
      </c>
      <c r="K185" s="34">
        <v>0.51729999999999998</v>
      </c>
      <c r="L185" s="34">
        <v>1.0308999999999999</v>
      </c>
      <c r="M185" s="39"/>
      <c r="N185" s="89">
        <f t="shared" si="64"/>
        <v>0.35334826441472111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7.5399999999999995E-2</v>
      </c>
      <c r="E186" s="34">
        <v>0.1075</v>
      </c>
      <c r="F186" s="34">
        <v>0</v>
      </c>
      <c r="G186" s="34">
        <v>0.2127</v>
      </c>
      <c r="H186" s="34">
        <v>0</v>
      </c>
      <c r="I186" s="34">
        <v>0</v>
      </c>
      <c r="J186" s="34">
        <v>0.28120000000000001</v>
      </c>
      <c r="K186" s="34">
        <v>0.30959999999999999</v>
      </c>
      <c r="L186" s="34">
        <v>0.61739999999999995</v>
      </c>
      <c r="M186" s="39"/>
      <c r="N186" s="89">
        <f t="shared" si="64"/>
        <v>0.22175751456953821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3.8699999999999998E-2</v>
      </c>
      <c r="E187" s="34">
        <v>5.5100000000000003E-2</v>
      </c>
      <c r="F187" s="34">
        <v>0</v>
      </c>
      <c r="G187" s="34">
        <v>0.1091</v>
      </c>
      <c r="H187" s="34">
        <v>0</v>
      </c>
      <c r="I187" s="34">
        <v>0</v>
      </c>
      <c r="J187" s="34">
        <v>0.14430000000000001</v>
      </c>
      <c r="K187" s="34">
        <v>0.1588</v>
      </c>
      <c r="L187" s="34">
        <v>0.31669999999999998</v>
      </c>
      <c r="M187" s="39"/>
      <c r="N187" s="89">
        <f t="shared" si="64"/>
        <v>0.1137422521176865</v>
      </c>
    </row>
    <row r="188" spans="1:16" x14ac:dyDescent="0.3">
      <c r="A188" s="349">
        <v>9</v>
      </c>
      <c r="B188" s="350" t="s">
        <v>51</v>
      </c>
      <c r="C188" s="354">
        <f t="shared" ref="C188:G188" si="75">SUM(C191,C193)</f>
        <v>0.52291431709753333</v>
      </c>
      <c r="D188" s="354">
        <f t="shared" si="75"/>
        <v>0.61401091612153325</v>
      </c>
      <c r="E188" s="354">
        <f t="shared" si="75"/>
        <v>0.80556472810868041</v>
      </c>
      <c r="F188" s="354">
        <f t="shared" si="75"/>
        <v>0</v>
      </c>
      <c r="G188" s="354">
        <f t="shared" si="75"/>
        <v>0.99027389732468052</v>
      </c>
      <c r="H188" s="354"/>
      <c r="I188" s="354"/>
      <c r="J188" s="354">
        <f>SUM(J191,J193)</f>
        <v>1.1410848296286804</v>
      </c>
      <c r="K188" s="354">
        <f>SUM(K191,K193)</f>
        <v>1.2869890396926806</v>
      </c>
      <c r="L188" s="354">
        <f>SUM(L191,L193)</f>
        <v>1.6445958564606806</v>
      </c>
      <c r="M188" s="354"/>
      <c r="N188" s="352">
        <f t="shared" si="64"/>
        <v>0.99587360645341694</v>
      </c>
      <c r="O188" s="39"/>
    </row>
    <row r="189" spans="1:16" x14ac:dyDescent="0.3">
      <c r="A189" s="345"/>
      <c r="B189" s="286" t="s">
        <v>238</v>
      </c>
      <c r="C189" s="507">
        <v>-0.63039999999999996</v>
      </c>
      <c r="D189" s="507">
        <v>-0.13020000000000001</v>
      </c>
      <c r="E189" s="507">
        <v>-7.5899999999999995E-2</v>
      </c>
      <c r="F189" s="507">
        <v>0</v>
      </c>
      <c r="G189" s="507">
        <v>-0.22739999999999999</v>
      </c>
      <c r="H189" s="507">
        <v>0</v>
      </c>
      <c r="I189" s="507">
        <v>0</v>
      </c>
      <c r="J189" s="507">
        <v>-0.96540000000000004</v>
      </c>
      <c r="K189" s="507">
        <v>-0.31890000000000002</v>
      </c>
      <c r="L189" s="507">
        <v>0</v>
      </c>
      <c r="M189" s="268"/>
      <c r="N189" s="357">
        <f t="shared" si="64"/>
        <v>-0.23460299427994746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6">SUM(C183,C180,C175,C166,C159)+C189</f>
        <v>6.1470155299000009</v>
      </c>
      <c r="D190" s="360">
        <f t="shared" si="76"/>
        <v>7.2178835298999999</v>
      </c>
      <c r="E190" s="360">
        <f t="shared" si="76"/>
        <v>9.4696563702999992</v>
      </c>
      <c r="F190" s="360">
        <f t="shared" si="76"/>
        <v>0</v>
      </c>
      <c r="G190" s="360">
        <f t="shared" si="76"/>
        <v>11.640968370300001</v>
      </c>
      <c r="H190" s="360">
        <f t="shared" si="76"/>
        <v>0</v>
      </c>
      <c r="I190" s="360">
        <f t="shared" si="76"/>
        <v>0</v>
      </c>
      <c r="J190" s="360">
        <f t="shared" si="76"/>
        <v>13.4137963703</v>
      </c>
      <c r="K190" s="360">
        <f t="shared" si="76"/>
        <v>15.128944370300001</v>
      </c>
      <c r="L190" s="360">
        <f t="shared" si="76"/>
        <v>19.332720370300002</v>
      </c>
      <c r="M190" s="361"/>
      <c r="N190" s="362">
        <f t="shared" si="64"/>
        <v>11.706794640210386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7">SUM(C192:C192)</f>
        <v>0.12806077453440673</v>
      </c>
      <c r="D191" s="354">
        <f t="shared" si="77"/>
        <v>0.15037016757840671</v>
      </c>
      <c r="E191" s="354">
        <f t="shared" si="77"/>
        <v>0.1972813511624599</v>
      </c>
      <c r="F191" s="354">
        <f t="shared" si="77"/>
        <v>0</v>
      </c>
      <c r="G191" s="354">
        <f t="shared" si="77"/>
        <v>0.24251629405845992</v>
      </c>
      <c r="H191" s="354"/>
      <c r="I191" s="354"/>
      <c r="J191" s="354">
        <f>SUM(J192:J192)</f>
        <v>0.27944961978245991</v>
      </c>
      <c r="K191" s="354">
        <f>SUM(K192:K192)</f>
        <v>0.31518129806645995</v>
      </c>
      <c r="L191" s="354">
        <f>SUM(L192:L192)</f>
        <v>0.40275856347445999</v>
      </c>
      <c r="M191" s="354"/>
      <c r="N191" s="352">
        <f t="shared" si="64"/>
        <v>0.24388765273950294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78">0.020833*C190</f>
        <v>0.12806077453440673</v>
      </c>
      <c r="D192" s="246">
        <f t="shared" si="78"/>
        <v>0.15037016757840671</v>
      </c>
      <c r="E192" s="246">
        <f t="shared" si="78"/>
        <v>0.1972813511624599</v>
      </c>
      <c r="F192" s="246">
        <f t="shared" si="78"/>
        <v>0</v>
      </c>
      <c r="G192" s="246">
        <f t="shared" si="78"/>
        <v>0.24251629405845992</v>
      </c>
      <c r="H192" s="34"/>
      <c r="I192" s="39"/>
      <c r="J192" s="246">
        <f>0.020833*J190</f>
        <v>0.27944961978245991</v>
      </c>
      <c r="K192" s="246">
        <f t="shared" ref="K192:L192" si="79">0.020833*K190</f>
        <v>0.31518129806645995</v>
      </c>
      <c r="L192" s="246">
        <f t="shared" si="79"/>
        <v>0.40275856347445999</v>
      </c>
      <c r="M192" s="39"/>
      <c r="N192" s="246">
        <f t="shared" si="64"/>
        <v>0.24388765273950294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0.3948535425631266</v>
      </c>
      <c r="D193" s="354">
        <f>SUM(D194,D195)</f>
        <v>0.46364074854312654</v>
      </c>
      <c r="E193" s="354">
        <f t="shared" ref="E193:L193" si="80">SUM(E194,E195)</f>
        <v>0.60828337694622048</v>
      </c>
      <c r="F193" s="354">
        <f t="shared" si="80"/>
        <v>0</v>
      </c>
      <c r="G193" s="354">
        <f t="shared" si="80"/>
        <v>0.74775760326622054</v>
      </c>
      <c r="H193" s="354"/>
      <c r="I193" s="354"/>
      <c r="J193" s="354">
        <f t="shared" si="80"/>
        <v>0.86163520984622055</v>
      </c>
      <c r="K193" s="354">
        <f t="shared" si="80"/>
        <v>0.97180774162622074</v>
      </c>
      <c r="L193" s="354">
        <f t="shared" si="80"/>
        <v>1.2418372929862207</v>
      </c>
      <c r="M193" s="354"/>
      <c r="N193" s="352">
        <f t="shared" si="64"/>
        <v>0.75198595371391408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0.12806077453440673</v>
      </c>
      <c r="D194" s="39">
        <f t="shared" ref="D194:L194" si="81">D192</f>
        <v>0.15037016757840671</v>
      </c>
      <c r="E194" s="39">
        <f t="shared" si="81"/>
        <v>0.1972813511624599</v>
      </c>
      <c r="F194" s="39">
        <f t="shared" si="81"/>
        <v>0</v>
      </c>
      <c r="G194" s="39">
        <f>G192</f>
        <v>0.24251629405845992</v>
      </c>
      <c r="H194" s="39"/>
      <c r="I194" s="39"/>
      <c r="J194" s="39">
        <f t="shared" si="81"/>
        <v>0.27944961978245991</v>
      </c>
      <c r="K194" s="39">
        <f t="shared" si="81"/>
        <v>0.31518129806645995</v>
      </c>
      <c r="L194" s="39">
        <f t="shared" si="81"/>
        <v>0.40275856347445999</v>
      </c>
      <c r="M194" s="39"/>
      <c r="N194" s="246">
        <f t="shared" si="64"/>
        <v>0.24388765273950294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0.26679276802871987</v>
      </c>
      <c r="D195" s="246">
        <f t="shared" ref="D195:G195" si="82">0.043402*D190</f>
        <v>0.31327058096471982</v>
      </c>
      <c r="E195" s="246">
        <f t="shared" si="82"/>
        <v>0.41100202578376061</v>
      </c>
      <c r="F195" s="246">
        <f t="shared" si="82"/>
        <v>0</v>
      </c>
      <c r="G195" s="246">
        <f t="shared" si="82"/>
        <v>0.50524130920776067</v>
      </c>
      <c r="H195" s="34"/>
      <c r="I195" s="34"/>
      <c r="J195" s="246">
        <f t="shared" ref="J195:L195" si="83">0.043402*J190</f>
        <v>0.58218559006376069</v>
      </c>
      <c r="K195" s="246">
        <f t="shared" si="83"/>
        <v>0.65662644355976074</v>
      </c>
      <c r="L195" s="246">
        <f t="shared" si="83"/>
        <v>0.83907872951176077</v>
      </c>
      <c r="M195" s="39"/>
      <c r="N195" s="246">
        <f t="shared" si="64"/>
        <v>0.50809830097441111</v>
      </c>
      <c r="O195" s="246"/>
    </row>
    <row r="196" spans="1:16" ht="28.8" x14ac:dyDescent="0.3">
      <c r="A196" s="370">
        <v>10</v>
      </c>
      <c r="B196" s="371" t="s">
        <v>134</v>
      </c>
      <c r="C196" s="510">
        <v>3.9300000000000002E-2</v>
      </c>
      <c r="D196" s="510">
        <v>3.9300000000000002E-2</v>
      </c>
      <c r="E196" s="510">
        <v>3.9300000000000002E-2</v>
      </c>
      <c r="F196" s="510">
        <v>0</v>
      </c>
      <c r="G196" s="510">
        <v>3.9300000000000002E-2</v>
      </c>
      <c r="H196" s="510">
        <v>0</v>
      </c>
      <c r="I196" s="510">
        <v>0</v>
      </c>
      <c r="J196" s="510">
        <v>3.9300000000000002E-2</v>
      </c>
      <c r="K196" s="510">
        <v>3.9300000000000002E-2</v>
      </c>
      <c r="L196" s="510">
        <v>3.9300000000000002E-2</v>
      </c>
      <c r="M196" s="373"/>
      <c r="N196" s="374">
        <f t="shared" si="64"/>
        <v>3.9299999999999995E-2</v>
      </c>
    </row>
    <row r="197" spans="1:16" ht="18" x14ac:dyDescent="0.3">
      <c r="A197" s="579" t="s">
        <v>60</v>
      </c>
      <c r="B197" s="579"/>
      <c r="C197" s="340">
        <f>SUM(C188,C190,C196)</f>
        <v>6.709229846997534</v>
      </c>
      <c r="D197" s="340">
        <f t="shared" ref="D197:L197" si="84">SUM(D188,D190,D196)</f>
        <v>7.8711944460215326</v>
      </c>
      <c r="E197" s="340">
        <f t="shared" si="84"/>
        <v>10.314521098408679</v>
      </c>
      <c r="F197" s="340">
        <f t="shared" si="84"/>
        <v>0</v>
      </c>
      <c r="G197" s="340">
        <f t="shared" si="84"/>
        <v>12.670542267624683</v>
      </c>
      <c r="H197" s="340">
        <f t="shared" si="84"/>
        <v>0</v>
      </c>
      <c r="I197" s="340">
        <f t="shared" si="84"/>
        <v>0</v>
      </c>
      <c r="J197" s="340">
        <f t="shared" si="84"/>
        <v>14.594181199928681</v>
      </c>
      <c r="K197" s="340">
        <f t="shared" si="84"/>
        <v>16.455233409992683</v>
      </c>
      <c r="L197" s="340">
        <f t="shared" si="84"/>
        <v>21.016616226760682</v>
      </c>
      <c r="M197" s="356"/>
      <c r="N197" s="467">
        <f t="shared" si="64"/>
        <v>12.7419682466638</v>
      </c>
      <c r="O197" t="s">
        <v>463</v>
      </c>
      <c r="P197"/>
    </row>
    <row r="198" spans="1:16" ht="15.6" x14ac:dyDescent="0.3">
      <c r="L198" s="336" t="s">
        <v>150</v>
      </c>
      <c r="N198" s="337">
        <f>N197/SUM($N$101,$N$149,$N$197)</f>
        <v>0.34052595132599817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A125:A126"/>
    <mergeCell ref="A149:B149"/>
    <mergeCell ref="A153:N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D0B8-EDC6-488B-9154-B75D2B0A260A}">
  <dimension ref="A1:Q204"/>
  <sheetViews>
    <sheetView topLeftCell="A76" zoomScale="80" zoomScaleNormal="80" workbookViewId="0">
      <selection activeCell="A92" sqref="A92:XFD92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468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354</v>
      </c>
      <c r="F5" s="417">
        <f t="shared" si="0"/>
        <v>0</v>
      </c>
      <c r="G5" s="417">
        <f t="shared" si="0"/>
        <v>208</v>
      </c>
      <c r="H5" s="456">
        <f t="shared" si="0"/>
        <v>12</v>
      </c>
      <c r="I5" s="417">
        <f t="shared" si="0"/>
        <v>24</v>
      </c>
      <c r="J5" s="417">
        <f t="shared" si="0"/>
        <v>195</v>
      </c>
      <c r="K5" s="417">
        <f t="shared" si="0"/>
        <v>31</v>
      </c>
      <c r="L5" s="417">
        <f t="shared" si="0"/>
        <v>134</v>
      </c>
      <c r="M5" s="604">
        <f>SUM(C5:L5)</f>
        <v>1062</v>
      </c>
      <c r="N5" s="604"/>
      <c r="O5" s="418"/>
      <c r="P5" s="418"/>
      <c r="Q5" s="419">
        <f>M7/M5</f>
        <v>5340.9349058380421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5320.5</v>
      </c>
      <c r="D7" s="401">
        <f t="shared" si="0"/>
        <v>899523.5</v>
      </c>
      <c r="E7" s="401">
        <f t="shared" si="0"/>
        <v>1988780.29</v>
      </c>
      <c r="F7" s="401">
        <f t="shared" si="0"/>
        <v>0</v>
      </c>
      <c r="G7" s="401">
        <f t="shared" si="0"/>
        <v>956637.41999999993</v>
      </c>
      <c r="H7" s="401">
        <f t="shared" si="0"/>
        <v>35674.6</v>
      </c>
      <c r="I7" s="401">
        <f t="shared" si="0"/>
        <v>114719.7</v>
      </c>
      <c r="J7" s="401">
        <f t="shared" si="0"/>
        <v>924680.04999999993</v>
      </c>
      <c r="K7" s="401">
        <f t="shared" si="0"/>
        <v>156857.53</v>
      </c>
      <c r="L7" s="401">
        <f t="shared" si="0"/>
        <v>589879.28</v>
      </c>
      <c r="M7" s="610">
        <f>SUM(C7:L7)</f>
        <v>5672072.870000001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1.6010760000000002</v>
      </c>
      <c r="D9" s="405">
        <f t="shared" si="1"/>
        <v>2.1973671449289762</v>
      </c>
      <c r="E9" s="405">
        <f t="shared" si="1"/>
        <v>2.6669862372043118</v>
      </c>
      <c r="F9" s="405" t="e">
        <f t="shared" si="1"/>
        <v>#DIV/0!</v>
      </c>
      <c r="G9" s="405">
        <f t="shared" si="1"/>
        <v>3.95574615812804</v>
      </c>
      <c r="H9" s="405">
        <f t="shared" si="1"/>
        <v>5.064756</v>
      </c>
      <c r="I9" s="405">
        <f t="shared" si="1"/>
        <v>4.3718162079632359</v>
      </c>
      <c r="J9" s="405">
        <f t="shared" si="1"/>
        <v>5.5620177297779483</v>
      </c>
      <c r="K9" s="405">
        <f t="shared" si="1"/>
        <v>6.1521752428397924</v>
      </c>
      <c r="L9" s="405">
        <f t="shared" si="1"/>
        <v>7.2474896136536273</v>
      </c>
      <c r="M9" s="603">
        <f t="shared" ref="M9:M25" si="2">(N63*$N$61+N111*$N$109+N159*$N$157)/$M$7</f>
        <v>3.9031284094768615</v>
      </c>
      <c r="N9" s="603"/>
      <c r="O9" s="406">
        <f t="shared" ref="O9:O47" si="3">M9/$M$47</f>
        <v>0.28679264459492643</v>
      </c>
      <c r="P9" s="405">
        <f>O9*$N$52</f>
        <v>2.3988765598420212</v>
      </c>
      <c r="Q9" s="407">
        <f>M9*$M$7</f>
        <v>22138828.759519961</v>
      </c>
    </row>
    <row r="10" spans="1:17" x14ac:dyDescent="0.3">
      <c r="A10" s="420" t="s">
        <v>3</v>
      </c>
      <c r="B10" s="421" t="s">
        <v>30</v>
      </c>
      <c r="C10" s="422">
        <f t="shared" si="1"/>
        <v>1.1744000000000001</v>
      </c>
      <c r="D10" s="422">
        <f t="shared" si="1"/>
        <v>1.5906713646035933</v>
      </c>
      <c r="E10" s="422">
        <f t="shared" si="1"/>
        <v>1.8329071835682762</v>
      </c>
      <c r="F10" s="422" t="e">
        <f t="shared" si="1"/>
        <v>#DIV/0!</v>
      </c>
      <c r="G10" s="422">
        <f t="shared" si="1"/>
        <v>2.7540624804724865</v>
      </c>
      <c r="H10" s="422">
        <f>IF(H$7 &gt; 0,(H64*H$61+H112*H$109+H160*H$157)/(SUM(H$157,H$109,H$61)),0)</f>
        <v>2.7538999999999998</v>
      </c>
      <c r="I10" s="422">
        <f t="shared" si="1"/>
        <v>1.9680257155309855</v>
      </c>
      <c r="J10" s="422">
        <f t="shared" si="1"/>
        <v>3.8350881790939471</v>
      </c>
      <c r="K10" s="422">
        <f t="shared" si="1"/>
        <v>4.2088503057519775</v>
      </c>
      <c r="L10" s="422">
        <f t="shared" si="1"/>
        <v>4.5104598846258845</v>
      </c>
      <c r="M10" s="600">
        <f t="shared" si="2"/>
        <v>2.6283240251257558</v>
      </c>
      <c r="N10" s="600"/>
      <c r="O10" s="423">
        <f t="shared" si="3"/>
        <v>0.19312303335652425</v>
      </c>
      <c r="P10" s="422">
        <f t="shared" ref="P10:P47" si="4">O10*$N$52</f>
        <v>1.6153772651279166</v>
      </c>
      <c r="Q10" s="424">
        <f t="shared" ref="Q10:Q47" si="5">M10*$M$7</f>
        <v>14908045.396485001</v>
      </c>
    </row>
    <row r="11" spans="1:17" x14ac:dyDescent="0.3">
      <c r="A11" s="438" t="s">
        <v>4</v>
      </c>
      <c r="B11" s="439" t="s">
        <v>31</v>
      </c>
      <c r="C11" s="440">
        <f t="shared" si="1"/>
        <v>4.6976000000000004E-2</v>
      </c>
      <c r="D11" s="440">
        <f t="shared" si="1"/>
        <v>6.3626854584143716E-2</v>
      </c>
      <c r="E11" s="440">
        <f t="shared" si="1"/>
        <v>7.331628734273106E-2</v>
      </c>
      <c r="F11" s="440" t="e">
        <f t="shared" si="1"/>
        <v>#DIV/0!</v>
      </c>
      <c r="G11" s="440">
        <f t="shared" si="1"/>
        <v>0.11016249921889947</v>
      </c>
      <c r="H11" s="440">
        <f t="shared" ref="H11:H15" si="6">IF(H$7 &gt; 0,(H65*H$61+H113*H$109+H161*H$157)/(SUM(H$157,H$109,H$61)),0)</f>
        <v>0.11015599999999999</v>
      </c>
      <c r="I11" s="440">
        <f t="shared" si="1"/>
        <v>0.11808154293185913</v>
      </c>
      <c r="J11" s="440">
        <f t="shared" si="1"/>
        <v>0.15340352716375788</v>
      </c>
      <c r="K11" s="440">
        <f>(K65*K$61+K113*K$109+K161*K$157)/(SUM(K$157,K$109,K$61))</f>
        <v>0.16835401223007912</v>
      </c>
      <c r="L11" s="440">
        <f t="shared" si="1"/>
        <v>0.1804183953850354</v>
      </c>
      <c r="M11" s="599">
        <f t="shared" si="2"/>
        <v>0.10592904146750849</v>
      </c>
      <c r="N11" s="599"/>
      <c r="O11" s="441">
        <f t="shared" si="3"/>
        <v>7.7834154439064924E-3</v>
      </c>
      <c r="P11" s="440">
        <f t="shared" si="4"/>
        <v>6.5104364480029542E-2</v>
      </c>
      <c r="Q11" s="442">
        <f t="shared" si="5"/>
        <v>600837.24225295999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7.0760815298321844E-2</v>
      </c>
      <c r="E12" s="440">
        <f t="shared" si="1"/>
        <v>5.6477052834730181E-2</v>
      </c>
      <c r="F12" s="440" t="e">
        <f t="shared" si="1"/>
        <v>#DIV/0!</v>
      </c>
      <c r="G12" s="440">
        <f t="shared" si="1"/>
        <v>2.4892523827888733E-2</v>
      </c>
      <c r="H12" s="440">
        <f t="shared" si="6"/>
        <v>0</v>
      </c>
      <c r="I12" s="440">
        <f t="shared" si="1"/>
        <v>9.8400000000000001E-2</v>
      </c>
      <c r="J12" s="440">
        <f t="shared" si="1"/>
        <v>8.0328130707480933E-2</v>
      </c>
      <c r="K12" s="440">
        <f t="shared" si="1"/>
        <v>0.19812552073846884</v>
      </c>
      <c r="L12" s="440">
        <f t="shared" si="1"/>
        <v>0.11247912418283279</v>
      </c>
      <c r="M12" s="599">
        <f t="shared" si="2"/>
        <v>6.7484571742993132E-2</v>
      </c>
      <c r="N12" s="599"/>
      <c r="O12" s="441">
        <f t="shared" si="3"/>
        <v>4.9586067300622285E-3</v>
      </c>
      <c r="P12" s="440">
        <f t="shared" si="4"/>
        <v>4.1476257074242989E-2</v>
      </c>
      <c r="Q12" s="442">
        <f t="shared" si="5"/>
        <v>382777.40852700005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 t="e">
        <f t="shared" si="1"/>
        <v>#DIV/0!</v>
      </c>
      <c r="G13" s="422">
        <f t="shared" si="1"/>
        <v>0.318</v>
      </c>
      <c r="H13" s="422">
        <f t="shared" si="6"/>
        <v>0.318</v>
      </c>
      <c r="I13" s="422">
        <f t="shared" si="1"/>
        <v>0.318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0.44583171020517959</v>
      </c>
      <c r="M13" s="600">
        <f t="shared" si="2"/>
        <v>0.30948954142315166</v>
      </c>
      <c r="N13" s="600"/>
      <c r="O13" s="423">
        <f t="shared" si="3"/>
        <v>2.2740559558252701E-2</v>
      </c>
      <c r="P13" s="422">
        <f t="shared" si="4"/>
        <v>0.19021336952010831</v>
      </c>
      <c r="Q13" s="424">
        <f t="shared" si="5"/>
        <v>1755447.2314550001</v>
      </c>
    </row>
    <row r="14" spans="1:17" x14ac:dyDescent="0.3">
      <c r="A14" s="438" t="s">
        <v>6</v>
      </c>
      <c r="B14" s="439" t="s">
        <v>181</v>
      </c>
      <c r="C14" s="440">
        <f t="shared" si="1"/>
        <v>0.23719999999999999</v>
      </c>
      <c r="D14" s="440">
        <f t="shared" si="1"/>
        <v>0.26260811044291787</v>
      </c>
      <c r="E14" s="440">
        <f t="shared" si="1"/>
        <v>0.43148571345857417</v>
      </c>
      <c r="F14" s="440" t="e">
        <f t="shared" si="1"/>
        <v>#DIV/0!</v>
      </c>
      <c r="G14" s="440">
        <f t="shared" si="1"/>
        <v>0.74862865460876482</v>
      </c>
      <c r="H14" s="440">
        <f t="shared" si="6"/>
        <v>1.8827</v>
      </c>
      <c r="I14" s="440">
        <f t="shared" si="1"/>
        <v>1.437308949500391</v>
      </c>
      <c r="J14" s="440">
        <f t="shared" si="1"/>
        <v>1.1154978928127628</v>
      </c>
      <c r="K14" s="440">
        <f t="shared" si="1"/>
        <v>1.1991454041192666</v>
      </c>
      <c r="L14" s="440">
        <f t="shared" si="1"/>
        <v>1.9983004992546947</v>
      </c>
      <c r="M14" s="599">
        <f t="shared" si="2"/>
        <v>0.7831638753964032</v>
      </c>
      <c r="N14" s="599"/>
      <c r="O14" s="441">
        <f t="shared" si="3"/>
        <v>5.7545029374590814E-2</v>
      </c>
      <c r="P14" s="440">
        <f t="shared" si="4"/>
        <v>0.48133529469384639</v>
      </c>
      <c r="Q14" s="442">
        <f t="shared" si="5"/>
        <v>4442162.5703999996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8.7373543210491206E-3</v>
      </c>
      <c r="N15" s="600"/>
      <c r="O15" s="423">
        <f t="shared" si="3"/>
        <v>6.4200013158994184E-4</v>
      </c>
      <c r="P15" s="422">
        <f t="shared" si="4"/>
        <v>5.3700089458774414E-3</v>
      </c>
      <c r="Q15" s="424">
        <f t="shared" si="5"/>
        <v>49558.910399999993</v>
      </c>
    </row>
    <row r="16" spans="1:17" ht="28.8" x14ac:dyDescent="0.3">
      <c r="A16" s="404">
        <v>5</v>
      </c>
      <c r="B16" s="408" t="s">
        <v>71</v>
      </c>
      <c r="C16" s="405">
        <f t="shared" si="1"/>
        <v>4.3914221253999992</v>
      </c>
      <c r="D16" s="405">
        <f t="shared" si="1"/>
        <v>4.3151080268517088</v>
      </c>
      <c r="E16" s="405">
        <f t="shared" si="1"/>
        <v>5.8810294961730314</v>
      </c>
      <c r="F16" s="405" t="e">
        <f t="shared" si="1"/>
        <v>#DIV/0!</v>
      </c>
      <c r="G16" s="405">
        <f t="shared" si="1"/>
        <v>5.8518587103031434</v>
      </c>
      <c r="H16" s="405">
        <f t="shared" si="1"/>
        <v>5.6777310236999998</v>
      </c>
      <c r="I16" s="405">
        <f t="shared" si="1"/>
        <v>6.269842607330717</v>
      </c>
      <c r="J16" s="405">
        <f t="shared" si="1"/>
        <v>5.8700954844347146</v>
      </c>
      <c r="K16" s="405">
        <f t="shared" si="1"/>
        <v>5.9433425132763951</v>
      </c>
      <c r="L16" s="405">
        <f t="shared" si="1"/>
        <v>5.8822049176360753</v>
      </c>
      <c r="M16" s="603">
        <f t="shared" si="2"/>
        <v>5.6330239746603814</v>
      </c>
      <c r="N16" s="603"/>
      <c r="O16" s="406">
        <f t="shared" si="3"/>
        <v>0.41390127950620065</v>
      </c>
      <c r="P16" s="405">
        <f t="shared" si="4"/>
        <v>3.4620765079189573</v>
      </c>
      <c r="Q16" s="409">
        <f t="shared" si="5"/>
        <v>31950922.462730724</v>
      </c>
    </row>
    <row r="17" spans="1:17" x14ac:dyDescent="0.3">
      <c r="A17" s="420" t="s">
        <v>115</v>
      </c>
      <c r="B17" s="421" t="s">
        <v>114</v>
      </c>
      <c r="C17" s="422">
        <f t="shared" si="1"/>
        <v>2.3946000000000001</v>
      </c>
      <c r="D17" s="422">
        <f t="shared" si="1"/>
        <v>2.3556638901507294</v>
      </c>
      <c r="E17" s="422">
        <f t="shared" si="1"/>
        <v>3.1352815044114308</v>
      </c>
      <c r="F17" s="422" t="e">
        <f t="shared" si="1"/>
        <v>#DIV/0!</v>
      </c>
      <c r="G17" s="422">
        <f t="shared" si="1"/>
        <v>3.12082470653406</v>
      </c>
      <c r="H17" s="422">
        <f t="shared" ref="H17:H24" si="7">IF(H$7 &gt; 0,(H71*H$61+H119*H$109+H167*H$157)/(SUM(H$157,H$109,H$61)),0)</f>
        <v>3.0363000000000002</v>
      </c>
      <c r="I17" s="422">
        <f t="shared" si="1"/>
        <v>3.3548644485994994</v>
      </c>
      <c r="J17" s="422">
        <f t="shared" si="1"/>
        <v>3.1293032989151222</v>
      </c>
      <c r="K17" s="422">
        <f t="shared" si="1"/>
        <v>3.1651266195253744</v>
      </c>
      <c r="L17" s="422">
        <f t="shared" si="1"/>
        <v>3.1358554703481021</v>
      </c>
      <c r="M17" s="600">
        <f t="shared" si="2"/>
        <v>3.0122394256858334</v>
      </c>
      <c r="N17" s="600"/>
      <c r="O17" s="423">
        <f t="shared" si="3"/>
        <v>0.22133222902633889</v>
      </c>
      <c r="P17" s="422">
        <f t="shared" si="4"/>
        <v>1.8513330315663998</v>
      </c>
      <c r="Q17" s="424">
        <f t="shared" si="5"/>
        <v>17085641.524377</v>
      </c>
    </row>
    <row r="18" spans="1:17" x14ac:dyDescent="0.3">
      <c r="A18" s="438" t="s">
        <v>116</v>
      </c>
      <c r="B18" s="439" t="s">
        <v>117</v>
      </c>
      <c r="C18" s="440">
        <f t="shared" si="1"/>
        <v>1.0445221254000001</v>
      </c>
      <c r="D18" s="440">
        <f t="shared" si="1"/>
        <v>1.0275382332198582</v>
      </c>
      <c r="E18" s="440">
        <f t="shared" si="1"/>
        <v>1.3676066569427614</v>
      </c>
      <c r="F18" s="440" t="e">
        <f t="shared" si="1"/>
        <v>#DIV/0!</v>
      </c>
      <c r="G18" s="440">
        <f t="shared" si="1"/>
        <v>1.3613006161654504</v>
      </c>
      <c r="H18" s="440">
        <f t="shared" si="7"/>
        <v>1.3244310237000001</v>
      </c>
      <c r="I18" s="440">
        <f t="shared" si="1"/>
        <v>1.4633885176146528</v>
      </c>
      <c r="J18" s="440">
        <f t="shared" si="1"/>
        <v>1.3649989696834777</v>
      </c>
      <c r="K18" s="440">
        <f t="shared" si="1"/>
        <v>1.3806250663103488</v>
      </c>
      <c r="L18" s="440">
        <f t="shared" si="1"/>
        <v>1.3678570203103719</v>
      </c>
      <c r="M18" s="599">
        <f t="shared" si="2"/>
        <v>1.3139358252447348</v>
      </c>
      <c r="N18" s="599"/>
      <c r="O18" s="441">
        <f t="shared" si="3"/>
        <v>9.6544896969060004E-2</v>
      </c>
      <c r="P18" s="440">
        <f t="shared" si="4"/>
        <v>0.80754961703623207</v>
      </c>
      <c r="Q18" s="442">
        <f t="shared" si="5"/>
        <v>7452739.7472917233</v>
      </c>
    </row>
    <row r="19" spans="1:17" x14ac:dyDescent="0.3">
      <c r="A19" s="420" t="s">
        <v>8</v>
      </c>
      <c r="B19" s="421" t="s">
        <v>35</v>
      </c>
      <c r="C19" s="422">
        <f t="shared" si="1"/>
        <v>0.63800000000000001</v>
      </c>
      <c r="D19" s="422">
        <f t="shared" si="1"/>
        <v>0.62299446440698891</v>
      </c>
      <c r="E19" s="422">
        <f t="shared" si="1"/>
        <v>0.95716592515606647</v>
      </c>
      <c r="F19" s="422" t="e">
        <f t="shared" si="1"/>
        <v>#DIV/0!</v>
      </c>
      <c r="G19" s="422">
        <f t="shared" si="1"/>
        <v>0.95084997119075709</v>
      </c>
      <c r="H19" s="422">
        <f t="shared" si="7"/>
        <v>0.91060000000000008</v>
      </c>
      <c r="I19" s="422">
        <f t="shared" si="1"/>
        <v>1.0028265436363588</v>
      </c>
      <c r="J19" s="422">
        <f t="shared" si="1"/>
        <v>0.9556032728563788</v>
      </c>
      <c r="K19" s="422">
        <f t="shared" si="1"/>
        <v>0.97214908274406719</v>
      </c>
      <c r="L19" s="422">
        <f t="shared" si="1"/>
        <v>0.95743274190949723</v>
      </c>
      <c r="M19" s="600">
        <f t="shared" si="2"/>
        <v>0.90362365232465702</v>
      </c>
      <c r="N19" s="600"/>
      <c r="O19" s="423">
        <f t="shared" si="3"/>
        <v>6.6396128894834164E-2</v>
      </c>
      <c r="P19" s="422">
        <f t="shared" si="4"/>
        <v>0.55537030070988413</v>
      </c>
      <c r="Q19" s="424">
        <f t="shared" si="5"/>
        <v>5125419.2030410003</v>
      </c>
    </row>
    <row r="20" spans="1:17" x14ac:dyDescent="0.3">
      <c r="A20" s="438" t="s">
        <v>9</v>
      </c>
      <c r="B20" s="439" t="s">
        <v>108</v>
      </c>
      <c r="C20" s="440">
        <f t="shared" si="1"/>
        <v>0.56989999999999996</v>
      </c>
      <c r="D20" s="440">
        <f t="shared" si="1"/>
        <v>0.5564518033136433</v>
      </c>
      <c r="E20" s="440">
        <f t="shared" si="1"/>
        <v>0.85495030268677907</v>
      </c>
      <c r="F20" s="440" t="e">
        <f t="shared" si="1"/>
        <v>#DIV/0!</v>
      </c>
      <c r="G20" s="440">
        <f t="shared" si="1"/>
        <v>0.8492996793455978</v>
      </c>
      <c r="H20" s="440">
        <f t="shared" si="7"/>
        <v>0.81330000000000002</v>
      </c>
      <c r="I20" s="440">
        <f t="shared" si="1"/>
        <v>0.89995217199835786</v>
      </c>
      <c r="J20" s="440">
        <f t="shared" si="1"/>
        <v>0.85354900695110714</v>
      </c>
      <c r="K20" s="440">
        <f t="shared" si="1"/>
        <v>0.86834908274406719</v>
      </c>
      <c r="L20" s="440">
        <f t="shared" si="1"/>
        <v>0.85518896279421786</v>
      </c>
      <c r="M20" s="599">
        <f t="shared" si="2"/>
        <v>0.80720670772024117</v>
      </c>
      <c r="N20" s="599"/>
      <c r="O20" s="441">
        <f t="shared" si="3"/>
        <v>5.9311639832233962E-2</v>
      </c>
      <c r="P20" s="440">
        <f t="shared" si="4"/>
        <v>0.49611210468908751</v>
      </c>
      <c r="Q20" s="442">
        <f t="shared" si="5"/>
        <v>4578535.2673420003</v>
      </c>
    </row>
    <row r="21" spans="1:17" x14ac:dyDescent="0.3">
      <c r="A21" s="420" t="s">
        <v>10</v>
      </c>
      <c r="B21" s="421" t="s">
        <v>109</v>
      </c>
      <c r="C21" s="422">
        <f t="shared" si="1"/>
        <v>6.0400000000000002E-2</v>
      </c>
      <c r="D21" s="422">
        <f t="shared" si="1"/>
        <v>5.9030930740553197E-2</v>
      </c>
      <c r="E21" s="422">
        <f t="shared" si="1"/>
        <v>9.0686247741825723E-2</v>
      </c>
      <c r="F21" s="422" t="e">
        <f t="shared" si="1"/>
        <v>#DIV/0!</v>
      </c>
      <c r="G21" s="422">
        <f t="shared" si="1"/>
        <v>9.0092568107988075E-2</v>
      </c>
      <c r="H21" s="422">
        <f t="shared" si="7"/>
        <v>8.6300000000000002E-2</v>
      </c>
      <c r="I21" s="422">
        <f t="shared" si="1"/>
        <v>9.1268647390116947E-2</v>
      </c>
      <c r="J21" s="422">
        <f t="shared" si="1"/>
        <v>9.0542268038550214E-2</v>
      </c>
      <c r="K21" s="422">
        <f t="shared" si="1"/>
        <v>9.2100000000000001E-2</v>
      </c>
      <c r="L21" s="422">
        <f t="shared" si="1"/>
        <v>9.0711372133633852E-2</v>
      </c>
      <c r="M21" s="600">
        <f t="shared" si="2"/>
        <v>8.5539981397841233E-2</v>
      </c>
      <c r="N21" s="600"/>
      <c r="O21" s="423">
        <f t="shared" si="3"/>
        <v>6.2852755302959069E-3</v>
      </c>
      <c r="P21" s="422">
        <f t="shared" si="4"/>
        <v>5.2573175867433715E-2</v>
      </c>
      <c r="Q21" s="424">
        <f t="shared" si="5"/>
        <v>485189.00778700004</v>
      </c>
    </row>
    <row r="22" spans="1:17" x14ac:dyDescent="0.3">
      <c r="A22" s="438" t="s">
        <v>11</v>
      </c>
      <c r="B22" s="439" t="s">
        <v>110</v>
      </c>
      <c r="C22" s="440">
        <f t="shared" si="1"/>
        <v>7.6999999999999994E-3</v>
      </c>
      <c r="D22" s="440">
        <f t="shared" si="1"/>
        <v>7.5117303527923408E-3</v>
      </c>
      <c r="E22" s="440">
        <f t="shared" si="1"/>
        <v>1.1529374727461726E-2</v>
      </c>
      <c r="F22" s="440" t="e">
        <f t="shared" si="1"/>
        <v>#DIV/0!</v>
      </c>
      <c r="G22" s="440">
        <f t="shared" si="1"/>
        <v>1.1457723737170977E-2</v>
      </c>
      <c r="H22" s="440">
        <f t="shared" si="7"/>
        <v>1.0999999999999999E-2</v>
      </c>
      <c r="I22" s="440">
        <f t="shared" si="1"/>
        <v>1.160572424788419E-2</v>
      </c>
      <c r="J22" s="440">
        <f t="shared" si="1"/>
        <v>1.1511997866721578E-2</v>
      </c>
      <c r="K22" s="440">
        <f t="shared" si="1"/>
        <v>1.1700000000000002E-2</v>
      </c>
      <c r="L22" s="440">
        <f t="shared" si="1"/>
        <v>1.1532406981645465E-2</v>
      </c>
      <c r="M22" s="599">
        <f t="shared" si="2"/>
        <v>1.0876963206574601E-2</v>
      </c>
      <c r="N22" s="599"/>
      <c r="O22" s="441">
        <f t="shared" si="3"/>
        <v>7.9921353230429342E-4</v>
      </c>
      <c r="P22" s="440">
        <f t="shared" si="4"/>
        <v>6.6850201533628535E-3</v>
      </c>
      <c r="Q22" s="442">
        <f t="shared" si="5"/>
        <v>61694.927912000014</v>
      </c>
    </row>
    <row r="23" spans="1:17" x14ac:dyDescent="0.3">
      <c r="A23" s="425" t="s">
        <v>14</v>
      </c>
      <c r="B23" s="421" t="s">
        <v>118</v>
      </c>
      <c r="C23" s="422">
        <f t="shared" si="1"/>
        <v>0.23380000000000001</v>
      </c>
      <c r="D23" s="422">
        <f t="shared" si="1"/>
        <v>0.22966292221603996</v>
      </c>
      <c r="E23" s="422">
        <f t="shared" si="1"/>
        <v>0.31552943899650177</v>
      </c>
      <c r="F23" s="422" t="e">
        <f t="shared" si="1"/>
        <v>#DIV/0!</v>
      </c>
      <c r="G23" s="422">
        <f t="shared" si="1"/>
        <v>0.31393005971478721</v>
      </c>
      <c r="H23" s="422">
        <f t="shared" si="7"/>
        <v>0.30430000000000001</v>
      </c>
      <c r="I23" s="422">
        <f t="shared" si="1"/>
        <v>0.3359573296478286</v>
      </c>
      <c r="J23" s="422">
        <f t="shared" si="1"/>
        <v>0.31495614636760039</v>
      </c>
      <c r="K23" s="422">
        <f t="shared" si="1"/>
        <v>0.31899449646440309</v>
      </c>
      <c r="L23" s="422">
        <f t="shared" si="1"/>
        <v>0.31559428618343743</v>
      </c>
      <c r="M23" s="600">
        <f t="shared" si="2"/>
        <v>0.30191725819894127</v>
      </c>
      <c r="N23" s="600"/>
      <c r="O23" s="423">
        <f t="shared" si="3"/>
        <v>2.2184166095454955E-2</v>
      </c>
      <c r="P23" s="422">
        <f t="shared" si="4"/>
        <v>0.18555941740135701</v>
      </c>
      <c r="Q23" s="424">
        <f t="shared" si="5"/>
        <v>1712496.6892150003</v>
      </c>
    </row>
    <row r="24" spans="1:17" x14ac:dyDescent="0.3">
      <c r="A24" s="443"/>
      <c r="B24" s="439" t="s">
        <v>117</v>
      </c>
      <c r="C24" s="440">
        <f t="shared" si="1"/>
        <v>8.0500000000000002E-2</v>
      </c>
      <c r="D24" s="440">
        <f t="shared" si="1"/>
        <v>7.9248516858092075E-2</v>
      </c>
      <c r="E24" s="440">
        <f t="shared" si="1"/>
        <v>0.10544597066627204</v>
      </c>
      <c r="F24" s="440" t="e">
        <f t="shared" si="1"/>
        <v>#DIV/0!</v>
      </c>
      <c r="G24" s="440">
        <f t="shared" si="1"/>
        <v>0.10495335669808943</v>
      </c>
      <c r="H24" s="440">
        <f t="shared" si="7"/>
        <v>0.1021</v>
      </c>
      <c r="I24" s="440">
        <f t="shared" si="1"/>
        <v>0.11280576783237753</v>
      </c>
      <c r="J24" s="440">
        <f t="shared" si="1"/>
        <v>0.10523379661213626</v>
      </c>
      <c r="K24" s="440">
        <f t="shared" si="1"/>
        <v>0.10644724823220152</v>
      </c>
      <c r="L24" s="440">
        <f t="shared" si="1"/>
        <v>0.10546539888466669</v>
      </c>
      <c r="M24" s="599">
        <f t="shared" si="2"/>
        <v>0.101307813206215</v>
      </c>
      <c r="N24" s="599"/>
      <c r="O24" s="441">
        <f t="shared" si="3"/>
        <v>7.443858520512622E-3</v>
      </c>
      <c r="P24" s="440">
        <f t="shared" si="4"/>
        <v>6.2264141205084236E-2</v>
      </c>
      <c r="Q24" s="442">
        <f t="shared" si="5"/>
        <v>574625.29880599992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0.59119999999999995</v>
      </c>
      <c r="D25" s="405">
        <f t="shared" si="8"/>
        <v>0.60673989921552907</v>
      </c>
      <c r="E25" s="405">
        <f t="shared" si="8"/>
        <v>0.6998394204032462</v>
      </c>
      <c r="F25" s="405" t="e">
        <f t="shared" si="8"/>
        <v>#DIV/0!</v>
      </c>
      <c r="G25" s="405">
        <f t="shared" si="8"/>
        <v>0.70099714859052864</v>
      </c>
      <c r="H25" s="405">
        <f t="shared" si="8"/>
        <v>0.70350000000000001</v>
      </c>
      <c r="I25" s="405">
        <f t="shared" si="8"/>
        <v>1.3720886386732183</v>
      </c>
      <c r="J25" s="405">
        <f t="shared" si="8"/>
        <v>0.70166527506027621</v>
      </c>
      <c r="K25" s="405">
        <f t="shared" si="8"/>
        <v>0.69994586279664095</v>
      </c>
      <c r="L25" s="405">
        <f t="shared" si="8"/>
        <v>0.69981407721084898</v>
      </c>
      <c r="M25" s="603">
        <f t="shared" si="2"/>
        <v>0.69908576286485535</v>
      </c>
      <c r="N25" s="603"/>
      <c r="O25" s="406">
        <f t="shared" si="3"/>
        <v>5.1367168511257263E-2</v>
      </c>
      <c r="P25" s="405">
        <f t="shared" si="4"/>
        <v>0.42966058861500572</v>
      </c>
      <c r="Q25" s="407">
        <f t="shared" si="5"/>
        <v>3965265.3893490001</v>
      </c>
    </row>
    <row r="26" spans="1:17" x14ac:dyDescent="0.3">
      <c r="A26" s="420" t="s">
        <v>15</v>
      </c>
      <c r="B26" s="421" t="s">
        <v>43</v>
      </c>
      <c r="C26" s="422">
        <f t="shared" si="8"/>
        <v>0.28299999999999997</v>
      </c>
      <c r="D26" s="422">
        <f t="shared" si="8"/>
        <v>0.27806475096203714</v>
      </c>
      <c r="E26" s="422">
        <f t="shared" si="8"/>
        <v>0.37892602765587541</v>
      </c>
      <c r="F26" s="422" t="e">
        <f t="shared" si="8"/>
        <v>#DIV/0!</v>
      </c>
      <c r="G26" s="422">
        <f t="shared" si="8"/>
        <v>0.37703903883040663</v>
      </c>
      <c r="H26" s="422">
        <f t="shared" ref="H26:H29" si="9">IF(H$7 &gt; 0,(H80*H$61+H128*H$109+H176*H$157)/(SUM(H$157,H$109,H$61)),0)</f>
        <v>0.36580000000000001</v>
      </c>
      <c r="I26" s="422">
        <f t="shared" si="8"/>
        <v>0.40397450239148114</v>
      </c>
      <c r="J26" s="422">
        <f t="shared" si="8"/>
        <v>0.37821087991029984</v>
      </c>
      <c r="K26" s="422">
        <f t="shared" si="8"/>
        <v>0.38294235620055983</v>
      </c>
      <c r="L26" s="422">
        <f t="shared" si="8"/>
        <v>0.37900194267376197</v>
      </c>
      <c r="M26" s="600">
        <f>(N80*$N$61+N128*$N$109+N176*$N$157)/$M$7</f>
        <v>0.36294882631946856</v>
      </c>
      <c r="N26" s="600"/>
      <c r="O26" s="423">
        <f t="shared" si="3"/>
        <v>2.6668621380749401E-2</v>
      </c>
      <c r="P26" s="422">
        <f t="shared" si="4"/>
        <v>0.22306963556872636</v>
      </c>
      <c r="Q26" s="424">
        <f t="shared" si="5"/>
        <v>2058672.1909650001</v>
      </c>
    </row>
    <row r="27" spans="1:17" x14ac:dyDescent="0.3">
      <c r="A27" s="438" t="s">
        <v>16</v>
      </c>
      <c r="B27" s="439" t="s">
        <v>80</v>
      </c>
      <c r="C27" s="440">
        <f t="shared" si="8"/>
        <v>0.30819999999999997</v>
      </c>
      <c r="D27" s="440">
        <f t="shared" si="8"/>
        <v>0.32867514825349198</v>
      </c>
      <c r="E27" s="440">
        <f t="shared" si="8"/>
        <v>0.32091339274737085</v>
      </c>
      <c r="F27" s="440" t="e">
        <f t="shared" si="8"/>
        <v>#DIV/0!</v>
      </c>
      <c r="G27" s="440">
        <f t="shared" si="8"/>
        <v>0.32395810976012201</v>
      </c>
      <c r="H27" s="440">
        <f t="shared" si="9"/>
        <v>0.3377</v>
      </c>
      <c r="I27" s="440">
        <f t="shared" si="8"/>
        <v>0.33461413628173708</v>
      </c>
      <c r="J27" s="440">
        <f t="shared" si="8"/>
        <v>0.32345439514997648</v>
      </c>
      <c r="K27" s="440">
        <f t="shared" si="8"/>
        <v>0.31700350659608117</v>
      </c>
      <c r="L27" s="440">
        <f t="shared" si="8"/>
        <v>0.32081213453708696</v>
      </c>
      <c r="M27" s="599">
        <f>(N81*$N$61+N129*$N$109+N177*$N$157)/$M$7</f>
        <v>0.32332417274357045</v>
      </c>
      <c r="N27" s="599"/>
      <c r="O27" s="441">
        <f t="shared" si="3"/>
        <v>2.3757095548650846E-2</v>
      </c>
      <c r="P27" s="440">
        <f t="shared" si="4"/>
        <v>0.19871618298328542</v>
      </c>
      <c r="Q27" s="442">
        <f t="shared" si="5"/>
        <v>1833918.2684339997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1.2812763801816245E-2</v>
      </c>
      <c r="N28" s="600"/>
      <c r="O28" s="423">
        <f t="shared" si="3"/>
        <v>9.4145158185700956E-4</v>
      </c>
      <c r="P28" s="422">
        <f t="shared" si="4"/>
        <v>7.8747700629938876E-3</v>
      </c>
      <c r="Q28" s="424">
        <f t="shared" si="5"/>
        <v>72674.929949999991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1.2812763801816245E-2</v>
      </c>
      <c r="N29" s="599"/>
      <c r="O29" s="441">
        <f t="shared" si="3"/>
        <v>9.4145158185700956E-4</v>
      </c>
      <c r="P29" s="440">
        <f t="shared" si="4"/>
        <v>7.8747700629938876E-3</v>
      </c>
      <c r="Q29" s="442">
        <f t="shared" si="5"/>
        <v>72674.929949999991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0.25829999999999997</v>
      </c>
      <c r="D30" s="405">
        <f t="shared" si="10"/>
        <v>0.28824451728720818</v>
      </c>
      <c r="E30" s="405">
        <f t="shared" si="10"/>
        <v>0.47298170186360805</v>
      </c>
      <c r="F30" s="405" t="e">
        <f t="shared" si="10"/>
        <v>#DIV/0!</v>
      </c>
      <c r="G30" s="405">
        <f t="shared" si="10"/>
        <v>0.82465373229180183</v>
      </c>
      <c r="H30" s="405">
        <f t="shared" si="10"/>
        <v>2.0632999999999999</v>
      </c>
      <c r="I30" s="405">
        <f t="shared" si="10"/>
        <v>1.5922835826453521</v>
      </c>
      <c r="J30" s="405">
        <f t="shared" si="10"/>
        <v>1.2165021143226784</v>
      </c>
      <c r="K30" s="405">
        <f t="shared" si="10"/>
        <v>1.3046388400034092</v>
      </c>
      <c r="L30" s="405">
        <f t="shared" si="10"/>
        <v>2.2980652192580822</v>
      </c>
      <c r="M30" s="603">
        <f t="shared" ref="M30" si="11">(N84*$N$61+N132*$N$109+N180*$N$157)/$M$7</f>
        <v>0.86944946515699451</v>
      </c>
      <c r="N30" s="603"/>
      <c r="O30" s="406">
        <f t="shared" si="3"/>
        <v>6.3885090444011181E-2</v>
      </c>
      <c r="P30" s="405">
        <f t="shared" si="4"/>
        <v>0.5343667241047404</v>
      </c>
      <c r="Q30" s="407">
        <f t="shared" si="5"/>
        <v>4931580.7231529998</v>
      </c>
    </row>
    <row r="31" spans="1:17" x14ac:dyDescent="0.3">
      <c r="A31" s="420" t="s">
        <v>17</v>
      </c>
      <c r="B31" s="421" t="s">
        <v>46</v>
      </c>
      <c r="C31" s="422">
        <f t="shared" si="10"/>
        <v>0.24399999999999999</v>
      </c>
      <c r="D31" s="422">
        <f t="shared" si="10"/>
        <v>0.27273892528877786</v>
      </c>
      <c r="E31" s="422">
        <f t="shared" si="10"/>
        <v>0.44584842486346249</v>
      </c>
      <c r="F31" s="422" t="e">
        <f t="shared" si="10"/>
        <v>#DIV/0!</v>
      </c>
      <c r="G31" s="422">
        <f t="shared" si="10"/>
        <v>0.77456635827709941</v>
      </c>
      <c r="H31" s="422">
        <f t="shared" ref="H31:H32" si="12">IF(H$7 &gt; 0,(H85*H$61+H133*H$109+H181*H$157)/(SUM(H$157,H$109,H$61)),0)</f>
        <v>1.9725999999999997</v>
      </c>
      <c r="I31" s="422">
        <f t="shared" si="10"/>
        <v>1.4974862268468276</v>
      </c>
      <c r="J31" s="422">
        <f t="shared" si="10"/>
        <v>1.1535710484410258</v>
      </c>
      <c r="K31" s="422">
        <f t="shared" si="10"/>
        <v>1.2331325625362073</v>
      </c>
      <c r="L31" s="422">
        <f t="shared" si="10"/>
        <v>2.1772467051749977</v>
      </c>
      <c r="M31" s="600">
        <f>(N85*$N$61+N133*$N$109+N181*$N$157)/$M$7</f>
        <v>0.82172654899636344</v>
      </c>
      <c r="N31" s="600"/>
      <c r="O31" s="423">
        <f t="shared" si="3"/>
        <v>6.0378523429649555E-2</v>
      </c>
      <c r="P31" s="422">
        <f t="shared" si="4"/>
        <v>0.50503605062059864</v>
      </c>
      <c r="Q31" s="424">
        <f t="shared" si="5"/>
        <v>4660892.8651209995</v>
      </c>
    </row>
    <row r="32" spans="1:17" x14ac:dyDescent="0.3">
      <c r="A32" s="438" t="s">
        <v>18</v>
      </c>
      <c r="B32" s="439" t="s">
        <v>48</v>
      </c>
      <c r="C32" s="440">
        <f t="shared" si="10"/>
        <v>1.43E-2</v>
      </c>
      <c r="D32" s="440">
        <f t="shared" si="10"/>
        <v>1.5505591998430279E-2</v>
      </c>
      <c r="E32" s="440">
        <f t="shared" si="10"/>
        <v>2.7133277000145655E-2</v>
      </c>
      <c r="F32" s="440" t="e">
        <f t="shared" si="10"/>
        <v>#DIV/0!</v>
      </c>
      <c r="G32" s="440">
        <f t="shared" si="10"/>
        <v>5.0087374014702458E-2</v>
      </c>
      <c r="H32" s="440">
        <f t="shared" si="12"/>
        <v>9.0700000000000003E-2</v>
      </c>
      <c r="I32" s="440">
        <f t="shared" si="10"/>
        <v>9.4797355798524566E-2</v>
      </c>
      <c r="J32" s="440">
        <f t="shared" si="10"/>
        <v>6.2931065881652787E-2</v>
      </c>
      <c r="K32" s="440">
        <f t="shared" si="10"/>
        <v>7.1506277467202242E-2</v>
      </c>
      <c r="L32" s="440">
        <f t="shared" si="10"/>
        <v>0.12081851408308494</v>
      </c>
      <c r="M32" s="599">
        <f>(N86*$N$61+N134*$N$109+N182*$N$157)/$M$7</f>
        <v>4.7722916160631054E-2</v>
      </c>
      <c r="N32" s="599"/>
      <c r="O32" s="441">
        <f t="shared" si="3"/>
        <v>3.5065670143616294E-3</v>
      </c>
      <c r="P32" s="440">
        <f t="shared" si="4"/>
        <v>2.9330673484141874E-2</v>
      </c>
      <c r="Q32" s="442">
        <f t="shared" si="5"/>
        <v>270687.85803200002</v>
      </c>
    </row>
    <row r="33" spans="1:17" x14ac:dyDescent="0.3">
      <c r="A33" s="404">
        <v>8</v>
      </c>
      <c r="B33" s="398" t="s">
        <v>49</v>
      </c>
      <c r="C33" s="405">
        <f t="shared" si="10"/>
        <v>0.59340000000000004</v>
      </c>
      <c r="D33" s="405">
        <f t="shared" si="10"/>
        <v>0.46977618406189503</v>
      </c>
      <c r="E33" s="405">
        <f t="shared" si="10"/>
        <v>0.79533254754752225</v>
      </c>
      <c r="F33" s="405" t="e">
        <f t="shared" si="10"/>
        <v>#DIV/0!</v>
      </c>
      <c r="G33" s="405">
        <f t="shared" si="10"/>
        <v>1.3401473442445937</v>
      </c>
      <c r="H33" s="405">
        <f t="shared" si="10"/>
        <v>2.2140000000000004</v>
      </c>
      <c r="I33" s="405">
        <f t="shared" si="10"/>
        <v>2.201653537570269</v>
      </c>
      <c r="J33" s="405">
        <f t="shared" si="10"/>
        <v>2.0767483422033384</v>
      </c>
      <c r="K33" s="405">
        <f t="shared" si="10"/>
        <v>2.0798445823799474</v>
      </c>
      <c r="L33" s="405">
        <f t="shared" si="10"/>
        <v>4.2450883580653995</v>
      </c>
      <c r="M33" s="603">
        <f>SUM(M34:N37)</f>
        <v>1.4759545924500785</v>
      </c>
      <c r="N33" s="603"/>
      <c r="O33" s="406">
        <f t="shared" si="3"/>
        <v>0.10844965280748195</v>
      </c>
      <c r="P33" s="405">
        <f t="shared" si="4"/>
        <v>0.90712692583286803</v>
      </c>
      <c r="Q33" s="407">
        <f t="shared" si="5"/>
        <v>8371722.0011879988</v>
      </c>
    </row>
    <row r="34" spans="1:17" x14ac:dyDescent="0.3">
      <c r="A34" s="420" t="s">
        <v>19</v>
      </c>
      <c r="B34" s="421" t="s">
        <v>46</v>
      </c>
      <c r="C34" s="422">
        <f t="shared" si="10"/>
        <v>0.3</v>
      </c>
      <c r="D34" s="422">
        <f t="shared" si="10"/>
        <v>0.2322805444704891</v>
      </c>
      <c r="E34" s="422">
        <f t="shared" si="10"/>
        <v>0.39202897048924396</v>
      </c>
      <c r="F34" s="422" t="e">
        <f t="shared" si="10"/>
        <v>#DIV/0!</v>
      </c>
      <c r="G34" s="422">
        <f t="shared" si="10"/>
        <v>0.64727126923280931</v>
      </c>
      <c r="H34" s="422">
        <f t="shared" ref="H34:H37" si="13">IF(H$7 &gt; 0,(H88*H$61+H136*H$109+H184*H$157)/(SUM(H$157,H$109,H$61)),0)</f>
        <v>1.1200000000000001</v>
      </c>
      <c r="I34" s="422">
        <f t="shared" si="10"/>
        <v>1.1136653638738596</v>
      </c>
      <c r="J34" s="422">
        <f t="shared" si="10"/>
        <v>1.0502794722563766</v>
      </c>
      <c r="K34" s="422">
        <f t="shared" si="10"/>
        <v>1.0516652588944886</v>
      </c>
      <c r="L34" s="422">
        <f t="shared" si="10"/>
        <v>2.146753896622712</v>
      </c>
      <c r="M34" s="600">
        <f t="shared" ref="M34:M47" si="14">(N88*$N$61+N136*$N$109+N184*$N$157)/$M$7</f>
        <v>0.73686923668507087</v>
      </c>
      <c r="N34" s="600"/>
      <c r="O34" s="423">
        <f t="shared" si="3"/>
        <v>5.4143408809314772E-2</v>
      </c>
      <c r="P34" s="422">
        <f t="shared" si="4"/>
        <v>0.45288244559430707</v>
      </c>
      <c r="Q34" s="424">
        <f t="shared" si="5"/>
        <v>4179576.0061389999</v>
      </c>
    </row>
    <row r="35" spans="1:17" x14ac:dyDescent="0.3">
      <c r="A35" s="438" t="s">
        <v>19</v>
      </c>
      <c r="B35" s="439" t="s">
        <v>47</v>
      </c>
      <c r="C35" s="440">
        <f t="shared" si="10"/>
        <v>0.15390000000000001</v>
      </c>
      <c r="D35" s="440">
        <f t="shared" si="10"/>
        <v>0.11907066319668136</v>
      </c>
      <c r="E35" s="440">
        <f t="shared" si="10"/>
        <v>0.2009864874349695</v>
      </c>
      <c r="F35" s="440" t="e">
        <f t="shared" si="10"/>
        <v>#DIV/0!</v>
      </c>
      <c r="G35" s="440">
        <f t="shared" si="10"/>
        <v>0.3318257273596929</v>
      </c>
      <c r="H35" s="440">
        <f t="shared" si="13"/>
        <v>0.57369999999999999</v>
      </c>
      <c r="I35" s="440">
        <f t="shared" si="10"/>
        <v>0.57056700563198826</v>
      </c>
      <c r="J35" s="440">
        <f t="shared" si="10"/>
        <v>0.53841766908132183</v>
      </c>
      <c r="K35" s="440">
        <f t="shared" si="10"/>
        <v>0.53932376263989368</v>
      </c>
      <c r="L35" s="440">
        <f t="shared" si="10"/>
        <v>1.1007350186617844</v>
      </c>
      <c r="M35" s="599">
        <f t="shared" si="14"/>
        <v>0.37777444872530336</v>
      </c>
      <c r="N35" s="599"/>
      <c r="O35" s="441">
        <f t="shared" si="3"/>
        <v>2.7757973052401179E-2</v>
      </c>
      <c r="P35" s="440">
        <f t="shared" si="4"/>
        <v>0.23218151566677125</v>
      </c>
      <c r="Q35" s="442">
        <f t="shared" si="5"/>
        <v>2142764.2015939998</v>
      </c>
    </row>
    <row r="36" spans="1:17" x14ac:dyDescent="0.3">
      <c r="A36" s="420" t="s">
        <v>20</v>
      </c>
      <c r="B36" s="421" t="s">
        <v>50</v>
      </c>
      <c r="C36" s="422">
        <f t="shared" si="10"/>
        <v>9.2200000000000004E-2</v>
      </c>
      <c r="D36" s="422">
        <f t="shared" si="10"/>
        <v>7.8287937767051105E-2</v>
      </c>
      <c r="E36" s="422">
        <f t="shared" si="10"/>
        <v>0.13375067039054375</v>
      </c>
      <c r="F36" s="422" t="e">
        <f t="shared" si="10"/>
        <v>#DIV/0!</v>
      </c>
      <c r="G36" s="422">
        <f t="shared" si="10"/>
        <v>0.23870406445213066</v>
      </c>
      <c r="H36" s="422">
        <f t="shared" si="13"/>
        <v>0.34410000000000002</v>
      </c>
      <c r="I36" s="422">
        <f t="shared" si="10"/>
        <v>0.3421179136800393</v>
      </c>
      <c r="J36" s="422">
        <f t="shared" si="10"/>
        <v>0.32263729055904261</v>
      </c>
      <c r="K36" s="422">
        <f t="shared" si="10"/>
        <v>0.32310554174224215</v>
      </c>
      <c r="L36" s="422">
        <f t="shared" si="10"/>
        <v>0.65945728779624191</v>
      </c>
      <c r="M36" s="600">
        <f t="shared" si="14"/>
        <v>0.23885581971851494</v>
      </c>
      <c r="N36" s="600"/>
      <c r="O36" s="423">
        <f t="shared" si="3"/>
        <v>1.7550560736776594E-2</v>
      </c>
      <c r="P36" s="422">
        <f t="shared" si="4"/>
        <v>0.14680163371345367</v>
      </c>
      <c r="Q36" s="424">
        <f t="shared" si="5"/>
        <v>1354807.6148669999</v>
      </c>
    </row>
    <row r="37" spans="1:17" x14ac:dyDescent="0.3">
      <c r="A37" s="438" t="s">
        <v>20</v>
      </c>
      <c r="B37" s="439" t="s">
        <v>47</v>
      </c>
      <c r="C37" s="440">
        <f t="shared" si="10"/>
        <v>4.7300000000000002E-2</v>
      </c>
      <c r="D37" s="440">
        <f t="shared" si="10"/>
        <v>4.0137038627673427E-2</v>
      </c>
      <c r="E37" s="440">
        <f t="shared" si="10"/>
        <v>6.8566419232765019E-2</v>
      </c>
      <c r="F37" s="440" t="e">
        <f t="shared" si="10"/>
        <v>#DIV/0!</v>
      </c>
      <c r="G37" s="440">
        <f t="shared" si="10"/>
        <v>0.12234628319996096</v>
      </c>
      <c r="H37" s="440">
        <f t="shared" si="13"/>
        <v>0.1762</v>
      </c>
      <c r="I37" s="440">
        <f t="shared" si="10"/>
        <v>0.17530325438438213</v>
      </c>
      <c r="J37" s="440">
        <f t="shared" si="10"/>
        <v>0.16541391030659744</v>
      </c>
      <c r="K37" s="440">
        <f t="shared" si="10"/>
        <v>0.16575001910332263</v>
      </c>
      <c r="L37" s="440">
        <f t="shared" si="10"/>
        <v>0.3381421549846606</v>
      </c>
      <c r="M37" s="599">
        <f t="shared" si="14"/>
        <v>0.12245508732118947</v>
      </c>
      <c r="N37" s="599"/>
      <c r="O37" s="441">
        <f t="shared" si="3"/>
        <v>8.9977102089894151E-3</v>
      </c>
      <c r="P37" s="440">
        <f t="shared" si="4"/>
        <v>7.5261330858336126E-2</v>
      </c>
      <c r="Q37" s="442">
        <f t="shared" si="5"/>
        <v>694574.17858799989</v>
      </c>
    </row>
    <row r="38" spans="1:17" x14ac:dyDescent="0.3">
      <c r="A38" s="404">
        <v>9</v>
      </c>
      <c r="B38" s="398" t="s">
        <v>51</v>
      </c>
      <c r="C38" s="405">
        <f t="shared" si="10"/>
        <v>0.57314549053152719</v>
      </c>
      <c r="D38" s="405">
        <f t="shared" si="10"/>
        <v>0.66765752010898471</v>
      </c>
      <c r="E38" s="405">
        <f t="shared" si="10"/>
        <v>0.89412091921699066</v>
      </c>
      <c r="F38" s="405" t="e">
        <f t="shared" si="10"/>
        <v>#DIV/0!</v>
      </c>
      <c r="G38" s="405">
        <f t="shared" si="10"/>
        <v>1.0781010543628011</v>
      </c>
      <c r="H38" s="405">
        <f t="shared" si="10"/>
        <v>1.1556221557321116</v>
      </c>
      <c r="I38" s="405">
        <f t="shared" si="10"/>
        <v>1.3447281113565814</v>
      </c>
      <c r="J38" s="405">
        <f t="shared" si="10"/>
        <v>1.2849050044543737</v>
      </c>
      <c r="K38" s="405">
        <f t="shared" si="10"/>
        <v>1.3609361686156418</v>
      </c>
      <c r="L38" s="405">
        <f t="shared" si="10"/>
        <v>1.7330616268236789</v>
      </c>
      <c r="M38" s="603">
        <f t="shared" si="14"/>
        <v>1.0635572705526539</v>
      </c>
      <c r="N38" s="603"/>
      <c r="O38" s="406">
        <f t="shared" si="3"/>
        <v>7.8147672917796562E-2</v>
      </c>
      <c r="P38" s="405">
        <f t="shared" si="4"/>
        <v>0.65366606955170048</v>
      </c>
      <c r="Q38" s="407">
        <f t="shared" si="5"/>
        <v>6032574.3399929591</v>
      </c>
    </row>
    <row r="39" spans="1:17" x14ac:dyDescent="0.3">
      <c r="A39" s="444"/>
      <c r="B39" s="445" t="s">
        <v>157</v>
      </c>
      <c r="C39" s="500">
        <f t="shared" si="10"/>
        <v>-0.69789999999999996</v>
      </c>
      <c r="D39" s="500">
        <f t="shared" si="10"/>
        <v>-2.8720230555399615E-2</v>
      </c>
      <c r="E39" s="500">
        <f t="shared" si="10"/>
        <v>-5.5082942319385122E-3</v>
      </c>
      <c r="F39" s="500" t="e">
        <f t="shared" si="10"/>
        <v>#DIV/0!</v>
      </c>
      <c r="G39" s="500">
        <f t="shared" si="10"/>
        <v>0</v>
      </c>
      <c r="H39" s="500">
        <f t="shared" ref="H39:H46" si="15">IF(H$7 &gt; 0,(H93*H$61+H141*H$109+H189*H$157)/(SUM(H$157,H$109,H$61)),0)</f>
        <v>-2.1385999999999998</v>
      </c>
      <c r="I39" s="500">
        <f t="shared" si="10"/>
        <v>0</v>
      </c>
      <c r="J39" s="500">
        <f t="shared" si="10"/>
        <v>-0.32258303835580748</v>
      </c>
      <c r="K39" s="500">
        <f t="shared" si="10"/>
        <v>-0.18173186501789235</v>
      </c>
      <c r="L39" s="500">
        <f t="shared" si="10"/>
        <v>0</v>
      </c>
      <c r="M39" s="596">
        <f t="shared" si="14"/>
        <v>-7.820567674142026E-2</v>
      </c>
      <c r="N39" s="596"/>
      <c r="O39" s="429">
        <f t="shared" si="3"/>
        <v>-5.7463681698378946E-3</v>
      </c>
      <c r="P39" s="430">
        <f t="shared" si="4"/>
        <v>-4.8065486220249753E-2</v>
      </c>
      <c r="Q39" s="431">
        <f t="shared" si="5"/>
        <v>-443588.29732499993</v>
      </c>
    </row>
    <row r="40" spans="1:17" x14ac:dyDescent="0.3">
      <c r="A40" s="432"/>
      <c r="B40" s="433" t="s">
        <v>52</v>
      </c>
      <c r="C40" s="434">
        <f t="shared" ref="C40:K40" si="16">SUM(C33,C30,C25,C16,C9)</f>
        <v>7.435398125399999</v>
      </c>
      <c r="D40" s="434">
        <f t="shared" si="16"/>
        <v>7.8772357723453172</v>
      </c>
      <c r="E40" s="434">
        <f t="shared" si="16"/>
        <v>10.51616940319172</v>
      </c>
      <c r="F40" s="434" t="e">
        <f t="shared" si="16"/>
        <v>#DIV/0!</v>
      </c>
      <c r="G40" s="434">
        <f t="shared" si="16"/>
        <v>12.673403093558107</v>
      </c>
      <c r="H40" s="434">
        <f t="shared" si="15"/>
        <v>13.584687023699999</v>
      </c>
      <c r="I40" s="434">
        <f t="shared" si="16"/>
        <v>15.80768457418279</v>
      </c>
      <c r="J40" s="434">
        <f t="shared" si="16"/>
        <v>15.427028945798956</v>
      </c>
      <c r="K40" s="434">
        <f t="shared" si="16"/>
        <v>16.179947041296185</v>
      </c>
      <c r="L40" s="434">
        <f>SUM(L33,L30,L25,L16,L9)</f>
        <v>20.372662185824034</v>
      </c>
      <c r="M40" s="597">
        <f t="shared" si="14"/>
        <v>12.502436527867749</v>
      </c>
      <c r="N40" s="597"/>
      <c r="O40" s="435">
        <f t="shared" si="3"/>
        <v>0.91864946769403943</v>
      </c>
      <c r="P40" s="436">
        <f t="shared" si="4"/>
        <v>7.6840418200933414</v>
      </c>
      <c r="Q40" s="437">
        <f t="shared" si="5"/>
        <v>70914731.038615674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0.1403622984464582</v>
      </c>
      <c r="D41" s="427">
        <f t="shared" si="17"/>
        <v>0.16350812428210934</v>
      </c>
      <c r="E41" s="427">
        <f t="shared" si="17"/>
        <v>0.21896860288295913</v>
      </c>
      <c r="F41" s="427" t="e">
        <f t="shared" si="17"/>
        <v>#DIV/0!</v>
      </c>
      <c r="G41" s="427">
        <f t="shared" si="17"/>
        <v>0.26402500664809603</v>
      </c>
      <c r="H41" s="427">
        <f t="shared" si="15"/>
        <v>0.28300978476474209</v>
      </c>
      <c r="I41" s="427">
        <f t="shared" si="17"/>
        <v>0.32932149273395012</v>
      </c>
      <c r="J41" s="427">
        <f t="shared" si="17"/>
        <v>0.31467092158976312</v>
      </c>
      <c r="K41" s="427">
        <f t="shared" si="17"/>
        <v>0.33329081676740563</v>
      </c>
      <c r="L41" s="427">
        <f t="shared" si="17"/>
        <v>0.4244236713172721</v>
      </c>
      <c r="M41" s="598">
        <f t="shared" si="14"/>
        <v>0.26046326018506882</v>
      </c>
      <c r="N41" s="598"/>
      <c r="O41" s="428">
        <f t="shared" si="3"/>
        <v>1.9138224360469924E-2</v>
      </c>
      <c r="P41" s="427">
        <f t="shared" si="4"/>
        <v>0.16008164323800458</v>
      </c>
      <c r="Q41" s="424">
        <f t="shared" si="5"/>
        <v>1477366.5917274803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0.1403622984464582</v>
      </c>
      <c r="D42" s="440">
        <f t="shared" si="18"/>
        <v>0.16350812428210934</v>
      </c>
      <c r="E42" s="440">
        <f t="shared" si="18"/>
        <v>0.21896860288295913</v>
      </c>
      <c r="F42" s="440" t="e">
        <f t="shared" si="18"/>
        <v>#DIV/0!</v>
      </c>
      <c r="G42" s="440">
        <f t="shared" si="18"/>
        <v>0.26402500664809603</v>
      </c>
      <c r="H42" s="440">
        <f t="shared" si="15"/>
        <v>0.28300978476474209</v>
      </c>
      <c r="I42" s="440">
        <f t="shared" si="18"/>
        <v>0.32932149273395012</v>
      </c>
      <c r="J42" s="440">
        <f t="shared" si="18"/>
        <v>0.31467092158976312</v>
      </c>
      <c r="K42" s="440">
        <f t="shared" si="18"/>
        <v>0.33329081676740563</v>
      </c>
      <c r="L42" s="440">
        <f t="shared" si="18"/>
        <v>0.4244236713172721</v>
      </c>
      <c r="M42" s="599">
        <f t="shared" si="14"/>
        <v>0.26046326018506882</v>
      </c>
      <c r="N42" s="599"/>
      <c r="O42" s="441">
        <f t="shared" si="3"/>
        <v>1.9138224360469924E-2</v>
      </c>
      <c r="P42" s="440">
        <f t="shared" si="4"/>
        <v>0.16008164323800458</v>
      </c>
      <c r="Q42" s="442">
        <f t="shared" si="5"/>
        <v>1477366.5917274803</v>
      </c>
    </row>
    <row r="43" spans="1:17" x14ac:dyDescent="0.3">
      <c r="A43" s="426" t="s">
        <v>24</v>
      </c>
      <c r="B43" s="416" t="s">
        <v>56</v>
      </c>
      <c r="C43" s="427">
        <f>SUM(C44,C45)</f>
        <v>0.43278319208506899</v>
      </c>
      <c r="D43" s="427">
        <f t="shared" ref="D43:L43" si="19">SUM(D44,D45)</f>
        <v>0.50414939582687535</v>
      </c>
      <c r="E43" s="427">
        <f t="shared" si="19"/>
        <v>0.67515231633403161</v>
      </c>
      <c r="F43" s="427" t="e">
        <f t="shared" si="19"/>
        <v>#DIV/0!</v>
      </c>
      <c r="G43" s="427">
        <f t="shared" si="19"/>
        <v>0.8140760477147051</v>
      </c>
      <c r="H43" s="427">
        <f t="shared" si="15"/>
        <v>0.87261237096736943</v>
      </c>
      <c r="I43" s="427">
        <f t="shared" si="19"/>
        <v>1.0154066186226316</v>
      </c>
      <c r="J43" s="427">
        <f t="shared" si="19"/>
        <v>0.97023408286461055</v>
      </c>
      <c r="K43" s="427">
        <f t="shared" si="19"/>
        <v>1.027645351848236</v>
      </c>
      <c r="L43" s="427">
        <f t="shared" si="19"/>
        <v>1.3086379555064069</v>
      </c>
      <c r="M43" s="598">
        <f t="shared" si="14"/>
        <v>0.8030940103675851</v>
      </c>
      <c r="N43" s="598"/>
      <c r="O43" s="428">
        <f t="shared" si="3"/>
        <v>5.9009448557326642E-2</v>
      </c>
      <c r="P43" s="427">
        <f t="shared" si="4"/>
        <v>0.49358442631369598</v>
      </c>
      <c r="Q43" s="424">
        <f t="shared" si="5"/>
        <v>4555207.7482654788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0.1403622984464582</v>
      </c>
      <c r="D44" s="440">
        <f t="shared" si="20"/>
        <v>0.16350812428210934</v>
      </c>
      <c r="E44" s="440">
        <f t="shared" si="20"/>
        <v>0.21896860288295913</v>
      </c>
      <c r="F44" s="440" t="e">
        <f t="shared" si="20"/>
        <v>#DIV/0!</v>
      </c>
      <c r="G44" s="440">
        <f t="shared" si="20"/>
        <v>0.26402500664809603</v>
      </c>
      <c r="H44" s="440">
        <f t="shared" si="15"/>
        <v>0.28300978476474209</v>
      </c>
      <c r="I44" s="440">
        <f t="shared" si="20"/>
        <v>0.32932149273395012</v>
      </c>
      <c r="J44" s="440">
        <f t="shared" si="20"/>
        <v>0.31467092158976312</v>
      </c>
      <c r="K44" s="440">
        <f t="shared" si="20"/>
        <v>0.33329081676740563</v>
      </c>
      <c r="L44" s="440">
        <f t="shared" si="20"/>
        <v>0.4244236713172721</v>
      </c>
      <c r="M44" s="599">
        <f t="shared" si="14"/>
        <v>0.26046326018506882</v>
      </c>
      <c r="N44" s="599"/>
      <c r="O44" s="441">
        <f t="shared" si="3"/>
        <v>1.9138224360469924E-2</v>
      </c>
      <c r="P44" s="440">
        <f t="shared" si="4"/>
        <v>0.16008164323800458</v>
      </c>
      <c r="Q44" s="442">
        <f t="shared" si="5"/>
        <v>1477366.5917274803</v>
      </c>
    </row>
    <row r="45" spans="1:17" x14ac:dyDescent="0.3">
      <c r="A45" s="420" t="s">
        <v>26</v>
      </c>
      <c r="B45" s="421" t="s">
        <v>130</v>
      </c>
      <c r="C45" s="422">
        <f t="shared" si="20"/>
        <v>0.29242089363861079</v>
      </c>
      <c r="D45" s="422">
        <f t="shared" si="20"/>
        <v>0.34064127154476603</v>
      </c>
      <c r="E45" s="422">
        <f t="shared" si="20"/>
        <v>0.45618371345107245</v>
      </c>
      <c r="F45" s="422" t="e">
        <f t="shared" si="20"/>
        <v>#DIV/0!</v>
      </c>
      <c r="G45" s="422">
        <f t="shared" si="20"/>
        <v>0.55005104106660907</v>
      </c>
      <c r="H45" s="422">
        <f t="shared" si="15"/>
        <v>0.5896025862026274</v>
      </c>
      <c r="I45" s="422">
        <f t="shared" si="20"/>
        <v>0.68608512588868154</v>
      </c>
      <c r="J45" s="422">
        <f t="shared" si="20"/>
        <v>0.65556316127484748</v>
      </c>
      <c r="K45" s="422">
        <f t="shared" si="20"/>
        <v>0.69435453508083045</v>
      </c>
      <c r="L45" s="422">
        <f t="shared" si="20"/>
        <v>0.88421428418913472</v>
      </c>
      <c r="M45" s="600">
        <f t="shared" si="14"/>
        <v>0.54263075018251616</v>
      </c>
      <c r="N45" s="600"/>
      <c r="O45" s="423">
        <f t="shared" si="3"/>
        <v>3.9871224196856708E-2</v>
      </c>
      <c r="P45" s="422">
        <f t="shared" si="4"/>
        <v>0.33350278307569131</v>
      </c>
      <c r="Q45" s="424">
        <f t="shared" si="5"/>
        <v>3077841.156537998</v>
      </c>
    </row>
    <row r="46" spans="1:17" ht="28.8" x14ac:dyDescent="0.3">
      <c r="A46" s="438">
        <v>10</v>
      </c>
      <c r="B46" s="447" t="s">
        <v>134</v>
      </c>
      <c r="C46" s="446">
        <f t="shared" si="20"/>
        <v>4.4999999999999998E-2</v>
      </c>
      <c r="D46" s="446">
        <f t="shared" si="20"/>
        <v>4.2785856898680245E-2</v>
      </c>
      <c r="E46" s="446">
        <f t="shared" si="20"/>
        <v>4.3884396877243791E-2</v>
      </c>
      <c r="F46" s="446" t="e">
        <f t="shared" si="20"/>
        <v>#DIV/0!</v>
      </c>
      <c r="G46" s="446">
        <f t="shared" si="20"/>
        <v>4.3494572430587131E-2</v>
      </c>
      <c r="H46" s="446">
        <f t="shared" si="15"/>
        <v>4.1200000000000001E-2</v>
      </c>
      <c r="I46" s="446">
        <f t="shared" si="20"/>
        <v>4.2022896991536766E-2</v>
      </c>
      <c r="J46" s="446">
        <f t="shared" si="20"/>
        <v>4.3728053055756964E-2</v>
      </c>
      <c r="K46" s="446">
        <f t="shared" si="20"/>
        <v>4.4698165488134364E-2</v>
      </c>
      <c r="L46" s="446">
        <f t="shared" si="20"/>
        <v>4.3899948097854864E-2</v>
      </c>
      <c r="M46" s="601">
        <f t="shared" si="14"/>
        <v>4.3589581898654264E-2</v>
      </c>
      <c r="N46" s="601"/>
      <c r="O46" s="448">
        <f t="shared" si="3"/>
        <v>3.2028593881638988E-3</v>
      </c>
      <c r="P46" s="446">
        <f t="shared" si="4"/>
        <v>2.6790311591109256E-2</v>
      </c>
      <c r="Q46" s="449">
        <f t="shared" si="5"/>
        <v>247243.28490199998</v>
      </c>
    </row>
    <row r="47" spans="1:17" ht="18" x14ac:dyDescent="0.3">
      <c r="A47" s="450"/>
      <c r="B47" s="450" t="s">
        <v>60</v>
      </c>
      <c r="C47" s="410">
        <f t="shared" si="20"/>
        <v>7.3556436159315268</v>
      </c>
      <c r="D47" s="410">
        <f t="shared" si="20"/>
        <v>8.5589589187975825</v>
      </c>
      <c r="E47" s="410">
        <f t="shared" si="20"/>
        <v>11.448666425054016</v>
      </c>
      <c r="F47" s="410" t="e">
        <f t="shared" si="20"/>
        <v>#DIV/0!</v>
      </c>
      <c r="G47" s="410">
        <f t="shared" si="20"/>
        <v>13.794998720351497</v>
      </c>
      <c r="H47" s="410">
        <f t="shared" si="20"/>
        <v>14.78150917943211</v>
      </c>
      <c r="I47" s="410">
        <f t="shared" si="20"/>
        <v>17.194435582530907</v>
      </c>
      <c r="J47" s="410">
        <f t="shared" si="20"/>
        <v>16.433078964953278</v>
      </c>
      <c r="K47" s="410">
        <f t="shared" si="20"/>
        <v>17.403849510382067</v>
      </c>
      <c r="L47" s="410">
        <f t="shared" si="20"/>
        <v>22.14962376074557</v>
      </c>
      <c r="M47" s="602">
        <f t="shared" si="14"/>
        <v>13.609583380319059</v>
      </c>
      <c r="N47" s="602"/>
      <c r="O47" s="411">
        <f t="shared" si="3"/>
        <v>1</v>
      </c>
      <c r="P47" s="410">
        <f t="shared" si="4"/>
        <v>8.3644982012361524</v>
      </c>
      <c r="Q47" s="412">
        <f t="shared" si="5"/>
        <v>77194548.663510635</v>
      </c>
    </row>
    <row r="48" spans="1:17" x14ac:dyDescent="0.3">
      <c r="L48" t="s">
        <v>85</v>
      </c>
      <c r="N48">
        <v>13.6097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9228832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1.6270651332446648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1.6271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8.3644982012361524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8.3644999999999996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89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322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487777.96</v>
      </c>
      <c r="E61" s="505">
        <v>484765.97</v>
      </c>
      <c r="F61" s="504">
        <v>0</v>
      </c>
      <c r="G61" s="505">
        <v>331100.77</v>
      </c>
      <c r="H61" s="505">
        <v>35674.6</v>
      </c>
      <c r="I61" s="503">
        <v>85218.92</v>
      </c>
      <c r="J61" s="505">
        <v>248345.46</v>
      </c>
      <c r="K61" s="504">
        <v>0</v>
      </c>
      <c r="L61" s="505">
        <v>141228.07</v>
      </c>
      <c r="M61" s="342"/>
      <c r="N61" s="344">
        <f>SUM(C61:L61)</f>
        <v>1814111.75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2.1973240000000001</v>
      </c>
      <c r="E63" s="354">
        <f t="shared" si="21"/>
        <v>2.6711119999999999</v>
      </c>
      <c r="F63" s="354">
        <f t="shared" si="21"/>
        <v>0</v>
      </c>
      <c r="G63" s="354">
        <f t="shared" si="21"/>
        <v>3.8890559999999996</v>
      </c>
      <c r="H63" s="354">
        <f t="shared" si="21"/>
        <v>5.064756</v>
      </c>
      <c r="I63" s="354">
        <f t="shared" si="21"/>
        <v>4.3049800000000005</v>
      </c>
      <c r="J63" s="354">
        <f t="shared" si="21"/>
        <v>5.6051959999999994</v>
      </c>
      <c r="K63" s="354"/>
      <c r="L63" s="354">
        <f t="shared" si="21"/>
        <v>7.0115080000000001</v>
      </c>
      <c r="M63" s="351"/>
      <c r="N63" s="352">
        <f>(C63*$C$61+D63*$D$61+E63*$E$61+F63*$F$61+G63*$G$61+H63*$H$61+I63*$I$61+J63*$J$61+K63*$K$61+L63*$L$61)/$N$61</f>
        <v>3.6293990523294499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1.5906</v>
      </c>
      <c r="E64" s="34">
        <v>1.8328</v>
      </c>
      <c r="F64" s="34">
        <v>0</v>
      </c>
      <c r="G64" s="34">
        <v>2.7538999999999998</v>
      </c>
      <c r="H64" s="34">
        <v>2.7538999999999998</v>
      </c>
      <c r="I64" s="34">
        <v>1.968</v>
      </c>
      <c r="J64" s="34">
        <v>3.8349000000000002</v>
      </c>
      <c r="K64" s="34">
        <v>0</v>
      </c>
      <c r="L64" s="34">
        <v>4.5102000000000002</v>
      </c>
      <c r="M64" s="34"/>
      <c r="N64" s="89">
        <f t="shared" ref="N64:N101" si="22">(C64*$C$61+D64*$D$61+E64*$E$61+F64*$F$61+G64*$G$61+H64*$H$61+I64*$I$61+J64*$J$61+K64*$K$61+L64*$L$61)/$N$61</f>
        <v>2.4427707195342294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6.3624E-2</v>
      </c>
      <c r="E65" s="39">
        <f t="shared" si="23"/>
        <v>7.3312000000000002E-2</v>
      </c>
      <c r="F65" s="39">
        <f t="shared" si="23"/>
        <v>0</v>
      </c>
      <c r="G65" s="39">
        <f t="shared" si="23"/>
        <v>0.11015599999999999</v>
      </c>
      <c r="H65" s="39">
        <f t="shared" si="23"/>
        <v>0.11015599999999999</v>
      </c>
      <c r="I65" s="39">
        <f>0.06*I64</f>
        <v>0.11807999999999999</v>
      </c>
      <c r="J65" s="39">
        <f t="shared" si="23"/>
        <v>0.153396</v>
      </c>
      <c r="K65" s="39"/>
      <c r="L65" s="39">
        <f t="shared" si="23"/>
        <v>0.18040800000000001</v>
      </c>
      <c r="M65" s="34"/>
      <c r="N65" s="89">
        <f t="shared" si="22"/>
        <v>9.9559786923666641E-2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7.9500000000000001E-2</v>
      </c>
      <c r="E66" s="34">
        <v>4.6300000000000001E-2</v>
      </c>
      <c r="F66" s="34">
        <v>0</v>
      </c>
      <c r="G66" s="34">
        <v>6.1000000000000004E-3</v>
      </c>
      <c r="H66" s="34">
        <v>0</v>
      </c>
      <c r="I66" s="34">
        <v>9.8400000000000001E-2</v>
      </c>
      <c r="J66" s="34">
        <v>6.3299999999999995E-2</v>
      </c>
      <c r="K66" s="34">
        <v>0</v>
      </c>
      <c r="L66" s="34">
        <v>0.19209999999999999</v>
      </c>
      <c r="M66" s="34"/>
      <c r="N66" s="89">
        <f t="shared" si="22"/>
        <v>6.3104408270879667E-2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0.29492391132795431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0.25390000000000001</v>
      </c>
      <c r="E68" s="34">
        <v>0.44590000000000002</v>
      </c>
      <c r="F68" s="34">
        <v>0</v>
      </c>
      <c r="G68" s="34">
        <v>0.70089999999999997</v>
      </c>
      <c r="H68" s="34">
        <v>1.8827</v>
      </c>
      <c r="I68" s="34">
        <v>1.3705000000000001</v>
      </c>
      <c r="J68" s="34">
        <v>1.1758999999999999</v>
      </c>
      <c r="K68" s="34">
        <v>0</v>
      </c>
      <c r="L68" s="34">
        <v>1.6830000000000001</v>
      </c>
      <c r="M68" s="34"/>
      <c r="N68" s="89">
        <f t="shared" si="22"/>
        <v>0.70874678324750395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2.029344302521606E-2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4.2894121753999999</v>
      </c>
      <c r="E70" s="354">
        <f t="shared" si="24"/>
        <v>5.6777310236999998</v>
      </c>
      <c r="F70" s="354">
        <f t="shared" si="24"/>
        <v>0</v>
      </c>
      <c r="G70" s="354">
        <f t="shared" si="24"/>
        <v>5.6777310236999998</v>
      </c>
      <c r="H70" s="354">
        <f t="shared" si="24"/>
        <v>5.6777310236999998</v>
      </c>
      <c r="I70" s="354">
        <f t="shared" si="24"/>
        <v>6.2005530779999987</v>
      </c>
      <c r="J70" s="354">
        <f t="shared" si="24"/>
        <v>5.6777310236999998</v>
      </c>
      <c r="K70" s="354"/>
      <c r="L70" s="354">
        <f>SUM(L71:L73,L77:L78)</f>
        <v>5.6777310236999998</v>
      </c>
      <c r="M70" s="351"/>
      <c r="N70" s="352">
        <f t="shared" si="22"/>
        <v>5.3290000236203765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2.3445999999999998</v>
      </c>
      <c r="E71" s="34">
        <v>3.0363000000000002</v>
      </c>
      <c r="F71" s="34">
        <v>0</v>
      </c>
      <c r="G71" s="34">
        <v>3.0363000000000002</v>
      </c>
      <c r="H71" s="34">
        <v>3.0363000000000002</v>
      </c>
      <c r="I71" s="34">
        <v>3.3220000000000001</v>
      </c>
      <c r="J71" s="34">
        <v>3.0363000000000002</v>
      </c>
      <c r="K71" s="34">
        <v>0</v>
      </c>
      <c r="L71" s="34">
        <v>3.0363000000000002</v>
      </c>
      <c r="M71" s="39"/>
      <c r="N71" s="89">
        <f t="shared" si="22"/>
        <v>2.8637367775369951</v>
      </c>
    </row>
    <row r="72" spans="1:14" x14ac:dyDescent="0.3">
      <c r="A72" s="2" t="s">
        <v>116</v>
      </c>
      <c r="B72" t="s">
        <v>117</v>
      </c>
      <c r="C72" s="39">
        <f>C71*0.436199</f>
        <v>0</v>
      </c>
      <c r="D72" s="39">
        <f>D71*0.436199</f>
        <v>1.0227121753999999</v>
      </c>
      <c r="E72" s="39">
        <f t="shared" ref="E72:L72" si="25">E71*0.436199</f>
        <v>1.3244310237000001</v>
      </c>
      <c r="F72" s="39">
        <f t="shared" si="25"/>
        <v>0</v>
      </c>
      <c r="G72" s="39">
        <f t="shared" si="25"/>
        <v>1.3244310237000001</v>
      </c>
      <c r="H72" s="39">
        <f t="shared" si="25"/>
        <v>1.3244310237000001</v>
      </c>
      <c r="I72" s="39">
        <f t="shared" si="25"/>
        <v>1.4490530779999999</v>
      </c>
      <c r="J72" s="39">
        <f t="shared" si="25"/>
        <v>1.3244310237000001</v>
      </c>
      <c r="K72" s="39">
        <f t="shared" si="25"/>
        <v>0</v>
      </c>
      <c r="L72" s="39">
        <f t="shared" si="25"/>
        <v>1.3244310237000001</v>
      </c>
      <c r="M72" s="39"/>
      <c r="N72" s="89">
        <f t="shared" si="22"/>
        <v>1.2491591186248601</v>
      </c>
    </row>
    <row r="73" spans="1:14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0.61499999999999999</v>
      </c>
      <c r="E73" s="43">
        <f t="shared" si="26"/>
        <v>0.91060000000000008</v>
      </c>
      <c r="F73" s="43">
        <f t="shared" ref="F73:H73" si="28">SUM(F74:F76)</f>
        <v>0</v>
      </c>
      <c r="G73" s="43">
        <f t="shared" si="28"/>
        <v>0.91060000000000008</v>
      </c>
      <c r="H73" s="43">
        <f t="shared" si="28"/>
        <v>0.91060000000000008</v>
      </c>
      <c r="I73" s="43">
        <f t="shared" si="26"/>
        <v>0.98570000000000002</v>
      </c>
      <c r="J73" s="43">
        <f t="shared" si="26"/>
        <v>0.91060000000000008</v>
      </c>
      <c r="K73" s="43"/>
      <c r="L73" s="43">
        <f t="shared" ref="L73" si="29">SUM(L74:L76)</f>
        <v>0.91060000000000008</v>
      </c>
      <c r="M73" s="43"/>
      <c r="N73" s="75">
        <f t="shared" si="22"/>
        <v>0.83464700312205131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0.54930000000000001</v>
      </c>
      <c r="E74" s="34">
        <v>0.81330000000000002</v>
      </c>
      <c r="F74" s="34">
        <v>0</v>
      </c>
      <c r="G74" s="34">
        <v>0.81330000000000002</v>
      </c>
      <c r="H74" s="34">
        <v>0.81330000000000002</v>
      </c>
      <c r="I74" s="34">
        <v>0.88460000000000005</v>
      </c>
      <c r="J74" s="34">
        <v>0.81330000000000002</v>
      </c>
      <c r="K74" s="34">
        <v>0</v>
      </c>
      <c r="L74" s="34">
        <v>0.81330000000000002</v>
      </c>
      <c r="M74" s="39"/>
      <c r="N74" s="89">
        <f t="shared" si="22"/>
        <v>0.74566509688887683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5.8299999999999998E-2</v>
      </c>
      <c r="E75" s="34">
        <v>8.6300000000000002E-2</v>
      </c>
      <c r="F75" s="34">
        <v>0</v>
      </c>
      <c r="G75" s="34">
        <v>8.6300000000000002E-2</v>
      </c>
      <c r="H75" s="34">
        <v>8.6300000000000002E-2</v>
      </c>
      <c r="I75" s="34">
        <v>8.9700000000000002E-2</v>
      </c>
      <c r="J75" s="34">
        <v>8.6300000000000002E-2</v>
      </c>
      <c r="K75" s="34">
        <v>0</v>
      </c>
      <c r="L75" s="34">
        <v>8.6300000000000002E-2</v>
      </c>
      <c r="M75" s="39"/>
      <c r="N75" s="89">
        <f t="shared" si="22"/>
        <v>7.8931083199808377E-2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7.4000000000000003E-3</v>
      </c>
      <c r="E76" s="34">
        <v>1.0999999999999999E-2</v>
      </c>
      <c r="F76" s="34">
        <v>0</v>
      </c>
      <c r="G76" s="34">
        <v>1.0999999999999999E-2</v>
      </c>
      <c r="H76" s="34">
        <v>1.0999999999999999E-2</v>
      </c>
      <c r="I76" s="34">
        <v>1.14E-2</v>
      </c>
      <c r="J76" s="34">
        <v>1.0999999999999999E-2</v>
      </c>
      <c r="K76" s="34">
        <v>0</v>
      </c>
      <c r="L76" s="34">
        <v>1.0999999999999999E-2</v>
      </c>
      <c r="M76" s="39"/>
      <c r="N76" s="89">
        <f t="shared" si="22"/>
        <v>1.0050823033366055E-2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0.22819999999999999</v>
      </c>
      <c r="E77" s="34">
        <v>0.30430000000000001</v>
      </c>
      <c r="F77" s="34">
        <v>0</v>
      </c>
      <c r="G77" s="34">
        <v>0.30430000000000001</v>
      </c>
      <c r="H77" s="34">
        <v>0.30430000000000001</v>
      </c>
      <c r="I77" s="34">
        <v>0.33210000000000001</v>
      </c>
      <c r="J77" s="34">
        <v>0.30430000000000001</v>
      </c>
      <c r="K77" s="34">
        <v>0</v>
      </c>
      <c r="L77" s="34">
        <v>0.30430000000000001</v>
      </c>
      <c r="M77" s="39"/>
      <c r="N77" s="89">
        <f t="shared" si="22"/>
        <v>0.28514416972658935</v>
      </c>
    </row>
    <row r="78" spans="1:14" x14ac:dyDescent="0.3">
      <c r="A78" s="595"/>
      <c r="B78" t="s">
        <v>117</v>
      </c>
      <c r="C78" s="34">
        <v>0</v>
      </c>
      <c r="D78" s="34">
        <v>7.8899999999999998E-2</v>
      </c>
      <c r="E78" s="34">
        <v>0.1021</v>
      </c>
      <c r="F78" s="34">
        <v>0</v>
      </c>
      <c r="G78" s="34">
        <v>0.1021</v>
      </c>
      <c r="H78" s="34">
        <v>0.1021</v>
      </c>
      <c r="I78" s="34">
        <v>0.11169999999999999</v>
      </c>
      <c r="J78" s="34">
        <v>0.1021</v>
      </c>
      <c r="K78" s="34">
        <v>0</v>
      </c>
      <c r="L78" s="34">
        <v>0.1021</v>
      </c>
      <c r="M78" s="39"/>
      <c r="N78" s="89">
        <f t="shared" si="22"/>
        <v>9.631295460988E-2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0.61409999999999998</v>
      </c>
      <c r="E79" s="354">
        <f t="shared" ref="E79:J79" si="30">SUM(E80:E82)</f>
        <v>0.70350000000000001</v>
      </c>
      <c r="F79" s="354">
        <f t="shared" si="30"/>
        <v>0</v>
      </c>
      <c r="G79" s="354">
        <f t="shared" si="30"/>
        <v>0.70350000000000001</v>
      </c>
      <c r="H79" s="354">
        <f t="shared" si="30"/>
        <v>0.70350000000000001</v>
      </c>
      <c r="I79" s="354">
        <f t="shared" si="30"/>
        <v>1.3707</v>
      </c>
      <c r="J79" s="354">
        <f t="shared" si="30"/>
        <v>0.70350000000000001</v>
      </c>
      <c r="K79" s="354"/>
      <c r="L79" s="354">
        <f t="shared" ref="L79" si="31">SUM(L80:L82)</f>
        <v>0.70350000000000001</v>
      </c>
      <c r="M79" s="354"/>
      <c r="N79" s="352">
        <f t="shared" si="22"/>
        <v>0.71080424341278858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0.27639999999999998</v>
      </c>
      <c r="E80" s="34">
        <v>0.36580000000000001</v>
      </c>
      <c r="F80" s="34">
        <v>0</v>
      </c>
      <c r="G80" s="34">
        <v>0.36580000000000001</v>
      </c>
      <c r="H80" s="34">
        <v>0.36580000000000001</v>
      </c>
      <c r="I80" s="34">
        <v>0.39950000000000002</v>
      </c>
      <c r="J80" s="34">
        <v>0.36580000000000001</v>
      </c>
      <c r="K80" s="34">
        <v>0</v>
      </c>
      <c r="L80" s="34">
        <v>0.36580000000000001</v>
      </c>
      <c r="M80" s="39"/>
      <c r="N80" s="89">
        <f t="shared" si="22"/>
        <v>0.34334522453206101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0.3377</v>
      </c>
      <c r="E81" s="34">
        <v>0.3377</v>
      </c>
      <c r="F81" s="34">
        <v>0</v>
      </c>
      <c r="G81" s="34">
        <v>0.3377</v>
      </c>
      <c r="H81" s="34">
        <v>0.3377</v>
      </c>
      <c r="I81" s="34">
        <v>0.3377</v>
      </c>
      <c r="J81" s="34">
        <v>0.3377</v>
      </c>
      <c r="K81" s="34">
        <v>0</v>
      </c>
      <c r="L81" s="34">
        <v>0.3377</v>
      </c>
      <c r="M81" s="39"/>
      <c r="N81" s="89">
        <f t="shared" si="22"/>
        <v>0.3377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2.9759018880727711E-2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2.9759018880727711E-2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0.27950000000000003</v>
      </c>
      <c r="E84" s="354">
        <f t="shared" ref="E84:L84" si="32">SUM(E85:E86)</f>
        <v>0.49130000000000001</v>
      </c>
      <c r="F84" s="354">
        <f t="shared" si="32"/>
        <v>0</v>
      </c>
      <c r="G84" s="354">
        <f t="shared" si="32"/>
        <v>0.77489999999999992</v>
      </c>
      <c r="H84" s="354">
        <f t="shared" si="32"/>
        <v>2.0632999999999999</v>
      </c>
      <c r="I84" s="354">
        <f t="shared" si="32"/>
        <v>1.5183</v>
      </c>
      <c r="J84" s="354">
        <f t="shared" si="32"/>
        <v>1.2892999999999999</v>
      </c>
      <c r="K84" s="354"/>
      <c r="L84" s="354">
        <f t="shared" si="32"/>
        <v>1.9475</v>
      </c>
      <c r="M84" s="354"/>
      <c r="N84" s="352">
        <f t="shared" si="22"/>
        <v>0.78787770592026651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0.2661</v>
      </c>
      <c r="E85" s="34">
        <v>0.4672</v>
      </c>
      <c r="F85" s="34">
        <v>0</v>
      </c>
      <c r="G85" s="34">
        <v>0.73429999999999995</v>
      </c>
      <c r="H85" s="34">
        <v>1.9725999999999999</v>
      </c>
      <c r="I85" s="34">
        <v>1.4278999999999999</v>
      </c>
      <c r="J85" s="34">
        <v>1.2323</v>
      </c>
      <c r="K85" s="34">
        <v>0</v>
      </c>
      <c r="L85" s="34">
        <v>1.8614999999999999</v>
      </c>
      <c r="M85" s="39"/>
      <c r="N85" s="89">
        <f t="shared" si="22"/>
        <v>0.74989627636886191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1.34E-2</v>
      </c>
      <c r="E86" s="34">
        <v>2.41E-2</v>
      </c>
      <c r="F86" s="34">
        <v>0</v>
      </c>
      <c r="G86" s="34">
        <v>4.0599999999999997E-2</v>
      </c>
      <c r="H86" s="34">
        <v>9.0700000000000003E-2</v>
      </c>
      <c r="I86" s="34">
        <v>9.0399999999999994E-2</v>
      </c>
      <c r="J86" s="34">
        <v>5.7000000000000002E-2</v>
      </c>
      <c r="K86" s="34">
        <v>0</v>
      </c>
      <c r="L86" s="34">
        <v>8.5999999999999993E-2</v>
      </c>
      <c r="M86" s="39"/>
      <c r="N86" s="89">
        <f t="shared" si="22"/>
        <v>3.7981429551404426E-2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0.45189999999999997</v>
      </c>
      <c r="E87" s="354">
        <f t="shared" ref="E87:L87" si="33">SUM(E88:E91)</f>
        <v>0.83179999999999998</v>
      </c>
      <c r="F87" s="354">
        <f t="shared" si="33"/>
        <v>0</v>
      </c>
      <c r="G87" s="354">
        <f t="shared" si="33"/>
        <v>1.2574000000000001</v>
      </c>
      <c r="H87" s="354">
        <f t="shared" si="33"/>
        <v>2.2140000000000004</v>
      </c>
      <c r="I87" s="354">
        <f t="shared" si="33"/>
        <v>2.0991</v>
      </c>
      <c r="J87" s="354">
        <f t="shared" si="33"/>
        <v>2.2172999999999998</v>
      </c>
      <c r="K87" s="354"/>
      <c r="L87" s="354">
        <f t="shared" si="33"/>
        <v>3.5644</v>
      </c>
      <c r="M87" s="354"/>
      <c r="N87" s="352">
        <f t="shared" si="22"/>
        <v>1.2964458351069057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0.22370000000000001</v>
      </c>
      <c r="E88" s="34">
        <v>0.4098</v>
      </c>
      <c r="F88" s="34">
        <v>0</v>
      </c>
      <c r="G88" s="34">
        <v>0.60670000000000002</v>
      </c>
      <c r="H88" s="34">
        <v>1.1200000000000001</v>
      </c>
      <c r="I88" s="34">
        <v>1.0619000000000001</v>
      </c>
      <c r="J88" s="34">
        <v>1.1216999999999999</v>
      </c>
      <c r="K88" s="34">
        <v>0</v>
      </c>
      <c r="L88" s="34">
        <v>1.8031999999999999</v>
      </c>
      <c r="M88" s="39"/>
      <c r="N88" s="89">
        <f t="shared" si="22"/>
        <v>0.64622972800380141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0.11459999999999999</v>
      </c>
      <c r="E89" s="34">
        <v>0.2099</v>
      </c>
      <c r="F89" s="34">
        <v>0</v>
      </c>
      <c r="G89" s="34">
        <v>0.31080000000000002</v>
      </c>
      <c r="H89" s="34">
        <v>0.57369999999999999</v>
      </c>
      <c r="I89" s="34">
        <v>0.54390000000000005</v>
      </c>
      <c r="J89" s="34">
        <v>0.57450000000000001</v>
      </c>
      <c r="K89" s="34">
        <v>0</v>
      </c>
      <c r="L89" s="34">
        <v>0.92359999999999998</v>
      </c>
      <c r="M89" s="39"/>
      <c r="N89" s="89">
        <f t="shared" si="22"/>
        <v>0.3310091847787216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7.51E-2</v>
      </c>
      <c r="E90" s="34">
        <v>0.14030000000000001</v>
      </c>
      <c r="F90" s="34">
        <v>0</v>
      </c>
      <c r="G90" s="34">
        <v>0.2248</v>
      </c>
      <c r="H90" s="34">
        <v>0.34410000000000002</v>
      </c>
      <c r="I90" s="34">
        <v>0.32619999999999999</v>
      </c>
      <c r="J90" s="34">
        <v>0.34460000000000002</v>
      </c>
      <c r="K90" s="34">
        <v>0</v>
      </c>
      <c r="L90" s="34">
        <v>0.55389999999999995</v>
      </c>
      <c r="M90" s="39"/>
      <c r="N90" s="89">
        <f t="shared" si="22"/>
        <v>0.21109854921340981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3.85E-2</v>
      </c>
      <c r="E91" s="34">
        <v>7.1800000000000003E-2</v>
      </c>
      <c r="F91" s="34">
        <v>0</v>
      </c>
      <c r="G91" s="34">
        <v>0.11509999999999999</v>
      </c>
      <c r="H91" s="34">
        <v>0.1762</v>
      </c>
      <c r="I91" s="34">
        <v>0.1671</v>
      </c>
      <c r="J91" s="34">
        <v>0.17649999999999999</v>
      </c>
      <c r="K91" s="34">
        <v>0</v>
      </c>
      <c r="L91" s="34">
        <v>0.28370000000000001</v>
      </c>
      <c r="M91" s="39"/>
      <c r="N91" s="89">
        <f t="shared" si="22"/>
        <v>0.10810837311097289</v>
      </c>
    </row>
    <row r="92" spans="1:16" x14ac:dyDescent="0.3">
      <c r="A92" s="349">
        <v>9</v>
      </c>
      <c r="B92" s="350" t="s">
        <v>51</v>
      </c>
      <c r="C92" s="354">
        <f t="shared" ref="C92:J92" si="34">SUM(C95,C97)</f>
        <v>0</v>
      </c>
      <c r="D92" s="354">
        <f t="shared" si="34"/>
        <v>0.66627266696892729</v>
      </c>
      <c r="E92" s="354">
        <f t="shared" si="34"/>
        <v>0.88261818714011175</v>
      </c>
      <c r="F92" s="354">
        <f t="shared" si="34"/>
        <v>0</v>
      </c>
      <c r="G92" s="354">
        <f t="shared" si="34"/>
        <v>1.0465564729321115</v>
      </c>
      <c r="H92" s="354">
        <f t="shared" si="34"/>
        <v>1.1556221557321116</v>
      </c>
      <c r="I92" s="354">
        <f t="shared" si="34"/>
        <v>1.3180123786793039</v>
      </c>
      <c r="J92" s="354">
        <f t="shared" si="34"/>
        <v>1.3044690380521116</v>
      </c>
      <c r="K92" s="354"/>
      <c r="L92" s="354">
        <f>SUM(L95,L97)</f>
        <v>1.6081798324681116</v>
      </c>
      <c r="M92" s="354"/>
      <c r="N92" s="352">
        <f t="shared" si="22"/>
        <v>0.99442445309146632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-2.1385999999999998</v>
      </c>
      <c r="I93" s="507">
        <v>0</v>
      </c>
      <c r="J93" s="507">
        <v>-0.15859999999999999</v>
      </c>
      <c r="K93" s="507">
        <v>0</v>
      </c>
      <c r="L93" s="507">
        <v>0</v>
      </c>
      <c r="M93" s="268"/>
      <c r="N93" s="357">
        <f t="shared" si="22"/>
        <v>-6.3767455073261051E-2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5">SUM(C87,C84,C79,C70,C63)+C93</f>
        <v>0</v>
      </c>
      <c r="D94" s="360">
        <f t="shared" si="35"/>
        <v>7.8322361754000003</v>
      </c>
      <c r="E94" s="360">
        <f t="shared" si="35"/>
        <v>10.375443023700001</v>
      </c>
      <c r="F94" s="360">
        <f t="shared" si="35"/>
        <v>0</v>
      </c>
      <c r="G94" s="360">
        <f t="shared" si="35"/>
        <v>12.302587023699999</v>
      </c>
      <c r="H94" s="360">
        <f t="shared" si="35"/>
        <v>13.584687023699999</v>
      </c>
      <c r="I94" s="360">
        <f t="shared" si="35"/>
        <v>15.493633077999998</v>
      </c>
      <c r="J94" s="360">
        <f t="shared" si="35"/>
        <v>15.334427023699998</v>
      </c>
      <c r="K94" s="360">
        <f t="shared" si="35"/>
        <v>0</v>
      </c>
      <c r="L94" s="360">
        <f t="shared" si="35"/>
        <v>18.9046390237</v>
      </c>
      <c r="M94" s="361"/>
      <c r="N94" s="455">
        <f t="shared" si="22"/>
        <v>11.689759405316526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6">SUM(C96:C96)</f>
        <v>0</v>
      </c>
      <c r="D95" s="354">
        <f t="shared" si="36"/>
        <v>0.16316897624210822</v>
      </c>
      <c r="E95" s="354">
        <f t="shared" si="36"/>
        <v>0.21615160451274212</v>
      </c>
      <c r="F95" s="354">
        <f t="shared" si="36"/>
        <v>0</v>
      </c>
      <c r="G95" s="354">
        <f t="shared" si="36"/>
        <v>0.25629979546474208</v>
      </c>
      <c r="H95" s="354">
        <f t="shared" si="36"/>
        <v>0.28300978476474209</v>
      </c>
      <c r="I95" s="354">
        <f t="shared" si="36"/>
        <v>0.32277885791397398</v>
      </c>
      <c r="J95" s="354">
        <f t="shared" si="36"/>
        <v>0.31946211818474207</v>
      </c>
      <c r="K95" s="354"/>
      <c r="L95" s="354">
        <f>SUM(L96:L96)</f>
        <v>0.39384034478074209</v>
      </c>
      <c r="M95" s="354"/>
      <c r="N95" s="352">
        <f t="shared" si="22"/>
        <v>0.2435327576909592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7">0.020833*D94</f>
        <v>0.16316897624210822</v>
      </c>
      <c r="E96" s="246">
        <f t="shared" si="37"/>
        <v>0.21615160451274212</v>
      </c>
      <c r="F96" s="246">
        <f t="shared" si="37"/>
        <v>0</v>
      </c>
      <c r="G96" s="246">
        <f t="shared" si="37"/>
        <v>0.25629979546474208</v>
      </c>
      <c r="H96" s="246">
        <f t="shared" si="37"/>
        <v>0.28300978476474209</v>
      </c>
      <c r="I96" s="246">
        <f t="shared" si="37"/>
        <v>0.32277885791397398</v>
      </c>
      <c r="J96" s="246">
        <f t="shared" si="37"/>
        <v>0.31946211818474207</v>
      </c>
      <c r="K96" s="34"/>
      <c r="L96" s="246">
        <f t="shared" si="37"/>
        <v>0.39384034478074209</v>
      </c>
      <c r="M96" s="39"/>
      <c r="N96" s="246">
        <f t="shared" si="22"/>
        <v>0.2435327576909592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8">SUM(D98,D99)</f>
        <v>0.50310369072681904</v>
      </c>
      <c r="E97" s="354">
        <f t="shared" si="38"/>
        <v>0.66646658262736957</v>
      </c>
      <c r="F97" s="354">
        <f t="shared" si="38"/>
        <v>0</v>
      </c>
      <c r="G97" s="354">
        <f t="shared" si="38"/>
        <v>0.79025667746736938</v>
      </c>
      <c r="H97" s="354">
        <f t="shared" si="38"/>
        <v>0.87261237096736943</v>
      </c>
      <c r="I97" s="354">
        <f t="shared" si="38"/>
        <v>0.99523352076533</v>
      </c>
      <c r="J97" s="354">
        <f t="shared" si="38"/>
        <v>0.98500691986736943</v>
      </c>
      <c r="K97" s="354"/>
      <c r="L97" s="354">
        <f t="shared" si="38"/>
        <v>1.2143394876873694</v>
      </c>
      <c r="M97" s="354"/>
      <c r="N97" s="352">
        <f t="shared" si="22"/>
        <v>0.75089169540050715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39">D96</f>
        <v>0.16316897624210822</v>
      </c>
      <c r="E98" s="39">
        <f t="shared" si="39"/>
        <v>0.21615160451274212</v>
      </c>
      <c r="F98" s="39">
        <f t="shared" si="39"/>
        <v>0</v>
      </c>
      <c r="G98" s="39">
        <f t="shared" si="39"/>
        <v>0.25629979546474208</v>
      </c>
      <c r="H98" s="39">
        <f t="shared" si="39"/>
        <v>0.28300978476474209</v>
      </c>
      <c r="I98" s="39">
        <f t="shared" si="39"/>
        <v>0.32277885791397398</v>
      </c>
      <c r="J98" s="39">
        <f t="shared" si="39"/>
        <v>0.31946211818474207</v>
      </c>
      <c r="K98" s="39"/>
      <c r="L98" s="39">
        <f t="shared" si="39"/>
        <v>0.39384034478074209</v>
      </c>
      <c r="M98" s="39"/>
      <c r="N98" s="246">
        <f t="shared" si="22"/>
        <v>0.2435327576909592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0">0.043402*D94</f>
        <v>0.33993471448471085</v>
      </c>
      <c r="E99" s="246">
        <f t="shared" si="40"/>
        <v>0.45031497811462745</v>
      </c>
      <c r="F99" s="246">
        <f t="shared" si="40"/>
        <v>0</v>
      </c>
      <c r="G99" s="246">
        <f t="shared" si="40"/>
        <v>0.53395688200262736</v>
      </c>
      <c r="H99" s="246">
        <f t="shared" si="40"/>
        <v>0.5896025862026274</v>
      </c>
      <c r="I99" s="246">
        <f t="shared" si="40"/>
        <v>0.67245466285135602</v>
      </c>
      <c r="J99" s="246">
        <f t="shared" si="40"/>
        <v>0.66554480168262742</v>
      </c>
      <c r="K99" s="34"/>
      <c r="L99" s="246">
        <f t="shared" si="40"/>
        <v>0.8204991429066274</v>
      </c>
      <c r="M99" s="39"/>
      <c r="N99" s="246">
        <f t="shared" si="22"/>
        <v>0.50735893770954776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4.1200000000000001E-2</v>
      </c>
      <c r="E100" s="509">
        <v>4.1200000000000001E-2</v>
      </c>
      <c r="F100" s="509">
        <v>0</v>
      </c>
      <c r="G100" s="509">
        <v>4.1200000000000001E-2</v>
      </c>
      <c r="H100" s="509">
        <v>4.1200000000000001E-2</v>
      </c>
      <c r="I100" s="509">
        <v>4.1200000000000001E-2</v>
      </c>
      <c r="J100" s="509">
        <v>4.1200000000000001E-2</v>
      </c>
      <c r="K100" s="509">
        <v>0</v>
      </c>
      <c r="L100" s="509">
        <v>4.1200000000000001E-2</v>
      </c>
      <c r="M100" s="367"/>
      <c r="N100" s="368">
        <f t="shared" si="22"/>
        <v>4.1199999999999994E-2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8.5397088423689276</v>
      </c>
      <c r="E101" s="340">
        <f t="shared" ref="E101:L101" si="41">SUM(E92,E94,E100)</f>
        <v>11.299261210840113</v>
      </c>
      <c r="F101" s="340">
        <f t="shared" si="41"/>
        <v>0</v>
      </c>
      <c r="G101" s="340">
        <f t="shared" si="41"/>
        <v>13.390343496632111</v>
      </c>
      <c r="H101" s="340">
        <f t="shared" si="41"/>
        <v>14.78150917943211</v>
      </c>
      <c r="I101" s="340">
        <f t="shared" si="41"/>
        <v>16.852845456679301</v>
      </c>
      <c r="J101" s="340">
        <f t="shared" si="41"/>
        <v>16.68009606175211</v>
      </c>
      <c r="K101" s="340">
        <f t="shared" si="41"/>
        <v>0</v>
      </c>
      <c r="L101" s="340">
        <f t="shared" si="41"/>
        <v>20.55401885616811</v>
      </c>
      <c r="M101" s="356"/>
      <c r="N101" s="467">
        <f t="shared" si="22"/>
        <v>12.725383858407991</v>
      </c>
      <c r="O101" s="335" t="s">
        <v>469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0.31204747367921953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120</v>
      </c>
      <c r="F107" s="1">
        <v>0</v>
      </c>
      <c r="G107" s="1">
        <v>67</v>
      </c>
      <c r="H107" s="1">
        <v>0</v>
      </c>
      <c r="I107" s="1">
        <v>7</v>
      </c>
      <c r="J107" s="1">
        <v>78</v>
      </c>
      <c r="K107" s="1">
        <v>14</v>
      </c>
      <c r="L107" s="1">
        <v>41</v>
      </c>
      <c r="N107" s="1">
        <f>SUM(C107:L107)</f>
        <v>354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230195.84</v>
      </c>
      <c r="E109" s="505">
        <v>627631.35999999999</v>
      </c>
      <c r="F109" s="504">
        <v>0</v>
      </c>
      <c r="G109" s="505">
        <v>303275.7</v>
      </c>
      <c r="H109" s="504">
        <v>0</v>
      </c>
      <c r="I109" s="503">
        <v>29500.78</v>
      </c>
      <c r="J109" s="505">
        <v>387385.36</v>
      </c>
      <c r="K109" s="505">
        <v>78908.36</v>
      </c>
      <c r="L109" s="505">
        <v>187051.93</v>
      </c>
      <c r="M109" s="342"/>
      <c r="N109" s="344">
        <f>SUM(C109:L109)</f>
        <v>1843949.33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2">SUM(D112:D117)</f>
        <v>2.2126319999999997</v>
      </c>
      <c r="E111" s="354">
        <f t="shared" si="42"/>
        <v>2.70872</v>
      </c>
      <c r="F111" s="354">
        <f t="shared" si="42"/>
        <v>0</v>
      </c>
      <c r="G111" s="354">
        <f t="shared" si="42"/>
        <v>3.969668</v>
      </c>
      <c r="H111" s="354"/>
      <c r="I111" s="354">
        <f t="shared" si="42"/>
        <v>4.5648860000000004</v>
      </c>
      <c r="J111" s="354">
        <f>SUM(J112:J117)</f>
        <v>5.514208</v>
      </c>
      <c r="K111" s="354">
        <f t="shared" si="42"/>
        <v>6.0418560000000001</v>
      </c>
      <c r="L111" s="354">
        <f t="shared" si="42"/>
        <v>7.1712240000000005</v>
      </c>
      <c r="M111" s="351"/>
      <c r="N111" s="352">
        <f>(C111*$C$109+D111*$D$109+E111*$E$109+F111*$F$109+G111*$G$109+H111*$H$109+I111*$I$109+J111*$J$109+K111*$K$109+L111*$L$109)/$N$109</f>
        <v>4.0685800881318794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1.5908</v>
      </c>
      <c r="E112" s="34">
        <v>1.833</v>
      </c>
      <c r="F112" s="34">
        <v>0</v>
      </c>
      <c r="G112" s="34">
        <v>2.7542</v>
      </c>
      <c r="H112" s="34">
        <v>0</v>
      </c>
      <c r="I112" s="34">
        <v>1.9681</v>
      </c>
      <c r="J112" s="34">
        <v>3.8351999999999999</v>
      </c>
      <c r="K112" s="34">
        <v>4.2088999999999999</v>
      </c>
      <c r="L112" s="34">
        <v>4.5106000000000002</v>
      </c>
      <c r="M112" s="34"/>
      <c r="N112" s="89">
        <f t="shared" ref="N112:N149" si="43">(C112*$C$109+D112*$D$109+E112*$E$109+F112*$F$109+G112*$G$109+H112*$H$109+I112*$I$109+J112*$J$109+K112*$K$109+L112*$L$109)/$N$109</f>
        <v>2.7503577919594999</v>
      </c>
    </row>
    <row r="113" spans="1:14" x14ac:dyDescent="0.3">
      <c r="A113" s="2" t="s">
        <v>4</v>
      </c>
      <c r="B113" t="s">
        <v>31</v>
      </c>
      <c r="C113" s="39">
        <f t="shared" ref="C113:L113" si="44">C112*0.04</f>
        <v>0</v>
      </c>
      <c r="D113" s="39">
        <f t="shared" si="44"/>
        <v>6.3631999999999994E-2</v>
      </c>
      <c r="E113" s="39">
        <f t="shared" si="44"/>
        <v>7.3319999999999996E-2</v>
      </c>
      <c r="F113" s="39">
        <f t="shared" si="44"/>
        <v>0</v>
      </c>
      <c r="G113" s="39">
        <f t="shared" si="44"/>
        <v>0.110168</v>
      </c>
      <c r="H113" s="39"/>
      <c r="I113" s="39">
        <f>I112*0.06</f>
        <v>0.118086</v>
      </c>
      <c r="J113" s="39">
        <f t="shared" si="44"/>
        <v>0.15340799999999999</v>
      </c>
      <c r="K113" s="39">
        <f t="shared" si="44"/>
        <v>0.16835600000000001</v>
      </c>
      <c r="L113" s="39">
        <f t="shared" si="44"/>
        <v>0.180424</v>
      </c>
      <c r="M113" s="34"/>
      <c r="N113" s="89">
        <f t="shared" si="43"/>
        <v>0.11064405224850725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7.9500000000000001E-2</v>
      </c>
      <c r="E114" s="34">
        <v>6.6400000000000001E-2</v>
      </c>
      <c r="F114" s="34">
        <v>0</v>
      </c>
      <c r="G114" s="34">
        <v>3.1800000000000002E-2</v>
      </c>
      <c r="H114" s="34">
        <v>0</v>
      </c>
      <c r="I114" s="34">
        <v>9.8400000000000001E-2</v>
      </c>
      <c r="J114" s="34">
        <v>8.5000000000000006E-2</v>
      </c>
      <c r="K114" s="34">
        <v>0.2104</v>
      </c>
      <c r="L114" s="34">
        <v>0.1045</v>
      </c>
      <c r="M114" s="34"/>
      <c r="N114" s="89">
        <f t="shared" si="43"/>
        <v>7.6791338309171439E-2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3"/>
        <v>0.31716620810128227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0.26900000000000002</v>
      </c>
      <c r="E116" s="34">
        <v>0.4632</v>
      </c>
      <c r="F116" s="34">
        <v>0</v>
      </c>
      <c r="G116" s="34">
        <v>0.75549999999999995</v>
      </c>
      <c r="H116" s="34">
        <v>0</v>
      </c>
      <c r="I116" s="34">
        <v>1.6303000000000001</v>
      </c>
      <c r="J116" s="34">
        <v>1.0629</v>
      </c>
      <c r="K116" s="34">
        <v>1.0765</v>
      </c>
      <c r="L116" s="34">
        <v>1.9298</v>
      </c>
      <c r="M116" s="34"/>
      <c r="N116" s="89">
        <f t="shared" si="43"/>
        <v>0.80670926195894976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3"/>
        <v>6.911435554468299E-3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5">SUM(C119:C121,C125:C126)</f>
        <v>0</v>
      </c>
      <c r="D118" s="354">
        <f t="shared" si="45"/>
        <v>4.3093697315999995</v>
      </c>
      <c r="E118" s="354">
        <f t="shared" si="45"/>
        <v>5.9247226868</v>
      </c>
      <c r="F118" s="354">
        <f t="shared" si="45"/>
        <v>0</v>
      </c>
      <c r="G118" s="354">
        <f t="shared" si="45"/>
        <v>5.9247226868</v>
      </c>
      <c r="H118" s="354"/>
      <c r="I118" s="354">
        <f>SUM(I119:I121,I125:I126)</f>
        <v>6.4699993102000004</v>
      </c>
      <c r="J118" s="354">
        <f>SUM(J119:J121,J125:J126)</f>
        <v>5.9247226868</v>
      </c>
      <c r="K118" s="354">
        <f>SUM(K119:K121,K125:K126)</f>
        <v>5.9247226868</v>
      </c>
      <c r="L118" s="354">
        <f>SUM(L119:L121,L125:L126)</f>
        <v>5.9247226868</v>
      </c>
      <c r="M118" s="351"/>
      <c r="N118" s="352">
        <f t="shared" si="43"/>
        <v>5.7317881853336941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2.3483999999999998</v>
      </c>
      <c r="E119" s="34">
        <v>3.1532</v>
      </c>
      <c r="F119" s="34">
        <v>0</v>
      </c>
      <c r="G119" s="34">
        <v>3.1532</v>
      </c>
      <c r="H119" s="34">
        <v>0</v>
      </c>
      <c r="I119" s="34">
        <v>3.4498000000000002</v>
      </c>
      <c r="J119" s="34">
        <v>3.1532</v>
      </c>
      <c r="K119" s="34">
        <v>3.1532</v>
      </c>
      <c r="L119" s="34">
        <v>3.1532</v>
      </c>
      <c r="M119" s="39"/>
      <c r="N119" s="89">
        <f t="shared" si="43"/>
        <v>3.0574752000761318</v>
      </c>
    </row>
    <row r="120" spans="1:14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L120" si="46">D119*0.436199</f>
        <v>1.0243697316</v>
      </c>
      <c r="E120" s="39">
        <f t="shared" si="46"/>
        <v>1.3754226867999999</v>
      </c>
      <c r="F120" s="39">
        <f t="shared" si="46"/>
        <v>0</v>
      </c>
      <c r="G120" s="39">
        <f t="shared" si="46"/>
        <v>1.3754226867999999</v>
      </c>
      <c r="H120" s="39">
        <f t="shared" si="46"/>
        <v>0</v>
      </c>
      <c r="I120" s="39">
        <f t="shared" si="46"/>
        <v>1.5047993102000001</v>
      </c>
      <c r="J120" s="39">
        <f t="shared" si="46"/>
        <v>1.3754226867999999</v>
      </c>
      <c r="K120" s="39">
        <f t="shared" si="46"/>
        <v>1.3754226867999999</v>
      </c>
      <c r="L120" s="39">
        <f t="shared" si="46"/>
        <v>1.3754226867999999</v>
      </c>
      <c r="M120" s="39"/>
      <c r="N120" s="89">
        <f t="shared" si="43"/>
        <v>1.3336676247980088</v>
      </c>
    </row>
    <row r="121" spans="1:14" x14ac:dyDescent="0.3">
      <c r="A121" s="280" t="s">
        <v>8</v>
      </c>
      <c r="B121" s="1" t="s">
        <v>35</v>
      </c>
      <c r="C121" s="43">
        <f t="shared" ref="C121:G121" si="47">SUM(C122:C124)</f>
        <v>0</v>
      </c>
      <c r="D121" s="43">
        <f t="shared" ref="D121" si="48">SUM(D122:D124)</f>
        <v>0.6281000000000001</v>
      </c>
      <c r="E121" s="43">
        <f t="shared" si="47"/>
        <v>0.97199999999999998</v>
      </c>
      <c r="F121" s="43">
        <f t="shared" si="47"/>
        <v>0</v>
      </c>
      <c r="G121" s="43">
        <f t="shared" si="47"/>
        <v>0.97199999999999998</v>
      </c>
      <c r="H121" s="43"/>
      <c r="I121" s="43">
        <f>SUM(I122:I124)</f>
        <v>1.0523</v>
      </c>
      <c r="J121" s="43">
        <f t="shared" ref="J121:L121" si="49">SUM(J122:J124)</f>
        <v>0.97199999999999998</v>
      </c>
      <c r="K121" s="43">
        <f t="shared" si="49"/>
        <v>0.97199999999999998</v>
      </c>
      <c r="L121" s="43">
        <f t="shared" si="49"/>
        <v>0.97199999999999998</v>
      </c>
      <c r="M121" s="43"/>
      <c r="N121" s="75">
        <f t="shared" si="43"/>
        <v>0.93035274023391945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0.56100000000000005</v>
      </c>
      <c r="E122" s="34">
        <v>0.86819999999999997</v>
      </c>
      <c r="F122" s="34">
        <v>0</v>
      </c>
      <c r="G122" s="34">
        <v>0.86819999999999997</v>
      </c>
      <c r="H122" s="34">
        <v>0</v>
      </c>
      <c r="I122" s="34">
        <v>0.94430000000000003</v>
      </c>
      <c r="J122" s="34">
        <v>0.86819999999999997</v>
      </c>
      <c r="K122" s="34">
        <v>0.86819999999999997</v>
      </c>
      <c r="L122" s="34">
        <v>0.86819999999999997</v>
      </c>
      <c r="M122" s="39"/>
      <c r="N122" s="89">
        <f t="shared" si="43"/>
        <v>0.83106711810568012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5.9499999999999997E-2</v>
      </c>
      <c r="E123" s="34">
        <v>9.2100000000000001E-2</v>
      </c>
      <c r="F123" s="34">
        <v>0</v>
      </c>
      <c r="G123" s="34">
        <v>9.2100000000000001E-2</v>
      </c>
      <c r="H123" s="34">
        <v>0</v>
      </c>
      <c r="I123" s="34">
        <v>9.5799999999999996E-2</v>
      </c>
      <c r="J123" s="34">
        <v>9.2100000000000001E-2</v>
      </c>
      <c r="K123" s="34">
        <v>9.2100000000000001E-2</v>
      </c>
      <c r="L123" s="34">
        <v>9.2100000000000001E-2</v>
      </c>
      <c r="M123" s="39"/>
      <c r="N123" s="89">
        <f t="shared" si="43"/>
        <v>8.8089460568311809E-2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7.6E-3</v>
      </c>
      <c r="E124" s="34">
        <v>1.17E-2</v>
      </c>
      <c r="F124" s="34">
        <v>0</v>
      </c>
      <c r="G124" s="34">
        <v>1.17E-2</v>
      </c>
      <c r="H124" s="34">
        <v>0</v>
      </c>
      <c r="I124" s="34">
        <v>1.2200000000000001E-2</v>
      </c>
      <c r="J124" s="34">
        <v>1.17E-2</v>
      </c>
      <c r="K124" s="34">
        <v>1.17E-2</v>
      </c>
      <c r="L124" s="34">
        <v>1.17E-2</v>
      </c>
      <c r="M124" s="39"/>
      <c r="N124" s="89">
        <f t="shared" si="43"/>
        <v>1.1196161559927465E-2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0.22950000000000001</v>
      </c>
      <c r="E125" s="34">
        <v>0.31809999999999999</v>
      </c>
      <c r="F125" s="34">
        <v>0</v>
      </c>
      <c r="G125" s="34">
        <v>0.31809999999999999</v>
      </c>
      <c r="H125" s="34">
        <v>0</v>
      </c>
      <c r="I125" s="34">
        <v>0.34710000000000002</v>
      </c>
      <c r="J125" s="34">
        <v>0.31809999999999999</v>
      </c>
      <c r="K125" s="34">
        <v>0.31809999999999999</v>
      </c>
      <c r="L125" s="34">
        <v>0.31809999999999999</v>
      </c>
      <c r="M125" s="39"/>
      <c r="N125" s="89">
        <f t="shared" si="43"/>
        <v>0.30750327237516878</v>
      </c>
    </row>
    <row r="126" spans="1:14" x14ac:dyDescent="0.3">
      <c r="A126" s="595"/>
      <c r="B126" t="s">
        <v>117</v>
      </c>
      <c r="C126" s="34">
        <v>0</v>
      </c>
      <c r="D126" s="34">
        <v>7.9000000000000001E-2</v>
      </c>
      <c r="E126" s="34">
        <v>0.106</v>
      </c>
      <c r="F126" s="34">
        <v>0</v>
      </c>
      <c r="G126" s="34">
        <v>0.106</v>
      </c>
      <c r="H126" s="34">
        <v>0</v>
      </c>
      <c r="I126" s="34">
        <v>0.11600000000000001</v>
      </c>
      <c r="J126" s="34">
        <v>0.106</v>
      </c>
      <c r="K126" s="34">
        <v>0.106</v>
      </c>
      <c r="L126" s="34">
        <v>0.106</v>
      </c>
      <c r="M126" s="39"/>
      <c r="N126" s="89">
        <f t="shared" si="43"/>
        <v>0.10278934785046395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0.60339999999999994</v>
      </c>
      <c r="E127" s="354">
        <f t="shared" ref="E127:G127" si="50">SUM(E128:E130)</f>
        <v>0.70740000000000003</v>
      </c>
      <c r="F127" s="354">
        <f t="shared" si="50"/>
        <v>0</v>
      </c>
      <c r="G127" s="354">
        <f t="shared" si="50"/>
        <v>0.70740000000000003</v>
      </c>
      <c r="H127" s="354"/>
      <c r="I127" s="354">
        <f>SUM(I128:I130)</f>
        <v>1.3760999999999999</v>
      </c>
      <c r="J127" s="354">
        <f t="shared" ref="J127:L127" si="51">SUM(J128:J130)</f>
        <v>0.70740000000000003</v>
      </c>
      <c r="K127" s="354">
        <f t="shared" si="51"/>
        <v>0.70740000000000003</v>
      </c>
      <c r="L127" s="354">
        <f t="shared" si="51"/>
        <v>0.70740000000000003</v>
      </c>
      <c r="M127" s="354"/>
      <c r="N127" s="352">
        <f t="shared" si="43"/>
        <v>0.70511512388900632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0.2777</v>
      </c>
      <c r="E128" s="34">
        <v>0.38169999999999998</v>
      </c>
      <c r="F128" s="34">
        <v>0</v>
      </c>
      <c r="G128" s="34">
        <v>0.38169999999999998</v>
      </c>
      <c r="H128" s="34">
        <v>0</v>
      </c>
      <c r="I128" s="34">
        <v>0.41689999999999999</v>
      </c>
      <c r="J128" s="34">
        <v>0.38169999999999998</v>
      </c>
      <c r="K128" s="34">
        <v>0.38169999999999998</v>
      </c>
      <c r="L128" s="34">
        <v>0.38169999999999998</v>
      </c>
      <c r="M128" s="39"/>
      <c r="N128" s="89">
        <f t="shared" si="43"/>
        <v>0.36927995161179394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0.32569999999999999</v>
      </c>
      <c r="E129" s="34">
        <v>0.32569999999999999</v>
      </c>
      <c r="F129" s="34">
        <v>0</v>
      </c>
      <c r="G129" s="34">
        <v>0.32569999999999999</v>
      </c>
      <c r="H129" s="34">
        <v>0</v>
      </c>
      <c r="I129" s="34">
        <v>0.32569999999999999</v>
      </c>
      <c r="J129" s="34">
        <v>0.32569999999999999</v>
      </c>
      <c r="K129" s="34">
        <v>0.32569999999999999</v>
      </c>
      <c r="L129" s="34">
        <v>0.32569999999999999</v>
      </c>
      <c r="M129" s="39"/>
      <c r="N129" s="89">
        <f t="shared" si="43"/>
        <v>0.32569999999999999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3"/>
        <v>1.0135172277212194E-2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3"/>
        <v>1.0135172277212194E-2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0.2949</v>
      </c>
      <c r="E132" s="354">
        <f t="shared" ref="E132:L132" si="52">SUM(E133:E134)</f>
        <v>0.50739999999999996</v>
      </c>
      <c r="F132" s="354">
        <f t="shared" si="52"/>
        <v>0</v>
      </c>
      <c r="G132" s="354">
        <f t="shared" si="52"/>
        <v>0.8327</v>
      </c>
      <c r="H132" s="354"/>
      <c r="I132" s="354">
        <f t="shared" si="52"/>
        <v>1.8059999999999998</v>
      </c>
      <c r="J132" s="354">
        <f t="shared" si="52"/>
        <v>1.1578999999999999</v>
      </c>
      <c r="K132" s="354">
        <f t="shared" si="52"/>
        <v>1.1728000000000001</v>
      </c>
      <c r="L132" s="354">
        <f t="shared" si="52"/>
        <v>2.2187999999999999</v>
      </c>
      <c r="M132" s="354"/>
      <c r="N132" s="352">
        <f t="shared" si="43"/>
        <v>0.89389063884201181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0.27689999999999998</v>
      </c>
      <c r="E133" s="34">
        <v>0.47689999999999999</v>
      </c>
      <c r="F133" s="34">
        <v>0</v>
      </c>
      <c r="G133" s="34">
        <v>0.77790000000000004</v>
      </c>
      <c r="H133" s="34">
        <v>0</v>
      </c>
      <c r="I133" s="34">
        <v>1.6984999999999999</v>
      </c>
      <c r="J133" s="34">
        <v>1.0945</v>
      </c>
      <c r="K133" s="34">
        <v>1.1084000000000001</v>
      </c>
      <c r="L133" s="34">
        <v>2.0973999999999999</v>
      </c>
      <c r="M133" s="39"/>
      <c r="N133" s="89">
        <f t="shared" si="43"/>
        <v>0.84213913094130399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1.7999999999999999E-2</v>
      </c>
      <c r="E134" s="34">
        <v>3.0499999999999999E-2</v>
      </c>
      <c r="F134" s="34">
        <v>0</v>
      </c>
      <c r="G134" s="34">
        <v>5.4800000000000001E-2</v>
      </c>
      <c r="H134" s="34">
        <v>0</v>
      </c>
      <c r="I134" s="34">
        <v>0.1075</v>
      </c>
      <c r="J134" s="34">
        <v>6.3399999999999998E-2</v>
      </c>
      <c r="K134" s="34">
        <v>6.4399999999999999E-2</v>
      </c>
      <c r="L134" s="34">
        <v>0.12139999999999999</v>
      </c>
      <c r="M134" s="39"/>
      <c r="N134" s="89">
        <f t="shared" si="43"/>
        <v>5.1751507900707872E-2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0.48649999999999999</v>
      </c>
      <c r="E135" s="354">
        <f t="shared" ref="E135:L135" si="53">SUM(E136:E139)</f>
        <v>0.86299999999999999</v>
      </c>
      <c r="F135" s="354">
        <f t="shared" si="53"/>
        <v>0</v>
      </c>
      <c r="G135" s="354">
        <f t="shared" si="53"/>
        <v>1.3705000000000001</v>
      </c>
      <c r="H135" s="354"/>
      <c r="I135" s="354">
        <f t="shared" si="53"/>
        <v>2.4979</v>
      </c>
      <c r="J135" s="354">
        <f t="shared" si="53"/>
        <v>1.9693000000000001</v>
      </c>
      <c r="K135" s="354">
        <f>SUM(K136:K139)</f>
        <v>1.8758000000000001</v>
      </c>
      <c r="L135" s="354">
        <f t="shared" si="53"/>
        <v>4.1139999999999999</v>
      </c>
      <c r="M135" s="354"/>
      <c r="N135" s="352">
        <f t="shared" si="43"/>
        <v>1.5311654014961462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0.23980000000000001</v>
      </c>
      <c r="E136" s="34">
        <v>0.4254</v>
      </c>
      <c r="F136" s="34">
        <v>0</v>
      </c>
      <c r="G136" s="34">
        <v>0.65869999999999995</v>
      </c>
      <c r="H136" s="34">
        <v>0</v>
      </c>
      <c r="I136" s="34">
        <v>1.2632000000000001</v>
      </c>
      <c r="J136" s="34">
        <v>0.99590000000000001</v>
      </c>
      <c r="K136" s="34">
        <v>0.94850000000000001</v>
      </c>
      <c r="L136" s="34">
        <v>2.0804999999999998</v>
      </c>
      <c r="M136" s="39"/>
      <c r="N136" s="89">
        <f t="shared" si="43"/>
        <v>0.76413793415407993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0.123</v>
      </c>
      <c r="E137" s="34">
        <v>0.21809999999999999</v>
      </c>
      <c r="F137" s="34">
        <v>0</v>
      </c>
      <c r="G137" s="34">
        <v>0.3377</v>
      </c>
      <c r="H137" s="34">
        <v>0</v>
      </c>
      <c r="I137" s="34">
        <v>0.64759999999999995</v>
      </c>
      <c r="J137" s="34">
        <v>0.51060000000000005</v>
      </c>
      <c r="K137" s="34">
        <v>0.48630000000000001</v>
      </c>
      <c r="L137" s="34">
        <v>1.0667</v>
      </c>
      <c r="M137" s="39"/>
      <c r="N137" s="89">
        <f t="shared" si="43"/>
        <v>0.39177963256126996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8.1799999999999998E-2</v>
      </c>
      <c r="E138" s="34">
        <v>0.14510000000000001</v>
      </c>
      <c r="F138" s="34">
        <v>0</v>
      </c>
      <c r="G138" s="34">
        <v>0.24729999999999999</v>
      </c>
      <c r="H138" s="34">
        <v>0</v>
      </c>
      <c r="I138" s="34">
        <v>0.3881</v>
      </c>
      <c r="J138" s="34">
        <v>0.30590000000000001</v>
      </c>
      <c r="K138" s="34">
        <v>0.29149999999999998</v>
      </c>
      <c r="L138" s="34">
        <v>0.6391</v>
      </c>
      <c r="M138" s="39"/>
      <c r="N138" s="89">
        <f t="shared" si="43"/>
        <v>0.24805265142670704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4.19E-2</v>
      </c>
      <c r="E139" s="34">
        <v>7.4399999999999994E-2</v>
      </c>
      <c r="F139" s="34">
        <v>0</v>
      </c>
      <c r="G139" s="34">
        <v>0.1268</v>
      </c>
      <c r="H139" s="34">
        <v>0</v>
      </c>
      <c r="I139" s="34">
        <v>0.19900000000000001</v>
      </c>
      <c r="J139" s="34">
        <v>0.15690000000000001</v>
      </c>
      <c r="K139" s="34">
        <v>0.14949999999999999</v>
      </c>
      <c r="L139" s="34">
        <v>0.32769999999999999</v>
      </c>
      <c r="M139" s="39"/>
      <c r="N139" s="89">
        <f t="shared" si="43"/>
        <v>0.12719518335408922</v>
      </c>
    </row>
    <row r="140" spans="1:16" x14ac:dyDescent="0.3">
      <c r="A140" s="349">
        <v>9</v>
      </c>
      <c r="B140" s="350" t="s">
        <v>51</v>
      </c>
      <c r="C140" s="354">
        <f t="shared" ref="C140:L140" si="54">SUM(C143,C145)</f>
        <v>0</v>
      </c>
      <c r="D140" s="354">
        <f t="shared" si="54"/>
        <v>0.67261580970374868</v>
      </c>
      <c r="E140" s="354">
        <f t="shared" si="54"/>
        <v>0.9111839928807024</v>
      </c>
      <c r="F140" s="354">
        <f t="shared" si="54"/>
        <v>0</v>
      </c>
      <c r="G140" s="354">
        <f t="shared" si="54"/>
        <v>1.0892949477447025</v>
      </c>
      <c r="H140" s="354"/>
      <c r="I140" s="354">
        <f t="shared" si="54"/>
        <v>1.4219018635680936</v>
      </c>
      <c r="J140" s="354">
        <f t="shared" si="54"/>
        <v>1.2992887084647025</v>
      </c>
      <c r="K140" s="354">
        <f t="shared" si="54"/>
        <v>1.3374883237287023</v>
      </c>
      <c r="L140" s="354">
        <f t="shared" si="54"/>
        <v>1.7129417263527025</v>
      </c>
      <c r="M140" s="354"/>
      <c r="N140" s="352">
        <f t="shared" si="43"/>
        <v>1.0999751288856459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4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5">SUM(C135,C132,C127,C118,C111)+C141</f>
        <v>0</v>
      </c>
      <c r="D142" s="360">
        <f t="shared" si="55"/>
        <v>7.9068017315999981</v>
      </c>
      <c r="E142" s="360">
        <f t="shared" si="55"/>
        <v>10.711242686799999</v>
      </c>
      <c r="F142" s="360">
        <f t="shared" si="55"/>
        <v>0</v>
      </c>
      <c r="G142" s="360">
        <f t="shared" si="55"/>
        <v>12.8049906868</v>
      </c>
      <c r="H142" s="360">
        <f t="shared" si="55"/>
        <v>0</v>
      </c>
      <c r="I142" s="360">
        <f t="shared" si="55"/>
        <v>16.7148853102</v>
      </c>
      <c r="J142" s="360">
        <f t="shared" si="55"/>
        <v>15.273530686800001</v>
      </c>
      <c r="K142" s="360">
        <f t="shared" si="55"/>
        <v>15.722578686799999</v>
      </c>
      <c r="L142" s="360">
        <f t="shared" si="55"/>
        <v>20.1361466868</v>
      </c>
      <c r="M142" s="361"/>
      <c r="N142" s="362">
        <f t="shared" si="43"/>
        <v>12.930539437692735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6">SUM(C144:C144)</f>
        <v>0</v>
      </c>
      <c r="D143" s="354">
        <f t="shared" si="56"/>
        <v>0.16472240047442277</v>
      </c>
      <c r="E143" s="354">
        <f t="shared" si="56"/>
        <v>0.22314731889410439</v>
      </c>
      <c r="F143" s="354">
        <f t="shared" si="56"/>
        <v>0</v>
      </c>
      <c r="G143" s="354">
        <f t="shared" si="56"/>
        <v>0.26676637097810441</v>
      </c>
      <c r="H143" s="354"/>
      <c r="I143" s="354">
        <f t="shared" si="56"/>
        <v>0.34822120566739662</v>
      </c>
      <c r="J143" s="354">
        <f t="shared" si="56"/>
        <v>0.31819346479810445</v>
      </c>
      <c r="K143" s="354">
        <f t="shared" si="56"/>
        <v>0.32754848178210438</v>
      </c>
      <c r="L143" s="354">
        <f t="shared" si="56"/>
        <v>0.41949634392610441</v>
      </c>
      <c r="M143" s="354"/>
      <c r="N143" s="352">
        <f t="shared" si="43"/>
        <v>0.26938192810545275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7">0.020833*D142</f>
        <v>0.16472240047442277</v>
      </c>
      <c r="E144" s="246">
        <f t="shared" si="57"/>
        <v>0.22314731889410439</v>
      </c>
      <c r="F144" s="246">
        <f t="shared" si="57"/>
        <v>0</v>
      </c>
      <c r="G144" s="246">
        <f t="shared" si="57"/>
        <v>0.26676637097810441</v>
      </c>
      <c r="H144" s="34"/>
      <c r="I144" s="246">
        <f t="shared" si="57"/>
        <v>0.34822120566739662</v>
      </c>
      <c r="J144" s="246">
        <f t="shared" si="57"/>
        <v>0.31819346479810445</v>
      </c>
      <c r="K144" s="246">
        <f t="shared" si="57"/>
        <v>0.32754848178210438</v>
      </c>
      <c r="L144" s="246">
        <f t="shared" si="57"/>
        <v>0.41949634392610441</v>
      </c>
      <c r="M144" s="39"/>
      <c r="N144" s="246">
        <f t="shared" si="43"/>
        <v>0.26938192810545275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0.50789340922932591</v>
      </c>
      <c r="E145" s="354">
        <f t="shared" ref="E145:L145" si="58">SUM(E146,E147)</f>
        <v>0.68803667398659796</v>
      </c>
      <c r="F145" s="354">
        <f t="shared" si="58"/>
        <v>0</v>
      </c>
      <c r="G145" s="354">
        <f t="shared" si="58"/>
        <v>0.82252857676659807</v>
      </c>
      <c r="H145" s="354"/>
      <c r="I145" s="354">
        <f t="shared" si="58"/>
        <v>1.073680657900697</v>
      </c>
      <c r="J145" s="354">
        <f t="shared" si="58"/>
        <v>0.98109524366659806</v>
      </c>
      <c r="K145" s="354">
        <f t="shared" si="58"/>
        <v>1.0099398419465979</v>
      </c>
      <c r="L145" s="354">
        <f t="shared" si="58"/>
        <v>1.2934453824265981</v>
      </c>
      <c r="M145" s="354"/>
      <c r="N145" s="352">
        <f t="shared" si="43"/>
        <v>0.83059320078019294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59">D144</f>
        <v>0.16472240047442277</v>
      </c>
      <c r="E146" s="39">
        <f>E144</f>
        <v>0.22314731889410439</v>
      </c>
      <c r="F146" s="39">
        <f t="shared" si="59"/>
        <v>0</v>
      </c>
      <c r="G146" s="39">
        <f t="shared" si="59"/>
        <v>0.26676637097810441</v>
      </c>
      <c r="H146" s="39"/>
      <c r="I146" s="39">
        <f t="shared" si="59"/>
        <v>0.34822120566739662</v>
      </c>
      <c r="J146" s="39">
        <f t="shared" si="59"/>
        <v>0.31819346479810445</v>
      </c>
      <c r="K146" s="39">
        <f t="shared" si="59"/>
        <v>0.32754848178210438</v>
      </c>
      <c r="L146" s="39">
        <f t="shared" si="59"/>
        <v>0.41949634392610441</v>
      </c>
      <c r="M146" s="39"/>
      <c r="N146" s="39">
        <f t="shared" si="43"/>
        <v>0.26938192810545275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0">0.043402*D142</f>
        <v>0.34317100875490314</v>
      </c>
      <c r="E147" s="246">
        <f t="shared" si="60"/>
        <v>0.46488935509249357</v>
      </c>
      <c r="F147" s="246">
        <f t="shared" si="60"/>
        <v>0</v>
      </c>
      <c r="G147" s="246">
        <f t="shared" si="60"/>
        <v>0.55576220578849367</v>
      </c>
      <c r="H147" s="34"/>
      <c r="I147" s="246">
        <f t="shared" si="60"/>
        <v>0.72545945223330044</v>
      </c>
      <c r="J147" s="246">
        <f t="shared" si="60"/>
        <v>0.66290177886849366</v>
      </c>
      <c r="K147" s="246">
        <f t="shared" si="60"/>
        <v>0.68239136016449353</v>
      </c>
      <c r="L147" s="246">
        <f t="shared" si="60"/>
        <v>0.87394903850049366</v>
      </c>
      <c r="M147" s="39"/>
      <c r="N147" s="246">
        <f t="shared" si="43"/>
        <v>0.56121127267474025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4.4400000000000002E-2</v>
      </c>
      <c r="E148" s="509">
        <v>4.4400000000000002E-2</v>
      </c>
      <c r="F148" s="509">
        <v>0</v>
      </c>
      <c r="G148" s="509">
        <v>4.4400000000000002E-2</v>
      </c>
      <c r="H148" s="509">
        <v>0</v>
      </c>
      <c r="I148" s="509">
        <v>4.4400000000000002E-2</v>
      </c>
      <c r="J148" s="509">
        <v>4.4400000000000002E-2</v>
      </c>
      <c r="K148" s="509">
        <v>4.4400000000000002E-2</v>
      </c>
      <c r="L148" s="509">
        <v>4.4400000000000002E-2</v>
      </c>
      <c r="M148" s="367"/>
      <c r="N148" s="368">
        <f t="shared" si="43"/>
        <v>4.4400000000000002E-2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1">SUM(D140,D142,D148)</f>
        <v>8.6238175413037457</v>
      </c>
      <c r="E149" s="340">
        <f t="shared" si="61"/>
        <v>11.6668266796807</v>
      </c>
      <c r="F149" s="340">
        <f t="shared" si="61"/>
        <v>0</v>
      </c>
      <c r="G149" s="340">
        <f t="shared" si="61"/>
        <v>13.938685634544703</v>
      </c>
      <c r="H149" s="340">
        <f t="shared" si="61"/>
        <v>0</v>
      </c>
      <c r="I149" s="340">
        <f t="shared" si="61"/>
        <v>18.181187173768091</v>
      </c>
      <c r="J149" s="340">
        <f t="shared" si="61"/>
        <v>16.617219395264701</v>
      </c>
      <c r="K149" s="340">
        <f t="shared" si="61"/>
        <v>17.104467010528701</v>
      </c>
      <c r="L149" s="340">
        <f t="shared" si="61"/>
        <v>21.893488413152703</v>
      </c>
      <c r="M149" s="369"/>
      <c r="N149" s="467">
        <f t="shared" si="43"/>
        <v>14.074914566578382</v>
      </c>
      <c r="O149" t="s">
        <v>470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0.34514020021876951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145</v>
      </c>
      <c r="F155" s="1">
        <v>0</v>
      </c>
      <c r="G155" s="1">
        <v>73</v>
      </c>
      <c r="H155" s="1">
        <v>0</v>
      </c>
      <c r="I155" s="1">
        <v>0</v>
      </c>
      <c r="J155" s="1">
        <v>62</v>
      </c>
      <c r="K155" s="1">
        <v>17</v>
      </c>
      <c r="L155" s="1">
        <v>66</v>
      </c>
      <c r="N155" s="1">
        <f>SUM(C155:L155)</f>
        <v>386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5320.5</v>
      </c>
      <c r="D157" s="505">
        <v>181549.7</v>
      </c>
      <c r="E157" s="505">
        <v>876382.96</v>
      </c>
      <c r="F157" s="504">
        <v>0</v>
      </c>
      <c r="G157" s="505">
        <v>322260.95</v>
      </c>
      <c r="H157" s="504">
        <v>0</v>
      </c>
      <c r="I157" s="502">
        <v>0</v>
      </c>
      <c r="J157" s="505">
        <v>288949.23</v>
      </c>
      <c r="K157" s="505">
        <v>77949.17</v>
      </c>
      <c r="L157" s="505">
        <v>261599.28</v>
      </c>
      <c r="M157" s="342"/>
      <c r="N157" s="344">
        <f>SUM(C157:L157)</f>
        <v>2014011.7899999998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1.6010760000000002</v>
      </c>
      <c r="D159" s="354">
        <f>SUM(D160:D164)</f>
        <v>2.1781280000000001</v>
      </c>
      <c r="E159" s="354">
        <f t="shared" ref="E159:G159" si="62">SUM(E160:E164)</f>
        <v>2.6348159999999998</v>
      </c>
      <c r="F159" s="354">
        <f t="shared" si="62"/>
        <v>0</v>
      </c>
      <c r="G159" s="354">
        <f t="shared" si="62"/>
        <v>4.0111640000000008</v>
      </c>
      <c r="H159" s="354"/>
      <c r="I159" s="354"/>
      <c r="J159" s="354">
        <f>SUM(J160:J164)</f>
        <v>5.5890040000000001</v>
      </c>
      <c r="K159" s="354">
        <f>SUM(K160:K164)</f>
        <v>6.2638519999999991</v>
      </c>
      <c r="L159" s="354">
        <f t="shared" ref="L159" si="63">SUM(L160:L164)</f>
        <v>7.4294200000000004</v>
      </c>
      <c r="M159" s="354"/>
      <c r="N159" s="352">
        <f>(C159*$C$157+D159*$D$157+E159*$E$157+F159*$F$157+G159*$G$157+H159*$H$157+I159*$I$157+J159*$J$157+K159*$K$157+L159*$L$157)/$N$157</f>
        <v>3.9982078583999359</v>
      </c>
    </row>
    <row r="160" spans="1:16" x14ac:dyDescent="0.3">
      <c r="A160" s="2" t="s">
        <v>3</v>
      </c>
      <c r="B160" t="s">
        <v>30</v>
      </c>
      <c r="C160" s="34">
        <v>1.1744000000000001</v>
      </c>
      <c r="D160" s="34">
        <v>1.5907</v>
      </c>
      <c r="E160" s="34">
        <v>1.8329</v>
      </c>
      <c r="F160" s="34">
        <v>0</v>
      </c>
      <c r="G160" s="34">
        <v>2.7541000000000002</v>
      </c>
      <c r="H160" s="34">
        <v>0</v>
      </c>
      <c r="I160" s="34"/>
      <c r="J160" s="34">
        <v>3.8351000000000002</v>
      </c>
      <c r="K160" s="34">
        <v>4.2088000000000001</v>
      </c>
      <c r="L160" s="34">
        <v>4.5105000000000004</v>
      </c>
      <c r="M160" s="34"/>
      <c r="N160" s="89">
        <f t="shared" ref="N160:N197" si="64">(C160*$C$157+D160*$D$157+E160*$E$157+F160*$F$157+G160*$G$157+H160*$H$157+I160*$I$157+J160*$J$157+K160*$K$157+L160*$L$157)/$N$157</f>
        <v>2.6837310241753851</v>
      </c>
    </row>
    <row r="161" spans="1:14" x14ac:dyDescent="0.3">
      <c r="A161" s="2" t="s">
        <v>4</v>
      </c>
      <c r="B161" t="s">
        <v>31</v>
      </c>
      <c r="C161" s="39">
        <f>C160*0.04</f>
        <v>4.6976000000000004E-2</v>
      </c>
      <c r="D161" s="39">
        <f t="shared" ref="D161:L161" si="65">D160*0.04</f>
        <v>6.3628000000000004E-2</v>
      </c>
      <c r="E161" s="39">
        <f t="shared" si="65"/>
        <v>7.3316000000000006E-2</v>
      </c>
      <c r="F161" s="39">
        <f t="shared" si="65"/>
        <v>0</v>
      </c>
      <c r="G161" s="39">
        <f t="shared" si="65"/>
        <v>0.11016400000000001</v>
      </c>
      <c r="H161" s="39"/>
      <c r="I161" s="39"/>
      <c r="J161" s="39">
        <f t="shared" si="65"/>
        <v>0.15340400000000001</v>
      </c>
      <c r="K161" s="39">
        <f t="shared" si="65"/>
        <v>0.168352</v>
      </c>
      <c r="L161" s="39">
        <f t="shared" si="65"/>
        <v>0.18042000000000002</v>
      </c>
      <c r="M161" s="34"/>
      <c r="N161" s="89">
        <f t="shared" si="64"/>
        <v>0.10734924096701541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3.6200000000000003E-2</v>
      </c>
      <c r="E162" s="34">
        <v>5.5E-2</v>
      </c>
      <c r="F162" s="34">
        <v>0</v>
      </c>
      <c r="G162" s="34">
        <v>3.7699999999999997E-2</v>
      </c>
      <c r="H162" s="34">
        <v>0</v>
      </c>
      <c r="I162" s="34">
        <v>0</v>
      </c>
      <c r="J162" s="34">
        <v>8.8700000000000001E-2</v>
      </c>
      <c r="K162" s="34">
        <v>0.1857</v>
      </c>
      <c r="L162" s="34">
        <v>7.5200000000000003E-2</v>
      </c>
      <c r="M162" s="34"/>
      <c r="N162" s="89">
        <f t="shared" si="64"/>
        <v>6.2909077201082325E-2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4"/>
        <v>0.31558101337231997</v>
      </c>
    </row>
    <row r="164" spans="1:14" x14ac:dyDescent="0.3">
      <c r="A164" s="2" t="s">
        <v>6</v>
      </c>
      <c r="B164" t="s">
        <v>33</v>
      </c>
      <c r="C164" s="34">
        <v>0.23719999999999999</v>
      </c>
      <c r="D164" s="34">
        <v>0.27789999999999998</v>
      </c>
      <c r="E164" s="34">
        <v>0.40079999999999999</v>
      </c>
      <c r="F164" s="34">
        <v>0</v>
      </c>
      <c r="G164" s="34">
        <v>0.79120000000000001</v>
      </c>
      <c r="H164" s="34">
        <v>0</v>
      </c>
      <c r="I164" s="34">
        <v>0</v>
      </c>
      <c r="J164" s="34">
        <v>1.1341000000000001</v>
      </c>
      <c r="K164" s="34">
        <v>1.3232999999999999</v>
      </c>
      <c r="L164" s="34">
        <v>2.2174999999999998</v>
      </c>
      <c r="M164" s="34"/>
      <c r="N164" s="89">
        <f t="shared" si="64"/>
        <v>0.82863750268413283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6">SUM(C167:C169,C173:C174)</f>
        <v>4.3914221253999992</v>
      </c>
      <c r="D166" s="354">
        <f t="shared" si="66"/>
        <v>4.3914221253999992</v>
      </c>
      <c r="E166" s="354">
        <f t="shared" si="66"/>
        <v>5.9621914627999999</v>
      </c>
      <c r="F166" s="354">
        <f t="shared" si="66"/>
        <v>0</v>
      </c>
      <c r="G166" s="354">
        <f t="shared" si="66"/>
        <v>5.9621914627999999</v>
      </c>
      <c r="H166" s="354"/>
      <c r="I166" s="354"/>
      <c r="J166" s="354">
        <f>SUM(J167:J169,J173:J174)</f>
        <v>5.9621914627999999</v>
      </c>
      <c r="K166" s="354">
        <f>SUM(K167:K169,K173:K174)</f>
        <v>5.9621914627999999</v>
      </c>
      <c r="L166" s="354">
        <f>SUM(L167:L169,L173:L174)</f>
        <v>5.9621914627999999</v>
      </c>
      <c r="M166" s="351"/>
      <c r="N166" s="352">
        <f t="shared" si="64"/>
        <v>5.8164475393079709</v>
      </c>
    </row>
    <row r="167" spans="1:14" x14ac:dyDescent="0.3">
      <c r="A167" s="2" t="s">
        <v>115</v>
      </c>
      <c r="B167" t="s">
        <v>114</v>
      </c>
      <c r="C167" s="34">
        <v>2.3946000000000001</v>
      </c>
      <c r="D167" s="34">
        <v>2.3946000000000001</v>
      </c>
      <c r="E167" s="34">
        <v>3.1772</v>
      </c>
      <c r="F167" s="34">
        <v>0</v>
      </c>
      <c r="G167" s="34">
        <v>3.1772</v>
      </c>
      <c r="H167" s="34">
        <v>0</v>
      </c>
      <c r="I167" s="34">
        <v>0</v>
      </c>
      <c r="J167" s="34">
        <v>3.1772</v>
      </c>
      <c r="K167" s="34">
        <v>3.1772</v>
      </c>
      <c r="L167" s="34">
        <v>3.1772</v>
      </c>
      <c r="M167" s="39"/>
      <c r="N167" s="89">
        <f t="shared" si="64"/>
        <v>3.1045864138997925</v>
      </c>
    </row>
    <row r="168" spans="1:14" x14ac:dyDescent="0.3">
      <c r="A168" s="2" t="s">
        <v>116</v>
      </c>
      <c r="B168" t="s">
        <v>117</v>
      </c>
      <c r="C168" s="39">
        <f>C167*0.436199</f>
        <v>1.0445221254000001</v>
      </c>
      <c r="D168" s="39">
        <f t="shared" ref="D168:L168" si="67">D167*0.436199</f>
        <v>1.0445221254000001</v>
      </c>
      <c r="E168" s="39">
        <f t="shared" si="67"/>
        <v>1.3858914628000001</v>
      </c>
      <c r="F168" s="39">
        <f t="shared" si="67"/>
        <v>0</v>
      </c>
      <c r="G168" s="39">
        <f t="shared" si="67"/>
        <v>1.3858914628000001</v>
      </c>
      <c r="H168" s="39">
        <f t="shared" si="67"/>
        <v>0</v>
      </c>
      <c r="I168" s="39">
        <f t="shared" si="67"/>
        <v>0</v>
      </c>
      <c r="J168" s="39">
        <f t="shared" si="67"/>
        <v>1.3858914628000001</v>
      </c>
      <c r="K168" s="39">
        <f t="shared" si="67"/>
        <v>1.3858914628000001</v>
      </c>
      <c r="L168" s="39">
        <f t="shared" si="67"/>
        <v>1.3858914628000001</v>
      </c>
      <c r="M168" s="39"/>
      <c r="N168" s="89">
        <f t="shared" si="64"/>
        <v>1.3542174891566752</v>
      </c>
    </row>
    <row r="169" spans="1:14" x14ac:dyDescent="0.3">
      <c r="A169" s="280" t="s">
        <v>8</v>
      </c>
      <c r="B169" s="1" t="s">
        <v>35</v>
      </c>
      <c r="C169" s="43">
        <f t="shared" ref="C169:E169" si="68">SUM(C170:C172)</f>
        <v>0.63800000000000001</v>
      </c>
      <c r="D169" s="43">
        <f t="shared" si="68"/>
        <v>0.63800000000000001</v>
      </c>
      <c r="E169" s="43">
        <f t="shared" si="68"/>
        <v>0.97230000000000005</v>
      </c>
      <c r="F169" s="43">
        <f t="shared" ref="F169:G169" si="69">SUM(F170:F172)</f>
        <v>0</v>
      </c>
      <c r="G169" s="43">
        <f t="shared" si="69"/>
        <v>0.97230000000000005</v>
      </c>
      <c r="H169" s="43"/>
      <c r="I169" s="43"/>
      <c r="J169" s="43">
        <f t="shared" ref="J169:L169" si="70">SUM(J170:J172)</f>
        <v>0.97230000000000005</v>
      </c>
      <c r="K169" s="43">
        <f t="shared" si="70"/>
        <v>0.97230000000000005</v>
      </c>
      <c r="L169" s="43">
        <f t="shared" si="70"/>
        <v>0.97230000000000005</v>
      </c>
      <c r="M169" s="43"/>
      <c r="N169" s="75">
        <f t="shared" si="64"/>
        <v>0.94128195523473102</v>
      </c>
    </row>
    <row r="170" spans="1:14" x14ac:dyDescent="0.3">
      <c r="A170" s="2" t="s">
        <v>9</v>
      </c>
      <c r="B170" t="s">
        <v>108</v>
      </c>
      <c r="C170" s="34">
        <v>0.56989999999999996</v>
      </c>
      <c r="D170" s="34">
        <v>0.56989999999999996</v>
      </c>
      <c r="E170" s="34">
        <v>0.86850000000000005</v>
      </c>
      <c r="F170" s="34">
        <v>0</v>
      </c>
      <c r="G170" s="34">
        <v>0.86850000000000005</v>
      </c>
      <c r="H170" s="34">
        <v>0</v>
      </c>
      <c r="I170" s="34">
        <v>0</v>
      </c>
      <c r="J170" s="34">
        <v>0.86850000000000005</v>
      </c>
      <c r="K170" s="34">
        <v>0.86850000000000005</v>
      </c>
      <c r="L170" s="34">
        <v>0.86850000000000005</v>
      </c>
      <c r="M170" s="39"/>
      <c r="N170" s="89">
        <f t="shared" si="64"/>
        <v>0.84079438179207489</v>
      </c>
    </row>
    <row r="171" spans="1:14" x14ac:dyDescent="0.3">
      <c r="A171" s="2" t="s">
        <v>10</v>
      </c>
      <c r="B171" t="s">
        <v>109</v>
      </c>
      <c r="C171" s="34">
        <v>6.0400000000000002E-2</v>
      </c>
      <c r="D171" s="34">
        <v>6.0400000000000002E-2</v>
      </c>
      <c r="E171" s="34">
        <v>9.2100000000000001E-2</v>
      </c>
      <c r="F171" s="34">
        <v>0</v>
      </c>
      <c r="G171" s="34">
        <v>9.2100000000000001E-2</v>
      </c>
      <c r="H171" s="34">
        <v>0</v>
      </c>
      <c r="I171" s="34">
        <v>0</v>
      </c>
      <c r="J171" s="34">
        <v>9.2100000000000001E-2</v>
      </c>
      <c r="K171" s="34">
        <v>9.2100000000000001E-2</v>
      </c>
      <c r="L171" s="34">
        <v>9.2100000000000001E-2</v>
      </c>
      <c r="M171" s="39"/>
      <c r="N171" s="89">
        <f t="shared" si="64"/>
        <v>8.9158713673170728E-2</v>
      </c>
    </row>
    <row r="172" spans="1:14" x14ac:dyDescent="0.3">
      <c r="A172" s="2" t="s">
        <v>11</v>
      </c>
      <c r="B172" t="s">
        <v>110</v>
      </c>
      <c r="C172" s="34">
        <v>7.7000000000000002E-3</v>
      </c>
      <c r="D172" s="34">
        <v>7.7000000000000002E-3</v>
      </c>
      <c r="E172" s="34">
        <v>1.17E-2</v>
      </c>
      <c r="F172" s="34">
        <v>0</v>
      </c>
      <c r="G172" s="34">
        <v>1.17E-2</v>
      </c>
      <c r="H172" s="34">
        <v>0</v>
      </c>
      <c r="I172" s="34">
        <v>0</v>
      </c>
      <c r="J172" s="34">
        <v>1.17E-2</v>
      </c>
      <c r="K172" s="34">
        <v>1.17E-2</v>
      </c>
      <c r="L172" s="34">
        <v>1.17E-2</v>
      </c>
      <c r="M172" s="39"/>
      <c r="N172" s="89">
        <f t="shared" si="64"/>
        <v>1.1328859769485266E-2</v>
      </c>
    </row>
    <row r="173" spans="1:14" x14ac:dyDescent="0.3">
      <c r="A173" s="595" t="s">
        <v>14</v>
      </c>
      <c r="B173" t="s">
        <v>118</v>
      </c>
      <c r="C173" s="34">
        <v>0.23380000000000001</v>
      </c>
      <c r="D173" s="34">
        <v>0.23380000000000001</v>
      </c>
      <c r="E173" s="34">
        <v>0.31990000000000002</v>
      </c>
      <c r="F173" s="34">
        <v>0</v>
      </c>
      <c r="G173" s="34">
        <v>0.31990000000000002</v>
      </c>
      <c r="H173" s="34">
        <v>0</v>
      </c>
      <c r="I173" s="34">
        <v>0</v>
      </c>
      <c r="J173" s="34">
        <v>0.31990000000000002</v>
      </c>
      <c r="K173" s="34">
        <v>0.31990000000000002</v>
      </c>
      <c r="L173" s="34">
        <v>0.31990000000000002</v>
      </c>
      <c r="M173" s="39"/>
      <c r="N173" s="89">
        <f t="shared" si="64"/>
        <v>0.31191120653817034</v>
      </c>
    </row>
    <row r="174" spans="1:14" x14ac:dyDescent="0.3">
      <c r="A174" s="595"/>
      <c r="B174" t="s">
        <v>117</v>
      </c>
      <c r="C174" s="34">
        <v>8.0500000000000002E-2</v>
      </c>
      <c r="D174" s="34">
        <v>8.0500000000000002E-2</v>
      </c>
      <c r="E174" s="34">
        <v>0.1069</v>
      </c>
      <c r="F174" s="34">
        <v>0</v>
      </c>
      <c r="G174" s="34">
        <v>0.1069</v>
      </c>
      <c r="H174" s="34">
        <v>0</v>
      </c>
      <c r="I174" s="34">
        <v>0</v>
      </c>
      <c r="J174" s="34">
        <v>0.1069</v>
      </c>
      <c r="K174" s="34">
        <v>0.1069</v>
      </c>
      <c r="L174" s="34">
        <v>0.1069</v>
      </c>
      <c r="M174" s="39"/>
      <c r="N174" s="89">
        <f t="shared" si="64"/>
        <v>0.10445047447860271</v>
      </c>
    </row>
    <row r="175" spans="1:14" x14ac:dyDescent="0.3">
      <c r="A175" s="349">
        <v>6</v>
      </c>
      <c r="B175" s="350" t="s">
        <v>42</v>
      </c>
      <c r="C175" s="354">
        <f>SUM(C176:C177)</f>
        <v>0.59119999999999995</v>
      </c>
      <c r="D175" s="354">
        <f>SUM(D176:D177)</f>
        <v>0.59119999999999995</v>
      </c>
      <c r="E175" s="354">
        <f t="shared" ref="E175:G175" si="71">SUM(E176:E177)</f>
        <v>0.6923999999999999</v>
      </c>
      <c r="F175" s="354">
        <f t="shared" si="71"/>
        <v>0</v>
      </c>
      <c r="G175" s="354">
        <f t="shared" si="71"/>
        <v>0.6923999999999999</v>
      </c>
      <c r="H175" s="354"/>
      <c r="I175" s="354"/>
      <c r="J175" s="354">
        <f t="shared" ref="J175:L175" si="72">SUM(J176:J177)</f>
        <v>0.6923999999999999</v>
      </c>
      <c r="K175" s="354">
        <f t="shared" si="72"/>
        <v>0.6923999999999999</v>
      </c>
      <c r="L175" s="354">
        <f t="shared" si="72"/>
        <v>0.6923999999999999</v>
      </c>
      <c r="M175" s="354"/>
      <c r="N175" s="352">
        <f t="shared" si="64"/>
        <v>0.683010152167977</v>
      </c>
    </row>
    <row r="176" spans="1:14" x14ac:dyDescent="0.3">
      <c r="A176" s="2" t="s">
        <v>15</v>
      </c>
      <c r="B176" t="s">
        <v>43</v>
      </c>
      <c r="C176" s="34">
        <v>0.28299999999999997</v>
      </c>
      <c r="D176" s="34">
        <v>0.28299999999999997</v>
      </c>
      <c r="E176" s="34">
        <v>0.38419999999999999</v>
      </c>
      <c r="F176" s="34">
        <v>0</v>
      </c>
      <c r="G176" s="34">
        <v>0.38419999999999999</v>
      </c>
      <c r="H176" s="34">
        <v>0</v>
      </c>
      <c r="I176" s="34">
        <v>0</v>
      </c>
      <c r="J176" s="34">
        <v>0.38419999999999999</v>
      </c>
      <c r="K176" s="34">
        <v>0.38419999999999999</v>
      </c>
      <c r="L176" s="34">
        <v>0.38419999999999999</v>
      </c>
      <c r="M176" s="39"/>
      <c r="N176" s="89">
        <f t="shared" si="64"/>
        <v>0.3748101521679772</v>
      </c>
    </row>
    <row r="177" spans="1:16" x14ac:dyDescent="0.3">
      <c r="A177" s="2" t="s">
        <v>16</v>
      </c>
      <c r="B177" t="s">
        <v>44</v>
      </c>
      <c r="C177" s="34">
        <v>0.30819999999999997</v>
      </c>
      <c r="D177" s="34">
        <v>0.30819999999999997</v>
      </c>
      <c r="E177" s="34">
        <v>0.30819999999999997</v>
      </c>
      <c r="F177" s="34">
        <v>0</v>
      </c>
      <c r="G177" s="34">
        <v>0.30819999999999997</v>
      </c>
      <c r="H177" s="34">
        <v>0</v>
      </c>
      <c r="I177" s="34">
        <v>0</v>
      </c>
      <c r="J177" s="34">
        <v>0.30819999999999997</v>
      </c>
      <c r="K177" s="34">
        <v>0.30819999999999997</v>
      </c>
      <c r="L177" s="34">
        <v>0.30819999999999997</v>
      </c>
      <c r="M177" s="39"/>
      <c r="N177" s="89">
        <f t="shared" si="64"/>
        <v>0.30819999999999997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0.25829999999999997</v>
      </c>
      <c r="D180" s="354">
        <f>SUM(D181:D182)</f>
        <v>0.30330000000000001</v>
      </c>
      <c r="E180" s="354">
        <f t="shared" ref="E180:L180" si="73">SUM(E181:E182)</f>
        <v>0.43819999999999998</v>
      </c>
      <c r="F180" s="354">
        <f t="shared" si="73"/>
        <v>0</v>
      </c>
      <c r="G180" s="354">
        <f t="shared" si="73"/>
        <v>0.86819999999999997</v>
      </c>
      <c r="H180" s="354"/>
      <c r="I180" s="354"/>
      <c r="J180" s="354">
        <f t="shared" si="73"/>
        <v>1.2324999999999999</v>
      </c>
      <c r="K180" s="354">
        <f t="shared" si="73"/>
        <v>1.4380999999999999</v>
      </c>
      <c r="L180" s="354">
        <f t="shared" si="73"/>
        <v>2.5439999999999996</v>
      </c>
      <c r="M180" s="354"/>
      <c r="N180" s="352">
        <f t="shared" si="64"/>
        <v>0.92054747837101791</v>
      </c>
    </row>
    <row r="181" spans="1:16" x14ac:dyDescent="0.3">
      <c r="A181" s="2" t="s">
        <v>17</v>
      </c>
      <c r="B181" t="s">
        <v>46</v>
      </c>
      <c r="C181" s="34">
        <v>0.24399999999999999</v>
      </c>
      <c r="D181" s="34">
        <v>0.2853</v>
      </c>
      <c r="E181" s="34">
        <v>0.4118</v>
      </c>
      <c r="F181" s="34">
        <v>0</v>
      </c>
      <c r="G181" s="34">
        <v>0.81279999999999997</v>
      </c>
      <c r="H181" s="34">
        <v>0</v>
      </c>
      <c r="I181" s="34">
        <v>0</v>
      </c>
      <c r="J181" s="34">
        <v>1.1651</v>
      </c>
      <c r="K181" s="34">
        <v>1.3593999999999999</v>
      </c>
      <c r="L181" s="34">
        <v>2.4047999999999998</v>
      </c>
      <c r="M181" s="39"/>
      <c r="N181" s="89">
        <f t="shared" si="64"/>
        <v>0.86773838231254863</v>
      </c>
    </row>
    <row r="182" spans="1:16" x14ac:dyDescent="0.3">
      <c r="A182" s="2" t="s">
        <v>18</v>
      </c>
      <c r="B182" t="s">
        <v>48</v>
      </c>
      <c r="C182" s="34">
        <v>1.43E-2</v>
      </c>
      <c r="D182" s="34">
        <v>1.7999999999999999E-2</v>
      </c>
      <c r="E182" s="34">
        <v>2.64E-2</v>
      </c>
      <c r="F182" s="34">
        <v>0</v>
      </c>
      <c r="G182" s="34">
        <v>5.5399999999999998E-2</v>
      </c>
      <c r="H182" s="34">
        <v>0</v>
      </c>
      <c r="I182" s="34">
        <v>0</v>
      </c>
      <c r="J182" s="34">
        <v>6.7400000000000002E-2</v>
      </c>
      <c r="K182" s="34">
        <v>7.8700000000000006E-2</v>
      </c>
      <c r="L182" s="34">
        <v>0.13919999999999999</v>
      </c>
      <c r="M182" s="39"/>
      <c r="N182" s="89">
        <f t="shared" si="64"/>
        <v>5.2809096058469451E-2</v>
      </c>
    </row>
    <row r="183" spans="1:16" x14ac:dyDescent="0.3">
      <c r="A183" s="349">
        <v>8</v>
      </c>
      <c r="B183" s="350" t="s">
        <v>49</v>
      </c>
      <c r="C183" s="354">
        <f>SUM(C184:C187)</f>
        <v>0.59340000000000004</v>
      </c>
      <c r="D183" s="354">
        <f>SUM(D184:D187)</f>
        <v>0.49660000000000004</v>
      </c>
      <c r="E183" s="354">
        <f t="shared" ref="E183:L183" si="74">SUM(E184:E187)</f>
        <v>0.72670000000000001</v>
      </c>
      <c r="F183" s="354">
        <f t="shared" si="74"/>
        <v>0</v>
      </c>
      <c r="G183" s="354">
        <f t="shared" si="74"/>
        <v>1.3965999999999998</v>
      </c>
      <c r="H183" s="354"/>
      <c r="I183" s="354"/>
      <c r="J183" s="354">
        <f t="shared" si="74"/>
        <v>2.1</v>
      </c>
      <c r="K183" s="354">
        <f t="shared" si="74"/>
        <v>2.2864</v>
      </c>
      <c r="L183" s="354">
        <f t="shared" si="74"/>
        <v>4.7062999999999997</v>
      </c>
      <c r="M183" s="354"/>
      <c r="N183" s="352">
        <f t="shared" si="64"/>
        <v>1.5870974430959017</v>
      </c>
    </row>
    <row r="184" spans="1:16" x14ac:dyDescent="0.3">
      <c r="A184" s="2" t="s">
        <v>19</v>
      </c>
      <c r="B184" t="s">
        <v>46</v>
      </c>
      <c r="C184" s="34">
        <v>0.3</v>
      </c>
      <c r="D184" s="34">
        <v>0.24579999999999999</v>
      </c>
      <c r="E184" s="34">
        <v>0.35830000000000001</v>
      </c>
      <c r="F184" s="34">
        <v>0</v>
      </c>
      <c r="G184" s="34">
        <v>0.67820000000000003</v>
      </c>
      <c r="H184" s="34">
        <v>0</v>
      </c>
      <c r="I184" s="34">
        <v>0</v>
      </c>
      <c r="J184" s="34">
        <v>1.0618000000000001</v>
      </c>
      <c r="K184" s="34">
        <v>1.1560999999999999</v>
      </c>
      <c r="L184" s="34">
        <v>2.3795999999999999</v>
      </c>
      <c r="M184" s="39"/>
      <c r="N184" s="89">
        <f t="shared" si="64"/>
        <v>0.79354621437295569</v>
      </c>
    </row>
    <row r="185" spans="1:16" x14ac:dyDescent="0.3">
      <c r="A185" s="2" t="s">
        <v>19</v>
      </c>
      <c r="B185" t="s">
        <v>47</v>
      </c>
      <c r="C185" s="34">
        <v>0.15390000000000001</v>
      </c>
      <c r="D185" s="34">
        <v>0.12609999999999999</v>
      </c>
      <c r="E185" s="34">
        <v>0.18379999999999999</v>
      </c>
      <c r="F185" s="34">
        <v>0</v>
      </c>
      <c r="G185" s="34">
        <v>0.34789999999999999</v>
      </c>
      <c r="H185" s="34">
        <v>0</v>
      </c>
      <c r="I185" s="34">
        <v>0</v>
      </c>
      <c r="J185" s="34">
        <v>0.54469999999999996</v>
      </c>
      <c r="K185" s="34">
        <v>0.59299999999999997</v>
      </c>
      <c r="L185" s="34">
        <v>1.2206999999999999</v>
      </c>
      <c r="M185" s="39"/>
      <c r="N185" s="89">
        <f t="shared" si="64"/>
        <v>0.40707545170825438</v>
      </c>
    </row>
    <row r="186" spans="1:16" x14ac:dyDescent="0.3">
      <c r="A186" s="2" t="s">
        <v>20</v>
      </c>
      <c r="B186" t="s">
        <v>50</v>
      </c>
      <c r="C186" s="34">
        <v>9.2200000000000004E-2</v>
      </c>
      <c r="D186" s="34">
        <v>8.2400000000000001E-2</v>
      </c>
      <c r="E186" s="34">
        <v>0.122</v>
      </c>
      <c r="F186" s="34">
        <v>0</v>
      </c>
      <c r="G186" s="34">
        <v>0.24490000000000001</v>
      </c>
      <c r="H186" s="34">
        <v>0</v>
      </c>
      <c r="I186" s="34">
        <v>0</v>
      </c>
      <c r="J186" s="34">
        <v>0.32619999999999999</v>
      </c>
      <c r="K186" s="34">
        <v>0.35510000000000003</v>
      </c>
      <c r="L186" s="34">
        <v>0.73099999999999998</v>
      </c>
      <c r="M186" s="39"/>
      <c r="N186" s="89">
        <f t="shared" si="64"/>
        <v>0.25543779757515722</v>
      </c>
    </row>
    <row r="187" spans="1:16" x14ac:dyDescent="0.3">
      <c r="A187" s="2" t="s">
        <v>20</v>
      </c>
      <c r="B187" t="s">
        <v>47</v>
      </c>
      <c r="C187" s="34">
        <v>4.7300000000000002E-2</v>
      </c>
      <c r="D187" s="34">
        <v>4.2299999999999997E-2</v>
      </c>
      <c r="E187" s="34">
        <v>6.2600000000000003E-2</v>
      </c>
      <c r="F187" s="34">
        <v>0</v>
      </c>
      <c r="G187" s="34">
        <v>0.12559999999999999</v>
      </c>
      <c r="H187" s="34">
        <v>0</v>
      </c>
      <c r="I187" s="34">
        <v>0</v>
      </c>
      <c r="J187" s="34">
        <v>0.1673</v>
      </c>
      <c r="K187" s="34">
        <v>0.1822</v>
      </c>
      <c r="L187" s="34">
        <v>0.375</v>
      </c>
      <c r="M187" s="39"/>
      <c r="N187" s="89">
        <f t="shared" si="64"/>
        <v>0.13103797943953446</v>
      </c>
    </row>
    <row r="188" spans="1:16" x14ac:dyDescent="0.3">
      <c r="A188" s="349">
        <v>9</v>
      </c>
      <c r="B188" s="350" t="s">
        <v>51</v>
      </c>
      <c r="C188" s="354">
        <f t="shared" ref="C188:G188" si="75">SUM(C191,C193)</f>
        <v>0.57314549053152719</v>
      </c>
      <c r="D188" s="354">
        <f t="shared" si="75"/>
        <v>0.66509140846752723</v>
      </c>
      <c r="E188" s="354">
        <f t="shared" si="75"/>
        <v>0.8882636772454704</v>
      </c>
      <c r="F188" s="354">
        <f t="shared" si="75"/>
        <v>0</v>
      </c>
      <c r="G188" s="354">
        <f t="shared" si="75"/>
        <v>1.0999764921094706</v>
      </c>
      <c r="H188" s="354"/>
      <c r="I188" s="354"/>
      <c r="J188" s="354">
        <f>SUM(J191,J193)</f>
        <v>1.2488063608294702</v>
      </c>
      <c r="K188" s="354">
        <f>SUM(K191,K193)</f>
        <v>1.3846725468934704</v>
      </c>
      <c r="L188" s="354">
        <f>SUM(L191,L193)</f>
        <v>1.8148672075174705</v>
      </c>
      <c r="M188" s="354"/>
      <c r="N188" s="352">
        <f t="shared" si="64"/>
        <v>1.0924855872998915</v>
      </c>
      <c r="O188" s="39"/>
    </row>
    <row r="189" spans="1:16" x14ac:dyDescent="0.3">
      <c r="A189" s="345"/>
      <c r="B189" s="286" t="s">
        <v>238</v>
      </c>
      <c r="C189" s="507">
        <v>-0.69789999999999996</v>
      </c>
      <c r="D189" s="507">
        <v>-0.14230000000000001</v>
      </c>
      <c r="E189" s="507">
        <v>-1.2500000000000001E-2</v>
      </c>
      <c r="F189" s="507">
        <v>0</v>
      </c>
      <c r="G189" s="507">
        <v>0</v>
      </c>
      <c r="H189" s="507">
        <v>0</v>
      </c>
      <c r="I189" s="507">
        <v>0</v>
      </c>
      <c r="J189" s="507">
        <v>-0.89600000000000002</v>
      </c>
      <c r="K189" s="507">
        <v>-0.36570000000000003</v>
      </c>
      <c r="L189" s="507">
        <v>0</v>
      </c>
      <c r="M189" s="268"/>
      <c r="N189" s="357">
        <f t="shared" si="64"/>
        <v>-0.16281285414371879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6">SUM(C183,C180,C175,C166,C159)+C189</f>
        <v>6.7374981253999993</v>
      </c>
      <c r="D190" s="360">
        <f t="shared" si="76"/>
        <v>7.8183501253999994</v>
      </c>
      <c r="E190" s="360">
        <f t="shared" si="76"/>
        <v>10.4418074628</v>
      </c>
      <c r="F190" s="360">
        <f t="shared" si="76"/>
        <v>0</v>
      </c>
      <c r="G190" s="360">
        <f t="shared" si="76"/>
        <v>12.930555462800001</v>
      </c>
      <c r="H190" s="360">
        <f t="shared" si="76"/>
        <v>0</v>
      </c>
      <c r="I190" s="360">
        <f t="shared" si="76"/>
        <v>0</v>
      </c>
      <c r="J190" s="360">
        <f t="shared" si="76"/>
        <v>14.680095462799997</v>
      </c>
      <c r="K190" s="360">
        <f t="shared" si="76"/>
        <v>16.277243462799998</v>
      </c>
      <c r="L190" s="360">
        <f t="shared" si="76"/>
        <v>21.334311462799999</v>
      </c>
      <c r="M190" s="361"/>
      <c r="N190" s="362">
        <f t="shared" si="64"/>
        <v>12.842497617199083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7">SUM(C192:C192)</f>
        <v>0.1403622984464582</v>
      </c>
      <c r="D191" s="354">
        <f t="shared" si="77"/>
        <v>0.16287968816245818</v>
      </c>
      <c r="E191" s="354">
        <f t="shared" si="77"/>
        <v>0.21753417487251242</v>
      </c>
      <c r="F191" s="354">
        <f t="shared" si="77"/>
        <v>0</v>
      </c>
      <c r="G191" s="354">
        <f t="shared" si="77"/>
        <v>0.26938226195651244</v>
      </c>
      <c r="H191" s="354"/>
      <c r="I191" s="354"/>
      <c r="J191" s="354">
        <f>SUM(J192:J192)</f>
        <v>0.30583042877651234</v>
      </c>
      <c r="K191" s="354">
        <f>SUM(K192:K192)</f>
        <v>0.33910381306051235</v>
      </c>
      <c r="L191" s="354">
        <f>SUM(L192:L192)</f>
        <v>0.4444577107045124</v>
      </c>
      <c r="M191" s="354"/>
      <c r="N191" s="352">
        <f t="shared" si="64"/>
        <v>0.26754775285910848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78">0.020833*C190</f>
        <v>0.1403622984464582</v>
      </c>
      <c r="D192" s="246">
        <f t="shared" si="78"/>
        <v>0.16287968816245818</v>
      </c>
      <c r="E192" s="246">
        <f t="shared" si="78"/>
        <v>0.21753417487251242</v>
      </c>
      <c r="F192" s="246">
        <f t="shared" si="78"/>
        <v>0</v>
      </c>
      <c r="G192" s="246">
        <f t="shared" si="78"/>
        <v>0.26938226195651244</v>
      </c>
      <c r="H192" s="34"/>
      <c r="I192" s="39"/>
      <c r="J192" s="246">
        <f>0.020833*J190</f>
        <v>0.30583042877651234</v>
      </c>
      <c r="K192" s="246">
        <f t="shared" ref="K192:L192" si="79">0.020833*K190</f>
        <v>0.33910381306051235</v>
      </c>
      <c r="L192" s="246">
        <f t="shared" si="79"/>
        <v>0.4444577107045124</v>
      </c>
      <c r="M192" s="39"/>
      <c r="N192" s="246">
        <f t="shared" si="64"/>
        <v>0.26754775285910848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0.43278319208506899</v>
      </c>
      <c r="D193" s="354">
        <f>SUM(D194,D195)</f>
        <v>0.502211720305069</v>
      </c>
      <c r="E193" s="354">
        <f t="shared" ref="E193:L193" si="80">SUM(E194,E195)</f>
        <v>0.67072950237295803</v>
      </c>
      <c r="F193" s="354">
        <f t="shared" si="80"/>
        <v>0</v>
      </c>
      <c r="G193" s="354">
        <f t="shared" si="80"/>
        <v>0.83059423015295808</v>
      </c>
      <c r="H193" s="354"/>
      <c r="I193" s="354"/>
      <c r="J193" s="354">
        <f t="shared" si="80"/>
        <v>0.94297593205295782</v>
      </c>
      <c r="K193" s="354">
        <f t="shared" si="80"/>
        <v>1.045568733832958</v>
      </c>
      <c r="L193" s="354">
        <f t="shared" si="80"/>
        <v>1.3704094968129581</v>
      </c>
      <c r="M193" s="354"/>
      <c r="N193" s="352">
        <f t="shared" si="64"/>
        <v>0.82493783444078317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0.1403622984464582</v>
      </c>
      <c r="D194" s="39">
        <f t="shared" ref="D194:L194" si="81">D192</f>
        <v>0.16287968816245818</v>
      </c>
      <c r="E194" s="39">
        <f t="shared" si="81"/>
        <v>0.21753417487251242</v>
      </c>
      <c r="F194" s="39">
        <f t="shared" si="81"/>
        <v>0</v>
      </c>
      <c r="G194" s="39">
        <f>G192</f>
        <v>0.26938226195651244</v>
      </c>
      <c r="H194" s="39"/>
      <c r="I194" s="39"/>
      <c r="J194" s="39">
        <f t="shared" si="81"/>
        <v>0.30583042877651234</v>
      </c>
      <c r="K194" s="39">
        <f t="shared" si="81"/>
        <v>0.33910381306051235</v>
      </c>
      <c r="L194" s="39">
        <f t="shared" si="81"/>
        <v>0.4444577107045124</v>
      </c>
      <c r="M194" s="39"/>
      <c r="N194" s="246">
        <f t="shared" si="64"/>
        <v>0.26754775285910848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0.29242089363861079</v>
      </c>
      <c r="D195" s="246">
        <f t="shared" ref="D195:G195" si="82">0.043402*D190</f>
        <v>0.33933203214261082</v>
      </c>
      <c r="E195" s="246">
        <f t="shared" si="82"/>
        <v>0.45319532750044561</v>
      </c>
      <c r="F195" s="246">
        <f t="shared" si="82"/>
        <v>0</v>
      </c>
      <c r="G195" s="246">
        <f t="shared" si="82"/>
        <v>0.5612119681964457</v>
      </c>
      <c r="H195" s="34"/>
      <c r="I195" s="34"/>
      <c r="J195" s="246">
        <f t="shared" ref="J195:L195" si="83">0.043402*J190</f>
        <v>0.63714550327644548</v>
      </c>
      <c r="K195" s="246">
        <f t="shared" si="83"/>
        <v>0.7064649207724456</v>
      </c>
      <c r="L195" s="246">
        <f t="shared" si="83"/>
        <v>0.92595178610844564</v>
      </c>
      <c r="M195" s="39"/>
      <c r="N195" s="246">
        <f t="shared" si="64"/>
        <v>0.55739008158167469</v>
      </c>
      <c r="O195" s="246"/>
    </row>
    <row r="196" spans="1:16" ht="28.8" x14ac:dyDescent="0.3">
      <c r="A196" s="370">
        <v>10</v>
      </c>
      <c r="B196" s="371" t="s">
        <v>134</v>
      </c>
      <c r="C196" s="510">
        <v>4.4999999999999998E-2</v>
      </c>
      <c r="D196" s="510">
        <v>4.4999999999999998E-2</v>
      </c>
      <c r="E196" s="510">
        <v>4.4999999999999998E-2</v>
      </c>
      <c r="F196" s="510">
        <v>0</v>
      </c>
      <c r="G196" s="510">
        <v>4.4999999999999998E-2</v>
      </c>
      <c r="H196" s="510">
        <v>0</v>
      </c>
      <c r="I196" s="510">
        <v>0</v>
      </c>
      <c r="J196" s="510">
        <v>4.4999999999999998E-2</v>
      </c>
      <c r="K196" s="510">
        <v>4.4999999999999998E-2</v>
      </c>
      <c r="L196" s="510">
        <v>4.4999999999999998E-2</v>
      </c>
      <c r="M196" s="373"/>
      <c r="N196" s="374">
        <f t="shared" si="64"/>
        <v>4.5000000000000005E-2</v>
      </c>
    </row>
    <row r="197" spans="1:16" ht="18" x14ac:dyDescent="0.3">
      <c r="A197" s="579" t="s">
        <v>60</v>
      </c>
      <c r="B197" s="579"/>
      <c r="C197" s="340">
        <f>SUM(C188,C190,C196)</f>
        <v>7.3556436159315268</v>
      </c>
      <c r="D197" s="340">
        <f t="shared" ref="D197:L197" si="84">SUM(D188,D190,D196)</f>
        <v>8.528441533867527</v>
      </c>
      <c r="E197" s="340">
        <f t="shared" si="84"/>
        <v>11.37507114004547</v>
      </c>
      <c r="F197" s="340">
        <f t="shared" si="84"/>
        <v>0</v>
      </c>
      <c r="G197" s="340">
        <f t="shared" si="84"/>
        <v>14.075531954909472</v>
      </c>
      <c r="H197" s="340">
        <f t="shared" si="84"/>
        <v>0</v>
      </c>
      <c r="I197" s="340">
        <f t="shared" si="84"/>
        <v>0</v>
      </c>
      <c r="J197" s="340">
        <f t="shared" si="84"/>
        <v>15.973901823629467</v>
      </c>
      <c r="K197" s="340">
        <f t="shared" si="84"/>
        <v>17.706916009693469</v>
      </c>
      <c r="L197" s="340">
        <f t="shared" si="84"/>
        <v>23.19417867031747</v>
      </c>
      <c r="M197" s="356"/>
      <c r="N197" s="467">
        <f t="shared" si="64"/>
        <v>13.979983204498977</v>
      </c>
      <c r="O197" t="s">
        <v>471</v>
      </c>
      <c r="P197"/>
    </row>
    <row r="198" spans="1:16" ht="15.6" x14ac:dyDescent="0.3">
      <c r="L198" s="336" t="s">
        <v>150</v>
      </c>
      <c r="N198" s="337">
        <f>N197/SUM($N$101,$N$149,$N$197)</f>
        <v>0.3428123261020109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E1E9D-C1EC-4D00-94B6-AAF4919546AF}">
  <dimension ref="A1:Q204"/>
  <sheetViews>
    <sheetView topLeftCell="A49" zoomScale="80" zoomScaleNormal="80" workbookViewId="0">
      <selection activeCell="A63" sqref="A63:XFD63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464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335</v>
      </c>
      <c r="F5" s="417">
        <f t="shared" si="0"/>
        <v>0</v>
      </c>
      <c r="G5" s="417">
        <f t="shared" si="0"/>
        <v>171</v>
      </c>
      <c r="H5" s="456">
        <f t="shared" si="0"/>
        <v>12</v>
      </c>
      <c r="I5" s="417">
        <f t="shared" si="0"/>
        <v>19</v>
      </c>
      <c r="J5" s="417">
        <f t="shared" si="0"/>
        <v>172</v>
      </c>
      <c r="K5" s="417">
        <f t="shared" si="0"/>
        <v>23</v>
      </c>
      <c r="L5" s="417">
        <f t="shared" si="0"/>
        <v>115</v>
      </c>
      <c r="M5" s="604">
        <f>SUM(C5:L5)</f>
        <v>951</v>
      </c>
      <c r="N5" s="604"/>
      <c r="O5" s="418"/>
      <c r="P5" s="418"/>
      <c r="Q5" s="419">
        <f>M7/M5</f>
        <v>6587.5239957939002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977049.54</v>
      </c>
      <c r="E7" s="401">
        <f t="shared" si="0"/>
        <v>2262965.21</v>
      </c>
      <c r="F7" s="401">
        <f t="shared" si="0"/>
        <v>0</v>
      </c>
      <c r="G7" s="401">
        <f t="shared" si="0"/>
        <v>1033454.04</v>
      </c>
      <c r="H7" s="401">
        <f t="shared" si="0"/>
        <v>69316.460000000006</v>
      </c>
      <c r="I7" s="401">
        <f t="shared" si="0"/>
        <v>107470.75</v>
      </c>
      <c r="J7" s="401">
        <f t="shared" si="0"/>
        <v>1012372.46</v>
      </c>
      <c r="K7" s="401">
        <f t="shared" si="0"/>
        <v>170724.47</v>
      </c>
      <c r="L7" s="401">
        <f t="shared" si="0"/>
        <v>625491.84</v>
      </c>
      <c r="M7" s="610">
        <f>SUM(C7:L7)</f>
        <v>6264735.3199999994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1.59118</v>
      </c>
      <c r="D9" s="405">
        <f t="shared" si="1"/>
        <v>2.195002122999945</v>
      </c>
      <c r="E9" s="405">
        <f t="shared" si="1"/>
        <v>2.6192036540185968</v>
      </c>
      <c r="F9" s="405" t="e">
        <f t="shared" si="1"/>
        <v>#DIV/0!</v>
      </c>
      <c r="G9" s="405">
        <f t="shared" si="1"/>
        <v>3.8120475685523858</v>
      </c>
      <c r="H9" s="405">
        <f t="shared" si="1"/>
        <v>4.1816360000000001</v>
      </c>
      <c r="I9" s="405">
        <f t="shared" si="1"/>
        <v>4.1726300279396957</v>
      </c>
      <c r="J9" s="405">
        <f t="shared" si="1"/>
        <v>5.3977842119016151</v>
      </c>
      <c r="K9" s="405">
        <f t="shared" si="1"/>
        <v>5.8320001374657071</v>
      </c>
      <c r="L9" s="405">
        <f t="shared" si="1"/>
        <v>6.9373332975642965</v>
      </c>
      <c r="M9" s="603">
        <f t="shared" ref="M9:M25" si="2">(N63*$N$61+N111*$N$109+N159*$N$157)/$M$7</f>
        <v>3.760495968250738</v>
      </c>
      <c r="N9" s="603"/>
      <c r="O9" s="406">
        <f t="shared" ref="O9:O47" si="3">M9/$M$47</f>
        <v>0.31121212929223147</v>
      </c>
      <c r="P9" s="405">
        <f>O9*$N$52</f>
        <v>2.270164731574416</v>
      </c>
      <c r="Q9" s="407">
        <f>M9*$M$7</f>
        <v>23558511.913017996</v>
      </c>
    </row>
    <row r="10" spans="1:17" x14ac:dyDescent="0.3">
      <c r="A10" s="420" t="s">
        <v>3</v>
      </c>
      <c r="B10" s="421" t="s">
        <v>30</v>
      </c>
      <c r="C10" s="422">
        <f t="shared" si="1"/>
        <v>1.1870000000000001</v>
      </c>
      <c r="D10" s="422">
        <f t="shared" si="1"/>
        <v>1.6077458090845629</v>
      </c>
      <c r="E10" s="422">
        <f t="shared" si="1"/>
        <v>1.8525748172898338</v>
      </c>
      <c r="F10" s="422" t="e">
        <f t="shared" si="1"/>
        <v>#DIV/0!</v>
      </c>
      <c r="G10" s="422">
        <f t="shared" si="1"/>
        <v>2.7835634597412766</v>
      </c>
      <c r="H10" s="422">
        <f>IF(H$7 &gt; 0,(H64*H$61+H112*H$109+H160*H$157)/(SUM(H$157,H$109,H$61)),0)</f>
        <v>2.7833999999999999</v>
      </c>
      <c r="I10" s="422">
        <f t="shared" si="1"/>
        <v>1.9891310325832845</v>
      </c>
      <c r="J10" s="422">
        <f t="shared" si="1"/>
        <v>3.8761845247153404</v>
      </c>
      <c r="K10" s="422">
        <f t="shared" si="1"/>
        <v>4.254051785277178</v>
      </c>
      <c r="L10" s="422">
        <f t="shared" si="1"/>
        <v>4.5588125277445659</v>
      </c>
      <c r="M10" s="600">
        <f t="shared" si="2"/>
        <v>2.6426429654078349</v>
      </c>
      <c r="N10" s="600"/>
      <c r="O10" s="423">
        <f t="shared" si="3"/>
        <v>0.21870055204613706</v>
      </c>
      <c r="P10" s="422">
        <f t="shared" ref="P10:P47" si="4">O10*$N$52</f>
        <v>1.5953307512792647</v>
      </c>
      <c r="Q10" s="424">
        <f t="shared" ref="Q10:Q47" si="5">M10*$M$7</f>
        <v>16555458.723540001</v>
      </c>
    </row>
    <row r="11" spans="1:17" x14ac:dyDescent="0.3">
      <c r="A11" s="438" t="s">
        <v>4</v>
      </c>
      <c r="B11" s="439" t="s">
        <v>31</v>
      </c>
      <c r="C11" s="440">
        <f t="shared" si="1"/>
        <v>4.7479999999999994E-2</v>
      </c>
      <c r="D11" s="440">
        <f t="shared" si="1"/>
        <v>6.4309832363382502E-2</v>
      </c>
      <c r="E11" s="440">
        <f t="shared" si="1"/>
        <v>7.4102992691593345E-2</v>
      </c>
      <c r="F11" s="440" t="e">
        <f t="shared" si="1"/>
        <v>#DIV/0!</v>
      </c>
      <c r="G11" s="440">
        <f t="shared" si="1"/>
        <v>0.11134253838965107</v>
      </c>
      <c r="H11" s="440">
        <f t="shared" ref="H11:H15" si="6">IF(H$7 &gt; 0,(H65*H$61+H113*H$109+H161*H$157)/(SUM(H$157,H$109,H$61)),0)</f>
        <v>0.11133599999999999</v>
      </c>
      <c r="I11" s="440">
        <f t="shared" si="1"/>
        <v>0.11934786195499705</v>
      </c>
      <c r="J11" s="440">
        <f t="shared" si="1"/>
        <v>0.15504738098861362</v>
      </c>
      <c r="K11" s="440">
        <f>(K65*K$61+K113*K$109+K161*K$157)/(SUM(K$157,K$109,K$61))</f>
        <v>0.17016207141108711</v>
      </c>
      <c r="L11" s="440">
        <f t="shared" si="1"/>
        <v>0.18235250110978266</v>
      </c>
      <c r="M11" s="599">
        <f t="shared" si="2"/>
        <v>0.10638818449236576</v>
      </c>
      <c r="N11" s="599"/>
      <c r="O11" s="441">
        <f t="shared" si="3"/>
        <v>8.8045017750159396E-3</v>
      </c>
      <c r="P11" s="440">
        <f t="shared" si="4"/>
        <v>6.4225226228110457E-2</v>
      </c>
      <c r="Q11" s="442">
        <f t="shared" si="5"/>
        <v>666493.81701999996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7.1497995999261196E-2</v>
      </c>
      <c r="E12" s="440">
        <f t="shared" si="1"/>
        <v>6.0880442486342952E-2</v>
      </c>
      <c r="F12" s="440" t="e">
        <f t="shared" si="1"/>
        <v>#DIV/0!</v>
      </c>
      <c r="G12" s="440">
        <f t="shared" si="1"/>
        <v>3.093140467281931E-2</v>
      </c>
      <c r="H12" s="440">
        <f t="shared" si="6"/>
        <v>0</v>
      </c>
      <c r="I12" s="440">
        <f t="shared" si="1"/>
        <v>9.9500000000000005E-2</v>
      </c>
      <c r="J12" s="440">
        <f t="shared" si="1"/>
        <v>8.9646466665045388E-2</v>
      </c>
      <c r="K12" s="440">
        <f t="shared" si="1"/>
        <v>0.21270000000000003</v>
      </c>
      <c r="L12" s="440">
        <f t="shared" si="1"/>
        <v>0.13320559485636135</v>
      </c>
      <c r="M12" s="599">
        <f t="shared" si="2"/>
        <v>7.353457568691027E-2</v>
      </c>
      <c r="N12" s="599"/>
      <c r="O12" s="441">
        <f t="shared" si="3"/>
        <v>6.0855940464601523E-3</v>
      </c>
      <c r="P12" s="440">
        <f t="shared" si="4"/>
        <v>4.4391910451473317E-2</v>
      </c>
      <c r="Q12" s="442">
        <f t="shared" si="5"/>
        <v>460674.65354699997</v>
      </c>
    </row>
    <row r="13" spans="1:17" x14ac:dyDescent="0.3">
      <c r="A13" s="420" t="s">
        <v>5</v>
      </c>
      <c r="B13" s="421" t="s">
        <v>32</v>
      </c>
      <c r="C13" s="422">
        <f t="shared" si="1"/>
        <v>0.14249999999999999</v>
      </c>
      <c r="D13" s="422">
        <f t="shared" si="1"/>
        <v>0.2097</v>
      </c>
      <c r="E13" s="422">
        <f t="shared" si="1"/>
        <v>0.27279999999999999</v>
      </c>
      <c r="F13" s="422" t="e">
        <f t="shared" si="1"/>
        <v>#DIV/0!</v>
      </c>
      <c r="G13" s="422">
        <f t="shared" si="1"/>
        <v>0.31799999999999995</v>
      </c>
      <c r="H13" s="422">
        <f t="shared" si="6"/>
        <v>0.318</v>
      </c>
      <c r="I13" s="422">
        <f t="shared" si="1"/>
        <v>0.318</v>
      </c>
      <c r="J13" s="422">
        <f t="shared" si="1"/>
        <v>0.37769999999999998</v>
      </c>
      <c r="K13" s="422">
        <f t="shared" si="1"/>
        <v>0.37769999999999998</v>
      </c>
      <c r="L13" s="422">
        <f t="shared" si="1"/>
        <v>0.44583109982058278</v>
      </c>
      <c r="M13" s="600">
        <f t="shared" si="2"/>
        <v>0.30865465903162853</v>
      </c>
      <c r="N13" s="600"/>
      <c r="O13" s="423">
        <f t="shared" si="3"/>
        <v>2.55437246746693E-2</v>
      </c>
      <c r="P13" s="422">
        <f t="shared" si="4"/>
        <v>0.18633098588207544</v>
      </c>
      <c r="Q13" s="424">
        <f t="shared" si="5"/>
        <v>1933639.7441180001</v>
      </c>
    </row>
    <row r="14" spans="1:17" x14ac:dyDescent="0.3">
      <c r="A14" s="438" t="s">
        <v>6</v>
      </c>
      <c r="B14" s="439" t="s">
        <v>181</v>
      </c>
      <c r="C14" s="440">
        <f t="shared" si="1"/>
        <v>0.2142</v>
      </c>
      <c r="D14" s="440">
        <f t="shared" si="1"/>
        <v>0.2417484855527387</v>
      </c>
      <c r="E14" s="440">
        <f t="shared" si="1"/>
        <v>0.35884540155082634</v>
      </c>
      <c r="F14" s="440" t="e">
        <f t="shared" si="1"/>
        <v>#DIV/0!</v>
      </c>
      <c r="G14" s="440">
        <f t="shared" si="1"/>
        <v>0.56821016574863836</v>
      </c>
      <c r="H14" s="440">
        <f t="shared" si="6"/>
        <v>0.96890000000000009</v>
      </c>
      <c r="I14" s="440">
        <f t="shared" si="1"/>
        <v>1.2146511334014138</v>
      </c>
      <c r="J14" s="440">
        <f t="shared" si="1"/>
        <v>0.89920583953261624</v>
      </c>
      <c r="K14" s="440">
        <f t="shared" si="1"/>
        <v>0.81738628077744213</v>
      </c>
      <c r="L14" s="440">
        <f t="shared" si="1"/>
        <v>1.6171315740330043</v>
      </c>
      <c r="M14" s="599">
        <f t="shared" si="2"/>
        <v>0.6218646777232083</v>
      </c>
      <c r="N14" s="599"/>
      <c r="O14" s="441">
        <f t="shared" si="3"/>
        <v>5.1464443020235902E-2</v>
      </c>
      <c r="P14" s="440">
        <f t="shared" si="4"/>
        <v>0.37541198583861579</v>
      </c>
      <c r="Q14" s="442">
        <f t="shared" si="5"/>
        <v>3895817.6107929996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0.432</v>
      </c>
      <c r="J15" s="422"/>
      <c r="K15" s="422"/>
      <c r="L15" s="422"/>
      <c r="M15" s="600">
        <f t="shared" si="2"/>
        <v>7.4109059087910517E-3</v>
      </c>
      <c r="N15" s="600"/>
      <c r="O15" s="423">
        <f t="shared" si="3"/>
        <v>6.1331372971318179E-4</v>
      </c>
      <c r="P15" s="422">
        <f t="shared" si="4"/>
        <v>4.4738718948766389E-3</v>
      </c>
      <c r="Q15" s="424">
        <f t="shared" si="5"/>
        <v>46427.363999999994</v>
      </c>
    </row>
    <row r="16" spans="1:17" ht="28.8" x14ac:dyDescent="0.3">
      <c r="A16" s="404">
        <v>5</v>
      </c>
      <c r="B16" s="408" t="s">
        <v>71</v>
      </c>
      <c r="C16" s="405">
        <f t="shared" si="1"/>
        <v>3.7922669528999995</v>
      </c>
      <c r="D16" s="405">
        <f t="shared" si="1"/>
        <v>3.7118963271891481</v>
      </c>
      <c r="E16" s="405">
        <f t="shared" si="1"/>
        <v>5.1394173684472975</v>
      </c>
      <c r="F16" s="405" t="e">
        <f t="shared" si="1"/>
        <v>#DIV/0!</v>
      </c>
      <c r="G16" s="405">
        <f t="shared" si="1"/>
        <v>5.122501990680389</v>
      </c>
      <c r="H16" s="405">
        <f t="shared" si="1"/>
        <v>5.0402061696999994</v>
      </c>
      <c r="I16" s="405">
        <f t="shared" si="1"/>
        <v>5.5331694209253239</v>
      </c>
      <c r="J16" s="405">
        <f t="shared" si="1"/>
        <v>5.1270789007822657</v>
      </c>
      <c r="K16" s="405">
        <f t="shared" si="1"/>
        <v>5.1643337072466213</v>
      </c>
      <c r="L16" s="405">
        <f t="shared" si="1"/>
        <v>5.1397979658397954</v>
      </c>
      <c r="M16" s="603">
        <f t="shared" si="2"/>
        <v>4.9171039259485978</v>
      </c>
      <c r="N16" s="603"/>
      <c r="O16" s="406">
        <f t="shared" si="3"/>
        <v>0.40693099943874766</v>
      </c>
      <c r="P16" s="405">
        <f t="shared" si="4"/>
        <v>2.9683945969943708</v>
      </c>
      <c r="Q16" s="409">
        <f t="shared" si="5"/>
        <v>30804354.63700084</v>
      </c>
    </row>
    <row r="17" spans="1:17" x14ac:dyDescent="0.3">
      <c r="A17" s="420" t="s">
        <v>115</v>
      </c>
      <c r="B17" s="421" t="s">
        <v>114</v>
      </c>
      <c r="C17" s="422">
        <f t="shared" si="1"/>
        <v>2.0670999999999999</v>
      </c>
      <c r="D17" s="422">
        <f t="shared" si="1"/>
        <v>2.0257781515254591</v>
      </c>
      <c r="E17" s="422">
        <f t="shared" si="1"/>
        <v>2.7361031257873378</v>
      </c>
      <c r="F17" s="422" t="e">
        <f t="shared" si="1"/>
        <v>#DIV/0!</v>
      </c>
      <c r="G17" s="422">
        <f t="shared" si="1"/>
        <v>2.7276762119987454</v>
      </c>
      <c r="H17" s="422">
        <f t="shared" ref="H17:H24" si="7">IF(H$7 &gt; 0,(H71*H$61+H119*H$109+H167*H$157)/(SUM(H$157,H$109,H$61)),0)</f>
        <v>2.6903000000000001</v>
      </c>
      <c r="I17" s="422">
        <f t="shared" si="1"/>
        <v>2.954571729982344</v>
      </c>
      <c r="J17" s="422">
        <f t="shared" si="1"/>
        <v>2.7292167550251212</v>
      </c>
      <c r="K17" s="422">
        <f t="shared" si="1"/>
        <v>2.7464394964002525</v>
      </c>
      <c r="L17" s="422">
        <f t="shared" si="1"/>
        <v>2.7362679324081989</v>
      </c>
      <c r="M17" s="600">
        <f t="shared" si="2"/>
        <v>2.6257278234313342</v>
      </c>
      <c r="N17" s="600"/>
      <c r="O17" s="423">
        <f t="shared" si="3"/>
        <v>0.21730068421055579</v>
      </c>
      <c r="P17" s="422">
        <f t="shared" si="4"/>
        <v>1.5851192900600979</v>
      </c>
      <c r="Q17" s="424">
        <f t="shared" si="5"/>
        <v>16449489.836157002</v>
      </c>
    </row>
    <row r="18" spans="1:17" x14ac:dyDescent="0.3">
      <c r="A18" s="438" t="s">
        <v>116</v>
      </c>
      <c r="B18" s="439" t="s">
        <v>117</v>
      </c>
      <c r="C18" s="440">
        <f t="shared" si="1"/>
        <v>0.90166695289999998</v>
      </c>
      <c r="D18" s="440">
        <f t="shared" si="1"/>
        <v>0.88364240391725357</v>
      </c>
      <c r="E18" s="440">
        <f t="shared" si="1"/>
        <v>1.1934854473653109</v>
      </c>
      <c r="F18" s="440" t="e">
        <f t="shared" si="1"/>
        <v>#DIV/0!</v>
      </c>
      <c r="G18" s="440">
        <f t="shared" si="1"/>
        <v>1.1898096359976407</v>
      </c>
      <c r="H18" s="440">
        <f t="shared" si="7"/>
        <v>1.1735061697</v>
      </c>
      <c r="I18" s="440">
        <f t="shared" si="1"/>
        <v>1.2887812340465687</v>
      </c>
      <c r="J18" s="440">
        <f t="shared" si="1"/>
        <v>1.190481619325203</v>
      </c>
      <c r="K18" s="440">
        <f t="shared" si="1"/>
        <v>1.1979941618902934</v>
      </c>
      <c r="L18" s="440">
        <f t="shared" si="1"/>
        <v>1.1935573358485239</v>
      </c>
      <c r="M18" s="599">
        <f t="shared" si="2"/>
        <v>1.1453398508529242</v>
      </c>
      <c r="N18" s="599"/>
      <c r="O18" s="441">
        <f t="shared" si="3"/>
        <v>9.4786341151960204E-2</v>
      </c>
      <c r="P18" s="440">
        <f t="shared" si="4"/>
        <v>0.69142744920492449</v>
      </c>
      <c r="Q18" s="442">
        <f t="shared" si="5"/>
        <v>7175251.0170418462</v>
      </c>
    </row>
    <row r="19" spans="1:17" x14ac:dyDescent="0.3">
      <c r="A19" s="420" t="s">
        <v>8</v>
      </c>
      <c r="B19" s="421" t="s">
        <v>35</v>
      </c>
      <c r="C19" s="422">
        <f t="shared" si="1"/>
        <v>0.55210000000000004</v>
      </c>
      <c r="D19" s="422">
        <f t="shared" si="1"/>
        <v>0.53680687884464895</v>
      </c>
      <c r="E19" s="422">
        <f t="shared" si="1"/>
        <v>0.84195927768195788</v>
      </c>
      <c r="F19" s="422" t="e">
        <f t="shared" si="1"/>
        <v>#DIV/0!</v>
      </c>
      <c r="G19" s="422">
        <f t="shared" si="1"/>
        <v>0.83835024749044473</v>
      </c>
      <c r="H19" s="422">
        <f t="shared" si="7"/>
        <v>0.8156000000000001</v>
      </c>
      <c r="I19" s="422">
        <f t="shared" si="1"/>
        <v>0.89373727381636403</v>
      </c>
      <c r="J19" s="422">
        <f t="shared" si="1"/>
        <v>0.84038689777870879</v>
      </c>
      <c r="K19" s="422">
        <f t="shared" si="1"/>
        <v>0.85025180975521553</v>
      </c>
      <c r="L19" s="422">
        <f t="shared" si="1"/>
        <v>0.84207602925563341</v>
      </c>
      <c r="M19" s="600">
        <f t="shared" si="2"/>
        <v>0.79407987439635364</v>
      </c>
      <c r="N19" s="600"/>
      <c r="O19" s="423">
        <f t="shared" si="3"/>
        <v>6.5716674243358544E-2</v>
      </c>
      <c r="P19" s="422">
        <f t="shared" si="4"/>
        <v>0.47937616211464745</v>
      </c>
      <c r="Q19" s="424">
        <f t="shared" si="5"/>
        <v>4974700.2360319998</v>
      </c>
    </row>
    <row r="20" spans="1:17" x14ac:dyDescent="0.3">
      <c r="A20" s="438" t="s">
        <v>9</v>
      </c>
      <c r="B20" s="439" t="s">
        <v>108</v>
      </c>
      <c r="C20" s="440">
        <f t="shared" si="1"/>
        <v>0.49309999999999998</v>
      </c>
      <c r="D20" s="440">
        <f t="shared" si="1"/>
        <v>0.47945864006445355</v>
      </c>
      <c r="E20" s="440">
        <f t="shared" si="1"/>
        <v>0.75205173583468388</v>
      </c>
      <c r="F20" s="440" t="e">
        <f t="shared" si="1"/>
        <v>#DIV/0!</v>
      </c>
      <c r="G20" s="440">
        <f t="shared" si="1"/>
        <v>0.74882789721737419</v>
      </c>
      <c r="H20" s="440">
        <f t="shared" si="7"/>
        <v>0.72850000000000004</v>
      </c>
      <c r="I20" s="440">
        <f t="shared" si="1"/>
        <v>0.80205113340141387</v>
      </c>
      <c r="J20" s="440">
        <f t="shared" si="1"/>
        <v>0.75064835664731533</v>
      </c>
      <c r="K20" s="440">
        <f t="shared" si="1"/>
        <v>0.75946252141828297</v>
      </c>
      <c r="L20" s="440">
        <f t="shared" si="1"/>
        <v>0.7521560661111103</v>
      </c>
      <c r="M20" s="599">
        <f t="shared" si="2"/>
        <v>0.70934548651753737</v>
      </c>
      <c r="N20" s="599"/>
      <c r="O20" s="441">
        <f t="shared" si="3"/>
        <v>5.8704203149470655E-2</v>
      </c>
      <c r="P20" s="440">
        <f t="shared" si="4"/>
        <v>0.42822306408233779</v>
      </c>
      <c r="Q20" s="442">
        <f t="shared" si="5"/>
        <v>4443861.7234689994</v>
      </c>
    </row>
    <row r="21" spans="1:17" x14ac:dyDescent="0.3">
      <c r="A21" s="420" t="s">
        <v>10</v>
      </c>
      <c r="B21" s="421" t="s">
        <v>109</v>
      </c>
      <c r="C21" s="422">
        <f t="shared" si="1"/>
        <v>5.2299999999999999E-2</v>
      </c>
      <c r="D21" s="422">
        <f t="shared" si="1"/>
        <v>5.0861873868749782E-2</v>
      </c>
      <c r="E21" s="422">
        <f t="shared" si="1"/>
        <v>7.9764313689117655E-2</v>
      </c>
      <c r="F21" s="422" t="e">
        <f t="shared" si="1"/>
        <v>#DIV/0!</v>
      </c>
      <c r="G21" s="422">
        <f t="shared" si="1"/>
        <v>7.9427699225018258E-2</v>
      </c>
      <c r="H21" s="422">
        <f t="shared" si="7"/>
        <v>7.7299999999999994E-2</v>
      </c>
      <c r="I21" s="422">
        <f t="shared" si="1"/>
        <v>8.1362010081812958E-2</v>
      </c>
      <c r="J21" s="422">
        <f t="shared" si="1"/>
        <v>7.9618838424348276E-2</v>
      </c>
      <c r="K21" s="422">
        <f t="shared" si="1"/>
        <v>8.0541073614110503E-2</v>
      </c>
      <c r="L21" s="422">
        <f t="shared" si="1"/>
        <v>7.9775242706603494E-2</v>
      </c>
      <c r="M21" s="600">
        <f t="shared" si="2"/>
        <v>7.5174221907271258E-2</v>
      </c>
      <c r="N21" s="600"/>
      <c r="O21" s="423">
        <f t="shared" si="3"/>
        <v>6.2212883261064267E-3</v>
      </c>
      <c r="P21" s="422">
        <f t="shared" si="4"/>
        <v>4.5381744519412577E-2</v>
      </c>
      <c r="Q21" s="424">
        <f t="shared" si="5"/>
        <v>470946.60313599999</v>
      </c>
    </row>
    <row r="22" spans="1:17" x14ac:dyDescent="0.3">
      <c r="A22" s="438" t="s">
        <v>11</v>
      </c>
      <c r="B22" s="439" t="s">
        <v>110</v>
      </c>
      <c r="C22" s="440">
        <f t="shared" si="1"/>
        <v>6.7000000000000011E-3</v>
      </c>
      <c r="D22" s="440">
        <f t="shared" si="1"/>
        <v>6.4863649114455342E-3</v>
      </c>
      <c r="E22" s="440">
        <f t="shared" si="1"/>
        <v>1.0143228158156263E-2</v>
      </c>
      <c r="F22" s="440" t="e">
        <f t="shared" si="1"/>
        <v>#DIV/0!</v>
      </c>
      <c r="G22" s="440">
        <f t="shared" si="1"/>
        <v>1.0094651048052412E-2</v>
      </c>
      <c r="H22" s="440">
        <f t="shared" si="7"/>
        <v>9.7999999999999997E-3</v>
      </c>
      <c r="I22" s="440">
        <f t="shared" si="1"/>
        <v>1.0324130333137156E-2</v>
      </c>
      <c r="J22" s="440">
        <f t="shared" si="1"/>
        <v>1.0119702707045191E-2</v>
      </c>
      <c r="K22" s="440">
        <f t="shared" si="1"/>
        <v>1.0248214722822101E-2</v>
      </c>
      <c r="L22" s="440">
        <f t="shared" si="1"/>
        <v>1.0144720437919702E-2</v>
      </c>
      <c r="M22" s="599">
        <f t="shared" si="2"/>
        <v>9.5601659715449892E-3</v>
      </c>
      <c r="N22" s="599"/>
      <c r="O22" s="441">
        <f t="shared" si="3"/>
        <v>7.9118276778146273E-4</v>
      </c>
      <c r="P22" s="440">
        <f t="shared" si="4"/>
        <v>5.771353512897104E-3</v>
      </c>
      <c r="Q22" s="442">
        <f t="shared" si="5"/>
        <v>59891.909427000006</v>
      </c>
    </row>
    <row r="23" spans="1:17" x14ac:dyDescent="0.3">
      <c r="A23" s="425" t="s">
        <v>14</v>
      </c>
      <c r="B23" s="421" t="s">
        <v>118</v>
      </c>
      <c r="C23" s="422">
        <f t="shared" si="1"/>
        <v>0.20189999999999997</v>
      </c>
      <c r="D23" s="422">
        <f t="shared" si="1"/>
        <v>0.19756584499594562</v>
      </c>
      <c r="E23" s="422">
        <f t="shared" si="1"/>
        <v>0.2758431834433725</v>
      </c>
      <c r="F23" s="422" t="e">
        <f t="shared" si="1"/>
        <v>#DIV/0!</v>
      </c>
      <c r="G23" s="422">
        <f t="shared" si="1"/>
        <v>0.27492003154392813</v>
      </c>
      <c r="H23" s="422">
        <f t="shared" si="7"/>
        <v>0.27029999999999998</v>
      </c>
      <c r="I23" s="422">
        <f t="shared" si="1"/>
        <v>0.29670679208063588</v>
      </c>
      <c r="J23" s="422">
        <f t="shared" si="1"/>
        <v>0.27519610725285826</v>
      </c>
      <c r="K23" s="422">
        <f t="shared" si="1"/>
        <v>0.27727680363570611</v>
      </c>
      <c r="L23" s="422">
        <f t="shared" si="1"/>
        <v>0.27586483606085088</v>
      </c>
      <c r="M23" s="600">
        <f t="shared" si="2"/>
        <v>0.26364646236642603</v>
      </c>
      <c r="N23" s="600"/>
      <c r="O23" s="423">
        <f t="shared" si="3"/>
        <v>2.1818924319067047E-2</v>
      </c>
      <c r="P23" s="422">
        <f t="shared" si="4"/>
        <v>0.15916009630693331</v>
      </c>
      <c r="Q23" s="424">
        <f t="shared" si="5"/>
        <v>1651675.3047799997</v>
      </c>
    </row>
    <row r="24" spans="1:17" x14ac:dyDescent="0.3">
      <c r="A24" s="443"/>
      <c r="B24" s="439" t="s">
        <v>117</v>
      </c>
      <c r="C24" s="440">
        <f t="shared" si="1"/>
        <v>6.9500000000000006E-2</v>
      </c>
      <c r="D24" s="440">
        <f t="shared" si="1"/>
        <v>6.8103047905841083E-2</v>
      </c>
      <c r="E24" s="440">
        <f t="shared" si="1"/>
        <v>9.2026334169317617E-2</v>
      </c>
      <c r="F24" s="440" t="e">
        <f t="shared" si="1"/>
        <v>#DIV/0!</v>
      </c>
      <c r="G24" s="440">
        <f t="shared" si="1"/>
        <v>9.1745863649630693E-2</v>
      </c>
      <c r="H24" s="440">
        <f t="shared" si="7"/>
        <v>9.0499999999999997E-2</v>
      </c>
      <c r="I24" s="440">
        <f t="shared" si="1"/>
        <v>9.9372390999411475E-2</v>
      </c>
      <c r="J24" s="440">
        <f t="shared" si="1"/>
        <v>9.1797521400374726E-2</v>
      </c>
      <c r="K24" s="440">
        <f t="shared" si="1"/>
        <v>9.2371435565153606E-2</v>
      </c>
      <c r="L24" s="440">
        <f t="shared" si="1"/>
        <v>9.2031832266588801E-2</v>
      </c>
      <c r="M24" s="599">
        <f t="shared" si="2"/>
        <v>8.8309914901560455E-2</v>
      </c>
      <c r="N24" s="599"/>
      <c r="O24" s="441">
        <f t="shared" si="3"/>
        <v>7.3083755138061354E-3</v>
      </c>
      <c r="P24" s="440">
        <f t="shared" si="4"/>
        <v>5.3311599307768021E-2</v>
      </c>
      <c r="Q24" s="442">
        <f t="shared" si="5"/>
        <v>553238.24299000006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0.52180000000000004</v>
      </c>
      <c r="D25" s="405">
        <f t="shared" si="8"/>
        <v>0.53368959743330924</v>
      </c>
      <c r="E25" s="405">
        <f t="shared" si="8"/>
        <v>0.61989944956643861</v>
      </c>
      <c r="F25" s="405" t="e">
        <f t="shared" si="8"/>
        <v>#DIV/0!</v>
      </c>
      <c r="G25" s="405">
        <f t="shared" si="8"/>
        <v>0.62129280288845734</v>
      </c>
      <c r="H25" s="405">
        <f t="shared" si="8"/>
        <v>0.62549999999999994</v>
      </c>
      <c r="I25" s="405">
        <f t="shared" si="8"/>
        <v>1.2889620651665685</v>
      </c>
      <c r="J25" s="405">
        <f t="shared" si="8"/>
        <v>0.62144091384903921</v>
      </c>
      <c r="K25" s="405">
        <f t="shared" si="8"/>
        <v>0.61932137437005963</v>
      </c>
      <c r="L25" s="405">
        <f t="shared" si="8"/>
        <v>0.61988570723800329</v>
      </c>
      <c r="M25" s="603">
        <f t="shared" si="2"/>
        <v>0.6183633799874565</v>
      </c>
      <c r="N25" s="603"/>
      <c r="O25" s="406">
        <f t="shared" si="3"/>
        <v>5.1174681687467805E-2</v>
      </c>
      <c r="P25" s="405">
        <f t="shared" si="4"/>
        <v>0.37329829586219959</v>
      </c>
      <c r="Q25" s="407">
        <f t="shared" si="5"/>
        <v>3873882.9072019993</v>
      </c>
    </row>
    <row r="26" spans="1:17" x14ac:dyDescent="0.3">
      <c r="A26" s="420" t="s">
        <v>15</v>
      </c>
      <c r="B26" s="421" t="s">
        <v>43</v>
      </c>
      <c r="C26" s="422">
        <f t="shared" si="8"/>
        <v>0.24429999999999999</v>
      </c>
      <c r="D26" s="422">
        <f t="shared" si="8"/>
        <v>0.23914935010562516</v>
      </c>
      <c r="E26" s="422">
        <f t="shared" si="8"/>
        <v>0.33115685988075794</v>
      </c>
      <c r="F26" s="422" t="e">
        <f t="shared" si="8"/>
        <v>#DIV/0!</v>
      </c>
      <c r="G26" s="422">
        <f t="shared" si="8"/>
        <v>0.33007598807780553</v>
      </c>
      <c r="H26" s="422">
        <f t="shared" ref="H26:H29" si="9">IF(H$7 &gt; 0,(H80*H$61+H128*H$109+H176*H$157)/(SUM(H$157,H$109,H$61)),0)</f>
        <v>0.32479999999999998</v>
      </c>
      <c r="I26" s="422">
        <f t="shared" si="8"/>
        <v>0.35653092241377304</v>
      </c>
      <c r="J26" s="422">
        <f t="shared" si="8"/>
        <v>0.330371997211382</v>
      </c>
      <c r="K26" s="422">
        <f t="shared" si="8"/>
        <v>0.33275895086392709</v>
      </c>
      <c r="L26" s="422">
        <f t="shared" si="8"/>
        <v>0.33118129863053047</v>
      </c>
      <c r="M26" s="600">
        <f>(N80*$N$61+N128*$N$109+N176*$N$157)/$M$7</f>
        <v>0.3168315942474646</v>
      </c>
      <c r="N26" s="600"/>
      <c r="O26" s="423">
        <f t="shared" si="3"/>
        <v>2.6220433662284225E-2</v>
      </c>
      <c r="P26" s="422">
        <f t="shared" si="4"/>
        <v>0.19126730015978885</v>
      </c>
      <c r="Q26" s="424">
        <f t="shared" si="5"/>
        <v>1984866.0789740002</v>
      </c>
    </row>
    <row r="27" spans="1:17" x14ac:dyDescent="0.3">
      <c r="A27" s="438" t="s">
        <v>16</v>
      </c>
      <c r="B27" s="439" t="s">
        <v>80</v>
      </c>
      <c r="C27" s="440">
        <f t="shared" si="8"/>
        <v>0.27750000000000002</v>
      </c>
      <c r="D27" s="440">
        <f t="shared" si="8"/>
        <v>0.29454024732768413</v>
      </c>
      <c r="E27" s="440">
        <f t="shared" si="8"/>
        <v>0.28874258968568062</v>
      </c>
      <c r="F27" s="440" t="e">
        <f t="shared" si="8"/>
        <v>#DIV/0!</v>
      </c>
      <c r="G27" s="440">
        <f t="shared" si="8"/>
        <v>0.29121681481065181</v>
      </c>
      <c r="H27" s="440">
        <f t="shared" si="9"/>
        <v>0.30070000000000002</v>
      </c>
      <c r="I27" s="440">
        <f t="shared" si="8"/>
        <v>0.29893114275279553</v>
      </c>
      <c r="J27" s="440">
        <f t="shared" si="8"/>
        <v>0.29106891663765722</v>
      </c>
      <c r="K27" s="440">
        <f t="shared" si="8"/>
        <v>0.28656242350613242</v>
      </c>
      <c r="L27" s="440">
        <f t="shared" si="8"/>
        <v>0.28870440860747276</v>
      </c>
      <c r="M27" s="599">
        <f>(N81*$N$61+N129*$N$109+N177*$N$157)/$M$7</f>
        <v>0.29066417256124399</v>
      </c>
      <c r="N27" s="599"/>
      <c r="O27" s="441">
        <f t="shared" si="3"/>
        <v>2.4054863192375021E-2</v>
      </c>
      <c r="P27" s="440">
        <f t="shared" si="4"/>
        <v>0.17547035254175258</v>
      </c>
      <c r="Q27" s="442">
        <f t="shared" si="5"/>
        <v>1820934.1081029999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0.63349999999999995</v>
      </c>
      <c r="J28" s="422"/>
      <c r="K28" s="422"/>
      <c r="L28" s="422"/>
      <c r="M28" s="600">
        <f>(N82*$N$61+N130*$N$109+N178*$N$157)/$M$7</f>
        <v>1.0867613178747989E-2</v>
      </c>
      <c r="N28" s="600"/>
      <c r="O28" s="423">
        <f t="shared" si="3"/>
        <v>8.9938483280856628E-4</v>
      </c>
      <c r="P28" s="422">
        <f t="shared" si="4"/>
        <v>6.5606431606582191E-3</v>
      </c>
      <c r="Q28" s="424">
        <f t="shared" si="5"/>
        <v>68082.720124999993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0.63349999999999995</v>
      </c>
      <c r="J29" s="440"/>
      <c r="K29" s="440"/>
      <c r="L29" s="440"/>
      <c r="M29" s="599">
        <f>(N83*$N$61+N131*$N$109+N179*$N$157)/$M$7</f>
        <v>1.0867613178747989E-2</v>
      </c>
      <c r="N29" s="599"/>
      <c r="O29" s="441">
        <f t="shared" si="3"/>
        <v>8.9938483280856628E-4</v>
      </c>
      <c r="P29" s="440">
        <f t="shared" si="4"/>
        <v>6.5606431606582191E-3</v>
      </c>
      <c r="Q29" s="442">
        <f t="shared" si="5"/>
        <v>68082.720124999993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0.23330000000000001</v>
      </c>
      <c r="D30" s="405">
        <f t="shared" si="10"/>
        <v>0.26536424532577946</v>
      </c>
      <c r="E30" s="405">
        <f t="shared" si="10"/>
        <v>0.39335228933899519</v>
      </c>
      <c r="F30" s="405" t="e">
        <f t="shared" si="10"/>
        <v>#DIV/0!</v>
      </c>
      <c r="G30" s="405">
        <f t="shared" si="10"/>
        <v>0.6263899381689001</v>
      </c>
      <c r="H30" s="405">
        <f t="shared" si="10"/>
        <v>1.0619000000000001</v>
      </c>
      <c r="I30" s="405">
        <f t="shared" si="10"/>
        <v>1.345644176066511</v>
      </c>
      <c r="J30" s="405">
        <f t="shared" si="10"/>
        <v>0.98043878767899295</v>
      </c>
      <c r="K30" s="405">
        <f t="shared" si="10"/>
        <v>0.88937024999989744</v>
      </c>
      <c r="L30" s="405">
        <f t="shared" si="10"/>
        <v>1.8597988907385266</v>
      </c>
      <c r="M30" s="603">
        <f t="shared" ref="M30" si="11">(N84*$N$61+N132*$N$109+N180*$N$157)/$M$7</f>
        <v>0.69022167360152731</v>
      </c>
      <c r="N30" s="603"/>
      <c r="O30" s="406">
        <f t="shared" si="3"/>
        <v>5.712154953462148E-2</v>
      </c>
      <c r="P30" s="405">
        <f t="shared" si="4"/>
        <v>0.41667825563640604</v>
      </c>
      <c r="Q30" s="407">
        <f t="shared" si="5"/>
        <v>4324056.0972409993</v>
      </c>
    </row>
    <row r="31" spans="1:17" x14ac:dyDescent="0.3">
      <c r="A31" s="420" t="s">
        <v>17</v>
      </c>
      <c r="B31" s="421" t="s">
        <v>46</v>
      </c>
      <c r="C31" s="422">
        <f t="shared" si="10"/>
        <v>0.22040000000000001</v>
      </c>
      <c r="D31" s="422">
        <f t="shared" si="10"/>
        <v>0.25106054168757913</v>
      </c>
      <c r="E31" s="422">
        <f t="shared" si="10"/>
        <v>0.37092042837591838</v>
      </c>
      <c r="F31" s="422" t="e">
        <f t="shared" si="10"/>
        <v>#DIV/0!</v>
      </c>
      <c r="G31" s="422">
        <f t="shared" si="10"/>
        <v>0.58803086778972768</v>
      </c>
      <c r="H31" s="422">
        <f t="shared" ref="H31:H32" si="12">IF(H$7 &gt; 0,(H85*H$61+H133*H$109+H181*H$157)/(SUM(H$157,H$109,H$61)),0)</f>
        <v>1.0152000000000001</v>
      </c>
      <c r="I31" s="422">
        <f t="shared" si="10"/>
        <v>1.2655235244008256</v>
      </c>
      <c r="J31" s="422">
        <f t="shared" si="10"/>
        <v>0.92960394925401268</v>
      </c>
      <c r="K31" s="422">
        <f t="shared" si="10"/>
        <v>0.84065414578824005</v>
      </c>
      <c r="L31" s="422">
        <f t="shared" si="10"/>
        <v>1.7619642198162011</v>
      </c>
      <c r="M31" s="600">
        <f>(N85*$N$61+N133*$N$109+N181*$N$157)/$M$7</f>
        <v>0.65234623668618141</v>
      </c>
      <c r="N31" s="600"/>
      <c r="O31" s="423">
        <f t="shared" si="3"/>
        <v>5.3987044014653734E-2</v>
      </c>
      <c r="P31" s="422">
        <f t="shared" si="4"/>
        <v>0.39381332457302115</v>
      </c>
      <c r="Q31" s="424">
        <f t="shared" si="5"/>
        <v>4086776.5098370002</v>
      </c>
    </row>
    <row r="32" spans="1:17" x14ac:dyDescent="0.3">
      <c r="A32" s="438" t="s">
        <v>18</v>
      </c>
      <c r="B32" s="439" t="s">
        <v>48</v>
      </c>
      <c r="C32" s="440">
        <f t="shared" si="10"/>
        <v>1.29E-2</v>
      </c>
      <c r="D32" s="440">
        <f t="shared" si="10"/>
        <v>1.4303703638200372E-2</v>
      </c>
      <c r="E32" s="440">
        <f t="shared" si="10"/>
        <v>2.2431860963076849E-2</v>
      </c>
      <c r="F32" s="440" t="e">
        <f t="shared" si="10"/>
        <v>#DIV/0!</v>
      </c>
      <c r="G32" s="440">
        <f t="shared" si="10"/>
        <v>3.8359070379172355E-2</v>
      </c>
      <c r="H32" s="440">
        <f t="shared" si="12"/>
        <v>4.6699999999999998E-2</v>
      </c>
      <c r="I32" s="440">
        <f t="shared" si="10"/>
        <v>8.0120651665685771E-2</v>
      </c>
      <c r="J32" s="440">
        <f t="shared" si="10"/>
        <v>5.0834838424980468E-2</v>
      </c>
      <c r="K32" s="440">
        <f t="shared" si="10"/>
        <v>4.8716104211657528E-2</v>
      </c>
      <c r="L32" s="440">
        <f t="shared" si="10"/>
        <v>9.7834670922325701E-2</v>
      </c>
      <c r="M32" s="599">
        <f>(N86*$N$61+N134*$N$109+N182*$N$157)/$M$7</f>
        <v>3.787543691534602E-2</v>
      </c>
      <c r="N32" s="599"/>
      <c r="O32" s="441">
        <f t="shared" si="3"/>
        <v>3.1345055199677539E-3</v>
      </c>
      <c r="P32" s="440">
        <f t="shared" si="4"/>
        <v>2.2864931063384965E-2</v>
      </c>
      <c r="Q32" s="442">
        <f t="shared" si="5"/>
        <v>237279.58740400005</v>
      </c>
    </row>
    <row r="33" spans="1:17" x14ac:dyDescent="0.3">
      <c r="A33" s="404">
        <v>8</v>
      </c>
      <c r="B33" s="398" t="s">
        <v>49</v>
      </c>
      <c r="C33" s="405">
        <f t="shared" si="10"/>
        <v>0.53580000000000005</v>
      </c>
      <c r="D33" s="405">
        <f t="shared" si="10"/>
        <v>0.43239624545854649</v>
      </c>
      <c r="E33" s="405">
        <f t="shared" si="10"/>
        <v>0.65976215291926643</v>
      </c>
      <c r="F33" s="405" t="e">
        <f t="shared" si="10"/>
        <v>#DIV/0!</v>
      </c>
      <c r="G33" s="405">
        <f t="shared" si="10"/>
        <v>1.0243858248790629</v>
      </c>
      <c r="H33" s="405">
        <f t="shared" si="10"/>
        <v>1.1391</v>
      </c>
      <c r="I33" s="405">
        <f t="shared" si="10"/>
        <v>1.8600577051430274</v>
      </c>
      <c r="J33" s="405">
        <f t="shared" si="10"/>
        <v>1.6652072427612263</v>
      </c>
      <c r="K33" s="405">
        <f t="shared" si="10"/>
        <v>1.4625505507558465</v>
      </c>
      <c r="L33" s="405">
        <f t="shared" si="10"/>
        <v>3.3937055521123982</v>
      </c>
      <c r="M33" s="603">
        <f>SUM(M34:N37)</f>
        <v>1.1675515773241001</v>
      </c>
      <c r="N33" s="603"/>
      <c r="O33" s="406">
        <f t="shared" si="3"/>
        <v>9.6624545141198018E-2</v>
      </c>
      <c r="P33" s="405">
        <f t="shared" si="4"/>
        <v>0.70483639272938636</v>
      </c>
      <c r="Q33" s="407">
        <f t="shared" si="5"/>
        <v>7314401.6043840004</v>
      </c>
    </row>
    <row r="34" spans="1:17" x14ac:dyDescent="0.3">
      <c r="A34" s="420" t="s">
        <v>19</v>
      </c>
      <c r="B34" s="421" t="s">
        <v>46</v>
      </c>
      <c r="C34" s="422">
        <f t="shared" si="10"/>
        <v>0.27100000000000002</v>
      </c>
      <c r="D34" s="422">
        <f t="shared" si="10"/>
        <v>0.21385381947777182</v>
      </c>
      <c r="E34" s="422">
        <f t="shared" si="10"/>
        <v>0.32546607911130898</v>
      </c>
      <c r="F34" s="422" t="e">
        <f t="shared" si="10"/>
        <v>#DIV/0!</v>
      </c>
      <c r="G34" s="422">
        <f t="shared" si="10"/>
        <v>0.49335162824850926</v>
      </c>
      <c r="H34" s="422">
        <f t="shared" ref="H34:H37" si="13">IF(H$7 &gt; 0,(H88*H$61+H136*H$109+H184*H$157)/(SUM(H$157,H$109,H$61)),0)</f>
        <v>0.57640000000000002</v>
      </c>
      <c r="I34" s="422">
        <f t="shared" si="10"/>
        <v>0.94107885257151369</v>
      </c>
      <c r="J34" s="422">
        <f t="shared" si="10"/>
        <v>0.84232431954934839</v>
      </c>
      <c r="K34" s="422">
        <f t="shared" si="10"/>
        <v>0.71780760619142647</v>
      </c>
      <c r="L34" s="422">
        <f t="shared" si="10"/>
        <v>1.716604604998524</v>
      </c>
      <c r="M34" s="600">
        <f t="shared" ref="M34:M47" si="14">(N88*$N$61+N136*$N$109+N184*$N$157)/$M$7</f>
        <v>0.58215143550821236</v>
      </c>
      <c r="N34" s="600"/>
      <c r="O34" s="423">
        <f t="shared" si="3"/>
        <v>4.8177843918634909E-2</v>
      </c>
      <c r="P34" s="422">
        <f t="shared" si="4"/>
        <v>0.35143759453115919</v>
      </c>
      <c r="Q34" s="424">
        <f t="shared" si="5"/>
        <v>3647024.6596169998</v>
      </c>
    </row>
    <row r="35" spans="1:17" x14ac:dyDescent="0.3">
      <c r="A35" s="438" t="s">
        <v>19</v>
      </c>
      <c r="B35" s="439" t="s">
        <v>47</v>
      </c>
      <c r="C35" s="440">
        <f t="shared" si="10"/>
        <v>0.1389</v>
      </c>
      <c r="D35" s="440">
        <f t="shared" si="10"/>
        <v>0.10954475386273656</v>
      </c>
      <c r="E35" s="440">
        <f t="shared" si="10"/>
        <v>0.16673944597716547</v>
      </c>
      <c r="F35" s="440" t="e">
        <f t="shared" si="10"/>
        <v>#DIV/0!</v>
      </c>
      <c r="G35" s="440">
        <f t="shared" si="10"/>
        <v>0.2527202291182683</v>
      </c>
      <c r="H35" s="440">
        <f t="shared" si="13"/>
        <v>0.29499999999999998</v>
      </c>
      <c r="I35" s="440">
        <f t="shared" si="10"/>
        <v>0.48187217066038901</v>
      </c>
      <c r="J35" s="440">
        <f t="shared" si="10"/>
        <v>0.43152916274707831</v>
      </c>
      <c r="K35" s="440">
        <f t="shared" si="10"/>
        <v>0.36787702393804472</v>
      </c>
      <c r="L35" s="440">
        <f t="shared" si="10"/>
        <v>0.87957558479739706</v>
      </c>
      <c r="M35" s="599">
        <f t="shared" si="14"/>
        <v>0.29824498254253462</v>
      </c>
      <c r="N35" s="599"/>
      <c r="O35" s="441">
        <f t="shared" si="3"/>
        <v>2.4682237888679959E-2</v>
      </c>
      <c r="P35" s="440">
        <f t="shared" si="4"/>
        <v>0.18004679341593297</v>
      </c>
      <c r="Q35" s="442">
        <f t="shared" si="5"/>
        <v>1868425.8761469999</v>
      </c>
    </row>
    <row r="36" spans="1:17" x14ac:dyDescent="0.3">
      <c r="A36" s="420" t="s">
        <v>20</v>
      </c>
      <c r="B36" s="421" t="s">
        <v>50</v>
      </c>
      <c r="C36" s="422">
        <f t="shared" si="10"/>
        <v>8.3199999999999996E-2</v>
      </c>
      <c r="D36" s="422">
        <f t="shared" si="10"/>
        <v>7.2085972327462527E-2</v>
      </c>
      <c r="E36" s="422">
        <f t="shared" si="10"/>
        <v>0.11079602431713918</v>
      </c>
      <c r="F36" s="422" t="e">
        <f t="shared" si="10"/>
        <v>#DIV/0!</v>
      </c>
      <c r="G36" s="422">
        <f t="shared" si="10"/>
        <v>0.18401033226983174</v>
      </c>
      <c r="H36" s="422">
        <f t="shared" si="13"/>
        <v>0.17710000000000001</v>
      </c>
      <c r="I36" s="422">
        <f t="shared" si="10"/>
        <v>0.28909641116303736</v>
      </c>
      <c r="J36" s="422">
        <f t="shared" si="10"/>
        <v>0.25876732898482835</v>
      </c>
      <c r="K36" s="422">
        <f t="shared" si="10"/>
        <v>0.24915882847373899</v>
      </c>
      <c r="L36" s="422">
        <f t="shared" si="10"/>
        <v>0.52730571362369816</v>
      </c>
      <c r="M36" s="600">
        <f t="shared" si="14"/>
        <v>0.18987117083615274</v>
      </c>
      <c r="N36" s="600"/>
      <c r="O36" s="423">
        <f t="shared" si="3"/>
        <v>1.5713409046577174E-2</v>
      </c>
      <c r="P36" s="422">
        <f t="shared" si="4"/>
        <v>0.11462286868917458</v>
      </c>
      <c r="Q36" s="424">
        <f t="shared" si="5"/>
        <v>1189492.6301869999</v>
      </c>
    </row>
    <row r="37" spans="1:17" x14ac:dyDescent="0.3">
      <c r="A37" s="438" t="s">
        <v>20</v>
      </c>
      <c r="B37" s="439" t="s">
        <v>47</v>
      </c>
      <c r="C37" s="440">
        <f t="shared" si="10"/>
        <v>4.2700000000000002E-2</v>
      </c>
      <c r="D37" s="440">
        <f t="shared" si="10"/>
        <v>3.6911699790575611E-2</v>
      </c>
      <c r="E37" s="440">
        <f t="shared" si="10"/>
        <v>5.6760603513652787E-2</v>
      </c>
      <c r="F37" s="440" t="e">
        <f t="shared" si="10"/>
        <v>#DIV/0!</v>
      </c>
      <c r="G37" s="440">
        <f t="shared" si="10"/>
        <v>9.430363524245354E-2</v>
      </c>
      <c r="H37" s="440">
        <f t="shared" si="13"/>
        <v>9.06E-2</v>
      </c>
      <c r="I37" s="440">
        <f t="shared" si="10"/>
        <v>0.14801027074808729</v>
      </c>
      <c r="J37" s="440">
        <f t="shared" si="10"/>
        <v>0.13258643147997132</v>
      </c>
      <c r="K37" s="440">
        <f t="shared" si="10"/>
        <v>0.12770709215263634</v>
      </c>
      <c r="L37" s="440">
        <f t="shared" si="10"/>
        <v>0.27021964869277909</v>
      </c>
      <c r="M37" s="599">
        <f t="shared" si="14"/>
        <v>9.7283988437200264E-2</v>
      </c>
      <c r="N37" s="599"/>
      <c r="O37" s="441">
        <f t="shared" si="3"/>
        <v>8.0510542873059691E-3</v>
      </c>
      <c r="P37" s="440">
        <f t="shared" si="4"/>
        <v>5.8729136093119638E-2</v>
      </c>
      <c r="Q37" s="442">
        <f t="shared" si="5"/>
        <v>609458.438433</v>
      </c>
    </row>
    <row r="38" spans="1:17" x14ac:dyDescent="0.3">
      <c r="A38" s="404">
        <v>9</v>
      </c>
      <c r="B38" s="398" t="s">
        <v>51</v>
      </c>
      <c r="C38" s="405">
        <f t="shared" si="10"/>
        <v>0.51415498618929723</v>
      </c>
      <c r="D38" s="405">
        <f t="shared" si="10"/>
        <v>0.60499563145620738</v>
      </c>
      <c r="E38" s="405">
        <f t="shared" si="10"/>
        <v>0.8023303188888723</v>
      </c>
      <c r="F38" s="405" t="e">
        <f t="shared" si="10"/>
        <v>#DIV/0!</v>
      </c>
      <c r="G38" s="405">
        <f t="shared" si="10"/>
        <v>0.95332459067189312</v>
      </c>
      <c r="H38" s="405">
        <f t="shared" si="10"/>
        <v>0.95805641689203969</v>
      </c>
      <c r="I38" s="405">
        <f t="shared" si="10"/>
        <v>1.2080050201063723</v>
      </c>
      <c r="J38" s="405">
        <f t="shared" si="10"/>
        <v>1.1525427255267711</v>
      </c>
      <c r="K38" s="405">
        <f t="shared" si="10"/>
        <v>1.1881937568555903</v>
      </c>
      <c r="L38" s="405">
        <f t="shared" si="10"/>
        <v>1.5270149556030246</v>
      </c>
      <c r="M38" s="603">
        <f t="shared" si="14"/>
        <v>0.94433806823617661</v>
      </c>
      <c r="N38" s="603"/>
      <c r="O38" s="406">
        <f t="shared" si="3"/>
        <v>7.8151781964069231E-2</v>
      </c>
      <c r="P38" s="405">
        <f t="shared" si="4"/>
        <v>0.57008516836413747</v>
      </c>
      <c r="Q38" s="407">
        <f t="shared" si="5"/>
        <v>5916028.0500997454</v>
      </c>
    </row>
    <row r="39" spans="1:17" x14ac:dyDescent="0.3">
      <c r="A39" s="444"/>
      <c r="B39" s="445" t="s">
        <v>157</v>
      </c>
      <c r="C39" s="500">
        <f t="shared" si="10"/>
        <v>-0.63029999999999997</v>
      </c>
      <c r="D39" s="500">
        <f t="shared" si="10"/>
        <v>-2.6442399127479248E-2</v>
      </c>
      <c r="E39" s="500">
        <f t="shared" si="10"/>
        <v>0</v>
      </c>
      <c r="F39" s="500" t="e">
        <f t="shared" si="10"/>
        <v>#DIV/0!</v>
      </c>
      <c r="G39" s="500">
        <f t="shared" si="10"/>
        <v>0</v>
      </c>
      <c r="H39" s="500">
        <f t="shared" ref="H39:H46" si="15">IF(H$7 &gt; 0,(H93*H$61+H141*H$109+H189*H$157)/(SUM(H$157,H$109,H$61)),0)</f>
        <v>-0.78610000000000002</v>
      </c>
      <c r="I39" s="500">
        <f t="shared" si="10"/>
        <v>0</v>
      </c>
      <c r="J39" s="500">
        <f t="shared" si="10"/>
        <v>-0.24346266421945142</v>
      </c>
      <c r="K39" s="500">
        <f t="shared" si="10"/>
        <v>0</v>
      </c>
      <c r="L39" s="500">
        <f t="shared" si="10"/>
        <v>0</v>
      </c>
      <c r="M39" s="596">
        <f t="shared" si="14"/>
        <v>-5.2757681879048647E-2</v>
      </c>
      <c r="N39" s="596"/>
      <c r="O39" s="429">
        <f t="shared" si="3"/>
        <v>-4.3661343218347913E-3</v>
      </c>
      <c r="P39" s="430">
        <f t="shared" si="4"/>
        <v>-3.1849157593207424E-2</v>
      </c>
      <c r="Q39" s="431">
        <f t="shared" si="5"/>
        <v>-330512.913069</v>
      </c>
    </row>
    <row r="40" spans="1:17" x14ac:dyDescent="0.3">
      <c r="A40" s="432"/>
      <c r="B40" s="433" t="s">
        <v>52</v>
      </c>
      <c r="C40" s="434">
        <f t="shared" ref="C40:K40" si="16">SUM(C33,C30,C25,C16,C9)</f>
        <v>6.6743469528999988</v>
      </c>
      <c r="D40" s="434">
        <f t="shared" si="16"/>
        <v>7.1383485384067278</v>
      </c>
      <c r="E40" s="434">
        <f t="shared" si="16"/>
        <v>9.4316349142905942</v>
      </c>
      <c r="F40" s="434" t="e">
        <f t="shared" si="16"/>
        <v>#DIV/0!</v>
      </c>
      <c r="G40" s="434">
        <f t="shared" si="16"/>
        <v>11.206618125169195</v>
      </c>
      <c r="H40" s="434">
        <f t="shared" si="15"/>
        <v>11.2622421697</v>
      </c>
      <c r="I40" s="434">
        <f t="shared" si="16"/>
        <v>14.200463395241126</v>
      </c>
      <c r="J40" s="434">
        <f t="shared" si="16"/>
        <v>13.791950056973139</v>
      </c>
      <c r="K40" s="434">
        <f t="shared" si="16"/>
        <v>13.967576019838132</v>
      </c>
      <c r="L40" s="434">
        <f>SUM(L33,L30,L25,L16,L9)</f>
        <v>17.950521413493021</v>
      </c>
      <c r="M40" s="597">
        <f t="shared" si="14"/>
        <v>11.100978843233371</v>
      </c>
      <c r="N40" s="597"/>
      <c r="O40" s="435">
        <f t="shared" si="3"/>
        <v>0.91869777077243164</v>
      </c>
      <c r="P40" s="436">
        <f t="shared" si="4"/>
        <v>6.701523115203571</v>
      </c>
      <c r="Q40" s="437">
        <f t="shared" si="5"/>
        <v>69544694.245776832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0.1259156301697657</v>
      </c>
      <c r="D41" s="427">
        <f t="shared" si="17"/>
        <v>0.14816234059960459</v>
      </c>
      <c r="E41" s="427">
        <f t="shared" si="17"/>
        <v>0.19648925016941596</v>
      </c>
      <c r="F41" s="427" t="e">
        <f t="shared" si="17"/>
        <v>#DIV/0!</v>
      </c>
      <c r="G41" s="427">
        <f t="shared" si="17"/>
        <v>0.2334674754016498</v>
      </c>
      <c r="H41" s="427">
        <f t="shared" si="15"/>
        <v>0.2346262911213601</v>
      </c>
      <c r="I41" s="427">
        <f t="shared" si="17"/>
        <v>0.29583825391305846</v>
      </c>
      <c r="J41" s="427">
        <f t="shared" si="17"/>
        <v>0.2822556378532376</v>
      </c>
      <c r="K41" s="427">
        <f t="shared" si="17"/>
        <v>0.29098651122128782</v>
      </c>
      <c r="L41" s="427">
        <f t="shared" si="17"/>
        <v>0.37396321260730014</v>
      </c>
      <c r="M41" s="598">
        <f t="shared" si="14"/>
        <v>0.23126669224108085</v>
      </c>
      <c r="N41" s="598"/>
      <c r="O41" s="428">
        <f t="shared" si="3"/>
        <v>1.9139230658502069E-2</v>
      </c>
      <c r="P41" s="427">
        <f t="shared" si="4"/>
        <v>0.13961283105903599</v>
      </c>
      <c r="Q41" s="424">
        <f t="shared" si="5"/>
        <v>1448824.615222269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0.1259156301697657</v>
      </c>
      <c r="D42" s="440">
        <f t="shared" si="18"/>
        <v>0.14816234059960459</v>
      </c>
      <c r="E42" s="440">
        <f t="shared" si="18"/>
        <v>0.19648925016941596</v>
      </c>
      <c r="F42" s="440" t="e">
        <f t="shared" si="18"/>
        <v>#DIV/0!</v>
      </c>
      <c r="G42" s="440">
        <f t="shared" si="18"/>
        <v>0.2334674754016498</v>
      </c>
      <c r="H42" s="440">
        <f t="shared" si="15"/>
        <v>0.2346262911213601</v>
      </c>
      <c r="I42" s="440">
        <f t="shared" si="18"/>
        <v>0.29583825391305846</v>
      </c>
      <c r="J42" s="440">
        <f t="shared" si="18"/>
        <v>0.2822556378532376</v>
      </c>
      <c r="K42" s="440">
        <f t="shared" si="18"/>
        <v>0.29098651122128782</v>
      </c>
      <c r="L42" s="440">
        <f t="shared" si="18"/>
        <v>0.37396321260730014</v>
      </c>
      <c r="M42" s="599">
        <f t="shared" si="14"/>
        <v>0.23126669224108085</v>
      </c>
      <c r="N42" s="599"/>
      <c r="O42" s="441">
        <f t="shared" si="3"/>
        <v>1.9139230658502069E-2</v>
      </c>
      <c r="P42" s="440">
        <f t="shared" si="4"/>
        <v>0.13961283105903599</v>
      </c>
      <c r="Q42" s="442">
        <f t="shared" si="5"/>
        <v>1448824.615222269</v>
      </c>
    </row>
    <row r="43" spans="1:17" x14ac:dyDescent="0.3">
      <c r="A43" s="426" t="s">
        <v>24</v>
      </c>
      <c r="B43" s="416" t="s">
        <v>56</v>
      </c>
      <c r="C43" s="427">
        <f>SUM(C44,C45)</f>
        <v>0.38823935601953152</v>
      </c>
      <c r="D43" s="427">
        <f t="shared" ref="D43:L43" si="19">SUM(D44,D45)</f>
        <v>0.45683329085660257</v>
      </c>
      <c r="E43" s="427">
        <f t="shared" si="19"/>
        <v>0.60584106871945631</v>
      </c>
      <c r="F43" s="427" t="e">
        <f t="shared" si="19"/>
        <v>#DIV/0!</v>
      </c>
      <c r="G43" s="427">
        <f t="shared" si="19"/>
        <v>0.71985711527024321</v>
      </c>
      <c r="H43" s="427">
        <f t="shared" si="15"/>
        <v>0.72343012577067956</v>
      </c>
      <c r="I43" s="427">
        <f t="shared" si="19"/>
        <v>0.91216676619331394</v>
      </c>
      <c r="J43" s="427">
        <f t="shared" si="19"/>
        <v>0.87028708767353324</v>
      </c>
      <c r="K43" s="427">
        <f t="shared" si="19"/>
        <v>0.89720724563430254</v>
      </c>
      <c r="L43" s="427">
        <f t="shared" si="19"/>
        <v>1.1530517429957243</v>
      </c>
      <c r="M43" s="598">
        <f t="shared" si="14"/>
        <v>0.71307137599509574</v>
      </c>
      <c r="N43" s="598"/>
      <c r="O43" s="428">
        <f t="shared" si="3"/>
        <v>5.9012551305567158E-2</v>
      </c>
      <c r="P43" s="427">
        <f t="shared" si="4"/>
        <v>0.43047233730510148</v>
      </c>
      <c r="Q43" s="424">
        <f t="shared" si="5"/>
        <v>4467203.4348774757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0.1259156301697657</v>
      </c>
      <c r="D44" s="440">
        <f t="shared" si="20"/>
        <v>0.14816234059960459</v>
      </c>
      <c r="E44" s="440">
        <f t="shared" si="20"/>
        <v>0.19648925016941596</v>
      </c>
      <c r="F44" s="440" t="e">
        <f t="shared" si="20"/>
        <v>#DIV/0!</v>
      </c>
      <c r="G44" s="440">
        <f t="shared" si="20"/>
        <v>0.2334674754016498</v>
      </c>
      <c r="H44" s="440">
        <f t="shared" si="15"/>
        <v>0.2346262911213601</v>
      </c>
      <c r="I44" s="440">
        <f t="shared" si="20"/>
        <v>0.29583825391305846</v>
      </c>
      <c r="J44" s="440">
        <f t="shared" si="20"/>
        <v>0.2822556378532376</v>
      </c>
      <c r="K44" s="440">
        <f t="shared" si="20"/>
        <v>0.29098651122128782</v>
      </c>
      <c r="L44" s="440">
        <f t="shared" si="20"/>
        <v>0.37396321260730014</v>
      </c>
      <c r="M44" s="599">
        <f t="shared" si="14"/>
        <v>0.23126669224108085</v>
      </c>
      <c r="N44" s="599"/>
      <c r="O44" s="441">
        <f t="shared" si="3"/>
        <v>1.9139230658502069E-2</v>
      </c>
      <c r="P44" s="440">
        <f t="shared" si="4"/>
        <v>0.13961283105903599</v>
      </c>
      <c r="Q44" s="442">
        <f t="shared" si="5"/>
        <v>1448824.615222269</v>
      </c>
    </row>
    <row r="45" spans="1:17" x14ac:dyDescent="0.3">
      <c r="A45" s="420" t="s">
        <v>26</v>
      </c>
      <c r="B45" s="421" t="s">
        <v>130</v>
      </c>
      <c r="C45" s="422">
        <f t="shared" si="20"/>
        <v>0.26232372584976582</v>
      </c>
      <c r="D45" s="422">
        <f t="shared" si="20"/>
        <v>0.30867095025699798</v>
      </c>
      <c r="E45" s="422">
        <f t="shared" si="20"/>
        <v>0.40935181855004038</v>
      </c>
      <c r="F45" s="422" t="e">
        <f t="shared" si="20"/>
        <v>#DIV/0!</v>
      </c>
      <c r="G45" s="422">
        <f t="shared" si="20"/>
        <v>0.4863896398685934</v>
      </c>
      <c r="H45" s="422">
        <f t="shared" si="15"/>
        <v>0.48880383464931942</v>
      </c>
      <c r="I45" s="422">
        <f t="shared" si="20"/>
        <v>0.61632851228025543</v>
      </c>
      <c r="J45" s="422">
        <f t="shared" si="20"/>
        <v>0.58803144982029565</v>
      </c>
      <c r="K45" s="422">
        <f t="shared" si="20"/>
        <v>0.60622073441301472</v>
      </c>
      <c r="L45" s="422">
        <f t="shared" si="20"/>
        <v>0.77908853038842418</v>
      </c>
      <c r="M45" s="600">
        <f t="shared" si="14"/>
        <v>0.48180468375401492</v>
      </c>
      <c r="N45" s="600"/>
      <c r="O45" s="423">
        <f t="shared" si="3"/>
        <v>3.9873320647065093E-2</v>
      </c>
      <c r="P45" s="422">
        <f t="shared" si="4"/>
        <v>0.29085950624606549</v>
      </c>
      <c r="Q45" s="424">
        <f t="shared" si="5"/>
        <v>3018378.819655207</v>
      </c>
    </row>
    <row r="46" spans="1:17" ht="28.8" x14ac:dyDescent="0.3">
      <c r="A46" s="438">
        <v>10</v>
      </c>
      <c r="B46" s="447" t="s">
        <v>134</v>
      </c>
      <c r="C46" s="446">
        <f t="shared" si="20"/>
        <v>3.9300000000000002E-2</v>
      </c>
      <c r="D46" s="446">
        <f t="shared" si="20"/>
        <v>3.7527342656545337E-2</v>
      </c>
      <c r="E46" s="446">
        <f t="shared" si="20"/>
        <v>3.8286301205222681E-2</v>
      </c>
      <c r="F46" s="446" t="e">
        <f t="shared" si="20"/>
        <v>#DIV/0!</v>
      </c>
      <c r="G46" s="446">
        <f t="shared" si="20"/>
        <v>3.8006733714060464E-2</v>
      </c>
      <c r="H46" s="446">
        <f t="shared" si="15"/>
        <v>3.6499999999999998E-2</v>
      </c>
      <c r="I46" s="446">
        <f t="shared" si="20"/>
        <v>3.7058586499117196E-2</v>
      </c>
      <c r="J46" s="446">
        <f t="shared" si="20"/>
        <v>3.8112312314382786E-2</v>
      </c>
      <c r="K46" s="446">
        <f t="shared" si="20"/>
        <v>3.8782147228221008E-2</v>
      </c>
      <c r="L46" s="446">
        <f t="shared" si="20"/>
        <v>3.8293595241786049E-2</v>
      </c>
      <c r="M46" s="601">
        <f t="shared" si="14"/>
        <v>3.8068067139666484E-2</v>
      </c>
      <c r="N46" s="601"/>
      <c r="O46" s="448">
        <f t="shared" si="3"/>
        <v>3.1504472634991789E-3</v>
      </c>
      <c r="P46" s="446">
        <f t="shared" si="4"/>
        <v>2.2981219538410508E-2</v>
      </c>
      <c r="Q46" s="449">
        <f t="shared" si="5"/>
        <v>238486.36477399996</v>
      </c>
    </row>
    <row r="47" spans="1:17" ht="18" x14ac:dyDescent="0.3">
      <c r="A47" s="450"/>
      <c r="B47" s="450" t="s">
        <v>60</v>
      </c>
      <c r="C47" s="410">
        <f t="shared" si="20"/>
        <v>6.5975019390892973</v>
      </c>
      <c r="D47" s="410">
        <f t="shared" si="20"/>
        <v>7.7544291133920025</v>
      </c>
      <c r="E47" s="410">
        <f t="shared" si="20"/>
        <v>10.27225153438469</v>
      </c>
      <c r="F47" s="410" t="e">
        <f t="shared" si="20"/>
        <v>#DIV/0!</v>
      </c>
      <c r="G47" s="410">
        <f t="shared" si="20"/>
        <v>12.197949449555148</v>
      </c>
      <c r="H47" s="410">
        <f t="shared" si="20"/>
        <v>12.256798586592041</v>
      </c>
      <c r="I47" s="410">
        <f t="shared" si="20"/>
        <v>15.445527001846616</v>
      </c>
      <c r="J47" s="410">
        <f t="shared" si="20"/>
        <v>14.739142430594843</v>
      </c>
      <c r="K47" s="410">
        <f t="shared" si="20"/>
        <v>15.19455192392194</v>
      </c>
      <c r="L47" s="410">
        <f t="shared" si="20"/>
        <v>19.515829964337836</v>
      </c>
      <c r="M47" s="602">
        <f t="shared" si="14"/>
        <v>12.083384978609214</v>
      </c>
      <c r="N47" s="602"/>
      <c r="O47" s="411">
        <f t="shared" si="3"/>
        <v>1</v>
      </c>
      <c r="P47" s="410">
        <f t="shared" si="4"/>
        <v>7.2945895031061188</v>
      </c>
      <c r="Q47" s="412">
        <f t="shared" si="5"/>
        <v>75699208.660650581</v>
      </c>
    </row>
    <row r="48" spans="1:17" x14ac:dyDescent="0.3">
      <c r="L48" t="s">
        <v>85</v>
      </c>
      <c r="N48">
        <v>12.083500000000001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10377446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1.6564859439265187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1.6565000000000001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7.2945895031061188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7.2946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91</v>
      </c>
      <c r="F59" s="1">
        <v>0</v>
      </c>
      <c r="G59" s="1">
        <v>58</v>
      </c>
      <c r="H59" s="1">
        <v>12</v>
      </c>
      <c r="I59" s="1">
        <v>13</v>
      </c>
      <c r="J59" s="1">
        <v>46</v>
      </c>
      <c r="K59" s="1">
        <v>0</v>
      </c>
      <c r="L59" s="1">
        <v>23</v>
      </c>
      <c r="N59" s="1">
        <f>SUM(C59:L59)</f>
        <v>297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529472.09</v>
      </c>
      <c r="E61" s="505">
        <v>569875.97</v>
      </c>
      <c r="F61" s="504">
        <v>0</v>
      </c>
      <c r="G61" s="505">
        <v>357116.26</v>
      </c>
      <c r="H61" s="505">
        <v>69316.460000000006</v>
      </c>
      <c r="I61" s="503">
        <v>74119.8</v>
      </c>
      <c r="J61" s="505">
        <v>283135.38</v>
      </c>
      <c r="K61" s="504">
        <v>0</v>
      </c>
      <c r="L61" s="505">
        <v>155346.82999999999</v>
      </c>
      <c r="M61" s="342"/>
      <c r="N61" s="344">
        <f>SUM(C61:L61)</f>
        <v>2038382.79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2.196008</v>
      </c>
      <c r="E63" s="354">
        <f t="shared" si="21"/>
        <v>2.633</v>
      </c>
      <c r="F63" s="354">
        <f t="shared" si="21"/>
        <v>0</v>
      </c>
      <c r="G63" s="354">
        <f t="shared" si="21"/>
        <v>3.7709359999999998</v>
      </c>
      <c r="H63" s="354">
        <f t="shared" si="21"/>
        <v>4.1816360000000001</v>
      </c>
      <c r="I63" s="354">
        <f t="shared" si="21"/>
        <v>4.1629460000000007</v>
      </c>
      <c r="J63" s="354">
        <f t="shared" si="21"/>
        <v>5.3420399999999999</v>
      </c>
      <c r="K63" s="354"/>
      <c r="L63" s="354">
        <f t="shared" si="21"/>
        <v>6.7180439999999999</v>
      </c>
      <c r="M63" s="351"/>
      <c r="N63" s="352">
        <f>(C63*$C$61+D63*$D$61+E63*$E$61+F63*$F$61+G63*$G$61+H63*$H$61+I63*$I$61+J63*$J$61+K63*$K$61+L63*$L$61)/$N$61</f>
        <v>3.5147624207920041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1.6076999999999999</v>
      </c>
      <c r="E64" s="34">
        <v>1.8525</v>
      </c>
      <c r="F64" s="34">
        <v>0</v>
      </c>
      <c r="G64" s="34">
        <v>2.7833999999999999</v>
      </c>
      <c r="H64" s="34">
        <v>2.7833999999999999</v>
      </c>
      <c r="I64" s="34">
        <v>1.9891000000000001</v>
      </c>
      <c r="J64" s="34">
        <v>3.8759999999999999</v>
      </c>
      <c r="K64" s="34">
        <v>0</v>
      </c>
      <c r="L64" s="34">
        <v>4.5586000000000002</v>
      </c>
      <c r="M64" s="34"/>
      <c r="N64" s="89">
        <f t="shared" ref="N64:N101" si="22">(C64*$C$61+D64*$D$61+E64*$E$61+F64*$F$61+G64*$G$61+H64*$H$61+I64*$I$61+J64*$J$61+K64*$K$61+L64*$L$61)/$N$61</f>
        <v>2.4759279058983812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6.4308000000000004E-2</v>
      </c>
      <c r="E65" s="39">
        <f t="shared" si="23"/>
        <v>7.4099999999999999E-2</v>
      </c>
      <c r="F65" s="39">
        <f t="shared" si="23"/>
        <v>0</v>
      </c>
      <c r="G65" s="39">
        <f t="shared" si="23"/>
        <v>0.11133599999999999</v>
      </c>
      <c r="H65" s="39">
        <f t="shared" si="23"/>
        <v>0.11133599999999999</v>
      </c>
      <c r="I65" s="39">
        <f>0.06*I64</f>
        <v>0.11934600000000001</v>
      </c>
      <c r="J65" s="39">
        <f t="shared" si="23"/>
        <v>0.15504000000000001</v>
      </c>
      <c r="K65" s="39"/>
      <c r="L65" s="39">
        <f t="shared" si="23"/>
        <v>0.18234400000000001</v>
      </c>
      <c r="M65" s="34"/>
      <c r="N65" s="89">
        <f t="shared" si="22"/>
        <v>0.10048367175929698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8.0399999999999999E-2</v>
      </c>
      <c r="E66" s="34">
        <v>4.58E-2</v>
      </c>
      <c r="F66" s="34">
        <v>0</v>
      </c>
      <c r="G66" s="34">
        <v>6.8999999999999999E-3</v>
      </c>
      <c r="H66" s="34">
        <v>0</v>
      </c>
      <c r="I66" s="34">
        <v>9.9500000000000005E-2</v>
      </c>
      <c r="J66" s="34">
        <v>6.9199999999999998E-2</v>
      </c>
      <c r="K66" s="34">
        <v>0</v>
      </c>
      <c r="L66" s="34">
        <v>0.22789999999999999</v>
      </c>
      <c r="M66" s="34"/>
      <c r="N66" s="89">
        <f t="shared" si="22"/>
        <v>6.5495749504929826E-2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0.2097</v>
      </c>
      <c r="E67" s="34">
        <v>0.27279999999999999</v>
      </c>
      <c r="F67" s="34">
        <v>0</v>
      </c>
      <c r="G67" s="34">
        <v>0.318</v>
      </c>
      <c r="H67" s="34">
        <v>0.318</v>
      </c>
      <c r="I67" s="34">
        <v>0.318</v>
      </c>
      <c r="J67" s="34">
        <v>0.37769999999999998</v>
      </c>
      <c r="K67" s="34">
        <v>0</v>
      </c>
      <c r="L67" s="34">
        <v>0.44579999999999997</v>
      </c>
      <c r="M67" s="34"/>
      <c r="N67" s="89">
        <f t="shared" si="22"/>
        <v>0.29526446948122037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0.2339</v>
      </c>
      <c r="E68" s="34">
        <v>0.38779999999999998</v>
      </c>
      <c r="F68" s="34">
        <v>0</v>
      </c>
      <c r="G68" s="34">
        <v>0.55130000000000001</v>
      </c>
      <c r="H68" s="34">
        <v>0.96889999999999998</v>
      </c>
      <c r="I68" s="34">
        <v>1.2050000000000001</v>
      </c>
      <c r="J68" s="34">
        <v>0.86409999999999998</v>
      </c>
      <c r="K68" s="34">
        <v>0</v>
      </c>
      <c r="L68" s="34">
        <v>1.3033999999999999</v>
      </c>
      <c r="M68" s="34"/>
      <c r="N68" s="89">
        <f t="shared" si="22"/>
        <v>0.56188221365870139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0.432</v>
      </c>
      <c r="J69" s="458">
        <v>0</v>
      </c>
      <c r="K69" s="458">
        <v>0</v>
      </c>
      <c r="L69" s="458">
        <v>0</v>
      </c>
      <c r="M69" s="34"/>
      <c r="N69" s="89">
        <f t="shared" si="22"/>
        <v>1.5708410489474352E-2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3.7065955540999997</v>
      </c>
      <c r="E70" s="354">
        <f t="shared" si="24"/>
        <v>5.0402061696999994</v>
      </c>
      <c r="F70" s="354">
        <f t="shared" si="24"/>
        <v>0</v>
      </c>
      <c r="G70" s="354">
        <f t="shared" si="24"/>
        <v>5.0402061696999994</v>
      </c>
      <c r="H70" s="354">
        <f t="shared" si="24"/>
        <v>5.0402061696999994</v>
      </c>
      <c r="I70" s="354">
        <f t="shared" si="24"/>
        <v>5.5043081365999997</v>
      </c>
      <c r="J70" s="354">
        <f t="shared" si="24"/>
        <v>5.0402061696999994</v>
      </c>
      <c r="K70" s="354"/>
      <c r="L70" s="354">
        <f>SUM(L71:L73,L77:L78)</f>
        <v>5.0402061696999994</v>
      </c>
      <c r="M70" s="351"/>
      <c r="N70" s="352">
        <f t="shared" si="22"/>
        <v>4.7106751031029921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2.0259</v>
      </c>
      <c r="E71" s="34">
        <v>2.6903000000000001</v>
      </c>
      <c r="F71" s="34">
        <v>0</v>
      </c>
      <c r="G71" s="34">
        <v>2.6903000000000001</v>
      </c>
      <c r="H71" s="34">
        <v>2.6903000000000001</v>
      </c>
      <c r="I71" s="34">
        <v>2.9434</v>
      </c>
      <c r="J71" s="34">
        <v>2.6903000000000001</v>
      </c>
      <c r="K71" s="34">
        <v>0</v>
      </c>
      <c r="L71" s="34">
        <v>2.6903000000000001</v>
      </c>
      <c r="M71" s="39"/>
      <c r="N71" s="89">
        <f t="shared" si="22"/>
        <v>2.526924633582194</v>
      </c>
    </row>
    <row r="72" spans="1:14" x14ac:dyDescent="0.3">
      <c r="A72" s="2" t="s">
        <v>116</v>
      </c>
      <c r="B72" t="s">
        <v>117</v>
      </c>
      <c r="C72" s="39">
        <f>C71*0.436199</f>
        <v>0</v>
      </c>
      <c r="D72" s="39">
        <f>D71*0.436199</f>
        <v>0.8836955541</v>
      </c>
      <c r="E72" s="39">
        <f t="shared" ref="E72:L72" si="25">E71*0.436199</f>
        <v>1.1735061697</v>
      </c>
      <c r="F72" s="39">
        <f t="shared" si="25"/>
        <v>0</v>
      </c>
      <c r="G72" s="39">
        <f t="shared" si="25"/>
        <v>1.1735061697</v>
      </c>
      <c r="H72" s="39">
        <f t="shared" si="25"/>
        <v>1.1735061697</v>
      </c>
      <c r="I72" s="39">
        <f t="shared" si="25"/>
        <v>1.2839081366</v>
      </c>
      <c r="J72" s="39">
        <f t="shared" si="25"/>
        <v>1.1735061697</v>
      </c>
      <c r="K72" s="39">
        <f t="shared" si="25"/>
        <v>0</v>
      </c>
      <c r="L72" s="39">
        <f t="shared" si="25"/>
        <v>1.1735061697</v>
      </c>
      <c r="M72" s="39"/>
      <c r="N72" s="89">
        <f t="shared" si="22"/>
        <v>1.1022419982439193</v>
      </c>
    </row>
    <row r="73" spans="1:14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0.53169999999999995</v>
      </c>
      <c r="E73" s="43">
        <f t="shared" si="26"/>
        <v>0.8156000000000001</v>
      </c>
      <c r="F73" s="43">
        <f t="shared" ref="F73:H73" si="28">SUM(F74:F76)</f>
        <v>0</v>
      </c>
      <c r="G73" s="43">
        <f t="shared" si="28"/>
        <v>0.8156000000000001</v>
      </c>
      <c r="H73" s="43">
        <f t="shared" si="28"/>
        <v>0.8156000000000001</v>
      </c>
      <c r="I73" s="43">
        <f t="shared" si="26"/>
        <v>0.88300000000000001</v>
      </c>
      <c r="J73" s="43">
        <f t="shared" si="26"/>
        <v>0.8156000000000001</v>
      </c>
      <c r="K73" s="43"/>
      <c r="L73" s="43">
        <f t="shared" ref="L73" si="29">SUM(L74:L76)</f>
        <v>0.8156000000000001</v>
      </c>
      <c r="M73" s="43"/>
      <c r="N73" s="75">
        <f t="shared" si="22"/>
        <v>0.74430747705292399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0.47489999999999999</v>
      </c>
      <c r="E74" s="34">
        <v>0.72850000000000004</v>
      </c>
      <c r="F74" s="34">
        <v>0</v>
      </c>
      <c r="G74" s="34">
        <v>0.72850000000000004</v>
      </c>
      <c r="H74" s="34">
        <v>0.72850000000000004</v>
      </c>
      <c r="I74" s="34">
        <v>0.79239999999999999</v>
      </c>
      <c r="J74" s="34">
        <v>0.72850000000000004</v>
      </c>
      <c r="K74" s="34">
        <v>0</v>
      </c>
      <c r="L74" s="34">
        <v>0.72850000000000004</v>
      </c>
      <c r="M74" s="39"/>
      <c r="N74" s="89">
        <f t="shared" si="22"/>
        <v>0.66495066695053873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5.04E-2</v>
      </c>
      <c r="E75" s="34">
        <v>7.7299999999999994E-2</v>
      </c>
      <c r="F75" s="34">
        <v>0</v>
      </c>
      <c r="G75" s="34">
        <v>7.7299999999999994E-2</v>
      </c>
      <c r="H75" s="34">
        <v>7.7299999999999994E-2</v>
      </c>
      <c r="I75" s="34">
        <v>8.0399999999999999E-2</v>
      </c>
      <c r="J75" s="34">
        <v>7.7299999999999994E-2</v>
      </c>
      <c r="K75" s="34">
        <v>0</v>
      </c>
      <c r="L75" s="34">
        <v>7.7299999999999994E-2</v>
      </c>
      <c r="M75" s="39"/>
      <c r="N75" s="89">
        <f t="shared" si="22"/>
        <v>7.0425418881210233E-2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6.4000000000000003E-3</v>
      </c>
      <c r="E76" s="34">
        <v>9.7999999999999997E-3</v>
      </c>
      <c r="F76" s="34">
        <v>0</v>
      </c>
      <c r="G76" s="34">
        <v>9.7999999999999997E-3</v>
      </c>
      <c r="H76" s="34">
        <v>9.7999999999999997E-3</v>
      </c>
      <c r="I76" s="34">
        <v>1.0200000000000001E-2</v>
      </c>
      <c r="J76" s="34">
        <v>9.7999999999999997E-3</v>
      </c>
      <c r="K76" s="34">
        <v>0</v>
      </c>
      <c r="L76" s="34">
        <v>9.7999999999999997E-3</v>
      </c>
      <c r="M76" s="39"/>
      <c r="N76" s="89">
        <f t="shared" si="22"/>
        <v>8.9313912211748999E-3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0.19719999999999999</v>
      </c>
      <c r="E77" s="34">
        <v>0.27029999999999998</v>
      </c>
      <c r="F77" s="34">
        <v>0</v>
      </c>
      <c r="G77" s="34">
        <v>0.27029999999999998</v>
      </c>
      <c r="H77" s="34">
        <v>0.27029999999999998</v>
      </c>
      <c r="I77" s="34">
        <v>0.29499999999999998</v>
      </c>
      <c r="J77" s="34">
        <v>0.27029999999999998</v>
      </c>
      <c r="K77" s="34">
        <v>0</v>
      </c>
      <c r="L77" s="34">
        <v>0.27029999999999998</v>
      </c>
      <c r="M77" s="39"/>
      <c r="N77" s="89">
        <f t="shared" si="22"/>
        <v>0.2522103404424838</v>
      </c>
    </row>
    <row r="78" spans="1:14" x14ac:dyDescent="0.3">
      <c r="A78" s="595"/>
      <c r="B78" t="s">
        <v>117</v>
      </c>
      <c r="C78" s="34">
        <v>0</v>
      </c>
      <c r="D78" s="34">
        <v>6.8099999999999994E-2</v>
      </c>
      <c r="E78" s="34">
        <v>9.0499999999999997E-2</v>
      </c>
      <c r="F78" s="34">
        <v>0</v>
      </c>
      <c r="G78" s="34">
        <v>9.0499999999999997E-2</v>
      </c>
      <c r="H78" s="34">
        <v>9.0499999999999997E-2</v>
      </c>
      <c r="I78" s="34">
        <v>9.9000000000000005E-2</v>
      </c>
      <c r="J78" s="34">
        <v>9.0499999999999997E-2</v>
      </c>
      <c r="K78" s="34">
        <v>0</v>
      </c>
      <c r="L78" s="34">
        <v>9.0499999999999997E-2</v>
      </c>
      <c r="M78" s="39"/>
      <c r="N78" s="89">
        <f t="shared" si="22"/>
        <v>8.499065378147154E-2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0.53950000000000009</v>
      </c>
      <c r="E79" s="354">
        <f t="shared" ref="E79:J79" si="30">SUM(E80:E82)</f>
        <v>0.62549999999999994</v>
      </c>
      <c r="F79" s="354">
        <f t="shared" si="30"/>
        <v>0</v>
      </c>
      <c r="G79" s="354">
        <f t="shared" si="30"/>
        <v>0.62549999999999994</v>
      </c>
      <c r="H79" s="354">
        <f t="shared" si="30"/>
        <v>0.62549999999999994</v>
      </c>
      <c r="I79" s="354">
        <f t="shared" si="30"/>
        <v>1.2888999999999999</v>
      </c>
      <c r="J79" s="354">
        <f t="shared" si="30"/>
        <v>0.62549999999999994</v>
      </c>
      <c r="K79" s="354"/>
      <c r="L79" s="354">
        <f t="shared" ref="L79" si="31">SUM(L80:L82)</f>
        <v>0.62549999999999994</v>
      </c>
      <c r="M79" s="354"/>
      <c r="N79" s="352">
        <f t="shared" si="22"/>
        <v>0.62728400033489284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0.23880000000000001</v>
      </c>
      <c r="E80" s="34">
        <v>0.32479999999999998</v>
      </c>
      <c r="F80" s="34">
        <v>0</v>
      </c>
      <c r="G80" s="34">
        <v>0.32479999999999998</v>
      </c>
      <c r="H80" s="34">
        <v>0.32479999999999998</v>
      </c>
      <c r="I80" s="34">
        <v>0.35470000000000002</v>
      </c>
      <c r="J80" s="34">
        <v>0.32479999999999998</v>
      </c>
      <c r="K80" s="34">
        <v>0</v>
      </c>
      <c r="L80" s="34">
        <v>0.32479999999999998</v>
      </c>
      <c r="M80" s="39"/>
      <c r="N80" s="89">
        <f t="shared" si="22"/>
        <v>0.30354863448979569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0.30070000000000002</v>
      </c>
      <c r="E81" s="34">
        <v>0.30070000000000002</v>
      </c>
      <c r="F81" s="34">
        <v>0</v>
      </c>
      <c r="G81" s="34">
        <v>0.30070000000000002</v>
      </c>
      <c r="H81" s="34">
        <v>0.30070000000000002</v>
      </c>
      <c r="I81" s="34">
        <v>0.30070000000000002</v>
      </c>
      <c r="J81" s="34">
        <v>0.30070000000000002</v>
      </c>
      <c r="K81" s="34">
        <v>0</v>
      </c>
      <c r="L81" s="34">
        <v>0.30070000000000002</v>
      </c>
      <c r="M81" s="39"/>
      <c r="N81" s="89">
        <f t="shared" si="22"/>
        <v>0.30069999999999997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0.63349999999999995</v>
      </c>
      <c r="J82" s="39"/>
      <c r="K82" s="39"/>
      <c r="L82" s="39"/>
      <c r="M82" s="39"/>
      <c r="N82" s="89">
        <f t="shared" si="22"/>
        <v>2.3035365845097227E-2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0.63349999999999995</v>
      </c>
      <c r="J83" s="34">
        <v>0</v>
      </c>
      <c r="K83" s="34">
        <v>0</v>
      </c>
      <c r="L83" s="34">
        <v>0</v>
      </c>
      <c r="M83" s="39"/>
      <c r="N83" s="89">
        <f t="shared" si="22"/>
        <v>2.3035365845097227E-2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0.25750000000000001</v>
      </c>
      <c r="E84" s="354">
        <f t="shared" ref="E84:L84" si="32">SUM(E85:E86)</f>
        <v>0.42719999999999997</v>
      </c>
      <c r="F84" s="354">
        <f t="shared" si="32"/>
        <v>0</v>
      </c>
      <c r="G84" s="354">
        <f t="shared" si="32"/>
        <v>0.61</v>
      </c>
      <c r="H84" s="354">
        <f t="shared" si="32"/>
        <v>1.0619000000000001</v>
      </c>
      <c r="I84" s="354">
        <f t="shared" si="32"/>
        <v>1.335</v>
      </c>
      <c r="J84" s="354">
        <f t="shared" si="32"/>
        <v>0.94750000000000001</v>
      </c>
      <c r="K84" s="354"/>
      <c r="L84" s="354">
        <f t="shared" si="32"/>
        <v>1.5082</v>
      </c>
      <c r="M84" s="354"/>
      <c r="N84" s="352">
        <f t="shared" si="22"/>
        <v>0.62439348773593195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0.24510000000000001</v>
      </c>
      <c r="E85" s="34">
        <v>0.40629999999999999</v>
      </c>
      <c r="F85" s="34">
        <v>0</v>
      </c>
      <c r="G85" s="34">
        <v>0.5776</v>
      </c>
      <c r="H85" s="34">
        <v>1.0152000000000001</v>
      </c>
      <c r="I85" s="34">
        <v>1.2555000000000001</v>
      </c>
      <c r="J85" s="34">
        <v>0.90559999999999996</v>
      </c>
      <c r="K85" s="34">
        <v>0</v>
      </c>
      <c r="L85" s="34">
        <v>1.4416</v>
      </c>
      <c r="M85" s="39"/>
      <c r="N85" s="89">
        <f t="shared" si="22"/>
        <v>0.5942786815787432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1.24E-2</v>
      </c>
      <c r="E86" s="34">
        <v>2.0899999999999998E-2</v>
      </c>
      <c r="F86" s="34">
        <v>0</v>
      </c>
      <c r="G86" s="34">
        <v>3.2399999999999998E-2</v>
      </c>
      <c r="H86" s="34">
        <v>4.6699999999999998E-2</v>
      </c>
      <c r="I86" s="34">
        <v>7.9500000000000001E-2</v>
      </c>
      <c r="J86" s="34">
        <v>4.19E-2</v>
      </c>
      <c r="K86" s="34">
        <v>0</v>
      </c>
      <c r="L86" s="34">
        <v>6.6600000000000006E-2</v>
      </c>
      <c r="M86" s="39"/>
      <c r="N86" s="89">
        <f t="shared" si="22"/>
        <v>3.0114806157188954E-2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0.41619999999999996</v>
      </c>
      <c r="E87" s="354">
        <f t="shared" ref="E87:L87" si="33">SUM(E88:E91)</f>
        <v>0.72319999999999995</v>
      </c>
      <c r="F87" s="354">
        <f t="shared" si="33"/>
        <v>0</v>
      </c>
      <c r="G87" s="354">
        <f t="shared" si="33"/>
        <v>0.99820000000000009</v>
      </c>
      <c r="H87" s="354">
        <f t="shared" si="33"/>
        <v>1.1391</v>
      </c>
      <c r="I87" s="354">
        <f t="shared" si="33"/>
        <v>1.8451</v>
      </c>
      <c r="J87" s="354">
        <f t="shared" si="33"/>
        <v>1.621</v>
      </c>
      <c r="K87" s="354"/>
      <c r="L87" s="354">
        <f t="shared" si="33"/>
        <v>2.7239</v>
      </c>
      <c r="M87" s="354"/>
      <c r="N87" s="352">
        <f t="shared" si="22"/>
        <v>1.0237540024938103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0.20610000000000001</v>
      </c>
      <c r="E88" s="34">
        <v>0.35659999999999997</v>
      </c>
      <c r="F88" s="34">
        <v>0</v>
      </c>
      <c r="G88" s="34">
        <v>0.4798</v>
      </c>
      <c r="H88" s="34">
        <v>0.57640000000000002</v>
      </c>
      <c r="I88" s="34">
        <v>0.93359999999999999</v>
      </c>
      <c r="J88" s="34">
        <v>0.82020000000000004</v>
      </c>
      <c r="K88" s="34">
        <v>0</v>
      </c>
      <c r="L88" s="34">
        <v>1.3783000000000001</v>
      </c>
      <c r="M88" s="39"/>
      <c r="N88" s="89">
        <f t="shared" si="22"/>
        <v>0.50980649100162378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0.1055</v>
      </c>
      <c r="E89" s="34">
        <v>0.1825</v>
      </c>
      <c r="F89" s="34">
        <v>0</v>
      </c>
      <c r="G89" s="34">
        <v>0.24560000000000001</v>
      </c>
      <c r="H89" s="34">
        <v>0.29499999999999998</v>
      </c>
      <c r="I89" s="34">
        <v>0.47789999999999999</v>
      </c>
      <c r="J89" s="34">
        <v>0.41980000000000001</v>
      </c>
      <c r="K89" s="34">
        <v>0</v>
      </c>
      <c r="L89" s="34">
        <v>0.70550000000000002</v>
      </c>
      <c r="M89" s="39"/>
      <c r="N89" s="89">
        <f t="shared" si="22"/>
        <v>0.26094071010332659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6.9199999999999998E-2</v>
      </c>
      <c r="E90" s="34">
        <v>0.12180000000000001</v>
      </c>
      <c r="F90" s="34">
        <v>0</v>
      </c>
      <c r="G90" s="34">
        <v>0.1804</v>
      </c>
      <c r="H90" s="34">
        <v>0.17710000000000001</v>
      </c>
      <c r="I90" s="34">
        <v>0.2868</v>
      </c>
      <c r="J90" s="34">
        <v>0.252</v>
      </c>
      <c r="K90" s="34">
        <v>0</v>
      </c>
      <c r="L90" s="34">
        <v>0.4234</v>
      </c>
      <c r="M90" s="39"/>
      <c r="N90" s="89">
        <f t="shared" si="22"/>
        <v>0.16735404362690876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3.5400000000000001E-2</v>
      </c>
      <c r="E91" s="34">
        <v>6.2300000000000001E-2</v>
      </c>
      <c r="F91" s="34">
        <v>0</v>
      </c>
      <c r="G91" s="34">
        <v>9.2399999999999996E-2</v>
      </c>
      <c r="H91" s="34">
        <v>9.06E-2</v>
      </c>
      <c r="I91" s="34">
        <v>0.14680000000000001</v>
      </c>
      <c r="J91" s="34">
        <v>0.129</v>
      </c>
      <c r="K91" s="34">
        <v>0</v>
      </c>
      <c r="L91" s="34">
        <v>0.2167</v>
      </c>
      <c r="M91" s="39"/>
      <c r="N91" s="89">
        <f t="shared" si="22"/>
        <v>8.5652757761951082E-2</v>
      </c>
    </row>
    <row r="92" spans="1:16" x14ac:dyDescent="0.3">
      <c r="A92" s="349">
        <v>9</v>
      </c>
      <c r="B92" s="350" t="s">
        <v>51</v>
      </c>
      <c r="C92" s="354">
        <f t="shared" ref="C92:J92" si="34">SUM(C95,C97)</f>
        <v>0</v>
      </c>
      <c r="D92" s="354">
        <f t="shared" si="34"/>
        <v>0.60532717674017888</v>
      </c>
      <c r="E92" s="354">
        <f t="shared" si="34"/>
        <v>0.80381656364403953</v>
      </c>
      <c r="F92" s="354">
        <f t="shared" si="34"/>
        <v>0</v>
      </c>
      <c r="G92" s="354">
        <f t="shared" si="34"/>
        <v>0.93956263369203952</v>
      </c>
      <c r="H92" s="354">
        <f t="shared" si="34"/>
        <v>0.95805641689203969</v>
      </c>
      <c r="I92" s="354">
        <f t="shared" si="34"/>
        <v>1.2025428668922891</v>
      </c>
      <c r="J92" s="354">
        <f t="shared" si="34"/>
        <v>1.1430711503640396</v>
      </c>
      <c r="K92" s="354"/>
      <c r="L92" s="354">
        <f>SUM(L95,L97)</f>
        <v>1.4134771422360397</v>
      </c>
      <c r="M92" s="354"/>
      <c r="N92" s="352">
        <f t="shared" si="22"/>
        <v>0.88937028212689018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-0.78610000000000002</v>
      </c>
      <c r="I93" s="507">
        <v>0</v>
      </c>
      <c r="J93" s="507">
        <v>-0.1391</v>
      </c>
      <c r="K93" s="507">
        <v>0</v>
      </c>
      <c r="L93" s="507">
        <v>0</v>
      </c>
      <c r="M93" s="268"/>
      <c r="N93" s="357">
        <f t="shared" si="22"/>
        <v>-4.605307748109471E-2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5">SUM(C87,C84,C79,C70,C63)+C93</f>
        <v>0</v>
      </c>
      <c r="D94" s="360">
        <f t="shared" si="35"/>
        <v>7.1158035541000002</v>
      </c>
      <c r="E94" s="360">
        <f t="shared" si="35"/>
        <v>9.4491061696999985</v>
      </c>
      <c r="F94" s="360">
        <f t="shared" si="35"/>
        <v>0</v>
      </c>
      <c r="G94" s="360">
        <f t="shared" si="35"/>
        <v>11.044842169699999</v>
      </c>
      <c r="H94" s="360">
        <f t="shared" si="35"/>
        <v>11.2622421697</v>
      </c>
      <c r="I94" s="360">
        <f t="shared" si="35"/>
        <v>14.136254136600002</v>
      </c>
      <c r="J94" s="360">
        <f t="shared" si="35"/>
        <v>13.4371461697</v>
      </c>
      <c r="K94" s="360">
        <f t="shared" si="35"/>
        <v>0</v>
      </c>
      <c r="L94" s="360">
        <f t="shared" si="35"/>
        <v>16.6158501697</v>
      </c>
      <c r="M94" s="361"/>
      <c r="N94" s="455">
        <f t="shared" si="22"/>
        <v>10.454815936978534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6">SUM(C96:C96)</f>
        <v>0</v>
      </c>
      <c r="D95" s="354">
        <f t="shared" si="36"/>
        <v>0.1482435354425653</v>
      </c>
      <c r="E95" s="354">
        <f t="shared" si="36"/>
        <v>0.19685322883336007</v>
      </c>
      <c r="F95" s="354">
        <f t="shared" si="36"/>
        <v>0</v>
      </c>
      <c r="G95" s="354">
        <f t="shared" si="36"/>
        <v>0.23009719692136008</v>
      </c>
      <c r="H95" s="354">
        <f t="shared" si="36"/>
        <v>0.2346262911213601</v>
      </c>
      <c r="I95" s="354">
        <f t="shared" si="36"/>
        <v>0.29450058242778787</v>
      </c>
      <c r="J95" s="354">
        <f t="shared" si="36"/>
        <v>0.27993606615336009</v>
      </c>
      <c r="K95" s="354"/>
      <c r="L95" s="354">
        <f>SUM(L96:L96)</f>
        <v>0.34615800658536011</v>
      </c>
      <c r="M95" s="354"/>
      <c r="N95" s="352">
        <f t="shared" si="22"/>
        <v>0.21780518041507382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7">0.020833*D94</f>
        <v>0.1482435354425653</v>
      </c>
      <c r="E96" s="246">
        <f t="shared" si="37"/>
        <v>0.19685322883336007</v>
      </c>
      <c r="F96" s="246">
        <f t="shared" si="37"/>
        <v>0</v>
      </c>
      <c r="G96" s="246">
        <f t="shared" si="37"/>
        <v>0.23009719692136008</v>
      </c>
      <c r="H96" s="246">
        <f t="shared" si="37"/>
        <v>0.2346262911213601</v>
      </c>
      <c r="I96" s="246">
        <f t="shared" si="37"/>
        <v>0.29450058242778787</v>
      </c>
      <c r="J96" s="246">
        <f t="shared" si="37"/>
        <v>0.27993606615336009</v>
      </c>
      <c r="K96" s="34"/>
      <c r="L96" s="246">
        <f t="shared" si="37"/>
        <v>0.34615800658536011</v>
      </c>
      <c r="M96" s="39"/>
      <c r="N96" s="246">
        <f t="shared" si="22"/>
        <v>0.21780518041507382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8">SUM(D98,D99)</f>
        <v>0.45708364129761353</v>
      </c>
      <c r="E97" s="354">
        <f t="shared" si="38"/>
        <v>0.60696333481067943</v>
      </c>
      <c r="F97" s="354">
        <f t="shared" si="38"/>
        <v>0</v>
      </c>
      <c r="G97" s="354">
        <f t="shared" si="38"/>
        <v>0.70946543677067941</v>
      </c>
      <c r="H97" s="354">
        <f t="shared" si="38"/>
        <v>0.72343012577067956</v>
      </c>
      <c r="I97" s="354">
        <f t="shared" si="38"/>
        <v>0.90804228446450119</v>
      </c>
      <c r="J97" s="354">
        <f t="shared" si="38"/>
        <v>0.86313508421067953</v>
      </c>
      <c r="K97" s="354"/>
      <c r="L97" s="354">
        <f t="shared" si="38"/>
        <v>1.0673191356506795</v>
      </c>
      <c r="M97" s="354"/>
      <c r="N97" s="352">
        <f t="shared" si="22"/>
        <v>0.67156510171181638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39">D96</f>
        <v>0.1482435354425653</v>
      </c>
      <c r="E98" s="39">
        <f t="shared" si="39"/>
        <v>0.19685322883336007</v>
      </c>
      <c r="F98" s="39">
        <f t="shared" si="39"/>
        <v>0</v>
      </c>
      <c r="G98" s="39">
        <f t="shared" si="39"/>
        <v>0.23009719692136008</v>
      </c>
      <c r="H98" s="39">
        <f t="shared" si="39"/>
        <v>0.2346262911213601</v>
      </c>
      <c r="I98" s="39">
        <f t="shared" si="39"/>
        <v>0.29450058242778787</v>
      </c>
      <c r="J98" s="39">
        <f t="shared" si="39"/>
        <v>0.27993606615336009</v>
      </c>
      <c r="K98" s="39"/>
      <c r="L98" s="39">
        <f t="shared" si="39"/>
        <v>0.34615800658536011</v>
      </c>
      <c r="M98" s="39"/>
      <c r="N98" s="246">
        <f t="shared" si="22"/>
        <v>0.21780518041507382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0">0.043402*D94</f>
        <v>0.30884010585504823</v>
      </c>
      <c r="E99" s="246">
        <f t="shared" si="40"/>
        <v>0.41011010597731934</v>
      </c>
      <c r="F99" s="246">
        <f t="shared" si="40"/>
        <v>0</v>
      </c>
      <c r="G99" s="246">
        <f t="shared" si="40"/>
        <v>0.47936823984931937</v>
      </c>
      <c r="H99" s="246">
        <f t="shared" si="40"/>
        <v>0.48880383464931942</v>
      </c>
      <c r="I99" s="246">
        <f t="shared" si="40"/>
        <v>0.61354170203671332</v>
      </c>
      <c r="J99" s="246">
        <f t="shared" si="40"/>
        <v>0.58319901805731944</v>
      </c>
      <c r="K99" s="34"/>
      <c r="L99" s="246">
        <f t="shared" si="40"/>
        <v>0.72116112906531948</v>
      </c>
      <c r="M99" s="39"/>
      <c r="N99" s="246">
        <f t="shared" si="22"/>
        <v>0.45375992129674242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3.6499999999999998E-2</v>
      </c>
      <c r="E100" s="509">
        <v>3.6499999999999998E-2</v>
      </c>
      <c r="F100" s="509">
        <v>0</v>
      </c>
      <c r="G100" s="509">
        <v>3.6499999999999998E-2</v>
      </c>
      <c r="H100" s="509">
        <v>3.6499999999999998E-2</v>
      </c>
      <c r="I100" s="509">
        <v>3.6499999999999998E-2</v>
      </c>
      <c r="J100" s="509">
        <v>3.6499999999999998E-2</v>
      </c>
      <c r="K100" s="509">
        <v>0</v>
      </c>
      <c r="L100" s="509">
        <v>3.6499999999999998E-2</v>
      </c>
      <c r="M100" s="367"/>
      <c r="N100" s="368">
        <f t="shared" si="22"/>
        <v>3.6500000000000005E-2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7.7576307308401793</v>
      </c>
      <c r="E101" s="340">
        <f t="shared" ref="E101:L101" si="41">SUM(E92,E94,E100)</f>
        <v>10.289422733344038</v>
      </c>
      <c r="F101" s="340">
        <f t="shared" si="41"/>
        <v>0</v>
      </c>
      <c r="G101" s="340">
        <f t="shared" si="41"/>
        <v>12.020904803392039</v>
      </c>
      <c r="H101" s="340">
        <f t="shared" si="41"/>
        <v>12.256798586592041</v>
      </c>
      <c r="I101" s="340">
        <f t="shared" si="41"/>
        <v>15.375297003492291</v>
      </c>
      <c r="J101" s="340">
        <f t="shared" si="41"/>
        <v>14.616717320064041</v>
      </c>
      <c r="K101" s="340">
        <f t="shared" si="41"/>
        <v>0</v>
      </c>
      <c r="L101" s="340">
        <f t="shared" si="41"/>
        <v>18.06582731193604</v>
      </c>
      <c r="M101" s="356"/>
      <c r="N101" s="467">
        <f t="shared" si="22"/>
        <v>11.380686219105426</v>
      </c>
      <c r="O101" s="335" t="s">
        <v>465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0.31415134453991778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102</v>
      </c>
      <c r="F107" s="1">
        <v>0</v>
      </c>
      <c r="G107" s="1">
        <v>55</v>
      </c>
      <c r="H107" s="1">
        <v>0</v>
      </c>
      <c r="I107" s="1">
        <v>6</v>
      </c>
      <c r="J107" s="1">
        <v>68</v>
      </c>
      <c r="K107" s="1">
        <v>11</v>
      </c>
      <c r="L107" s="1">
        <v>37</v>
      </c>
      <c r="N107" s="1">
        <f>SUM(C107:L107)</f>
        <v>306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249452.19</v>
      </c>
      <c r="E109" s="505">
        <v>698312.39</v>
      </c>
      <c r="F109" s="504">
        <v>0</v>
      </c>
      <c r="G109" s="505">
        <v>336605.74</v>
      </c>
      <c r="H109" s="504">
        <v>0</v>
      </c>
      <c r="I109" s="503">
        <v>33350.949999999997</v>
      </c>
      <c r="J109" s="505">
        <v>409603.24</v>
      </c>
      <c r="K109" s="505">
        <v>88410.14</v>
      </c>
      <c r="L109" s="505">
        <v>194526.84</v>
      </c>
      <c r="M109" s="342"/>
      <c r="N109" s="344">
        <f>SUM(C109:L109)</f>
        <v>2010261.49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2">SUM(D112:D117)</f>
        <v>2.2104119999999998</v>
      </c>
      <c r="E111" s="354">
        <f t="shared" si="42"/>
        <v>2.6323040000000004</v>
      </c>
      <c r="F111" s="354">
        <f t="shared" si="42"/>
        <v>0</v>
      </c>
      <c r="G111" s="354">
        <f t="shared" si="42"/>
        <v>3.8100480000000001</v>
      </c>
      <c r="H111" s="354"/>
      <c r="I111" s="354">
        <f t="shared" si="42"/>
        <v>4.1941519999999999</v>
      </c>
      <c r="J111" s="354">
        <f>SUM(J112:J117)</f>
        <v>5.3844520000000005</v>
      </c>
      <c r="K111" s="354">
        <f t="shared" si="42"/>
        <v>5.7695639999999999</v>
      </c>
      <c r="L111" s="354">
        <f t="shared" si="42"/>
        <v>6.9789599999999998</v>
      </c>
      <c r="M111" s="351"/>
      <c r="N111" s="352">
        <f>(C111*$C$109+D111*$D$109+E111*$E$109+F111*$F$109+G111*$G$109+H111*$H$109+I111*$I$109+J111*$J$109+K111*$K$109+L111*$L$109)/$N$109</f>
        <v>3.922423829975771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1.6077999999999999</v>
      </c>
      <c r="E112" s="34">
        <v>1.8526</v>
      </c>
      <c r="F112" s="34">
        <v>0</v>
      </c>
      <c r="G112" s="34">
        <v>2.7837000000000001</v>
      </c>
      <c r="H112" s="34">
        <v>0</v>
      </c>
      <c r="I112" s="34">
        <v>1.9892000000000001</v>
      </c>
      <c r="J112" s="34">
        <v>3.8763000000000001</v>
      </c>
      <c r="K112" s="34">
        <v>4.2541000000000002</v>
      </c>
      <c r="L112" s="34">
        <v>4.5590000000000002</v>
      </c>
      <c r="M112" s="34"/>
      <c r="N112" s="89">
        <f t="shared" ref="N112:N149" si="43">(C112*$C$109+D112*$D$109+E112*$E$109+F112*$F$109+G112*$G$109+H112*$H$109+I112*$I$109+J112*$J$109+K112*$K$109+L112*$L$109)/$N$109</f>
        <v>2.7602440677108135</v>
      </c>
    </row>
    <row r="113" spans="1:14" x14ac:dyDescent="0.3">
      <c r="A113" s="2" t="s">
        <v>4</v>
      </c>
      <c r="B113" t="s">
        <v>31</v>
      </c>
      <c r="C113" s="39">
        <f t="shared" ref="C113:L113" si="44">C112*0.04</f>
        <v>0</v>
      </c>
      <c r="D113" s="39">
        <f t="shared" si="44"/>
        <v>6.4311999999999994E-2</v>
      </c>
      <c r="E113" s="39">
        <f t="shared" si="44"/>
        <v>7.4104000000000003E-2</v>
      </c>
      <c r="F113" s="39">
        <f t="shared" si="44"/>
        <v>0</v>
      </c>
      <c r="G113" s="39">
        <f t="shared" si="44"/>
        <v>0.111348</v>
      </c>
      <c r="H113" s="39"/>
      <c r="I113" s="39">
        <f>I112*0.06</f>
        <v>0.119352</v>
      </c>
      <c r="J113" s="39">
        <f t="shared" si="44"/>
        <v>0.155052</v>
      </c>
      <c r="K113" s="39">
        <f t="shared" si="44"/>
        <v>0.17016400000000001</v>
      </c>
      <c r="L113" s="39">
        <f t="shared" si="44"/>
        <v>0.18236000000000002</v>
      </c>
      <c r="M113" s="34"/>
      <c r="N113" s="89">
        <f t="shared" si="43"/>
        <v>0.11106979335688315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8.0399999999999999E-2</v>
      </c>
      <c r="E114" s="34">
        <v>7.9000000000000001E-2</v>
      </c>
      <c r="F114" s="34">
        <v>0</v>
      </c>
      <c r="G114" s="34">
        <v>3.9199999999999999E-2</v>
      </c>
      <c r="H114" s="34">
        <v>0</v>
      </c>
      <c r="I114" s="34">
        <v>9.9500000000000005E-2</v>
      </c>
      <c r="J114" s="34">
        <v>9.8900000000000002E-2</v>
      </c>
      <c r="K114" s="34">
        <v>0.2127</v>
      </c>
      <c r="L114" s="34">
        <v>0.1171</v>
      </c>
      <c r="M114" s="34"/>
      <c r="N114" s="89">
        <f t="shared" si="43"/>
        <v>8.6471183207613461E-2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0.2097</v>
      </c>
      <c r="E115" s="34">
        <v>0.27279999999999999</v>
      </c>
      <c r="F115" s="34">
        <v>0</v>
      </c>
      <c r="G115" s="34">
        <v>0.318</v>
      </c>
      <c r="H115" s="34">
        <v>0</v>
      </c>
      <c r="I115" s="34">
        <v>0.318</v>
      </c>
      <c r="J115" s="34">
        <v>0.37769999999999998</v>
      </c>
      <c r="K115" s="34">
        <v>0.37769999999999998</v>
      </c>
      <c r="L115" s="34">
        <v>0.44590000000000002</v>
      </c>
      <c r="M115" s="34"/>
      <c r="N115" s="89">
        <f t="shared" si="43"/>
        <v>0.31602612217229514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0.2482</v>
      </c>
      <c r="E116" s="34">
        <v>0.3538</v>
      </c>
      <c r="F116" s="34">
        <v>0</v>
      </c>
      <c r="G116" s="34">
        <v>0.55779999999999996</v>
      </c>
      <c r="H116" s="34">
        <v>0</v>
      </c>
      <c r="I116" s="34">
        <v>1.2361</v>
      </c>
      <c r="J116" s="34">
        <v>0.87649999999999995</v>
      </c>
      <c r="K116" s="34">
        <v>0.75490000000000002</v>
      </c>
      <c r="L116" s="34">
        <v>1.6746000000000001</v>
      </c>
      <c r="M116" s="34"/>
      <c r="N116" s="89">
        <f t="shared" si="43"/>
        <v>0.64144563054680015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0.432</v>
      </c>
      <c r="J117" s="34">
        <v>0</v>
      </c>
      <c r="K117" s="34">
        <v>0</v>
      </c>
      <c r="L117" s="34">
        <v>0</v>
      </c>
      <c r="M117" s="34"/>
      <c r="N117" s="89">
        <f t="shared" si="43"/>
        <v>7.16703298136602E-3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5">SUM(C119:C121,C125:C126)</f>
        <v>0</v>
      </c>
      <c r="D118" s="354">
        <f t="shared" si="45"/>
        <v>3.6593137473000001</v>
      </c>
      <c r="E118" s="354">
        <f t="shared" si="45"/>
        <v>5.1255571167999987</v>
      </c>
      <c r="F118" s="354">
        <f t="shared" si="45"/>
        <v>0</v>
      </c>
      <c r="G118" s="354">
        <f t="shared" si="45"/>
        <v>5.1255571167999987</v>
      </c>
      <c r="H118" s="354"/>
      <c r="I118" s="354">
        <f>SUM(I119:I121,I125:I126)</f>
        <v>5.5973113006000004</v>
      </c>
      <c r="J118" s="354">
        <f>SUM(J119:J121,J125:J126)</f>
        <v>5.1255571167999987</v>
      </c>
      <c r="K118" s="354">
        <f>SUM(K119:K121,K125:K126)</f>
        <v>5.1255571167999987</v>
      </c>
      <c r="L118" s="354">
        <f>SUM(L119:L121,L125:L126)</f>
        <v>5.1255571167999987</v>
      </c>
      <c r="M118" s="351"/>
      <c r="N118" s="352">
        <f t="shared" si="43"/>
        <v>4.951438390883129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1.9926999999999999</v>
      </c>
      <c r="E119" s="34">
        <v>2.7231999999999998</v>
      </c>
      <c r="F119" s="34">
        <v>0</v>
      </c>
      <c r="G119" s="34">
        <v>2.7231999999999998</v>
      </c>
      <c r="H119" s="34">
        <v>0</v>
      </c>
      <c r="I119" s="34">
        <v>2.9794</v>
      </c>
      <c r="J119" s="34">
        <v>2.7231999999999998</v>
      </c>
      <c r="K119" s="34">
        <v>2.7231999999999998</v>
      </c>
      <c r="L119" s="34">
        <v>2.7231999999999998</v>
      </c>
      <c r="M119" s="39"/>
      <c r="N119" s="89">
        <f t="shared" si="43"/>
        <v>2.6368031246338006</v>
      </c>
    </row>
    <row r="120" spans="1:14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L120" si="46">D119*0.436199</f>
        <v>0.86921374730000001</v>
      </c>
      <c r="E120" s="39">
        <f t="shared" si="46"/>
        <v>1.1878571167999998</v>
      </c>
      <c r="F120" s="39">
        <f t="shared" si="46"/>
        <v>0</v>
      </c>
      <c r="G120" s="39">
        <f t="shared" si="46"/>
        <v>1.1878571167999998</v>
      </c>
      <c r="H120" s="39">
        <f t="shared" si="46"/>
        <v>0</v>
      </c>
      <c r="I120" s="39">
        <f t="shared" si="46"/>
        <v>1.2996113006000001</v>
      </c>
      <c r="J120" s="39">
        <f t="shared" si="46"/>
        <v>1.1878571167999998</v>
      </c>
      <c r="K120" s="39">
        <f t="shared" si="46"/>
        <v>1.1878571167999998</v>
      </c>
      <c r="L120" s="39">
        <f t="shared" si="46"/>
        <v>1.1878571167999998</v>
      </c>
      <c r="M120" s="39"/>
      <c r="N120" s="89">
        <f t="shared" si="43"/>
        <v>1.1501708861621391</v>
      </c>
    </row>
    <row r="121" spans="1:14" x14ac:dyDescent="0.3">
      <c r="A121" s="280" t="s">
        <v>8</v>
      </c>
      <c r="B121" s="1" t="s">
        <v>35</v>
      </c>
      <c r="C121" s="43">
        <f t="shared" ref="C121:G121" si="47">SUM(C122:C124)</f>
        <v>0</v>
      </c>
      <c r="D121" s="43">
        <f t="shared" ref="D121" si="48">SUM(D122:D124)</f>
        <v>0.53549999999999998</v>
      </c>
      <c r="E121" s="43">
        <f t="shared" si="47"/>
        <v>0.84760000000000002</v>
      </c>
      <c r="F121" s="43">
        <f t="shared" si="47"/>
        <v>0</v>
      </c>
      <c r="G121" s="43">
        <f t="shared" si="47"/>
        <v>0.84760000000000002</v>
      </c>
      <c r="H121" s="43"/>
      <c r="I121" s="43">
        <f>SUM(I122:I124)</f>
        <v>0.91760000000000008</v>
      </c>
      <c r="J121" s="43">
        <f t="shared" ref="J121:L121" si="49">SUM(J122:J124)</f>
        <v>0.84760000000000002</v>
      </c>
      <c r="K121" s="43">
        <f t="shared" si="49"/>
        <v>0.84760000000000002</v>
      </c>
      <c r="L121" s="43">
        <f t="shared" si="49"/>
        <v>0.84760000000000002</v>
      </c>
      <c r="M121" s="43"/>
      <c r="N121" s="75">
        <f t="shared" si="43"/>
        <v>0.81003301561778418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0.4783</v>
      </c>
      <c r="E122" s="34">
        <v>0.7571</v>
      </c>
      <c r="F122" s="34">
        <v>0</v>
      </c>
      <c r="G122" s="34">
        <v>0.7571</v>
      </c>
      <c r="H122" s="34">
        <v>0</v>
      </c>
      <c r="I122" s="34">
        <v>0.82350000000000001</v>
      </c>
      <c r="J122" s="34">
        <v>0.7571</v>
      </c>
      <c r="K122" s="34">
        <v>0.7571</v>
      </c>
      <c r="L122" s="34">
        <v>0.7571</v>
      </c>
      <c r="M122" s="39"/>
      <c r="N122" s="89">
        <f t="shared" si="43"/>
        <v>0.72360546815578697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5.0700000000000002E-2</v>
      </c>
      <c r="E123" s="34">
        <v>8.0299999999999996E-2</v>
      </c>
      <c r="F123" s="34">
        <v>0</v>
      </c>
      <c r="G123" s="34">
        <v>8.0299999999999996E-2</v>
      </c>
      <c r="H123" s="34">
        <v>0</v>
      </c>
      <c r="I123" s="34">
        <v>8.3500000000000005E-2</v>
      </c>
      <c r="J123" s="34">
        <v>8.0299999999999996E-2</v>
      </c>
      <c r="K123" s="34">
        <v>8.0299999999999996E-2</v>
      </c>
      <c r="L123" s="34">
        <v>8.0299999999999996E-2</v>
      </c>
      <c r="M123" s="39"/>
      <c r="N123" s="89">
        <f t="shared" si="43"/>
        <v>7.6680042188441877E-2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6.4999999999999997E-3</v>
      </c>
      <c r="E124" s="34">
        <v>1.0200000000000001E-2</v>
      </c>
      <c r="F124" s="34">
        <v>0</v>
      </c>
      <c r="G124" s="34">
        <v>1.0200000000000001E-2</v>
      </c>
      <c r="H124" s="34">
        <v>0</v>
      </c>
      <c r="I124" s="34">
        <v>1.06E-2</v>
      </c>
      <c r="J124" s="34">
        <v>1.0200000000000001E-2</v>
      </c>
      <c r="K124" s="34">
        <v>1.0200000000000001E-2</v>
      </c>
      <c r="L124" s="34">
        <v>1.0200000000000001E-2</v>
      </c>
      <c r="M124" s="39"/>
      <c r="N124" s="89">
        <f t="shared" si="43"/>
        <v>9.7475052735552323E-3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0.19489999999999999</v>
      </c>
      <c r="E125" s="34">
        <v>0.27529999999999999</v>
      </c>
      <c r="F125" s="34">
        <v>0</v>
      </c>
      <c r="G125" s="34">
        <v>0.27529999999999999</v>
      </c>
      <c r="H125" s="34">
        <v>0</v>
      </c>
      <c r="I125" s="34">
        <v>0.30049999999999999</v>
      </c>
      <c r="J125" s="34">
        <v>0.27529999999999999</v>
      </c>
      <c r="K125" s="34">
        <v>0.27529999999999999</v>
      </c>
      <c r="L125" s="34">
        <v>0.27529999999999999</v>
      </c>
      <c r="M125" s="39"/>
      <c r="N125" s="89">
        <f t="shared" si="43"/>
        <v>0.26574128724965029</v>
      </c>
    </row>
    <row r="126" spans="1:14" x14ac:dyDescent="0.3">
      <c r="A126" s="595"/>
      <c r="B126" t="s">
        <v>117</v>
      </c>
      <c r="C126" s="34">
        <v>0</v>
      </c>
      <c r="D126" s="34">
        <v>6.7000000000000004E-2</v>
      </c>
      <c r="E126" s="34">
        <v>9.1600000000000001E-2</v>
      </c>
      <c r="F126" s="34">
        <v>0</v>
      </c>
      <c r="G126" s="34">
        <v>9.1600000000000001E-2</v>
      </c>
      <c r="H126" s="34">
        <v>0</v>
      </c>
      <c r="I126" s="34">
        <v>0.1002</v>
      </c>
      <c r="J126" s="34">
        <v>9.1600000000000001E-2</v>
      </c>
      <c r="K126" s="34">
        <v>9.1600000000000001E-2</v>
      </c>
      <c r="L126" s="34">
        <v>9.1600000000000001E-2</v>
      </c>
      <c r="M126" s="39"/>
      <c r="N126" s="89">
        <f t="shared" si="43"/>
        <v>8.8690077219755137E-2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0.53079999999999994</v>
      </c>
      <c r="E127" s="354">
        <f t="shared" ref="E127:G127" si="50">SUM(E128:E130)</f>
        <v>0.62529999999999997</v>
      </c>
      <c r="F127" s="354">
        <f t="shared" si="50"/>
        <v>0</v>
      </c>
      <c r="G127" s="354">
        <f t="shared" si="50"/>
        <v>0.62529999999999997</v>
      </c>
      <c r="H127" s="354"/>
      <c r="I127" s="354">
        <f>SUM(I128:I130)</f>
        <v>1.2890999999999999</v>
      </c>
      <c r="J127" s="354">
        <f t="shared" ref="J127:L127" si="51">SUM(J128:J130)</f>
        <v>0.62529999999999997</v>
      </c>
      <c r="K127" s="354">
        <f t="shared" si="51"/>
        <v>0.62529999999999997</v>
      </c>
      <c r="L127" s="354">
        <f t="shared" si="51"/>
        <v>0.62529999999999997</v>
      </c>
      <c r="M127" s="354"/>
      <c r="N127" s="352">
        <f t="shared" si="43"/>
        <v>0.62458622651722784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0.23580000000000001</v>
      </c>
      <c r="E128" s="34">
        <v>0.33029999999999998</v>
      </c>
      <c r="F128" s="34">
        <v>0</v>
      </c>
      <c r="G128" s="34">
        <v>0.33029999999999998</v>
      </c>
      <c r="H128" s="34">
        <v>0</v>
      </c>
      <c r="I128" s="34">
        <v>0.36059999999999998</v>
      </c>
      <c r="J128" s="34">
        <v>0.33029999999999998</v>
      </c>
      <c r="K128" s="34">
        <v>0.33029999999999998</v>
      </c>
      <c r="L128" s="34">
        <v>0.33029999999999998</v>
      </c>
      <c r="M128" s="39"/>
      <c r="N128" s="89">
        <f t="shared" si="43"/>
        <v>0.31907623717997008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0.29499999999999998</v>
      </c>
      <c r="E129" s="34">
        <v>0.29499999999999998</v>
      </c>
      <c r="F129" s="34">
        <v>0</v>
      </c>
      <c r="G129" s="34">
        <v>0.29499999999999998</v>
      </c>
      <c r="H129" s="34">
        <v>0</v>
      </c>
      <c r="I129" s="34">
        <v>0.29499999999999998</v>
      </c>
      <c r="J129" s="34">
        <v>0.29499999999999998</v>
      </c>
      <c r="K129" s="34">
        <v>0.29499999999999998</v>
      </c>
      <c r="L129" s="34">
        <v>0.29499999999999998</v>
      </c>
      <c r="M129" s="39"/>
      <c r="N129" s="89">
        <f t="shared" si="43"/>
        <v>0.29499999999999998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0.63349999999999995</v>
      </c>
      <c r="J130" s="39"/>
      <c r="K130" s="39"/>
      <c r="L130" s="39"/>
      <c r="M130" s="39"/>
      <c r="N130" s="89">
        <f t="shared" si="43"/>
        <v>1.0509989337257809E-2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0.63349999999999995</v>
      </c>
      <c r="J131" s="34">
        <v>0</v>
      </c>
      <c r="K131" s="34">
        <v>0</v>
      </c>
      <c r="L131" s="34">
        <v>0</v>
      </c>
      <c r="M131" s="39"/>
      <c r="N131" s="89">
        <f t="shared" si="43"/>
        <v>1.0509989337257809E-2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0.27210000000000001</v>
      </c>
      <c r="E132" s="354">
        <f t="shared" ref="E132:L132" si="52">SUM(E133:E134)</f>
        <v>0.3876</v>
      </c>
      <c r="F132" s="354">
        <f t="shared" si="52"/>
        <v>0</v>
      </c>
      <c r="G132" s="354">
        <f t="shared" si="52"/>
        <v>0.61460000000000004</v>
      </c>
      <c r="H132" s="354"/>
      <c r="I132" s="354">
        <f t="shared" si="52"/>
        <v>1.3693</v>
      </c>
      <c r="J132" s="354">
        <f t="shared" si="52"/>
        <v>0.95469999999999999</v>
      </c>
      <c r="K132" s="354">
        <f t="shared" si="52"/>
        <v>0.82240000000000002</v>
      </c>
      <c r="L132" s="354">
        <f t="shared" si="52"/>
        <v>1.9255</v>
      </c>
      <c r="M132" s="354"/>
      <c r="N132" s="352">
        <f t="shared" si="43"/>
        <v>0.71105441595361807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0.2555</v>
      </c>
      <c r="E133" s="34">
        <v>0.36430000000000001</v>
      </c>
      <c r="F133" s="34">
        <v>0</v>
      </c>
      <c r="G133" s="34">
        <v>0.57430000000000003</v>
      </c>
      <c r="H133" s="34">
        <v>0</v>
      </c>
      <c r="I133" s="34">
        <v>1.2878000000000001</v>
      </c>
      <c r="J133" s="34">
        <v>0.90249999999999997</v>
      </c>
      <c r="K133" s="34">
        <v>0.77729999999999999</v>
      </c>
      <c r="L133" s="34">
        <v>1.8201000000000001</v>
      </c>
      <c r="M133" s="39"/>
      <c r="N133" s="89">
        <f t="shared" si="43"/>
        <v>0.66998184177522102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1.66E-2</v>
      </c>
      <c r="E134" s="34">
        <v>2.3300000000000001E-2</v>
      </c>
      <c r="F134" s="34">
        <v>0</v>
      </c>
      <c r="G134" s="34">
        <v>4.0300000000000002E-2</v>
      </c>
      <c r="H134" s="34">
        <v>0</v>
      </c>
      <c r="I134" s="34">
        <v>8.1500000000000003E-2</v>
      </c>
      <c r="J134" s="34">
        <v>5.2200000000000003E-2</v>
      </c>
      <c r="K134" s="34">
        <v>4.5100000000000001E-2</v>
      </c>
      <c r="L134" s="34">
        <v>0.10539999999999999</v>
      </c>
      <c r="M134" s="39"/>
      <c r="N134" s="89">
        <f t="shared" si="43"/>
        <v>4.1072574178397062E-2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0.44890000000000002</v>
      </c>
      <c r="E135" s="354">
        <f t="shared" ref="E135:L135" si="53">SUM(E136:E139)</f>
        <v>0.65679999999999994</v>
      </c>
      <c r="F135" s="354">
        <f t="shared" si="53"/>
        <v>0</v>
      </c>
      <c r="G135" s="354">
        <f t="shared" si="53"/>
        <v>1.0138</v>
      </c>
      <c r="H135" s="354"/>
      <c r="I135" s="354">
        <f t="shared" si="53"/>
        <v>1.8933</v>
      </c>
      <c r="J135" s="354">
        <f t="shared" si="53"/>
        <v>1.6135999999999999</v>
      </c>
      <c r="K135" s="354">
        <f>SUM(K136:K139)</f>
        <v>1.4017999999999999</v>
      </c>
      <c r="L135" s="354">
        <f t="shared" si="53"/>
        <v>3.5427999999999997</v>
      </c>
      <c r="M135" s="354"/>
      <c r="N135" s="352">
        <f t="shared" si="43"/>
        <v>1.2182811748326334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0.2213</v>
      </c>
      <c r="E136" s="34">
        <v>0.32379999999999998</v>
      </c>
      <c r="F136" s="34">
        <v>0</v>
      </c>
      <c r="G136" s="34">
        <v>0.48809999999999998</v>
      </c>
      <c r="H136" s="34">
        <v>0</v>
      </c>
      <c r="I136" s="34">
        <v>0.9577</v>
      </c>
      <c r="J136" s="34">
        <v>0.81620000000000004</v>
      </c>
      <c r="K136" s="34">
        <v>0.66669999999999996</v>
      </c>
      <c r="L136" s="34">
        <v>1.7921</v>
      </c>
      <c r="M136" s="39"/>
      <c r="N136" s="89">
        <f t="shared" si="43"/>
        <v>0.60660145403670851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0.1134</v>
      </c>
      <c r="E137" s="34">
        <v>0.16589999999999999</v>
      </c>
      <c r="F137" s="34">
        <v>0</v>
      </c>
      <c r="G137" s="34">
        <v>0.25</v>
      </c>
      <c r="H137" s="34">
        <v>0</v>
      </c>
      <c r="I137" s="34">
        <v>0.49070000000000003</v>
      </c>
      <c r="J137" s="34">
        <v>0.41820000000000002</v>
      </c>
      <c r="K137" s="34">
        <v>0.34160000000000001</v>
      </c>
      <c r="L137" s="34">
        <v>0.91810000000000003</v>
      </c>
      <c r="M137" s="39"/>
      <c r="N137" s="89">
        <f t="shared" si="43"/>
        <v>0.31077883335863932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7.5499999999999998E-2</v>
      </c>
      <c r="E138" s="34">
        <v>0.1105</v>
      </c>
      <c r="F138" s="34">
        <v>0</v>
      </c>
      <c r="G138" s="34">
        <v>0.18229999999999999</v>
      </c>
      <c r="H138" s="34">
        <v>0</v>
      </c>
      <c r="I138" s="34">
        <v>0.29420000000000002</v>
      </c>
      <c r="J138" s="34">
        <v>0.25069999999999998</v>
      </c>
      <c r="K138" s="34">
        <v>0.26019999999999999</v>
      </c>
      <c r="L138" s="34">
        <v>0.55049999999999999</v>
      </c>
      <c r="M138" s="39"/>
      <c r="N138" s="89">
        <f t="shared" si="43"/>
        <v>0.1989547695349822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3.8699999999999998E-2</v>
      </c>
      <c r="E139" s="34">
        <v>5.6599999999999998E-2</v>
      </c>
      <c r="F139" s="34">
        <v>0</v>
      </c>
      <c r="G139" s="34">
        <v>9.3399999999999997E-2</v>
      </c>
      <c r="H139" s="34">
        <v>0</v>
      </c>
      <c r="I139" s="34">
        <v>0.1507</v>
      </c>
      <c r="J139" s="34">
        <v>0.1285</v>
      </c>
      <c r="K139" s="34">
        <v>0.1333</v>
      </c>
      <c r="L139" s="34">
        <v>0.28210000000000002</v>
      </c>
      <c r="M139" s="39"/>
      <c r="N139" s="89">
        <f t="shared" si="43"/>
        <v>0.10194611790230333</v>
      </c>
    </row>
    <row r="140" spans="1:16" x14ac:dyDescent="0.3">
      <c r="A140" s="349">
        <v>9</v>
      </c>
      <c r="B140" s="350" t="s">
        <v>51</v>
      </c>
      <c r="C140" s="354">
        <f t="shared" ref="C140:L140" si="54">SUM(C143,C145)</f>
        <v>0</v>
      </c>
      <c r="D140" s="354">
        <f t="shared" si="54"/>
        <v>0.6058139522713164</v>
      </c>
      <c r="E140" s="354">
        <f t="shared" si="54"/>
        <v>0.80198376908394242</v>
      </c>
      <c r="F140" s="354">
        <f t="shared" si="54"/>
        <v>0</v>
      </c>
      <c r="G140" s="354">
        <f t="shared" si="54"/>
        <v>0.95185180767594246</v>
      </c>
      <c r="H140" s="354"/>
      <c r="I140" s="354">
        <f t="shared" si="54"/>
        <v>1.220144215655441</v>
      </c>
      <c r="J140" s="354">
        <f t="shared" si="54"/>
        <v>1.1657386203479425</v>
      </c>
      <c r="K140" s="354">
        <f t="shared" si="54"/>
        <v>1.1692274291639424</v>
      </c>
      <c r="L140" s="354">
        <f t="shared" si="54"/>
        <v>1.5480774268919424</v>
      </c>
      <c r="M140" s="354"/>
      <c r="N140" s="352">
        <f t="shared" si="43"/>
        <v>0.97213873255839744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43"/>
        <v>0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5">SUM(C135,C132,C127,C118,C111)+C141</f>
        <v>0</v>
      </c>
      <c r="D142" s="360">
        <f t="shared" si="55"/>
        <v>7.1215257472999998</v>
      </c>
      <c r="E142" s="360">
        <f t="shared" si="55"/>
        <v>9.4275611167999998</v>
      </c>
      <c r="F142" s="360">
        <f t="shared" si="55"/>
        <v>0</v>
      </c>
      <c r="G142" s="360">
        <f t="shared" si="55"/>
        <v>11.1893051168</v>
      </c>
      <c r="H142" s="360">
        <f t="shared" si="55"/>
        <v>0</v>
      </c>
      <c r="I142" s="360">
        <f t="shared" si="55"/>
        <v>14.343163300600001</v>
      </c>
      <c r="J142" s="360">
        <f t="shared" si="55"/>
        <v>13.703609116799999</v>
      </c>
      <c r="K142" s="360">
        <f t="shared" si="55"/>
        <v>13.744621116799998</v>
      </c>
      <c r="L142" s="360">
        <f t="shared" si="55"/>
        <v>18.198117116799999</v>
      </c>
      <c r="M142" s="361"/>
      <c r="N142" s="362">
        <f t="shared" si="43"/>
        <v>11.427784038162379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6">SUM(C144:C144)</f>
        <v>0</v>
      </c>
      <c r="D143" s="354">
        <f t="shared" si="56"/>
        <v>0.1483627458935009</v>
      </c>
      <c r="E143" s="354">
        <f t="shared" si="56"/>
        <v>0.1964043807462944</v>
      </c>
      <c r="F143" s="354">
        <f t="shared" si="56"/>
        <v>0</v>
      </c>
      <c r="G143" s="354">
        <f t="shared" si="56"/>
        <v>0.23310679349829441</v>
      </c>
      <c r="H143" s="354"/>
      <c r="I143" s="354">
        <f t="shared" si="56"/>
        <v>0.29881112104139984</v>
      </c>
      <c r="J143" s="354">
        <f t="shared" si="56"/>
        <v>0.28548728873029439</v>
      </c>
      <c r="K143" s="354">
        <f t="shared" si="56"/>
        <v>0.28634169172629437</v>
      </c>
      <c r="L143" s="354">
        <f t="shared" si="56"/>
        <v>0.3791213738942944</v>
      </c>
      <c r="M143" s="354"/>
      <c r="N143" s="352">
        <f t="shared" si="43"/>
        <v>0.23807502486703683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7">0.020833*D142</f>
        <v>0.1483627458935009</v>
      </c>
      <c r="E144" s="246">
        <f t="shared" si="57"/>
        <v>0.1964043807462944</v>
      </c>
      <c r="F144" s="246">
        <f t="shared" si="57"/>
        <v>0</v>
      </c>
      <c r="G144" s="246">
        <f t="shared" si="57"/>
        <v>0.23310679349829441</v>
      </c>
      <c r="H144" s="34"/>
      <c r="I144" s="246">
        <f t="shared" si="57"/>
        <v>0.29881112104139984</v>
      </c>
      <c r="J144" s="246">
        <f t="shared" si="57"/>
        <v>0.28548728873029439</v>
      </c>
      <c r="K144" s="246">
        <f t="shared" si="57"/>
        <v>0.28634169172629437</v>
      </c>
      <c r="L144" s="246">
        <f t="shared" si="57"/>
        <v>0.3791213738942944</v>
      </c>
      <c r="M144" s="39"/>
      <c r="N144" s="246">
        <f t="shared" si="43"/>
        <v>0.23807502486703683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0.4574512063778155</v>
      </c>
      <c r="E145" s="354">
        <f t="shared" ref="E145:L145" si="58">SUM(E146,E147)</f>
        <v>0.60557938833764802</v>
      </c>
      <c r="F145" s="354">
        <f t="shared" si="58"/>
        <v>0</v>
      </c>
      <c r="G145" s="354">
        <f t="shared" si="58"/>
        <v>0.71874501417764802</v>
      </c>
      <c r="H145" s="354"/>
      <c r="I145" s="354">
        <f t="shared" si="58"/>
        <v>0.92133309461404111</v>
      </c>
      <c r="J145" s="354">
        <f t="shared" si="58"/>
        <v>0.88025133161764801</v>
      </c>
      <c r="K145" s="354">
        <f t="shared" si="58"/>
        <v>0.88288573743764798</v>
      </c>
      <c r="L145" s="354">
        <f t="shared" si="58"/>
        <v>1.1689560529976479</v>
      </c>
      <c r="M145" s="354"/>
      <c r="N145" s="352">
        <f t="shared" si="43"/>
        <v>0.73406370769136042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59">D144</f>
        <v>0.1483627458935009</v>
      </c>
      <c r="E146" s="39">
        <f>E144</f>
        <v>0.1964043807462944</v>
      </c>
      <c r="F146" s="39">
        <f t="shared" si="59"/>
        <v>0</v>
      </c>
      <c r="G146" s="39">
        <f t="shared" si="59"/>
        <v>0.23310679349829441</v>
      </c>
      <c r="H146" s="39"/>
      <c r="I146" s="39">
        <f t="shared" si="59"/>
        <v>0.29881112104139984</v>
      </c>
      <c r="J146" s="39">
        <f t="shared" si="59"/>
        <v>0.28548728873029439</v>
      </c>
      <c r="K146" s="39">
        <f t="shared" si="59"/>
        <v>0.28634169172629437</v>
      </c>
      <c r="L146" s="39">
        <f t="shared" si="59"/>
        <v>0.3791213738942944</v>
      </c>
      <c r="M146" s="39"/>
      <c r="N146" s="39">
        <f t="shared" si="43"/>
        <v>0.23807502486703683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0">0.043402*D142</f>
        <v>0.3090884604843146</v>
      </c>
      <c r="E147" s="246">
        <f t="shared" si="60"/>
        <v>0.40917500759135361</v>
      </c>
      <c r="F147" s="246">
        <f t="shared" si="60"/>
        <v>0</v>
      </c>
      <c r="G147" s="246">
        <f t="shared" si="60"/>
        <v>0.48563822067935364</v>
      </c>
      <c r="H147" s="34"/>
      <c r="I147" s="246">
        <f t="shared" si="60"/>
        <v>0.62252197357264127</v>
      </c>
      <c r="J147" s="246">
        <f t="shared" si="60"/>
        <v>0.59476404288735363</v>
      </c>
      <c r="K147" s="246">
        <f t="shared" si="60"/>
        <v>0.59654404571135355</v>
      </c>
      <c r="L147" s="246">
        <f t="shared" si="60"/>
        <v>0.78983467910335359</v>
      </c>
      <c r="M147" s="39"/>
      <c r="N147" s="246">
        <f t="shared" si="43"/>
        <v>0.49598868282432362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3.8300000000000001E-2</v>
      </c>
      <c r="E148" s="509">
        <v>3.8300000000000001E-2</v>
      </c>
      <c r="F148" s="509">
        <v>0</v>
      </c>
      <c r="G148" s="509">
        <v>3.8300000000000001E-2</v>
      </c>
      <c r="H148" s="509">
        <v>0</v>
      </c>
      <c r="I148" s="509">
        <v>3.8300000000000001E-2</v>
      </c>
      <c r="J148" s="509">
        <v>3.8300000000000001E-2</v>
      </c>
      <c r="K148" s="509">
        <v>3.8300000000000001E-2</v>
      </c>
      <c r="L148" s="509">
        <v>3.8300000000000001E-2</v>
      </c>
      <c r="M148" s="367"/>
      <c r="N148" s="368">
        <f t="shared" si="43"/>
        <v>3.8300000000000001E-2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1">SUM(D140,D142,D148)</f>
        <v>7.7656396995713166</v>
      </c>
      <c r="E149" s="340">
        <f t="shared" si="61"/>
        <v>10.267844885883942</v>
      </c>
      <c r="F149" s="340">
        <f t="shared" si="61"/>
        <v>0</v>
      </c>
      <c r="G149" s="340">
        <f t="shared" si="61"/>
        <v>12.179456924475941</v>
      </c>
      <c r="H149" s="340">
        <f t="shared" si="61"/>
        <v>0</v>
      </c>
      <c r="I149" s="340">
        <f t="shared" si="61"/>
        <v>15.601607516255442</v>
      </c>
      <c r="J149" s="340">
        <f t="shared" si="61"/>
        <v>14.907647737147942</v>
      </c>
      <c r="K149" s="340">
        <f t="shared" si="61"/>
        <v>14.95214854596394</v>
      </c>
      <c r="L149" s="340">
        <f t="shared" si="61"/>
        <v>19.784494543691942</v>
      </c>
      <c r="M149" s="369"/>
      <c r="N149" s="467">
        <f t="shared" si="43"/>
        <v>12.438222770720774</v>
      </c>
      <c r="O149" t="s">
        <v>466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0.34334347963563294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142</v>
      </c>
      <c r="F155" s="1">
        <v>0</v>
      </c>
      <c r="G155" s="1">
        <v>58</v>
      </c>
      <c r="H155" s="1">
        <v>0</v>
      </c>
      <c r="I155" s="1">
        <v>0</v>
      </c>
      <c r="J155" s="1">
        <v>58</v>
      </c>
      <c r="K155" s="1">
        <v>12</v>
      </c>
      <c r="L155" s="1">
        <v>55</v>
      </c>
      <c r="N155" s="1">
        <f>SUM(C155:L155)</f>
        <v>348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198125.26</v>
      </c>
      <c r="E157" s="505">
        <v>994776.85</v>
      </c>
      <c r="F157" s="504">
        <v>0</v>
      </c>
      <c r="G157" s="505">
        <v>339732.04</v>
      </c>
      <c r="H157" s="504">
        <v>0</v>
      </c>
      <c r="I157" s="502">
        <v>0</v>
      </c>
      <c r="J157" s="505">
        <v>319633.84000000003</v>
      </c>
      <c r="K157" s="505">
        <v>82314.33</v>
      </c>
      <c r="L157" s="505">
        <v>275618.17</v>
      </c>
      <c r="M157" s="342"/>
      <c r="N157" s="344">
        <f>SUM(C157:L157)</f>
        <v>2216091.04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1.59118</v>
      </c>
      <c r="D159" s="354">
        <f>SUM(D160:D164)</f>
        <v>2.1729119999999997</v>
      </c>
      <c r="E159" s="354">
        <f t="shared" ref="E159:G159" si="62">SUM(E160:E164)</f>
        <v>2.6021040000000002</v>
      </c>
      <c r="F159" s="354">
        <f t="shared" si="62"/>
        <v>0</v>
      </c>
      <c r="G159" s="354">
        <f t="shared" si="62"/>
        <v>3.8572439999999997</v>
      </c>
      <c r="H159" s="354"/>
      <c r="I159" s="354"/>
      <c r="J159" s="354">
        <f>SUM(J160:J164)</f>
        <v>5.4642479999999995</v>
      </c>
      <c r="K159" s="354">
        <f>SUM(K160:K164)</f>
        <v>5.8990599999999995</v>
      </c>
      <c r="L159" s="354">
        <f t="shared" ref="L159" si="63">SUM(L160:L164)</f>
        <v>7.0315519999999996</v>
      </c>
      <c r="M159" s="354"/>
      <c r="N159" s="352">
        <f>(C159*$C$157+D159*$D$157+E159*$E$157+F159*$F$157+G159*$G$157+H159*$H$157+I159*$I$157+J159*$J$157+K159*$K$157+L159*$L$157)/$N$157</f>
        <v>3.839636078614459</v>
      </c>
    </row>
    <row r="160" spans="1:16" x14ac:dyDescent="0.3">
      <c r="A160" s="2" t="s">
        <v>3</v>
      </c>
      <c r="B160" t="s">
        <v>30</v>
      </c>
      <c r="C160" s="34">
        <v>1.1870000000000001</v>
      </c>
      <c r="D160" s="34">
        <v>1.6077999999999999</v>
      </c>
      <c r="E160" s="34">
        <v>1.8526</v>
      </c>
      <c r="F160" s="34">
        <v>0</v>
      </c>
      <c r="G160" s="34">
        <v>2.7835999999999999</v>
      </c>
      <c r="H160" s="34">
        <v>0</v>
      </c>
      <c r="I160" s="34"/>
      <c r="J160" s="34">
        <v>3.8761999999999999</v>
      </c>
      <c r="K160" s="34">
        <v>4.2539999999999996</v>
      </c>
      <c r="L160" s="34">
        <v>4.5587999999999997</v>
      </c>
      <c r="M160" s="34"/>
      <c r="N160" s="89">
        <f t="shared" ref="N160:N197" si="64">(C160*$C$157+D160*$D$157+E160*$E$157+F160*$F$157+G160*$G$157+H160*$H$157+I160*$I$157+J160*$J$157+K160*$K$157+L160*$L$157)/$N$157</f>
        <v>2.6893107868691173</v>
      </c>
    </row>
    <row r="161" spans="1:14" x14ac:dyDescent="0.3">
      <c r="A161" s="2" t="s">
        <v>4</v>
      </c>
      <c r="B161" t="s">
        <v>31</v>
      </c>
      <c r="C161" s="39">
        <f>C160*0.04</f>
        <v>4.7480000000000001E-2</v>
      </c>
      <c r="D161" s="39">
        <f t="shared" ref="D161:L161" si="65">D160*0.04</f>
        <v>6.4311999999999994E-2</v>
      </c>
      <c r="E161" s="39">
        <f t="shared" si="65"/>
        <v>7.4104000000000003E-2</v>
      </c>
      <c r="F161" s="39">
        <f t="shared" si="65"/>
        <v>0</v>
      </c>
      <c r="G161" s="39">
        <f t="shared" si="65"/>
        <v>0.111344</v>
      </c>
      <c r="H161" s="39"/>
      <c r="I161" s="39"/>
      <c r="J161" s="39">
        <f t="shared" si="65"/>
        <v>0.15504799999999999</v>
      </c>
      <c r="K161" s="39">
        <f t="shared" si="65"/>
        <v>0.17015999999999998</v>
      </c>
      <c r="L161" s="39">
        <f t="shared" si="65"/>
        <v>0.18235199999999999</v>
      </c>
      <c r="M161" s="34"/>
      <c r="N161" s="89">
        <f t="shared" si="64"/>
        <v>0.10757243147476468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3.6499999999999998E-2</v>
      </c>
      <c r="E162" s="34">
        <v>5.6800000000000003E-2</v>
      </c>
      <c r="F162" s="34">
        <v>0</v>
      </c>
      <c r="G162" s="34">
        <v>4.8000000000000001E-2</v>
      </c>
      <c r="H162" s="34">
        <v>0</v>
      </c>
      <c r="I162" s="34">
        <v>0</v>
      </c>
      <c r="J162" s="34">
        <v>9.5899999999999999E-2</v>
      </c>
      <c r="K162" s="34">
        <v>0.2127</v>
      </c>
      <c r="L162" s="34">
        <v>9.1200000000000003E-2</v>
      </c>
      <c r="M162" s="34"/>
      <c r="N162" s="89">
        <f t="shared" si="64"/>
        <v>6.9193707556797837E-2</v>
      </c>
    </row>
    <row r="163" spans="1:14" x14ac:dyDescent="0.3">
      <c r="A163" s="2" t="s">
        <v>5</v>
      </c>
      <c r="B163" t="s">
        <v>32</v>
      </c>
      <c r="C163" s="34">
        <v>0.14249999999999999</v>
      </c>
      <c r="D163" s="34">
        <v>0.2097</v>
      </c>
      <c r="E163" s="34">
        <v>0.27279999999999999</v>
      </c>
      <c r="F163" s="34">
        <v>0</v>
      </c>
      <c r="G163" s="34">
        <v>0.318</v>
      </c>
      <c r="H163" s="34">
        <v>0</v>
      </c>
      <c r="I163" s="34">
        <v>0</v>
      </c>
      <c r="J163" s="34">
        <v>0.37769999999999998</v>
      </c>
      <c r="K163" s="34">
        <v>0.37769999999999998</v>
      </c>
      <c r="L163" s="34">
        <v>0.44579999999999997</v>
      </c>
      <c r="M163" s="34"/>
      <c r="N163" s="89">
        <f t="shared" si="64"/>
        <v>0.31428428490555155</v>
      </c>
    </row>
    <row r="164" spans="1:14" x14ac:dyDescent="0.3">
      <c r="A164" s="2" t="s">
        <v>6</v>
      </c>
      <c r="B164" t="s">
        <v>33</v>
      </c>
      <c r="C164" s="34">
        <v>0.2142</v>
      </c>
      <c r="D164" s="34">
        <v>0.25459999999999999</v>
      </c>
      <c r="E164" s="34">
        <v>0.3458</v>
      </c>
      <c r="F164" s="34">
        <v>0</v>
      </c>
      <c r="G164" s="34">
        <v>0.59630000000000005</v>
      </c>
      <c r="H164" s="34">
        <v>0</v>
      </c>
      <c r="I164" s="34">
        <v>0</v>
      </c>
      <c r="J164" s="34">
        <v>0.95940000000000003</v>
      </c>
      <c r="K164" s="34">
        <v>0.88449999999999995</v>
      </c>
      <c r="L164" s="34">
        <v>1.7534000000000001</v>
      </c>
      <c r="M164" s="34"/>
      <c r="N164" s="89">
        <f t="shared" si="64"/>
        <v>0.65927486780822864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6">SUM(C167:C169,C173:C174)</f>
        <v>3.7922669528999999</v>
      </c>
      <c r="D166" s="354">
        <f t="shared" si="66"/>
        <v>3.7922669528999999</v>
      </c>
      <c r="E166" s="354">
        <f t="shared" si="66"/>
        <v>5.2059819086000001</v>
      </c>
      <c r="F166" s="354">
        <f t="shared" si="66"/>
        <v>0</v>
      </c>
      <c r="G166" s="354">
        <f t="shared" si="66"/>
        <v>5.2059819086000001</v>
      </c>
      <c r="H166" s="354"/>
      <c r="I166" s="354"/>
      <c r="J166" s="354">
        <f>SUM(J167:J169,J173:J174)</f>
        <v>5.2059819086000001</v>
      </c>
      <c r="K166" s="354">
        <f>SUM(K167:K169,K173:K174)</f>
        <v>5.2059819086000001</v>
      </c>
      <c r="L166" s="354">
        <f>SUM(L167:L169,L173:L174)</f>
        <v>5.2059819086000001</v>
      </c>
      <c r="M166" s="351"/>
      <c r="N166" s="352">
        <f t="shared" si="64"/>
        <v>5.0758337348154745</v>
      </c>
    </row>
    <row r="167" spans="1:14" x14ac:dyDescent="0.3">
      <c r="A167" s="2" t="s">
        <v>115</v>
      </c>
      <c r="B167" t="s">
        <v>114</v>
      </c>
      <c r="C167" s="34">
        <v>2.0670999999999999</v>
      </c>
      <c r="D167" s="34">
        <v>2.0670999999999999</v>
      </c>
      <c r="E167" s="34">
        <v>2.7713999999999999</v>
      </c>
      <c r="F167" s="34">
        <v>0</v>
      </c>
      <c r="G167" s="34">
        <v>2.7713999999999999</v>
      </c>
      <c r="H167" s="34">
        <v>0</v>
      </c>
      <c r="I167" s="34">
        <v>0</v>
      </c>
      <c r="J167" s="34">
        <v>2.7713999999999999</v>
      </c>
      <c r="K167" s="34">
        <v>2.7713999999999999</v>
      </c>
      <c r="L167" s="34">
        <v>2.7713999999999999</v>
      </c>
      <c r="M167" s="39"/>
      <c r="N167" s="89">
        <f t="shared" si="64"/>
        <v>2.7065613573677911</v>
      </c>
    </row>
    <row r="168" spans="1:14" x14ac:dyDescent="0.3">
      <c r="A168" s="2" t="s">
        <v>116</v>
      </c>
      <c r="B168" t="s">
        <v>117</v>
      </c>
      <c r="C168" s="39">
        <f>C167*0.436199</f>
        <v>0.90166695289999998</v>
      </c>
      <c r="D168" s="39">
        <f t="shared" ref="D168:L168" si="67">D167*0.436199</f>
        <v>0.90166695289999998</v>
      </c>
      <c r="E168" s="39">
        <f t="shared" si="67"/>
        <v>1.2088819086</v>
      </c>
      <c r="F168" s="39">
        <f t="shared" si="67"/>
        <v>0</v>
      </c>
      <c r="G168" s="39">
        <f t="shared" si="67"/>
        <v>1.2088819086</v>
      </c>
      <c r="H168" s="39">
        <f t="shared" si="67"/>
        <v>0</v>
      </c>
      <c r="I168" s="39">
        <f t="shared" si="67"/>
        <v>0</v>
      </c>
      <c r="J168" s="39">
        <f t="shared" si="67"/>
        <v>1.2088819086</v>
      </c>
      <c r="K168" s="39">
        <f t="shared" si="67"/>
        <v>1.2088819086</v>
      </c>
      <c r="L168" s="39">
        <f t="shared" si="67"/>
        <v>1.2088819086</v>
      </c>
      <c r="M168" s="39"/>
      <c r="N168" s="89">
        <f t="shared" si="64"/>
        <v>1.1805993575224729</v>
      </c>
    </row>
    <row r="169" spans="1:14" x14ac:dyDescent="0.3">
      <c r="A169" s="280" t="s">
        <v>8</v>
      </c>
      <c r="B169" s="1" t="s">
        <v>35</v>
      </c>
      <c r="C169" s="43">
        <f t="shared" ref="C169:E169" si="68">SUM(C170:C172)</f>
        <v>0.55210000000000004</v>
      </c>
      <c r="D169" s="43">
        <f t="shared" si="68"/>
        <v>0.55210000000000004</v>
      </c>
      <c r="E169" s="43">
        <f t="shared" si="68"/>
        <v>0.85309999999999997</v>
      </c>
      <c r="F169" s="43">
        <f t="shared" ref="F169:G169" si="69">SUM(F170:F172)</f>
        <v>0</v>
      </c>
      <c r="G169" s="43">
        <f t="shared" si="69"/>
        <v>0.85309999999999997</v>
      </c>
      <c r="H169" s="43"/>
      <c r="I169" s="43"/>
      <c r="J169" s="43">
        <f t="shared" ref="J169:L169" si="70">SUM(J170:J172)</f>
        <v>0.85309999999999997</v>
      </c>
      <c r="K169" s="43">
        <f t="shared" si="70"/>
        <v>0.85309999999999997</v>
      </c>
      <c r="L169" s="43">
        <f t="shared" si="70"/>
        <v>0.85309999999999997</v>
      </c>
      <c r="M169" s="43"/>
      <c r="N169" s="75">
        <f t="shared" si="64"/>
        <v>0.82538960466804634</v>
      </c>
    </row>
    <row r="170" spans="1:14" x14ac:dyDescent="0.3">
      <c r="A170" s="2" t="s">
        <v>9</v>
      </c>
      <c r="B170" t="s">
        <v>108</v>
      </c>
      <c r="C170" s="34">
        <v>0.49309999999999998</v>
      </c>
      <c r="D170" s="34">
        <v>0.49309999999999998</v>
      </c>
      <c r="E170" s="34">
        <v>0.76200000000000001</v>
      </c>
      <c r="F170" s="34">
        <v>0</v>
      </c>
      <c r="G170" s="34">
        <v>0.76200000000000001</v>
      </c>
      <c r="H170" s="34">
        <v>0</v>
      </c>
      <c r="I170" s="34">
        <v>0</v>
      </c>
      <c r="J170" s="34">
        <v>0.76200000000000001</v>
      </c>
      <c r="K170" s="34">
        <v>0.76200000000000001</v>
      </c>
      <c r="L170" s="34">
        <v>0.76200000000000001</v>
      </c>
      <c r="M170" s="39"/>
      <c r="N170" s="89">
        <f t="shared" si="64"/>
        <v>0.73724476642936121</v>
      </c>
    </row>
    <row r="171" spans="1:14" x14ac:dyDescent="0.3">
      <c r="A171" s="2" t="s">
        <v>10</v>
      </c>
      <c r="B171" t="s">
        <v>109</v>
      </c>
      <c r="C171" s="34">
        <v>5.2299999999999999E-2</v>
      </c>
      <c r="D171" s="34">
        <v>5.2299999999999999E-2</v>
      </c>
      <c r="E171" s="34">
        <v>8.0799999999999997E-2</v>
      </c>
      <c r="F171" s="34">
        <v>0</v>
      </c>
      <c r="G171" s="34">
        <v>8.0799999999999997E-2</v>
      </c>
      <c r="H171" s="34">
        <v>0</v>
      </c>
      <c r="I171" s="34">
        <v>0</v>
      </c>
      <c r="J171" s="34">
        <v>8.0799999999999997E-2</v>
      </c>
      <c r="K171" s="34">
        <v>8.0799999999999997E-2</v>
      </c>
      <c r="L171" s="34">
        <v>8.0799999999999997E-2</v>
      </c>
      <c r="M171" s="39"/>
      <c r="N171" s="89">
        <f t="shared" si="64"/>
        <v>7.8176258249300079E-2</v>
      </c>
    </row>
    <row r="172" spans="1:14" x14ac:dyDescent="0.3">
      <c r="A172" s="2" t="s">
        <v>11</v>
      </c>
      <c r="B172" t="s">
        <v>110</v>
      </c>
      <c r="C172" s="34">
        <v>6.7000000000000002E-3</v>
      </c>
      <c r="D172" s="34">
        <v>6.7000000000000002E-3</v>
      </c>
      <c r="E172" s="34">
        <v>1.03E-2</v>
      </c>
      <c r="F172" s="34">
        <v>0</v>
      </c>
      <c r="G172" s="34">
        <v>1.03E-2</v>
      </c>
      <c r="H172" s="34">
        <v>0</v>
      </c>
      <c r="I172" s="34">
        <v>0</v>
      </c>
      <c r="J172" s="34">
        <v>1.03E-2</v>
      </c>
      <c r="K172" s="34">
        <v>1.03E-2</v>
      </c>
      <c r="L172" s="34">
        <v>1.03E-2</v>
      </c>
      <c r="M172" s="39"/>
      <c r="N172" s="89">
        <f t="shared" si="64"/>
        <v>9.9685799893852733E-3</v>
      </c>
    </row>
    <row r="173" spans="1:14" x14ac:dyDescent="0.3">
      <c r="A173" s="595" t="s">
        <v>14</v>
      </c>
      <c r="B173" t="s">
        <v>118</v>
      </c>
      <c r="C173" s="34">
        <v>0.2019</v>
      </c>
      <c r="D173" s="34">
        <v>0.2019</v>
      </c>
      <c r="E173" s="34">
        <v>0.27939999999999998</v>
      </c>
      <c r="F173" s="34">
        <v>0</v>
      </c>
      <c r="G173" s="34">
        <v>0.27939999999999998</v>
      </c>
      <c r="H173" s="34">
        <v>0</v>
      </c>
      <c r="I173" s="34">
        <v>0</v>
      </c>
      <c r="J173" s="34">
        <v>0.27939999999999998</v>
      </c>
      <c r="K173" s="34">
        <v>0.27939999999999998</v>
      </c>
      <c r="L173" s="34">
        <v>0.27939999999999998</v>
      </c>
      <c r="M173" s="39"/>
      <c r="N173" s="89">
        <f t="shared" si="64"/>
        <v>0.27226526366037734</v>
      </c>
    </row>
    <row r="174" spans="1:14" x14ac:dyDescent="0.3">
      <c r="A174" s="595"/>
      <c r="B174" t="s">
        <v>117</v>
      </c>
      <c r="C174" s="34">
        <v>6.9500000000000006E-2</v>
      </c>
      <c r="D174" s="34">
        <v>6.9500000000000006E-2</v>
      </c>
      <c r="E174" s="34">
        <v>9.3200000000000005E-2</v>
      </c>
      <c r="F174" s="34">
        <v>0</v>
      </c>
      <c r="G174" s="34">
        <v>9.3200000000000005E-2</v>
      </c>
      <c r="H174" s="34">
        <v>0</v>
      </c>
      <c r="I174" s="34">
        <v>0</v>
      </c>
      <c r="J174" s="34">
        <v>9.3200000000000005E-2</v>
      </c>
      <c r="K174" s="34">
        <v>9.3200000000000005E-2</v>
      </c>
      <c r="L174" s="34">
        <v>9.3200000000000005E-2</v>
      </c>
      <c r="M174" s="39"/>
      <c r="N174" s="89">
        <f t="shared" si="64"/>
        <v>9.1018151596786376E-2</v>
      </c>
    </row>
    <row r="175" spans="1:14" x14ac:dyDescent="0.3">
      <c r="A175" s="349">
        <v>6</v>
      </c>
      <c r="B175" s="350" t="s">
        <v>42</v>
      </c>
      <c r="C175" s="354">
        <f>SUM(C176:C177)</f>
        <v>0.52180000000000004</v>
      </c>
      <c r="D175" s="354">
        <f>SUM(D176:D177)</f>
        <v>0.52180000000000004</v>
      </c>
      <c r="E175" s="354">
        <f t="shared" ref="E175:G175" si="71">SUM(E176:E177)</f>
        <v>0.6129</v>
      </c>
      <c r="F175" s="354">
        <f t="shared" si="71"/>
        <v>0</v>
      </c>
      <c r="G175" s="354">
        <f t="shared" si="71"/>
        <v>0.6129</v>
      </c>
      <c r="H175" s="354"/>
      <c r="I175" s="354"/>
      <c r="J175" s="354">
        <f t="shared" ref="J175:L175" si="72">SUM(J176:J177)</f>
        <v>0.6129</v>
      </c>
      <c r="K175" s="354">
        <f t="shared" si="72"/>
        <v>0.6129</v>
      </c>
      <c r="L175" s="354">
        <f t="shared" si="72"/>
        <v>0.6129</v>
      </c>
      <c r="M175" s="354"/>
      <c r="N175" s="352">
        <f t="shared" si="64"/>
        <v>0.60451323250916622</v>
      </c>
    </row>
    <row r="176" spans="1:14" x14ac:dyDescent="0.3">
      <c r="A176" s="2" t="s">
        <v>15</v>
      </c>
      <c r="B176" t="s">
        <v>43</v>
      </c>
      <c r="C176" s="34">
        <v>0.24429999999999999</v>
      </c>
      <c r="D176" s="34">
        <v>0.24429999999999999</v>
      </c>
      <c r="E176" s="34">
        <v>0.33539999999999998</v>
      </c>
      <c r="F176" s="34">
        <v>0</v>
      </c>
      <c r="G176" s="34">
        <v>0.33539999999999998</v>
      </c>
      <c r="H176" s="34">
        <v>0</v>
      </c>
      <c r="I176" s="34">
        <v>0</v>
      </c>
      <c r="J176" s="34">
        <v>0.33539999999999998</v>
      </c>
      <c r="K176" s="34">
        <v>0.33539999999999998</v>
      </c>
      <c r="L176" s="34">
        <v>0.33539999999999998</v>
      </c>
      <c r="M176" s="39"/>
      <c r="N176" s="89">
        <f t="shared" si="64"/>
        <v>0.32701323250916614</v>
      </c>
    </row>
    <row r="177" spans="1:16" x14ac:dyDescent="0.3">
      <c r="A177" s="2" t="s">
        <v>16</v>
      </c>
      <c r="B177" t="s">
        <v>44</v>
      </c>
      <c r="C177" s="34">
        <v>0.27750000000000002</v>
      </c>
      <c r="D177" s="34">
        <v>0.27750000000000002</v>
      </c>
      <c r="E177" s="34">
        <v>0.27750000000000002</v>
      </c>
      <c r="F177" s="34">
        <v>0</v>
      </c>
      <c r="G177" s="34">
        <v>0.27750000000000002</v>
      </c>
      <c r="H177" s="34">
        <v>0</v>
      </c>
      <c r="I177" s="34">
        <v>0</v>
      </c>
      <c r="J177" s="34">
        <v>0.27750000000000002</v>
      </c>
      <c r="K177" s="34">
        <v>0.27750000000000002</v>
      </c>
      <c r="L177" s="34">
        <v>0.27750000000000002</v>
      </c>
      <c r="M177" s="39"/>
      <c r="N177" s="89">
        <f t="shared" si="64"/>
        <v>0.27749999999999997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0.23330000000000001</v>
      </c>
      <c r="D180" s="354">
        <f>SUM(D181:D182)</f>
        <v>0.27790000000000004</v>
      </c>
      <c r="E180" s="354">
        <f t="shared" ref="E180:L180" si="73">SUM(E181:E182)</f>
        <v>0.378</v>
      </c>
      <c r="F180" s="354">
        <f t="shared" si="73"/>
        <v>0</v>
      </c>
      <c r="G180" s="354">
        <f t="shared" si="73"/>
        <v>0.65529999999999999</v>
      </c>
      <c r="H180" s="354"/>
      <c r="I180" s="354"/>
      <c r="J180" s="354">
        <f t="shared" si="73"/>
        <v>1.0426</v>
      </c>
      <c r="K180" s="354">
        <f t="shared" si="73"/>
        <v>0.96129999999999993</v>
      </c>
      <c r="L180" s="354">
        <f t="shared" si="73"/>
        <v>2.0116000000000001</v>
      </c>
      <c r="M180" s="354"/>
      <c r="N180" s="352">
        <f t="shared" si="64"/>
        <v>0.73187329342119445</v>
      </c>
    </row>
    <row r="181" spans="1:16" x14ac:dyDescent="0.3">
      <c r="A181" s="2" t="s">
        <v>17</v>
      </c>
      <c r="B181" t="s">
        <v>46</v>
      </c>
      <c r="C181" s="34">
        <v>0.22040000000000001</v>
      </c>
      <c r="D181" s="34">
        <v>0.26140000000000002</v>
      </c>
      <c r="E181" s="34">
        <v>0.3553</v>
      </c>
      <c r="F181" s="34">
        <v>0</v>
      </c>
      <c r="G181" s="34">
        <v>0.61260000000000003</v>
      </c>
      <c r="H181" s="34">
        <v>0</v>
      </c>
      <c r="I181" s="34">
        <v>0</v>
      </c>
      <c r="J181" s="34">
        <v>0.98560000000000003</v>
      </c>
      <c r="K181" s="34">
        <v>0.90869999999999995</v>
      </c>
      <c r="L181" s="34">
        <v>1.9015</v>
      </c>
      <c r="M181" s="39"/>
      <c r="N181" s="89">
        <f t="shared" si="64"/>
        <v>0.68975973898752818</v>
      </c>
    </row>
    <row r="182" spans="1:16" x14ac:dyDescent="0.3">
      <c r="A182" s="2" t="s">
        <v>18</v>
      </c>
      <c r="B182" t="s">
        <v>48</v>
      </c>
      <c r="C182" s="34">
        <v>1.29E-2</v>
      </c>
      <c r="D182" s="34">
        <v>1.6500000000000001E-2</v>
      </c>
      <c r="E182" s="34">
        <v>2.2700000000000001E-2</v>
      </c>
      <c r="F182" s="34">
        <v>0</v>
      </c>
      <c r="G182" s="34">
        <v>4.2700000000000002E-2</v>
      </c>
      <c r="H182" s="34">
        <v>0</v>
      </c>
      <c r="I182" s="34">
        <v>0</v>
      </c>
      <c r="J182" s="34">
        <v>5.7000000000000002E-2</v>
      </c>
      <c r="K182" s="34">
        <v>5.2600000000000001E-2</v>
      </c>
      <c r="L182" s="34">
        <v>0.1101</v>
      </c>
      <c r="M182" s="39"/>
      <c r="N182" s="89">
        <f t="shared" si="64"/>
        <v>4.2113554433666232E-2</v>
      </c>
    </row>
    <row r="183" spans="1:16" x14ac:dyDescent="0.3">
      <c r="A183" s="349">
        <v>8</v>
      </c>
      <c r="B183" s="350" t="s">
        <v>49</v>
      </c>
      <c r="C183" s="354">
        <f>SUM(C184:C187)</f>
        <v>0.53580000000000005</v>
      </c>
      <c r="D183" s="354">
        <f>SUM(D184:D187)</f>
        <v>0.45490000000000003</v>
      </c>
      <c r="E183" s="354">
        <f t="shared" ref="E183:L183" si="74">SUM(E184:E187)</f>
        <v>0.62549999999999994</v>
      </c>
      <c r="F183" s="354">
        <f t="shared" si="74"/>
        <v>0</v>
      </c>
      <c r="G183" s="354">
        <f t="shared" si="74"/>
        <v>1.0624</v>
      </c>
      <c r="H183" s="354"/>
      <c r="I183" s="354"/>
      <c r="J183" s="354">
        <f t="shared" si="74"/>
        <v>1.7705000000000002</v>
      </c>
      <c r="K183" s="354">
        <f t="shared" si="74"/>
        <v>1.5278</v>
      </c>
      <c r="L183" s="354">
        <f t="shared" si="74"/>
        <v>3.6659999999999999</v>
      </c>
      <c r="M183" s="354"/>
      <c r="N183" s="352">
        <f t="shared" si="64"/>
        <v>1.2538001754427022</v>
      </c>
    </row>
    <row r="184" spans="1:16" x14ac:dyDescent="0.3">
      <c r="A184" s="2" t="s">
        <v>19</v>
      </c>
      <c r="B184" t="s">
        <v>46</v>
      </c>
      <c r="C184" s="34">
        <v>0.27100000000000002</v>
      </c>
      <c r="D184" s="34">
        <v>0.22520000000000001</v>
      </c>
      <c r="E184" s="34">
        <v>0.30880000000000002</v>
      </c>
      <c r="F184" s="34">
        <v>0</v>
      </c>
      <c r="G184" s="34">
        <v>0.51280000000000003</v>
      </c>
      <c r="H184" s="34">
        <v>0</v>
      </c>
      <c r="I184" s="34">
        <v>0</v>
      </c>
      <c r="J184" s="34">
        <v>0.89539999999999997</v>
      </c>
      <c r="K184" s="34">
        <v>0.77270000000000005</v>
      </c>
      <c r="L184" s="34">
        <v>1.8540000000000001</v>
      </c>
      <c r="M184" s="39"/>
      <c r="N184" s="89">
        <f t="shared" si="64"/>
        <v>0.62651593018534102</v>
      </c>
    </row>
    <row r="185" spans="1:16" x14ac:dyDescent="0.3">
      <c r="A185" s="2" t="s">
        <v>19</v>
      </c>
      <c r="B185" t="s">
        <v>47</v>
      </c>
      <c r="C185" s="34">
        <v>0.1389</v>
      </c>
      <c r="D185" s="34">
        <v>0.11550000000000001</v>
      </c>
      <c r="E185" s="34">
        <v>0.1583</v>
      </c>
      <c r="F185" s="34">
        <v>0</v>
      </c>
      <c r="G185" s="34">
        <v>0.26290000000000002</v>
      </c>
      <c r="H185" s="34">
        <v>0</v>
      </c>
      <c r="I185" s="34">
        <v>0</v>
      </c>
      <c r="J185" s="34">
        <v>0.45900000000000002</v>
      </c>
      <c r="K185" s="34">
        <v>0.39610000000000001</v>
      </c>
      <c r="L185" s="34">
        <v>0.95050000000000001</v>
      </c>
      <c r="M185" s="39"/>
      <c r="N185" s="89">
        <f t="shared" si="64"/>
        <v>0.3211881145704194</v>
      </c>
    </row>
    <row r="186" spans="1:16" x14ac:dyDescent="0.3">
      <c r="A186" s="2" t="s">
        <v>20</v>
      </c>
      <c r="B186" t="s">
        <v>50</v>
      </c>
      <c r="C186" s="34">
        <v>8.3199999999999996E-2</v>
      </c>
      <c r="D186" s="34">
        <v>7.5499999999999998E-2</v>
      </c>
      <c r="E186" s="34">
        <v>0.1047</v>
      </c>
      <c r="F186" s="34">
        <v>0</v>
      </c>
      <c r="G186" s="34">
        <v>0.1895</v>
      </c>
      <c r="H186" s="34">
        <v>0</v>
      </c>
      <c r="I186" s="34">
        <v>0</v>
      </c>
      <c r="J186" s="34">
        <v>0.27510000000000001</v>
      </c>
      <c r="K186" s="34">
        <v>0.23730000000000001</v>
      </c>
      <c r="L186" s="34">
        <v>0.56950000000000001</v>
      </c>
      <c r="M186" s="39"/>
      <c r="N186" s="89">
        <f t="shared" si="64"/>
        <v>0.20234273244162385</v>
      </c>
    </row>
    <row r="187" spans="1:16" x14ac:dyDescent="0.3">
      <c r="A187" s="2" t="s">
        <v>20</v>
      </c>
      <c r="B187" t="s">
        <v>47</v>
      </c>
      <c r="C187" s="34">
        <v>4.2700000000000002E-2</v>
      </c>
      <c r="D187" s="34">
        <v>3.8699999999999998E-2</v>
      </c>
      <c r="E187" s="34">
        <v>5.3699999999999998E-2</v>
      </c>
      <c r="F187" s="34">
        <v>0</v>
      </c>
      <c r="G187" s="34">
        <v>9.7199999999999995E-2</v>
      </c>
      <c r="H187" s="34">
        <v>0</v>
      </c>
      <c r="I187" s="34">
        <v>0</v>
      </c>
      <c r="J187" s="34">
        <v>0.14099999999999999</v>
      </c>
      <c r="K187" s="34">
        <v>0.1217</v>
      </c>
      <c r="L187" s="34">
        <v>0.29199999999999998</v>
      </c>
      <c r="M187" s="39"/>
      <c r="N187" s="89">
        <f t="shared" si="64"/>
        <v>0.10375339824531757</v>
      </c>
    </row>
    <row r="188" spans="1:16" x14ac:dyDescent="0.3">
      <c r="A188" s="349">
        <v>9</v>
      </c>
      <c r="B188" s="350" t="s">
        <v>51</v>
      </c>
      <c r="C188" s="354">
        <f t="shared" ref="C188:G188" si="75">SUM(C191,C193)</f>
        <v>0.51415498618929723</v>
      </c>
      <c r="D188" s="354">
        <f t="shared" si="75"/>
        <v>0.60307928876529737</v>
      </c>
      <c r="E188" s="354">
        <f t="shared" si="75"/>
        <v>0.80172216727278489</v>
      </c>
      <c r="F188" s="354">
        <f t="shared" si="75"/>
        <v>0</v>
      </c>
      <c r="G188" s="354">
        <f t="shared" si="75"/>
        <v>0.96924998239278493</v>
      </c>
      <c r="H188" s="354"/>
      <c r="I188" s="354"/>
      <c r="J188" s="354">
        <f>SUM(J191,J193)</f>
        <v>1.1440225286647849</v>
      </c>
      <c r="K188" s="354">
        <f>SUM(K191,K193)</f>
        <v>1.2085646410807849</v>
      </c>
      <c r="L188" s="354">
        <f>SUM(L191,L193)</f>
        <v>1.5761427885367849</v>
      </c>
      <c r="M188" s="354"/>
      <c r="N188" s="352">
        <f t="shared" si="64"/>
        <v>0.96967943883537022</v>
      </c>
      <c r="O188" s="39"/>
    </row>
    <row r="189" spans="1:16" x14ac:dyDescent="0.3">
      <c r="A189" s="345"/>
      <c r="B189" s="286" t="s">
        <v>238</v>
      </c>
      <c r="C189" s="507">
        <v>-0.63029999999999997</v>
      </c>
      <c r="D189" s="507">
        <v>-0.13039999999999999</v>
      </c>
      <c r="E189" s="507">
        <v>0</v>
      </c>
      <c r="F189" s="507">
        <v>0</v>
      </c>
      <c r="G189" s="507">
        <v>0</v>
      </c>
      <c r="H189" s="507">
        <v>0</v>
      </c>
      <c r="I189" s="507">
        <v>0</v>
      </c>
      <c r="J189" s="507">
        <v>-0.64790000000000003</v>
      </c>
      <c r="K189" s="507">
        <v>0</v>
      </c>
      <c r="L189" s="507">
        <v>0</v>
      </c>
      <c r="M189" s="268"/>
      <c r="N189" s="357">
        <f t="shared" si="64"/>
        <v>-0.10678221617871801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6">SUM(C183,C180,C175,C166,C159)+C189</f>
        <v>6.0440469529000005</v>
      </c>
      <c r="D190" s="360">
        <f t="shared" si="76"/>
        <v>7.0893789529000006</v>
      </c>
      <c r="E190" s="360">
        <f t="shared" si="76"/>
        <v>9.4244859085999995</v>
      </c>
      <c r="F190" s="360">
        <f t="shared" si="76"/>
        <v>0</v>
      </c>
      <c r="G190" s="360">
        <f t="shared" si="76"/>
        <v>11.3938259086</v>
      </c>
      <c r="H190" s="360">
        <f t="shared" si="76"/>
        <v>0</v>
      </c>
      <c r="I190" s="360">
        <f t="shared" si="76"/>
        <v>0</v>
      </c>
      <c r="J190" s="360">
        <f t="shared" si="76"/>
        <v>13.4483299086</v>
      </c>
      <c r="K190" s="360">
        <f t="shared" si="76"/>
        <v>14.207041908600001</v>
      </c>
      <c r="L190" s="360">
        <f t="shared" si="76"/>
        <v>18.528033908600001</v>
      </c>
      <c r="M190" s="361"/>
      <c r="N190" s="362">
        <f t="shared" si="64"/>
        <v>11.398874298624277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7">SUM(C192:C192)</f>
        <v>0.1259156301697657</v>
      </c>
      <c r="D191" s="354">
        <f t="shared" si="77"/>
        <v>0.14769303172576573</v>
      </c>
      <c r="E191" s="354">
        <f t="shared" si="77"/>
        <v>0.19634031493386381</v>
      </c>
      <c r="F191" s="354">
        <f t="shared" si="77"/>
        <v>0</v>
      </c>
      <c r="G191" s="354">
        <f t="shared" si="77"/>
        <v>0.23736757515386381</v>
      </c>
      <c r="H191" s="354"/>
      <c r="I191" s="354"/>
      <c r="J191" s="354">
        <f>SUM(J192:J192)</f>
        <v>0.28016905698586381</v>
      </c>
      <c r="K191" s="354">
        <f>SUM(K192:K192)</f>
        <v>0.29597530408186384</v>
      </c>
      <c r="L191" s="354">
        <f>SUM(L192:L192)</f>
        <v>0.38599453041786386</v>
      </c>
      <c r="M191" s="354"/>
      <c r="N191" s="352">
        <f t="shared" si="64"/>
        <v>0.23747274826323961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78">0.020833*C190</f>
        <v>0.1259156301697657</v>
      </c>
      <c r="D192" s="246">
        <f t="shared" si="78"/>
        <v>0.14769303172576573</v>
      </c>
      <c r="E192" s="246">
        <f t="shared" si="78"/>
        <v>0.19634031493386381</v>
      </c>
      <c r="F192" s="246">
        <f t="shared" si="78"/>
        <v>0</v>
      </c>
      <c r="G192" s="246">
        <f t="shared" si="78"/>
        <v>0.23736757515386381</v>
      </c>
      <c r="H192" s="34"/>
      <c r="I192" s="39"/>
      <c r="J192" s="246">
        <f>0.020833*J190</f>
        <v>0.28016905698586381</v>
      </c>
      <c r="K192" s="246">
        <f t="shared" ref="K192:L192" si="79">0.020833*K190</f>
        <v>0.29597530408186384</v>
      </c>
      <c r="L192" s="246">
        <f t="shared" si="79"/>
        <v>0.38599453041786386</v>
      </c>
      <c r="M192" s="39"/>
      <c r="N192" s="246">
        <f t="shared" si="64"/>
        <v>0.23747274826323961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0.38823935601953152</v>
      </c>
      <c r="D193" s="354">
        <f>SUM(D194,D195)</f>
        <v>0.45538625703953162</v>
      </c>
      <c r="E193" s="354">
        <f t="shared" ref="E193:L193" si="80">SUM(E194,E195)</f>
        <v>0.60538185233892106</v>
      </c>
      <c r="F193" s="354">
        <f t="shared" si="80"/>
        <v>0</v>
      </c>
      <c r="G193" s="354">
        <f t="shared" si="80"/>
        <v>0.73188240723892106</v>
      </c>
      <c r="H193" s="354"/>
      <c r="I193" s="354"/>
      <c r="J193" s="354">
        <f t="shared" si="80"/>
        <v>0.86385347167892101</v>
      </c>
      <c r="K193" s="354">
        <f t="shared" si="80"/>
        <v>0.91258933699892109</v>
      </c>
      <c r="L193" s="354">
        <f t="shared" si="80"/>
        <v>1.1901482581189211</v>
      </c>
      <c r="M193" s="354"/>
      <c r="N193" s="352">
        <f t="shared" si="64"/>
        <v>0.73220669057213061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0.1259156301697657</v>
      </c>
      <c r="D194" s="39">
        <f t="shared" ref="D194:L194" si="81">D192</f>
        <v>0.14769303172576573</v>
      </c>
      <c r="E194" s="39">
        <f t="shared" si="81"/>
        <v>0.19634031493386381</v>
      </c>
      <c r="F194" s="39">
        <f t="shared" si="81"/>
        <v>0</v>
      </c>
      <c r="G194" s="39">
        <f>G192</f>
        <v>0.23736757515386381</v>
      </c>
      <c r="H194" s="39"/>
      <c r="I194" s="39"/>
      <c r="J194" s="39">
        <f t="shared" si="81"/>
        <v>0.28016905698586381</v>
      </c>
      <c r="K194" s="39">
        <f t="shared" si="81"/>
        <v>0.29597530408186384</v>
      </c>
      <c r="L194" s="39">
        <f t="shared" si="81"/>
        <v>0.38599453041786386</v>
      </c>
      <c r="M194" s="39"/>
      <c r="N194" s="246">
        <f t="shared" si="64"/>
        <v>0.23747274826323961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0.26232372584976582</v>
      </c>
      <c r="D195" s="246">
        <f t="shared" ref="D195:G195" si="82">0.043402*D190</f>
        <v>0.30769322531376586</v>
      </c>
      <c r="E195" s="246">
        <f t="shared" si="82"/>
        <v>0.40904153740505722</v>
      </c>
      <c r="F195" s="246">
        <f t="shared" si="82"/>
        <v>0</v>
      </c>
      <c r="G195" s="246">
        <f t="shared" si="82"/>
        <v>0.49451483208505725</v>
      </c>
      <c r="H195" s="34"/>
      <c r="I195" s="34"/>
      <c r="J195" s="246">
        <f t="shared" ref="J195:L195" si="83">0.043402*J190</f>
        <v>0.58368441469305721</v>
      </c>
      <c r="K195" s="246">
        <f t="shared" si="83"/>
        <v>0.6166140329170573</v>
      </c>
      <c r="L195" s="246">
        <f t="shared" si="83"/>
        <v>0.80415372770105731</v>
      </c>
      <c r="M195" s="39"/>
      <c r="N195" s="246">
        <f t="shared" si="64"/>
        <v>0.49473394230889101</v>
      </c>
      <c r="O195" s="246"/>
    </row>
    <row r="196" spans="1:16" ht="28.8" x14ac:dyDescent="0.3">
      <c r="A196" s="370">
        <v>10</v>
      </c>
      <c r="B196" s="371" t="s">
        <v>134</v>
      </c>
      <c r="C196" s="510">
        <v>3.9300000000000002E-2</v>
      </c>
      <c r="D196" s="510">
        <v>3.9300000000000002E-2</v>
      </c>
      <c r="E196" s="510">
        <v>3.9300000000000002E-2</v>
      </c>
      <c r="F196" s="510">
        <v>0</v>
      </c>
      <c r="G196" s="510">
        <v>3.9300000000000002E-2</v>
      </c>
      <c r="H196" s="510">
        <v>0</v>
      </c>
      <c r="I196" s="510">
        <v>0</v>
      </c>
      <c r="J196" s="510">
        <v>3.9300000000000002E-2</v>
      </c>
      <c r="K196" s="510">
        <v>3.9300000000000002E-2</v>
      </c>
      <c r="L196" s="510">
        <v>3.9300000000000002E-2</v>
      </c>
      <c r="M196" s="373"/>
      <c r="N196" s="374">
        <f t="shared" si="64"/>
        <v>3.9299999999999995E-2</v>
      </c>
    </row>
    <row r="197" spans="1:16" ht="18" x14ac:dyDescent="0.3">
      <c r="A197" s="579" t="s">
        <v>60</v>
      </c>
      <c r="B197" s="579"/>
      <c r="C197" s="340">
        <f>SUM(C188,C190,C196)</f>
        <v>6.5975019390892973</v>
      </c>
      <c r="D197" s="340">
        <f t="shared" ref="D197:L197" si="84">SUM(D188,D190,D196)</f>
        <v>7.7317582416652977</v>
      </c>
      <c r="E197" s="340">
        <f t="shared" si="84"/>
        <v>10.265508075872786</v>
      </c>
      <c r="F197" s="340">
        <f t="shared" si="84"/>
        <v>0</v>
      </c>
      <c r="G197" s="340">
        <f t="shared" si="84"/>
        <v>12.402375890992786</v>
      </c>
      <c r="H197" s="340">
        <f t="shared" si="84"/>
        <v>0</v>
      </c>
      <c r="I197" s="340">
        <f t="shared" si="84"/>
        <v>0</v>
      </c>
      <c r="J197" s="340">
        <f t="shared" si="84"/>
        <v>14.631652437264785</v>
      </c>
      <c r="K197" s="340">
        <f t="shared" si="84"/>
        <v>15.454906549680786</v>
      </c>
      <c r="L197" s="340">
        <f t="shared" si="84"/>
        <v>20.143476697136787</v>
      </c>
      <c r="M197" s="356"/>
      <c r="N197" s="467">
        <f t="shared" si="64"/>
        <v>12.40785373745965</v>
      </c>
      <c r="O197" t="s">
        <v>467</v>
      </c>
      <c r="P197"/>
    </row>
    <row r="198" spans="1:16" ht="15.6" x14ac:dyDescent="0.3">
      <c r="L198" s="336" t="s">
        <v>150</v>
      </c>
      <c r="N198" s="337">
        <f>N197/SUM($N$101,$N$149,$N$197)</f>
        <v>0.34250517582444945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7D9B-E720-4E1F-92ED-244FD40D2D0C}">
  <dimension ref="A1:Q204"/>
  <sheetViews>
    <sheetView topLeftCell="H76" workbookViewId="0">
      <selection activeCell="K93" sqref="K93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5" width="14.109375" bestFit="1" customWidth="1"/>
    <col min="6" max="6" width="13.77734375" bestFit="1" customWidth="1"/>
    <col min="7" max="7" width="14.109375" bestFit="1" customWidth="1"/>
    <col min="8" max="8" width="14.109375" customWidth="1"/>
    <col min="9" max="9" width="13.109375" customWidth="1"/>
    <col min="10" max="11" width="17.6640625" bestFit="1" customWidth="1"/>
    <col min="12" max="12" width="13.6640625" bestFit="1" customWidth="1"/>
    <col min="13" max="13" width="1.33203125" customWidth="1"/>
    <col min="14" max="14" width="17.5546875" bestFit="1" customWidth="1"/>
    <col min="15" max="15" width="17" style="34" bestFit="1" customWidth="1"/>
    <col min="16" max="16" width="11.33203125" style="34" customWidth="1"/>
    <col min="17" max="17" width="17.44140625" bestFit="1" customWidth="1"/>
  </cols>
  <sheetData>
    <row r="1" spans="1:17" ht="18" x14ac:dyDescent="0.3">
      <c r="A1" s="535" t="s">
        <v>472</v>
      </c>
      <c r="B1" s="535"/>
      <c r="C1" s="1"/>
    </row>
    <row r="3" spans="1:17" ht="18" x14ac:dyDescent="0.35">
      <c r="A3" s="293" t="s">
        <v>0</v>
      </c>
      <c r="N3" s="292" t="s">
        <v>76</v>
      </c>
    </row>
    <row r="4" spans="1:17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9" t="s">
        <v>145</v>
      </c>
    </row>
    <row r="5" spans="1:17" ht="15.6" x14ac:dyDescent="0.3">
      <c r="A5" s="280"/>
      <c r="B5" s="416" t="s">
        <v>135</v>
      </c>
      <c r="C5" s="417">
        <f t="shared" ref="C5:L7" si="0">SUM(C59,C107,C155)</f>
        <v>1</v>
      </c>
      <c r="D5" s="417">
        <f t="shared" si="0"/>
        <v>103</v>
      </c>
      <c r="E5" s="417">
        <f t="shared" si="0"/>
        <v>364</v>
      </c>
      <c r="F5" s="417">
        <f t="shared" si="0"/>
        <v>0</v>
      </c>
      <c r="G5" s="417">
        <f t="shared" si="0"/>
        <v>208</v>
      </c>
      <c r="H5" s="456">
        <f t="shared" si="0"/>
        <v>12</v>
      </c>
      <c r="I5" s="417">
        <f t="shared" si="0"/>
        <v>24</v>
      </c>
      <c r="J5" s="417">
        <f t="shared" si="0"/>
        <v>195</v>
      </c>
      <c r="K5" s="417">
        <f t="shared" si="0"/>
        <v>31</v>
      </c>
      <c r="L5" s="417">
        <f t="shared" si="0"/>
        <v>135</v>
      </c>
      <c r="M5" s="604">
        <f>SUM(C5:L5)</f>
        <v>1073</v>
      </c>
      <c r="N5" s="604"/>
      <c r="O5" s="418"/>
      <c r="P5" s="418"/>
      <c r="Q5" s="419">
        <f>M7/M5</f>
        <v>6168.5805591798689</v>
      </c>
    </row>
    <row r="6" spans="1:17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7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605">
        <f>SUM(C6:L6)</f>
        <v>0</v>
      </c>
      <c r="N6" s="605"/>
      <c r="O6" s="452"/>
      <c r="P6" s="452"/>
      <c r="Q6" s="439"/>
    </row>
    <row r="7" spans="1:17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962832.6100000001</v>
      </c>
      <c r="E7" s="401">
        <f t="shared" si="0"/>
        <v>2366960.38</v>
      </c>
      <c r="F7" s="401">
        <f t="shared" si="0"/>
        <v>0</v>
      </c>
      <c r="G7" s="401">
        <f t="shared" si="0"/>
        <v>1122788.3400000001</v>
      </c>
      <c r="H7" s="401">
        <f t="shared" si="0"/>
        <v>36843.43</v>
      </c>
      <c r="I7" s="401">
        <f t="shared" si="0"/>
        <v>141064.70000000001</v>
      </c>
      <c r="J7" s="401">
        <f t="shared" si="0"/>
        <v>1097714.99</v>
      </c>
      <c r="K7" s="401">
        <f t="shared" si="0"/>
        <v>188344.35</v>
      </c>
      <c r="L7" s="401">
        <f t="shared" si="0"/>
        <v>696447.59</v>
      </c>
      <c r="M7" s="610">
        <f>SUM(C7:L7)</f>
        <v>6618886.9399999995</v>
      </c>
      <c r="N7" s="610"/>
      <c r="O7" s="402"/>
      <c r="P7" s="402"/>
      <c r="Q7" s="403"/>
    </row>
    <row r="8" spans="1:17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64</v>
      </c>
      <c r="G8" s="415" t="s">
        <v>65</v>
      </c>
      <c r="H8" s="415" t="s">
        <v>193</v>
      </c>
      <c r="I8" s="415" t="s">
        <v>111</v>
      </c>
      <c r="J8" s="415" t="s">
        <v>66</v>
      </c>
      <c r="K8" s="415" t="s">
        <v>67</v>
      </c>
      <c r="L8" s="415" t="s">
        <v>68</v>
      </c>
      <c r="M8" s="607" t="s">
        <v>69</v>
      </c>
      <c r="N8" s="607"/>
      <c r="O8" s="415" t="s">
        <v>70</v>
      </c>
      <c r="P8" s="415" t="s">
        <v>140</v>
      </c>
      <c r="Q8" s="415" t="s">
        <v>144</v>
      </c>
    </row>
    <row r="9" spans="1:17" x14ac:dyDescent="0.3">
      <c r="A9" s="404">
        <v>4</v>
      </c>
      <c r="B9" s="398" t="s">
        <v>29</v>
      </c>
      <c r="C9" s="405">
        <f t="shared" ref="C9:L24" si="1">(C63*C$61+C111*C$109+C159*C$157)/(SUM(C$157,C$109,C$61))</f>
        <v>1.5310159999999999</v>
      </c>
      <c r="D9" s="405">
        <f t="shared" si="1"/>
        <v>2.1084072044018534</v>
      </c>
      <c r="E9" s="405">
        <f t="shared" si="1"/>
        <v>2.53598876286688</v>
      </c>
      <c r="F9" s="405" t="e">
        <f t="shared" si="1"/>
        <v>#DIV/0!</v>
      </c>
      <c r="G9" s="405">
        <f t="shared" si="1"/>
        <v>3.745228166801911</v>
      </c>
      <c r="H9" s="405">
        <f t="shared" si="1"/>
        <v>5.0203519999999999</v>
      </c>
      <c r="I9" s="405">
        <f t="shared" si="1"/>
        <v>4.1220839720453091</v>
      </c>
      <c r="J9" s="405">
        <f t="shared" si="1"/>
        <v>5.2466581282736424</v>
      </c>
      <c r="K9" s="405">
        <f t="shared" si="1"/>
        <v>5.7869776115488483</v>
      </c>
      <c r="L9" s="405">
        <f t="shared" si="1"/>
        <v>6.845522445119868</v>
      </c>
      <c r="M9" s="603">
        <f t="shared" ref="M9:M25" si="2">(N63*$N$61+N111*$N$109+N159*$N$157)/$M$7</f>
        <v>3.7211725098764332</v>
      </c>
      <c r="N9" s="603"/>
      <c r="O9" s="406">
        <f t="shared" ref="O9:O47" si="3">M9/$M$47</f>
        <v>0.29634984360266675</v>
      </c>
      <c r="P9" s="405">
        <f>O9*$N$52</f>
        <v>2.0420050904258593</v>
      </c>
      <c r="Q9" s="407">
        <f>M9*$M$7</f>
        <v>24630020.127108142</v>
      </c>
    </row>
    <row r="10" spans="1:17" x14ac:dyDescent="0.3">
      <c r="A10" s="420" t="s">
        <v>3</v>
      </c>
      <c r="B10" s="421" t="s">
        <v>30</v>
      </c>
      <c r="C10" s="422">
        <f t="shared" si="1"/>
        <v>1.1029</v>
      </c>
      <c r="D10" s="422">
        <f t="shared" si="1"/>
        <v>1.4938459289678607</v>
      </c>
      <c r="E10" s="422">
        <f t="shared" si="1"/>
        <v>1.7213750458945156</v>
      </c>
      <c r="F10" s="422" t="e">
        <f t="shared" si="1"/>
        <v>#DIV/0!</v>
      </c>
      <c r="G10" s="422">
        <f t="shared" si="1"/>
        <v>2.5863956518901863</v>
      </c>
      <c r="H10" s="422">
        <f>IF(H$7 &gt; 0,(H64*H$61+H112*H$109+H160*H$157)/(SUM(H$157,H$109,H$61)),0)</f>
        <v>2.5863</v>
      </c>
      <c r="I10" s="422">
        <f t="shared" si="1"/>
        <v>1.8482255870745834</v>
      </c>
      <c r="J10" s="422">
        <f t="shared" si="1"/>
        <v>3.6016614896622663</v>
      </c>
      <c r="K10" s="422">
        <f t="shared" si="1"/>
        <v>3.9526515037111545</v>
      </c>
      <c r="L10" s="422">
        <f t="shared" si="1"/>
        <v>4.2358836825625312</v>
      </c>
      <c r="M10" s="600">
        <f t="shared" si="2"/>
        <v>2.4818912518268519</v>
      </c>
      <c r="N10" s="600"/>
      <c r="O10" s="423">
        <f t="shared" si="3"/>
        <v>0.19765492794692766</v>
      </c>
      <c r="P10" s="422">
        <f t="shared" ref="P10:P47" si="4">O10*$N$52</f>
        <v>1.3619456116755337</v>
      </c>
      <c r="Q10" s="424">
        <f t="shared" ref="Q10:Q47" si="5">M10*$M$7</f>
        <v>16427357.593217</v>
      </c>
    </row>
    <row r="11" spans="1:17" x14ac:dyDescent="0.3">
      <c r="A11" s="438" t="s">
        <v>4</v>
      </c>
      <c r="B11" s="439" t="s">
        <v>31</v>
      </c>
      <c r="C11" s="440">
        <f t="shared" si="1"/>
        <v>4.4116000000000002E-2</v>
      </c>
      <c r="D11" s="440">
        <f t="shared" si="1"/>
        <v>5.9753837158714435E-2</v>
      </c>
      <c r="E11" s="440">
        <f t="shared" si="1"/>
        <v>6.8855001835780624E-2</v>
      </c>
      <c r="F11" s="440" t="e">
        <f t="shared" si="1"/>
        <v>#DIV/0!</v>
      </c>
      <c r="G11" s="440">
        <f t="shared" si="1"/>
        <v>0.10345582607560747</v>
      </c>
      <c r="H11" s="440">
        <f t="shared" ref="H11:H15" si="6">IF(H$7 &gt; 0,(H65*H$61+H113*H$109+H161*H$157)/(SUM(H$157,H$109,H$61)),0)</f>
        <v>0.103452</v>
      </c>
      <c r="I11" s="440">
        <f t="shared" si="1"/>
        <v>0.110893535224475</v>
      </c>
      <c r="J11" s="440">
        <f t="shared" si="1"/>
        <v>0.14406645958649067</v>
      </c>
      <c r="K11" s="440">
        <f>(K65*K$61+K113*K$109+K161*K$157)/(SUM(K$157,K$109,K$61))</f>
        <v>0.15810606014844619</v>
      </c>
      <c r="L11" s="440">
        <f t="shared" si="1"/>
        <v>0.16943534730250126</v>
      </c>
      <c r="M11" s="599">
        <f t="shared" si="2"/>
        <v>0.10006345439829194</v>
      </c>
      <c r="N11" s="599"/>
      <c r="O11" s="441">
        <f t="shared" si="3"/>
        <v>7.9689369365627954E-3</v>
      </c>
      <c r="P11" s="440">
        <f t="shared" si="4"/>
        <v>5.4910134562316505E-2</v>
      </c>
      <c r="Q11" s="442">
        <f t="shared" si="5"/>
        <v>662308.69148814003</v>
      </c>
    </row>
    <row r="12" spans="1:17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6.6409190725270517E-2</v>
      </c>
      <c r="E12" s="440">
        <f t="shared" si="1"/>
        <v>5.1668116717272637E-2</v>
      </c>
      <c r="F12" s="440" t="e">
        <f t="shared" si="1"/>
        <v>#DIV/0!</v>
      </c>
      <c r="G12" s="440">
        <f t="shared" si="1"/>
        <v>2.3455692946544142E-2</v>
      </c>
      <c r="H12" s="440">
        <f t="shared" si="6"/>
        <v>0</v>
      </c>
      <c r="I12" s="440">
        <f t="shared" si="1"/>
        <v>9.2399999999999982E-2</v>
      </c>
      <c r="J12" s="440">
        <f t="shared" si="1"/>
        <v>7.5669543576151757E-2</v>
      </c>
      <c r="K12" s="440">
        <f t="shared" si="1"/>
        <v>0.1863488609878661</v>
      </c>
      <c r="L12" s="440">
        <f t="shared" si="1"/>
        <v>0.10482145211242673</v>
      </c>
      <c r="M12" s="599">
        <f t="shared" si="2"/>
        <v>6.2967002652865978E-2</v>
      </c>
      <c r="N12" s="599"/>
      <c r="O12" s="441">
        <f t="shared" si="3"/>
        <v>5.0146187361050825E-3</v>
      </c>
      <c r="P12" s="440">
        <f t="shared" si="4"/>
        <v>3.4553340272386504E-2</v>
      </c>
      <c r="Q12" s="442">
        <f t="shared" si="5"/>
        <v>416771.47150999994</v>
      </c>
    </row>
    <row r="13" spans="1:17" x14ac:dyDescent="0.3">
      <c r="A13" s="420" t="s">
        <v>5</v>
      </c>
      <c r="B13" s="421" t="s">
        <v>32</v>
      </c>
      <c r="C13" s="422">
        <f t="shared" si="1"/>
        <v>0.14929999999999999</v>
      </c>
      <c r="D13" s="422">
        <f t="shared" si="1"/>
        <v>0.21959999999999996</v>
      </c>
      <c r="E13" s="422">
        <f t="shared" si="1"/>
        <v>0.28560000000000008</v>
      </c>
      <c r="F13" s="422" t="e">
        <f t="shared" si="1"/>
        <v>#DIV/0!</v>
      </c>
      <c r="G13" s="422">
        <f t="shared" si="1"/>
        <v>0.33296486310857132</v>
      </c>
      <c r="H13" s="422">
        <f t="shared" si="6"/>
        <v>0.33289999999999997</v>
      </c>
      <c r="I13" s="422">
        <f t="shared" si="1"/>
        <v>0.33292558707458347</v>
      </c>
      <c r="J13" s="422">
        <f t="shared" si="1"/>
        <v>0.39550000000000002</v>
      </c>
      <c r="K13" s="422">
        <f t="shared" si="1"/>
        <v>0.39550000000000002</v>
      </c>
      <c r="L13" s="422">
        <f t="shared" si="1"/>
        <v>0.46679999999999999</v>
      </c>
      <c r="M13" s="600">
        <f t="shared" si="2"/>
        <v>0.32560427457898233</v>
      </c>
      <c r="N13" s="600"/>
      <c r="O13" s="423">
        <f t="shared" si="3"/>
        <v>2.5930745105672448E-2</v>
      </c>
      <c r="P13" s="422">
        <f t="shared" si="4"/>
        <v>0.17867636729821473</v>
      </c>
      <c r="Q13" s="424">
        <f t="shared" si="5"/>
        <v>2155137.8806190002</v>
      </c>
    </row>
    <row r="14" spans="1:17" x14ac:dyDescent="0.3">
      <c r="A14" s="438" t="s">
        <v>6</v>
      </c>
      <c r="B14" s="439" t="s">
        <v>181</v>
      </c>
      <c r="C14" s="440">
        <f t="shared" si="1"/>
        <v>0.23469999999999999</v>
      </c>
      <c r="D14" s="440">
        <f t="shared" si="1"/>
        <v>0.2687982475500077</v>
      </c>
      <c r="E14" s="440">
        <f t="shared" si="1"/>
        <v>0.40849059841931107</v>
      </c>
      <c r="F14" s="440" t="e">
        <f t="shared" si="1"/>
        <v>#DIV/0!</v>
      </c>
      <c r="G14" s="440">
        <f t="shared" si="1"/>
        <v>0.69895613278100122</v>
      </c>
      <c r="H14" s="440">
        <f t="shared" si="6"/>
        <v>1.9976999999999998</v>
      </c>
      <c r="I14" s="440">
        <f t="shared" si="1"/>
        <v>1.2809392626716676</v>
      </c>
      <c r="J14" s="440">
        <f t="shared" si="1"/>
        <v>1.0297606354487332</v>
      </c>
      <c r="K14" s="440">
        <f t="shared" si="1"/>
        <v>1.0943711867013797</v>
      </c>
      <c r="L14" s="440">
        <f t="shared" si="1"/>
        <v>1.8685819631424094</v>
      </c>
      <c r="M14" s="599">
        <f t="shared" si="2"/>
        <v>0.74091313029498584</v>
      </c>
      <c r="N14" s="599"/>
      <c r="O14" s="441">
        <f t="shared" si="3"/>
        <v>5.9005458549238943E-2</v>
      </c>
      <c r="P14" s="440">
        <f t="shared" si="4"/>
        <v>0.4065784049543994</v>
      </c>
      <c r="Q14" s="442">
        <f t="shared" si="5"/>
        <v>4904020.2417839998</v>
      </c>
    </row>
    <row r="15" spans="1:17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/>
      <c r="H15" s="422">
        <f t="shared" si="6"/>
        <v>0</v>
      </c>
      <c r="I15" s="422">
        <f>(I69*I$61+I117*I$109+I165*I$157)/(SUM(I$157,I$109,I$61))</f>
        <v>0.45669999999999994</v>
      </c>
      <c r="J15" s="422"/>
      <c r="K15" s="422"/>
      <c r="L15" s="422"/>
      <c r="M15" s="600">
        <f t="shared" si="2"/>
        <v>9.7333961244547261E-3</v>
      </c>
      <c r="N15" s="600"/>
      <c r="O15" s="423">
        <f t="shared" si="3"/>
        <v>7.7515632815978867E-4</v>
      </c>
      <c r="P15" s="422">
        <f t="shared" si="4"/>
        <v>5.34123166300825E-3</v>
      </c>
      <c r="Q15" s="424">
        <f t="shared" si="5"/>
        <v>64424.248489999998</v>
      </c>
    </row>
    <row r="16" spans="1:17" ht="28.8" x14ac:dyDescent="0.3">
      <c r="A16" s="404">
        <v>5</v>
      </c>
      <c r="B16" s="408" t="s">
        <v>71</v>
      </c>
      <c r="C16" s="405">
        <f t="shared" si="1"/>
        <v>3.9744272151</v>
      </c>
      <c r="D16" s="405">
        <f t="shared" si="1"/>
        <v>3.9138124619318102</v>
      </c>
      <c r="E16" s="405">
        <f t="shared" si="1"/>
        <v>5.307409379171184</v>
      </c>
      <c r="F16" s="405" t="e">
        <f t="shared" si="1"/>
        <v>#DIV/0!</v>
      </c>
      <c r="G16" s="405">
        <f t="shared" si="1"/>
        <v>5.2822160038001504</v>
      </c>
      <c r="H16" s="405">
        <f t="shared" si="1"/>
        <v>5.1398365714000001</v>
      </c>
      <c r="I16" s="405">
        <f t="shared" si="1"/>
        <v>5.6634026669514475</v>
      </c>
      <c r="J16" s="405">
        <f t="shared" si="1"/>
        <v>5.2941728392360519</v>
      </c>
      <c r="K16" s="405">
        <f t="shared" si="1"/>
        <v>5.3562739868309404</v>
      </c>
      <c r="L16" s="405">
        <f t="shared" si="1"/>
        <v>5.3109420693902409</v>
      </c>
      <c r="M16" s="603">
        <f t="shared" si="2"/>
        <v>5.1054477037345887</v>
      </c>
      <c r="N16" s="603"/>
      <c r="O16" s="406">
        <f t="shared" si="3"/>
        <v>0.40659190739146378</v>
      </c>
      <c r="P16" s="405">
        <f t="shared" si="4"/>
        <v>2.8016304463872421</v>
      </c>
      <c r="Q16" s="409">
        <f t="shared" si="5"/>
        <v>33792381.129101858</v>
      </c>
    </row>
    <row r="17" spans="1:17" x14ac:dyDescent="0.3">
      <c r="A17" s="420" t="s">
        <v>115</v>
      </c>
      <c r="B17" s="421" t="s">
        <v>114</v>
      </c>
      <c r="C17" s="422">
        <f t="shared" si="1"/>
        <v>2.1648999999999998</v>
      </c>
      <c r="D17" s="422">
        <f t="shared" si="1"/>
        <v>2.1344082243973852</v>
      </c>
      <c r="E17" s="422">
        <f t="shared" si="1"/>
        <v>2.8286229941052077</v>
      </c>
      <c r="F17" s="422" t="e">
        <f t="shared" si="1"/>
        <v>#DIV/0!</v>
      </c>
      <c r="G17" s="422">
        <f t="shared" si="1"/>
        <v>2.816353914365552</v>
      </c>
      <c r="H17" s="422">
        <f t="shared" ref="H17:H24" si="7">IF(H$7 &gt; 0,(H71*H$61+H119*H$109+H167*H$157)/(SUM(H$157,H$109,H$61)),0)</f>
        <v>2.7486000000000002</v>
      </c>
      <c r="I17" s="422">
        <f t="shared" si="1"/>
        <v>3.0299980834539042</v>
      </c>
      <c r="J17" s="422">
        <f t="shared" si="1"/>
        <v>2.8214586735414806</v>
      </c>
      <c r="K17" s="422">
        <f t="shared" si="1"/>
        <v>2.8512928782254421</v>
      </c>
      <c r="L17" s="422">
        <f t="shared" si="1"/>
        <v>2.8303961465126188</v>
      </c>
      <c r="M17" s="600">
        <f t="shared" si="2"/>
        <v>2.728455241948883</v>
      </c>
      <c r="N17" s="600"/>
      <c r="O17" s="423">
        <f t="shared" si="3"/>
        <v>0.21729099687863646</v>
      </c>
      <c r="P17" s="422">
        <f t="shared" si="4"/>
        <v>1.4972483748794945</v>
      </c>
      <c r="Q17" s="424">
        <f t="shared" si="5"/>
        <v>18059336.767310001</v>
      </c>
    </row>
    <row r="18" spans="1:17" x14ac:dyDescent="0.3">
      <c r="A18" s="438" t="s">
        <v>116</v>
      </c>
      <c r="B18" s="439" t="s">
        <v>117</v>
      </c>
      <c r="C18" s="440">
        <f t="shared" si="1"/>
        <v>0.94432721509999995</v>
      </c>
      <c r="D18" s="440">
        <f t="shared" si="1"/>
        <v>0.93102673307391492</v>
      </c>
      <c r="E18" s="440">
        <f t="shared" si="1"/>
        <v>1.2338425214056974</v>
      </c>
      <c r="F18" s="440" t="e">
        <f t="shared" si="1"/>
        <v>#DIV/0!</v>
      </c>
      <c r="G18" s="440">
        <f t="shared" si="1"/>
        <v>1.2284907610923395</v>
      </c>
      <c r="H18" s="440">
        <f t="shared" si="7"/>
        <v>1.1989365714</v>
      </c>
      <c r="I18" s="440">
        <f t="shared" si="1"/>
        <v>1.3216821340045095</v>
      </c>
      <c r="J18" s="440">
        <f t="shared" si="1"/>
        <v>1.2307174519401205</v>
      </c>
      <c r="K18" s="440">
        <f t="shared" si="1"/>
        <v>1.2437311021890596</v>
      </c>
      <c r="L18" s="440">
        <f t="shared" si="1"/>
        <v>1.2346159687126577</v>
      </c>
      <c r="M18" s="599">
        <f t="shared" si="2"/>
        <v>1.1901494480828607</v>
      </c>
      <c r="N18" s="599"/>
      <c r="O18" s="441">
        <f t="shared" si="3"/>
        <v>9.4782115547464324E-2</v>
      </c>
      <c r="P18" s="440">
        <f t="shared" si="4"/>
        <v>0.65309824387406057</v>
      </c>
      <c r="Q18" s="442">
        <f t="shared" si="5"/>
        <v>7877464.6385638546</v>
      </c>
    </row>
    <row r="19" spans="1:17" x14ac:dyDescent="0.3">
      <c r="A19" s="420" t="s">
        <v>8</v>
      </c>
      <c r="B19" s="421" t="s">
        <v>35</v>
      </c>
      <c r="C19" s="422">
        <f t="shared" si="1"/>
        <v>0.5807000000000001</v>
      </c>
      <c r="D19" s="422">
        <f t="shared" si="1"/>
        <v>0.56820793300821004</v>
      </c>
      <c r="E19" s="422">
        <f t="shared" si="1"/>
        <v>0.86498918479150888</v>
      </c>
      <c r="F19" s="422" t="e">
        <f t="shared" si="1"/>
        <v>#DIV/0!</v>
      </c>
      <c r="G19" s="422">
        <f t="shared" si="1"/>
        <v>0.8592298993539601</v>
      </c>
      <c r="H19" s="422">
        <f t="shared" si="7"/>
        <v>0.82440000000000002</v>
      </c>
      <c r="I19" s="422">
        <f t="shared" si="1"/>
        <v>0.90634025905134308</v>
      </c>
      <c r="J19" s="422">
        <f t="shared" si="1"/>
        <v>0.86299747080250766</v>
      </c>
      <c r="K19" s="422">
        <f t="shared" si="1"/>
        <v>0.87778271052994161</v>
      </c>
      <c r="L19" s="422">
        <f t="shared" si="1"/>
        <v>0.86572081338094642</v>
      </c>
      <c r="M19" s="600">
        <f t="shared" si="2"/>
        <v>0.82135326518555096</v>
      </c>
      <c r="N19" s="600"/>
      <c r="O19" s="423">
        <f t="shared" si="3"/>
        <v>6.5411617180940754E-2</v>
      </c>
      <c r="P19" s="422">
        <f t="shared" si="4"/>
        <v>0.4507201813663001</v>
      </c>
      <c r="Q19" s="424">
        <f t="shared" si="5"/>
        <v>5436444.4000629997</v>
      </c>
    </row>
    <row r="20" spans="1:17" x14ac:dyDescent="0.3">
      <c r="A20" s="438" t="s">
        <v>9</v>
      </c>
      <c r="B20" s="439" t="s">
        <v>108</v>
      </c>
      <c r="C20" s="440">
        <f t="shared" si="1"/>
        <v>0.51870000000000005</v>
      </c>
      <c r="D20" s="440">
        <f t="shared" si="1"/>
        <v>0.50751347116504497</v>
      </c>
      <c r="E20" s="440">
        <f t="shared" si="1"/>
        <v>0.77266647842200042</v>
      </c>
      <c r="F20" s="440" t="e">
        <f t="shared" si="1"/>
        <v>#DIV/0!</v>
      </c>
      <c r="G20" s="440">
        <f t="shared" si="1"/>
        <v>0.76751955998403043</v>
      </c>
      <c r="H20" s="440">
        <f t="shared" si="7"/>
        <v>0.73640000000000005</v>
      </c>
      <c r="I20" s="440">
        <f t="shared" si="1"/>
        <v>0.8133329699492502</v>
      </c>
      <c r="J20" s="440">
        <f t="shared" si="1"/>
        <v>0.77088337141865937</v>
      </c>
      <c r="K20" s="440">
        <f t="shared" si="1"/>
        <v>0.78409474021917824</v>
      </c>
      <c r="L20" s="440">
        <f t="shared" si="1"/>
        <v>0.77332054771558612</v>
      </c>
      <c r="M20" s="599">
        <f t="shared" si="2"/>
        <v>0.73375936134860176</v>
      </c>
      <c r="N20" s="599"/>
      <c r="O20" s="441">
        <f t="shared" si="3"/>
        <v>5.8435740724331942E-2</v>
      </c>
      <c r="P20" s="440">
        <f t="shared" si="4"/>
        <v>0.40265275179925131</v>
      </c>
      <c r="Q20" s="442">
        <f t="shared" si="5"/>
        <v>4856670.2539330004</v>
      </c>
    </row>
    <row r="21" spans="1:17" x14ac:dyDescent="0.3">
      <c r="A21" s="420" t="s">
        <v>10</v>
      </c>
      <c r="B21" s="421" t="s">
        <v>109</v>
      </c>
      <c r="C21" s="422">
        <f t="shared" si="1"/>
        <v>5.5E-2</v>
      </c>
      <c r="D21" s="422">
        <f t="shared" si="1"/>
        <v>5.3828162336545707E-2</v>
      </c>
      <c r="E21" s="422">
        <f t="shared" si="1"/>
        <v>8.1929271757392078E-2</v>
      </c>
      <c r="F21" s="422" t="e">
        <f t="shared" si="1"/>
        <v>#DIV/0!</v>
      </c>
      <c r="G21" s="422">
        <f t="shared" si="1"/>
        <v>8.1387086391545543E-2</v>
      </c>
      <c r="H21" s="422">
        <f t="shared" si="7"/>
        <v>7.8100000000000003E-2</v>
      </c>
      <c r="I21" s="422">
        <f t="shared" si="1"/>
        <v>8.2453766654591823E-2</v>
      </c>
      <c r="J21" s="422">
        <f t="shared" si="1"/>
        <v>8.1745469436470028E-2</v>
      </c>
      <c r="K21" s="422">
        <f t="shared" si="1"/>
        <v>8.3139474021917834E-2</v>
      </c>
      <c r="L21" s="422">
        <f t="shared" si="1"/>
        <v>8.1997876338404732E-2</v>
      </c>
      <c r="M21" s="600">
        <f t="shared" si="2"/>
        <v>7.7726571740323463E-2</v>
      </c>
      <c r="N21" s="600"/>
      <c r="O21" s="423">
        <f t="shared" si="3"/>
        <v>6.1900536236577756E-3</v>
      </c>
      <c r="P21" s="422">
        <f t="shared" si="4"/>
        <v>4.2652700119071268E-2</v>
      </c>
      <c r="Q21" s="424">
        <f t="shared" si="5"/>
        <v>514463.39058300003</v>
      </c>
    </row>
    <row r="22" spans="1:17" x14ac:dyDescent="0.3">
      <c r="A22" s="438" t="s">
        <v>11</v>
      </c>
      <c r="B22" s="439" t="s">
        <v>110</v>
      </c>
      <c r="C22" s="440">
        <f t="shared" si="1"/>
        <v>7.0000000000000001E-3</v>
      </c>
      <c r="D22" s="440">
        <f t="shared" si="1"/>
        <v>6.8662995066193283E-3</v>
      </c>
      <c r="E22" s="440">
        <f t="shared" si="1"/>
        <v>1.0393434612116321E-2</v>
      </c>
      <c r="F22" s="440" t="e">
        <f t="shared" si="1"/>
        <v>#DIV/0!</v>
      </c>
      <c r="G22" s="440">
        <f t="shared" si="1"/>
        <v>1.0323252978384156E-2</v>
      </c>
      <c r="H22" s="440">
        <f t="shared" si="7"/>
        <v>9.9000000000000008E-3</v>
      </c>
      <c r="I22" s="440">
        <f t="shared" si="1"/>
        <v>1.0553522447501039E-2</v>
      </c>
      <c r="J22" s="440">
        <f t="shared" si="1"/>
        <v>1.0368629947378236E-2</v>
      </c>
      <c r="K22" s="440">
        <f t="shared" si="1"/>
        <v>1.0548496288845405E-2</v>
      </c>
      <c r="L22" s="440">
        <f t="shared" si="1"/>
        <v>1.0402389326955672E-2</v>
      </c>
      <c r="M22" s="599">
        <f t="shared" si="2"/>
        <v>9.8673320966259012E-3</v>
      </c>
      <c r="N22" s="599"/>
      <c r="O22" s="441">
        <f t="shared" si="3"/>
        <v>7.858228329510478E-4</v>
      </c>
      <c r="P22" s="440">
        <f t="shared" si="4"/>
        <v>5.4147294479775787E-3</v>
      </c>
      <c r="Q22" s="442">
        <f t="shared" si="5"/>
        <v>65310.755546999993</v>
      </c>
    </row>
    <row r="23" spans="1:17" x14ac:dyDescent="0.3">
      <c r="A23" s="425" t="s">
        <v>14</v>
      </c>
      <c r="B23" s="421" t="s">
        <v>118</v>
      </c>
      <c r="C23" s="422">
        <f t="shared" si="1"/>
        <v>0.21169999999999997</v>
      </c>
      <c r="D23" s="422">
        <f t="shared" si="1"/>
        <v>0.20837033349753284</v>
      </c>
      <c r="E23" s="422">
        <f t="shared" si="1"/>
        <v>0.2848060051469895</v>
      </c>
      <c r="F23" s="422" t="e">
        <f t="shared" si="1"/>
        <v>#DIV/0!</v>
      </c>
      <c r="G23" s="422">
        <f t="shared" si="1"/>
        <v>0.28341414704395673</v>
      </c>
      <c r="H23" s="422">
        <f t="shared" si="7"/>
        <v>0.27550000000000002</v>
      </c>
      <c r="I23" s="422">
        <f t="shared" si="1"/>
        <v>0.3035145782041857</v>
      </c>
      <c r="J23" s="422">
        <f t="shared" si="1"/>
        <v>0.28409653532106732</v>
      </c>
      <c r="K23" s="422">
        <f t="shared" si="1"/>
        <v>0.28753985155381623</v>
      </c>
      <c r="L23" s="422">
        <f t="shared" si="1"/>
        <v>0.28499957389614922</v>
      </c>
      <c r="M23" s="600">
        <f t="shared" si="2"/>
        <v>0.27371335753455256</v>
      </c>
      <c r="N23" s="600"/>
      <c r="O23" s="423">
        <f t="shared" si="3"/>
        <v>2.1798212924027806E-2</v>
      </c>
      <c r="P23" s="422">
        <f t="shared" si="4"/>
        <v>0.15020106375602282</v>
      </c>
      <c r="Q23" s="424">
        <f t="shared" si="5"/>
        <v>1811677.7674890005</v>
      </c>
    </row>
    <row r="24" spans="1:17" x14ac:dyDescent="0.3">
      <c r="A24" s="443"/>
      <c r="B24" s="439" t="s">
        <v>117</v>
      </c>
      <c r="C24" s="440">
        <f t="shared" si="1"/>
        <v>7.2800000000000004E-2</v>
      </c>
      <c r="D24" s="440">
        <f t="shared" si="1"/>
        <v>7.1799237954767656E-2</v>
      </c>
      <c r="E24" s="440">
        <f t="shared" si="1"/>
        <v>9.5148673721779833E-2</v>
      </c>
      <c r="F24" s="440" t="e">
        <f t="shared" si="1"/>
        <v>#DIV/0!</v>
      </c>
      <c r="G24" s="440">
        <f t="shared" si="1"/>
        <v>9.472728194434224E-2</v>
      </c>
      <c r="H24" s="440">
        <f t="shared" si="7"/>
        <v>9.2399999999999996E-2</v>
      </c>
      <c r="I24" s="440">
        <f t="shared" si="1"/>
        <v>0.10186761223750518</v>
      </c>
      <c r="J24" s="440">
        <f t="shared" si="1"/>
        <v>9.4902707630876035E-2</v>
      </c>
      <c r="K24" s="440">
        <f t="shared" si="1"/>
        <v>9.5927444332681064E-2</v>
      </c>
      <c r="L24" s="440">
        <f t="shared" si="1"/>
        <v>9.5209566887868774E-2</v>
      </c>
      <c r="M24" s="599">
        <f t="shared" si="2"/>
        <v>9.1776390982741277E-2</v>
      </c>
      <c r="N24" s="599"/>
      <c r="O24" s="441">
        <f t="shared" si="3"/>
        <v>7.3089648603944244E-3</v>
      </c>
      <c r="P24" s="440">
        <f t="shared" si="4"/>
        <v>5.0362582511364086E-2</v>
      </c>
      <c r="Q24" s="442">
        <f t="shared" si="5"/>
        <v>607457.55567599996</v>
      </c>
    </row>
    <row r="25" spans="1:17" x14ac:dyDescent="0.3">
      <c r="A25" s="404">
        <v>6</v>
      </c>
      <c r="B25" s="398" t="s">
        <v>42</v>
      </c>
      <c r="C25" s="405">
        <f t="shared" ref="C25:L27" si="8">(C79*C$61+C127*C$109+C175*C$157)/(SUM(C$157,C$109,C$61))</f>
        <v>0.54709999999999992</v>
      </c>
      <c r="D25" s="405">
        <f t="shared" si="8"/>
        <v>0.53534604004324282</v>
      </c>
      <c r="E25" s="405">
        <f t="shared" si="8"/>
        <v>0.62978563335817217</v>
      </c>
      <c r="F25" s="405" t="e">
        <f t="shared" si="8"/>
        <v>#DIV/0!</v>
      </c>
      <c r="G25" s="405">
        <f t="shared" si="8"/>
        <v>0.62655568642082637</v>
      </c>
      <c r="H25" s="405">
        <f t="shared" si="8"/>
        <v>0.60660000000000003</v>
      </c>
      <c r="I25" s="405">
        <f t="shared" si="8"/>
        <v>1.3146040577479692</v>
      </c>
      <c r="J25" s="405">
        <f t="shared" si="8"/>
        <v>0.62886002924493167</v>
      </c>
      <c r="K25" s="405">
        <f t="shared" si="8"/>
        <v>0.63726090350998055</v>
      </c>
      <c r="L25" s="405">
        <f t="shared" si="8"/>
        <v>0.6301818914729822</v>
      </c>
      <c r="M25" s="603">
        <f t="shared" si="2"/>
        <v>0.6299932490803356</v>
      </c>
      <c r="N25" s="603"/>
      <c r="O25" s="406">
        <f t="shared" si="3"/>
        <v>5.0171928428519141E-2</v>
      </c>
      <c r="P25" s="405">
        <f t="shared" si="4"/>
        <v>0.34571077211324719</v>
      </c>
      <c r="Q25" s="407">
        <f t="shared" si="5"/>
        <v>4169854.0886260001</v>
      </c>
    </row>
    <row r="26" spans="1:17" x14ac:dyDescent="0.3">
      <c r="A26" s="420" t="s">
        <v>15</v>
      </c>
      <c r="B26" s="421" t="s">
        <v>43</v>
      </c>
      <c r="C26" s="422">
        <f t="shared" si="8"/>
        <v>0.25609999999999999</v>
      </c>
      <c r="D26" s="422">
        <f t="shared" si="8"/>
        <v>0.25219327718761003</v>
      </c>
      <c r="E26" s="422">
        <f t="shared" si="8"/>
        <v>0.34194508087541375</v>
      </c>
      <c r="F26" s="422" t="e">
        <f t="shared" si="8"/>
        <v>#DIV/0!</v>
      </c>
      <c r="G26" s="422">
        <f t="shared" si="8"/>
        <v>0.34032889950656242</v>
      </c>
      <c r="H26" s="422">
        <f t="shared" ref="H26:H29" si="9">IF(H$7 &gt; 0,(H80*H$61+H128*H$109+H176*H$157)/(SUM(H$157,H$109,H$61)),0)</f>
        <v>0.33119999999999999</v>
      </c>
      <c r="I26" s="422">
        <f t="shared" si="8"/>
        <v>0.36492397139752186</v>
      </c>
      <c r="J26" s="422">
        <f t="shared" si="8"/>
        <v>0.34109372640889235</v>
      </c>
      <c r="K26" s="422">
        <f t="shared" si="8"/>
        <v>0.34507631815342482</v>
      </c>
      <c r="L26" s="422">
        <f t="shared" si="8"/>
        <v>0.34217186944103001</v>
      </c>
      <c r="M26" s="600">
        <f>(N80*$N$61+N128*$N$109+N176*$N$157)/$M$7</f>
        <v>0.32894025223703255</v>
      </c>
      <c r="N26" s="600"/>
      <c r="O26" s="423">
        <f t="shared" si="3"/>
        <v>2.619641848001918E-2</v>
      </c>
      <c r="P26" s="422">
        <f t="shared" si="4"/>
        <v>0.18050699550510529</v>
      </c>
      <c r="Q26" s="424">
        <f t="shared" si="5"/>
        <v>2177218.3395720003</v>
      </c>
    </row>
    <row r="27" spans="1:17" x14ac:dyDescent="0.3">
      <c r="A27" s="438" t="s">
        <v>16</v>
      </c>
      <c r="B27" s="439" t="s">
        <v>80</v>
      </c>
      <c r="C27" s="440">
        <f t="shared" si="8"/>
        <v>0.29099999999999998</v>
      </c>
      <c r="D27" s="440">
        <f t="shared" si="8"/>
        <v>0.28315276285563279</v>
      </c>
      <c r="E27" s="440">
        <f t="shared" si="8"/>
        <v>0.28784055248275847</v>
      </c>
      <c r="F27" s="440" t="e">
        <f t="shared" si="8"/>
        <v>#DIV/0!</v>
      </c>
      <c r="G27" s="440">
        <f t="shared" si="8"/>
        <v>0.28622678691426384</v>
      </c>
      <c r="H27" s="440">
        <f t="shared" si="9"/>
        <v>0.27539999999999998</v>
      </c>
      <c r="I27" s="440">
        <f t="shared" si="8"/>
        <v>0.27998008635044769</v>
      </c>
      <c r="J27" s="440">
        <f t="shared" si="8"/>
        <v>0.28776630283603943</v>
      </c>
      <c r="K27" s="440">
        <f t="shared" si="8"/>
        <v>0.29218458535655573</v>
      </c>
      <c r="L27" s="440">
        <f t="shared" si="8"/>
        <v>0.2880100220319522</v>
      </c>
      <c r="M27" s="599">
        <f>(N81*$N$61+N129*$N$109+N177*$N$157)/$M$7</f>
        <v>0.28678004877116092</v>
      </c>
      <c r="N27" s="599"/>
      <c r="O27" s="441">
        <f t="shared" si="3"/>
        <v>2.2838828991704231E-2</v>
      </c>
      <c r="P27" s="440">
        <f t="shared" si="4"/>
        <v>0.15737145157044405</v>
      </c>
      <c r="Q27" s="442">
        <f t="shared" si="5"/>
        <v>1898164.7194639998</v>
      </c>
    </row>
    <row r="28" spans="1:17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/>
      <c r="H28" s="422">
        <f t="shared" si="9"/>
        <v>0</v>
      </c>
      <c r="I28" s="422">
        <f>(I82*I$61+I130*I$109+I178*I$157)/(SUM(I$157,I$109,I$61))</f>
        <v>0.66969999999999985</v>
      </c>
      <c r="J28" s="422"/>
      <c r="K28" s="422"/>
      <c r="L28" s="422"/>
      <c r="M28" s="600">
        <f>(N82*$N$61+N130*$N$109+N178*$N$157)/$M$7</f>
        <v>1.4272948072142171E-2</v>
      </c>
      <c r="N28" s="600"/>
      <c r="O28" s="423">
        <f t="shared" si="3"/>
        <v>1.1366809567957311E-3</v>
      </c>
      <c r="P28" s="422">
        <f t="shared" si="4"/>
        <v>7.8323250376978858E-3</v>
      </c>
      <c r="Q28" s="424">
        <f t="shared" si="5"/>
        <v>94471.029589999991</v>
      </c>
    </row>
    <row r="29" spans="1:17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/>
      <c r="H29" s="440">
        <f t="shared" si="9"/>
        <v>0</v>
      </c>
      <c r="I29" s="440">
        <f>(I83*I$61+I131*I$109+I179*I$157)/(SUM(I$157,I$109,I$61))</f>
        <v>0.66969999999999985</v>
      </c>
      <c r="J29" s="440"/>
      <c r="K29" s="440"/>
      <c r="L29" s="440"/>
      <c r="M29" s="599">
        <f>(N83*$N$61+N131*$N$109+N179*$N$157)/$M$7</f>
        <v>1.4272948072142171E-2</v>
      </c>
      <c r="N29" s="599"/>
      <c r="O29" s="441">
        <f t="shared" si="3"/>
        <v>1.1366809567957311E-3</v>
      </c>
      <c r="P29" s="440">
        <f t="shared" si="4"/>
        <v>7.8323250376978858E-3</v>
      </c>
      <c r="Q29" s="442">
        <f t="shared" si="5"/>
        <v>94471.029589999991</v>
      </c>
    </row>
    <row r="30" spans="1:17" x14ac:dyDescent="0.3">
      <c r="A30" s="404">
        <v>7</v>
      </c>
      <c r="B30" s="398" t="s">
        <v>45</v>
      </c>
      <c r="C30" s="405">
        <f t="shared" ref="C30:L39" si="10">(C84*C$61+C132*C$109+C180*C$157)/(SUM(C$157,C$109,C$61))</f>
        <v>0.25569999999999998</v>
      </c>
      <c r="D30" s="405">
        <f t="shared" si="10"/>
        <v>0.29510158274655862</v>
      </c>
      <c r="E30" s="405">
        <f t="shared" si="10"/>
        <v>0.4477727628077155</v>
      </c>
      <c r="F30" s="405" t="e">
        <f t="shared" si="10"/>
        <v>#DIV/0!</v>
      </c>
      <c r="G30" s="405">
        <f t="shared" si="10"/>
        <v>0.76995754083267376</v>
      </c>
      <c r="H30" s="405">
        <f t="shared" si="10"/>
        <v>2.1892999999999998</v>
      </c>
      <c r="I30" s="405">
        <f t="shared" si="10"/>
        <v>1.4190663149887957</v>
      </c>
      <c r="J30" s="405">
        <f t="shared" si="10"/>
        <v>1.1228932419798696</v>
      </c>
      <c r="K30" s="405">
        <f t="shared" si="10"/>
        <v>1.1906978888031416</v>
      </c>
      <c r="L30" s="405">
        <f t="shared" si="10"/>
        <v>2.1489406748510684</v>
      </c>
      <c r="M30" s="603">
        <f t="shared" ref="M30" si="11">(N84*$N$61+N132*$N$109+N180*$N$157)/$M$7</f>
        <v>0.82254666550883859</v>
      </c>
      <c r="N30" s="603"/>
      <c r="O30" s="406">
        <f t="shared" si="3"/>
        <v>6.5506658192402326E-2</v>
      </c>
      <c r="P30" s="405">
        <f t="shared" si="4"/>
        <v>0.45137506353814277</v>
      </c>
      <c r="Q30" s="407">
        <f t="shared" si="5"/>
        <v>5444343.3818769995</v>
      </c>
    </row>
    <row r="31" spans="1:17" x14ac:dyDescent="0.3">
      <c r="A31" s="420" t="s">
        <v>17</v>
      </c>
      <c r="B31" s="421" t="s">
        <v>46</v>
      </c>
      <c r="C31" s="422">
        <f t="shared" si="10"/>
        <v>0.24150000000000002</v>
      </c>
      <c r="D31" s="422">
        <f t="shared" si="10"/>
        <v>0.27920922076372129</v>
      </c>
      <c r="E31" s="422">
        <f t="shared" si="10"/>
        <v>0.42214453958963188</v>
      </c>
      <c r="F31" s="422" t="e">
        <f t="shared" si="10"/>
        <v>#DIV/0!</v>
      </c>
      <c r="G31" s="422">
        <f t="shared" si="10"/>
        <v>0.72317867445256878</v>
      </c>
      <c r="H31" s="422">
        <f t="shared" ref="H31:H32" si="12">IF(H$7 &gt; 0,(H85*H$61+H133*H$109+H181*H$157)/(SUM(H$157,H$109,H$61)),0)</f>
        <v>2.093</v>
      </c>
      <c r="I31" s="422">
        <f t="shared" si="10"/>
        <v>1.3345979701300181</v>
      </c>
      <c r="J31" s="422">
        <f t="shared" si="10"/>
        <v>1.0648476633738964</v>
      </c>
      <c r="K31" s="422">
        <f t="shared" si="10"/>
        <v>1.1254414900101861</v>
      </c>
      <c r="L31" s="422">
        <f t="shared" si="10"/>
        <v>2.0358849793004525</v>
      </c>
      <c r="M31" s="600">
        <f>(N85*$N$61+N133*$N$109+N181*$N$157)/$M$7</f>
        <v>0.77740642454787134</v>
      </c>
      <c r="N31" s="600"/>
      <c r="O31" s="423">
        <f t="shared" si="3"/>
        <v>6.1911741989655905E-2</v>
      </c>
      <c r="P31" s="422">
        <f t="shared" si="4"/>
        <v>0.42660421467781784</v>
      </c>
      <c r="Q31" s="424">
        <f t="shared" si="5"/>
        <v>5145565.2305120006</v>
      </c>
    </row>
    <row r="32" spans="1:17" x14ac:dyDescent="0.3">
      <c r="A32" s="438" t="s">
        <v>18</v>
      </c>
      <c r="B32" s="439" t="s">
        <v>48</v>
      </c>
      <c r="C32" s="440">
        <f t="shared" si="10"/>
        <v>1.4200000000000001E-2</v>
      </c>
      <c r="D32" s="440">
        <f t="shared" si="10"/>
        <v>1.5892361982837288E-2</v>
      </c>
      <c r="E32" s="440">
        <f t="shared" si="10"/>
        <v>2.5628223218083609E-2</v>
      </c>
      <c r="F32" s="440" t="e">
        <f t="shared" si="10"/>
        <v>#DIV/0!</v>
      </c>
      <c r="G32" s="440">
        <f t="shared" si="10"/>
        <v>4.6778866380105096E-2</v>
      </c>
      <c r="H32" s="440">
        <f t="shared" si="12"/>
        <v>9.6299999999999997E-2</v>
      </c>
      <c r="I32" s="440">
        <f t="shared" si="10"/>
        <v>8.446834485877755E-2</v>
      </c>
      <c r="J32" s="440">
        <f t="shared" si="10"/>
        <v>5.8045578605973119E-2</v>
      </c>
      <c r="K32" s="440">
        <f t="shared" si="10"/>
        <v>6.5256398792955556E-2</v>
      </c>
      <c r="L32" s="440">
        <f t="shared" si="10"/>
        <v>0.11305569555061566</v>
      </c>
      <c r="M32" s="599">
        <f>(N86*$N$61+N134*$N$109+N182*$N$157)/$M$7</f>
        <v>4.5140240960967366E-2</v>
      </c>
      <c r="N32" s="599"/>
      <c r="O32" s="441">
        <f t="shared" si="3"/>
        <v>3.5949162027464252E-3</v>
      </c>
      <c r="P32" s="440">
        <f t="shared" si="4"/>
        <v>2.4770848860324973E-2</v>
      </c>
      <c r="Q32" s="442">
        <f t="shared" si="5"/>
        <v>298778.15136499994</v>
      </c>
    </row>
    <row r="33" spans="1:17" x14ac:dyDescent="0.3">
      <c r="A33" s="404">
        <v>8</v>
      </c>
      <c r="B33" s="398" t="s">
        <v>49</v>
      </c>
      <c r="C33" s="405">
        <f t="shared" si="10"/>
        <v>0.56669999999999998</v>
      </c>
      <c r="D33" s="405">
        <f t="shared" si="10"/>
        <v>0.46400991906163208</v>
      </c>
      <c r="E33" s="405">
        <f t="shared" si="10"/>
        <v>0.72700823273856408</v>
      </c>
      <c r="F33" s="405" t="e">
        <f t="shared" si="10"/>
        <v>#DIV/0!</v>
      </c>
      <c r="G33" s="405">
        <f t="shared" si="10"/>
        <v>1.2071641906790733</v>
      </c>
      <c r="H33" s="405">
        <f t="shared" si="10"/>
        <v>2.2664999999999997</v>
      </c>
      <c r="I33" s="405">
        <f t="shared" si="10"/>
        <v>1.8928690950393683</v>
      </c>
      <c r="J33" s="405">
        <f t="shared" si="10"/>
        <v>1.8494687137104686</v>
      </c>
      <c r="K33" s="405">
        <f t="shared" si="10"/>
        <v>1.831190818360094</v>
      </c>
      <c r="L33" s="405">
        <f t="shared" si="10"/>
        <v>3.831639427159192</v>
      </c>
      <c r="M33" s="603">
        <f>SUM(M34:N37)</f>
        <v>1.347724226516702</v>
      </c>
      <c r="N33" s="603"/>
      <c r="O33" s="406">
        <f t="shared" si="3"/>
        <v>0.10733118733079436</v>
      </c>
      <c r="P33" s="405">
        <f t="shared" si="4"/>
        <v>0.73956789794965616</v>
      </c>
      <c r="Q33" s="407">
        <f t="shared" si="5"/>
        <v>8920434.2816129997</v>
      </c>
    </row>
    <row r="34" spans="1:17" x14ac:dyDescent="0.3">
      <c r="A34" s="420" t="s">
        <v>19</v>
      </c>
      <c r="B34" s="421" t="s">
        <v>46</v>
      </c>
      <c r="C34" s="422">
        <f t="shared" si="10"/>
        <v>0.28649999999999998</v>
      </c>
      <c r="D34" s="422">
        <f t="shared" si="10"/>
        <v>0.2294371467653136</v>
      </c>
      <c r="E34" s="422">
        <f t="shared" si="10"/>
        <v>0.35834065491582079</v>
      </c>
      <c r="F34" s="422" t="e">
        <f t="shared" si="10"/>
        <v>#DIV/0!</v>
      </c>
      <c r="G34" s="422">
        <f t="shared" si="10"/>
        <v>0.58297462515419429</v>
      </c>
      <c r="H34" s="422">
        <f t="shared" ref="H34:H37" si="13">IF(H$7 &gt; 0,(H88*H$61+H136*H$109+H184*H$157)/(SUM(H$157,H$109,H$61)),0)</f>
        <v>1.1464000000000001</v>
      </c>
      <c r="I34" s="422">
        <f t="shared" si="10"/>
        <v>0.95738232132489554</v>
      </c>
      <c r="J34" s="422">
        <f t="shared" si="10"/>
        <v>0.93524118911412524</v>
      </c>
      <c r="K34" s="422">
        <f t="shared" si="10"/>
        <v>0.92583206454560485</v>
      </c>
      <c r="L34" s="422">
        <f t="shared" si="10"/>
        <v>1.9374831584096659</v>
      </c>
      <c r="M34" s="600">
        <f t="shared" ref="M34:M47" si="14">(N88*$N$61+N136*$N$109+N184*$N$157)/$M$7</f>
        <v>0.67276894734071402</v>
      </c>
      <c r="N34" s="600"/>
      <c r="O34" s="423">
        <f t="shared" si="3"/>
        <v>5.3578535205230753E-2</v>
      </c>
      <c r="P34" s="422">
        <f t="shared" si="4"/>
        <v>0.3691840707475838</v>
      </c>
      <c r="Q34" s="424">
        <f t="shared" si="5"/>
        <v>4452981.5991909998</v>
      </c>
    </row>
    <row r="35" spans="1:17" x14ac:dyDescent="0.3">
      <c r="A35" s="438" t="s">
        <v>19</v>
      </c>
      <c r="B35" s="439" t="s">
        <v>47</v>
      </c>
      <c r="C35" s="440">
        <f t="shared" si="10"/>
        <v>0.14699999999999999</v>
      </c>
      <c r="D35" s="440">
        <f t="shared" si="10"/>
        <v>0.11758691609437698</v>
      </c>
      <c r="E35" s="440">
        <f t="shared" si="10"/>
        <v>0.18376493004880801</v>
      </c>
      <c r="F35" s="440" t="e">
        <f t="shared" si="10"/>
        <v>#DIV/0!</v>
      </c>
      <c r="G35" s="440">
        <f t="shared" si="10"/>
        <v>0.29896513859771645</v>
      </c>
      <c r="H35" s="440">
        <f t="shared" si="13"/>
        <v>0.58740000000000003</v>
      </c>
      <c r="I35" s="440">
        <f t="shared" si="10"/>
        <v>0.49064480521349418</v>
      </c>
      <c r="J35" s="440">
        <f t="shared" si="10"/>
        <v>0.47958178350921488</v>
      </c>
      <c r="K35" s="440">
        <f t="shared" si="10"/>
        <v>0.47494366537143273</v>
      </c>
      <c r="L35" s="440">
        <f t="shared" si="10"/>
        <v>0.99367043140748046</v>
      </c>
      <c r="M35" s="599">
        <f t="shared" si="14"/>
        <v>0.34499943390663207</v>
      </c>
      <c r="N35" s="599"/>
      <c r="O35" s="441">
        <f t="shared" si="3"/>
        <v>2.7475352999593677E-2</v>
      </c>
      <c r="P35" s="440">
        <f t="shared" si="4"/>
        <v>0.189319521833933</v>
      </c>
      <c r="Q35" s="442">
        <f t="shared" si="5"/>
        <v>2283512.2473920002</v>
      </c>
    </row>
    <row r="36" spans="1:17" x14ac:dyDescent="0.3">
      <c r="A36" s="420" t="s">
        <v>20</v>
      </c>
      <c r="B36" s="421" t="s">
        <v>50</v>
      </c>
      <c r="C36" s="422">
        <f t="shared" si="10"/>
        <v>8.7999999999999995E-2</v>
      </c>
      <c r="D36" s="422">
        <f t="shared" si="10"/>
        <v>7.7344641833433522E-2</v>
      </c>
      <c r="E36" s="422">
        <f t="shared" si="10"/>
        <v>0.12223429554448224</v>
      </c>
      <c r="F36" s="422" t="e">
        <f t="shared" si="10"/>
        <v>#DIV/0!</v>
      </c>
      <c r="G36" s="422">
        <f t="shared" si="10"/>
        <v>0.21497774484369872</v>
      </c>
      <c r="H36" s="422">
        <f t="shared" si="13"/>
        <v>0.35220000000000001</v>
      </c>
      <c r="I36" s="422">
        <f t="shared" si="10"/>
        <v>0.29414965224467915</v>
      </c>
      <c r="J36" s="422">
        <f t="shared" si="10"/>
        <v>0.28729502949577101</v>
      </c>
      <c r="K36" s="422">
        <f t="shared" si="10"/>
        <v>0.28445341703640165</v>
      </c>
      <c r="L36" s="422">
        <f t="shared" si="10"/>
        <v>0.59519983724834202</v>
      </c>
      <c r="M36" s="600">
        <f t="shared" si="14"/>
        <v>0.21810701706124025</v>
      </c>
      <c r="N36" s="600"/>
      <c r="O36" s="423">
        <f t="shared" si="3"/>
        <v>1.7369788748893302E-2</v>
      </c>
      <c r="P36" s="422">
        <f t="shared" si="4"/>
        <v>0.11968690994963889</v>
      </c>
      <c r="Q36" s="424">
        <f t="shared" si="5"/>
        <v>1443625.6867490001</v>
      </c>
    </row>
    <row r="37" spans="1:17" x14ac:dyDescent="0.3">
      <c r="A37" s="438" t="s">
        <v>20</v>
      </c>
      <c r="B37" s="439" t="s">
        <v>47</v>
      </c>
      <c r="C37" s="440">
        <f t="shared" si="10"/>
        <v>4.5199999999999997E-2</v>
      </c>
      <c r="D37" s="440">
        <f t="shared" si="10"/>
        <v>3.964121436850794E-2</v>
      </c>
      <c r="E37" s="440">
        <f t="shared" si="10"/>
        <v>6.2668352229453037E-2</v>
      </c>
      <c r="F37" s="440" t="e">
        <f t="shared" si="10"/>
        <v>#DIV/0!</v>
      </c>
      <c r="G37" s="440">
        <f t="shared" si="10"/>
        <v>0.11024668208346375</v>
      </c>
      <c r="H37" s="440">
        <f t="shared" si="13"/>
        <v>0.18049999999999999</v>
      </c>
      <c r="I37" s="440">
        <f t="shared" si="10"/>
        <v>0.15069231625629942</v>
      </c>
      <c r="J37" s="440">
        <f t="shared" si="10"/>
        <v>0.1473507115913576</v>
      </c>
      <c r="K37" s="440">
        <f t="shared" si="10"/>
        <v>0.14596167140665489</v>
      </c>
      <c r="L37" s="440">
        <f t="shared" si="10"/>
        <v>0.3052860000937041</v>
      </c>
      <c r="M37" s="599">
        <f t="shared" si="14"/>
        <v>0.11184882820811561</v>
      </c>
      <c r="N37" s="599"/>
      <c r="O37" s="441">
        <f t="shared" si="3"/>
        <v>8.9075103770766256E-3</v>
      </c>
      <c r="P37" s="440">
        <f t="shared" si="4"/>
        <v>6.1377395418500423E-2</v>
      </c>
      <c r="Q37" s="442">
        <f t="shared" si="5"/>
        <v>740314.74828099995</v>
      </c>
    </row>
    <row r="38" spans="1:17" x14ac:dyDescent="0.3">
      <c r="A38" s="404">
        <v>9</v>
      </c>
      <c r="B38" s="398" t="s">
        <v>51</v>
      </c>
      <c r="C38" s="405">
        <f t="shared" si="10"/>
        <v>0.52741676942212679</v>
      </c>
      <c r="D38" s="405">
        <f t="shared" si="10"/>
        <v>0.61996133726247493</v>
      </c>
      <c r="E38" s="405">
        <f t="shared" si="10"/>
        <v>0.81988862888374747</v>
      </c>
      <c r="F38" s="405" t="e">
        <f t="shared" si="10"/>
        <v>#DIV/0!</v>
      </c>
      <c r="G38" s="405">
        <f t="shared" si="10"/>
        <v>0.98840954838429373</v>
      </c>
      <c r="H38" s="405">
        <f t="shared" si="10"/>
        <v>1.0779296829918552</v>
      </c>
      <c r="I38" s="405">
        <f t="shared" si="10"/>
        <v>1.2260022368509564</v>
      </c>
      <c r="J38" s="405">
        <f t="shared" si="10"/>
        <v>1.1782180809109879</v>
      </c>
      <c r="K38" s="405">
        <f t="shared" si="10"/>
        <v>1.2453820493837942</v>
      </c>
      <c r="L38" s="405">
        <f t="shared" si="10"/>
        <v>1.5964904245819787</v>
      </c>
      <c r="M38" s="603">
        <f t="shared" si="14"/>
        <v>0.98247408327457597</v>
      </c>
      <c r="N38" s="603"/>
      <c r="O38" s="406">
        <f t="shared" si="3"/>
        <v>7.8243091431351636E-2</v>
      </c>
      <c r="P38" s="405">
        <f t="shared" si="4"/>
        <v>0.53913573582880825</v>
      </c>
      <c r="Q38" s="407">
        <f t="shared" si="5"/>
        <v>6502884.878674563</v>
      </c>
    </row>
    <row r="39" spans="1:17" x14ac:dyDescent="0.3">
      <c r="A39" s="444"/>
      <c r="B39" s="445" t="s">
        <v>157</v>
      </c>
      <c r="C39" s="500">
        <f t="shared" si="10"/>
        <v>-0.67500000000000004</v>
      </c>
      <c r="D39" s="500">
        <f t="shared" si="10"/>
        <v>-2.8844682882105538E-2</v>
      </c>
      <c r="E39" s="500">
        <f t="shared" si="10"/>
        <v>-9.9266263552751158E-3</v>
      </c>
      <c r="F39" s="500" t="e">
        <f t="shared" si="10"/>
        <v>#DIV/0!</v>
      </c>
      <c r="G39" s="500">
        <f t="shared" si="10"/>
        <v>-1.2069202393035182E-2</v>
      </c>
      <c r="H39" s="500">
        <f t="shared" ref="H39:H46" si="15">IF(H$7 &gt; 0,(H93*H$61+H141*H$109+H189*H$157)/(SUM(H$157,H$109,H$61)),0)</f>
        <v>-2.5512000000000001</v>
      </c>
      <c r="I39" s="500">
        <f t="shared" si="10"/>
        <v>0</v>
      </c>
      <c r="J39" s="500">
        <f t="shared" si="10"/>
        <v>-0.29174401240890407</v>
      </c>
      <c r="K39" s="500">
        <f t="shared" si="10"/>
        <v>-0.16255956020979659</v>
      </c>
      <c r="L39" s="500">
        <f t="shared" si="10"/>
        <v>0</v>
      </c>
      <c r="M39" s="596">
        <f t="shared" si="14"/>
        <v>-7.7605151319898522E-2</v>
      </c>
      <c r="N39" s="596"/>
      <c r="O39" s="429">
        <f t="shared" si="3"/>
        <v>-6.1803838428272449E-3</v>
      </c>
      <c r="P39" s="430">
        <f t="shared" si="4"/>
        <v>-4.2586070282391746E-2</v>
      </c>
      <c r="Q39" s="431">
        <f t="shared" si="5"/>
        <v>-513659.72254800005</v>
      </c>
    </row>
    <row r="40" spans="1:17" x14ac:dyDescent="0.3">
      <c r="A40" s="432"/>
      <c r="B40" s="433" t="s">
        <v>52</v>
      </c>
      <c r="C40" s="434">
        <f t="shared" ref="C40:K40" si="16">SUM(C33,C30,C25,C16,C9)</f>
        <v>6.8749432151000001</v>
      </c>
      <c r="D40" s="434">
        <f t="shared" si="16"/>
        <v>7.316677208185097</v>
      </c>
      <c r="E40" s="434">
        <f t="shared" si="16"/>
        <v>9.6479647709425151</v>
      </c>
      <c r="F40" s="434" t="e">
        <f t="shared" si="16"/>
        <v>#DIV/0!</v>
      </c>
      <c r="G40" s="434">
        <f t="shared" si="16"/>
        <v>11.631121588534635</v>
      </c>
      <c r="H40" s="434">
        <f t="shared" si="15"/>
        <v>12.6713885714</v>
      </c>
      <c r="I40" s="434">
        <f t="shared" si="16"/>
        <v>14.412026106772892</v>
      </c>
      <c r="J40" s="434">
        <f t="shared" si="16"/>
        <v>14.142052952444965</v>
      </c>
      <c r="K40" s="434">
        <f t="shared" si="16"/>
        <v>14.802401209053006</v>
      </c>
      <c r="L40" s="434">
        <f>SUM(L33,L30,L25,L16,L9)</f>
        <v>18.767226507993353</v>
      </c>
      <c r="M40" s="597">
        <f t="shared" si="14"/>
        <v>11.549279203397001</v>
      </c>
      <c r="N40" s="597"/>
      <c r="O40" s="435">
        <f t="shared" si="3"/>
        <v>0.91977114110301916</v>
      </c>
      <c r="P40" s="436">
        <f t="shared" si="4"/>
        <v>6.3377032001317559</v>
      </c>
      <c r="Q40" s="437">
        <f t="shared" si="5"/>
        <v>76443373.285778001</v>
      </c>
    </row>
    <row r="41" spans="1:17" x14ac:dyDescent="0.3">
      <c r="A41" s="426" t="s">
        <v>21</v>
      </c>
      <c r="B41" s="416" t="s">
        <v>53</v>
      </c>
      <c r="C41" s="427">
        <f t="shared" ref="C41:L41" si="17">SUM(C42:C42)</f>
        <v>0.1291634170001783</v>
      </c>
      <c r="D41" s="427">
        <f t="shared" si="17"/>
        <v>0.15182741499963723</v>
      </c>
      <c r="E41" s="427">
        <f t="shared" si="17"/>
        <v>0.200789248666186</v>
      </c>
      <c r="F41" s="427" t="e">
        <f t="shared" si="17"/>
        <v>#DIV/0!</v>
      </c>
      <c r="G41" s="427">
        <f t="shared" si="17"/>
        <v>0.24205971836048798</v>
      </c>
      <c r="H41" s="427">
        <f t="shared" si="15"/>
        <v>0.26398303810797619</v>
      </c>
      <c r="I41" s="427">
        <f t="shared" si="17"/>
        <v>0.30024573988239961</v>
      </c>
      <c r="J41" s="427">
        <f t="shared" si="17"/>
        <v>0.28854348614777126</v>
      </c>
      <c r="K41" s="427">
        <f t="shared" si="17"/>
        <v>0.3049918210703505</v>
      </c>
      <c r="L41" s="427">
        <f t="shared" si="17"/>
        <v>0.39097762984102546</v>
      </c>
      <c r="M41" s="598">
        <f t="shared" si="14"/>
        <v>0.2406061336443697</v>
      </c>
      <c r="N41" s="598"/>
      <c r="O41" s="428">
        <f t="shared" si="3"/>
        <v>1.9161592182599198E-2</v>
      </c>
      <c r="P41" s="427">
        <f t="shared" si="4"/>
        <v>0.13203337076834487</v>
      </c>
      <c r="Q41" s="424">
        <f t="shared" si="5"/>
        <v>1592544.7956626131</v>
      </c>
    </row>
    <row r="42" spans="1:17" x14ac:dyDescent="0.3">
      <c r="A42" s="438" t="s">
        <v>121</v>
      </c>
      <c r="B42" s="439" t="s">
        <v>128</v>
      </c>
      <c r="C42" s="440">
        <f t="shared" ref="C42:L42" si="18">(C96*C$61+C144*C$109+C192*C$157)/(SUM(C$157,C$109,C$61))</f>
        <v>0.1291634170001783</v>
      </c>
      <c r="D42" s="440">
        <f t="shared" si="18"/>
        <v>0.15182741499963723</v>
      </c>
      <c r="E42" s="440">
        <f t="shared" si="18"/>
        <v>0.200789248666186</v>
      </c>
      <c r="F42" s="440" t="e">
        <f t="shared" si="18"/>
        <v>#DIV/0!</v>
      </c>
      <c r="G42" s="440">
        <f t="shared" si="18"/>
        <v>0.24205971836048798</v>
      </c>
      <c r="H42" s="440">
        <f t="shared" si="15"/>
        <v>0.26398303810797619</v>
      </c>
      <c r="I42" s="440">
        <f t="shared" si="18"/>
        <v>0.30024573988239961</v>
      </c>
      <c r="J42" s="440">
        <f t="shared" si="18"/>
        <v>0.28854348614777126</v>
      </c>
      <c r="K42" s="440">
        <f t="shared" si="18"/>
        <v>0.3049918210703505</v>
      </c>
      <c r="L42" s="440">
        <f t="shared" si="18"/>
        <v>0.39097762984102546</v>
      </c>
      <c r="M42" s="599">
        <f t="shared" si="14"/>
        <v>0.2406061336443697</v>
      </c>
      <c r="N42" s="599"/>
      <c r="O42" s="441">
        <f t="shared" si="3"/>
        <v>1.9161592182599198E-2</v>
      </c>
      <c r="P42" s="440">
        <f t="shared" si="4"/>
        <v>0.13203337076834487</v>
      </c>
      <c r="Q42" s="442">
        <f t="shared" si="5"/>
        <v>1592544.7956626131</v>
      </c>
    </row>
    <row r="43" spans="1:17" x14ac:dyDescent="0.3">
      <c r="A43" s="426" t="s">
        <v>24</v>
      </c>
      <c r="B43" s="416" t="s">
        <v>56</v>
      </c>
      <c r="C43" s="427">
        <f>SUM(C44,C45)</f>
        <v>0.39825335242194854</v>
      </c>
      <c r="D43" s="427">
        <f t="shared" ref="D43:L43" si="19">SUM(D44,D45)</f>
        <v>0.46813392226283779</v>
      </c>
      <c r="E43" s="427">
        <f t="shared" si="19"/>
        <v>0.6190993802175615</v>
      </c>
      <c r="F43" s="427" t="e">
        <f t="shared" si="19"/>
        <v>#DIV/0!</v>
      </c>
      <c r="G43" s="427">
        <f t="shared" si="19"/>
        <v>0.74634983002380584</v>
      </c>
      <c r="H43" s="427">
        <f t="shared" si="15"/>
        <v>0.81394664488387902</v>
      </c>
      <c r="I43" s="427">
        <f t="shared" si="19"/>
        <v>0.92575649696855655</v>
      </c>
      <c r="J43" s="427">
        <f t="shared" si="19"/>
        <v>0.88967459476321642</v>
      </c>
      <c r="K43" s="427">
        <f t="shared" si="19"/>
        <v>0.94039022831344343</v>
      </c>
      <c r="L43" s="427">
        <f t="shared" si="19"/>
        <v>1.2055127947409527</v>
      </c>
      <c r="M43" s="598">
        <f t="shared" si="14"/>
        <v>0.74186794963020619</v>
      </c>
      <c r="N43" s="598"/>
      <c r="O43" s="428">
        <f t="shared" si="3"/>
        <v>5.9081499248752424E-2</v>
      </c>
      <c r="P43" s="427">
        <f t="shared" si="4"/>
        <v>0.40710236506046327</v>
      </c>
      <c r="Q43" s="424">
        <f t="shared" si="5"/>
        <v>4910340.0830119494</v>
      </c>
    </row>
    <row r="44" spans="1:17" x14ac:dyDescent="0.3">
      <c r="A44" s="438" t="s">
        <v>25</v>
      </c>
      <c r="B44" s="439" t="s">
        <v>129</v>
      </c>
      <c r="C44" s="440">
        <f t="shared" ref="C44:L47" si="20">(C98*C$61+C146*C$109+C194*C$157)/(SUM(C$157,C$109,C$61))</f>
        <v>0.1291634170001783</v>
      </c>
      <c r="D44" s="440">
        <f t="shared" si="20"/>
        <v>0.15182741499963723</v>
      </c>
      <c r="E44" s="440">
        <f t="shared" si="20"/>
        <v>0.200789248666186</v>
      </c>
      <c r="F44" s="440" t="e">
        <f t="shared" si="20"/>
        <v>#DIV/0!</v>
      </c>
      <c r="G44" s="440">
        <f t="shared" si="20"/>
        <v>0.24205971836048798</v>
      </c>
      <c r="H44" s="440">
        <f t="shared" si="15"/>
        <v>0.26398303810797619</v>
      </c>
      <c r="I44" s="440">
        <f t="shared" si="20"/>
        <v>0.30024573988239961</v>
      </c>
      <c r="J44" s="440">
        <f t="shared" si="20"/>
        <v>0.28854348614777126</v>
      </c>
      <c r="K44" s="440">
        <f t="shared" si="20"/>
        <v>0.3049918210703505</v>
      </c>
      <c r="L44" s="440">
        <f t="shared" si="20"/>
        <v>0.39097762984102546</v>
      </c>
      <c r="M44" s="599">
        <f t="shared" si="14"/>
        <v>0.2406061336443697</v>
      </c>
      <c r="N44" s="599"/>
      <c r="O44" s="441">
        <f t="shared" si="3"/>
        <v>1.9161592182599198E-2</v>
      </c>
      <c r="P44" s="440">
        <f t="shared" si="4"/>
        <v>0.13203337076834487</v>
      </c>
      <c r="Q44" s="442">
        <f t="shared" si="5"/>
        <v>1592544.7956626131</v>
      </c>
    </row>
    <row r="45" spans="1:17" x14ac:dyDescent="0.3">
      <c r="A45" s="420" t="s">
        <v>26</v>
      </c>
      <c r="B45" s="421" t="s">
        <v>130</v>
      </c>
      <c r="C45" s="422">
        <f t="shared" si="20"/>
        <v>0.26908993542177023</v>
      </c>
      <c r="D45" s="422">
        <f t="shared" si="20"/>
        <v>0.31630650726320053</v>
      </c>
      <c r="E45" s="422">
        <f t="shared" si="20"/>
        <v>0.41831013155137547</v>
      </c>
      <c r="F45" s="422" t="e">
        <f t="shared" si="20"/>
        <v>#DIV/0!</v>
      </c>
      <c r="G45" s="422">
        <f t="shared" si="20"/>
        <v>0.50429011166331783</v>
      </c>
      <c r="H45" s="422">
        <f t="shared" si="15"/>
        <v>0.54996360677590284</v>
      </c>
      <c r="I45" s="422">
        <f t="shared" si="20"/>
        <v>0.625510757086157</v>
      </c>
      <c r="J45" s="422">
        <f t="shared" si="20"/>
        <v>0.60113110861544516</v>
      </c>
      <c r="K45" s="422">
        <f t="shared" si="20"/>
        <v>0.63539840724309293</v>
      </c>
      <c r="L45" s="422">
        <f t="shared" si="20"/>
        <v>0.81453516489992739</v>
      </c>
      <c r="M45" s="600">
        <f t="shared" si="14"/>
        <v>0.50126181598583663</v>
      </c>
      <c r="N45" s="600"/>
      <c r="O45" s="423">
        <f t="shared" si="3"/>
        <v>3.991990706615324E-2</v>
      </c>
      <c r="P45" s="422">
        <f t="shared" si="4"/>
        <v>0.27506899429211851</v>
      </c>
      <c r="Q45" s="424">
        <f t="shared" si="5"/>
        <v>3317795.2873493372</v>
      </c>
    </row>
    <row r="46" spans="1:17" ht="28.8" x14ac:dyDescent="0.3">
      <c r="A46" s="438">
        <v>10</v>
      </c>
      <c r="B46" s="447" t="s">
        <v>134</v>
      </c>
      <c r="C46" s="446">
        <f t="shared" si="20"/>
        <v>2.58E-2</v>
      </c>
      <c r="D46" s="446">
        <f t="shared" si="20"/>
        <v>2.4511157750462982E-2</v>
      </c>
      <c r="E46" s="446">
        <f t="shared" si="20"/>
        <v>2.5084643887871079E-2</v>
      </c>
      <c r="F46" s="446" t="e">
        <f t="shared" si="20"/>
        <v>#DIV/0!</v>
      </c>
      <c r="G46" s="446">
        <f t="shared" si="20"/>
        <v>2.4877392590307804E-2</v>
      </c>
      <c r="H46" s="446">
        <f t="shared" si="15"/>
        <v>2.3699999999999999E-2</v>
      </c>
      <c r="I46" s="446">
        <f t="shared" si="20"/>
        <v>2.4083806118752597E-2</v>
      </c>
      <c r="J46" s="446">
        <f t="shared" si="20"/>
        <v>2.497852850401542E-2</v>
      </c>
      <c r="K46" s="446">
        <f t="shared" si="20"/>
        <v>2.5490977733072431E-2</v>
      </c>
      <c r="L46" s="446">
        <f t="shared" si="20"/>
        <v>2.5113501552930923E-2</v>
      </c>
      <c r="M46" s="601">
        <f t="shared" si="14"/>
        <v>2.4934662405337898E-2</v>
      </c>
      <c r="N46" s="601"/>
      <c r="O46" s="448">
        <f t="shared" si="3"/>
        <v>1.9857674656294168E-3</v>
      </c>
      <c r="P46" s="446">
        <f t="shared" si="4"/>
        <v>1.3682974230464004E-2</v>
      </c>
      <c r="Q46" s="449">
        <f t="shared" si="5"/>
        <v>165039.71134799998</v>
      </c>
    </row>
    <row r="47" spans="1:17" ht="18" x14ac:dyDescent="0.3">
      <c r="A47" s="450"/>
      <c r="B47" s="450" t="s">
        <v>60</v>
      </c>
      <c r="C47" s="410">
        <f t="shared" si="20"/>
        <v>6.7531599845221271</v>
      </c>
      <c r="D47" s="410">
        <f t="shared" si="20"/>
        <v>7.9323050203159298</v>
      </c>
      <c r="E47" s="410">
        <f t="shared" si="20"/>
        <v>10.48301141735886</v>
      </c>
      <c r="F47" s="410" t="e">
        <f t="shared" si="20"/>
        <v>#DIV/0!</v>
      </c>
      <c r="G47" s="410">
        <f t="shared" si="20"/>
        <v>12.632339327116203</v>
      </c>
      <c r="H47" s="410">
        <f t="shared" si="20"/>
        <v>13.773018254391856</v>
      </c>
      <c r="I47" s="410">
        <f t="shared" si="20"/>
        <v>15.662112149742599</v>
      </c>
      <c r="J47" s="410">
        <f t="shared" si="20"/>
        <v>15.053505549451064</v>
      </c>
      <c r="K47" s="410">
        <f t="shared" si="20"/>
        <v>15.910714675960074</v>
      </c>
      <c r="L47" s="410">
        <f t="shared" si="20"/>
        <v>20.388830434128259</v>
      </c>
      <c r="M47" s="602">
        <f t="shared" si="14"/>
        <v>12.556687949076911</v>
      </c>
      <c r="N47" s="602"/>
      <c r="O47" s="411">
        <f t="shared" si="3"/>
        <v>1</v>
      </c>
      <c r="P47" s="410">
        <f t="shared" si="4"/>
        <v>6.8905219101910271</v>
      </c>
      <c r="Q47" s="412">
        <f t="shared" si="5"/>
        <v>83111297.87580055</v>
      </c>
    </row>
    <row r="48" spans="1:17" x14ac:dyDescent="0.3">
      <c r="L48" t="s">
        <v>85</v>
      </c>
      <c r="N48">
        <v>12.556800000000001</v>
      </c>
      <c r="O48" s="245"/>
      <c r="P48" s="246"/>
    </row>
    <row r="49" spans="1:16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32" t="s">
        <v>428</v>
      </c>
      <c r="M49" s="1"/>
      <c r="N49" s="461">
        <v>12061684</v>
      </c>
      <c r="O49" s="459"/>
      <c r="P49" s="246"/>
    </row>
    <row r="50" spans="1:16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32" t="s">
        <v>371</v>
      </c>
      <c r="M50" s="1"/>
      <c r="N50" s="301">
        <f>N49/M7</f>
        <v>1.8223130428633671</v>
      </c>
      <c r="O50" s="533"/>
      <c r="P50" s="246"/>
    </row>
    <row r="51" spans="1:16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34" t="s">
        <v>372</v>
      </c>
      <c r="N51" s="302">
        <v>1.8223</v>
      </c>
      <c r="O51" s="459"/>
      <c r="P51" s="246"/>
    </row>
    <row r="52" spans="1:16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32" t="s">
        <v>373</v>
      </c>
      <c r="N52" s="77">
        <f>M47/N50</f>
        <v>6.8905219101910271</v>
      </c>
      <c r="O52" s="245"/>
      <c r="P52" s="479"/>
    </row>
    <row r="53" spans="1:16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34" t="s">
        <v>374</v>
      </c>
      <c r="N53" s="90">
        <v>6.8906000000000001</v>
      </c>
      <c r="O53" s="245"/>
      <c r="P53" s="246"/>
    </row>
    <row r="54" spans="1:16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N54" s="77"/>
    </row>
    <row r="56" spans="1:16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 t="s">
        <v>93</v>
      </c>
    </row>
    <row r="57" spans="1:16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</row>
    <row r="59" spans="1:16" x14ac:dyDescent="0.3">
      <c r="A59" s="280"/>
      <c r="B59" s="1" t="s">
        <v>135</v>
      </c>
      <c r="C59" s="1">
        <v>0</v>
      </c>
      <c r="D59" s="1">
        <v>54</v>
      </c>
      <c r="E59" s="1">
        <v>94</v>
      </c>
      <c r="F59" s="1">
        <v>0</v>
      </c>
      <c r="G59" s="1">
        <v>68</v>
      </c>
      <c r="H59" s="1">
        <v>12</v>
      </c>
      <c r="I59" s="1">
        <v>17</v>
      </c>
      <c r="J59" s="1">
        <v>55</v>
      </c>
      <c r="K59" s="1">
        <v>0</v>
      </c>
      <c r="L59" s="1">
        <v>27</v>
      </c>
      <c r="N59" s="1">
        <f>SUM(C59:L59)</f>
        <v>327</v>
      </c>
    </row>
    <row r="60" spans="1:16" x14ac:dyDescent="0.3">
      <c r="A60" s="280"/>
      <c r="B60" s="1" t="s">
        <v>142</v>
      </c>
      <c r="C60" s="1"/>
      <c r="D60" s="1"/>
      <c r="E60" s="1"/>
      <c r="F60" s="1"/>
      <c r="G60" s="1"/>
      <c r="H60" s="1">
        <v>0</v>
      </c>
      <c r="I60" s="1"/>
      <c r="J60" s="1"/>
      <c r="K60" s="1"/>
      <c r="L60" s="1"/>
      <c r="M60" s="1"/>
      <c r="N60" s="1">
        <f>SUM(C60:L60)</f>
        <v>0</v>
      </c>
    </row>
    <row r="61" spans="1:16" x14ac:dyDescent="0.3">
      <c r="A61" s="280">
        <v>1</v>
      </c>
      <c r="B61" s="1" t="s">
        <v>166</v>
      </c>
      <c r="C61" s="502">
        <v>0</v>
      </c>
      <c r="D61" s="505">
        <v>520613.53</v>
      </c>
      <c r="E61" s="505">
        <v>590653.79</v>
      </c>
      <c r="F61" s="504">
        <v>0</v>
      </c>
      <c r="G61" s="505">
        <v>394512.92</v>
      </c>
      <c r="H61" s="505">
        <v>36843.43</v>
      </c>
      <c r="I61" s="503">
        <v>104970.37</v>
      </c>
      <c r="J61" s="505">
        <v>296251.75</v>
      </c>
      <c r="K61" s="504">
        <v>0</v>
      </c>
      <c r="L61" s="505">
        <v>165544.13</v>
      </c>
      <c r="M61" s="342"/>
      <c r="N61" s="344">
        <f>SUM(C61:L61)</f>
        <v>2109389.92</v>
      </c>
    </row>
    <row r="62" spans="1:16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64</v>
      </c>
      <c r="G62" s="348" t="s">
        <v>65</v>
      </c>
      <c r="H62" s="348" t="s">
        <v>193</v>
      </c>
      <c r="I62" s="348" t="s">
        <v>111</v>
      </c>
      <c r="J62" s="348" t="s">
        <v>66</v>
      </c>
      <c r="K62" s="348" t="s">
        <v>67</v>
      </c>
      <c r="L62" s="348" t="s">
        <v>68</v>
      </c>
      <c r="M62" s="348"/>
      <c r="N62" s="348" t="s">
        <v>136</v>
      </c>
    </row>
    <row r="63" spans="1:16" x14ac:dyDescent="0.3">
      <c r="A63" s="349">
        <v>4</v>
      </c>
      <c r="B63" s="350" t="s">
        <v>29</v>
      </c>
      <c r="C63" s="354">
        <f>SUM(C64:C69)</f>
        <v>0</v>
      </c>
      <c r="D63" s="354">
        <f t="shared" ref="D63:L63" si="21">SUM(D64:D69)</f>
        <v>2.1084520000000002</v>
      </c>
      <c r="E63" s="354">
        <f t="shared" si="21"/>
        <v>2.5404520000000002</v>
      </c>
      <c r="F63" s="354">
        <f t="shared" si="21"/>
        <v>0</v>
      </c>
      <c r="G63" s="354">
        <f t="shared" si="21"/>
        <v>3.672952</v>
      </c>
      <c r="H63" s="354">
        <f t="shared" si="21"/>
        <v>5.0203519999999999</v>
      </c>
      <c r="I63" s="354">
        <f t="shared" si="21"/>
        <v>4.0603920000000002</v>
      </c>
      <c r="J63" s="354">
        <f t="shared" si="21"/>
        <v>5.2815560000000001</v>
      </c>
      <c r="K63" s="354"/>
      <c r="L63" s="354">
        <f t="shared" si="21"/>
        <v>6.6257279999999987</v>
      </c>
      <c r="M63" s="351"/>
      <c r="N63" s="352">
        <f>(C63*$C$61+D63*$D$61+E63*$E$61+F63*$F$61+G63*$G$61+H63*$H$61+I63*$I$61+J63*$J$61+K63*$K$61+L63*$L$61)/$N$61</f>
        <v>3.4701747709027262</v>
      </c>
    </row>
    <row r="64" spans="1:16" x14ac:dyDescent="0.3">
      <c r="A64" s="2" t="s">
        <v>3</v>
      </c>
      <c r="B64" t="s">
        <v>30</v>
      </c>
      <c r="C64" s="506">
        <v>0</v>
      </c>
      <c r="D64" s="34">
        <v>1.4938</v>
      </c>
      <c r="E64" s="34">
        <v>1.7213000000000001</v>
      </c>
      <c r="F64" s="34">
        <v>0</v>
      </c>
      <c r="G64" s="34">
        <v>2.5863</v>
      </c>
      <c r="H64" s="34">
        <v>2.5863</v>
      </c>
      <c r="I64" s="34">
        <v>1.8482000000000001</v>
      </c>
      <c r="J64" s="34">
        <v>3.6013999999999999</v>
      </c>
      <c r="K64" s="34">
        <v>0</v>
      </c>
      <c r="L64" s="34">
        <v>4.2356999999999996</v>
      </c>
      <c r="M64" s="34"/>
      <c r="N64" s="89">
        <f t="shared" ref="N64:N101" si="22">(C64*$C$61+D64*$D$61+E64*$E$61+F64*$F$61+G64*$G$61+H64*$H$61+I64*$I$61+J64*$J$61+K64*$K$61+L64*$L$61)/$N$61</f>
        <v>2.3097315026379759</v>
      </c>
    </row>
    <row r="65" spans="1:14" x14ac:dyDescent="0.3">
      <c r="A65" s="2" t="s">
        <v>4</v>
      </c>
      <c r="B65" t="s">
        <v>31</v>
      </c>
      <c r="C65" s="459">
        <f>C64*0.04</f>
        <v>0</v>
      </c>
      <c r="D65" s="39">
        <f t="shared" ref="D65:L65" si="23">D64*0.04</f>
        <v>5.9752E-2</v>
      </c>
      <c r="E65" s="39">
        <f t="shared" si="23"/>
        <v>6.885200000000001E-2</v>
      </c>
      <c r="F65" s="39">
        <f t="shared" si="23"/>
        <v>0</v>
      </c>
      <c r="G65" s="39">
        <f t="shared" si="23"/>
        <v>0.103452</v>
      </c>
      <c r="H65" s="39">
        <f t="shared" si="23"/>
        <v>0.103452</v>
      </c>
      <c r="I65" s="39">
        <f>0.06*I64</f>
        <v>0.110892</v>
      </c>
      <c r="J65" s="39">
        <f t="shared" si="23"/>
        <v>0.14405599999999999</v>
      </c>
      <c r="K65" s="39"/>
      <c r="L65" s="39">
        <f t="shared" si="23"/>
        <v>0.169428</v>
      </c>
      <c r="M65" s="34"/>
      <c r="N65" s="89">
        <f t="shared" si="22"/>
        <v>9.4228713646038478E-2</v>
      </c>
    </row>
    <row r="66" spans="1:14" x14ac:dyDescent="0.3">
      <c r="A66" s="2" t="s">
        <v>192</v>
      </c>
      <c r="B66" t="s">
        <v>195</v>
      </c>
      <c r="C66" s="458">
        <v>0</v>
      </c>
      <c r="D66" s="34">
        <v>7.4700000000000003E-2</v>
      </c>
      <c r="E66" s="34">
        <v>4.1200000000000001E-2</v>
      </c>
      <c r="F66" s="34">
        <v>0</v>
      </c>
      <c r="G66" s="34">
        <v>5.7000000000000002E-3</v>
      </c>
      <c r="H66" s="34">
        <v>0</v>
      </c>
      <c r="I66" s="34">
        <v>9.2399999999999996E-2</v>
      </c>
      <c r="J66" s="34">
        <v>6.0400000000000002E-2</v>
      </c>
      <c r="K66" s="34">
        <v>0</v>
      </c>
      <c r="L66" s="34">
        <v>0.1804</v>
      </c>
      <c r="M66" s="34"/>
      <c r="N66" s="89">
        <f t="shared" si="22"/>
        <v>5.8277759961515317E-2</v>
      </c>
    </row>
    <row r="67" spans="1:14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</v>
      </c>
      <c r="G67" s="34">
        <v>0.33289999999999997</v>
      </c>
      <c r="H67" s="34">
        <v>0.33289999999999997</v>
      </c>
      <c r="I67" s="34">
        <v>0.33289999999999997</v>
      </c>
      <c r="J67" s="34">
        <v>0.39550000000000002</v>
      </c>
      <c r="K67" s="34">
        <v>0</v>
      </c>
      <c r="L67" s="34">
        <v>0.46679999999999999</v>
      </c>
      <c r="M67" s="34"/>
      <c r="N67" s="89">
        <f t="shared" si="22"/>
        <v>0.31099237722203588</v>
      </c>
    </row>
    <row r="68" spans="1:14" ht="28.8" x14ac:dyDescent="0.3">
      <c r="A68" s="2" t="s">
        <v>6</v>
      </c>
      <c r="B68" s="454" t="s">
        <v>191</v>
      </c>
      <c r="C68" s="458">
        <v>0</v>
      </c>
      <c r="D68" s="34">
        <v>0.2606</v>
      </c>
      <c r="E68" s="34">
        <v>0.42349999999999999</v>
      </c>
      <c r="F68" s="34">
        <v>0</v>
      </c>
      <c r="G68" s="34">
        <v>0.64459999999999995</v>
      </c>
      <c r="H68" s="34">
        <v>1.9977</v>
      </c>
      <c r="I68" s="34">
        <v>1.2193000000000001</v>
      </c>
      <c r="J68" s="34">
        <v>1.0802</v>
      </c>
      <c r="K68" s="34">
        <v>0</v>
      </c>
      <c r="L68" s="34">
        <v>1.5733999999999999</v>
      </c>
      <c r="M68" s="34"/>
      <c r="N68" s="89">
        <f t="shared" si="22"/>
        <v>0.6742174822561966</v>
      </c>
    </row>
    <row r="69" spans="1:14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</v>
      </c>
      <c r="I69" s="458">
        <v>0.45669999999999999</v>
      </c>
      <c r="J69" s="458">
        <v>0</v>
      </c>
      <c r="K69" s="458">
        <v>0</v>
      </c>
      <c r="L69" s="458">
        <v>0</v>
      </c>
      <c r="M69" s="34"/>
      <c r="N69" s="89">
        <f t="shared" si="22"/>
        <v>2.2726935178963972E-2</v>
      </c>
    </row>
    <row r="70" spans="1:14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3.9091103854</v>
      </c>
      <c r="E70" s="354">
        <f t="shared" si="24"/>
        <v>5.1398365714000001</v>
      </c>
      <c r="F70" s="354">
        <f t="shared" si="24"/>
        <v>0</v>
      </c>
      <c r="G70" s="354">
        <f t="shared" si="24"/>
        <v>5.1398365714000001</v>
      </c>
      <c r="H70" s="354">
        <f t="shared" si="24"/>
        <v>5.1398365714000001</v>
      </c>
      <c r="I70" s="354">
        <f t="shared" si="24"/>
        <v>5.6133376327999995</v>
      </c>
      <c r="J70" s="354">
        <f t="shared" si="24"/>
        <v>5.1398365714000001</v>
      </c>
      <c r="K70" s="354"/>
      <c r="L70" s="354">
        <f>SUM(L71:L73,L77:L78)</f>
        <v>5.1398365714000001</v>
      </c>
      <c r="M70" s="351"/>
      <c r="N70" s="352">
        <f t="shared" si="22"/>
        <v>4.8596469692109716</v>
      </c>
    </row>
    <row r="71" spans="1:14" x14ac:dyDescent="0.3">
      <c r="A71" s="2" t="s">
        <v>115</v>
      </c>
      <c r="B71" t="s">
        <v>114</v>
      </c>
      <c r="C71" s="34">
        <v>0</v>
      </c>
      <c r="D71" s="34">
        <v>2.1345999999999998</v>
      </c>
      <c r="E71" s="34">
        <v>2.7486000000000002</v>
      </c>
      <c r="F71" s="34">
        <v>0</v>
      </c>
      <c r="G71" s="34">
        <v>2.7486000000000002</v>
      </c>
      <c r="H71" s="34">
        <v>2.7486000000000002</v>
      </c>
      <c r="I71" s="34">
        <v>3.0072000000000001</v>
      </c>
      <c r="J71" s="34">
        <v>2.7486000000000002</v>
      </c>
      <c r="K71" s="34">
        <v>0</v>
      </c>
      <c r="L71" s="34">
        <v>2.7486000000000002</v>
      </c>
      <c r="M71" s="39"/>
      <c r="N71" s="89">
        <f t="shared" si="22"/>
        <v>2.6099289240815189</v>
      </c>
    </row>
    <row r="72" spans="1:14" x14ac:dyDescent="0.3">
      <c r="A72" s="2" t="s">
        <v>116</v>
      </c>
      <c r="B72" t="s">
        <v>117</v>
      </c>
      <c r="C72" s="39">
        <f>C71*0.436199</f>
        <v>0</v>
      </c>
      <c r="D72" s="39">
        <f>D71*0.436199</f>
        <v>0.93111038539999991</v>
      </c>
      <c r="E72" s="39">
        <f t="shared" ref="E72:L72" si="25">E71*0.436199</f>
        <v>1.1989365714</v>
      </c>
      <c r="F72" s="39">
        <f t="shared" si="25"/>
        <v>0</v>
      </c>
      <c r="G72" s="39">
        <f t="shared" si="25"/>
        <v>1.1989365714</v>
      </c>
      <c r="H72" s="39">
        <f t="shared" si="25"/>
        <v>1.1989365714</v>
      </c>
      <c r="I72" s="39">
        <f t="shared" si="25"/>
        <v>1.3117376328000001</v>
      </c>
      <c r="J72" s="39">
        <f t="shared" si="25"/>
        <v>1.1989365714</v>
      </c>
      <c r="K72" s="39">
        <f t="shared" si="25"/>
        <v>0</v>
      </c>
      <c r="L72" s="39">
        <f t="shared" si="25"/>
        <v>1.1989365714</v>
      </c>
      <c r="M72" s="39"/>
      <c r="N72" s="89">
        <f t="shared" si="22"/>
        <v>1.1384483867554342</v>
      </c>
    </row>
    <row r="73" spans="1:14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0.56359999999999999</v>
      </c>
      <c r="E73" s="43">
        <f t="shared" si="26"/>
        <v>0.82440000000000002</v>
      </c>
      <c r="F73" s="43">
        <f t="shared" ref="F73:H73" si="28">SUM(F74:F76)</f>
        <v>0</v>
      </c>
      <c r="G73" s="43">
        <f t="shared" si="28"/>
        <v>0.82440000000000002</v>
      </c>
      <c r="H73" s="43">
        <f t="shared" si="28"/>
        <v>0.82440000000000002</v>
      </c>
      <c r="I73" s="43">
        <f t="shared" si="26"/>
        <v>0.89260000000000006</v>
      </c>
      <c r="J73" s="43">
        <f t="shared" si="26"/>
        <v>0.82440000000000002</v>
      </c>
      <c r="K73" s="43"/>
      <c r="L73" s="43">
        <f t="shared" ref="L73" si="29">SUM(L74:L76)</f>
        <v>0.82440000000000002</v>
      </c>
      <c r="M73" s="43"/>
      <c r="N73" s="75">
        <f t="shared" si="22"/>
        <v>0.76342643215911454</v>
      </c>
    </row>
    <row r="74" spans="1:14" x14ac:dyDescent="0.3">
      <c r="A74" s="2" t="s">
        <v>9</v>
      </c>
      <c r="B74" t="s">
        <v>108</v>
      </c>
      <c r="C74" s="34">
        <v>0</v>
      </c>
      <c r="D74" s="34">
        <v>0.50339999999999996</v>
      </c>
      <c r="E74" s="34">
        <v>0.73640000000000005</v>
      </c>
      <c r="F74" s="34">
        <v>0</v>
      </c>
      <c r="G74" s="34">
        <v>0.73640000000000005</v>
      </c>
      <c r="H74" s="34">
        <v>0.73640000000000005</v>
      </c>
      <c r="I74" s="34">
        <v>0.80100000000000005</v>
      </c>
      <c r="J74" s="34">
        <v>0.73640000000000005</v>
      </c>
      <c r="K74" s="34">
        <v>0</v>
      </c>
      <c r="L74" s="34">
        <v>0.73640000000000005</v>
      </c>
      <c r="M74" s="39"/>
      <c r="N74" s="89">
        <f t="shared" si="22"/>
        <v>0.68210853614963718</v>
      </c>
    </row>
    <row r="75" spans="1:14" x14ac:dyDescent="0.3">
      <c r="A75" s="2" t="s">
        <v>10</v>
      </c>
      <c r="B75" t="s">
        <v>109</v>
      </c>
      <c r="C75" s="34">
        <v>0</v>
      </c>
      <c r="D75" s="34">
        <v>5.3400000000000003E-2</v>
      </c>
      <c r="E75" s="34">
        <v>7.8100000000000003E-2</v>
      </c>
      <c r="F75" s="34">
        <v>0</v>
      </c>
      <c r="G75" s="34">
        <v>7.8100000000000003E-2</v>
      </c>
      <c r="H75" s="34">
        <v>7.8100000000000003E-2</v>
      </c>
      <c r="I75" s="34">
        <v>8.1199999999999994E-2</v>
      </c>
      <c r="J75" s="34">
        <v>7.8100000000000003E-2</v>
      </c>
      <c r="K75" s="34">
        <v>0</v>
      </c>
      <c r="L75" s="34">
        <v>7.8100000000000003E-2</v>
      </c>
      <c r="M75" s="39"/>
      <c r="N75" s="89">
        <f t="shared" si="22"/>
        <v>7.2158117977543013E-2</v>
      </c>
    </row>
    <row r="76" spans="1:14" x14ac:dyDescent="0.3">
      <c r="A76" s="2" t="s">
        <v>11</v>
      </c>
      <c r="B76" t="s">
        <v>110</v>
      </c>
      <c r="C76" s="34">
        <v>0</v>
      </c>
      <c r="D76" s="34">
        <v>6.7999999999999996E-3</v>
      </c>
      <c r="E76" s="34">
        <v>9.9000000000000008E-3</v>
      </c>
      <c r="F76" s="34">
        <v>0</v>
      </c>
      <c r="G76" s="34">
        <v>9.9000000000000008E-3</v>
      </c>
      <c r="H76" s="34">
        <v>9.9000000000000008E-3</v>
      </c>
      <c r="I76" s="34">
        <v>1.04E-2</v>
      </c>
      <c r="J76" s="34">
        <v>9.9000000000000008E-3</v>
      </c>
      <c r="K76" s="34">
        <v>0</v>
      </c>
      <c r="L76" s="34">
        <v>9.9000000000000008E-3</v>
      </c>
      <c r="M76" s="39"/>
      <c r="N76" s="89">
        <f t="shared" si="22"/>
        <v>9.1597780319344659E-3</v>
      </c>
    </row>
    <row r="77" spans="1:14" x14ac:dyDescent="0.3">
      <c r="A77" s="595" t="s">
        <v>14</v>
      </c>
      <c r="B77" t="s">
        <v>118</v>
      </c>
      <c r="C77" s="34">
        <v>0</v>
      </c>
      <c r="D77" s="34">
        <v>0.20799999999999999</v>
      </c>
      <c r="E77" s="34">
        <v>0.27550000000000002</v>
      </c>
      <c r="F77" s="34">
        <v>0</v>
      </c>
      <c r="G77" s="34">
        <v>0.27550000000000002</v>
      </c>
      <c r="H77" s="34">
        <v>0.27550000000000002</v>
      </c>
      <c r="I77" s="34">
        <v>0.30070000000000002</v>
      </c>
      <c r="J77" s="34">
        <v>0.27550000000000002</v>
      </c>
      <c r="K77" s="34">
        <v>0</v>
      </c>
      <c r="L77" s="34">
        <v>0.27550000000000002</v>
      </c>
      <c r="M77" s="39"/>
      <c r="N77" s="89">
        <f t="shared" si="22"/>
        <v>0.26009452202606531</v>
      </c>
    </row>
    <row r="78" spans="1:14" x14ac:dyDescent="0.3">
      <c r="A78" s="595"/>
      <c r="B78" t="s">
        <v>117</v>
      </c>
      <c r="C78" s="34">
        <v>0</v>
      </c>
      <c r="D78" s="34">
        <v>7.1800000000000003E-2</v>
      </c>
      <c r="E78" s="34">
        <v>9.2399999999999996E-2</v>
      </c>
      <c r="F78" s="34">
        <v>0</v>
      </c>
      <c r="G78" s="34">
        <v>9.2399999999999996E-2</v>
      </c>
      <c r="H78" s="34">
        <v>9.2399999999999996E-2</v>
      </c>
      <c r="I78" s="34">
        <v>0.1011</v>
      </c>
      <c r="J78" s="34">
        <v>9.2399999999999996E-2</v>
      </c>
      <c r="K78" s="34">
        <v>0</v>
      </c>
      <c r="L78" s="34">
        <v>9.2399999999999996E-2</v>
      </c>
      <c r="M78" s="39"/>
      <c r="N78" s="89">
        <f t="shared" si="22"/>
        <v>8.7748704188839594E-2</v>
      </c>
    </row>
    <row r="79" spans="1:14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0.52729999999999999</v>
      </c>
      <c r="E79" s="354">
        <f t="shared" ref="E79:J79" si="30">SUM(E80:E82)</f>
        <v>0.60660000000000003</v>
      </c>
      <c r="F79" s="354">
        <f t="shared" si="30"/>
        <v>0</v>
      </c>
      <c r="G79" s="354">
        <f t="shared" si="30"/>
        <v>0.60660000000000003</v>
      </c>
      <c r="H79" s="354">
        <f t="shared" si="30"/>
        <v>0.60660000000000003</v>
      </c>
      <c r="I79" s="354">
        <f t="shared" si="30"/>
        <v>1.3068</v>
      </c>
      <c r="J79" s="354">
        <f t="shared" si="30"/>
        <v>0.60660000000000003</v>
      </c>
      <c r="K79" s="354"/>
      <c r="L79" s="354">
        <f t="shared" ref="L79" si="31">SUM(L80:L82)</f>
        <v>0.60660000000000003</v>
      </c>
      <c r="M79" s="354"/>
      <c r="N79" s="352">
        <f t="shared" si="22"/>
        <v>0.62187247278445323</v>
      </c>
    </row>
    <row r="80" spans="1:14" x14ac:dyDescent="0.3">
      <c r="A80" s="2" t="s">
        <v>15</v>
      </c>
      <c r="B80" t="s">
        <v>43</v>
      </c>
      <c r="C80" s="34">
        <v>0</v>
      </c>
      <c r="D80" s="34">
        <v>0.25190000000000001</v>
      </c>
      <c r="E80" s="34">
        <v>0.33119999999999999</v>
      </c>
      <c r="F80" s="34">
        <v>0</v>
      </c>
      <c r="G80" s="34">
        <v>0.33119999999999999</v>
      </c>
      <c r="H80" s="34">
        <v>0.33119999999999999</v>
      </c>
      <c r="I80" s="34">
        <v>0.36170000000000002</v>
      </c>
      <c r="J80" s="34">
        <v>0.33119999999999999</v>
      </c>
      <c r="K80" s="34">
        <v>0</v>
      </c>
      <c r="L80" s="34">
        <v>0.33119999999999999</v>
      </c>
      <c r="M80" s="39"/>
      <c r="N80" s="89">
        <f t="shared" si="22"/>
        <v>0.31314593788330991</v>
      </c>
    </row>
    <row r="81" spans="1:16" x14ac:dyDescent="0.3">
      <c r="A81" s="2" t="s">
        <v>16</v>
      </c>
      <c r="B81" t="s">
        <v>80</v>
      </c>
      <c r="C81" s="34">
        <v>0</v>
      </c>
      <c r="D81" s="34">
        <v>0.27539999999999998</v>
      </c>
      <c r="E81" s="34">
        <v>0.27539999999999998</v>
      </c>
      <c r="F81" s="34">
        <v>0</v>
      </c>
      <c r="G81" s="34">
        <v>0.27539999999999998</v>
      </c>
      <c r="H81" s="34">
        <v>0.27539999999999998</v>
      </c>
      <c r="I81" s="34">
        <v>0.27539999999999998</v>
      </c>
      <c r="J81" s="34">
        <v>0.27539999999999998</v>
      </c>
      <c r="K81" s="34">
        <v>0</v>
      </c>
      <c r="L81" s="34">
        <v>0.27539999999999998</v>
      </c>
      <c r="M81" s="39"/>
      <c r="N81" s="89">
        <f t="shared" si="22"/>
        <v>0.27540000000000003</v>
      </c>
    </row>
    <row r="82" spans="1:16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0.66969999999999996</v>
      </c>
      <c r="J82" s="39"/>
      <c r="K82" s="39"/>
      <c r="L82" s="39"/>
      <c r="M82" s="39"/>
      <c r="N82" s="89">
        <f t="shared" si="22"/>
        <v>3.3326534901143352E-2</v>
      </c>
    </row>
    <row r="83" spans="1:16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0.66969999999999996</v>
      </c>
      <c r="J83" s="34">
        <v>0</v>
      </c>
      <c r="K83" s="34">
        <v>0</v>
      </c>
      <c r="L83" s="34">
        <v>0</v>
      </c>
      <c r="M83" s="39"/>
      <c r="N83" s="89">
        <f t="shared" si="22"/>
        <v>3.3326534901143352E-2</v>
      </c>
    </row>
    <row r="84" spans="1:16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0.28699999999999998</v>
      </c>
      <c r="E84" s="354">
        <f t="shared" ref="E84:L84" si="32">SUM(E85:E86)</f>
        <v>0.4667</v>
      </c>
      <c r="F84" s="354">
        <f t="shared" si="32"/>
        <v>0</v>
      </c>
      <c r="G84" s="354">
        <f t="shared" si="32"/>
        <v>0.71279999999999999</v>
      </c>
      <c r="H84" s="354">
        <f t="shared" si="32"/>
        <v>2.1892999999999998</v>
      </c>
      <c r="I84" s="354">
        <f t="shared" si="32"/>
        <v>1.3508</v>
      </c>
      <c r="J84" s="354">
        <f t="shared" si="32"/>
        <v>1.1842999999999999</v>
      </c>
      <c r="K84" s="354"/>
      <c r="L84" s="354">
        <f t="shared" si="32"/>
        <v>1.8207</v>
      </c>
      <c r="M84" s="354"/>
      <c r="N84" s="352">
        <f t="shared" si="22"/>
        <v>0.74950365667339491</v>
      </c>
    </row>
    <row r="85" spans="1:16" x14ac:dyDescent="0.3">
      <c r="A85" s="2" t="s">
        <v>17</v>
      </c>
      <c r="B85" t="s">
        <v>46</v>
      </c>
      <c r="C85" s="34">
        <v>0</v>
      </c>
      <c r="D85" s="34">
        <v>0.2732</v>
      </c>
      <c r="E85" s="34">
        <v>0.44369999999999998</v>
      </c>
      <c r="F85" s="34">
        <v>0</v>
      </c>
      <c r="G85" s="34">
        <v>0.6754</v>
      </c>
      <c r="H85" s="34">
        <v>2.093</v>
      </c>
      <c r="I85" s="34">
        <v>1.2704</v>
      </c>
      <c r="J85" s="34">
        <v>1.1319999999999999</v>
      </c>
      <c r="K85" s="34">
        <v>0</v>
      </c>
      <c r="L85" s="34">
        <v>1.7403</v>
      </c>
      <c r="M85" s="39"/>
      <c r="N85" s="89">
        <f t="shared" si="22"/>
        <v>0.71332464538561946</v>
      </c>
    </row>
    <row r="86" spans="1:16" x14ac:dyDescent="0.3">
      <c r="A86" s="2" t="s">
        <v>18</v>
      </c>
      <c r="B86" t="s">
        <v>48</v>
      </c>
      <c r="C86" s="34">
        <v>0</v>
      </c>
      <c r="D86" s="34">
        <v>1.38E-2</v>
      </c>
      <c r="E86" s="34">
        <v>2.3E-2</v>
      </c>
      <c r="F86" s="34">
        <v>0</v>
      </c>
      <c r="G86" s="34">
        <v>3.7400000000000003E-2</v>
      </c>
      <c r="H86" s="34">
        <v>9.6299999999999997E-2</v>
      </c>
      <c r="I86" s="34">
        <v>8.0399999999999999E-2</v>
      </c>
      <c r="J86" s="34">
        <v>5.2299999999999999E-2</v>
      </c>
      <c r="K86" s="34">
        <v>0</v>
      </c>
      <c r="L86" s="34">
        <v>8.0399999999999999E-2</v>
      </c>
      <c r="M86" s="39"/>
      <c r="N86" s="89">
        <f t="shared" si="22"/>
        <v>3.6179011287775564E-2</v>
      </c>
    </row>
    <row r="87" spans="1:16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0.4476</v>
      </c>
      <c r="E87" s="354">
        <f t="shared" ref="E87:L87" si="33">SUM(E88:E91)</f>
        <v>0.76390000000000002</v>
      </c>
      <c r="F87" s="354">
        <f t="shared" si="33"/>
        <v>0</v>
      </c>
      <c r="G87" s="354">
        <f t="shared" si="33"/>
        <v>1.1157000000000001</v>
      </c>
      <c r="H87" s="354">
        <f t="shared" si="33"/>
        <v>2.2664999999999997</v>
      </c>
      <c r="I87" s="354">
        <f t="shared" si="33"/>
        <v>1.8016000000000001</v>
      </c>
      <c r="J87" s="354">
        <f t="shared" si="33"/>
        <v>1.9652000000000001</v>
      </c>
      <c r="K87" s="354"/>
      <c r="L87" s="354">
        <f t="shared" si="33"/>
        <v>3.2149999999999999</v>
      </c>
      <c r="M87" s="354"/>
      <c r="N87" s="352">
        <f t="shared" si="22"/>
        <v>1.1905924347974512</v>
      </c>
    </row>
    <row r="88" spans="1:16" x14ac:dyDescent="0.3">
      <c r="A88" s="2" t="s">
        <v>19</v>
      </c>
      <c r="B88" t="s">
        <v>46</v>
      </c>
      <c r="C88" s="34">
        <v>0</v>
      </c>
      <c r="D88" s="34">
        <v>0.22159999999999999</v>
      </c>
      <c r="E88" s="34">
        <v>0.37590000000000001</v>
      </c>
      <c r="F88" s="34">
        <v>0</v>
      </c>
      <c r="G88" s="34">
        <v>0.5383</v>
      </c>
      <c r="H88" s="34">
        <v>1.1464000000000001</v>
      </c>
      <c r="I88" s="34">
        <v>0.9113</v>
      </c>
      <c r="J88" s="34">
        <v>0.99399999999999999</v>
      </c>
      <c r="K88" s="34">
        <v>0</v>
      </c>
      <c r="L88" s="34">
        <v>1.6262000000000001</v>
      </c>
      <c r="M88" s="39"/>
      <c r="N88" s="89">
        <f t="shared" si="22"/>
        <v>0.59322362400594009</v>
      </c>
    </row>
    <row r="89" spans="1:16" x14ac:dyDescent="0.3">
      <c r="A89" s="2" t="s">
        <v>19</v>
      </c>
      <c r="B89" t="s">
        <v>47</v>
      </c>
      <c r="C89" s="34">
        <v>0</v>
      </c>
      <c r="D89" s="34">
        <v>0.1135</v>
      </c>
      <c r="E89" s="34">
        <v>0.19259999999999999</v>
      </c>
      <c r="F89" s="34">
        <v>0</v>
      </c>
      <c r="G89" s="34">
        <v>0.27579999999999999</v>
      </c>
      <c r="H89" s="34">
        <v>0.58740000000000003</v>
      </c>
      <c r="I89" s="34">
        <v>0.46689999999999998</v>
      </c>
      <c r="J89" s="34">
        <v>0.50929999999999997</v>
      </c>
      <c r="K89" s="34">
        <v>0</v>
      </c>
      <c r="L89" s="34">
        <v>0.83320000000000005</v>
      </c>
      <c r="M89" s="39"/>
      <c r="N89" s="89">
        <f t="shared" si="22"/>
        <v>0.30393674246390634</v>
      </c>
    </row>
    <row r="90" spans="1:16" x14ac:dyDescent="0.3">
      <c r="A90" s="2" t="s">
        <v>20</v>
      </c>
      <c r="B90" t="s">
        <v>50</v>
      </c>
      <c r="C90" s="34">
        <v>0</v>
      </c>
      <c r="D90" s="34">
        <v>7.4399999999999994E-2</v>
      </c>
      <c r="E90" s="34">
        <v>0.12920000000000001</v>
      </c>
      <c r="F90" s="34">
        <v>0</v>
      </c>
      <c r="G90" s="34">
        <v>0.19939999999999999</v>
      </c>
      <c r="H90" s="34">
        <v>0.35220000000000001</v>
      </c>
      <c r="I90" s="34">
        <v>0.28000000000000003</v>
      </c>
      <c r="J90" s="34">
        <v>0.3054</v>
      </c>
      <c r="K90" s="34">
        <v>0</v>
      </c>
      <c r="L90" s="34">
        <v>0.49959999999999999</v>
      </c>
      <c r="M90" s="39"/>
      <c r="N90" s="89">
        <f t="shared" si="22"/>
        <v>0.19401869711788516</v>
      </c>
    </row>
    <row r="91" spans="1:16" x14ac:dyDescent="0.3">
      <c r="A91" s="2" t="s">
        <v>20</v>
      </c>
      <c r="B91" t="s">
        <v>47</v>
      </c>
      <c r="C91" s="34">
        <v>0</v>
      </c>
      <c r="D91" s="34">
        <v>3.8100000000000002E-2</v>
      </c>
      <c r="E91" s="34">
        <v>6.6199999999999995E-2</v>
      </c>
      <c r="F91" s="34">
        <v>0</v>
      </c>
      <c r="G91" s="34">
        <v>0.1022</v>
      </c>
      <c r="H91" s="34">
        <v>0.18049999999999999</v>
      </c>
      <c r="I91" s="34">
        <v>0.1434</v>
      </c>
      <c r="J91" s="34">
        <v>0.1565</v>
      </c>
      <c r="K91" s="34">
        <v>0</v>
      </c>
      <c r="L91" s="34">
        <v>0.25600000000000001</v>
      </c>
      <c r="M91" s="39"/>
      <c r="N91" s="89">
        <f t="shared" si="22"/>
        <v>9.9413371209719256E-2</v>
      </c>
    </row>
    <row r="92" spans="1:16" x14ac:dyDescent="0.3">
      <c r="A92" s="349">
        <v>9</v>
      </c>
      <c r="B92" s="350" t="s">
        <v>51</v>
      </c>
      <c r="C92" s="354">
        <f t="shared" ref="C92:J92" si="34">SUM(C95,C97)</f>
        <v>0</v>
      </c>
      <c r="D92" s="354">
        <f t="shared" si="34"/>
        <v>0.61924930620120722</v>
      </c>
      <c r="E92" s="354">
        <f t="shared" si="34"/>
        <v>0.80963371779185545</v>
      </c>
      <c r="F92" s="354">
        <f t="shared" si="34"/>
        <v>0</v>
      </c>
      <c r="G92" s="354">
        <f t="shared" si="34"/>
        <v>0.95683538499185528</v>
      </c>
      <c r="H92" s="354">
        <f t="shared" si="34"/>
        <v>1.0779296829918552</v>
      </c>
      <c r="I92" s="354">
        <f t="shared" si="34"/>
        <v>1.2022600580030305</v>
      </c>
      <c r="J92" s="354">
        <f t="shared" si="34"/>
        <v>1.1939032276638555</v>
      </c>
      <c r="K92" s="354"/>
      <c r="L92" s="354">
        <f>SUM(L95,L97)</f>
        <v>1.4808522233598551</v>
      </c>
      <c r="M92" s="354"/>
      <c r="N92" s="352">
        <f t="shared" si="22"/>
        <v>0.92104608915322927</v>
      </c>
    </row>
    <row r="93" spans="1:16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-2.5512000000000001</v>
      </c>
      <c r="I93" s="507">
        <v>0</v>
      </c>
      <c r="J93" s="507">
        <v>-0.14280000000000001</v>
      </c>
      <c r="K93" s="507">
        <v>0</v>
      </c>
      <c r="L93" s="507">
        <v>0</v>
      </c>
      <c r="M93" s="268"/>
      <c r="N93" s="357">
        <f t="shared" si="22"/>
        <v>-6.4615701072469348E-2</v>
      </c>
      <c r="O93" s="276"/>
      <c r="P93" s="276"/>
    </row>
    <row r="94" spans="1:16" x14ac:dyDescent="0.3">
      <c r="A94" s="358"/>
      <c r="B94" s="359" t="s">
        <v>52</v>
      </c>
      <c r="C94" s="360">
        <f t="shared" ref="C94:L94" si="35">SUM(C87,C84,C79,C70,C63)+C93</f>
        <v>0</v>
      </c>
      <c r="D94" s="360">
        <f t="shared" si="35"/>
        <v>7.2794623854000005</v>
      </c>
      <c r="E94" s="360">
        <f t="shared" si="35"/>
        <v>9.5174885714000013</v>
      </c>
      <c r="F94" s="360">
        <f t="shared" si="35"/>
        <v>0</v>
      </c>
      <c r="G94" s="360">
        <f t="shared" si="35"/>
        <v>11.247888571400001</v>
      </c>
      <c r="H94" s="360">
        <f t="shared" si="35"/>
        <v>12.6713885714</v>
      </c>
      <c r="I94" s="360">
        <f t="shared" si="35"/>
        <v>14.1329296328</v>
      </c>
      <c r="J94" s="360">
        <f t="shared" si="35"/>
        <v>14.034692571400001</v>
      </c>
      <c r="K94" s="360">
        <f t="shared" si="35"/>
        <v>0</v>
      </c>
      <c r="L94" s="360">
        <f t="shared" si="35"/>
        <v>17.407864571399998</v>
      </c>
      <c r="M94" s="361"/>
      <c r="N94" s="455">
        <f t="shared" si="22"/>
        <v>10.827174603296527</v>
      </c>
      <c r="O94" s="396"/>
      <c r="P94" s="276"/>
    </row>
    <row r="95" spans="1:16" x14ac:dyDescent="0.3">
      <c r="A95" s="349" t="s">
        <v>21</v>
      </c>
      <c r="B95" s="350" t="s">
        <v>53</v>
      </c>
      <c r="C95" s="354">
        <f t="shared" ref="C95:J95" si="36">SUM(C96:C96)</f>
        <v>0</v>
      </c>
      <c r="D95" s="354">
        <f t="shared" si="36"/>
        <v>0.15165303987503823</v>
      </c>
      <c r="E95" s="354">
        <f t="shared" si="36"/>
        <v>0.19827783940797625</v>
      </c>
      <c r="F95" s="354">
        <f t="shared" si="36"/>
        <v>0</v>
      </c>
      <c r="G95" s="354">
        <f t="shared" si="36"/>
        <v>0.23432726260797623</v>
      </c>
      <c r="H95" s="354">
        <f t="shared" si="36"/>
        <v>0.26398303810797619</v>
      </c>
      <c r="I95" s="354">
        <f t="shared" si="36"/>
        <v>0.29443132304012243</v>
      </c>
      <c r="J95" s="354">
        <f t="shared" si="36"/>
        <v>0.29238475033997624</v>
      </c>
      <c r="K95" s="354"/>
      <c r="L95" s="354">
        <f>SUM(L96:L96)</f>
        <v>0.36265804261597617</v>
      </c>
      <c r="M95" s="354"/>
      <c r="N95" s="352">
        <f t="shared" si="22"/>
        <v>0.22556252851047662</v>
      </c>
    </row>
    <row r="96" spans="1:16" x14ac:dyDescent="0.3">
      <c r="A96" s="2" t="s">
        <v>121</v>
      </c>
      <c r="B96" t="s">
        <v>128</v>
      </c>
      <c r="C96" s="246">
        <f>0.020833*C94</f>
        <v>0</v>
      </c>
      <c r="D96" s="246">
        <f t="shared" ref="D96:L96" si="37">0.020833*D94</f>
        <v>0.15165303987503823</v>
      </c>
      <c r="E96" s="246">
        <f t="shared" si="37"/>
        <v>0.19827783940797625</v>
      </c>
      <c r="F96" s="246">
        <f t="shared" si="37"/>
        <v>0</v>
      </c>
      <c r="G96" s="246">
        <f t="shared" si="37"/>
        <v>0.23432726260797623</v>
      </c>
      <c r="H96" s="246">
        <f t="shared" si="37"/>
        <v>0.26398303810797619</v>
      </c>
      <c r="I96" s="246">
        <f t="shared" si="37"/>
        <v>0.29443132304012243</v>
      </c>
      <c r="J96" s="246">
        <f t="shared" si="37"/>
        <v>0.29238475033997624</v>
      </c>
      <c r="K96" s="34"/>
      <c r="L96" s="246">
        <f t="shared" si="37"/>
        <v>0.36265804261597617</v>
      </c>
      <c r="M96" s="39"/>
      <c r="N96" s="246">
        <f t="shared" si="22"/>
        <v>0.22556252851047662</v>
      </c>
      <c r="O96" s="246"/>
      <c r="P96" s="465"/>
    </row>
    <row r="97" spans="1:16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L97" si="38">SUM(D98,D99)</f>
        <v>0.46759626632616902</v>
      </c>
      <c r="E97" s="354">
        <f t="shared" si="38"/>
        <v>0.61135587838387917</v>
      </c>
      <c r="F97" s="354">
        <f t="shared" si="38"/>
        <v>0</v>
      </c>
      <c r="G97" s="354">
        <f t="shared" si="38"/>
        <v>0.72250812238387907</v>
      </c>
      <c r="H97" s="354">
        <f t="shared" si="38"/>
        <v>0.81394664488387902</v>
      </c>
      <c r="I97" s="354">
        <f t="shared" si="38"/>
        <v>0.90782873496290806</v>
      </c>
      <c r="J97" s="354">
        <f t="shared" si="38"/>
        <v>0.90151847732387913</v>
      </c>
      <c r="K97" s="354"/>
      <c r="L97" s="354">
        <f t="shared" si="38"/>
        <v>1.1181941807438789</v>
      </c>
      <c r="M97" s="354"/>
      <c r="N97" s="352">
        <f t="shared" si="22"/>
        <v>0.69548356064275263</v>
      </c>
      <c r="O97" s="246"/>
    </row>
    <row r="98" spans="1:16" x14ac:dyDescent="0.3">
      <c r="A98" s="2" t="s">
        <v>25</v>
      </c>
      <c r="B98" t="s">
        <v>129</v>
      </c>
      <c r="C98" s="39">
        <f>C96</f>
        <v>0</v>
      </c>
      <c r="D98" s="39">
        <f t="shared" ref="D98:L98" si="39">D96</f>
        <v>0.15165303987503823</v>
      </c>
      <c r="E98" s="39">
        <f t="shared" si="39"/>
        <v>0.19827783940797625</v>
      </c>
      <c r="F98" s="39">
        <f t="shared" si="39"/>
        <v>0</v>
      </c>
      <c r="G98" s="39">
        <f t="shared" si="39"/>
        <v>0.23432726260797623</v>
      </c>
      <c r="H98" s="39">
        <f t="shared" si="39"/>
        <v>0.26398303810797619</v>
      </c>
      <c r="I98" s="39">
        <f t="shared" si="39"/>
        <v>0.29443132304012243</v>
      </c>
      <c r="J98" s="39">
        <f t="shared" si="39"/>
        <v>0.29238475033997624</v>
      </c>
      <c r="K98" s="39"/>
      <c r="L98" s="39">
        <f t="shared" si="39"/>
        <v>0.36265804261597617</v>
      </c>
      <c r="M98" s="39"/>
      <c r="N98" s="246">
        <f t="shared" si="22"/>
        <v>0.22556252851047662</v>
      </c>
      <c r="O98" s="246"/>
    </row>
    <row r="99" spans="1:16" x14ac:dyDescent="0.3">
      <c r="A99" s="2" t="s">
        <v>26</v>
      </c>
      <c r="B99" t="s">
        <v>130</v>
      </c>
      <c r="C99" s="246">
        <f>0.043402*C94</f>
        <v>0</v>
      </c>
      <c r="D99" s="246">
        <f t="shared" ref="D99:L99" si="40">0.043402*D94</f>
        <v>0.31594322645113082</v>
      </c>
      <c r="E99" s="246">
        <f t="shared" si="40"/>
        <v>0.41307803897590289</v>
      </c>
      <c r="F99" s="246">
        <f t="shared" si="40"/>
        <v>0</v>
      </c>
      <c r="G99" s="246">
        <f t="shared" si="40"/>
        <v>0.48818085977590286</v>
      </c>
      <c r="H99" s="246">
        <f t="shared" si="40"/>
        <v>0.54996360677590284</v>
      </c>
      <c r="I99" s="246">
        <f t="shared" si="40"/>
        <v>0.61339741192278563</v>
      </c>
      <c r="J99" s="246">
        <f t="shared" si="40"/>
        <v>0.60913372698390289</v>
      </c>
      <c r="K99" s="34"/>
      <c r="L99" s="246">
        <f t="shared" si="40"/>
        <v>0.75553613812790277</v>
      </c>
      <c r="M99" s="39"/>
      <c r="N99" s="246">
        <f t="shared" si="22"/>
        <v>0.46992103213227598</v>
      </c>
      <c r="O99" s="246"/>
      <c r="P99" s="464"/>
    </row>
    <row r="100" spans="1:16" ht="28.8" x14ac:dyDescent="0.3">
      <c r="A100" s="364">
        <v>10</v>
      </c>
      <c r="B100" s="365" t="s">
        <v>134</v>
      </c>
      <c r="C100" s="509">
        <v>0</v>
      </c>
      <c r="D100" s="509">
        <v>2.3699999999999999E-2</v>
      </c>
      <c r="E100" s="509">
        <v>2.3699999999999999E-2</v>
      </c>
      <c r="F100" s="509">
        <v>0</v>
      </c>
      <c r="G100" s="509">
        <v>2.3699999999999999E-2</v>
      </c>
      <c r="H100" s="509">
        <v>2.3699999999999999E-2</v>
      </c>
      <c r="I100" s="509">
        <v>2.3699999999999999E-2</v>
      </c>
      <c r="J100" s="509">
        <v>2.3699999999999999E-2</v>
      </c>
      <c r="K100" s="509">
        <v>0</v>
      </c>
      <c r="L100" s="509">
        <v>2.3699999999999999E-2</v>
      </c>
      <c r="M100" s="367"/>
      <c r="N100" s="368">
        <f t="shared" si="22"/>
        <v>2.3699999999999995E-2</v>
      </c>
    </row>
    <row r="101" spans="1:16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7.9224116916012077</v>
      </c>
      <c r="E101" s="340">
        <f t="shared" ref="E101:L101" si="41">SUM(E92,E94,E100)</f>
        <v>10.350822289191857</v>
      </c>
      <c r="F101" s="340">
        <f t="shared" si="41"/>
        <v>0</v>
      </c>
      <c r="G101" s="340">
        <f t="shared" si="41"/>
        <v>12.228423956391856</v>
      </c>
      <c r="H101" s="340">
        <f t="shared" si="41"/>
        <v>13.773018254391856</v>
      </c>
      <c r="I101" s="340">
        <f t="shared" si="41"/>
        <v>15.35888969080303</v>
      </c>
      <c r="J101" s="340">
        <f t="shared" si="41"/>
        <v>15.252295799063857</v>
      </c>
      <c r="K101" s="340">
        <f t="shared" si="41"/>
        <v>0</v>
      </c>
      <c r="L101" s="340">
        <f t="shared" si="41"/>
        <v>18.912416794759853</v>
      </c>
      <c r="M101" s="356"/>
      <c r="N101" s="467">
        <f t="shared" si="22"/>
        <v>11.771920692449758</v>
      </c>
      <c r="O101" s="335" t="s">
        <v>473</v>
      </c>
      <c r="P101" s="39"/>
    </row>
    <row r="102" spans="1:16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336" t="s">
        <v>149</v>
      </c>
      <c r="N102" s="337">
        <f>N101/SUM($N$101,$N$149,$N$197)</f>
        <v>0.31292035269572327</v>
      </c>
      <c r="O102" s="246"/>
    </row>
    <row r="104" spans="1:16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 t="s">
        <v>94</v>
      </c>
    </row>
    <row r="105" spans="1:16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</row>
    <row r="107" spans="1:16" x14ac:dyDescent="0.3">
      <c r="B107" s="1" t="s">
        <v>135</v>
      </c>
      <c r="C107" s="1">
        <v>0</v>
      </c>
      <c r="D107" s="1">
        <v>27</v>
      </c>
      <c r="E107" s="1">
        <v>123</v>
      </c>
      <c r="F107" s="1">
        <v>0</v>
      </c>
      <c r="G107" s="1">
        <v>67</v>
      </c>
      <c r="H107" s="1">
        <v>0</v>
      </c>
      <c r="I107" s="1">
        <v>7</v>
      </c>
      <c r="J107" s="1">
        <v>78</v>
      </c>
      <c r="K107" s="1">
        <v>14</v>
      </c>
      <c r="L107" s="1">
        <v>41</v>
      </c>
      <c r="N107" s="1">
        <f>SUM(C107:L107)</f>
        <v>357</v>
      </c>
    </row>
    <row r="108" spans="1:16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L108" s="1"/>
      <c r="N108" s="1">
        <f>SUM(C108:L108)</f>
        <v>0</v>
      </c>
    </row>
    <row r="109" spans="1:16" x14ac:dyDescent="0.3">
      <c r="A109" s="280">
        <v>1</v>
      </c>
      <c r="B109" s="1" t="s">
        <v>166</v>
      </c>
      <c r="C109" s="502">
        <v>0</v>
      </c>
      <c r="D109" s="508">
        <v>246084.89</v>
      </c>
      <c r="E109" s="505">
        <v>754744.36</v>
      </c>
      <c r="F109" s="504">
        <v>0</v>
      </c>
      <c r="G109" s="505">
        <v>345692.85</v>
      </c>
      <c r="H109" s="504">
        <v>0</v>
      </c>
      <c r="I109" s="503">
        <v>36094.33</v>
      </c>
      <c r="J109" s="505">
        <v>466021.5</v>
      </c>
      <c r="K109" s="505">
        <v>97004.33</v>
      </c>
      <c r="L109" s="505">
        <v>217445.86</v>
      </c>
      <c r="M109" s="342"/>
      <c r="N109" s="344">
        <f>SUM(C109:L109)</f>
        <v>2163088.12</v>
      </c>
    </row>
    <row r="110" spans="1:16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64</v>
      </c>
      <c r="G110" s="348" t="s">
        <v>65</v>
      </c>
      <c r="H110" s="348" t="s">
        <v>193</v>
      </c>
      <c r="I110" s="348" t="s">
        <v>111</v>
      </c>
      <c r="J110" s="348" t="s">
        <v>66</v>
      </c>
      <c r="K110" s="348" t="s">
        <v>67</v>
      </c>
      <c r="L110" s="348" t="s">
        <v>68</v>
      </c>
      <c r="M110" s="348"/>
      <c r="N110" s="348" t="s">
        <v>136</v>
      </c>
    </row>
    <row r="111" spans="1:16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L111" si="42">SUM(D112:D117)</f>
        <v>2.123656</v>
      </c>
      <c r="E111" s="354">
        <f t="shared" si="42"/>
        <v>2.569356</v>
      </c>
      <c r="F111" s="354">
        <f t="shared" si="42"/>
        <v>0</v>
      </c>
      <c r="G111" s="354">
        <f t="shared" si="42"/>
        <v>3.7797600000000005</v>
      </c>
      <c r="H111" s="354"/>
      <c r="I111" s="354">
        <f t="shared" si="42"/>
        <v>4.3014979999999996</v>
      </c>
      <c r="J111" s="354">
        <f>SUM(J112:J117)</f>
        <v>5.1897719999999996</v>
      </c>
      <c r="K111" s="354">
        <f t="shared" si="42"/>
        <v>5.6635080000000002</v>
      </c>
      <c r="L111" s="354">
        <f t="shared" si="42"/>
        <v>6.7895399999999997</v>
      </c>
      <c r="M111" s="351"/>
      <c r="N111" s="352">
        <f>(C111*$C$109+D111*$D$109+E111*$E$109+F111*$F$109+G111*$G$109+H111*$H$109+I111*$I$109+J111*$J$109+K111*$K$109+L111*$L$109)/$N$109</f>
        <v>3.8685385565357273</v>
      </c>
    </row>
    <row r="112" spans="1:16" x14ac:dyDescent="0.3">
      <c r="A112" s="2" t="s">
        <v>3</v>
      </c>
      <c r="B112" t="s">
        <v>30</v>
      </c>
      <c r="C112" s="276">
        <v>0</v>
      </c>
      <c r="D112" s="34">
        <v>1.4939</v>
      </c>
      <c r="E112" s="34">
        <v>1.7214</v>
      </c>
      <c r="F112" s="34">
        <v>0</v>
      </c>
      <c r="G112" s="34">
        <v>2.5865</v>
      </c>
      <c r="H112" s="34">
        <v>0</v>
      </c>
      <c r="I112" s="34">
        <v>1.8483000000000001</v>
      </c>
      <c r="J112" s="34">
        <v>3.6017999999999999</v>
      </c>
      <c r="K112" s="34">
        <v>3.9527000000000001</v>
      </c>
      <c r="L112" s="34">
        <v>4.2359999999999998</v>
      </c>
      <c r="M112" s="34"/>
      <c r="N112" s="89">
        <f t="shared" ref="N112:N149" si="43">(C112*$C$109+D112*$D$109+E112*$E$109+F112*$F$109+G112*$G$109+H112*$H$109+I112*$I$109+J112*$J$109+K112*$K$109+L112*$L$109)/$N$109</f>
        <v>2.5938549290308148</v>
      </c>
    </row>
    <row r="113" spans="1:14" x14ac:dyDescent="0.3">
      <c r="A113" s="2" t="s">
        <v>4</v>
      </c>
      <c r="B113" t="s">
        <v>31</v>
      </c>
      <c r="C113" s="39">
        <f t="shared" ref="C113:L113" si="44">C112*0.04</f>
        <v>0</v>
      </c>
      <c r="D113" s="39">
        <f t="shared" si="44"/>
        <v>5.9756000000000004E-2</v>
      </c>
      <c r="E113" s="39">
        <f t="shared" si="44"/>
        <v>6.8856000000000001E-2</v>
      </c>
      <c r="F113" s="39">
        <f t="shared" si="44"/>
        <v>0</v>
      </c>
      <c r="G113" s="39">
        <f t="shared" si="44"/>
        <v>0.10346</v>
      </c>
      <c r="H113" s="39"/>
      <c r="I113" s="39">
        <f>I112*0.06</f>
        <v>0.110898</v>
      </c>
      <c r="J113" s="39">
        <f t="shared" si="44"/>
        <v>0.14407200000000001</v>
      </c>
      <c r="K113" s="39">
        <f t="shared" si="44"/>
        <v>0.158108</v>
      </c>
      <c r="L113" s="39">
        <f t="shared" si="44"/>
        <v>0.16944000000000001</v>
      </c>
      <c r="M113" s="34"/>
      <c r="N113" s="89">
        <f t="shared" si="43"/>
        <v>0.10437102963811756</v>
      </c>
    </row>
    <row r="114" spans="1:14" x14ac:dyDescent="0.3">
      <c r="A114" s="2" t="s">
        <v>192</v>
      </c>
      <c r="B114" t="s">
        <v>195</v>
      </c>
      <c r="C114" s="34">
        <v>0</v>
      </c>
      <c r="D114" s="34">
        <v>7.4700000000000003E-2</v>
      </c>
      <c r="E114" s="34">
        <v>6.0900000000000003E-2</v>
      </c>
      <c r="F114" s="34">
        <v>0</v>
      </c>
      <c r="G114" s="34">
        <v>3.0499999999999999E-2</v>
      </c>
      <c r="H114" s="34">
        <v>0</v>
      </c>
      <c r="I114" s="34">
        <v>9.2399999999999996E-2</v>
      </c>
      <c r="J114" s="34">
        <v>8.0100000000000005E-2</v>
      </c>
      <c r="K114" s="34">
        <v>0.1976</v>
      </c>
      <c r="L114" s="34">
        <v>9.8199999999999996E-2</v>
      </c>
      <c r="M114" s="34"/>
      <c r="N114" s="89">
        <f t="shared" si="43"/>
        <v>7.2153686477645654E-2</v>
      </c>
    </row>
    <row r="115" spans="1:14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</v>
      </c>
      <c r="G115" s="34">
        <v>0.33300000000000002</v>
      </c>
      <c r="H115" s="34">
        <v>0</v>
      </c>
      <c r="I115" s="34">
        <v>0.33300000000000002</v>
      </c>
      <c r="J115" s="34">
        <v>0.39550000000000002</v>
      </c>
      <c r="K115" s="34">
        <v>0.39550000000000002</v>
      </c>
      <c r="L115" s="34">
        <v>0.46679999999999999</v>
      </c>
      <c r="M115" s="34"/>
      <c r="N115" s="89">
        <f t="shared" si="43"/>
        <v>0.33327851905219652</v>
      </c>
    </row>
    <row r="116" spans="1:14" x14ac:dyDescent="0.3">
      <c r="A116" s="2" t="s">
        <v>6</v>
      </c>
      <c r="B116" t="s">
        <v>33</v>
      </c>
      <c r="C116" s="34">
        <v>0</v>
      </c>
      <c r="D116" s="34">
        <v>0.2757</v>
      </c>
      <c r="E116" s="34">
        <v>0.43259999999999998</v>
      </c>
      <c r="F116" s="34">
        <v>0</v>
      </c>
      <c r="G116" s="34">
        <v>0.72629999999999995</v>
      </c>
      <c r="H116" s="34">
        <v>0</v>
      </c>
      <c r="I116" s="34">
        <v>1.4601999999999999</v>
      </c>
      <c r="J116" s="34">
        <v>0.96830000000000005</v>
      </c>
      <c r="K116" s="34">
        <v>0.95960000000000001</v>
      </c>
      <c r="L116" s="34">
        <v>1.8190999999999999</v>
      </c>
      <c r="M116" s="34"/>
      <c r="N116" s="89">
        <f t="shared" si="43"/>
        <v>0.75725967621420798</v>
      </c>
    </row>
    <row r="117" spans="1:14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0.45669999999999999</v>
      </c>
      <c r="J117" s="34">
        <v>0</v>
      </c>
      <c r="K117" s="34">
        <v>0</v>
      </c>
      <c r="L117" s="34">
        <v>0</v>
      </c>
      <c r="M117" s="34"/>
      <c r="N117" s="89">
        <f t="shared" si="43"/>
        <v>7.620716122743996E-3</v>
      </c>
    </row>
    <row r="118" spans="1:14" ht="28.8" x14ac:dyDescent="0.3">
      <c r="A118" s="349">
        <v>5</v>
      </c>
      <c r="B118" s="353" t="s">
        <v>71</v>
      </c>
      <c r="C118" s="354">
        <f t="shared" ref="C118:G118" si="45">SUM(C119:C121,C125:C126)</f>
        <v>0</v>
      </c>
      <c r="D118" s="354">
        <f t="shared" si="45"/>
        <v>3.8754490303000004</v>
      </c>
      <c r="E118" s="354">
        <f t="shared" si="45"/>
        <v>5.3193867898999994</v>
      </c>
      <c r="F118" s="354">
        <f t="shared" si="45"/>
        <v>0</v>
      </c>
      <c r="G118" s="354">
        <f t="shared" si="45"/>
        <v>5.3193867898999994</v>
      </c>
      <c r="H118" s="354"/>
      <c r="I118" s="354">
        <f>SUM(I119:I121,I125:I126)</f>
        <v>5.8090029636999994</v>
      </c>
      <c r="J118" s="354">
        <f>SUM(J119:J121,J125:J126)</f>
        <v>5.3193867898999994</v>
      </c>
      <c r="K118" s="354">
        <f>SUM(K119:K121,K125:K126)</f>
        <v>5.3193867898999994</v>
      </c>
      <c r="L118" s="354">
        <f>SUM(L119:L121,L125:L126)</f>
        <v>5.3193867898999994</v>
      </c>
      <c r="M118" s="351"/>
      <c r="N118" s="352">
        <f t="shared" si="43"/>
        <v>5.1632864008934067</v>
      </c>
    </row>
    <row r="119" spans="1:14" x14ac:dyDescent="0.3">
      <c r="A119" s="2" t="s">
        <v>115</v>
      </c>
      <c r="B119" t="s">
        <v>114</v>
      </c>
      <c r="C119" s="34">
        <v>0</v>
      </c>
      <c r="D119" s="34">
        <v>2.1097000000000001</v>
      </c>
      <c r="E119" s="34">
        <v>2.8300999999999998</v>
      </c>
      <c r="F119" s="34">
        <v>0</v>
      </c>
      <c r="G119" s="34">
        <v>2.8300999999999998</v>
      </c>
      <c r="H119" s="34">
        <v>0</v>
      </c>
      <c r="I119" s="34">
        <v>3.0962999999999998</v>
      </c>
      <c r="J119" s="34">
        <v>2.8300999999999998</v>
      </c>
      <c r="K119" s="34">
        <v>2.8300999999999998</v>
      </c>
      <c r="L119" s="34">
        <v>2.8300999999999998</v>
      </c>
      <c r="M119" s="39"/>
      <c r="N119" s="89">
        <f t="shared" si="43"/>
        <v>2.7525852457189766</v>
      </c>
    </row>
    <row r="120" spans="1:14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L120" si="46">D119*0.436199</f>
        <v>0.92024903030000005</v>
      </c>
      <c r="E120" s="39">
        <f t="shared" si="46"/>
        <v>1.2344867899</v>
      </c>
      <c r="F120" s="39">
        <f t="shared" si="46"/>
        <v>0</v>
      </c>
      <c r="G120" s="39">
        <f t="shared" si="46"/>
        <v>1.2344867899</v>
      </c>
      <c r="H120" s="39">
        <f t="shared" si="46"/>
        <v>0</v>
      </c>
      <c r="I120" s="39">
        <f t="shared" si="46"/>
        <v>1.3506029636999999</v>
      </c>
      <c r="J120" s="39">
        <f t="shared" si="46"/>
        <v>1.2344867899</v>
      </c>
      <c r="K120" s="39">
        <f t="shared" si="46"/>
        <v>1.2344867899</v>
      </c>
      <c r="L120" s="39">
        <f t="shared" si="46"/>
        <v>1.2344867899</v>
      </c>
      <c r="M120" s="39"/>
      <c r="N120" s="89">
        <f t="shared" si="43"/>
        <v>1.2006749315973722</v>
      </c>
    </row>
    <row r="121" spans="1:14" x14ac:dyDescent="0.3">
      <c r="A121" s="280" t="s">
        <v>8</v>
      </c>
      <c r="B121" s="1" t="s">
        <v>35</v>
      </c>
      <c r="C121" s="43">
        <f t="shared" ref="C121:G121" si="47">SUM(C122:C124)</f>
        <v>0</v>
      </c>
      <c r="D121" s="43">
        <f t="shared" ref="D121" si="48">SUM(D122:D124)</f>
        <v>0.56799999999999995</v>
      </c>
      <c r="E121" s="43">
        <f t="shared" si="47"/>
        <v>0.87399999999999989</v>
      </c>
      <c r="F121" s="43">
        <f t="shared" si="47"/>
        <v>0</v>
      </c>
      <c r="G121" s="43">
        <f t="shared" si="47"/>
        <v>0.87399999999999989</v>
      </c>
      <c r="H121" s="43"/>
      <c r="I121" s="43">
        <f>SUM(I122:I124)</f>
        <v>0.94629999999999992</v>
      </c>
      <c r="J121" s="43">
        <f t="shared" ref="J121:L121" si="49">SUM(J122:J124)</f>
        <v>0.87399999999999989</v>
      </c>
      <c r="K121" s="43">
        <f t="shared" si="49"/>
        <v>0.87399999999999989</v>
      </c>
      <c r="L121" s="43">
        <f t="shared" si="49"/>
        <v>0.87399999999999989</v>
      </c>
      <c r="M121" s="43"/>
      <c r="N121" s="75">
        <f t="shared" si="43"/>
        <v>0.84039417709852693</v>
      </c>
    </row>
    <row r="122" spans="1:14" x14ac:dyDescent="0.3">
      <c r="A122" s="2" t="s">
        <v>9</v>
      </c>
      <c r="B122" t="s">
        <v>108</v>
      </c>
      <c r="C122" s="34">
        <v>0</v>
      </c>
      <c r="D122" s="34">
        <v>0.50729999999999997</v>
      </c>
      <c r="E122" s="34">
        <v>0.78069999999999995</v>
      </c>
      <c r="F122" s="34">
        <v>0</v>
      </c>
      <c r="G122" s="34">
        <v>0.78069999999999995</v>
      </c>
      <c r="H122" s="34">
        <v>0</v>
      </c>
      <c r="I122" s="34">
        <v>0.84919999999999995</v>
      </c>
      <c r="J122" s="34">
        <v>0.78069999999999995</v>
      </c>
      <c r="K122" s="34">
        <v>0.78069999999999995</v>
      </c>
      <c r="L122" s="34">
        <v>0.78069999999999995</v>
      </c>
      <c r="M122" s="39"/>
      <c r="N122" s="89">
        <f t="shared" si="43"/>
        <v>0.75073952510219499</v>
      </c>
    </row>
    <row r="123" spans="1:14" x14ac:dyDescent="0.3">
      <c r="A123" s="2" t="s">
        <v>10</v>
      </c>
      <c r="B123" t="s">
        <v>109</v>
      </c>
      <c r="C123" s="34">
        <v>0</v>
      </c>
      <c r="D123" s="34">
        <v>5.3800000000000001E-2</v>
      </c>
      <c r="E123" s="34">
        <v>8.2799999999999999E-2</v>
      </c>
      <c r="F123" s="34">
        <v>0</v>
      </c>
      <c r="G123" s="34">
        <v>8.2799999999999999E-2</v>
      </c>
      <c r="H123" s="34">
        <v>0</v>
      </c>
      <c r="I123" s="34">
        <v>8.6099999999999996E-2</v>
      </c>
      <c r="J123" s="34">
        <v>8.2799999999999999E-2</v>
      </c>
      <c r="K123" s="34">
        <v>8.2799999999999999E-2</v>
      </c>
      <c r="L123" s="34">
        <v>8.2799999999999999E-2</v>
      </c>
      <c r="M123" s="39"/>
      <c r="N123" s="89">
        <f t="shared" si="43"/>
        <v>7.955586470282125E-2</v>
      </c>
    </row>
    <row r="124" spans="1:14" x14ac:dyDescent="0.3">
      <c r="A124" s="2" t="s">
        <v>11</v>
      </c>
      <c r="B124" t="s">
        <v>110</v>
      </c>
      <c r="C124" s="34">
        <v>0</v>
      </c>
      <c r="D124" s="34">
        <v>6.8999999999999999E-3</v>
      </c>
      <c r="E124" s="34">
        <v>1.0500000000000001E-2</v>
      </c>
      <c r="F124" s="34">
        <v>0</v>
      </c>
      <c r="G124" s="34">
        <v>1.0500000000000001E-2</v>
      </c>
      <c r="H124" s="34">
        <v>0</v>
      </c>
      <c r="I124" s="34">
        <v>1.0999999999999999E-2</v>
      </c>
      <c r="J124" s="34">
        <v>1.0500000000000001E-2</v>
      </c>
      <c r="K124" s="34">
        <v>1.0500000000000001E-2</v>
      </c>
      <c r="L124" s="34">
        <v>1.0500000000000001E-2</v>
      </c>
      <c r="M124" s="39"/>
      <c r="N124" s="89">
        <f t="shared" si="43"/>
        <v>1.0098787293510724E-2</v>
      </c>
    </row>
    <row r="125" spans="1:14" x14ac:dyDescent="0.3">
      <c r="A125" s="595" t="s">
        <v>14</v>
      </c>
      <c r="B125" t="s">
        <v>118</v>
      </c>
      <c r="C125" s="34">
        <v>0</v>
      </c>
      <c r="D125" s="34">
        <v>0.20649999999999999</v>
      </c>
      <c r="E125" s="34">
        <v>0.28560000000000002</v>
      </c>
      <c r="F125" s="34">
        <v>0</v>
      </c>
      <c r="G125" s="34">
        <v>0.28560000000000002</v>
      </c>
      <c r="H125" s="34">
        <v>0</v>
      </c>
      <c r="I125" s="34">
        <v>0.31169999999999998</v>
      </c>
      <c r="J125" s="34">
        <v>0.28560000000000002</v>
      </c>
      <c r="K125" s="34">
        <v>0.28560000000000002</v>
      </c>
      <c r="L125" s="34">
        <v>0.28560000000000002</v>
      </c>
      <c r="M125" s="39"/>
      <c r="N125" s="89">
        <f t="shared" si="43"/>
        <v>0.27703666288269391</v>
      </c>
    </row>
    <row r="126" spans="1:14" x14ac:dyDescent="0.3">
      <c r="A126" s="595"/>
      <c r="B126" t="s">
        <v>117</v>
      </c>
      <c r="C126" s="34">
        <v>0</v>
      </c>
      <c r="D126" s="34">
        <v>7.0999999999999994E-2</v>
      </c>
      <c r="E126" s="34">
        <v>9.5200000000000007E-2</v>
      </c>
      <c r="F126" s="34">
        <v>0</v>
      </c>
      <c r="G126" s="34">
        <v>9.5200000000000007E-2</v>
      </c>
      <c r="H126" s="34">
        <v>0</v>
      </c>
      <c r="I126" s="34">
        <v>0.1041</v>
      </c>
      <c r="J126" s="34">
        <v>9.5200000000000007E-2</v>
      </c>
      <c r="K126" s="34">
        <v>9.5200000000000007E-2</v>
      </c>
      <c r="L126" s="34">
        <v>9.5200000000000007E-2</v>
      </c>
      <c r="M126" s="39"/>
      <c r="N126" s="89">
        <f t="shared" si="43"/>
        <v>9.2595383595837966E-2</v>
      </c>
    </row>
    <row r="127" spans="1:14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0.54300000000000004</v>
      </c>
      <c r="E127" s="354">
        <f t="shared" ref="E127:G127" si="50">SUM(E128:E130)</f>
        <v>0.63600000000000001</v>
      </c>
      <c r="F127" s="354">
        <f t="shared" si="50"/>
        <v>0</v>
      </c>
      <c r="G127" s="354">
        <f t="shared" si="50"/>
        <v>0.63600000000000001</v>
      </c>
      <c r="H127" s="354"/>
      <c r="I127" s="354">
        <f>SUM(I128:I130)</f>
        <v>1.3372999999999999</v>
      </c>
      <c r="J127" s="354">
        <f t="shared" ref="J127:L127" si="51">SUM(J128:J130)</f>
        <v>0.63600000000000001</v>
      </c>
      <c r="K127" s="354">
        <f t="shared" si="51"/>
        <v>0.63600000000000001</v>
      </c>
      <c r="L127" s="354">
        <f t="shared" si="51"/>
        <v>0.63600000000000001</v>
      </c>
      <c r="M127" s="354"/>
      <c r="N127" s="352">
        <f t="shared" si="43"/>
        <v>0.63712203420496805</v>
      </c>
    </row>
    <row r="128" spans="1:14" x14ac:dyDescent="0.3">
      <c r="A128" s="2" t="s">
        <v>15</v>
      </c>
      <c r="B128" t="s">
        <v>43</v>
      </c>
      <c r="C128" s="34">
        <v>0</v>
      </c>
      <c r="D128" s="34">
        <v>0.24970000000000001</v>
      </c>
      <c r="E128" s="34">
        <v>0.3427</v>
      </c>
      <c r="F128" s="34">
        <v>0</v>
      </c>
      <c r="G128" s="34">
        <v>0.3427</v>
      </c>
      <c r="H128" s="34">
        <v>0</v>
      </c>
      <c r="I128" s="34">
        <v>0.37430000000000002</v>
      </c>
      <c r="J128" s="34">
        <v>0.3427</v>
      </c>
      <c r="K128" s="34">
        <v>0.3427</v>
      </c>
      <c r="L128" s="34">
        <v>0.3427</v>
      </c>
      <c r="M128" s="39"/>
      <c r="N128" s="89">
        <f t="shared" si="43"/>
        <v>0.33264709751260618</v>
      </c>
    </row>
    <row r="129" spans="1:16" x14ac:dyDescent="0.3">
      <c r="A129" s="2" t="s">
        <v>16</v>
      </c>
      <c r="B129" t="s">
        <v>80</v>
      </c>
      <c r="C129" s="34">
        <v>0</v>
      </c>
      <c r="D129" s="34">
        <v>0.29330000000000001</v>
      </c>
      <c r="E129" s="34">
        <v>0.29330000000000001</v>
      </c>
      <c r="F129" s="34">
        <v>0</v>
      </c>
      <c r="G129" s="34">
        <v>0.29330000000000001</v>
      </c>
      <c r="H129" s="34">
        <v>0</v>
      </c>
      <c r="I129" s="34">
        <v>0.29330000000000001</v>
      </c>
      <c r="J129" s="34">
        <v>0.29330000000000001</v>
      </c>
      <c r="K129" s="34">
        <v>0.29330000000000001</v>
      </c>
      <c r="L129" s="34">
        <v>0.29330000000000001</v>
      </c>
      <c r="M129" s="39"/>
      <c r="N129" s="89">
        <f t="shared" si="43"/>
        <v>0.29330000000000001</v>
      </c>
    </row>
    <row r="130" spans="1:16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SUM(I131:I131)</f>
        <v>0.66969999999999996</v>
      </c>
      <c r="J130" s="39"/>
      <c r="K130" s="39"/>
      <c r="L130" s="39"/>
      <c r="M130" s="39"/>
      <c r="N130" s="89">
        <f t="shared" si="43"/>
        <v>1.1174936692361845E-2</v>
      </c>
    </row>
    <row r="131" spans="1:16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0.66969999999999996</v>
      </c>
      <c r="J131" s="34">
        <v>0</v>
      </c>
      <c r="K131" s="34">
        <v>0</v>
      </c>
      <c r="L131" s="34">
        <v>0</v>
      </c>
      <c r="M131" s="39"/>
      <c r="N131" s="89">
        <f t="shared" si="43"/>
        <v>1.1174936692361845E-2</v>
      </c>
    </row>
    <row r="132" spans="1:16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0.30220000000000002</v>
      </c>
      <c r="E132" s="354">
        <f t="shared" ref="E132:L132" si="52">SUM(E133:E134)</f>
        <v>0.4738</v>
      </c>
      <c r="F132" s="354">
        <f t="shared" si="52"/>
        <v>0</v>
      </c>
      <c r="G132" s="354">
        <f t="shared" si="52"/>
        <v>0.80049999999999999</v>
      </c>
      <c r="H132" s="354"/>
      <c r="I132" s="354">
        <f t="shared" si="52"/>
        <v>1.6176000000000001</v>
      </c>
      <c r="J132" s="354">
        <f t="shared" si="52"/>
        <v>1.0547</v>
      </c>
      <c r="K132" s="354">
        <f t="shared" si="52"/>
        <v>1.0454999999999999</v>
      </c>
      <c r="L132" s="354">
        <f t="shared" si="52"/>
        <v>2.0916999999999999</v>
      </c>
      <c r="M132" s="354"/>
      <c r="N132" s="352">
        <f t="shared" si="43"/>
        <v>0.83900440199634563</v>
      </c>
    </row>
    <row r="133" spans="1:16" x14ac:dyDescent="0.3">
      <c r="A133" s="2" t="s">
        <v>17</v>
      </c>
      <c r="B133" t="s">
        <v>46</v>
      </c>
      <c r="C133" s="34">
        <v>0</v>
      </c>
      <c r="D133" s="34">
        <v>0.2838</v>
      </c>
      <c r="E133" s="34">
        <v>0.44540000000000002</v>
      </c>
      <c r="F133" s="34">
        <v>0</v>
      </c>
      <c r="G133" s="34">
        <v>0.74780000000000002</v>
      </c>
      <c r="H133" s="34">
        <v>0</v>
      </c>
      <c r="I133" s="34">
        <v>1.5213000000000001</v>
      </c>
      <c r="J133" s="34">
        <v>0.997</v>
      </c>
      <c r="K133" s="34">
        <v>0.98809999999999998</v>
      </c>
      <c r="L133" s="34">
        <v>1.9772000000000001</v>
      </c>
      <c r="M133" s="39"/>
      <c r="N133" s="89">
        <f t="shared" si="43"/>
        <v>0.79045730950156567</v>
      </c>
    </row>
    <row r="134" spans="1:16" x14ac:dyDescent="0.3">
      <c r="A134" s="2" t="s">
        <v>18</v>
      </c>
      <c r="B134" t="s">
        <v>48</v>
      </c>
      <c r="C134" s="34">
        <v>0</v>
      </c>
      <c r="D134" s="34">
        <v>1.84E-2</v>
      </c>
      <c r="E134" s="34">
        <v>2.8400000000000002E-2</v>
      </c>
      <c r="F134" s="34">
        <v>0</v>
      </c>
      <c r="G134" s="34">
        <v>5.2699999999999997E-2</v>
      </c>
      <c r="H134" s="34">
        <v>0</v>
      </c>
      <c r="I134" s="34">
        <v>9.6299999999999997E-2</v>
      </c>
      <c r="J134" s="34">
        <v>5.7700000000000001E-2</v>
      </c>
      <c r="K134" s="34">
        <v>5.74E-2</v>
      </c>
      <c r="L134" s="34">
        <v>0.1145</v>
      </c>
      <c r="M134" s="39"/>
      <c r="N134" s="89">
        <f t="shared" si="43"/>
        <v>4.8547092494780099E-2</v>
      </c>
    </row>
    <row r="135" spans="1:16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0.48119999999999996</v>
      </c>
      <c r="E135" s="354">
        <f t="shared" ref="E135:L135" si="53">SUM(E136:E139)</f>
        <v>0.77760000000000007</v>
      </c>
      <c r="F135" s="354">
        <f t="shared" si="53"/>
        <v>0</v>
      </c>
      <c r="G135" s="354">
        <f t="shared" si="53"/>
        <v>1.2709999999999999</v>
      </c>
      <c r="H135" s="354"/>
      <c r="I135" s="354">
        <f t="shared" si="53"/>
        <v>2.1583000000000001</v>
      </c>
      <c r="J135" s="354">
        <f t="shared" si="53"/>
        <v>1.7305999999999999</v>
      </c>
      <c r="K135" s="354">
        <f>SUM(K136:K139)</f>
        <v>1.6132</v>
      </c>
      <c r="L135" s="354">
        <f t="shared" si="53"/>
        <v>3.7413999999999996</v>
      </c>
      <c r="M135" s="354"/>
      <c r="N135" s="352">
        <f t="shared" si="43"/>
        <v>1.3864989475569771</v>
      </c>
    </row>
    <row r="136" spans="1:16" x14ac:dyDescent="0.3">
      <c r="A136" s="2" t="s">
        <v>19</v>
      </c>
      <c r="B136" t="s">
        <v>46</v>
      </c>
      <c r="C136" s="34">
        <v>0</v>
      </c>
      <c r="D136" s="34">
        <v>0.23719999999999999</v>
      </c>
      <c r="E136" s="34">
        <v>0.38350000000000001</v>
      </c>
      <c r="F136" s="34">
        <v>0</v>
      </c>
      <c r="G136" s="34">
        <v>0.61080000000000001</v>
      </c>
      <c r="H136" s="34">
        <v>0</v>
      </c>
      <c r="I136" s="34">
        <v>1.0913999999999999</v>
      </c>
      <c r="J136" s="34">
        <v>0.87509999999999999</v>
      </c>
      <c r="K136" s="34">
        <v>0.81559999999999999</v>
      </c>
      <c r="L136" s="34">
        <v>1.8918999999999999</v>
      </c>
      <c r="M136" s="39"/>
      <c r="N136" s="89">
        <f t="shared" si="43"/>
        <v>0.69191647691264646</v>
      </c>
    </row>
    <row r="137" spans="1:16" x14ac:dyDescent="0.3">
      <c r="A137" s="2" t="s">
        <v>19</v>
      </c>
      <c r="B137" t="s">
        <v>47</v>
      </c>
      <c r="C137" s="34">
        <v>0</v>
      </c>
      <c r="D137" s="34">
        <v>0.1216</v>
      </c>
      <c r="E137" s="34">
        <v>0.19670000000000001</v>
      </c>
      <c r="F137" s="34">
        <v>0</v>
      </c>
      <c r="G137" s="34">
        <v>0.31330000000000002</v>
      </c>
      <c r="H137" s="34">
        <v>0</v>
      </c>
      <c r="I137" s="34">
        <v>0.55969999999999998</v>
      </c>
      <c r="J137" s="34">
        <v>0.44879999999999998</v>
      </c>
      <c r="K137" s="34">
        <v>0.41830000000000001</v>
      </c>
      <c r="L137" s="34">
        <v>0.97019999999999995</v>
      </c>
      <c r="M137" s="39"/>
      <c r="N137" s="89">
        <f t="shared" si="43"/>
        <v>0.35485518659914794</v>
      </c>
    </row>
    <row r="138" spans="1:16" x14ac:dyDescent="0.3">
      <c r="A138" s="2" t="s">
        <v>20</v>
      </c>
      <c r="B138" t="s">
        <v>50</v>
      </c>
      <c r="C138" s="34">
        <v>0</v>
      </c>
      <c r="D138" s="34">
        <v>8.09E-2</v>
      </c>
      <c r="E138" s="34">
        <v>0.1305</v>
      </c>
      <c r="F138" s="34">
        <v>0</v>
      </c>
      <c r="G138" s="34">
        <v>0.2293</v>
      </c>
      <c r="H138" s="34">
        <v>0</v>
      </c>
      <c r="I138" s="34">
        <v>0.33529999999999999</v>
      </c>
      <c r="J138" s="34">
        <v>0.26879999999999998</v>
      </c>
      <c r="K138" s="34">
        <v>0.25069999999999998</v>
      </c>
      <c r="L138" s="34">
        <v>0.58120000000000005</v>
      </c>
      <c r="M138" s="39"/>
      <c r="N138" s="89">
        <f t="shared" si="43"/>
        <v>0.22455733541636758</v>
      </c>
    </row>
    <row r="139" spans="1:16" x14ac:dyDescent="0.3">
      <c r="A139" s="2" t="s">
        <v>20</v>
      </c>
      <c r="B139" t="s">
        <v>47</v>
      </c>
      <c r="C139" s="34">
        <v>0</v>
      </c>
      <c r="D139" s="34">
        <v>4.1500000000000002E-2</v>
      </c>
      <c r="E139" s="34">
        <v>6.6900000000000001E-2</v>
      </c>
      <c r="F139" s="34">
        <v>0</v>
      </c>
      <c r="G139" s="34">
        <v>0.1176</v>
      </c>
      <c r="H139" s="34">
        <v>0</v>
      </c>
      <c r="I139" s="34">
        <v>0.1719</v>
      </c>
      <c r="J139" s="34">
        <v>0.13789999999999999</v>
      </c>
      <c r="K139" s="34">
        <v>0.12859999999999999</v>
      </c>
      <c r="L139" s="34">
        <v>0.29809999999999998</v>
      </c>
      <c r="M139" s="39"/>
      <c r="N139" s="89">
        <f t="shared" si="43"/>
        <v>0.11516994862881498</v>
      </c>
    </row>
    <row r="140" spans="1:16" x14ac:dyDescent="0.3">
      <c r="A140" s="349">
        <v>9</v>
      </c>
      <c r="B140" s="350" t="s">
        <v>51</v>
      </c>
      <c r="C140" s="354">
        <f t="shared" ref="C140:L140" si="54">SUM(C143,C145)</f>
        <v>0</v>
      </c>
      <c r="D140" s="354">
        <f t="shared" si="54"/>
        <v>0.62316606191756052</v>
      </c>
      <c r="E140" s="354">
        <f t="shared" si="54"/>
        <v>0.83163691485121316</v>
      </c>
      <c r="F140" s="354">
        <f t="shared" si="54"/>
        <v>0</v>
      </c>
      <c r="G140" s="354">
        <f t="shared" si="54"/>
        <v>1.0010331635232133</v>
      </c>
      <c r="H140" s="354"/>
      <c r="I140" s="354">
        <f t="shared" si="54"/>
        <v>1.2950497935800314</v>
      </c>
      <c r="J140" s="354">
        <f t="shared" si="54"/>
        <v>1.1850362683392133</v>
      </c>
      <c r="K140" s="354">
        <f t="shared" si="54"/>
        <v>1.2145664335872133</v>
      </c>
      <c r="L140" s="354">
        <f t="shared" si="54"/>
        <v>1.5803955829632133</v>
      </c>
      <c r="M140" s="354"/>
      <c r="N140" s="352">
        <f t="shared" si="43"/>
        <v>1.0113041737029795</v>
      </c>
    </row>
    <row r="141" spans="1:16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-3.9199999999999999E-2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268"/>
      <c r="N141" s="357">
        <f t="shared" si="43"/>
        <v>-6.2647284660783944E-3</v>
      </c>
      <c r="O141" s="396"/>
      <c r="P141" s="276"/>
    </row>
    <row r="142" spans="1:16" x14ac:dyDescent="0.3">
      <c r="A142" s="358"/>
      <c r="B142" s="359" t="s">
        <v>52</v>
      </c>
      <c r="C142" s="360">
        <f t="shared" ref="C142:L142" si="55">SUM(C135,C132,C127,C118,C111)+C141</f>
        <v>0</v>
      </c>
      <c r="D142" s="360">
        <f t="shared" si="55"/>
        <v>7.3255050303000004</v>
      </c>
      <c r="E142" s="360">
        <f t="shared" si="55"/>
        <v>9.7761427898999997</v>
      </c>
      <c r="F142" s="360">
        <f t="shared" si="55"/>
        <v>0</v>
      </c>
      <c r="G142" s="360">
        <f t="shared" si="55"/>
        <v>11.767446789900001</v>
      </c>
      <c r="H142" s="360">
        <f t="shared" si="55"/>
        <v>0</v>
      </c>
      <c r="I142" s="360">
        <f t="shared" si="55"/>
        <v>15.223700963699997</v>
      </c>
      <c r="J142" s="360">
        <f t="shared" si="55"/>
        <v>13.930458789899999</v>
      </c>
      <c r="K142" s="360">
        <f t="shared" si="55"/>
        <v>14.2775947899</v>
      </c>
      <c r="L142" s="360">
        <f t="shared" si="55"/>
        <v>18.578026789899997</v>
      </c>
      <c r="M142" s="361"/>
      <c r="N142" s="362">
        <f t="shared" si="43"/>
        <v>11.888185612721347</v>
      </c>
      <c r="O142" s="396"/>
      <c r="P142" s="396"/>
    </row>
    <row r="143" spans="1:16" x14ac:dyDescent="0.3">
      <c r="A143" s="349" t="s">
        <v>21</v>
      </c>
      <c r="B143" s="350" t="s">
        <v>53</v>
      </c>
      <c r="C143" s="354">
        <f t="shared" ref="C143:L143" si="56">SUM(C144:C144)</f>
        <v>0</v>
      </c>
      <c r="D143" s="354">
        <f t="shared" si="56"/>
        <v>0.15261224629623993</v>
      </c>
      <c r="E143" s="354">
        <f t="shared" si="56"/>
        <v>0.2036663827419867</v>
      </c>
      <c r="F143" s="354">
        <f t="shared" si="56"/>
        <v>0</v>
      </c>
      <c r="G143" s="354">
        <f t="shared" si="56"/>
        <v>0.24515121897398673</v>
      </c>
      <c r="H143" s="354"/>
      <c r="I143" s="354">
        <f t="shared" si="56"/>
        <v>0.31715536217676205</v>
      </c>
      <c r="J143" s="354">
        <f t="shared" si="56"/>
        <v>0.29021324796998671</v>
      </c>
      <c r="K143" s="354">
        <f t="shared" si="56"/>
        <v>0.29744513225798669</v>
      </c>
      <c r="L143" s="354">
        <f t="shared" si="56"/>
        <v>0.38703603211398668</v>
      </c>
      <c r="M143" s="354"/>
      <c r="N143" s="352">
        <f t="shared" si="43"/>
        <v>0.24766657086982383</v>
      </c>
      <c r="O143" s="463"/>
      <c r="P143" s="246"/>
    </row>
    <row r="144" spans="1:16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L144" si="57">0.020833*D142</f>
        <v>0.15261224629623993</v>
      </c>
      <c r="E144" s="246">
        <f t="shared" si="57"/>
        <v>0.2036663827419867</v>
      </c>
      <c r="F144" s="246">
        <f t="shared" si="57"/>
        <v>0</v>
      </c>
      <c r="G144" s="246">
        <f t="shared" si="57"/>
        <v>0.24515121897398673</v>
      </c>
      <c r="H144" s="34"/>
      <c r="I144" s="246">
        <f t="shared" si="57"/>
        <v>0.31715536217676205</v>
      </c>
      <c r="J144" s="246">
        <f t="shared" si="57"/>
        <v>0.29021324796998671</v>
      </c>
      <c r="K144" s="246">
        <f t="shared" si="57"/>
        <v>0.29744513225798669</v>
      </c>
      <c r="L144" s="246">
        <f t="shared" si="57"/>
        <v>0.38703603211398668</v>
      </c>
      <c r="M144" s="39"/>
      <c r="N144" s="246">
        <f t="shared" si="43"/>
        <v>0.24766657086982383</v>
      </c>
      <c r="O144" s="246"/>
    </row>
    <row r="145" spans="1:16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0.47055381562132059</v>
      </c>
      <c r="E145" s="354">
        <f t="shared" ref="E145:L145" si="58">SUM(E146,E147)</f>
        <v>0.62797053210922649</v>
      </c>
      <c r="F145" s="354">
        <f t="shared" si="58"/>
        <v>0</v>
      </c>
      <c r="G145" s="354">
        <f t="shared" si="58"/>
        <v>0.75588194454922664</v>
      </c>
      <c r="H145" s="354"/>
      <c r="I145" s="354">
        <f t="shared" si="58"/>
        <v>0.97789443140326937</v>
      </c>
      <c r="J145" s="354">
        <f t="shared" si="58"/>
        <v>0.89482302036922656</v>
      </c>
      <c r="K145" s="354">
        <f t="shared" si="58"/>
        <v>0.91712130132922653</v>
      </c>
      <c r="L145" s="354">
        <f t="shared" si="58"/>
        <v>1.1933595508492265</v>
      </c>
      <c r="M145" s="354"/>
      <c r="N145" s="352">
        <f t="shared" si="43"/>
        <v>0.76363760283315585</v>
      </c>
      <c r="O145" s="246"/>
    </row>
    <row r="146" spans="1:16" x14ac:dyDescent="0.3">
      <c r="A146" s="2" t="s">
        <v>25</v>
      </c>
      <c r="B146" t="s">
        <v>129</v>
      </c>
      <c r="C146" s="39">
        <f>C144</f>
        <v>0</v>
      </c>
      <c r="D146" s="39">
        <f t="shared" ref="D146:L146" si="59">D144</f>
        <v>0.15261224629623993</v>
      </c>
      <c r="E146" s="39">
        <f>E144</f>
        <v>0.2036663827419867</v>
      </c>
      <c r="F146" s="39">
        <f t="shared" si="59"/>
        <v>0</v>
      </c>
      <c r="G146" s="39">
        <f t="shared" si="59"/>
        <v>0.24515121897398673</v>
      </c>
      <c r="H146" s="39"/>
      <c r="I146" s="39">
        <f t="shared" si="59"/>
        <v>0.31715536217676205</v>
      </c>
      <c r="J146" s="39">
        <f t="shared" si="59"/>
        <v>0.29021324796998671</v>
      </c>
      <c r="K146" s="39">
        <f t="shared" si="59"/>
        <v>0.29744513225798669</v>
      </c>
      <c r="L146" s="39">
        <f t="shared" si="59"/>
        <v>0.38703603211398668</v>
      </c>
      <c r="M146" s="39"/>
      <c r="N146" s="39">
        <f t="shared" si="43"/>
        <v>0.24766657086982383</v>
      </c>
      <c r="O146" s="246"/>
    </row>
    <row r="147" spans="1:16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L147" si="60">0.043402*D142</f>
        <v>0.31794156932508066</v>
      </c>
      <c r="E147" s="246">
        <f t="shared" si="60"/>
        <v>0.42430414936723981</v>
      </c>
      <c r="F147" s="246">
        <f t="shared" si="60"/>
        <v>0</v>
      </c>
      <c r="G147" s="246">
        <f t="shared" si="60"/>
        <v>0.51073072557523991</v>
      </c>
      <c r="H147" s="34"/>
      <c r="I147" s="246">
        <f t="shared" si="60"/>
        <v>0.66073906922650727</v>
      </c>
      <c r="J147" s="246">
        <f t="shared" si="60"/>
        <v>0.60460977239923985</v>
      </c>
      <c r="K147" s="246">
        <f t="shared" si="60"/>
        <v>0.6196761690712399</v>
      </c>
      <c r="L147" s="246">
        <f t="shared" si="60"/>
        <v>0.80632351873523977</v>
      </c>
      <c r="M147" s="39"/>
      <c r="N147" s="246">
        <f t="shared" si="43"/>
        <v>0.51597103196333183</v>
      </c>
      <c r="O147" s="246"/>
    </row>
    <row r="148" spans="1:16" ht="28.8" x14ac:dyDescent="0.3">
      <c r="A148" s="364">
        <v>10</v>
      </c>
      <c r="B148" s="365" t="s">
        <v>134</v>
      </c>
      <c r="C148" s="509">
        <v>0</v>
      </c>
      <c r="D148" s="509">
        <v>2.52E-2</v>
      </c>
      <c r="E148" s="509">
        <v>2.52E-2</v>
      </c>
      <c r="F148" s="509">
        <v>0</v>
      </c>
      <c r="G148" s="509">
        <v>2.52E-2</v>
      </c>
      <c r="H148" s="509">
        <v>0</v>
      </c>
      <c r="I148" s="509">
        <v>2.52E-2</v>
      </c>
      <c r="J148" s="509">
        <v>2.52E-2</v>
      </c>
      <c r="K148" s="509">
        <v>2.52E-2</v>
      </c>
      <c r="L148" s="509">
        <v>2.52E-2</v>
      </c>
      <c r="M148" s="367"/>
      <c r="N148" s="368">
        <f t="shared" si="43"/>
        <v>2.5200000000000004E-2</v>
      </c>
    </row>
    <row r="149" spans="1:16" ht="18" x14ac:dyDescent="0.3">
      <c r="A149" s="579" t="s">
        <v>60</v>
      </c>
      <c r="B149" s="579"/>
      <c r="C149" s="340">
        <f>SUM(C140,C142,C148)</f>
        <v>0</v>
      </c>
      <c r="D149" s="340">
        <f t="shared" ref="D149:L149" si="61">SUM(D140,D142,D148)</f>
        <v>7.9738710922175606</v>
      </c>
      <c r="E149" s="340">
        <f t="shared" si="61"/>
        <v>10.632979704751213</v>
      </c>
      <c r="F149" s="340">
        <f t="shared" si="61"/>
        <v>0</v>
      </c>
      <c r="G149" s="340">
        <f t="shared" si="61"/>
        <v>12.793679953423213</v>
      </c>
      <c r="H149" s="340">
        <f t="shared" si="61"/>
        <v>0</v>
      </c>
      <c r="I149" s="340">
        <f t="shared" si="61"/>
        <v>16.54395075728003</v>
      </c>
      <c r="J149" s="340">
        <f t="shared" si="61"/>
        <v>15.140695058239212</v>
      </c>
      <c r="K149" s="340">
        <f t="shared" si="61"/>
        <v>15.517361223487214</v>
      </c>
      <c r="L149" s="340">
        <f t="shared" si="61"/>
        <v>20.183622372863212</v>
      </c>
      <c r="M149" s="369"/>
      <c r="N149" s="467">
        <f t="shared" si="43"/>
        <v>12.924689786424326</v>
      </c>
      <c r="O149" t="s">
        <v>474</v>
      </c>
      <c r="P149"/>
    </row>
    <row r="150" spans="1:16" ht="15.6" x14ac:dyDescent="0.3">
      <c r="H150" s="90"/>
      <c r="L150" s="336" t="s">
        <v>151</v>
      </c>
      <c r="N150" s="337">
        <f>N149/SUM($N$101,$N$149,$N$197)</f>
        <v>0.34356317818592658</v>
      </c>
    </row>
    <row r="151" spans="1:16" x14ac:dyDescent="0.3">
      <c r="G151" s="78"/>
      <c r="H151" s="78"/>
      <c r="I151" s="201"/>
      <c r="J151" s="78"/>
      <c r="K151" s="78"/>
    </row>
    <row r="152" spans="1:16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 t="s">
        <v>95</v>
      </c>
    </row>
    <row r="153" spans="1:16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</row>
    <row r="154" spans="1:16" x14ac:dyDescent="0.3">
      <c r="J154" s="78"/>
      <c r="K154" s="78"/>
      <c r="L154" s="78"/>
    </row>
    <row r="155" spans="1:16" x14ac:dyDescent="0.3">
      <c r="A155" s="280"/>
      <c r="B155" s="1" t="s">
        <v>135</v>
      </c>
      <c r="C155" s="1">
        <v>1</v>
      </c>
      <c r="D155" s="1">
        <v>22</v>
      </c>
      <c r="E155" s="1">
        <v>147</v>
      </c>
      <c r="F155" s="1">
        <v>0</v>
      </c>
      <c r="G155" s="1">
        <v>73</v>
      </c>
      <c r="H155" s="1">
        <v>0</v>
      </c>
      <c r="I155" s="1">
        <v>0</v>
      </c>
      <c r="J155" s="1">
        <v>62</v>
      </c>
      <c r="K155" s="1">
        <v>17</v>
      </c>
      <c r="L155" s="1">
        <v>67</v>
      </c>
      <c r="N155" s="1">
        <f>SUM(C155:L155)</f>
        <v>389</v>
      </c>
    </row>
    <row r="156" spans="1:16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N156" s="1">
        <f>SUM(C156:L156)</f>
        <v>0</v>
      </c>
    </row>
    <row r="157" spans="1:16" x14ac:dyDescent="0.3">
      <c r="A157" s="2">
        <v>1</v>
      </c>
      <c r="B157" s="1" t="s">
        <v>166</v>
      </c>
      <c r="C157" s="503">
        <v>5890.55</v>
      </c>
      <c r="D157" s="505">
        <v>196134.19</v>
      </c>
      <c r="E157" s="505">
        <v>1021562.23</v>
      </c>
      <c r="F157" s="504">
        <v>0</v>
      </c>
      <c r="G157" s="505">
        <v>382582.57</v>
      </c>
      <c r="H157" s="504">
        <v>0</v>
      </c>
      <c r="I157" s="502">
        <v>0</v>
      </c>
      <c r="J157" s="505">
        <v>335441.74</v>
      </c>
      <c r="K157" s="505">
        <v>91340.02</v>
      </c>
      <c r="L157" s="505">
        <v>313457.59999999998</v>
      </c>
      <c r="M157" s="342"/>
      <c r="N157" s="344">
        <f>SUM(C157:L157)</f>
        <v>2346408.9</v>
      </c>
    </row>
    <row r="158" spans="1:16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64</v>
      </c>
      <c r="G158" s="348" t="s">
        <v>65</v>
      </c>
      <c r="H158" s="348" t="s">
        <v>193</v>
      </c>
      <c r="I158" s="348" t="s">
        <v>111</v>
      </c>
      <c r="J158" s="348" t="s">
        <v>66</v>
      </c>
      <c r="K158" s="348" t="s">
        <v>67</v>
      </c>
      <c r="L158" s="348" t="s">
        <v>68</v>
      </c>
      <c r="M158" s="348"/>
      <c r="N158" s="348" t="s">
        <v>136</v>
      </c>
    </row>
    <row r="159" spans="1:16" x14ac:dyDescent="0.3">
      <c r="A159" s="349">
        <v>4</v>
      </c>
      <c r="B159" s="350" t="s">
        <v>29</v>
      </c>
      <c r="C159" s="354">
        <f>SUM(C160:C164)</f>
        <v>1.5310159999999999</v>
      </c>
      <c r="D159" s="354">
        <f>SUM(D160:D164)</f>
        <v>2.089156</v>
      </c>
      <c r="E159" s="354">
        <f t="shared" ref="E159:G159" si="62">SUM(E160:E164)</f>
        <v>2.508756</v>
      </c>
      <c r="F159" s="354">
        <f t="shared" si="62"/>
        <v>0</v>
      </c>
      <c r="G159" s="354">
        <f t="shared" si="62"/>
        <v>3.7885559999999998</v>
      </c>
      <c r="H159" s="354"/>
      <c r="I159" s="354"/>
      <c r="J159" s="354">
        <f>SUM(J160:J164)</f>
        <v>5.2948680000000001</v>
      </c>
      <c r="K159" s="354">
        <f>SUM(K160:K164)</f>
        <v>5.9181040000000005</v>
      </c>
      <c r="L159" s="354">
        <f t="shared" ref="L159" si="63">SUM(L160:L164)</f>
        <v>7.0004360000000005</v>
      </c>
      <c r="M159" s="354"/>
      <c r="N159" s="352">
        <f>(C159*$C$157+D159*$D$157+E159*$E$157+F159*$F$157+G159*$G$157+H159*$H$157+I159*$I$157+J159*$J$157+K159*$K$157+L159*$L$157)/$N$157</f>
        <v>3.8109634903461371</v>
      </c>
    </row>
    <row r="160" spans="1:16" x14ac:dyDescent="0.3">
      <c r="A160" s="2" t="s">
        <v>3</v>
      </c>
      <c r="B160" t="s">
        <v>30</v>
      </c>
      <c r="C160" s="34">
        <v>1.1029</v>
      </c>
      <c r="D160" s="34">
        <v>1.4939</v>
      </c>
      <c r="E160" s="34">
        <v>1.7214</v>
      </c>
      <c r="F160" s="34">
        <v>0</v>
      </c>
      <c r="G160" s="34">
        <v>2.5863999999999998</v>
      </c>
      <c r="H160" s="34">
        <v>0</v>
      </c>
      <c r="I160" s="34"/>
      <c r="J160" s="34">
        <v>3.6017000000000001</v>
      </c>
      <c r="K160" s="34">
        <v>3.9525999999999999</v>
      </c>
      <c r="L160" s="34">
        <v>4.2359</v>
      </c>
      <c r="M160" s="34"/>
      <c r="N160" s="89">
        <f t="shared" ref="N160:N197" si="64">(C160*$C$157+D160*$D$157+E160*$E$157+F160*$F$157+G160*$G$157+H160*$H$157+I160*$I$157+J160*$J$157+K160*$K$157+L160*$L$157)/$N$157</f>
        <v>2.533444388851406</v>
      </c>
    </row>
    <row r="161" spans="1:14" x14ac:dyDescent="0.3">
      <c r="A161" s="2" t="s">
        <v>4</v>
      </c>
      <c r="B161" t="s">
        <v>31</v>
      </c>
      <c r="C161" s="39">
        <f>C160*0.04</f>
        <v>4.4116000000000002E-2</v>
      </c>
      <c r="D161" s="39">
        <f t="shared" ref="D161:L161" si="65">D160*0.04</f>
        <v>5.9756000000000004E-2</v>
      </c>
      <c r="E161" s="39">
        <f t="shared" si="65"/>
        <v>6.8856000000000001E-2</v>
      </c>
      <c r="F161" s="39">
        <f t="shared" si="65"/>
        <v>0</v>
      </c>
      <c r="G161" s="39">
        <f t="shared" si="65"/>
        <v>0.10345599999999999</v>
      </c>
      <c r="H161" s="39"/>
      <c r="I161" s="39"/>
      <c r="J161" s="39">
        <f t="shared" si="65"/>
        <v>0.144068</v>
      </c>
      <c r="K161" s="39">
        <f t="shared" si="65"/>
        <v>0.15810399999999999</v>
      </c>
      <c r="L161" s="39">
        <f t="shared" si="65"/>
        <v>0.169436</v>
      </c>
      <c r="M161" s="34"/>
      <c r="N161" s="89">
        <f t="shared" si="64"/>
        <v>0.10133777555405625</v>
      </c>
    </row>
    <row r="162" spans="1:14" x14ac:dyDescent="0.3">
      <c r="A162" s="2" t="s">
        <v>192</v>
      </c>
      <c r="B162" t="s">
        <v>195</v>
      </c>
      <c r="C162" s="34">
        <v>0</v>
      </c>
      <c r="D162" s="34">
        <v>3.4000000000000002E-2</v>
      </c>
      <c r="E162" s="34">
        <v>5.0900000000000001E-2</v>
      </c>
      <c r="F162" s="34">
        <v>0</v>
      </c>
      <c r="G162" s="34">
        <v>3.5400000000000001E-2</v>
      </c>
      <c r="H162" s="34">
        <v>0</v>
      </c>
      <c r="I162" s="34">
        <v>0</v>
      </c>
      <c r="J162" s="34">
        <v>8.3000000000000004E-2</v>
      </c>
      <c r="K162" s="34">
        <v>0.1744</v>
      </c>
      <c r="L162" s="34">
        <v>6.9500000000000006E-2</v>
      </c>
      <c r="M162" s="34"/>
      <c r="N162" s="89">
        <f t="shared" si="64"/>
        <v>5.8713624063137508E-2</v>
      </c>
    </row>
    <row r="163" spans="1:14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</v>
      </c>
      <c r="G163" s="34">
        <v>0.33300000000000002</v>
      </c>
      <c r="H163" s="34">
        <v>0</v>
      </c>
      <c r="I163" s="34">
        <v>0</v>
      </c>
      <c r="J163" s="34">
        <v>0.39550000000000002</v>
      </c>
      <c r="K163" s="34">
        <v>0.39550000000000002</v>
      </c>
      <c r="L163" s="34">
        <v>0.46679999999999999</v>
      </c>
      <c r="M163" s="34"/>
      <c r="N163" s="89">
        <f t="shared" si="64"/>
        <v>0.33166550369673414</v>
      </c>
    </row>
    <row r="164" spans="1:14" x14ac:dyDescent="0.3">
      <c r="A164" s="2" t="s">
        <v>6</v>
      </c>
      <c r="B164" t="s">
        <v>33</v>
      </c>
      <c r="C164" s="34">
        <v>0.23469999999999999</v>
      </c>
      <c r="D164" s="34">
        <v>0.28189999999999998</v>
      </c>
      <c r="E164" s="34">
        <v>0.38200000000000001</v>
      </c>
      <c r="F164" s="34">
        <v>0</v>
      </c>
      <c r="G164" s="34">
        <v>0.73029999999999995</v>
      </c>
      <c r="H164" s="34">
        <v>0</v>
      </c>
      <c r="I164" s="34">
        <v>0</v>
      </c>
      <c r="J164" s="34">
        <v>1.0706</v>
      </c>
      <c r="K164" s="34">
        <v>1.2375</v>
      </c>
      <c r="L164" s="34">
        <v>2.0588000000000002</v>
      </c>
      <c r="M164" s="34"/>
      <c r="N164" s="89">
        <f t="shared" si="64"/>
        <v>0.7858021981808031</v>
      </c>
    </row>
    <row r="165" spans="1:14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/>
      <c r="N165" s="89">
        <f t="shared" si="64"/>
        <v>0</v>
      </c>
    </row>
    <row r="166" spans="1:14" ht="28.8" x14ac:dyDescent="0.3">
      <c r="A166" s="349">
        <v>5</v>
      </c>
      <c r="B166" s="353" t="s">
        <v>71</v>
      </c>
      <c r="C166" s="354">
        <f t="shared" ref="C166:G166" si="66">SUM(C167:C169,C173:C174)</f>
        <v>3.9744272151</v>
      </c>
      <c r="D166" s="354">
        <f t="shared" si="66"/>
        <v>3.9744272151</v>
      </c>
      <c r="E166" s="354">
        <f t="shared" si="66"/>
        <v>5.3954486862000008</v>
      </c>
      <c r="F166" s="354">
        <f t="shared" si="66"/>
        <v>0</v>
      </c>
      <c r="G166" s="354">
        <f t="shared" si="66"/>
        <v>5.3954486862000008</v>
      </c>
      <c r="H166" s="354"/>
      <c r="I166" s="354"/>
      <c r="J166" s="354">
        <f>SUM(J167:J169,J173:J174)</f>
        <v>5.3954486862000008</v>
      </c>
      <c r="K166" s="354">
        <f>SUM(K167:K169,K173:K174)</f>
        <v>5.3954486862000008</v>
      </c>
      <c r="L166" s="354">
        <f>SUM(L167:L169,L173:L174)</f>
        <v>5.3954486862000008</v>
      </c>
      <c r="M166" s="351"/>
      <c r="N166" s="352">
        <f t="shared" si="64"/>
        <v>5.273099383299984</v>
      </c>
    </row>
    <row r="167" spans="1:14" x14ac:dyDescent="0.3">
      <c r="A167" s="2" t="s">
        <v>115</v>
      </c>
      <c r="B167" t="s">
        <v>114</v>
      </c>
      <c r="C167" s="34">
        <v>2.1648999999999998</v>
      </c>
      <c r="D167" s="34">
        <v>2.1648999999999998</v>
      </c>
      <c r="E167" s="34">
        <v>2.8738000000000001</v>
      </c>
      <c r="F167" s="34">
        <v>0</v>
      </c>
      <c r="G167" s="34">
        <v>2.8738000000000001</v>
      </c>
      <c r="H167" s="34">
        <v>0</v>
      </c>
      <c r="I167" s="34">
        <v>0</v>
      </c>
      <c r="J167" s="34">
        <v>2.8738000000000001</v>
      </c>
      <c r="K167" s="34">
        <v>2.8738000000000001</v>
      </c>
      <c r="L167" s="34">
        <v>2.8738000000000001</v>
      </c>
      <c r="M167" s="39"/>
      <c r="N167" s="89">
        <f t="shared" si="64"/>
        <v>2.8127640321488729</v>
      </c>
    </row>
    <row r="168" spans="1:14" x14ac:dyDescent="0.3">
      <c r="A168" s="2" t="s">
        <v>116</v>
      </c>
      <c r="B168" t="s">
        <v>117</v>
      </c>
      <c r="C168" s="39">
        <f>C167*0.436199</f>
        <v>0.94432721509999995</v>
      </c>
      <c r="D168" s="39">
        <f t="shared" ref="D168:L168" si="67">D167*0.436199</f>
        <v>0.94432721509999995</v>
      </c>
      <c r="E168" s="39">
        <f t="shared" si="67"/>
        <v>1.2535486862</v>
      </c>
      <c r="F168" s="39">
        <f t="shared" si="67"/>
        <v>0</v>
      </c>
      <c r="G168" s="39">
        <f t="shared" si="67"/>
        <v>1.2535486862</v>
      </c>
      <c r="H168" s="39">
        <f t="shared" si="67"/>
        <v>0</v>
      </c>
      <c r="I168" s="39">
        <f t="shared" si="67"/>
        <v>0</v>
      </c>
      <c r="J168" s="39">
        <f t="shared" si="67"/>
        <v>1.2535486862</v>
      </c>
      <c r="K168" s="39">
        <f t="shared" si="67"/>
        <v>1.2535486862</v>
      </c>
      <c r="L168" s="39">
        <f t="shared" si="67"/>
        <v>1.2535486862</v>
      </c>
      <c r="M168" s="39"/>
      <c r="N168" s="89">
        <f t="shared" si="64"/>
        <v>1.2269248580593057</v>
      </c>
    </row>
    <row r="169" spans="1:14" x14ac:dyDescent="0.3">
      <c r="A169" s="280" t="s">
        <v>8</v>
      </c>
      <c r="B169" s="1" t="s">
        <v>35</v>
      </c>
      <c r="C169" s="43">
        <f t="shared" ref="C169:E169" si="68">SUM(C170:C172)</f>
        <v>0.5807000000000001</v>
      </c>
      <c r="D169" s="43">
        <f t="shared" si="68"/>
        <v>0.5807000000000001</v>
      </c>
      <c r="E169" s="43">
        <f t="shared" si="68"/>
        <v>0.88180000000000003</v>
      </c>
      <c r="F169" s="43">
        <f t="shared" ref="F169:G169" si="69">SUM(F170:F172)</f>
        <v>0</v>
      </c>
      <c r="G169" s="43">
        <f t="shared" si="69"/>
        <v>0.88180000000000003</v>
      </c>
      <c r="H169" s="43"/>
      <c r="I169" s="43"/>
      <c r="J169" s="43">
        <f t="shared" ref="J169:L169" si="70">SUM(J170:J172)</f>
        <v>0.88180000000000003</v>
      </c>
      <c r="K169" s="43">
        <f t="shared" si="70"/>
        <v>0.88180000000000003</v>
      </c>
      <c r="L169" s="43">
        <f t="shared" si="70"/>
        <v>0.88180000000000003</v>
      </c>
      <c r="M169" s="43"/>
      <c r="N169" s="75">
        <f t="shared" si="64"/>
        <v>0.85587542683033635</v>
      </c>
    </row>
    <row r="170" spans="1:14" x14ac:dyDescent="0.3">
      <c r="A170" s="2" t="s">
        <v>9</v>
      </c>
      <c r="B170" t="s">
        <v>108</v>
      </c>
      <c r="C170" s="34">
        <v>0.51870000000000005</v>
      </c>
      <c r="D170" s="34">
        <v>0.51870000000000005</v>
      </c>
      <c r="E170" s="34">
        <v>0.78769999999999996</v>
      </c>
      <c r="F170" s="34">
        <v>0</v>
      </c>
      <c r="G170" s="34">
        <v>0.78769999999999996</v>
      </c>
      <c r="H170" s="34">
        <v>0</v>
      </c>
      <c r="I170" s="34">
        <v>0</v>
      </c>
      <c r="J170" s="34">
        <v>0.78769999999999996</v>
      </c>
      <c r="K170" s="34">
        <v>0.78769999999999996</v>
      </c>
      <c r="L170" s="34">
        <v>0.78769999999999996</v>
      </c>
      <c r="M170" s="39"/>
      <c r="N170" s="89">
        <f t="shared" si="64"/>
        <v>0.76453922224297732</v>
      </c>
    </row>
    <row r="171" spans="1:14" x14ac:dyDescent="0.3">
      <c r="A171" s="2" t="s">
        <v>10</v>
      </c>
      <c r="B171" t="s">
        <v>109</v>
      </c>
      <c r="C171" s="34">
        <v>5.5E-2</v>
      </c>
      <c r="D171" s="34">
        <v>5.5E-2</v>
      </c>
      <c r="E171" s="34">
        <v>8.3500000000000005E-2</v>
      </c>
      <c r="F171" s="34">
        <v>0</v>
      </c>
      <c r="G171" s="34">
        <v>8.3500000000000005E-2</v>
      </c>
      <c r="H171" s="34">
        <v>0</v>
      </c>
      <c r="I171" s="34">
        <v>0</v>
      </c>
      <c r="J171" s="34">
        <v>8.3500000000000005E-2</v>
      </c>
      <c r="K171" s="34">
        <v>8.3500000000000005E-2</v>
      </c>
      <c r="L171" s="34">
        <v>8.3500000000000005E-2</v>
      </c>
      <c r="M171" s="39"/>
      <c r="N171" s="89">
        <f t="shared" si="64"/>
        <v>8.1046162951393524E-2</v>
      </c>
    </row>
    <row r="172" spans="1:14" x14ac:dyDescent="0.3">
      <c r="A172" s="2" t="s">
        <v>11</v>
      </c>
      <c r="B172" t="s">
        <v>110</v>
      </c>
      <c r="C172" s="34">
        <v>7.0000000000000001E-3</v>
      </c>
      <c r="D172" s="34">
        <v>7.0000000000000001E-3</v>
      </c>
      <c r="E172" s="34">
        <v>1.06E-2</v>
      </c>
      <c r="F172" s="34">
        <v>0</v>
      </c>
      <c r="G172" s="34">
        <v>1.06E-2</v>
      </c>
      <c r="H172" s="34">
        <v>0</v>
      </c>
      <c r="I172" s="34">
        <v>0</v>
      </c>
      <c r="J172" s="34">
        <v>1.06E-2</v>
      </c>
      <c r="K172" s="34">
        <v>1.06E-2</v>
      </c>
      <c r="L172" s="34">
        <v>1.06E-2</v>
      </c>
      <c r="M172" s="39"/>
      <c r="N172" s="89">
        <f t="shared" si="64"/>
        <v>1.0290041635965495E-2</v>
      </c>
    </row>
    <row r="173" spans="1:14" x14ac:dyDescent="0.3">
      <c r="A173" s="595" t="s">
        <v>14</v>
      </c>
      <c r="B173" t="s">
        <v>118</v>
      </c>
      <c r="C173" s="34">
        <v>0.2117</v>
      </c>
      <c r="D173" s="34">
        <v>0.2117</v>
      </c>
      <c r="E173" s="34">
        <v>0.28960000000000002</v>
      </c>
      <c r="F173" s="34">
        <v>0</v>
      </c>
      <c r="G173" s="34">
        <v>0.28960000000000002</v>
      </c>
      <c r="H173" s="34">
        <v>0</v>
      </c>
      <c r="I173" s="34">
        <v>0</v>
      </c>
      <c r="J173" s="34">
        <v>0.28960000000000002</v>
      </c>
      <c r="K173" s="34">
        <v>0.28960000000000002</v>
      </c>
      <c r="L173" s="34">
        <v>0.28960000000000002</v>
      </c>
      <c r="M173" s="39"/>
      <c r="N173" s="89">
        <f t="shared" si="64"/>
        <v>0.28289284540047566</v>
      </c>
    </row>
    <row r="174" spans="1:14" x14ac:dyDescent="0.3">
      <c r="A174" s="595"/>
      <c r="B174" t="s">
        <v>117</v>
      </c>
      <c r="C174" s="34">
        <v>7.2800000000000004E-2</v>
      </c>
      <c r="D174" s="34">
        <v>7.2800000000000004E-2</v>
      </c>
      <c r="E174" s="34">
        <v>9.6699999999999994E-2</v>
      </c>
      <c r="F174" s="34">
        <v>0</v>
      </c>
      <c r="G174" s="34">
        <v>9.6699999999999994E-2</v>
      </c>
      <c r="H174" s="34">
        <v>0</v>
      </c>
      <c r="I174" s="34">
        <v>0</v>
      </c>
      <c r="J174" s="34">
        <v>9.6699999999999994E-2</v>
      </c>
      <c r="K174" s="34">
        <v>9.6699999999999994E-2</v>
      </c>
      <c r="L174" s="34">
        <v>9.6699999999999994E-2</v>
      </c>
      <c r="M174" s="39"/>
      <c r="N174" s="89">
        <f t="shared" si="64"/>
        <v>9.4642220860993151E-2</v>
      </c>
    </row>
    <row r="175" spans="1:14" x14ac:dyDescent="0.3">
      <c r="A175" s="349">
        <v>6</v>
      </c>
      <c r="B175" s="350" t="s">
        <v>42</v>
      </c>
      <c r="C175" s="354">
        <f>SUM(C176:C177)</f>
        <v>0.54709999999999992</v>
      </c>
      <c r="D175" s="354">
        <f>SUM(D176:D177)</f>
        <v>0.54709999999999992</v>
      </c>
      <c r="E175" s="354">
        <f t="shared" ref="E175:G175" si="71">SUM(E176:E177)</f>
        <v>0.63860000000000006</v>
      </c>
      <c r="F175" s="354">
        <f t="shared" si="71"/>
        <v>0</v>
      </c>
      <c r="G175" s="354">
        <f t="shared" si="71"/>
        <v>0.63860000000000006</v>
      </c>
      <c r="H175" s="354"/>
      <c r="I175" s="354"/>
      <c r="J175" s="354">
        <f t="shared" ref="J175:L175" si="72">SUM(J176:J177)</f>
        <v>0.63860000000000006</v>
      </c>
      <c r="K175" s="354">
        <f t="shared" si="72"/>
        <v>0.63860000000000006</v>
      </c>
      <c r="L175" s="354">
        <f t="shared" si="72"/>
        <v>0.63860000000000006</v>
      </c>
      <c r="M175" s="354"/>
      <c r="N175" s="352">
        <f t="shared" si="64"/>
        <v>0.63072189158078973</v>
      </c>
    </row>
    <row r="176" spans="1:14" x14ac:dyDescent="0.3">
      <c r="A176" s="2" t="s">
        <v>15</v>
      </c>
      <c r="B176" t="s">
        <v>43</v>
      </c>
      <c r="C176" s="34">
        <v>0.25609999999999999</v>
      </c>
      <c r="D176" s="34">
        <v>0.25609999999999999</v>
      </c>
      <c r="E176" s="34">
        <v>0.34760000000000002</v>
      </c>
      <c r="F176" s="34">
        <v>0</v>
      </c>
      <c r="G176" s="34">
        <v>0.34760000000000002</v>
      </c>
      <c r="H176" s="34">
        <v>0</v>
      </c>
      <c r="I176" s="34">
        <v>0</v>
      </c>
      <c r="J176" s="34">
        <v>0.34760000000000002</v>
      </c>
      <c r="K176" s="34">
        <v>0.34760000000000002</v>
      </c>
      <c r="L176" s="34">
        <v>0.34760000000000002</v>
      </c>
      <c r="M176" s="39"/>
      <c r="N176" s="89">
        <f t="shared" si="64"/>
        <v>0.33972189158078969</v>
      </c>
    </row>
    <row r="177" spans="1:16" x14ac:dyDescent="0.3">
      <c r="A177" s="2" t="s">
        <v>16</v>
      </c>
      <c r="B177" t="s">
        <v>44</v>
      </c>
      <c r="C177" s="34">
        <v>0.29099999999999998</v>
      </c>
      <c r="D177" s="34">
        <v>0.29099999999999998</v>
      </c>
      <c r="E177" s="34">
        <v>0.29099999999999998</v>
      </c>
      <c r="F177" s="34">
        <v>0</v>
      </c>
      <c r="G177" s="34">
        <v>0.29099999999999998</v>
      </c>
      <c r="H177" s="34">
        <v>0</v>
      </c>
      <c r="I177" s="34">
        <v>0</v>
      </c>
      <c r="J177" s="34">
        <v>0.29099999999999998</v>
      </c>
      <c r="K177" s="34">
        <v>0.29099999999999998</v>
      </c>
      <c r="L177" s="34">
        <v>0.29099999999999998</v>
      </c>
      <c r="M177" s="39"/>
      <c r="N177" s="89">
        <f t="shared" si="64"/>
        <v>0.29099999999999998</v>
      </c>
    </row>
    <row r="178" spans="1:16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89">
        <f t="shared" si="64"/>
        <v>0</v>
      </c>
    </row>
    <row r="179" spans="1:16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9"/>
      <c r="N179" s="89">
        <f t="shared" si="64"/>
        <v>0</v>
      </c>
    </row>
    <row r="180" spans="1:16" x14ac:dyDescent="0.3">
      <c r="A180" s="349">
        <v>7</v>
      </c>
      <c r="B180" s="350" t="s">
        <v>45</v>
      </c>
      <c r="C180" s="354">
        <f>SUM(C181:C182)</f>
        <v>0.25569999999999998</v>
      </c>
      <c r="D180" s="354">
        <f>SUM(D181:D182)</f>
        <v>0.30769999999999997</v>
      </c>
      <c r="E180" s="354">
        <f t="shared" ref="E180:L180" si="73">SUM(E181:E182)</f>
        <v>0.41760000000000003</v>
      </c>
      <c r="F180" s="354">
        <f t="shared" si="73"/>
        <v>0</v>
      </c>
      <c r="G180" s="354">
        <f t="shared" si="73"/>
        <v>0.80130000000000001</v>
      </c>
      <c r="H180" s="354"/>
      <c r="I180" s="354"/>
      <c r="J180" s="354">
        <f t="shared" si="73"/>
        <v>1.1634000000000002</v>
      </c>
      <c r="K180" s="354">
        <f t="shared" si="73"/>
        <v>1.3449</v>
      </c>
      <c r="L180" s="354">
        <f t="shared" si="73"/>
        <v>2.3620000000000001</v>
      </c>
      <c r="M180" s="354"/>
      <c r="N180" s="352">
        <f t="shared" si="64"/>
        <v>0.87303942160337022</v>
      </c>
    </row>
    <row r="181" spans="1:16" x14ac:dyDescent="0.3">
      <c r="A181" s="2" t="s">
        <v>17</v>
      </c>
      <c r="B181" t="s">
        <v>46</v>
      </c>
      <c r="C181" s="34">
        <v>0.24149999999999999</v>
      </c>
      <c r="D181" s="34">
        <v>0.28939999999999999</v>
      </c>
      <c r="E181" s="34">
        <v>0.39250000000000002</v>
      </c>
      <c r="F181" s="34">
        <v>0</v>
      </c>
      <c r="G181" s="34">
        <v>0.75019999999999998</v>
      </c>
      <c r="H181" s="34">
        <v>0</v>
      </c>
      <c r="I181" s="34">
        <v>0</v>
      </c>
      <c r="J181" s="34">
        <v>1.0998000000000001</v>
      </c>
      <c r="K181" s="34">
        <v>1.2713000000000001</v>
      </c>
      <c r="L181" s="34">
        <v>2.2326999999999999</v>
      </c>
      <c r="M181" s="39"/>
      <c r="N181" s="89">
        <f t="shared" si="64"/>
        <v>0.82298383640549622</v>
      </c>
    </row>
    <row r="182" spans="1:16" x14ac:dyDescent="0.3">
      <c r="A182" s="2" t="s">
        <v>18</v>
      </c>
      <c r="B182" t="s">
        <v>48</v>
      </c>
      <c r="C182" s="34">
        <v>1.4200000000000001E-2</v>
      </c>
      <c r="D182" s="34">
        <v>1.83E-2</v>
      </c>
      <c r="E182" s="34">
        <v>2.5100000000000001E-2</v>
      </c>
      <c r="F182" s="34">
        <v>0</v>
      </c>
      <c r="G182" s="34">
        <v>5.11E-2</v>
      </c>
      <c r="H182" s="34">
        <v>0</v>
      </c>
      <c r="I182" s="34">
        <v>0</v>
      </c>
      <c r="J182" s="34">
        <v>6.3600000000000004E-2</v>
      </c>
      <c r="K182" s="34">
        <v>7.3599999999999999E-2</v>
      </c>
      <c r="L182" s="34">
        <v>0.1293</v>
      </c>
      <c r="M182" s="39"/>
      <c r="N182" s="89">
        <f t="shared" si="64"/>
        <v>5.0055585197874078E-2</v>
      </c>
    </row>
    <row r="183" spans="1:16" x14ac:dyDescent="0.3">
      <c r="A183" s="349">
        <v>8</v>
      </c>
      <c r="B183" s="350" t="s">
        <v>49</v>
      </c>
      <c r="C183" s="354">
        <f>SUM(C184:C187)</f>
        <v>0.56669999999999998</v>
      </c>
      <c r="D183" s="354">
        <f>SUM(D184:D187)</f>
        <v>0.48599999999999999</v>
      </c>
      <c r="E183" s="354">
        <f t="shared" ref="E183:L183" si="74">SUM(E184:E187)</f>
        <v>0.66830000000000001</v>
      </c>
      <c r="F183" s="354">
        <f t="shared" si="74"/>
        <v>0</v>
      </c>
      <c r="G183" s="354">
        <f t="shared" si="74"/>
        <v>1.2437999999999998</v>
      </c>
      <c r="H183" s="354"/>
      <c r="I183" s="354"/>
      <c r="J183" s="354">
        <f t="shared" si="74"/>
        <v>1.9124000000000001</v>
      </c>
      <c r="K183" s="354">
        <f t="shared" si="74"/>
        <v>2.0627</v>
      </c>
      <c r="L183" s="354">
        <f t="shared" si="74"/>
        <v>4.2199</v>
      </c>
      <c r="M183" s="354"/>
      <c r="N183" s="352">
        <f t="shared" si="64"/>
        <v>1.4532382650653943</v>
      </c>
    </row>
    <row r="184" spans="1:16" x14ac:dyDescent="0.3">
      <c r="A184" s="2" t="s">
        <v>19</v>
      </c>
      <c r="B184" t="s">
        <v>46</v>
      </c>
      <c r="C184" s="34">
        <v>0.28649999999999998</v>
      </c>
      <c r="D184" s="34">
        <v>0.24049999999999999</v>
      </c>
      <c r="E184" s="34">
        <v>0.3296</v>
      </c>
      <c r="F184" s="34">
        <v>0</v>
      </c>
      <c r="G184" s="34">
        <v>0.60389999999999999</v>
      </c>
      <c r="H184" s="34">
        <v>0</v>
      </c>
      <c r="I184" s="34">
        <v>0</v>
      </c>
      <c r="J184" s="34">
        <v>0.96689999999999998</v>
      </c>
      <c r="K184" s="34">
        <v>1.0428999999999999</v>
      </c>
      <c r="L184" s="34">
        <v>2.1335000000000002</v>
      </c>
      <c r="M184" s="39"/>
      <c r="N184" s="89">
        <f t="shared" si="64"/>
        <v>0.72662755207116725</v>
      </c>
    </row>
    <row r="185" spans="1:16" x14ac:dyDescent="0.3">
      <c r="A185" s="2" t="s">
        <v>19</v>
      </c>
      <c r="B185" t="s">
        <v>47</v>
      </c>
      <c r="C185" s="34">
        <v>0.14699999999999999</v>
      </c>
      <c r="D185" s="34">
        <v>0.1234</v>
      </c>
      <c r="E185" s="34">
        <v>0.1691</v>
      </c>
      <c r="F185" s="34">
        <v>0</v>
      </c>
      <c r="G185" s="34">
        <v>0.30990000000000001</v>
      </c>
      <c r="H185" s="34">
        <v>0</v>
      </c>
      <c r="I185" s="34">
        <v>0</v>
      </c>
      <c r="J185" s="34">
        <v>0.49609999999999999</v>
      </c>
      <c r="K185" s="34">
        <v>0.53510000000000002</v>
      </c>
      <c r="L185" s="34">
        <v>1.0947</v>
      </c>
      <c r="M185" s="39"/>
      <c r="N185" s="89">
        <f t="shared" si="64"/>
        <v>0.3728284989321341</v>
      </c>
    </row>
    <row r="186" spans="1:16" x14ac:dyDescent="0.3">
      <c r="A186" s="2" t="s">
        <v>20</v>
      </c>
      <c r="B186" t="s">
        <v>50</v>
      </c>
      <c r="C186" s="34">
        <v>8.7999999999999995E-2</v>
      </c>
      <c r="D186" s="34">
        <v>8.0699999999999994E-2</v>
      </c>
      <c r="E186" s="34">
        <v>0.11210000000000001</v>
      </c>
      <c r="F186" s="34">
        <v>0</v>
      </c>
      <c r="G186" s="34">
        <v>0.21809999999999999</v>
      </c>
      <c r="H186" s="34">
        <v>0</v>
      </c>
      <c r="I186" s="34">
        <v>0</v>
      </c>
      <c r="J186" s="34">
        <v>0.29699999999999999</v>
      </c>
      <c r="K186" s="34">
        <v>0.32029999999999997</v>
      </c>
      <c r="L186" s="34">
        <v>0.65539999999999998</v>
      </c>
      <c r="M186" s="39"/>
      <c r="N186" s="89">
        <f t="shared" si="64"/>
        <v>0.23381572506778339</v>
      </c>
    </row>
    <row r="187" spans="1:16" x14ac:dyDescent="0.3">
      <c r="A187" s="2" t="s">
        <v>20</v>
      </c>
      <c r="B187" t="s">
        <v>47</v>
      </c>
      <c r="C187" s="34">
        <v>4.5199999999999997E-2</v>
      </c>
      <c r="D187" s="34">
        <v>4.1399999999999999E-2</v>
      </c>
      <c r="E187" s="34">
        <v>5.7500000000000002E-2</v>
      </c>
      <c r="F187" s="34">
        <v>0</v>
      </c>
      <c r="G187" s="34">
        <v>0.1119</v>
      </c>
      <c r="H187" s="34">
        <v>0</v>
      </c>
      <c r="I187" s="34">
        <v>0</v>
      </c>
      <c r="J187" s="34">
        <v>0.15240000000000001</v>
      </c>
      <c r="K187" s="34">
        <v>0.16439999999999999</v>
      </c>
      <c r="L187" s="34">
        <v>0.33629999999999999</v>
      </c>
      <c r="M187" s="39"/>
      <c r="N187" s="89">
        <f t="shared" si="64"/>
        <v>0.11996648899430955</v>
      </c>
    </row>
    <row r="188" spans="1:16" x14ac:dyDescent="0.3">
      <c r="A188" s="349">
        <v>9</v>
      </c>
      <c r="B188" s="350" t="s">
        <v>51</v>
      </c>
      <c r="C188" s="354">
        <f t="shared" ref="C188:G188" si="75">SUM(C191,C193)</f>
        <v>0.52741676942212679</v>
      </c>
      <c r="D188" s="354">
        <f t="shared" si="75"/>
        <v>0.61783044254212682</v>
      </c>
      <c r="E188" s="354">
        <f t="shared" si="75"/>
        <v>0.81713808624566175</v>
      </c>
      <c r="F188" s="354">
        <f t="shared" si="75"/>
        <v>0</v>
      </c>
      <c r="G188" s="354">
        <f t="shared" si="75"/>
        <v>1.0095619022456617</v>
      </c>
      <c r="H188" s="354"/>
      <c r="I188" s="354"/>
      <c r="J188" s="354">
        <f>SUM(J191,J193)</f>
        <v>1.1548930942616618</v>
      </c>
      <c r="K188" s="354">
        <f>SUM(K191,K193)</f>
        <v>1.2781086479096617</v>
      </c>
      <c r="L188" s="354">
        <f>SUM(L191,L193)</f>
        <v>1.6687266124856617</v>
      </c>
      <c r="M188" s="354"/>
      <c r="N188" s="352">
        <f t="shared" si="64"/>
        <v>1.0111193741704561</v>
      </c>
      <c r="O188" s="39"/>
    </row>
    <row r="189" spans="1:16" x14ac:dyDescent="0.3">
      <c r="A189" s="345"/>
      <c r="B189" s="286" t="s">
        <v>238</v>
      </c>
      <c r="C189" s="507">
        <v>-0.67500000000000004</v>
      </c>
      <c r="D189" s="507">
        <v>-0.1416</v>
      </c>
      <c r="E189" s="507">
        <v>-2.3E-2</v>
      </c>
      <c r="F189" s="507">
        <v>0</v>
      </c>
      <c r="G189" s="507">
        <v>0</v>
      </c>
      <c r="H189" s="507">
        <v>0</v>
      </c>
      <c r="I189" s="507">
        <v>0</v>
      </c>
      <c r="J189" s="507">
        <v>-0.8286</v>
      </c>
      <c r="K189" s="507">
        <v>-0.3352</v>
      </c>
      <c r="L189" s="507">
        <v>0</v>
      </c>
      <c r="M189" s="268"/>
      <c r="N189" s="357">
        <f t="shared" si="64"/>
        <v>-0.15504921342226416</v>
      </c>
      <c r="O189" s="247"/>
      <c r="P189" s="247"/>
    </row>
    <row r="190" spans="1:16" x14ac:dyDescent="0.3">
      <c r="A190" s="358"/>
      <c r="B190" s="359" t="s">
        <v>52</v>
      </c>
      <c r="C190" s="360">
        <f t="shared" ref="C190:L190" si="76">SUM(C183,C180,C175,C166,C159)+C189</f>
        <v>6.1999432151000002</v>
      </c>
      <c r="D190" s="360">
        <f t="shared" si="76"/>
        <v>7.2627832150999998</v>
      </c>
      <c r="E190" s="360">
        <f t="shared" si="76"/>
        <v>9.6057046862000011</v>
      </c>
      <c r="F190" s="360">
        <f t="shared" si="76"/>
        <v>0</v>
      </c>
      <c r="G190" s="360">
        <f t="shared" si="76"/>
        <v>11.8677046862</v>
      </c>
      <c r="H190" s="360">
        <f t="shared" si="76"/>
        <v>0</v>
      </c>
      <c r="I190" s="360">
        <f t="shared" si="76"/>
        <v>0</v>
      </c>
      <c r="J190" s="360">
        <f t="shared" si="76"/>
        <v>13.576116686200001</v>
      </c>
      <c r="K190" s="360">
        <f t="shared" si="76"/>
        <v>15.0245526862</v>
      </c>
      <c r="L190" s="360">
        <f t="shared" si="76"/>
        <v>19.6163846862</v>
      </c>
      <c r="M190" s="361"/>
      <c r="N190" s="362">
        <f t="shared" si="64"/>
        <v>11.886013238473414</v>
      </c>
      <c r="O190" s="396"/>
      <c r="P190" s="247"/>
    </row>
    <row r="191" spans="1:16" x14ac:dyDescent="0.3">
      <c r="A191" s="349" t="s">
        <v>21</v>
      </c>
      <c r="B191" s="350" t="s">
        <v>53</v>
      </c>
      <c r="C191" s="354">
        <f t="shared" ref="C191:G191" si="77">SUM(C192:C192)</f>
        <v>0.1291634170001783</v>
      </c>
      <c r="D191" s="354">
        <f t="shared" si="77"/>
        <v>0.15130556272017831</v>
      </c>
      <c r="E191" s="354">
        <f t="shared" si="77"/>
        <v>0.20011564572760462</v>
      </c>
      <c r="F191" s="354">
        <f t="shared" si="77"/>
        <v>0</v>
      </c>
      <c r="G191" s="354">
        <f t="shared" si="77"/>
        <v>0.2472398917276046</v>
      </c>
      <c r="H191" s="354"/>
      <c r="I191" s="354"/>
      <c r="J191" s="354">
        <f>SUM(J192:J192)</f>
        <v>0.28283123892360462</v>
      </c>
      <c r="K191" s="354">
        <f>SUM(K192:K192)</f>
        <v>0.31300650611160463</v>
      </c>
      <c r="L191" s="354">
        <f>SUM(L192:L192)</f>
        <v>0.40866814216760461</v>
      </c>
      <c r="M191" s="354"/>
      <c r="N191" s="352">
        <f t="shared" si="64"/>
        <v>0.24762131379711658</v>
      </c>
      <c r="O191" s="463"/>
    </row>
    <row r="192" spans="1:16" x14ac:dyDescent="0.3">
      <c r="A192" s="2" t="s">
        <v>121</v>
      </c>
      <c r="B192" t="s">
        <v>128</v>
      </c>
      <c r="C192" s="246">
        <f t="shared" ref="C192:G192" si="78">0.020833*C190</f>
        <v>0.1291634170001783</v>
      </c>
      <c r="D192" s="246">
        <f t="shared" si="78"/>
        <v>0.15130556272017831</v>
      </c>
      <c r="E192" s="246">
        <f t="shared" si="78"/>
        <v>0.20011564572760462</v>
      </c>
      <c r="F192" s="246">
        <f t="shared" si="78"/>
        <v>0</v>
      </c>
      <c r="G192" s="246">
        <f t="shared" si="78"/>
        <v>0.2472398917276046</v>
      </c>
      <c r="H192" s="34"/>
      <c r="I192" s="39"/>
      <c r="J192" s="246">
        <f>0.020833*J190</f>
        <v>0.28283123892360462</v>
      </c>
      <c r="K192" s="246">
        <f t="shared" ref="K192:L192" si="79">0.020833*K190</f>
        <v>0.31300650611160463</v>
      </c>
      <c r="L192" s="246">
        <f t="shared" si="79"/>
        <v>0.40866814216760461</v>
      </c>
      <c r="M192" s="39"/>
      <c r="N192" s="246">
        <f t="shared" si="64"/>
        <v>0.24762131379711658</v>
      </c>
      <c r="O192" s="246"/>
    </row>
    <row r="193" spans="1:16" x14ac:dyDescent="0.3">
      <c r="A193" s="349" t="s">
        <v>24</v>
      </c>
      <c r="B193" s="350" t="s">
        <v>56</v>
      </c>
      <c r="C193" s="354">
        <f>SUM(C194,C195)</f>
        <v>0.39825335242194854</v>
      </c>
      <c r="D193" s="354">
        <f>SUM(D194,D195)</f>
        <v>0.46652487982194851</v>
      </c>
      <c r="E193" s="354">
        <f t="shared" ref="E193:L193" si="80">SUM(E194,E195)</f>
        <v>0.6170224405180571</v>
      </c>
      <c r="F193" s="354">
        <f t="shared" si="80"/>
        <v>0</v>
      </c>
      <c r="G193" s="354">
        <f t="shared" si="80"/>
        <v>0.76232201051805704</v>
      </c>
      <c r="H193" s="354"/>
      <c r="I193" s="354"/>
      <c r="J193" s="354">
        <f t="shared" si="80"/>
        <v>0.87206185533805713</v>
      </c>
      <c r="K193" s="354">
        <f t="shared" si="80"/>
        <v>0.96510214179805709</v>
      </c>
      <c r="L193" s="354">
        <f t="shared" si="80"/>
        <v>1.2600584703180571</v>
      </c>
      <c r="M193" s="354"/>
      <c r="N193" s="352">
        <f t="shared" si="64"/>
        <v>0.76349806037333956</v>
      </c>
      <c r="O193" s="246"/>
    </row>
    <row r="194" spans="1:16" x14ac:dyDescent="0.3">
      <c r="A194" s="2" t="s">
        <v>25</v>
      </c>
      <c r="B194" t="s">
        <v>129</v>
      </c>
      <c r="C194" s="39">
        <f>C192</f>
        <v>0.1291634170001783</v>
      </c>
      <c r="D194" s="39">
        <f t="shared" ref="D194:L194" si="81">D192</f>
        <v>0.15130556272017831</v>
      </c>
      <c r="E194" s="39">
        <f t="shared" si="81"/>
        <v>0.20011564572760462</v>
      </c>
      <c r="F194" s="39">
        <f t="shared" si="81"/>
        <v>0</v>
      </c>
      <c r="G194" s="39">
        <f>G192</f>
        <v>0.2472398917276046</v>
      </c>
      <c r="H194" s="39"/>
      <c r="I194" s="39"/>
      <c r="J194" s="39">
        <f t="shared" si="81"/>
        <v>0.28283123892360462</v>
      </c>
      <c r="K194" s="39">
        <f t="shared" si="81"/>
        <v>0.31300650611160463</v>
      </c>
      <c r="L194" s="39">
        <f t="shared" si="81"/>
        <v>0.40866814216760461</v>
      </c>
      <c r="M194" s="39"/>
      <c r="N194" s="246">
        <f t="shared" si="64"/>
        <v>0.24762131379711658</v>
      </c>
      <c r="O194" s="246"/>
    </row>
    <row r="195" spans="1:16" x14ac:dyDescent="0.3">
      <c r="A195" s="2" t="s">
        <v>26</v>
      </c>
      <c r="B195" t="s">
        <v>130</v>
      </c>
      <c r="C195" s="246">
        <f>0.043402*C190</f>
        <v>0.26908993542177023</v>
      </c>
      <c r="D195" s="246">
        <f t="shared" ref="D195:G195" si="82">0.043402*D190</f>
        <v>0.3152193171017702</v>
      </c>
      <c r="E195" s="246">
        <f t="shared" si="82"/>
        <v>0.41690679479045245</v>
      </c>
      <c r="F195" s="246">
        <f t="shared" si="82"/>
        <v>0</v>
      </c>
      <c r="G195" s="246">
        <f t="shared" si="82"/>
        <v>0.5150821187904524</v>
      </c>
      <c r="H195" s="34"/>
      <c r="I195" s="34"/>
      <c r="J195" s="246">
        <f t="shared" ref="J195:L195" si="83">0.043402*J190</f>
        <v>0.58923061641445251</v>
      </c>
      <c r="K195" s="246">
        <f t="shared" si="83"/>
        <v>0.65209563568645246</v>
      </c>
      <c r="L195" s="246">
        <f t="shared" si="83"/>
        <v>0.85139032815045246</v>
      </c>
      <c r="M195" s="39"/>
      <c r="N195" s="246">
        <f t="shared" si="64"/>
        <v>0.51587674657622307</v>
      </c>
      <c r="O195" s="246"/>
    </row>
    <row r="196" spans="1:16" ht="28.8" x14ac:dyDescent="0.3">
      <c r="A196" s="370">
        <v>10</v>
      </c>
      <c r="B196" s="371" t="s">
        <v>134</v>
      </c>
      <c r="C196" s="510">
        <v>2.58E-2</v>
      </c>
      <c r="D196" s="510">
        <v>2.58E-2</v>
      </c>
      <c r="E196" s="510">
        <v>2.58E-2</v>
      </c>
      <c r="F196" s="510">
        <v>0</v>
      </c>
      <c r="G196" s="510">
        <v>2.58E-2</v>
      </c>
      <c r="H196" s="510">
        <v>0</v>
      </c>
      <c r="I196" s="510">
        <v>0</v>
      </c>
      <c r="J196" s="510">
        <v>2.58E-2</v>
      </c>
      <c r="K196" s="510">
        <v>2.58E-2</v>
      </c>
      <c r="L196" s="510">
        <v>2.58E-2</v>
      </c>
      <c r="M196" s="373"/>
      <c r="N196" s="374">
        <f t="shared" si="64"/>
        <v>2.58E-2</v>
      </c>
    </row>
    <row r="197" spans="1:16" ht="18" x14ac:dyDescent="0.3">
      <c r="A197" s="579" t="s">
        <v>60</v>
      </c>
      <c r="B197" s="579"/>
      <c r="C197" s="340">
        <f>SUM(C188,C190,C196)</f>
        <v>6.7531599845221271</v>
      </c>
      <c r="D197" s="340">
        <f t="shared" ref="D197:L197" si="84">SUM(D188,D190,D196)</f>
        <v>7.9064136576421271</v>
      </c>
      <c r="E197" s="340">
        <f t="shared" si="84"/>
        <v>10.448642772445663</v>
      </c>
      <c r="F197" s="340">
        <f t="shared" si="84"/>
        <v>0</v>
      </c>
      <c r="G197" s="340">
        <f t="shared" si="84"/>
        <v>12.903066588445661</v>
      </c>
      <c r="H197" s="340">
        <f t="shared" si="84"/>
        <v>0</v>
      </c>
      <c r="I197" s="340">
        <f t="shared" si="84"/>
        <v>0</v>
      </c>
      <c r="J197" s="340">
        <f t="shared" si="84"/>
        <v>14.756809780461662</v>
      </c>
      <c r="K197" s="340">
        <f t="shared" si="84"/>
        <v>16.328461334109662</v>
      </c>
      <c r="L197" s="340">
        <f t="shared" si="84"/>
        <v>21.310911298685664</v>
      </c>
      <c r="M197" s="356"/>
      <c r="N197" s="467">
        <f t="shared" si="64"/>
        <v>12.922932612643868</v>
      </c>
      <c r="O197" t="s">
        <v>475</v>
      </c>
      <c r="P197"/>
    </row>
    <row r="198" spans="1:16" ht="15.6" x14ac:dyDescent="0.3">
      <c r="L198" s="336" t="s">
        <v>150</v>
      </c>
      <c r="N198" s="337">
        <f>N197/SUM($N$101,$N$149,$N$197)</f>
        <v>0.3435164691183501</v>
      </c>
      <c r="O198" s="245"/>
    </row>
    <row r="203" spans="1:16" x14ac:dyDescent="0.3">
      <c r="K203" s="39"/>
    </row>
    <row r="204" spans="1:16" x14ac:dyDescent="0.3">
      <c r="K204" s="39"/>
    </row>
  </sheetData>
  <mergeCells count="53">
    <mergeCell ref="A125:A126"/>
    <mergeCell ref="A149:B149"/>
    <mergeCell ref="A153:N153"/>
    <mergeCell ref="A173:A174"/>
    <mergeCell ref="A197:B197"/>
    <mergeCell ref="A105:N105"/>
    <mergeCell ref="M40:N40"/>
    <mergeCell ref="M41:N41"/>
    <mergeCell ref="M42:N42"/>
    <mergeCell ref="M43:N43"/>
    <mergeCell ref="M44:N44"/>
    <mergeCell ref="M45:N45"/>
    <mergeCell ref="M46:N46"/>
    <mergeCell ref="M47:N47"/>
    <mergeCell ref="A57:N57"/>
    <mergeCell ref="A77:A78"/>
    <mergeCell ref="A101:B101"/>
    <mergeCell ref="M39:N39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27:N27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15:N15"/>
    <mergeCell ref="A1:B1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</mergeCells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ADA5-EB7E-4043-974C-8A0E67AFB369}">
  <dimension ref="A1:P204"/>
  <sheetViews>
    <sheetView topLeftCell="A70" zoomScale="80" zoomScaleNormal="80" workbookViewId="0">
      <selection activeCell="A84" sqref="A84:XFD84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6" width="14.109375" bestFit="1" customWidth="1"/>
    <col min="7" max="7" width="14.109375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7" style="34" bestFit="1" customWidth="1"/>
    <col min="15" max="15" width="11.33203125" style="34" customWidth="1"/>
    <col min="16" max="16" width="17.44140625" bestFit="1" customWidth="1"/>
  </cols>
  <sheetData>
    <row r="1" spans="1:16" ht="18" x14ac:dyDescent="0.3">
      <c r="A1" s="535" t="s">
        <v>476</v>
      </c>
      <c r="B1" s="535"/>
      <c r="C1" s="1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9" t="s">
        <v>145</v>
      </c>
    </row>
    <row r="5" spans="1:16" ht="15.6" x14ac:dyDescent="0.3">
      <c r="A5" s="280"/>
      <c r="B5" s="416" t="s">
        <v>135</v>
      </c>
      <c r="C5" s="417">
        <f t="shared" ref="C5:K7" si="0">SUM(C59,C107,C155)</f>
        <v>1</v>
      </c>
      <c r="D5" s="417">
        <f t="shared" si="0"/>
        <v>103</v>
      </c>
      <c r="E5" s="417">
        <f t="shared" si="0"/>
        <v>370</v>
      </c>
      <c r="F5" s="417">
        <f t="shared" si="0"/>
        <v>209</v>
      </c>
      <c r="G5" s="456">
        <f t="shared" si="0"/>
        <v>12</v>
      </c>
      <c r="H5" s="417">
        <f t="shared" si="0"/>
        <v>22</v>
      </c>
      <c r="I5" s="417">
        <f t="shared" si="0"/>
        <v>195</v>
      </c>
      <c r="J5" s="417">
        <f t="shared" si="0"/>
        <v>31</v>
      </c>
      <c r="K5" s="417">
        <f t="shared" si="0"/>
        <v>135</v>
      </c>
      <c r="L5" s="604">
        <f>SUM(C5:K5)</f>
        <v>1078</v>
      </c>
      <c r="M5" s="604"/>
      <c r="N5" s="418"/>
      <c r="O5" s="418"/>
      <c r="P5" s="419">
        <f>L7/L5</f>
        <v>5522.1215306122449</v>
      </c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7">
        <f t="shared" si="0"/>
        <v>0</v>
      </c>
      <c r="H6" s="451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605">
        <f>SUM(C6:K6)</f>
        <v>0</v>
      </c>
      <c r="M6" s="605"/>
      <c r="N6" s="452"/>
      <c r="O6" s="452"/>
      <c r="P6" s="439"/>
    </row>
    <row r="7" spans="1:16" x14ac:dyDescent="0.3">
      <c r="A7" s="400">
        <v>1</v>
      </c>
      <c r="B7" s="398" t="s">
        <v>2</v>
      </c>
      <c r="C7" s="401">
        <f t="shared" si="0"/>
        <v>5700.53</v>
      </c>
      <c r="D7" s="401">
        <f t="shared" si="0"/>
        <v>979616.83000000007</v>
      </c>
      <c r="E7" s="401">
        <f t="shared" si="0"/>
        <v>2104575.2200000002</v>
      </c>
      <c r="F7" s="401">
        <f t="shared" si="0"/>
        <v>1009044.45</v>
      </c>
      <c r="G7" s="401">
        <f t="shared" si="0"/>
        <v>26527.27</v>
      </c>
      <c r="H7" s="401">
        <f t="shared" si="0"/>
        <v>107239.16</v>
      </c>
      <c r="I7" s="401">
        <f t="shared" si="0"/>
        <v>947747.16999999993</v>
      </c>
      <c r="J7" s="401">
        <f t="shared" si="0"/>
        <v>164076.31</v>
      </c>
      <c r="K7" s="401">
        <f t="shared" si="0"/>
        <v>608320.07000000007</v>
      </c>
      <c r="L7" s="610">
        <f>SUM(C7:K7)</f>
        <v>5952847.0099999998</v>
      </c>
      <c r="M7" s="610"/>
      <c r="N7" s="402"/>
      <c r="O7" s="402"/>
      <c r="P7" s="403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65</v>
      </c>
      <c r="G8" s="415" t="s">
        <v>193</v>
      </c>
      <c r="H8" s="415" t="s">
        <v>111</v>
      </c>
      <c r="I8" s="415" t="s">
        <v>66</v>
      </c>
      <c r="J8" s="415" t="s">
        <v>67</v>
      </c>
      <c r="K8" s="415" t="s">
        <v>68</v>
      </c>
      <c r="L8" s="607" t="s">
        <v>69</v>
      </c>
      <c r="M8" s="607"/>
      <c r="N8" s="415" t="s">
        <v>70</v>
      </c>
      <c r="O8" s="415" t="s">
        <v>140</v>
      </c>
      <c r="P8" s="415" t="s">
        <v>144</v>
      </c>
    </row>
    <row r="9" spans="1:16" x14ac:dyDescent="0.3">
      <c r="A9" s="404">
        <v>4</v>
      </c>
      <c r="B9" s="398" t="s">
        <v>29</v>
      </c>
      <c r="C9" s="405">
        <f t="shared" ref="C9:K24" si="1">(C63*C$61+C111*C$109+C159*C$157)/(SUM(C$157,C$109,C$61))</f>
        <v>1.5170760000000001</v>
      </c>
      <c r="D9" s="405">
        <f t="shared" si="1"/>
        <v>2.0731206638981079</v>
      </c>
      <c r="E9" s="405">
        <f t="shared" si="1"/>
        <v>2.5586269270364213</v>
      </c>
      <c r="F9" s="405">
        <f t="shared" si="1"/>
        <v>3.7754426281501474</v>
      </c>
      <c r="G9" s="405">
        <f t="shared" si="1"/>
        <v>5.7458799999999997</v>
      </c>
      <c r="H9" s="405">
        <f t="shared" si="1"/>
        <v>4.3466147710845542</v>
      </c>
      <c r="I9" s="405">
        <f t="shared" si="1"/>
        <v>5.3361647705198001</v>
      </c>
      <c r="J9" s="405">
        <f t="shared" si="1"/>
        <v>5.8666979465688867</v>
      </c>
      <c r="K9" s="405">
        <f t="shared" si="1"/>
        <v>7.0308649198698312</v>
      </c>
      <c r="L9" s="603">
        <f t="shared" ref="L9:L25" si="2">(M63*$M$61+M111*$M$109+M159*$M$157)/$L$7</f>
        <v>3.7208098123874112</v>
      </c>
      <c r="M9" s="603"/>
      <c r="N9" s="406">
        <f t="shared" ref="N9:N47" si="3">L9/$L$47</f>
        <v>0.27654747304878974</v>
      </c>
      <c r="O9" s="405">
        <f>N9*$M$52</f>
        <v>2.0249888957674469</v>
      </c>
      <c r="P9" s="407">
        <f>L9*$L$7</f>
        <v>22149411.566449061</v>
      </c>
    </row>
    <row r="10" spans="1:16" x14ac:dyDescent="0.3">
      <c r="A10" s="420" t="s">
        <v>3</v>
      </c>
      <c r="B10" s="421" t="s">
        <v>30</v>
      </c>
      <c r="C10" s="422">
        <f t="shared" si="1"/>
        <v>1.0819000000000001</v>
      </c>
      <c r="D10" s="422">
        <f t="shared" si="1"/>
        <v>1.4653714744866113</v>
      </c>
      <c r="E10" s="422">
        <f t="shared" si="1"/>
        <v>1.6885756309247051</v>
      </c>
      <c r="F10" s="422">
        <f t="shared" si="1"/>
        <v>2.5371281857384975</v>
      </c>
      <c r="G10" s="422">
        <f>IF(G$7 &gt; 0,(G64*G$61+G112*G$109+G160*G$157)/(SUM(G$157,G$109,G$61)),0)</f>
        <v>2.5370000000000004</v>
      </c>
      <c r="H10" s="422">
        <f t="shared" si="1"/>
        <v>1.8130271138360277</v>
      </c>
      <c r="I10" s="422">
        <f t="shared" si="1"/>
        <v>3.5329882825142067</v>
      </c>
      <c r="J10" s="422">
        <f t="shared" si="1"/>
        <v>3.877350043190269</v>
      </c>
      <c r="K10" s="422">
        <f t="shared" si="1"/>
        <v>4.155159238900338</v>
      </c>
      <c r="L10" s="600">
        <f t="shared" si="2"/>
        <v>2.4071565025117283</v>
      </c>
      <c r="M10" s="600"/>
      <c r="N10" s="423">
        <f t="shared" si="3"/>
        <v>0.1789107967266533</v>
      </c>
      <c r="O10" s="422">
        <f t="shared" ref="O10:O47" si="4">N10*$M$52</f>
        <v>1.3100549164680404</v>
      </c>
      <c r="P10" s="424">
        <f t="shared" ref="P10:P47" si="5">L10*$L$7</f>
        <v>14329434.388578998</v>
      </c>
    </row>
    <row r="11" spans="1:16" x14ac:dyDescent="0.3">
      <c r="A11" s="438" t="s">
        <v>4</v>
      </c>
      <c r="B11" s="439" t="s">
        <v>31</v>
      </c>
      <c r="C11" s="440">
        <f t="shared" si="1"/>
        <v>4.3276000000000002E-2</v>
      </c>
      <c r="D11" s="440">
        <f t="shared" si="1"/>
        <v>5.8614858979464453E-2</v>
      </c>
      <c r="E11" s="440">
        <f t="shared" si="1"/>
        <v>6.7543025236988213E-2</v>
      </c>
      <c r="F11" s="440">
        <f t="shared" si="1"/>
        <v>0.1014851274295399</v>
      </c>
      <c r="G11" s="440">
        <f t="shared" ref="G11:G15" si="6">IF(G$7 &gt; 0,(G65*G$61+G113*G$109+G161*G$157)/(SUM(G$157,G$109,G$61)),0)</f>
        <v>0.10148</v>
      </c>
      <c r="H11" s="440">
        <f t="shared" si="1"/>
        <v>0.10878162683016164</v>
      </c>
      <c r="I11" s="440">
        <f t="shared" si="1"/>
        <v>0.14131953130056829</v>
      </c>
      <c r="J11" s="440">
        <f>(J65*J$61+J113*J$109+J161*J$157)/(SUM(J$157,J$109,J$61))</f>
        <v>0.15509400172761079</v>
      </c>
      <c r="K11" s="440">
        <f t="shared" si="1"/>
        <v>0.16620636955601351</v>
      </c>
      <c r="L11" s="599">
        <f t="shared" si="2"/>
        <v>9.6939485370389183E-2</v>
      </c>
      <c r="M11" s="599"/>
      <c r="N11" s="441">
        <f t="shared" si="3"/>
        <v>7.2049825359469235E-3</v>
      </c>
      <c r="O11" s="440">
        <f t="shared" si="4"/>
        <v>5.2757703654435009E-2</v>
      </c>
      <c r="P11" s="442">
        <f t="shared" si="5"/>
        <v>577065.92563805997</v>
      </c>
    </row>
    <row r="12" spans="1:16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6.5330086294046213E-2</v>
      </c>
      <c r="E12" s="440">
        <f t="shared" si="1"/>
        <v>4.9923602729675776E-2</v>
      </c>
      <c r="F12" s="440">
        <f t="shared" si="1"/>
        <v>2.2608091410641025E-2</v>
      </c>
      <c r="G12" s="440">
        <f t="shared" si="6"/>
        <v>0</v>
      </c>
      <c r="H12" s="440">
        <f t="shared" si="1"/>
        <v>9.0627113836027798E-2</v>
      </c>
      <c r="I12" s="440">
        <f t="shared" si="1"/>
        <v>7.3690647238756721E-2</v>
      </c>
      <c r="J12" s="440">
        <f t="shared" si="1"/>
        <v>0.18250984738138004</v>
      </c>
      <c r="K12" s="440">
        <f t="shared" si="1"/>
        <v>0.10342991077213678</v>
      </c>
      <c r="L12" s="599">
        <f t="shared" si="2"/>
        <v>6.1197929088891538E-2</v>
      </c>
      <c r="M12" s="599"/>
      <c r="N12" s="441">
        <f t="shared" si="3"/>
        <v>4.5485078514380765E-3</v>
      </c>
      <c r="O12" s="440">
        <f t="shared" si="4"/>
        <v>3.3305955718670281E-2</v>
      </c>
      <c r="P12" s="442">
        <f t="shared" si="5"/>
        <v>364301.90919500001</v>
      </c>
    </row>
    <row r="13" spans="1:16" x14ac:dyDescent="0.3">
      <c r="A13" s="420" t="s">
        <v>5</v>
      </c>
      <c r="B13" s="421" t="s">
        <v>32</v>
      </c>
      <c r="C13" s="422">
        <f t="shared" si="1"/>
        <v>0.14929999999999999</v>
      </c>
      <c r="D13" s="422">
        <f t="shared" si="1"/>
        <v>0.21959999999999999</v>
      </c>
      <c r="E13" s="422">
        <f t="shared" si="1"/>
        <v>0.28560000000000002</v>
      </c>
      <c r="F13" s="422">
        <f t="shared" si="1"/>
        <v>0.33296409286924872</v>
      </c>
      <c r="G13" s="422">
        <f t="shared" si="6"/>
        <v>0.33289999999999997</v>
      </c>
      <c r="H13" s="422">
        <f t="shared" si="1"/>
        <v>0.33292711383602774</v>
      </c>
      <c r="I13" s="422">
        <f t="shared" si="1"/>
        <v>0.39550000000000002</v>
      </c>
      <c r="J13" s="422">
        <f t="shared" si="1"/>
        <v>0.39550000000000002</v>
      </c>
      <c r="K13" s="422">
        <f t="shared" si="1"/>
        <v>0.46679999999999999</v>
      </c>
      <c r="L13" s="600">
        <f t="shared" si="2"/>
        <v>0.32274320871820966</v>
      </c>
      <c r="M13" s="600"/>
      <c r="N13" s="423">
        <f t="shared" si="3"/>
        <v>2.3987740119780648E-2</v>
      </c>
      <c r="O13" s="422">
        <f t="shared" si="4"/>
        <v>0.17564762693941269</v>
      </c>
      <c r="P13" s="424">
        <f t="shared" si="5"/>
        <v>1921240.9450160002</v>
      </c>
    </row>
    <row r="14" spans="1:16" x14ac:dyDescent="0.3">
      <c r="A14" s="438" t="s">
        <v>6</v>
      </c>
      <c r="B14" s="439" t="s">
        <v>181</v>
      </c>
      <c r="C14" s="440">
        <f t="shared" si="1"/>
        <v>0.24260000000000001</v>
      </c>
      <c r="D14" s="440">
        <f t="shared" si="1"/>
        <v>0.26420424413798604</v>
      </c>
      <c r="E14" s="440">
        <f t="shared" si="1"/>
        <v>0.46698466814505207</v>
      </c>
      <c r="F14" s="440">
        <f t="shared" si="1"/>
        <v>0.78125713070222036</v>
      </c>
      <c r="G14" s="440">
        <f t="shared" si="6"/>
        <v>2.7745000000000002</v>
      </c>
      <c r="H14" s="440">
        <f t="shared" si="1"/>
        <v>1.5445518027463101</v>
      </c>
      <c r="I14" s="440">
        <f t="shared" si="1"/>
        <v>1.1926663094662682</v>
      </c>
      <c r="J14" s="440">
        <f t="shared" si="1"/>
        <v>1.2562440542696263</v>
      </c>
      <c r="K14" s="440">
        <f t="shared" si="1"/>
        <v>2.1392694006413437</v>
      </c>
      <c r="L14" s="599">
        <f t="shared" si="2"/>
        <v>0.82454534198569973</v>
      </c>
      <c r="M14" s="599"/>
      <c r="N14" s="441">
        <f t="shared" si="3"/>
        <v>6.128395221415131E-2</v>
      </c>
      <c r="O14" s="440">
        <f t="shared" si="4"/>
        <v>0.44874509737612067</v>
      </c>
      <c r="P14" s="442">
        <f t="shared" si="5"/>
        <v>4908392.2736489996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>
        <f t="shared" si="6"/>
        <v>0</v>
      </c>
      <c r="H15" s="422">
        <f>(H69*H$61+H117*H$109+H165*H$157)/(SUM(H$157,H$109,H$61))</f>
        <v>0.45669999999999999</v>
      </c>
      <c r="I15" s="422"/>
      <c r="J15" s="422"/>
      <c r="K15" s="422"/>
      <c r="L15" s="600">
        <f t="shared" si="2"/>
        <v>8.2273447124924515E-3</v>
      </c>
      <c r="M15" s="600"/>
      <c r="N15" s="423">
        <f t="shared" si="3"/>
        <v>6.1149360081944688E-4</v>
      </c>
      <c r="O15" s="422">
        <f t="shared" si="4"/>
        <v>4.4775956107679605E-3</v>
      </c>
      <c r="P15" s="424">
        <f t="shared" si="5"/>
        <v>48976.124371999998</v>
      </c>
    </row>
    <row r="16" spans="1:16" ht="28.8" x14ac:dyDescent="0.3">
      <c r="A16" s="404">
        <v>5</v>
      </c>
      <c r="B16" s="408" t="s">
        <v>71</v>
      </c>
      <c r="C16" s="405">
        <f t="shared" si="1"/>
        <v>4.4332769651000001</v>
      </c>
      <c r="D16" s="405">
        <f t="shared" si="1"/>
        <v>4.3530002306723157</v>
      </c>
      <c r="E16" s="405">
        <f t="shared" si="1"/>
        <v>5.8489318301279551</v>
      </c>
      <c r="F16" s="405">
        <f t="shared" si="1"/>
        <v>5.8211647584979191</v>
      </c>
      <c r="G16" s="405">
        <f t="shared" si="1"/>
        <v>5.7246380802999992</v>
      </c>
      <c r="H16" s="405">
        <f t="shared" si="1"/>
        <v>6.2646657506924042</v>
      </c>
      <c r="I16" s="405">
        <f t="shared" si="1"/>
        <v>5.8223912932080886</v>
      </c>
      <c r="J16" s="405">
        <f t="shared" si="1"/>
        <v>5.8721593495523035</v>
      </c>
      <c r="K16" s="405">
        <f t="shared" si="1"/>
        <v>5.849341192430165</v>
      </c>
      <c r="L16" s="603">
        <f t="shared" si="2"/>
        <v>5.6000869012013093</v>
      </c>
      <c r="M16" s="603"/>
      <c r="N16" s="406">
        <f t="shared" si="3"/>
        <v>0.41622387584146686</v>
      </c>
      <c r="O16" s="405">
        <f t="shared" si="4"/>
        <v>3.0477542153623651</v>
      </c>
      <c r="P16" s="409">
        <f t="shared" si="5"/>
        <v>33336460.565556377</v>
      </c>
    </row>
    <row r="17" spans="1:16" x14ac:dyDescent="0.3">
      <c r="A17" s="420" t="s">
        <v>115</v>
      </c>
      <c r="B17" s="421" t="s">
        <v>114</v>
      </c>
      <c r="C17" s="422">
        <f t="shared" si="1"/>
        <v>2.4148999999999998</v>
      </c>
      <c r="D17" s="422">
        <f t="shared" si="1"/>
        <v>2.3739959300934022</v>
      </c>
      <c r="E17" s="422">
        <f t="shared" si="1"/>
        <v>3.1197994317304558</v>
      </c>
      <c r="F17" s="422">
        <f t="shared" si="1"/>
        <v>3.106044903966322</v>
      </c>
      <c r="G17" s="422">
        <f t="shared" ref="G17:G24" si="7">IF(G$7 &gt; 0,(G71*G$61+G119*G$109+G167*G$157)/(SUM(G$157,G$109,G$61)),0)</f>
        <v>3.0596999999999999</v>
      </c>
      <c r="H17" s="422">
        <f t="shared" si="1"/>
        <v>3.3524347181570611</v>
      </c>
      <c r="I17" s="422">
        <f t="shared" si="1"/>
        <v>3.1061192171104031</v>
      </c>
      <c r="J17" s="422">
        <f t="shared" si="1"/>
        <v>3.130403224938445</v>
      </c>
      <c r="K17" s="422">
        <f t="shared" si="1"/>
        <v>3.1200008004848505</v>
      </c>
      <c r="L17" s="600">
        <f t="shared" si="2"/>
        <v>2.9961193490700846</v>
      </c>
      <c r="M17" s="600"/>
      <c r="N17" s="423">
        <f t="shared" si="3"/>
        <v>0.22268518863270667</v>
      </c>
      <c r="O17" s="422">
        <f t="shared" si="4"/>
        <v>1.6305881563906186</v>
      </c>
      <c r="P17" s="424">
        <f t="shared" si="5"/>
        <v>17835440.108714998</v>
      </c>
    </row>
    <row r="18" spans="1:16" x14ac:dyDescent="0.3">
      <c r="A18" s="438" t="s">
        <v>116</v>
      </c>
      <c r="B18" s="439" t="s">
        <v>117</v>
      </c>
      <c r="C18" s="440">
        <f t="shared" si="1"/>
        <v>1.0533769651</v>
      </c>
      <c r="D18" s="440">
        <f t="shared" si="1"/>
        <v>1.0355346507108119</v>
      </c>
      <c r="E18" s="440">
        <f t="shared" si="1"/>
        <v>1.3608533923213932</v>
      </c>
      <c r="F18" s="440">
        <f t="shared" si="1"/>
        <v>1.3548536810652057</v>
      </c>
      <c r="G18" s="440">
        <f t="shared" si="7"/>
        <v>1.3346380803</v>
      </c>
      <c r="H18" s="440">
        <f t="shared" si="1"/>
        <v>1.4623286716253918</v>
      </c>
      <c r="I18" s="440">
        <f t="shared" si="1"/>
        <v>1.3548860963843405</v>
      </c>
      <c r="J18" s="440">
        <f t="shared" si="1"/>
        <v>1.3654787563149247</v>
      </c>
      <c r="K18" s="440">
        <f t="shared" si="1"/>
        <v>1.3609412291706913</v>
      </c>
      <c r="L18" s="599">
        <f t="shared" si="2"/>
        <v>1.3069042639450219</v>
      </c>
      <c r="M18" s="599"/>
      <c r="N18" s="441">
        <f t="shared" si="3"/>
        <v>9.7135056596398026E-2</v>
      </c>
      <c r="O18" s="440">
        <f t="shared" si="4"/>
        <v>0.71126092322943146</v>
      </c>
      <c r="P18" s="442">
        <f t="shared" si="5"/>
        <v>7779801.1399813741</v>
      </c>
    </row>
    <row r="19" spans="1:16" x14ac:dyDescent="0.3">
      <c r="A19" s="420" t="s">
        <v>8</v>
      </c>
      <c r="B19" s="421" t="s">
        <v>35</v>
      </c>
      <c r="C19" s="422">
        <f t="shared" si="1"/>
        <v>0.64770000000000005</v>
      </c>
      <c r="D19" s="422">
        <f t="shared" si="1"/>
        <v>0.63188249680745079</v>
      </c>
      <c r="E19" s="422">
        <f t="shared" si="1"/>
        <v>0.9495932100730522</v>
      </c>
      <c r="F19" s="422">
        <f t="shared" si="1"/>
        <v>0.94356690517251252</v>
      </c>
      <c r="G19" s="422">
        <f t="shared" si="7"/>
        <v>0.92049999999999998</v>
      </c>
      <c r="H19" s="422">
        <f t="shared" si="1"/>
        <v>1.0014804904850056</v>
      </c>
      <c r="I19" s="422">
        <f t="shared" si="1"/>
        <v>0.94460131941412162</v>
      </c>
      <c r="J19" s="422">
        <f t="shared" si="1"/>
        <v>0.95593380364904612</v>
      </c>
      <c r="K19" s="422">
        <f t="shared" si="1"/>
        <v>0.94968408617522704</v>
      </c>
      <c r="L19" s="600">
        <f t="shared" si="2"/>
        <v>0.89619365782004201</v>
      </c>
      <c r="M19" s="600"/>
      <c r="N19" s="423">
        <f t="shared" si="3"/>
        <v>6.660918024011038E-2</v>
      </c>
      <c r="O19" s="422">
        <f t="shared" si="4"/>
        <v>0.4877385023821908</v>
      </c>
      <c r="P19" s="424">
        <f t="shared" si="5"/>
        <v>5334903.736335</v>
      </c>
    </row>
    <row r="20" spans="1:16" x14ac:dyDescent="0.3">
      <c r="A20" s="438" t="s">
        <v>9</v>
      </c>
      <c r="B20" s="439" t="s">
        <v>108</v>
      </c>
      <c r="C20" s="440">
        <f t="shared" si="1"/>
        <v>0.57850000000000001</v>
      </c>
      <c r="D20" s="440">
        <f t="shared" si="1"/>
        <v>0.56440635516235471</v>
      </c>
      <c r="E20" s="440">
        <f t="shared" si="1"/>
        <v>0.84817581655931495</v>
      </c>
      <c r="F20" s="440">
        <f t="shared" si="1"/>
        <v>0.84279447128518481</v>
      </c>
      <c r="G20" s="440">
        <f t="shared" si="7"/>
        <v>0.82220000000000004</v>
      </c>
      <c r="H20" s="440">
        <f t="shared" si="1"/>
        <v>0.89869244143650506</v>
      </c>
      <c r="I20" s="440">
        <f t="shared" si="1"/>
        <v>0.84371682881416565</v>
      </c>
      <c r="J20" s="440">
        <f t="shared" si="1"/>
        <v>0.85383553125981448</v>
      </c>
      <c r="K20" s="440">
        <f t="shared" si="1"/>
        <v>0.8482569631625011</v>
      </c>
      <c r="L20" s="599">
        <f t="shared" si="2"/>
        <v>0.80055618795131778</v>
      </c>
      <c r="M20" s="599"/>
      <c r="N20" s="441">
        <f t="shared" si="3"/>
        <v>5.9500969405758372E-2</v>
      </c>
      <c r="O20" s="440">
        <f t="shared" si="4"/>
        <v>0.43568939902337178</v>
      </c>
      <c r="P20" s="442">
        <f t="shared" si="5"/>
        <v>4765588.5097829998</v>
      </c>
    </row>
    <row r="21" spans="1:16" x14ac:dyDescent="0.3">
      <c r="A21" s="420" t="s">
        <v>10</v>
      </c>
      <c r="B21" s="421" t="s">
        <v>109</v>
      </c>
      <c r="C21" s="422">
        <f t="shared" si="1"/>
        <v>6.1400000000000003E-2</v>
      </c>
      <c r="D21" s="422">
        <f t="shared" si="1"/>
        <v>5.986481758995503E-2</v>
      </c>
      <c r="E21" s="422">
        <f t="shared" si="1"/>
        <v>8.9946627055696296E-2</v>
      </c>
      <c r="F21" s="422">
        <f t="shared" si="1"/>
        <v>8.9379402868723964E-2</v>
      </c>
      <c r="G21" s="422">
        <f t="shared" si="7"/>
        <v>8.72E-2</v>
      </c>
      <c r="H21" s="422">
        <f t="shared" si="1"/>
        <v>9.1133821376444948E-2</v>
      </c>
      <c r="I21" s="422">
        <f t="shared" si="1"/>
        <v>8.9479754983599696E-2</v>
      </c>
      <c r="J21" s="422">
        <f t="shared" si="1"/>
        <v>9.0548488340577618E-2</v>
      </c>
      <c r="K21" s="422">
        <f t="shared" si="1"/>
        <v>8.9955188646003409E-2</v>
      </c>
      <c r="L21" s="600">
        <f t="shared" si="2"/>
        <v>8.4825078288380207E-2</v>
      </c>
      <c r="M21" s="600"/>
      <c r="N21" s="423">
        <f t="shared" si="3"/>
        <v>6.3045848174555497E-3</v>
      </c>
      <c r="O21" s="422">
        <f t="shared" si="4"/>
        <v>4.6164638957012512E-2</v>
      </c>
      <c r="P21" s="424">
        <f t="shared" si="5"/>
        <v>504950.71366200002</v>
      </c>
    </row>
    <row r="22" spans="1:16" x14ac:dyDescent="0.3">
      <c r="A22" s="438" t="s">
        <v>11</v>
      </c>
      <c r="B22" s="439" t="s">
        <v>110</v>
      </c>
      <c r="C22" s="440">
        <f t="shared" si="1"/>
        <v>7.7999999999999996E-3</v>
      </c>
      <c r="D22" s="440">
        <f t="shared" si="1"/>
        <v>7.6113240551410281E-3</v>
      </c>
      <c r="E22" s="440">
        <f t="shared" si="1"/>
        <v>1.1470766458040875E-2</v>
      </c>
      <c r="F22" s="440">
        <f t="shared" si="1"/>
        <v>1.139303101860379E-2</v>
      </c>
      <c r="G22" s="440">
        <f t="shared" si="7"/>
        <v>1.11E-2</v>
      </c>
      <c r="H22" s="440">
        <f t="shared" si="1"/>
        <v>1.1654227672055617E-2</v>
      </c>
      <c r="I22" s="440">
        <f t="shared" si="1"/>
        <v>1.1404735616356416E-2</v>
      </c>
      <c r="J22" s="440">
        <f t="shared" si="1"/>
        <v>1.1549784048653946E-2</v>
      </c>
      <c r="K22" s="440">
        <f t="shared" si="1"/>
        <v>1.1471934366722438E-2</v>
      </c>
      <c r="L22" s="599">
        <f t="shared" si="2"/>
        <v>1.0812391580344008E-2</v>
      </c>
      <c r="M22" s="599"/>
      <c r="N22" s="441">
        <f t="shared" si="3"/>
        <v>8.0362601689645612E-4</v>
      </c>
      <c r="O22" s="440">
        <f t="shared" si="4"/>
        <v>5.8844644018065028E-3</v>
      </c>
      <c r="P22" s="442">
        <f t="shared" si="5"/>
        <v>64364.512890000005</v>
      </c>
    </row>
    <row r="23" spans="1:16" x14ac:dyDescent="0.3">
      <c r="A23" s="425" t="s">
        <v>14</v>
      </c>
      <c r="B23" s="421" t="s">
        <v>118</v>
      </c>
      <c r="C23" s="422">
        <f t="shared" si="1"/>
        <v>0.2361</v>
      </c>
      <c r="D23" s="422">
        <f t="shared" si="1"/>
        <v>0.23175393305257933</v>
      </c>
      <c r="E23" s="422">
        <f t="shared" si="1"/>
        <v>0.31375157727268116</v>
      </c>
      <c r="F23" s="422">
        <f t="shared" si="1"/>
        <v>0.31222782506162139</v>
      </c>
      <c r="G23" s="422">
        <f t="shared" si="7"/>
        <v>0.30690000000000001</v>
      </c>
      <c r="H23" s="422">
        <f t="shared" si="1"/>
        <v>0.33565918740877859</v>
      </c>
      <c r="I23" s="422">
        <f t="shared" si="1"/>
        <v>0.31230630767169681</v>
      </c>
      <c r="J23" s="422">
        <f t="shared" si="1"/>
        <v>0.3150451194995792</v>
      </c>
      <c r="K23" s="422">
        <f t="shared" si="1"/>
        <v>0.31377407109056915</v>
      </c>
      <c r="L23" s="600">
        <f t="shared" si="2"/>
        <v>0.30009715476712717</v>
      </c>
      <c r="M23" s="600"/>
      <c r="N23" s="423">
        <f t="shared" si="3"/>
        <v>2.2304582605561979E-2</v>
      </c>
      <c r="O23" s="422">
        <f t="shared" si="4"/>
        <v>0.16332288848295598</v>
      </c>
      <c r="P23" s="424">
        <f t="shared" si="5"/>
        <v>1786432.4504650002</v>
      </c>
    </row>
    <row r="24" spans="1:16" x14ac:dyDescent="0.3">
      <c r="A24" s="443"/>
      <c r="B24" s="439" t="s">
        <v>117</v>
      </c>
      <c r="C24" s="440">
        <f t="shared" si="1"/>
        <v>8.1199999999999994E-2</v>
      </c>
      <c r="D24" s="440">
        <f t="shared" si="1"/>
        <v>7.9833220008071915E-2</v>
      </c>
      <c r="E24" s="440">
        <f t="shared" si="1"/>
        <v>0.10493421873037161</v>
      </c>
      <c r="F24" s="440">
        <f t="shared" si="1"/>
        <v>0.104471443232258</v>
      </c>
      <c r="G24" s="440">
        <f t="shared" si="7"/>
        <v>0.10290000000000001</v>
      </c>
      <c r="H24" s="440">
        <f t="shared" si="1"/>
        <v>0.11276268301616685</v>
      </c>
      <c r="I24" s="440">
        <f t="shared" si="1"/>
        <v>0.10447835262752617</v>
      </c>
      <c r="J24" s="440">
        <f t="shared" si="1"/>
        <v>0.10529844515030841</v>
      </c>
      <c r="K24" s="440">
        <f t="shared" si="1"/>
        <v>0.10494100550882697</v>
      </c>
      <c r="L24" s="599">
        <f t="shared" si="2"/>
        <v>0.10077247559903274</v>
      </c>
      <c r="M24" s="599"/>
      <c r="N24" s="441">
        <f t="shared" si="3"/>
        <v>7.4898677666897281E-3</v>
      </c>
      <c r="O24" s="440">
        <f t="shared" si="4"/>
        <v>5.4843744877167672E-2</v>
      </c>
      <c r="P24" s="442">
        <f t="shared" si="5"/>
        <v>599883.13006</v>
      </c>
    </row>
    <row r="25" spans="1:16" x14ac:dyDescent="0.3">
      <c r="A25" s="404">
        <v>6</v>
      </c>
      <c r="B25" s="398" t="s">
        <v>42</v>
      </c>
      <c r="C25" s="405">
        <f t="shared" ref="C25:K27" si="8">(C79*C$61+C127*C$109+C175*C$157)/(SUM(C$157,C$109,C$61))</f>
        <v>0.60880000000000001</v>
      </c>
      <c r="D25" s="405">
        <f t="shared" si="8"/>
        <v>0.59342270705986133</v>
      </c>
      <c r="E25" s="405">
        <f t="shared" si="8"/>
        <v>0.69579263976224137</v>
      </c>
      <c r="F25" s="405">
        <f t="shared" si="8"/>
        <v>0.69174629673449972</v>
      </c>
      <c r="G25" s="405">
        <f t="shared" si="8"/>
        <v>0.6726000000000002</v>
      </c>
      <c r="H25" s="405">
        <f t="shared" si="8"/>
        <v>1.382707320646674</v>
      </c>
      <c r="I25" s="405">
        <f t="shared" si="8"/>
        <v>0.69376789052295451</v>
      </c>
      <c r="J25" s="405">
        <f t="shared" si="8"/>
        <v>0.7022948171676946</v>
      </c>
      <c r="K25" s="405">
        <f t="shared" si="8"/>
        <v>0.69585716826176713</v>
      </c>
      <c r="L25" s="603">
        <f t="shared" si="2"/>
        <v>0.69031188741200311</v>
      </c>
      <c r="M25" s="603"/>
      <c r="N25" s="406">
        <f t="shared" si="3"/>
        <v>5.1307112619346409E-2</v>
      </c>
      <c r="O25" s="405">
        <f t="shared" si="4"/>
        <v>0.37569077085631691</v>
      </c>
      <c r="P25" s="407">
        <f t="shared" si="5"/>
        <v>4109321.0549479993</v>
      </c>
    </row>
    <row r="26" spans="1:16" x14ac:dyDescent="0.3">
      <c r="A26" s="420" t="s">
        <v>15</v>
      </c>
      <c r="B26" s="421" t="s">
        <v>43</v>
      </c>
      <c r="C26" s="422">
        <f t="shared" si="8"/>
        <v>0.28560000000000002</v>
      </c>
      <c r="D26" s="422">
        <f t="shared" si="8"/>
        <v>0.28045043023301264</v>
      </c>
      <c r="E26" s="422">
        <f t="shared" si="8"/>
        <v>0.37690038940304538</v>
      </c>
      <c r="F26" s="422">
        <f t="shared" si="8"/>
        <v>0.37511245384581421</v>
      </c>
      <c r="G26" s="422">
        <f t="shared" ref="G26:G29" si="9">IF(G$7 &gt; 0,(G80*G$61+G128*G$109+G176*G$157)/(SUM(G$157,G$109,G$61)),0)</f>
        <v>0.36890000000000001</v>
      </c>
      <c r="H26" s="422">
        <f t="shared" si="8"/>
        <v>0.40364052891686203</v>
      </c>
      <c r="I26" s="422">
        <f t="shared" si="8"/>
        <v>0.37519036195381089</v>
      </c>
      <c r="J26" s="422">
        <f t="shared" si="8"/>
        <v>0.37839421250392574</v>
      </c>
      <c r="K26" s="422">
        <f t="shared" si="8"/>
        <v>0.37692674561764833</v>
      </c>
      <c r="L26" s="600">
        <f>(M80*$M$61+M128*$M$109+M176*$M$157)/$L$7</f>
        <v>0.3608555039517134</v>
      </c>
      <c r="M26" s="600"/>
      <c r="N26" s="423">
        <f t="shared" si="3"/>
        <v>2.6820418883372738E-2</v>
      </c>
      <c r="O26" s="422">
        <f t="shared" si="4"/>
        <v>0.1963896101450891</v>
      </c>
      <c r="P26" s="424">
        <f t="shared" si="5"/>
        <v>2148117.6077410001</v>
      </c>
    </row>
    <row r="27" spans="1:16" x14ac:dyDescent="0.3">
      <c r="A27" s="438" t="s">
        <v>16</v>
      </c>
      <c r="B27" s="439" t="s">
        <v>80</v>
      </c>
      <c r="C27" s="440">
        <f t="shared" si="8"/>
        <v>0.32319999999999999</v>
      </c>
      <c r="D27" s="440">
        <f t="shared" si="8"/>
        <v>0.31297227682684875</v>
      </c>
      <c r="E27" s="440">
        <f t="shared" si="8"/>
        <v>0.31889225035919599</v>
      </c>
      <c r="F27" s="440">
        <f t="shared" si="8"/>
        <v>0.31663384288868546</v>
      </c>
      <c r="G27" s="440">
        <f t="shared" si="9"/>
        <v>0.30370000000000003</v>
      </c>
      <c r="H27" s="440">
        <f t="shared" si="8"/>
        <v>0.30936679172981213</v>
      </c>
      <c r="I27" s="440">
        <f t="shared" si="8"/>
        <v>0.31857752856914356</v>
      </c>
      <c r="J27" s="440">
        <f t="shared" si="8"/>
        <v>0.32390060466376891</v>
      </c>
      <c r="K27" s="440">
        <f t="shared" si="8"/>
        <v>0.31893042264411897</v>
      </c>
      <c r="L27" s="599">
        <f>(M81*$M$61+M129*$M$109+M177*$M$157)/$L$7</f>
        <v>0.31739189308596055</v>
      </c>
      <c r="M27" s="599"/>
      <c r="N27" s="441">
        <f t="shared" si="3"/>
        <v>2.3590006053756073E-2</v>
      </c>
      <c r="O27" s="440">
        <f t="shared" si="4"/>
        <v>0.17273526235228046</v>
      </c>
      <c r="P27" s="442">
        <f t="shared" si="5"/>
        <v>1889385.381755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>
        <f t="shared" si="9"/>
        <v>0</v>
      </c>
      <c r="H28" s="422">
        <f>(H82*H$61+H130*H$109+H178*H$157)/(SUM(H$157,H$109,H$61))</f>
        <v>0.66969999999999996</v>
      </c>
      <c r="I28" s="422"/>
      <c r="J28" s="422"/>
      <c r="K28" s="422"/>
      <c r="L28" s="600">
        <f>(M82*$M$61+M130*$M$109+M178*$M$157)/$L$7</f>
        <v>1.2064490374329308E-2</v>
      </c>
      <c r="M28" s="600"/>
      <c r="N28" s="423">
        <f t="shared" si="3"/>
        <v>8.9668768221761244E-4</v>
      </c>
      <c r="O28" s="422">
        <f t="shared" si="4"/>
        <v>6.5658983589474565E-3</v>
      </c>
      <c r="P28" s="424">
        <f t="shared" si="5"/>
        <v>71818.065451999995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>
        <f t="shared" si="9"/>
        <v>0</v>
      </c>
      <c r="H29" s="440">
        <f>(H83*H$61+H131*H$109+H179*H$157)/(SUM(H$157,H$109,H$61))</f>
        <v>0.66969999999999996</v>
      </c>
      <c r="I29" s="440"/>
      <c r="J29" s="440"/>
      <c r="K29" s="440"/>
      <c r="L29" s="599">
        <f>(M83*$M$61+M131*$M$109+M179*$M$157)/$L$7</f>
        <v>1.2064490374329308E-2</v>
      </c>
      <c r="M29" s="599"/>
      <c r="N29" s="441">
        <f t="shared" si="3"/>
        <v>8.9668768221761244E-4</v>
      </c>
      <c r="O29" s="440">
        <f t="shared" si="4"/>
        <v>6.5658983589474565E-3</v>
      </c>
      <c r="P29" s="442">
        <f t="shared" si="5"/>
        <v>71818.065451999995</v>
      </c>
    </row>
    <row r="30" spans="1:16" x14ac:dyDescent="0.3">
      <c r="A30" s="404">
        <v>7</v>
      </c>
      <c r="B30" s="398" t="s">
        <v>45</v>
      </c>
      <c r="C30" s="405">
        <f t="shared" ref="C30:K39" si="10">(C84*C$61+C132*C$109+C180*C$157)/(SUM(C$157,C$109,C$61))</f>
        <v>0.26429999999999998</v>
      </c>
      <c r="D30" s="405">
        <f t="shared" si="10"/>
        <v>0.29002416892225097</v>
      </c>
      <c r="E30" s="405">
        <f t="shared" si="10"/>
        <v>0.51187193666282926</v>
      </c>
      <c r="F30" s="405">
        <f t="shared" si="10"/>
        <v>0.86055613625940874</v>
      </c>
      <c r="G30" s="405">
        <f t="shared" si="10"/>
        <v>3.0406999999999997</v>
      </c>
      <c r="H30" s="405">
        <f t="shared" si="10"/>
        <v>1.7110346541412671</v>
      </c>
      <c r="I30" s="405">
        <f t="shared" si="10"/>
        <v>1.3006333335207951</v>
      </c>
      <c r="J30" s="405">
        <f t="shared" si="10"/>
        <v>1.3667861504503607</v>
      </c>
      <c r="K30" s="405">
        <f t="shared" si="10"/>
        <v>2.4602068542206741</v>
      </c>
      <c r="L30" s="603">
        <f t="shared" ref="L30" si="11">(M84*$M$61+M132*$M$109+M180*$M$157)/$L$7</f>
        <v>0.91534436694065147</v>
      </c>
      <c r="M30" s="603"/>
      <c r="N30" s="406">
        <f t="shared" si="3"/>
        <v>6.8032547862063295E-2</v>
      </c>
      <c r="O30" s="405">
        <f t="shared" si="4"/>
        <v>0.49816095751177014</v>
      </c>
      <c r="P30" s="407">
        <f t="shared" si="5"/>
        <v>5448904.9778629998</v>
      </c>
    </row>
    <row r="31" spans="1:16" x14ac:dyDescent="0.3">
      <c r="A31" s="420" t="s">
        <v>17</v>
      </c>
      <c r="B31" s="421" t="s">
        <v>46</v>
      </c>
      <c r="C31" s="422">
        <f t="shared" si="10"/>
        <v>0.24959999999999999</v>
      </c>
      <c r="D31" s="422">
        <f t="shared" si="10"/>
        <v>0.27443368582591626</v>
      </c>
      <c r="E31" s="422">
        <f t="shared" si="10"/>
        <v>0.48259258727278947</v>
      </c>
      <c r="F31" s="422">
        <f t="shared" si="10"/>
        <v>0.80836068890820423</v>
      </c>
      <c r="G31" s="422">
        <f t="shared" ref="G31:G32" si="12">IF(G$7 &gt; 0,(G85*G$61+G133*G$109+G181*G$157)/(SUM(G$157,G$109,G$61)),0)</f>
        <v>2.907</v>
      </c>
      <c r="H31" s="422">
        <f t="shared" si="10"/>
        <v>1.6091731058225371</v>
      </c>
      <c r="I31" s="422">
        <f t="shared" si="10"/>
        <v>1.2333683350982729</v>
      </c>
      <c r="J31" s="422">
        <f t="shared" si="10"/>
        <v>1.2918922834685886</v>
      </c>
      <c r="K31" s="422">
        <f t="shared" si="10"/>
        <v>2.3307974214100815</v>
      </c>
      <c r="L31" s="600">
        <f>(M85*$M$61+M133*$M$109+M181*$M$157)/$L$7</f>
        <v>0.86513717433164816</v>
      </c>
      <c r="M31" s="600"/>
      <c r="N31" s="423">
        <f t="shared" si="3"/>
        <v>6.4300921429917113E-2</v>
      </c>
      <c r="O31" s="422">
        <f t="shared" si="4"/>
        <v>0.47083652744216264</v>
      </c>
      <c r="P31" s="424">
        <f t="shared" si="5"/>
        <v>5150029.2414600002</v>
      </c>
    </row>
    <row r="32" spans="1:16" x14ac:dyDescent="0.3">
      <c r="A32" s="438" t="s">
        <v>18</v>
      </c>
      <c r="B32" s="439" t="s">
        <v>48</v>
      </c>
      <c r="C32" s="440">
        <f t="shared" si="10"/>
        <v>1.47E-2</v>
      </c>
      <c r="D32" s="440">
        <f t="shared" si="10"/>
        <v>1.5590483096334717E-2</v>
      </c>
      <c r="E32" s="440">
        <f t="shared" si="10"/>
        <v>2.9279349390039858E-2</v>
      </c>
      <c r="F32" s="440">
        <f t="shared" si="10"/>
        <v>5.2195447351204398E-2</v>
      </c>
      <c r="G32" s="440">
        <f t="shared" si="12"/>
        <v>0.13370000000000001</v>
      </c>
      <c r="H32" s="440">
        <f t="shared" si="10"/>
        <v>0.10186154831872983</v>
      </c>
      <c r="I32" s="440">
        <f t="shared" si="10"/>
        <v>6.7264998422522329E-2</v>
      </c>
      <c r="J32" s="440">
        <f t="shared" si="10"/>
        <v>7.489386698177207E-2</v>
      </c>
      <c r="K32" s="440">
        <f t="shared" si="10"/>
        <v>0.12940943281059264</v>
      </c>
      <c r="L32" s="599">
        <f>(M86*$M$61+M134*$M$109+M182*$M$157)/$L$7</f>
        <v>5.0207192609003394E-2</v>
      </c>
      <c r="M32" s="599"/>
      <c r="N32" s="441">
        <f t="shared" si="3"/>
        <v>3.7316264321461874E-3</v>
      </c>
      <c r="O32" s="440">
        <f t="shared" si="4"/>
        <v>2.7324430069607521E-2</v>
      </c>
      <c r="P32" s="442">
        <f t="shared" si="5"/>
        <v>298875.73640299996</v>
      </c>
    </row>
    <row r="33" spans="1:16" x14ac:dyDescent="0.3">
      <c r="A33" s="404">
        <v>8</v>
      </c>
      <c r="B33" s="398" t="s">
        <v>49</v>
      </c>
      <c r="C33" s="405">
        <f t="shared" si="10"/>
        <v>0.58549999999999991</v>
      </c>
      <c r="D33" s="405">
        <f t="shared" si="10"/>
        <v>0.45604089586231389</v>
      </c>
      <c r="E33" s="405">
        <f t="shared" si="10"/>
        <v>0.83110764875488752</v>
      </c>
      <c r="F33" s="405">
        <f t="shared" si="10"/>
        <v>1.3493155609745437</v>
      </c>
      <c r="G33" s="405">
        <f t="shared" si="10"/>
        <v>3.1476999999999999</v>
      </c>
      <c r="H33" s="405">
        <f t="shared" si="10"/>
        <v>2.2824806094993657</v>
      </c>
      <c r="I33" s="405">
        <f t="shared" si="10"/>
        <v>2.1421656321284499</v>
      </c>
      <c r="J33" s="405">
        <f t="shared" si="10"/>
        <v>2.10213034862254</v>
      </c>
      <c r="K33" s="405">
        <f t="shared" si="10"/>
        <v>4.3867071249284937</v>
      </c>
      <c r="L33" s="603">
        <f>SUM(L34:M37)</f>
        <v>1.5005702826752136</v>
      </c>
      <c r="M33" s="603"/>
      <c r="N33" s="406">
        <f t="shared" si="3"/>
        <v>0.11152919410833105</v>
      </c>
      <c r="O33" s="405">
        <f t="shared" si="4"/>
        <v>0.81666043494607499</v>
      </c>
      <c r="P33" s="407">
        <f t="shared" si="5"/>
        <v>8932665.3205180001</v>
      </c>
    </row>
    <row r="34" spans="1:16" x14ac:dyDescent="0.3">
      <c r="A34" s="420" t="s">
        <v>19</v>
      </c>
      <c r="B34" s="421" t="s">
        <v>46</v>
      </c>
      <c r="C34" s="422">
        <f t="shared" si="10"/>
        <v>0.29599999999999999</v>
      </c>
      <c r="D34" s="422">
        <f t="shared" si="10"/>
        <v>0.22550137536428402</v>
      </c>
      <c r="E34" s="422">
        <f t="shared" si="10"/>
        <v>0.40982110692151924</v>
      </c>
      <c r="F34" s="422">
        <f t="shared" si="10"/>
        <v>0.65178632078695842</v>
      </c>
      <c r="G34" s="422">
        <f t="shared" ref="G34:G37" si="13">IF(G$7 &gt; 0,(G88*G$61+G136*G$109+G184*G$157)/(SUM(G$157,G$109,G$61)),0)</f>
        <v>1.5922000000000001</v>
      </c>
      <c r="H34" s="422">
        <f t="shared" si="10"/>
        <v>1.1544359352404476</v>
      </c>
      <c r="I34" s="422">
        <f t="shared" si="10"/>
        <v>1.0832665661655312</v>
      </c>
      <c r="J34" s="422">
        <f t="shared" si="10"/>
        <v>1.0628142241253473</v>
      </c>
      <c r="K34" s="422">
        <f t="shared" si="10"/>
        <v>2.2181529586883433</v>
      </c>
      <c r="L34" s="600">
        <f t="shared" ref="L34:L47" si="14">(M88*$M$61+M136*$M$109+M184*$M$157)/$L$7</f>
        <v>0.74908743474040662</v>
      </c>
      <c r="M34" s="600"/>
      <c r="N34" s="423">
        <f t="shared" si="3"/>
        <v>5.5675578063781532E-2</v>
      </c>
      <c r="O34" s="422">
        <f t="shared" si="4"/>
        <v>0.4076783855649288</v>
      </c>
      <c r="P34" s="424">
        <f t="shared" si="5"/>
        <v>4459202.8961229995</v>
      </c>
    </row>
    <row r="35" spans="1:16" x14ac:dyDescent="0.3">
      <c r="A35" s="438" t="s">
        <v>19</v>
      </c>
      <c r="B35" s="439" t="s">
        <v>47</v>
      </c>
      <c r="C35" s="440">
        <f t="shared" si="10"/>
        <v>0.15190000000000001</v>
      </c>
      <c r="D35" s="440">
        <f t="shared" si="10"/>
        <v>0.11557763615698598</v>
      </c>
      <c r="E35" s="440">
        <f t="shared" si="10"/>
        <v>0.2101667070146345</v>
      </c>
      <c r="F35" s="440">
        <f t="shared" si="10"/>
        <v>0.3342256510672052</v>
      </c>
      <c r="G35" s="440">
        <f t="shared" si="13"/>
        <v>0.81579999999999997</v>
      </c>
      <c r="H35" s="440">
        <f t="shared" si="10"/>
        <v>0.59166607797935</v>
      </c>
      <c r="I35" s="440">
        <f t="shared" si="10"/>
        <v>0.55546158580774241</v>
      </c>
      <c r="J35" s="440">
        <f t="shared" si="10"/>
        <v>0.54520590273513592</v>
      </c>
      <c r="K35" s="440">
        <f t="shared" si="10"/>
        <v>1.1376851844983513</v>
      </c>
      <c r="L35" s="599">
        <f t="shared" si="14"/>
        <v>0.38413684342477328</v>
      </c>
      <c r="M35" s="599"/>
      <c r="N35" s="441">
        <f t="shared" si="3"/>
        <v>2.8550793700981229E-2</v>
      </c>
      <c r="O35" s="440">
        <f t="shared" si="4"/>
        <v>0.20906009218762298</v>
      </c>
      <c r="P35" s="442">
        <f t="shared" si="5"/>
        <v>2286707.8598119998</v>
      </c>
    </row>
    <row r="36" spans="1:16" x14ac:dyDescent="0.3">
      <c r="A36" s="420" t="s">
        <v>20</v>
      </c>
      <c r="B36" s="421" t="s">
        <v>50</v>
      </c>
      <c r="C36" s="422">
        <f t="shared" si="10"/>
        <v>9.0899999999999981E-2</v>
      </c>
      <c r="D36" s="422">
        <f t="shared" si="10"/>
        <v>7.6006098231284985E-2</v>
      </c>
      <c r="E36" s="422">
        <f t="shared" si="10"/>
        <v>0.13956118110713095</v>
      </c>
      <c r="F36" s="422">
        <f t="shared" si="10"/>
        <v>0.24016677047874355</v>
      </c>
      <c r="G36" s="422">
        <f t="shared" si="13"/>
        <v>0.48909999999999998</v>
      </c>
      <c r="H36" s="422">
        <f t="shared" si="10"/>
        <v>0.35461119144349879</v>
      </c>
      <c r="I36" s="422">
        <f t="shared" si="10"/>
        <v>0.33276610807183943</v>
      </c>
      <c r="J36" s="422">
        <f t="shared" si="10"/>
        <v>0.32657374031631992</v>
      </c>
      <c r="K36" s="422">
        <f t="shared" si="10"/>
        <v>0.68139505894651808</v>
      </c>
      <c r="L36" s="600">
        <f t="shared" si="14"/>
        <v>0.24282517499236053</v>
      </c>
      <c r="M36" s="600"/>
      <c r="N36" s="423">
        <f t="shared" si="3"/>
        <v>1.8047869126016896E-2</v>
      </c>
      <c r="O36" s="422">
        <f t="shared" si="4"/>
        <v>0.13215356542419254</v>
      </c>
      <c r="P36" s="424">
        <f t="shared" si="5"/>
        <v>1445501.1169060001</v>
      </c>
    </row>
    <row r="37" spans="1:16" x14ac:dyDescent="0.3">
      <c r="A37" s="438" t="s">
        <v>20</v>
      </c>
      <c r="B37" s="439" t="s">
        <v>47</v>
      </c>
      <c r="C37" s="440">
        <f t="shared" si="10"/>
        <v>4.6699999999999998E-2</v>
      </c>
      <c r="D37" s="440">
        <f t="shared" si="10"/>
        <v>3.8955786109758854E-2</v>
      </c>
      <c r="E37" s="440">
        <f t="shared" si="10"/>
        <v>7.1558653711602666E-2</v>
      </c>
      <c r="F37" s="440">
        <f t="shared" si="10"/>
        <v>0.12313681864163666</v>
      </c>
      <c r="G37" s="440">
        <f t="shared" si="13"/>
        <v>0.25059999999999999</v>
      </c>
      <c r="H37" s="440">
        <f t="shared" si="10"/>
        <v>0.18176740483606921</v>
      </c>
      <c r="I37" s="440">
        <f t="shared" si="10"/>
        <v>0.17067137208333735</v>
      </c>
      <c r="J37" s="440">
        <f t="shared" si="10"/>
        <v>0.16753648144573705</v>
      </c>
      <c r="K37" s="440">
        <f t="shared" si="10"/>
        <v>0.34947392279528117</v>
      </c>
      <c r="L37" s="599">
        <f t="shared" si="14"/>
        <v>0.12452082951767308</v>
      </c>
      <c r="M37" s="599"/>
      <c r="N37" s="441">
        <f t="shared" si="3"/>
        <v>9.2549532175513847E-3</v>
      </c>
      <c r="O37" s="440">
        <f t="shared" si="4"/>
        <v>6.7768391769330541E-2</v>
      </c>
      <c r="P37" s="442">
        <f t="shared" si="5"/>
        <v>741253.44767699996</v>
      </c>
    </row>
    <row r="38" spans="1:16" x14ac:dyDescent="0.3">
      <c r="A38" s="404">
        <v>9</v>
      </c>
      <c r="B38" s="398" t="s">
        <v>51</v>
      </c>
      <c r="C38" s="405">
        <f t="shared" si="10"/>
        <v>0.57092988083512686</v>
      </c>
      <c r="D38" s="405">
        <f t="shared" si="10"/>
        <v>0.65819286775199481</v>
      </c>
      <c r="E38" s="405">
        <f t="shared" si="10"/>
        <v>0.88746089277827878</v>
      </c>
      <c r="F38" s="405">
        <f t="shared" si="10"/>
        <v>1.0620552559634366</v>
      </c>
      <c r="G38" s="405">
        <f t="shared" si="10"/>
        <v>1.2956722460549603</v>
      </c>
      <c r="H38" s="405">
        <f t="shared" si="10"/>
        <v>1.3600249142266747</v>
      </c>
      <c r="I38" s="405">
        <f t="shared" si="10"/>
        <v>1.2898248669145291</v>
      </c>
      <c r="J38" s="405">
        <f t="shared" si="10"/>
        <v>1.3375607407906844</v>
      </c>
      <c r="K38" s="405">
        <f t="shared" si="10"/>
        <v>1.7373418295290897</v>
      </c>
      <c r="L38" s="603">
        <f t="shared" si="14"/>
        <v>1.0526709231240561</v>
      </c>
      <c r="M38" s="603"/>
      <c r="N38" s="406">
        <f t="shared" si="3"/>
        <v>7.8239280807288869E-2</v>
      </c>
      <c r="O38" s="405">
        <f t="shared" si="4"/>
        <v>0.57289865317134725</v>
      </c>
      <c r="P38" s="407">
        <f t="shared" si="5"/>
        <v>6266388.9572329773</v>
      </c>
    </row>
    <row r="39" spans="1:16" x14ac:dyDescent="0.3">
      <c r="A39" s="444"/>
      <c r="B39" s="445" t="s">
        <v>157</v>
      </c>
      <c r="C39" s="500">
        <f t="shared" si="10"/>
        <v>-0.69750000000000001</v>
      </c>
      <c r="D39" s="500">
        <f t="shared" si="10"/>
        <v>-2.8352968008930595E-2</v>
      </c>
      <c r="E39" s="500">
        <f t="shared" si="10"/>
        <v>-1.3960493108913445E-2</v>
      </c>
      <c r="F39" s="500">
        <f t="shared" si="10"/>
        <v>-1.3445487314260537E-2</v>
      </c>
      <c r="G39" s="500">
        <f t="shared" ref="G39:G46" si="15">IF(G$7 &gt; 0,(G93*G$61+G141*G$109+G189*G$157)/(SUM(G$157,G$109,G$61)),0)</f>
        <v>-3.1004999999999998</v>
      </c>
      <c r="H39" s="500">
        <f t="shared" si="10"/>
        <v>0</v>
      </c>
      <c r="I39" s="500">
        <f t="shared" si="10"/>
        <v>-0.13284254520538424</v>
      </c>
      <c r="J39" s="500">
        <f t="shared" si="10"/>
        <v>-0.18663864115422876</v>
      </c>
      <c r="K39" s="500">
        <f t="shared" si="10"/>
        <v>0</v>
      </c>
      <c r="L39" s="596">
        <f t="shared" si="14"/>
        <v>-5.2659020541164545E-2</v>
      </c>
      <c r="M39" s="596"/>
      <c r="N39" s="429">
        <f t="shared" si="3"/>
        <v>-3.9138574122764367E-3</v>
      </c>
      <c r="O39" s="430">
        <f t="shared" si="4"/>
        <v>-2.8658796669165893E-2</v>
      </c>
      <c r="P39" s="431">
        <f t="shared" si="5"/>
        <v>-313471.09297799994</v>
      </c>
    </row>
    <row r="40" spans="1:16" x14ac:dyDescent="0.3">
      <c r="A40" s="432"/>
      <c r="B40" s="433" t="s">
        <v>52</v>
      </c>
      <c r="C40" s="434">
        <f t="shared" ref="C40:J40" si="16">SUM(C33,C30,C25,C16,C9)</f>
        <v>7.4089529651000001</v>
      </c>
      <c r="D40" s="434">
        <f t="shared" si="16"/>
        <v>7.7656086664148489</v>
      </c>
      <c r="E40" s="434">
        <f t="shared" si="16"/>
        <v>10.446330982344335</v>
      </c>
      <c r="F40" s="434">
        <f t="shared" si="16"/>
        <v>12.498225380616519</v>
      </c>
      <c r="G40" s="434">
        <f t="shared" si="15"/>
        <v>15.2310180803</v>
      </c>
      <c r="H40" s="434">
        <f t="shared" si="16"/>
        <v>15.987503106064263</v>
      </c>
      <c r="I40" s="434">
        <f t="shared" si="16"/>
        <v>15.295122919900088</v>
      </c>
      <c r="J40" s="434">
        <f t="shared" si="16"/>
        <v>15.910068612361787</v>
      </c>
      <c r="K40" s="434">
        <f>SUM(K33,K30,K25,K16,K9)</f>
        <v>20.422977259710933</v>
      </c>
      <c r="L40" s="597">
        <f t="shared" si="14"/>
        <v>12.374464230075425</v>
      </c>
      <c r="M40" s="597"/>
      <c r="N40" s="435">
        <f t="shared" si="3"/>
        <v>0.91972634606772097</v>
      </c>
      <c r="O40" s="436">
        <f t="shared" si="4"/>
        <v>6.7345964777748089</v>
      </c>
      <c r="P40" s="437">
        <f t="shared" si="5"/>
        <v>73663292.39235644</v>
      </c>
    </row>
    <row r="41" spans="1:16" x14ac:dyDescent="0.3">
      <c r="A41" s="426" t="s">
        <v>21</v>
      </c>
      <c r="B41" s="416" t="s">
        <v>53</v>
      </c>
      <c r="C41" s="427">
        <f t="shared" ref="C41:K41" si="17">SUM(C42:C42)</f>
        <v>0.13981969962192831</v>
      </c>
      <c r="D41" s="427">
        <f t="shared" si="17"/>
        <v>0.16119024796489051</v>
      </c>
      <c r="E41" s="427">
        <f t="shared" si="17"/>
        <v>0.21733757440224152</v>
      </c>
      <c r="F41" s="427">
        <f t="shared" si="17"/>
        <v>0.26009541951716592</v>
      </c>
      <c r="G41" s="427">
        <f t="shared" si="15"/>
        <v>0.31730779966688993</v>
      </c>
      <c r="H41" s="427">
        <f t="shared" si="17"/>
        <v>0.33306765220863682</v>
      </c>
      <c r="I41" s="427">
        <f t="shared" si="17"/>
        <v>0.31587578704601477</v>
      </c>
      <c r="J41" s="427">
        <f t="shared" si="17"/>
        <v>0.32756621659016705</v>
      </c>
      <c r="K41" s="427">
        <f t="shared" si="17"/>
        <v>0.42547188525155788</v>
      </c>
      <c r="L41" s="598">
        <f t="shared" si="14"/>
        <v>0.25779721330516131</v>
      </c>
      <c r="M41" s="598"/>
      <c r="N41" s="428">
        <f t="shared" si="3"/>
        <v>1.9160658967628828E-2</v>
      </c>
      <c r="O41" s="427">
        <f t="shared" si="4"/>
        <v>0.14030184842148258</v>
      </c>
      <c r="P41" s="424">
        <f t="shared" si="5"/>
        <v>1534627.3704099616</v>
      </c>
    </row>
    <row r="42" spans="1:16" x14ac:dyDescent="0.3">
      <c r="A42" s="438" t="s">
        <v>121</v>
      </c>
      <c r="B42" s="439" t="s">
        <v>128</v>
      </c>
      <c r="C42" s="440">
        <f t="shared" ref="C42:K42" si="18">(C96*C$61+C144*C$109+C192*C$157)/(SUM(C$157,C$109,C$61))</f>
        <v>0.13981969962192831</v>
      </c>
      <c r="D42" s="440">
        <f t="shared" si="18"/>
        <v>0.16119024796489051</v>
      </c>
      <c r="E42" s="440">
        <f t="shared" si="18"/>
        <v>0.21733757440224152</v>
      </c>
      <c r="F42" s="440">
        <f t="shared" si="18"/>
        <v>0.26009541951716592</v>
      </c>
      <c r="G42" s="440">
        <f t="shared" si="15"/>
        <v>0.31730779966688993</v>
      </c>
      <c r="H42" s="440">
        <f t="shared" si="18"/>
        <v>0.33306765220863682</v>
      </c>
      <c r="I42" s="440">
        <f t="shared" si="18"/>
        <v>0.31587578704601477</v>
      </c>
      <c r="J42" s="440">
        <f t="shared" si="18"/>
        <v>0.32756621659016705</v>
      </c>
      <c r="K42" s="440">
        <f t="shared" si="18"/>
        <v>0.42547188525155788</v>
      </c>
      <c r="L42" s="599">
        <f t="shared" si="14"/>
        <v>0.25779721330516131</v>
      </c>
      <c r="M42" s="599"/>
      <c r="N42" s="441">
        <f t="shared" si="3"/>
        <v>1.9160658967628828E-2</v>
      </c>
      <c r="O42" s="440">
        <f t="shared" si="4"/>
        <v>0.14030184842148258</v>
      </c>
      <c r="P42" s="442">
        <f t="shared" si="5"/>
        <v>1534627.3704099616</v>
      </c>
    </row>
    <row r="43" spans="1:16" x14ac:dyDescent="0.3">
      <c r="A43" s="426" t="s">
        <v>24</v>
      </c>
      <c r="B43" s="416" t="s">
        <v>56</v>
      </c>
      <c r="C43" s="427">
        <f>SUM(C44,C45)</f>
        <v>0.43111018121319855</v>
      </c>
      <c r="D43" s="427">
        <f t="shared" ref="D43:K43" si="19">SUM(D44,D45)</f>
        <v>0.49700261978710425</v>
      </c>
      <c r="E43" s="427">
        <f t="shared" si="19"/>
        <v>0.67012331837603722</v>
      </c>
      <c r="F43" s="427">
        <f t="shared" si="19"/>
        <v>0.80195983644627056</v>
      </c>
      <c r="G43" s="427">
        <f t="shared" si="15"/>
        <v>0.97836444638807063</v>
      </c>
      <c r="H43" s="427">
        <f t="shared" si="19"/>
        <v>1.0269572620180381</v>
      </c>
      <c r="I43" s="427">
        <f t="shared" si="19"/>
        <v>0.9739490798685142</v>
      </c>
      <c r="J43" s="427">
        <f t="shared" si="19"/>
        <v>1.0099945242005175</v>
      </c>
      <c r="K43" s="427">
        <f t="shared" si="19"/>
        <v>1.3118699442775317</v>
      </c>
      <c r="L43" s="598">
        <f t="shared" si="14"/>
        <v>0.79487370981889494</v>
      </c>
      <c r="M43" s="598"/>
      <c r="N43" s="428">
        <f t="shared" si="3"/>
        <v>5.9078621839660055E-2</v>
      </c>
      <c r="O43" s="427">
        <f t="shared" si="4"/>
        <v>0.43259680474986484</v>
      </c>
      <c r="P43" s="424">
        <f t="shared" si="5"/>
        <v>4731761.5868230164</v>
      </c>
    </row>
    <row r="44" spans="1:16" x14ac:dyDescent="0.3">
      <c r="A44" s="438" t="s">
        <v>25</v>
      </c>
      <c r="B44" s="439" t="s">
        <v>129</v>
      </c>
      <c r="C44" s="440">
        <f t="shared" ref="C44:K47" si="20">(C98*C$61+C146*C$109+C194*C$157)/(SUM(C$157,C$109,C$61))</f>
        <v>0.13981969962192831</v>
      </c>
      <c r="D44" s="440">
        <f t="shared" si="20"/>
        <v>0.16119024796489051</v>
      </c>
      <c r="E44" s="440">
        <f t="shared" si="20"/>
        <v>0.21733757440224152</v>
      </c>
      <c r="F44" s="440">
        <f t="shared" si="20"/>
        <v>0.26009541951716592</v>
      </c>
      <c r="G44" s="440">
        <f t="shared" si="15"/>
        <v>0.31730779966688993</v>
      </c>
      <c r="H44" s="440">
        <f t="shared" si="20"/>
        <v>0.33306765220863682</v>
      </c>
      <c r="I44" s="440">
        <f t="shared" si="20"/>
        <v>0.31587578704601477</v>
      </c>
      <c r="J44" s="440">
        <f t="shared" si="20"/>
        <v>0.32756621659016705</v>
      </c>
      <c r="K44" s="440">
        <f t="shared" si="20"/>
        <v>0.42547188525155788</v>
      </c>
      <c r="L44" s="599">
        <f t="shared" si="14"/>
        <v>0.25779721330516131</v>
      </c>
      <c r="M44" s="599"/>
      <c r="N44" s="441">
        <f t="shared" si="3"/>
        <v>1.9160658967628828E-2</v>
      </c>
      <c r="O44" s="440">
        <f t="shared" si="4"/>
        <v>0.14030184842148258</v>
      </c>
      <c r="P44" s="442">
        <f t="shared" si="5"/>
        <v>1534627.3704099616</v>
      </c>
    </row>
    <row r="45" spans="1:16" x14ac:dyDescent="0.3">
      <c r="A45" s="420" t="s">
        <v>26</v>
      </c>
      <c r="B45" s="421" t="s">
        <v>130</v>
      </c>
      <c r="C45" s="422">
        <f t="shared" si="20"/>
        <v>0.29129048159127024</v>
      </c>
      <c r="D45" s="422">
        <f t="shared" si="20"/>
        <v>0.33581237182221374</v>
      </c>
      <c r="E45" s="422">
        <f t="shared" si="20"/>
        <v>0.45278574397379573</v>
      </c>
      <c r="F45" s="422">
        <f t="shared" si="20"/>
        <v>0.5418644169291047</v>
      </c>
      <c r="G45" s="422">
        <f t="shared" si="15"/>
        <v>0.6610566467211807</v>
      </c>
      <c r="H45" s="422">
        <f t="shared" si="20"/>
        <v>0.69388960980940118</v>
      </c>
      <c r="I45" s="422">
        <f t="shared" si="20"/>
        <v>0.65807329282249949</v>
      </c>
      <c r="J45" s="422">
        <f t="shared" si="20"/>
        <v>0.68242830761035034</v>
      </c>
      <c r="K45" s="422">
        <f t="shared" si="20"/>
        <v>0.88639805902597379</v>
      </c>
      <c r="L45" s="600">
        <f t="shared" si="14"/>
        <v>0.53707649651373357</v>
      </c>
      <c r="M45" s="600"/>
      <c r="N45" s="423">
        <f t="shared" si="3"/>
        <v>3.9917962872031226E-2</v>
      </c>
      <c r="O45" s="422">
        <f t="shared" si="4"/>
        <v>0.29229495632838226</v>
      </c>
      <c r="P45" s="424">
        <f t="shared" si="5"/>
        <v>3197134.2164130541</v>
      </c>
    </row>
    <row r="46" spans="1:16" ht="28.8" x14ac:dyDescent="0.3">
      <c r="A46" s="438">
        <v>10</v>
      </c>
      <c r="B46" s="447" t="s">
        <v>134</v>
      </c>
      <c r="C46" s="446">
        <f t="shared" si="20"/>
        <v>2.8500000000000001E-2</v>
      </c>
      <c r="D46" s="446">
        <f t="shared" si="20"/>
        <v>2.6941793400997407E-2</v>
      </c>
      <c r="E46" s="446">
        <f t="shared" si="20"/>
        <v>2.7558751232469609E-2</v>
      </c>
      <c r="F46" s="446">
        <f t="shared" si="20"/>
        <v>2.730065023399118E-2</v>
      </c>
      <c r="G46" s="446">
        <f t="shared" si="15"/>
        <v>2.6200000000000001E-2</v>
      </c>
      <c r="H46" s="446">
        <f t="shared" si="20"/>
        <v>2.6498252196305899E-2</v>
      </c>
      <c r="I46" s="446">
        <f t="shared" si="20"/>
        <v>2.7385843053480182E-2</v>
      </c>
      <c r="J46" s="446">
        <f t="shared" si="20"/>
        <v>2.7899481716769474E-2</v>
      </c>
      <c r="K46" s="446">
        <f t="shared" si="20"/>
        <v>2.7562751524867493E-2</v>
      </c>
      <c r="L46" s="601">
        <f t="shared" si="14"/>
        <v>2.7371486718251809E-2</v>
      </c>
      <c r="M46" s="601"/>
      <c r="N46" s="448">
        <f t="shared" si="3"/>
        <v>2.0343731249902728E-3</v>
      </c>
      <c r="O46" s="446">
        <f t="shared" si="4"/>
        <v>1.4896476697244049E-2</v>
      </c>
      <c r="P46" s="449">
        <f t="shared" si="5"/>
        <v>162938.27286999999</v>
      </c>
    </row>
    <row r="47" spans="1:16" ht="18" x14ac:dyDescent="0.3">
      <c r="A47" s="450"/>
      <c r="B47" s="450" t="s">
        <v>60</v>
      </c>
      <c r="C47" s="410">
        <f t="shared" si="20"/>
        <v>7.3108828459351276</v>
      </c>
      <c r="D47" s="410">
        <f t="shared" si="20"/>
        <v>8.4223903595589107</v>
      </c>
      <c r="E47" s="410">
        <f t="shared" si="20"/>
        <v>11.347390133246167</v>
      </c>
      <c r="F47" s="410">
        <f t="shared" si="20"/>
        <v>13.574135799499684</v>
      </c>
      <c r="G47" s="410">
        <f t="shared" si="20"/>
        <v>16.552890326354959</v>
      </c>
      <c r="H47" s="410">
        <f t="shared" si="20"/>
        <v>17.374026272487246</v>
      </c>
      <c r="I47" s="410">
        <f t="shared" si="20"/>
        <v>16.479491084662712</v>
      </c>
      <c r="J47" s="410">
        <f t="shared" si="20"/>
        <v>17.08889019371501</v>
      </c>
      <c r="K47" s="410">
        <f t="shared" si="20"/>
        <v>22.187881840764888</v>
      </c>
      <c r="L47" s="602">
        <f t="shared" si="14"/>
        <v>13.454506639917732</v>
      </c>
      <c r="M47" s="602"/>
      <c r="N47" s="411">
        <f t="shared" si="3"/>
        <v>1</v>
      </c>
      <c r="O47" s="410">
        <f t="shared" si="4"/>
        <v>7.3223916076433992</v>
      </c>
      <c r="P47" s="412">
        <f t="shared" si="5"/>
        <v>80092619.622459412</v>
      </c>
    </row>
    <row r="48" spans="1:16" x14ac:dyDescent="0.3">
      <c r="K48" t="s">
        <v>85</v>
      </c>
      <c r="M48">
        <v>13.454599999999999</v>
      </c>
      <c r="N48" s="245"/>
      <c r="O48" s="246"/>
    </row>
    <row r="49" spans="1:15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32" t="s">
        <v>428</v>
      </c>
      <c r="L49" s="1"/>
      <c r="M49" s="461">
        <v>10938041</v>
      </c>
      <c r="N49" s="459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371</v>
      </c>
      <c r="L50" s="1"/>
      <c r="M50" s="301">
        <f>M49/L7</f>
        <v>1.8374470201611985</v>
      </c>
      <c r="N50" s="533"/>
      <c r="O50" s="246"/>
    </row>
    <row r="51" spans="1:15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34" t="s">
        <v>372</v>
      </c>
      <c r="M51" s="302">
        <v>1.8373999999999999</v>
      </c>
      <c r="N51" s="459"/>
      <c r="O51" s="246"/>
    </row>
    <row r="52" spans="1:15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32" t="s">
        <v>373</v>
      </c>
      <c r="M52" s="77">
        <f>L47/M50</f>
        <v>7.3223916076433992</v>
      </c>
      <c r="N52" s="245"/>
      <c r="O52" s="479"/>
    </row>
    <row r="53" spans="1:15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34" t="s">
        <v>374</v>
      </c>
      <c r="M53" s="90">
        <v>7.3224</v>
      </c>
      <c r="N53" s="245"/>
      <c r="O53" s="246"/>
    </row>
    <row r="54" spans="1:15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M54" s="77"/>
    </row>
    <row r="56" spans="1:15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 t="s">
        <v>93</v>
      </c>
    </row>
    <row r="57" spans="1:15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</row>
    <row r="59" spans="1:15" x14ac:dyDescent="0.3">
      <c r="A59" s="280"/>
      <c r="B59" s="1" t="s">
        <v>135</v>
      </c>
      <c r="C59" s="1">
        <v>0</v>
      </c>
      <c r="D59" s="1">
        <v>54</v>
      </c>
      <c r="E59" s="1">
        <v>96</v>
      </c>
      <c r="F59" s="1">
        <v>69</v>
      </c>
      <c r="G59" s="1">
        <v>12</v>
      </c>
      <c r="H59" s="1">
        <v>15</v>
      </c>
      <c r="I59" s="1">
        <v>55</v>
      </c>
      <c r="J59" s="1">
        <v>0</v>
      </c>
      <c r="K59" s="1">
        <v>27</v>
      </c>
      <c r="M59" s="1">
        <f>SUM(C59:K59)</f>
        <v>328</v>
      </c>
    </row>
    <row r="60" spans="1:15" x14ac:dyDescent="0.3">
      <c r="A60" s="280"/>
      <c r="B60" s="1" t="s">
        <v>142</v>
      </c>
      <c r="C60" s="1"/>
      <c r="D60" s="1"/>
      <c r="E60" s="1"/>
      <c r="F60" s="1"/>
      <c r="G60" s="1">
        <v>0</v>
      </c>
      <c r="H60" s="1"/>
      <c r="I60" s="1"/>
      <c r="J60" s="1"/>
      <c r="K60" s="1"/>
      <c r="L60" s="1"/>
      <c r="M60" s="1">
        <f>SUM(C60:K60)</f>
        <v>0</v>
      </c>
    </row>
    <row r="61" spans="1:15" x14ac:dyDescent="0.3">
      <c r="A61" s="280">
        <v>1</v>
      </c>
      <c r="B61" s="1" t="s">
        <v>166</v>
      </c>
      <c r="C61" s="502">
        <v>0</v>
      </c>
      <c r="D61" s="505">
        <v>531935.51</v>
      </c>
      <c r="E61" s="505">
        <v>512865.52</v>
      </c>
      <c r="F61" s="505">
        <v>362318.91</v>
      </c>
      <c r="G61" s="505">
        <v>26527.27</v>
      </c>
      <c r="H61" s="503">
        <v>78162.509999999995</v>
      </c>
      <c r="I61" s="505">
        <v>253021.63</v>
      </c>
      <c r="J61" s="504">
        <v>0</v>
      </c>
      <c r="K61" s="505">
        <v>147067.22</v>
      </c>
      <c r="L61" s="342"/>
      <c r="M61" s="344">
        <f>SUM(C61:K61)</f>
        <v>1911898.57</v>
      </c>
    </row>
    <row r="62" spans="1:15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65</v>
      </c>
      <c r="G62" s="348" t="s">
        <v>193</v>
      </c>
      <c r="H62" s="348" t="s">
        <v>111</v>
      </c>
      <c r="I62" s="348" t="s">
        <v>66</v>
      </c>
      <c r="J62" s="348" t="s">
        <v>67</v>
      </c>
      <c r="K62" s="348" t="s">
        <v>68</v>
      </c>
      <c r="L62" s="348"/>
      <c r="M62" s="348" t="s">
        <v>136</v>
      </c>
    </row>
    <row r="63" spans="1:15" x14ac:dyDescent="0.3">
      <c r="A63" s="349">
        <v>4</v>
      </c>
      <c r="B63" s="350" t="s">
        <v>29</v>
      </c>
      <c r="C63" s="354">
        <f>SUM(C64:C69)</f>
        <v>0</v>
      </c>
      <c r="D63" s="354">
        <f t="shared" ref="D63:K63" si="21">SUM(D64:D69)</f>
        <v>2.0719120000000002</v>
      </c>
      <c r="E63" s="354">
        <f t="shared" si="21"/>
        <v>2.5793399999999997</v>
      </c>
      <c r="F63" s="354">
        <f t="shared" si="21"/>
        <v>3.6886799999999997</v>
      </c>
      <c r="G63" s="354">
        <f t="shared" si="21"/>
        <v>5.7458799999999997</v>
      </c>
      <c r="H63" s="354">
        <f t="shared" si="21"/>
        <v>4.2467799999999993</v>
      </c>
      <c r="I63" s="354">
        <f t="shared" si="21"/>
        <v>5.3917120000000001</v>
      </c>
      <c r="J63" s="354">
        <f t="shared" si="21"/>
        <v>0</v>
      </c>
      <c r="K63" s="354">
        <f t="shared" si="21"/>
        <v>6.7359959999999992</v>
      </c>
      <c r="L63" s="351"/>
      <c r="M63" s="352">
        <f>(C63*$C$61+D63*$D$61+E63*$E$61+F63*$F$61+G63*$G$61+H63*$H$61+I63*$I$61+J63*$J$61+K63*$K$61)/$M$61</f>
        <v>3.4524227362321844</v>
      </c>
    </row>
    <row r="64" spans="1:15" x14ac:dyDescent="0.3">
      <c r="A64" s="2" t="s">
        <v>3</v>
      </c>
      <c r="B64" t="s">
        <v>30</v>
      </c>
      <c r="C64" s="506">
        <v>0</v>
      </c>
      <c r="D64" s="34">
        <v>1.4653</v>
      </c>
      <c r="E64" s="34">
        <v>1.6884999999999999</v>
      </c>
      <c r="F64" s="34">
        <v>2.5369999999999999</v>
      </c>
      <c r="G64" s="34">
        <v>2.5369999999999999</v>
      </c>
      <c r="H64" s="34">
        <v>1.8129999999999999</v>
      </c>
      <c r="I64" s="34">
        <v>3.5327999999999999</v>
      </c>
      <c r="J64" s="34">
        <v>0</v>
      </c>
      <c r="K64" s="34">
        <v>4.1548999999999996</v>
      </c>
      <c r="L64" s="34"/>
      <c r="M64" s="89">
        <f t="shared" ref="M64:M101" si="22">(C64*$C$61+D64*$D$61+E64*$E$61+F64*$F$61+G64*$G$61+H64*$H$61+I64*$I$61+J64*$J$61+K64*$K$61)/$M$61</f>
        <v>2.2378563364138082</v>
      </c>
    </row>
    <row r="65" spans="1:13" x14ac:dyDescent="0.3">
      <c r="A65" s="2" t="s">
        <v>4</v>
      </c>
      <c r="B65" t="s">
        <v>31</v>
      </c>
      <c r="C65" s="459">
        <f>C64*0.04</f>
        <v>0</v>
      </c>
      <c r="D65" s="39">
        <f t="shared" ref="D65:K65" si="23">D64*0.04</f>
        <v>5.8612000000000004E-2</v>
      </c>
      <c r="E65" s="39">
        <f t="shared" si="23"/>
        <v>6.7540000000000003E-2</v>
      </c>
      <c r="F65" s="39">
        <f t="shared" si="23"/>
        <v>0.10148</v>
      </c>
      <c r="G65" s="39">
        <f t="shared" si="23"/>
        <v>0.10148</v>
      </c>
      <c r="H65" s="39">
        <f>0.06*H64</f>
        <v>0.10877999999999999</v>
      </c>
      <c r="I65" s="39">
        <f t="shared" si="23"/>
        <v>0.14131199999999999</v>
      </c>
      <c r="J65" s="39">
        <f t="shared" si="23"/>
        <v>0</v>
      </c>
      <c r="K65" s="39">
        <f t="shared" si="23"/>
        <v>0.16619599999999998</v>
      </c>
      <c r="L65" s="34"/>
      <c r="M65" s="89">
        <f t="shared" si="22"/>
        <v>9.0996639947693456E-2</v>
      </c>
    </row>
    <row r="66" spans="1:13" x14ac:dyDescent="0.3">
      <c r="A66" s="2" t="s">
        <v>192</v>
      </c>
      <c r="B66" t="s">
        <v>195</v>
      </c>
      <c r="C66" s="458">
        <v>0</v>
      </c>
      <c r="D66" s="34">
        <v>7.3300000000000004E-2</v>
      </c>
      <c r="E66" s="34">
        <v>3.9600000000000003E-2</v>
      </c>
      <c r="F66" s="34">
        <v>5.7000000000000002E-3</v>
      </c>
      <c r="G66" s="34">
        <v>0</v>
      </c>
      <c r="H66" s="34">
        <v>9.06E-2</v>
      </c>
      <c r="I66" s="34">
        <v>5.74E-2</v>
      </c>
      <c r="J66" s="34">
        <v>0</v>
      </c>
      <c r="K66" s="34">
        <v>0.17699999999999999</v>
      </c>
      <c r="L66" s="34"/>
      <c r="M66" s="89">
        <f t="shared" si="22"/>
        <v>5.7012139597970406E-2</v>
      </c>
    </row>
    <row r="67" spans="1:13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0.33289999999999997</v>
      </c>
      <c r="G67" s="34">
        <v>0.33289999999999997</v>
      </c>
      <c r="H67" s="34">
        <v>0.33289999999999997</v>
      </c>
      <c r="I67" s="34">
        <v>0.39550000000000002</v>
      </c>
      <c r="J67" s="34">
        <v>0</v>
      </c>
      <c r="K67" s="34">
        <v>0.46679999999999999</v>
      </c>
      <c r="L67" s="34"/>
      <c r="M67" s="89">
        <f t="shared" si="22"/>
        <v>0.30727344305195015</v>
      </c>
    </row>
    <row r="68" spans="1:13" ht="28.8" x14ac:dyDescent="0.3">
      <c r="A68" s="2" t="s">
        <v>6</v>
      </c>
      <c r="B68" s="454" t="s">
        <v>191</v>
      </c>
      <c r="C68" s="458">
        <v>0</v>
      </c>
      <c r="D68" s="34">
        <v>0.25509999999999999</v>
      </c>
      <c r="E68" s="34">
        <v>0.49809999999999999</v>
      </c>
      <c r="F68" s="34">
        <v>0.71160000000000001</v>
      </c>
      <c r="G68" s="34">
        <v>2.7745000000000002</v>
      </c>
      <c r="H68" s="34">
        <v>1.4448000000000001</v>
      </c>
      <c r="I68" s="34">
        <v>1.2646999999999999</v>
      </c>
      <c r="J68" s="34">
        <v>0</v>
      </c>
      <c r="K68" s="34">
        <v>1.7710999999999999</v>
      </c>
      <c r="L68" s="34"/>
      <c r="M68" s="89">
        <f t="shared" si="22"/>
        <v>0.74061330268948322</v>
      </c>
    </row>
    <row r="69" spans="1:13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0.45669999999999999</v>
      </c>
      <c r="I69" s="458">
        <v>0</v>
      </c>
      <c r="J69" s="458">
        <v>0</v>
      </c>
      <c r="K69" s="458">
        <v>0</v>
      </c>
      <c r="L69" s="34"/>
      <c r="M69" s="89">
        <f t="shared" si="22"/>
        <v>1.8670874531278088E-2</v>
      </c>
    </row>
    <row r="70" spans="1:13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4.3194625812999989</v>
      </c>
      <c r="E70" s="354">
        <f t="shared" si="24"/>
        <v>5.7246380802999992</v>
      </c>
      <c r="F70" s="354">
        <f t="shared" si="24"/>
        <v>5.7246380802999992</v>
      </c>
      <c r="G70" s="354">
        <f t="shared" si="24"/>
        <v>5.7246380802999992</v>
      </c>
      <c r="H70" s="354">
        <f t="shared" si="24"/>
        <v>6.2517761524999997</v>
      </c>
      <c r="I70" s="354">
        <f t="shared" si="24"/>
        <v>5.7246380802999992</v>
      </c>
      <c r="J70" s="354">
        <f t="shared" si="24"/>
        <v>0</v>
      </c>
      <c r="K70" s="354">
        <f>SUM(K71:K73,K77:K78)</f>
        <v>5.7246380802999992</v>
      </c>
      <c r="L70" s="351"/>
      <c r="M70" s="352">
        <f t="shared" si="22"/>
        <v>5.3552354760288132</v>
      </c>
    </row>
    <row r="71" spans="1:13" x14ac:dyDescent="0.3">
      <c r="A71" s="2" t="s">
        <v>115</v>
      </c>
      <c r="B71" t="s">
        <v>114</v>
      </c>
      <c r="C71" s="34">
        <v>0</v>
      </c>
      <c r="D71" s="34">
        <v>2.3586999999999998</v>
      </c>
      <c r="E71" s="34">
        <v>3.0596999999999999</v>
      </c>
      <c r="F71" s="34">
        <v>3.0596999999999999</v>
      </c>
      <c r="G71" s="34">
        <v>3.0596999999999999</v>
      </c>
      <c r="H71" s="34">
        <v>3.3475000000000001</v>
      </c>
      <c r="I71" s="34">
        <v>3.0596999999999999</v>
      </c>
      <c r="J71" s="34">
        <v>0</v>
      </c>
      <c r="K71" s="34">
        <v>3.0596999999999999</v>
      </c>
      <c r="L71" s="39"/>
      <c r="M71" s="89">
        <f t="shared" si="22"/>
        <v>2.8764310611399218</v>
      </c>
    </row>
    <row r="72" spans="1:13" x14ac:dyDescent="0.3">
      <c r="A72" s="2" t="s">
        <v>116</v>
      </c>
      <c r="B72" t="s">
        <v>477</v>
      </c>
      <c r="C72" s="39">
        <f>C71*0.436199</f>
        <v>0</v>
      </c>
      <c r="D72" s="39">
        <f>D71*0.436199</f>
        <v>1.0288625812999999</v>
      </c>
      <c r="E72" s="39">
        <f t="shared" ref="E72:K72" si="25">E71*0.436199</f>
        <v>1.3346380803</v>
      </c>
      <c r="F72" s="39">
        <f t="shared" si="25"/>
        <v>1.3346380803</v>
      </c>
      <c r="G72" s="39">
        <f t="shared" si="25"/>
        <v>1.3346380803</v>
      </c>
      <c r="H72" s="39">
        <f t="shared" si="25"/>
        <v>1.4601761525000001</v>
      </c>
      <c r="I72" s="39">
        <f t="shared" si="25"/>
        <v>1.3346380803</v>
      </c>
      <c r="J72" s="39">
        <f t="shared" si="25"/>
        <v>0</v>
      </c>
      <c r="K72" s="39">
        <f t="shared" si="25"/>
        <v>1.3346380803</v>
      </c>
      <c r="L72" s="39"/>
      <c r="M72" s="89">
        <f t="shared" si="22"/>
        <v>1.2546963524381727</v>
      </c>
    </row>
    <row r="73" spans="1:13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0.62269999999999992</v>
      </c>
      <c r="E73" s="43">
        <f t="shared" si="26"/>
        <v>0.92049999999999998</v>
      </c>
      <c r="F73" s="43">
        <f t="shared" ref="F73:G73" si="28">SUM(F74:F76)</f>
        <v>0.92049999999999998</v>
      </c>
      <c r="G73" s="43">
        <f t="shared" si="28"/>
        <v>0.92049999999999998</v>
      </c>
      <c r="H73" s="43">
        <f t="shared" si="26"/>
        <v>0.99659999999999993</v>
      </c>
      <c r="I73" s="43">
        <f t="shared" si="26"/>
        <v>0.92049999999999998</v>
      </c>
      <c r="J73" s="43">
        <f t="shared" si="26"/>
        <v>0</v>
      </c>
      <c r="K73" s="43">
        <f t="shared" ref="K73" si="29">SUM(K74:K76)</f>
        <v>0.92049999999999998</v>
      </c>
      <c r="L73" s="43"/>
      <c r="M73" s="75">
        <f t="shared" si="22"/>
        <v>0.84075611072715006</v>
      </c>
    </row>
    <row r="74" spans="1:13" x14ac:dyDescent="0.3">
      <c r="A74" s="2" t="s">
        <v>9</v>
      </c>
      <c r="B74" t="s">
        <v>108</v>
      </c>
      <c r="C74" s="34">
        <v>0</v>
      </c>
      <c r="D74" s="34">
        <v>0.55620000000000003</v>
      </c>
      <c r="E74" s="34">
        <v>0.82220000000000004</v>
      </c>
      <c r="F74" s="34">
        <v>0.82220000000000004</v>
      </c>
      <c r="G74" s="34">
        <v>0.82220000000000004</v>
      </c>
      <c r="H74" s="34">
        <v>0.89429999999999998</v>
      </c>
      <c r="I74" s="34">
        <v>0.82220000000000004</v>
      </c>
      <c r="J74" s="34">
        <v>0</v>
      </c>
      <c r="K74" s="34">
        <v>0.82220000000000004</v>
      </c>
      <c r="L74" s="39"/>
      <c r="M74" s="89">
        <f t="shared" si="22"/>
        <v>0.75114009607999244</v>
      </c>
    </row>
    <row r="75" spans="1:13" x14ac:dyDescent="0.3">
      <c r="A75" s="2" t="s">
        <v>10</v>
      </c>
      <c r="B75" t="s">
        <v>109</v>
      </c>
      <c r="C75" s="34">
        <v>0</v>
      </c>
      <c r="D75" s="34">
        <v>5.8999999999999997E-2</v>
      </c>
      <c r="E75" s="34">
        <v>8.72E-2</v>
      </c>
      <c r="F75" s="34">
        <v>8.72E-2</v>
      </c>
      <c r="G75" s="34">
        <v>8.72E-2</v>
      </c>
      <c r="H75" s="34">
        <v>9.0700000000000003E-2</v>
      </c>
      <c r="I75" s="34">
        <v>8.72E-2</v>
      </c>
      <c r="J75" s="34">
        <v>0</v>
      </c>
      <c r="K75" s="34">
        <v>8.72E-2</v>
      </c>
      <c r="L75" s="39"/>
      <c r="M75" s="89">
        <f t="shared" si="22"/>
        <v>7.9497178925658163E-2</v>
      </c>
    </row>
    <row r="76" spans="1:13" x14ac:dyDescent="0.3">
      <c r="A76" s="2" t="s">
        <v>11</v>
      </c>
      <c r="B76" t="s">
        <v>110</v>
      </c>
      <c r="C76" s="34">
        <v>0</v>
      </c>
      <c r="D76" s="34">
        <v>7.4999999999999997E-3</v>
      </c>
      <c r="E76" s="34">
        <v>1.11E-2</v>
      </c>
      <c r="F76" s="34">
        <v>1.11E-2</v>
      </c>
      <c r="G76" s="34">
        <v>1.11E-2</v>
      </c>
      <c r="H76" s="34">
        <v>1.1599999999999999E-2</v>
      </c>
      <c r="I76" s="34">
        <v>1.11E-2</v>
      </c>
      <c r="J76" s="34">
        <v>0</v>
      </c>
      <c r="K76" s="34">
        <v>1.11E-2</v>
      </c>
      <c r="L76" s="39"/>
      <c r="M76" s="89">
        <f t="shared" si="22"/>
        <v>1.0118835721499598E-2</v>
      </c>
    </row>
    <row r="77" spans="1:13" x14ac:dyDescent="0.3">
      <c r="A77" s="595" t="s">
        <v>14</v>
      </c>
      <c r="B77" t="s">
        <v>118</v>
      </c>
      <c r="C77" s="34">
        <v>0</v>
      </c>
      <c r="D77" s="34">
        <v>0.22989999999999999</v>
      </c>
      <c r="E77" s="34">
        <v>0.30690000000000001</v>
      </c>
      <c r="F77" s="34">
        <v>0.30690000000000001</v>
      </c>
      <c r="G77" s="34">
        <v>0.30690000000000001</v>
      </c>
      <c r="H77" s="34">
        <v>0.33489999999999998</v>
      </c>
      <c r="I77" s="34">
        <v>0.30690000000000001</v>
      </c>
      <c r="J77" s="34">
        <v>0</v>
      </c>
      <c r="K77" s="34">
        <v>0.30690000000000001</v>
      </c>
      <c r="L77" s="39"/>
      <c r="M77" s="89">
        <f t="shared" si="22"/>
        <v>0.28662147445562453</v>
      </c>
    </row>
    <row r="78" spans="1:13" x14ac:dyDescent="0.3">
      <c r="A78" s="595"/>
      <c r="B78" t="s">
        <v>477</v>
      </c>
      <c r="C78" s="34">
        <v>0</v>
      </c>
      <c r="D78" s="34">
        <v>7.9299999999999995E-2</v>
      </c>
      <c r="E78" s="34">
        <v>0.10290000000000001</v>
      </c>
      <c r="F78" s="34">
        <v>0.10290000000000001</v>
      </c>
      <c r="G78" s="34">
        <v>0.10290000000000001</v>
      </c>
      <c r="H78" s="34">
        <v>0.11260000000000001</v>
      </c>
      <c r="I78" s="34">
        <v>0.10290000000000001</v>
      </c>
      <c r="J78" s="34">
        <v>0</v>
      </c>
      <c r="K78" s="34">
        <v>0.10290000000000001</v>
      </c>
      <c r="L78" s="39"/>
      <c r="M78" s="89">
        <f t="shared" si="22"/>
        <v>9.673047726794419E-2</v>
      </c>
    </row>
    <row r="79" spans="1:13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0.58200000000000007</v>
      </c>
      <c r="E79" s="354">
        <f t="shared" ref="E79:J79" si="30">SUM(E80:E82)</f>
        <v>0.67260000000000009</v>
      </c>
      <c r="F79" s="354">
        <f t="shared" si="30"/>
        <v>0.67260000000000009</v>
      </c>
      <c r="G79" s="354">
        <f t="shared" si="30"/>
        <v>0.67260000000000009</v>
      </c>
      <c r="H79" s="354">
        <f t="shared" si="30"/>
        <v>1.3761999999999999</v>
      </c>
      <c r="I79" s="354">
        <f t="shared" si="30"/>
        <v>0.67260000000000009</v>
      </c>
      <c r="J79" s="354">
        <f t="shared" si="30"/>
        <v>0</v>
      </c>
      <c r="K79" s="354">
        <f t="shared" ref="K79" si="31">SUM(K80:K82)</f>
        <v>0.67260000000000009</v>
      </c>
      <c r="L79" s="354"/>
      <c r="M79" s="352">
        <f t="shared" si="22"/>
        <v>0.67615760757224685</v>
      </c>
    </row>
    <row r="80" spans="1:13" x14ac:dyDescent="0.3">
      <c r="A80" s="2" t="s">
        <v>15</v>
      </c>
      <c r="B80" t="s">
        <v>43</v>
      </c>
      <c r="C80" s="34">
        <v>0</v>
      </c>
      <c r="D80" s="34">
        <v>0.27829999999999999</v>
      </c>
      <c r="E80" s="34">
        <v>0.36890000000000001</v>
      </c>
      <c r="F80" s="34">
        <v>0.36890000000000001</v>
      </c>
      <c r="G80" s="34">
        <v>0.36890000000000001</v>
      </c>
      <c r="H80" s="34">
        <v>0.40279999999999999</v>
      </c>
      <c r="I80" s="34">
        <v>0.36890000000000001</v>
      </c>
      <c r="J80" s="34">
        <v>0</v>
      </c>
      <c r="K80" s="34">
        <v>0.36890000000000001</v>
      </c>
      <c r="L80" s="39"/>
      <c r="M80" s="89">
        <f t="shared" si="22"/>
        <v>0.34507883666443667</v>
      </c>
    </row>
    <row r="81" spans="1:15" x14ac:dyDescent="0.3">
      <c r="A81" s="2" t="s">
        <v>16</v>
      </c>
      <c r="B81" t="s">
        <v>80</v>
      </c>
      <c r="C81" s="34">
        <v>0</v>
      </c>
      <c r="D81" s="34">
        <v>0.30370000000000003</v>
      </c>
      <c r="E81" s="34">
        <v>0.30370000000000003</v>
      </c>
      <c r="F81" s="34">
        <v>0.30370000000000003</v>
      </c>
      <c r="G81" s="34">
        <v>0.30370000000000003</v>
      </c>
      <c r="H81" s="34">
        <v>0.30370000000000003</v>
      </c>
      <c r="I81" s="34">
        <v>0.30370000000000003</v>
      </c>
      <c r="J81" s="34">
        <v>0</v>
      </c>
      <c r="K81" s="34">
        <v>0.30370000000000003</v>
      </c>
      <c r="L81" s="39"/>
      <c r="M81" s="89">
        <f t="shared" si="22"/>
        <v>0.30370000000000003</v>
      </c>
    </row>
    <row r="82" spans="1:15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>
        <f>SUM(H83)</f>
        <v>0.66969999999999996</v>
      </c>
      <c r="I82" s="39"/>
      <c r="J82" s="39"/>
      <c r="K82" s="39"/>
      <c r="L82" s="39"/>
      <c r="M82" s="89">
        <f t="shared" si="22"/>
        <v>2.7378770907810237E-2</v>
      </c>
    </row>
    <row r="83" spans="1:15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0.66969999999999996</v>
      </c>
      <c r="I83" s="34">
        <v>0</v>
      </c>
      <c r="J83" s="34">
        <v>0</v>
      </c>
      <c r="K83" s="34">
        <v>0</v>
      </c>
      <c r="L83" s="39"/>
      <c r="M83" s="89">
        <f t="shared" si="22"/>
        <v>2.7378770907810237E-2</v>
      </c>
    </row>
    <row r="84" spans="1:15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0.28090000000000004</v>
      </c>
      <c r="E84" s="354">
        <f t="shared" ref="E84:K84" si="32">SUM(E85:E86)</f>
        <v>0.54880000000000007</v>
      </c>
      <c r="F84" s="354">
        <f t="shared" si="32"/>
        <v>0.78670000000000007</v>
      </c>
      <c r="G84" s="354">
        <f t="shared" si="32"/>
        <v>3.0407000000000002</v>
      </c>
      <c r="H84" s="354">
        <f t="shared" si="32"/>
        <v>1.6006</v>
      </c>
      <c r="I84" s="354">
        <f t="shared" si="32"/>
        <v>1.3867999999999998</v>
      </c>
      <c r="J84" s="354">
        <f t="shared" si="32"/>
        <v>0</v>
      </c>
      <c r="K84" s="354">
        <f t="shared" si="32"/>
        <v>2.0493999999999999</v>
      </c>
      <c r="L84" s="354"/>
      <c r="M84" s="352">
        <f t="shared" si="22"/>
        <v>0.82325283039413544</v>
      </c>
    </row>
    <row r="85" spans="1:15" x14ac:dyDescent="0.3">
      <c r="A85" s="2" t="s">
        <v>17</v>
      </c>
      <c r="B85" t="s">
        <v>46</v>
      </c>
      <c r="C85" s="34">
        <v>0</v>
      </c>
      <c r="D85" s="34">
        <v>0.26740000000000003</v>
      </c>
      <c r="E85" s="34">
        <v>0.52180000000000004</v>
      </c>
      <c r="F85" s="34">
        <v>0.74560000000000004</v>
      </c>
      <c r="G85" s="34">
        <v>2.907</v>
      </c>
      <c r="H85" s="34">
        <v>1.5053000000000001</v>
      </c>
      <c r="I85" s="34">
        <v>1.3254999999999999</v>
      </c>
      <c r="J85" s="34">
        <v>0</v>
      </c>
      <c r="K85" s="34">
        <v>1.9589000000000001</v>
      </c>
      <c r="L85" s="39"/>
      <c r="M85" s="89">
        <f t="shared" si="22"/>
        <v>0.78364026969380496</v>
      </c>
    </row>
    <row r="86" spans="1:15" x14ac:dyDescent="0.3">
      <c r="A86" s="2" t="s">
        <v>18</v>
      </c>
      <c r="B86" t="s">
        <v>48</v>
      </c>
      <c r="C86" s="34">
        <v>0</v>
      </c>
      <c r="D86" s="34">
        <v>1.35E-2</v>
      </c>
      <c r="E86" s="34">
        <v>2.7E-2</v>
      </c>
      <c r="F86" s="34">
        <v>4.1099999999999998E-2</v>
      </c>
      <c r="G86" s="34">
        <v>0.13370000000000001</v>
      </c>
      <c r="H86" s="34">
        <v>9.5299999999999996E-2</v>
      </c>
      <c r="I86" s="34">
        <v>6.13E-2</v>
      </c>
      <c r="J86" s="34">
        <v>0</v>
      </c>
      <c r="K86" s="34">
        <v>9.0499999999999997E-2</v>
      </c>
      <c r="L86" s="39"/>
      <c r="M86" s="89">
        <f t="shared" si="22"/>
        <v>3.9612560700330458E-2</v>
      </c>
    </row>
    <row r="87" spans="1:15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0.43810000000000004</v>
      </c>
      <c r="E87" s="354">
        <f t="shared" ref="E87:K87" si="33">SUM(E88:E91)</f>
        <v>0.8982</v>
      </c>
      <c r="F87" s="354">
        <f t="shared" si="33"/>
        <v>1.2318</v>
      </c>
      <c r="G87" s="354">
        <f t="shared" si="33"/>
        <v>3.1476999999999999</v>
      </c>
      <c r="H87" s="354">
        <f t="shared" si="33"/>
        <v>2.1349</v>
      </c>
      <c r="I87" s="354">
        <f t="shared" si="33"/>
        <v>2.3008999999999999</v>
      </c>
      <c r="J87" s="354">
        <f t="shared" si="33"/>
        <v>0</v>
      </c>
      <c r="K87" s="354">
        <f t="shared" si="33"/>
        <v>3.6187999999999998</v>
      </c>
      <c r="L87" s="354"/>
      <c r="M87" s="352">
        <f t="shared" si="22"/>
        <v>1.3100875664727338</v>
      </c>
    </row>
    <row r="88" spans="1:15" x14ac:dyDescent="0.3">
      <c r="A88" s="2" t="s">
        <v>19</v>
      </c>
      <c r="B88" t="s">
        <v>46</v>
      </c>
      <c r="C88" s="34">
        <v>0</v>
      </c>
      <c r="D88" s="34">
        <v>0.21690000000000001</v>
      </c>
      <c r="E88" s="34">
        <v>0.44219999999999998</v>
      </c>
      <c r="F88" s="34">
        <v>0.59470000000000001</v>
      </c>
      <c r="G88" s="34">
        <v>1.5922000000000001</v>
      </c>
      <c r="H88" s="34">
        <v>1.0799000000000001</v>
      </c>
      <c r="I88" s="34">
        <v>1.1638999999999999</v>
      </c>
      <c r="J88" s="34">
        <v>0</v>
      </c>
      <c r="K88" s="34">
        <v>1.8305</v>
      </c>
      <c r="L88" s="39"/>
      <c r="M88" s="89">
        <f t="shared" si="22"/>
        <v>0.65274374678255032</v>
      </c>
    </row>
    <row r="89" spans="1:15" x14ac:dyDescent="0.3">
      <c r="A89" s="2" t="s">
        <v>19</v>
      </c>
      <c r="B89" t="s">
        <v>47</v>
      </c>
      <c r="C89" s="34">
        <v>0</v>
      </c>
      <c r="D89" s="34">
        <v>0.1111</v>
      </c>
      <c r="E89" s="34">
        <v>0.2266</v>
      </c>
      <c r="F89" s="34">
        <v>0.30470000000000003</v>
      </c>
      <c r="G89" s="34">
        <v>0.81579999999999997</v>
      </c>
      <c r="H89" s="34">
        <v>0.55330000000000001</v>
      </c>
      <c r="I89" s="34">
        <v>0.59630000000000005</v>
      </c>
      <c r="J89" s="34">
        <v>0</v>
      </c>
      <c r="K89" s="34">
        <v>0.93789999999999996</v>
      </c>
      <c r="L89" s="39"/>
      <c r="M89" s="89">
        <f t="shared" si="22"/>
        <v>0.33443789914336303</v>
      </c>
    </row>
    <row r="90" spans="1:15" x14ac:dyDescent="0.3">
      <c r="A90" s="2" t="s">
        <v>20</v>
      </c>
      <c r="B90" t="s">
        <v>50</v>
      </c>
      <c r="C90" s="34">
        <v>0</v>
      </c>
      <c r="D90" s="34">
        <v>7.2800000000000004E-2</v>
      </c>
      <c r="E90" s="34">
        <v>0.1517</v>
      </c>
      <c r="F90" s="34">
        <v>0.2198</v>
      </c>
      <c r="G90" s="34">
        <v>0.48909999999999998</v>
      </c>
      <c r="H90" s="34">
        <v>0.33169999999999999</v>
      </c>
      <c r="I90" s="34">
        <v>0.35749999999999998</v>
      </c>
      <c r="J90" s="34">
        <v>0</v>
      </c>
      <c r="K90" s="34">
        <v>0.56230000000000002</v>
      </c>
      <c r="L90" s="39"/>
      <c r="M90" s="89">
        <f t="shared" si="22"/>
        <v>0.21351364041503521</v>
      </c>
    </row>
    <row r="91" spans="1:15" x14ac:dyDescent="0.3">
      <c r="A91" s="2" t="s">
        <v>20</v>
      </c>
      <c r="B91" t="s">
        <v>47</v>
      </c>
      <c r="C91" s="34">
        <v>0</v>
      </c>
      <c r="D91" s="34">
        <v>3.73E-2</v>
      </c>
      <c r="E91" s="34">
        <v>7.7700000000000005E-2</v>
      </c>
      <c r="F91" s="34">
        <v>0.11260000000000001</v>
      </c>
      <c r="G91" s="34">
        <v>0.25059999999999999</v>
      </c>
      <c r="H91" s="34">
        <v>0.17</v>
      </c>
      <c r="I91" s="34">
        <v>0.1832</v>
      </c>
      <c r="J91" s="34">
        <v>0</v>
      </c>
      <c r="K91" s="34">
        <v>0.28810000000000002</v>
      </c>
      <c r="L91" s="39"/>
      <c r="M91" s="89">
        <f t="shared" si="22"/>
        <v>0.10939228013178544</v>
      </c>
    </row>
    <row r="92" spans="1:15" x14ac:dyDescent="0.3">
      <c r="A92" s="349">
        <v>9</v>
      </c>
      <c r="B92" s="350" t="s">
        <v>51</v>
      </c>
      <c r="C92" s="354">
        <f t="shared" ref="C92:J92" si="34">SUM(C95,C97)</f>
        <v>0</v>
      </c>
      <c r="D92" s="354">
        <f t="shared" si="34"/>
        <v>0.65437492088202842</v>
      </c>
      <c r="E92" s="354">
        <f t="shared" si="34"/>
        <v>0.88671294013496027</v>
      </c>
      <c r="F92" s="354">
        <f t="shared" si="34"/>
        <v>1.0296986372549604</v>
      </c>
      <c r="G92" s="354">
        <f t="shared" si="34"/>
        <v>1.2956722460549606</v>
      </c>
      <c r="H92" s="354">
        <f t="shared" si="34"/>
        <v>1.3279332703808699</v>
      </c>
      <c r="I92" s="354">
        <f t="shared" si="34"/>
        <v>1.3023442994309604</v>
      </c>
      <c r="J92" s="354">
        <f t="shared" si="34"/>
        <v>0</v>
      </c>
      <c r="K92" s="354">
        <f>SUM(K95,K97)</f>
        <v>1.5994003943429604</v>
      </c>
      <c r="L92" s="354"/>
      <c r="M92" s="352">
        <f t="shared" si="22"/>
        <v>0.9827063840717114</v>
      </c>
    </row>
    <row r="93" spans="1:15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-3.1004999999999998</v>
      </c>
      <c r="H93" s="507">
        <v>0</v>
      </c>
      <c r="I93" s="507">
        <v>-0.16719999999999999</v>
      </c>
      <c r="J93" s="507">
        <v>0</v>
      </c>
      <c r="K93" s="507">
        <v>0</v>
      </c>
      <c r="L93" s="268"/>
      <c r="M93" s="357">
        <f t="shared" si="22"/>
        <v>-6.5146247361333592E-2</v>
      </c>
      <c r="N93" s="276"/>
      <c r="O93" s="276"/>
    </row>
    <row r="94" spans="1:15" x14ac:dyDescent="0.3">
      <c r="A94" s="358"/>
      <c r="B94" s="359" t="s">
        <v>52</v>
      </c>
      <c r="C94" s="360">
        <f t="shared" ref="C94:K94" si="35">SUM(C87,C84,C79,C70,C63)+C93</f>
        <v>0</v>
      </c>
      <c r="D94" s="360">
        <f t="shared" si="35"/>
        <v>7.6923745812999993</v>
      </c>
      <c r="E94" s="360">
        <f t="shared" si="35"/>
        <v>10.423578080299999</v>
      </c>
      <c r="F94" s="360">
        <f t="shared" si="35"/>
        <v>12.104418080299999</v>
      </c>
      <c r="G94" s="360">
        <f t="shared" si="35"/>
        <v>15.2310180803</v>
      </c>
      <c r="H94" s="360">
        <f t="shared" si="35"/>
        <v>15.610256152499998</v>
      </c>
      <c r="I94" s="360">
        <f t="shared" si="35"/>
        <v>15.3094500803</v>
      </c>
      <c r="J94" s="360">
        <f t="shared" si="35"/>
        <v>0</v>
      </c>
      <c r="K94" s="360">
        <f t="shared" si="35"/>
        <v>18.801434080299998</v>
      </c>
      <c r="L94" s="361"/>
      <c r="M94" s="455">
        <f t="shared" si="22"/>
        <v>11.55200996933878</v>
      </c>
      <c r="N94" s="396"/>
      <c r="O94" s="276"/>
    </row>
    <row r="95" spans="1:15" x14ac:dyDescent="0.3">
      <c r="A95" s="349" t="s">
        <v>21</v>
      </c>
      <c r="B95" s="350" t="s">
        <v>53</v>
      </c>
      <c r="C95" s="354">
        <f t="shared" ref="C95:J95" si="36">SUM(C96:C96)</f>
        <v>0</v>
      </c>
      <c r="D95" s="354">
        <f t="shared" si="36"/>
        <v>0.16025523965222288</v>
      </c>
      <c r="E95" s="354">
        <f t="shared" si="36"/>
        <v>0.21715440214688989</v>
      </c>
      <c r="F95" s="354">
        <f t="shared" si="36"/>
        <v>0.25217134186688989</v>
      </c>
      <c r="G95" s="354">
        <f t="shared" si="36"/>
        <v>0.31730779966688993</v>
      </c>
      <c r="H95" s="354">
        <f t="shared" si="36"/>
        <v>0.32520846642503248</v>
      </c>
      <c r="I95" s="354">
        <f t="shared" si="36"/>
        <v>0.31894177352288988</v>
      </c>
      <c r="J95" s="354">
        <f t="shared" si="36"/>
        <v>0</v>
      </c>
      <c r="K95" s="354">
        <f>SUM(K96:K96)</f>
        <v>0.39169027619488989</v>
      </c>
      <c r="L95" s="354"/>
      <c r="M95" s="352">
        <f t="shared" si="22"/>
        <v>0.24066302369123482</v>
      </c>
    </row>
    <row r="96" spans="1:15" x14ac:dyDescent="0.3">
      <c r="A96" s="2" t="s">
        <v>121</v>
      </c>
      <c r="B96" t="s">
        <v>128</v>
      </c>
      <c r="C96" s="246">
        <f>0.020833*C94</f>
        <v>0</v>
      </c>
      <c r="D96" s="246">
        <f t="shared" ref="D96:K96" si="37">0.020833*D94</f>
        <v>0.16025523965222288</v>
      </c>
      <c r="E96" s="246">
        <f t="shared" si="37"/>
        <v>0.21715440214688989</v>
      </c>
      <c r="F96" s="246">
        <f t="shared" si="37"/>
        <v>0.25217134186688989</v>
      </c>
      <c r="G96" s="246">
        <f t="shared" si="37"/>
        <v>0.31730779966688993</v>
      </c>
      <c r="H96" s="246">
        <f t="shared" si="37"/>
        <v>0.32520846642503248</v>
      </c>
      <c r="I96" s="246">
        <f t="shared" si="37"/>
        <v>0.31894177352288988</v>
      </c>
      <c r="J96" s="246">
        <f t="shared" ref="J96" si="38">0.020833*J94</f>
        <v>0</v>
      </c>
      <c r="K96" s="246">
        <f t="shared" si="37"/>
        <v>0.39169027619488989</v>
      </c>
      <c r="L96" s="39"/>
      <c r="M96" s="246">
        <f t="shared" si="22"/>
        <v>0.24066302369123482</v>
      </c>
      <c r="N96" s="246"/>
      <c r="O96" s="465"/>
    </row>
    <row r="97" spans="1:15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K97" si="39">SUM(D98,D99)</f>
        <v>0.49411968122980549</v>
      </c>
      <c r="E97" s="354">
        <f t="shared" si="39"/>
        <v>0.66955853798807041</v>
      </c>
      <c r="F97" s="354">
        <f t="shared" si="39"/>
        <v>0.77752729538807053</v>
      </c>
      <c r="G97" s="354">
        <f t="shared" si="39"/>
        <v>0.97836444638807063</v>
      </c>
      <c r="H97" s="354">
        <f t="shared" si="39"/>
        <v>1.0027248039558374</v>
      </c>
      <c r="I97" s="354">
        <f t="shared" si="39"/>
        <v>0.98340252590807054</v>
      </c>
      <c r="J97" s="354">
        <f t="shared" ref="J97" si="40">SUM(J98,J99)</f>
        <v>0</v>
      </c>
      <c r="K97" s="354">
        <f t="shared" si="39"/>
        <v>1.2077101181480705</v>
      </c>
      <c r="L97" s="354"/>
      <c r="M97" s="352">
        <f t="shared" si="22"/>
        <v>0.74204336038047658</v>
      </c>
      <c r="N97" s="246"/>
    </row>
    <row r="98" spans="1:15" x14ac:dyDescent="0.3">
      <c r="A98" s="2" t="s">
        <v>25</v>
      </c>
      <c r="B98" t="s">
        <v>129</v>
      </c>
      <c r="C98" s="39">
        <f>C96</f>
        <v>0</v>
      </c>
      <c r="D98" s="39">
        <f t="shared" ref="D98:K98" si="41">D96</f>
        <v>0.16025523965222288</v>
      </c>
      <c r="E98" s="39">
        <f t="shared" si="41"/>
        <v>0.21715440214688989</v>
      </c>
      <c r="F98" s="39">
        <f t="shared" si="41"/>
        <v>0.25217134186688989</v>
      </c>
      <c r="G98" s="39">
        <f t="shared" si="41"/>
        <v>0.31730779966688993</v>
      </c>
      <c r="H98" s="39">
        <f t="shared" si="41"/>
        <v>0.32520846642503248</v>
      </c>
      <c r="I98" s="39">
        <f t="shared" si="41"/>
        <v>0.31894177352288988</v>
      </c>
      <c r="J98" s="39">
        <f t="shared" ref="J98" si="42">J96</f>
        <v>0</v>
      </c>
      <c r="K98" s="39">
        <f t="shared" si="41"/>
        <v>0.39169027619488989</v>
      </c>
      <c r="L98" s="39"/>
      <c r="M98" s="246">
        <f t="shared" si="22"/>
        <v>0.24066302369123482</v>
      </c>
      <c r="N98" s="246"/>
    </row>
    <row r="99" spans="1:15" x14ac:dyDescent="0.3">
      <c r="A99" s="2" t="s">
        <v>26</v>
      </c>
      <c r="B99" t="s">
        <v>130</v>
      </c>
      <c r="C99" s="246">
        <f>0.043402*C94</f>
        <v>0</v>
      </c>
      <c r="D99" s="246">
        <f t="shared" ref="D99:K99" si="43">0.043402*D94</f>
        <v>0.3338644415775826</v>
      </c>
      <c r="E99" s="246">
        <f t="shared" si="43"/>
        <v>0.45240413584118055</v>
      </c>
      <c r="F99" s="246">
        <f t="shared" si="43"/>
        <v>0.52535595352118059</v>
      </c>
      <c r="G99" s="246">
        <f t="shared" si="43"/>
        <v>0.6610566467211807</v>
      </c>
      <c r="H99" s="246">
        <f t="shared" si="43"/>
        <v>0.67751633753080498</v>
      </c>
      <c r="I99" s="246">
        <f t="shared" si="43"/>
        <v>0.66446075238518065</v>
      </c>
      <c r="J99" s="246">
        <f t="shared" ref="J99" si="44">0.043402*J94</f>
        <v>0</v>
      </c>
      <c r="K99" s="246">
        <f t="shared" si="43"/>
        <v>0.81601984195318056</v>
      </c>
      <c r="L99" s="39"/>
      <c r="M99" s="246">
        <f t="shared" si="22"/>
        <v>0.50138033668924176</v>
      </c>
      <c r="N99" s="246"/>
      <c r="O99" s="464"/>
    </row>
    <row r="100" spans="1:15" ht="28.8" x14ac:dyDescent="0.3">
      <c r="A100" s="364">
        <v>10</v>
      </c>
      <c r="B100" s="365" t="s">
        <v>134</v>
      </c>
      <c r="C100" s="509">
        <v>0</v>
      </c>
      <c r="D100" s="509">
        <v>2.6200000000000001E-2</v>
      </c>
      <c r="E100" s="509">
        <v>2.6200000000000001E-2</v>
      </c>
      <c r="F100" s="509">
        <v>2.6200000000000001E-2</v>
      </c>
      <c r="G100" s="509">
        <v>2.6200000000000001E-2</v>
      </c>
      <c r="H100" s="509">
        <v>2.6200000000000001E-2</v>
      </c>
      <c r="I100" s="509">
        <v>2.6200000000000001E-2</v>
      </c>
      <c r="J100" s="509">
        <v>0</v>
      </c>
      <c r="K100" s="509">
        <v>2.6200000000000001E-2</v>
      </c>
      <c r="L100" s="367"/>
      <c r="M100" s="368">
        <f t="shared" si="22"/>
        <v>2.6199999999999998E-2</v>
      </c>
    </row>
    <row r="101" spans="1:15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8.3729495021820277</v>
      </c>
      <c r="E101" s="340">
        <f t="shared" ref="E101:K101" si="45">SUM(E92,E94,E100)</f>
        <v>11.336491020434959</v>
      </c>
      <c r="F101" s="340">
        <f t="shared" si="45"/>
        <v>13.160316717554958</v>
      </c>
      <c r="G101" s="340">
        <f t="shared" si="45"/>
        <v>16.552890326354959</v>
      </c>
      <c r="H101" s="340">
        <f t="shared" si="45"/>
        <v>16.964389422880867</v>
      </c>
      <c r="I101" s="340">
        <f t="shared" si="45"/>
        <v>16.637994379730959</v>
      </c>
      <c r="J101" s="340">
        <f t="shared" si="45"/>
        <v>0</v>
      </c>
      <c r="K101" s="340">
        <f t="shared" si="45"/>
        <v>20.427034474642959</v>
      </c>
      <c r="L101" s="356"/>
      <c r="M101" s="467">
        <f t="shared" si="22"/>
        <v>12.560916353410489</v>
      </c>
      <c r="N101" s="335" t="s">
        <v>478</v>
      </c>
      <c r="O101" s="39"/>
    </row>
    <row r="102" spans="1:15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336" t="s">
        <v>149</v>
      </c>
      <c r="M102" s="337">
        <f>M101/SUM($M$101,$M$149,$M$197)</f>
        <v>0.31163962332833517</v>
      </c>
      <c r="N102" s="246"/>
    </row>
    <row r="104" spans="1:15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 t="s">
        <v>94</v>
      </c>
    </row>
    <row r="105" spans="1:15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</row>
    <row r="107" spans="1:15" x14ac:dyDescent="0.3">
      <c r="B107" s="1" t="s">
        <v>135</v>
      </c>
      <c r="C107" s="1">
        <v>0</v>
      </c>
      <c r="D107" s="1">
        <v>27</v>
      </c>
      <c r="E107" s="1">
        <v>126</v>
      </c>
      <c r="F107" s="1">
        <v>67</v>
      </c>
      <c r="G107" s="1">
        <v>0</v>
      </c>
      <c r="H107" s="1">
        <v>7</v>
      </c>
      <c r="I107" s="1">
        <v>78</v>
      </c>
      <c r="J107" s="1">
        <v>14</v>
      </c>
      <c r="K107" s="1">
        <v>41</v>
      </c>
      <c r="M107" s="1">
        <f>SUM(C107:K107)</f>
        <v>360</v>
      </c>
    </row>
    <row r="108" spans="1:15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M108" s="1">
        <f>SUM(C108:K108)</f>
        <v>0</v>
      </c>
    </row>
    <row r="109" spans="1:15" x14ac:dyDescent="0.3">
      <c r="A109" s="280">
        <v>1</v>
      </c>
      <c r="B109" s="1" t="s">
        <v>166</v>
      </c>
      <c r="C109" s="502">
        <v>0</v>
      </c>
      <c r="D109" s="508">
        <v>252494.78</v>
      </c>
      <c r="E109" s="505">
        <v>667781.78</v>
      </c>
      <c r="F109" s="505">
        <v>314053.11</v>
      </c>
      <c r="G109" s="504">
        <v>0</v>
      </c>
      <c r="H109" s="503">
        <v>29076.65</v>
      </c>
      <c r="I109" s="505">
        <v>394991.12</v>
      </c>
      <c r="J109" s="505">
        <v>82109.02</v>
      </c>
      <c r="K109" s="505">
        <v>193243.71</v>
      </c>
      <c r="L109" s="342"/>
      <c r="M109" s="344">
        <f>SUM(C109:K109)</f>
        <v>1933750.17</v>
      </c>
    </row>
    <row r="110" spans="1:15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65</v>
      </c>
      <c r="G110" s="348" t="s">
        <v>193</v>
      </c>
      <c r="H110" s="348" t="s">
        <v>111</v>
      </c>
      <c r="I110" s="348" t="s">
        <v>66</v>
      </c>
      <c r="J110" s="348" t="s">
        <v>67</v>
      </c>
      <c r="K110" s="348" t="s">
        <v>68</v>
      </c>
      <c r="L110" s="348"/>
      <c r="M110" s="348" t="s">
        <v>136</v>
      </c>
    </row>
    <row r="111" spans="1:15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K111" si="46">SUM(D112:D117)</f>
        <v>2.0857199999999998</v>
      </c>
      <c r="E111" s="354">
        <f t="shared" si="46"/>
        <v>2.6009440000000001</v>
      </c>
      <c r="F111" s="354">
        <f t="shared" si="46"/>
        <v>3.8003879999999999</v>
      </c>
      <c r="G111" s="354"/>
      <c r="H111" s="354">
        <f t="shared" si="46"/>
        <v>4.614986</v>
      </c>
      <c r="I111" s="354">
        <f>SUM(I112:I117)</f>
        <v>5.2905240000000004</v>
      </c>
      <c r="J111" s="354">
        <f t="shared" si="46"/>
        <v>5.7555960000000006</v>
      </c>
      <c r="K111" s="354">
        <f t="shared" si="46"/>
        <v>6.9315120000000006</v>
      </c>
      <c r="L111" s="351"/>
      <c r="M111" s="352">
        <f>(C111*$C$109+D111*$D$109+E111*$E$109+F111*$F$109+G111*$G$109+H111*$H$109+I111*$I$109+J111*$J$109+K111*$K$109)/$M$109</f>
        <v>3.8748417391672789</v>
      </c>
    </row>
    <row r="112" spans="1:15" x14ac:dyDescent="0.3">
      <c r="A112" s="2" t="s">
        <v>3</v>
      </c>
      <c r="B112" t="s">
        <v>30</v>
      </c>
      <c r="C112" s="276">
        <v>0</v>
      </c>
      <c r="D112" s="34">
        <v>1.4655</v>
      </c>
      <c r="E112" s="34">
        <v>1.6886000000000001</v>
      </c>
      <c r="F112" s="34">
        <v>2.5371999999999999</v>
      </c>
      <c r="G112" s="34">
        <v>0</v>
      </c>
      <c r="H112" s="34">
        <v>1.8130999999999999</v>
      </c>
      <c r="I112" s="34">
        <v>3.5331000000000001</v>
      </c>
      <c r="J112" s="34">
        <v>3.8774000000000002</v>
      </c>
      <c r="K112" s="34">
        <v>4.1553000000000004</v>
      </c>
      <c r="L112" s="34"/>
      <c r="M112" s="89">
        <f t="shared" ref="M112:M149" si="47">(C112*$C$109+D112*$D$109+E112*$E$109+F112*$F$109+G112*$G$109+H112*$H$109+I112*$I$109+J112*$J$109+K112*$K$109)/$M$109</f>
        <v>2.5153611580486639</v>
      </c>
    </row>
    <row r="113" spans="1:13" x14ac:dyDescent="0.3">
      <c r="A113" s="2" t="s">
        <v>4</v>
      </c>
      <c r="B113" t="s">
        <v>31</v>
      </c>
      <c r="C113" s="39">
        <f t="shared" ref="C113:K113" si="48">C112*0.04</f>
        <v>0</v>
      </c>
      <c r="D113" s="39">
        <f t="shared" si="48"/>
        <v>5.8620000000000005E-2</v>
      </c>
      <c r="E113" s="39">
        <f t="shared" si="48"/>
        <v>6.7544000000000007E-2</v>
      </c>
      <c r="F113" s="39">
        <f t="shared" si="48"/>
        <v>0.10148799999999999</v>
      </c>
      <c r="G113" s="39"/>
      <c r="H113" s="39">
        <f>H112*0.06</f>
        <v>0.10878599999999999</v>
      </c>
      <c r="I113" s="39">
        <f t="shared" si="48"/>
        <v>0.14132400000000001</v>
      </c>
      <c r="J113" s="39">
        <f t="shared" si="48"/>
        <v>0.15509600000000001</v>
      </c>
      <c r="K113" s="39">
        <f t="shared" si="48"/>
        <v>0.16621200000000003</v>
      </c>
      <c r="L113" s="34"/>
      <c r="M113" s="89">
        <f t="shared" si="47"/>
        <v>0.10115969642646239</v>
      </c>
    </row>
    <row r="114" spans="1:13" x14ac:dyDescent="0.3">
      <c r="A114" s="2" t="s">
        <v>192</v>
      </c>
      <c r="B114" t="s">
        <v>195</v>
      </c>
      <c r="C114" s="34">
        <v>0</v>
      </c>
      <c r="D114" s="34">
        <v>7.3300000000000004E-2</v>
      </c>
      <c r="E114" s="34">
        <v>5.8299999999999998E-2</v>
      </c>
      <c r="F114" s="34">
        <v>2.92E-2</v>
      </c>
      <c r="G114" s="34">
        <v>0</v>
      </c>
      <c r="H114" s="34">
        <v>9.0700000000000003E-2</v>
      </c>
      <c r="I114" s="34">
        <v>7.8200000000000006E-2</v>
      </c>
      <c r="J114" s="34">
        <v>0.19389999999999999</v>
      </c>
      <c r="K114" s="34">
        <v>9.6299999999999997E-2</v>
      </c>
      <c r="L114" s="34"/>
      <c r="M114" s="89">
        <f t="shared" si="47"/>
        <v>6.9639689779574798E-2</v>
      </c>
    </row>
    <row r="115" spans="1:13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0.33300000000000002</v>
      </c>
      <c r="G115" s="34">
        <v>0</v>
      </c>
      <c r="H115" s="34">
        <v>0.33300000000000002</v>
      </c>
      <c r="I115" s="34">
        <v>0.39550000000000002</v>
      </c>
      <c r="J115" s="34">
        <v>0.39550000000000002</v>
      </c>
      <c r="K115" s="34">
        <v>0.46679999999999999</v>
      </c>
      <c r="L115" s="34"/>
      <c r="M115" s="89">
        <f t="shared" si="47"/>
        <v>0.33061551551615376</v>
      </c>
    </row>
    <row r="116" spans="1:13" x14ac:dyDescent="0.3">
      <c r="A116" s="2" t="s">
        <v>6</v>
      </c>
      <c r="B116" t="s">
        <v>33</v>
      </c>
      <c r="C116" s="34">
        <v>0</v>
      </c>
      <c r="D116" s="34">
        <v>0.26869999999999999</v>
      </c>
      <c r="E116" s="34">
        <v>0.50090000000000001</v>
      </c>
      <c r="F116" s="34">
        <v>0.79949999999999999</v>
      </c>
      <c r="G116" s="34">
        <v>0</v>
      </c>
      <c r="H116" s="34">
        <v>1.8127</v>
      </c>
      <c r="I116" s="34">
        <v>1.1424000000000001</v>
      </c>
      <c r="J116" s="34">
        <v>1.1336999999999999</v>
      </c>
      <c r="K116" s="34">
        <v>2.0468999999999999</v>
      </c>
      <c r="L116" s="34"/>
      <c r="M116" s="89">
        <f t="shared" si="47"/>
        <v>0.85119855340413508</v>
      </c>
    </row>
    <row r="117" spans="1:13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0.45669999999999999</v>
      </c>
      <c r="I117" s="34">
        <v>0</v>
      </c>
      <c r="J117" s="34">
        <v>0</v>
      </c>
      <c r="K117" s="34">
        <v>0</v>
      </c>
      <c r="L117" s="34"/>
      <c r="M117" s="89">
        <f t="shared" si="47"/>
        <v>6.8671259922888596E-3</v>
      </c>
    </row>
    <row r="118" spans="1:13" ht="28.8" x14ac:dyDescent="0.3">
      <c r="A118" s="349">
        <v>5</v>
      </c>
      <c r="B118" s="353" t="s">
        <v>71</v>
      </c>
      <c r="C118" s="354">
        <f t="shared" ref="C118:F118" si="49">SUM(C119:C121,C125:C126)</f>
        <v>0</v>
      </c>
      <c r="D118" s="354">
        <f t="shared" si="49"/>
        <v>4.3615981454000012</v>
      </c>
      <c r="E118" s="354">
        <f t="shared" si="49"/>
        <v>5.7682789837000001</v>
      </c>
      <c r="F118" s="354">
        <f t="shared" si="49"/>
        <v>5.7682789837000001</v>
      </c>
      <c r="G118" s="354"/>
      <c r="H118" s="354">
        <f>SUM(H119:H121,H125:H126)</f>
        <v>6.2993149742999996</v>
      </c>
      <c r="I118" s="354">
        <f>SUM(I119:I121,I125:I126)</f>
        <v>5.7682789837000001</v>
      </c>
      <c r="J118" s="354">
        <f>SUM(J119:J121,J125:J126)</f>
        <v>5.7682789837000001</v>
      </c>
      <c r="K118" s="354">
        <f>SUM(K119:K121,K125:K126)</f>
        <v>5.7682789837000001</v>
      </c>
      <c r="L118" s="351"/>
      <c r="M118" s="352">
        <f t="shared" si="47"/>
        <v>5.5925898867156185</v>
      </c>
    </row>
    <row r="119" spans="1:13" x14ac:dyDescent="0.3">
      <c r="A119" s="2" t="s">
        <v>115</v>
      </c>
      <c r="B119" t="s">
        <v>114</v>
      </c>
      <c r="C119" s="34">
        <v>0</v>
      </c>
      <c r="D119" s="34">
        <v>2.3746</v>
      </c>
      <c r="E119" s="34">
        <v>3.0762999999999998</v>
      </c>
      <c r="F119" s="34">
        <v>3.0762999999999998</v>
      </c>
      <c r="G119" s="34">
        <v>0</v>
      </c>
      <c r="H119" s="34">
        <v>3.3656999999999999</v>
      </c>
      <c r="I119" s="34">
        <v>3.0762999999999998</v>
      </c>
      <c r="J119" s="34">
        <v>3.0762999999999998</v>
      </c>
      <c r="K119" s="34">
        <v>3.0762999999999998</v>
      </c>
      <c r="L119" s="39"/>
      <c r="M119" s="89">
        <f t="shared" si="47"/>
        <v>2.9890287447809252</v>
      </c>
    </row>
    <row r="120" spans="1:13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K120" si="50">D119*0.436199</f>
        <v>1.0357981454</v>
      </c>
      <c r="E120" s="39">
        <f t="shared" si="50"/>
        <v>1.3418789837</v>
      </c>
      <c r="F120" s="39">
        <f t="shared" si="50"/>
        <v>1.3418789837</v>
      </c>
      <c r="G120" s="39">
        <f t="shared" si="50"/>
        <v>0</v>
      </c>
      <c r="H120" s="39">
        <f t="shared" si="50"/>
        <v>1.4681149742999999</v>
      </c>
      <c r="I120" s="39">
        <f t="shared" si="50"/>
        <v>1.3418789837</v>
      </c>
      <c r="J120" s="39">
        <f t="shared" si="50"/>
        <v>1.3418789837</v>
      </c>
      <c r="K120" s="39">
        <f t="shared" si="50"/>
        <v>1.3418789837</v>
      </c>
      <c r="L120" s="39"/>
      <c r="M120" s="89">
        <f t="shared" si="47"/>
        <v>1.3038113494446946</v>
      </c>
    </row>
    <row r="121" spans="1:13" x14ac:dyDescent="0.3">
      <c r="A121" s="280" t="s">
        <v>8</v>
      </c>
      <c r="B121" s="1" t="s">
        <v>35</v>
      </c>
      <c r="C121" s="43">
        <f t="shared" ref="C121:F121" si="51">SUM(C122:C124)</f>
        <v>0</v>
      </c>
      <c r="D121" s="43">
        <f t="shared" ref="D121" si="52">SUM(D122:D124)</f>
        <v>0.63900000000000001</v>
      </c>
      <c r="E121" s="43">
        <f t="shared" si="51"/>
        <v>0.93719999999999992</v>
      </c>
      <c r="F121" s="43">
        <f t="shared" si="51"/>
        <v>0.93719999999999992</v>
      </c>
      <c r="G121" s="43"/>
      <c r="H121" s="43">
        <f>SUM(H122:H124)</f>
        <v>1.0145999999999999</v>
      </c>
      <c r="I121" s="43">
        <f t="shared" ref="I121:K121" si="53">SUM(I122:I124)</f>
        <v>0.93719999999999992</v>
      </c>
      <c r="J121" s="43">
        <f t="shared" si="53"/>
        <v>0.93719999999999992</v>
      </c>
      <c r="K121" s="43">
        <f t="shared" si="53"/>
        <v>0.93719999999999992</v>
      </c>
      <c r="L121" s="43"/>
      <c r="M121" s="75">
        <f t="shared" si="47"/>
        <v>0.89942706954642448</v>
      </c>
    </row>
    <row r="122" spans="1:13" x14ac:dyDescent="0.3">
      <c r="A122" s="2" t="s">
        <v>9</v>
      </c>
      <c r="B122" t="s">
        <v>108</v>
      </c>
      <c r="C122" s="34">
        <v>0</v>
      </c>
      <c r="D122" s="34">
        <v>0.57079999999999997</v>
      </c>
      <c r="E122" s="34">
        <v>0.83709999999999996</v>
      </c>
      <c r="F122" s="34">
        <v>0.83709999999999996</v>
      </c>
      <c r="G122" s="34">
        <v>0</v>
      </c>
      <c r="H122" s="34">
        <v>0.91049999999999998</v>
      </c>
      <c r="I122" s="34">
        <v>0.83709999999999996</v>
      </c>
      <c r="J122" s="34">
        <v>0.83709999999999996</v>
      </c>
      <c r="K122" s="34">
        <v>0.83709999999999996</v>
      </c>
      <c r="L122" s="39"/>
      <c r="M122" s="89">
        <f t="shared" si="47"/>
        <v>0.80343218974506925</v>
      </c>
    </row>
    <row r="123" spans="1:13" x14ac:dyDescent="0.3">
      <c r="A123" s="2" t="s">
        <v>10</v>
      </c>
      <c r="B123" t="s">
        <v>109</v>
      </c>
      <c r="C123" s="34">
        <v>0</v>
      </c>
      <c r="D123" s="34">
        <v>6.0499999999999998E-2</v>
      </c>
      <c r="E123" s="34">
        <v>8.8800000000000004E-2</v>
      </c>
      <c r="F123" s="34">
        <v>8.8800000000000004E-2</v>
      </c>
      <c r="G123" s="34">
        <v>0</v>
      </c>
      <c r="H123" s="34">
        <v>9.2299999999999993E-2</v>
      </c>
      <c r="I123" s="34">
        <v>8.8800000000000004E-2</v>
      </c>
      <c r="J123" s="34">
        <v>8.8800000000000004E-2</v>
      </c>
      <c r="K123" s="34">
        <v>8.8800000000000004E-2</v>
      </c>
      <c r="L123" s="39"/>
      <c r="M123" s="89">
        <f t="shared" si="47"/>
        <v>8.5157422945178085E-2</v>
      </c>
    </row>
    <row r="124" spans="1:13" x14ac:dyDescent="0.3">
      <c r="A124" s="2" t="s">
        <v>11</v>
      </c>
      <c r="B124" t="s">
        <v>110</v>
      </c>
      <c r="C124" s="34">
        <v>0</v>
      </c>
      <c r="D124" s="34">
        <v>7.7000000000000002E-3</v>
      </c>
      <c r="E124" s="34">
        <v>1.1299999999999999E-2</v>
      </c>
      <c r="F124" s="34">
        <v>1.1299999999999999E-2</v>
      </c>
      <c r="G124" s="34">
        <v>0</v>
      </c>
      <c r="H124" s="34">
        <v>1.18E-2</v>
      </c>
      <c r="I124" s="34">
        <v>1.1299999999999999E-2</v>
      </c>
      <c r="J124" s="34">
        <v>1.1299999999999999E-2</v>
      </c>
      <c r="K124" s="34">
        <v>1.1299999999999999E-2</v>
      </c>
      <c r="L124" s="39"/>
      <c r="M124" s="89">
        <f t="shared" si="47"/>
        <v>1.0837456856177031E-2</v>
      </c>
    </row>
    <row r="125" spans="1:13" x14ac:dyDescent="0.3">
      <c r="A125" s="595" t="s">
        <v>14</v>
      </c>
      <c r="B125" t="s">
        <v>118</v>
      </c>
      <c r="C125" s="34">
        <v>0</v>
      </c>
      <c r="D125" s="34">
        <v>0.23230000000000001</v>
      </c>
      <c r="E125" s="34">
        <v>0.30940000000000001</v>
      </c>
      <c r="F125" s="34">
        <v>0.30940000000000001</v>
      </c>
      <c r="G125" s="34">
        <v>0</v>
      </c>
      <c r="H125" s="34">
        <v>0.3377</v>
      </c>
      <c r="I125" s="34">
        <v>0.30940000000000001</v>
      </c>
      <c r="J125" s="34">
        <v>0.30940000000000001</v>
      </c>
      <c r="K125" s="34">
        <v>0.30940000000000001</v>
      </c>
      <c r="L125" s="39"/>
      <c r="M125" s="89">
        <f t="shared" si="47"/>
        <v>0.29975838308782154</v>
      </c>
    </row>
    <row r="126" spans="1:13" x14ac:dyDescent="0.3">
      <c r="A126" s="595"/>
      <c r="B126" t="s">
        <v>117</v>
      </c>
      <c r="C126" s="34">
        <v>0</v>
      </c>
      <c r="D126" s="34">
        <v>7.9899999999999999E-2</v>
      </c>
      <c r="E126" s="34">
        <v>0.10349999999999999</v>
      </c>
      <c r="F126" s="34">
        <v>0.10349999999999999</v>
      </c>
      <c r="G126" s="34">
        <v>0</v>
      </c>
      <c r="H126" s="34">
        <v>0.1132</v>
      </c>
      <c r="I126" s="34">
        <v>0.10349999999999999</v>
      </c>
      <c r="J126" s="34">
        <v>0.10349999999999999</v>
      </c>
      <c r="K126" s="34">
        <v>0.10349999999999999</v>
      </c>
      <c r="L126" s="39"/>
      <c r="M126" s="89">
        <f t="shared" si="47"/>
        <v>0.10056433985575293</v>
      </c>
    </row>
    <row r="127" spans="1:13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0.60560000000000003</v>
      </c>
      <c r="E127" s="354">
        <f t="shared" ref="E127:F127" si="54">SUM(E128:E130)</f>
        <v>0.69629999999999992</v>
      </c>
      <c r="F127" s="354">
        <f t="shared" si="54"/>
        <v>0.69629999999999992</v>
      </c>
      <c r="G127" s="354"/>
      <c r="H127" s="354">
        <f>SUM(H128:H130)</f>
        <v>1.4001999999999999</v>
      </c>
      <c r="I127" s="354">
        <f t="shared" ref="I127:K127" si="55">SUM(I128:I130)</f>
        <v>0.69629999999999992</v>
      </c>
      <c r="J127" s="354">
        <f t="shared" si="55"/>
        <v>0.69629999999999992</v>
      </c>
      <c r="K127" s="354">
        <f t="shared" si="55"/>
        <v>0.69629999999999992</v>
      </c>
      <c r="L127" s="354"/>
      <c r="M127" s="352">
        <f t="shared" si="47"/>
        <v>0.69504119074492432</v>
      </c>
    </row>
    <row r="128" spans="1:13" x14ac:dyDescent="0.3">
      <c r="A128" s="2" t="s">
        <v>15</v>
      </c>
      <c r="B128" t="s">
        <v>43</v>
      </c>
      <c r="C128" s="34">
        <v>0</v>
      </c>
      <c r="D128" s="34">
        <v>0.28100000000000003</v>
      </c>
      <c r="E128" s="34">
        <v>0.37169999999999997</v>
      </c>
      <c r="F128" s="34">
        <v>0.37169999999999997</v>
      </c>
      <c r="G128" s="34">
        <v>0</v>
      </c>
      <c r="H128" s="34">
        <v>0.40589999999999998</v>
      </c>
      <c r="I128" s="34">
        <v>0.37169999999999997</v>
      </c>
      <c r="J128" s="34">
        <v>0.37169999999999997</v>
      </c>
      <c r="K128" s="34">
        <v>0.37169999999999997</v>
      </c>
      <c r="L128" s="39"/>
      <c r="M128" s="89">
        <f t="shared" si="47"/>
        <v>0.36037131056748661</v>
      </c>
    </row>
    <row r="129" spans="1:15" x14ac:dyDescent="0.3">
      <c r="A129" s="2" t="s">
        <v>16</v>
      </c>
      <c r="B129" t="s">
        <v>80</v>
      </c>
      <c r="C129" s="34">
        <v>0</v>
      </c>
      <c r="D129" s="34">
        <v>0.3246</v>
      </c>
      <c r="E129" s="34">
        <v>0.3246</v>
      </c>
      <c r="F129" s="34">
        <v>0.3246</v>
      </c>
      <c r="G129" s="34">
        <v>0</v>
      </c>
      <c r="H129" s="34">
        <v>0.3246</v>
      </c>
      <c r="I129" s="34">
        <v>0.3246</v>
      </c>
      <c r="J129" s="34">
        <v>0.3246</v>
      </c>
      <c r="K129" s="34">
        <v>0.3246</v>
      </c>
      <c r="L129" s="39"/>
      <c r="M129" s="89">
        <f t="shared" si="47"/>
        <v>0.3246</v>
      </c>
    </row>
    <row r="130" spans="1:15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>
        <f>SUM(H131:H131)</f>
        <v>0.66969999999999996</v>
      </c>
      <c r="I130" s="39"/>
      <c r="J130" s="39"/>
      <c r="K130" s="39"/>
      <c r="L130" s="39"/>
      <c r="M130" s="89">
        <f t="shared" si="47"/>
        <v>1.0069880177437814E-2</v>
      </c>
    </row>
    <row r="131" spans="1:15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0.66969999999999996</v>
      </c>
      <c r="I131" s="34">
        <v>0</v>
      </c>
      <c r="J131" s="34">
        <v>0</v>
      </c>
      <c r="K131" s="34">
        <v>0</v>
      </c>
      <c r="L131" s="39"/>
      <c r="M131" s="89">
        <f t="shared" si="47"/>
        <v>1.0069880177437814E-2</v>
      </c>
    </row>
    <row r="132" spans="1:15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0.29449999999999998</v>
      </c>
      <c r="E132" s="354">
        <f t="shared" ref="E132:K132" si="56">SUM(E133:E134)</f>
        <v>0.5485000000000001</v>
      </c>
      <c r="F132" s="354">
        <f t="shared" si="56"/>
        <v>0.88110000000000011</v>
      </c>
      <c r="G132" s="354"/>
      <c r="H132" s="354">
        <f t="shared" si="56"/>
        <v>2.0079000000000002</v>
      </c>
      <c r="I132" s="354">
        <f t="shared" si="56"/>
        <v>1.2444</v>
      </c>
      <c r="J132" s="354">
        <f t="shared" si="56"/>
        <v>1.2351000000000001</v>
      </c>
      <c r="K132" s="354">
        <f t="shared" si="56"/>
        <v>2.3536000000000001</v>
      </c>
      <c r="L132" s="354"/>
      <c r="M132" s="352">
        <f t="shared" si="47"/>
        <v>0.94298190338724064</v>
      </c>
    </row>
    <row r="133" spans="1:15" x14ac:dyDescent="0.3">
      <c r="A133" s="2" t="s">
        <v>17</v>
      </c>
      <c r="B133" t="s">
        <v>46</v>
      </c>
      <c r="C133" s="34">
        <v>0</v>
      </c>
      <c r="D133" s="34">
        <v>0.27660000000000001</v>
      </c>
      <c r="E133" s="34">
        <v>0.51570000000000005</v>
      </c>
      <c r="F133" s="34">
        <v>0.82310000000000005</v>
      </c>
      <c r="G133" s="34">
        <v>0</v>
      </c>
      <c r="H133" s="34">
        <v>1.8884000000000001</v>
      </c>
      <c r="I133" s="34">
        <v>1.1762999999999999</v>
      </c>
      <c r="J133" s="34">
        <v>1.1673</v>
      </c>
      <c r="K133" s="34">
        <v>2.2248000000000001</v>
      </c>
      <c r="L133" s="39"/>
      <c r="M133" s="89">
        <f t="shared" si="47"/>
        <v>0.88844108559535395</v>
      </c>
    </row>
    <row r="134" spans="1:15" x14ac:dyDescent="0.3">
      <c r="A134" s="2" t="s">
        <v>18</v>
      </c>
      <c r="B134" t="s">
        <v>48</v>
      </c>
      <c r="C134" s="34">
        <v>0</v>
      </c>
      <c r="D134" s="34">
        <v>1.7899999999999999E-2</v>
      </c>
      <c r="E134" s="34">
        <v>3.2800000000000003E-2</v>
      </c>
      <c r="F134" s="34">
        <v>5.8000000000000003E-2</v>
      </c>
      <c r="G134" s="34">
        <v>0</v>
      </c>
      <c r="H134" s="34">
        <v>0.1195</v>
      </c>
      <c r="I134" s="34">
        <v>6.8099999999999994E-2</v>
      </c>
      <c r="J134" s="34">
        <v>6.7799999999999999E-2</v>
      </c>
      <c r="K134" s="34">
        <v>0.1288</v>
      </c>
      <c r="L134" s="39"/>
      <c r="M134" s="89">
        <f t="shared" si="47"/>
        <v>5.4540817791886735E-2</v>
      </c>
    </row>
    <row r="135" spans="1:15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0.46889999999999998</v>
      </c>
      <c r="E135" s="354">
        <f t="shared" ref="E135:K135" si="57">SUM(E136:E139)</f>
        <v>0.90010000000000001</v>
      </c>
      <c r="F135" s="354">
        <f t="shared" si="57"/>
        <v>1.3989999999999998</v>
      </c>
      <c r="G135" s="354"/>
      <c r="H135" s="354">
        <f t="shared" si="57"/>
        <v>2.6791999999999998</v>
      </c>
      <c r="I135" s="354">
        <f t="shared" si="57"/>
        <v>2.0418999999999996</v>
      </c>
      <c r="J135" s="354">
        <f>SUM(J136:J139)</f>
        <v>1.9058999999999999</v>
      </c>
      <c r="K135" s="354">
        <f t="shared" si="57"/>
        <v>4.21</v>
      </c>
      <c r="L135" s="354"/>
      <c r="M135" s="352">
        <f t="shared" si="47"/>
        <v>1.5582714143140837</v>
      </c>
    </row>
    <row r="136" spans="1:15" x14ac:dyDescent="0.3">
      <c r="A136" s="2" t="s">
        <v>19</v>
      </c>
      <c r="B136" t="s">
        <v>46</v>
      </c>
      <c r="C136" s="34">
        <v>0</v>
      </c>
      <c r="D136" s="34">
        <v>0.2311</v>
      </c>
      <c r="E136" s="34">
        <v>0.44419999999999998</v>
      </c>
      <c r="F136" s="34">
        <v>0.6724</v>
      </c>
      <c r="G136" s="34">
        <v>0</v>
      </c>
      <c r="H136" s="34">
        <v>1.3548</v>
      </c>
      <c r="I136" s="34">
        <v>1.0325</v>
      </c>
      <c r="J136" s="34">
        <v>0.96360000000000001</v>
      </c>
      <c r="K136" s="34">
        <v>2.1288</v>
      </c>
      <c r="L136" s="39"/>
      <c r="M136" s="89">
        <f t="shared" si="47"/>
        <v>0.77769526962110103</v>
      </c>
    </row>
    <row r="137" spans="1:15" x14ac:dyDescent="0.3">
      <c r="A137" s="2" t="s">
        <v>19</v>
      </c>
      <c r="B137" t="s">
        <v>47</v>
      </c>
      <c r="C137" s="34">
        <v>0</v>
      </c>
      <c r="D137" s="34">
        <v>0.11849999999999999</v>
      </c>
      <c r="E137" s="34">
        <v>0.2278</v>
      </c>
      <c r="F137" s="34">
        <v>0.3448</v>
      </c>
      <c r="G137" s="34">
        <v>0</v>
      </c>
      <c r="H137" s="34">
        <v>0.69479999999999997</v>
      </c>
      <c r="I137" s="34">
        <v>0.52949999999999997</v>
      </c>
      <c r="J137" s="34">
        <v>0.49419999999999997</v>
      </c>
      <c r="K137" s="34">
        <v>1.0918000000000001</v>
      </c>
      <c r="L137" s="39"/>
      <c r="M137" s="89">
        <f t="shared" si="47"/>
        <v>0.39883065554636776</v>
      </c>
    </row>
    <row r="138" spans="1:15" x14ac:dyDescent="0.3">
      <c r="A138" s="2" t="s">
        <v>20</v>
      </c>
      <c r="B138" t="s">
        <v>50</v>
      </c>
      <c r="C138" s="34">
        <v>0</v>
      </c>
      <c r="D138" s="34">
        <v>7.8899999999999998E-2</v>
      </c>
      <c r="E138" s="34">
        <v>0.15079999999999999</v>
      </c>
      <c r="F138" s="34">
        <v>0.25240000000000001</v>
      </c>
      <c r="G138" s="34">
        <v>0</v>
      </c>
      <c r="H138" s="34">
        <v>0.41620000000000001</v>
      </c>
      <c r="I138" s="34">
        <v>0.31719999999999998</v>
      </c>
      <c r="J138" s="34">
        <v>0.29620000000000002</v>
      </c>
      <c r="K138" s="34">
        <v>0.65400000000000003</v>
      </c>
      <c r="L138" s="39"/>
      <c r="M138" s="89">
        <f t="shared" si="47"/>
        <v>0.25235178057566765</v>
      </c>
    </row>
    <row r="139" spans="1:15" x14ac:dyDescent="0.3">
      <c r="A139" s="2" t="s">
        <v>20</v>
      </c>
      <c r="B139" t="s">
        <v>47</v>
      </c>
      <c r="C139" s="34">
        <v>0</v>
      </c>
      <c r="D139" s="34">
        <v>4.0399999999999998E-2</v>
      </c>
      <c r="E139" s="34">
        <v>7.7299999999999994E-2</v>
      </c>
      <c r="F139" s="34">
        <v>0.12939999999999999</v>
      </c>
      <c r="G139" s="34">
        <v>0</v>
      </c>
      <c r="H139" s="34">
        <v>0.21340000000000001</v>
      </c>
      <c r="I139" s="34">
        <v>0.16270000000000001</v>
      </c>
      <c r="J139" s="34">
        <v>0.15190000000000001</v>
      </c>
      <c r="K139" s="34">
        <v>0.33539999999999998</v>
      </c>
      <c r="L139" s="39"/>
      <c r="M139" s="89">
        <f t="shared" si="47"/>
        <v>0.1293937085709474</v>
      </c>
    </row>
    <row r="140" spans="1:15" x14ac:dyDescent="0.3">
      <c r="A140" s="349">
        <v>9</v>
      </c>
      <c r="B140" s="350" t="s">
        <v>51</v>
      </c>
      <c r="C140" s="354">
        <f t="shared" ref="C140:K140" si="58">SUM(C143,C145)</f>
        <v>0</v>
      </c>
      <c r="D140" s="354">
        <f t="shared" si="58"/>
        <v>0.6649185519928873</v>
      </c>
      <c r="E140" s="354">
        <f t="shared" si="58"/>
        <v>0.89441541397739166</v>
      </c>
      <c r="F140" s="354">
        <f t="shared" si="58"/>
        <v>1.0635088205693917</v>
      </c>
      <c r="G140" s="354"/>
      <c r="H140" s="354">
        <f t="shared" si="58"/>
        <v>1.4462921916817519</v>
      </c>
      <c r="I140" s="354">
        <f t="shared" si="58"/>
        <v>1.2795420690173915</v>
      </c>
      <c r="J140" s="354">
        <f t="shared" si="58"/>
        <v>1.3067444335133915</v>
      </c>
      <c r="K140" s="354">
        <f t="shared" si="58"/>
        <v>1.6979309926013917</v>
      </c>
      <c r="L140" s="354"/>
      <c r="M140" s="352">
        <f t="shared" si="47"/>
        <v>1.0766810219672518</v>
      </c>
    </row>
    <row r="141" spans="1:15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-4.3200000000000002E-2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268"/>
      <c r="M141" s="357">
        <f t="shared" si="47"/>
        <v>-7.0159499207697552E-3</v>
      </c>
      <c r="N141" s="396"/>
      <c r="O141" s="276"/>
    </row>
    <row r="142" spans="1:15" x14ac:dyDescent="0.3">
      <c r="A142" s="358"/>
      <c r="B142" s="359" t="s">
        <v>52</v>
      </c>
      <c r="C142" s="360">
        <f t="shared" ref="C142:K142" si="59">SUM(C135,C132,C127,C118,C111)+C141</f>
        <v>0</v>
      </c>
      <c r="D142" s="360">
        <f t="shared" si="59"/>
        <v>7.8163181454000004</v>
      </c>
      <c r="E142" s="360">
        <f t="shared" si="59"/>
        <v>10.5141229837</v>
      </c>
      <c r="F142" s="360">
        <f t="shared" si="59"/>
        <v>12.501866983699999</v>
      </c>
      <c r="G142" s="360">
        <f t="shared" si="59"/>
        <v>0</v>
      </c>
      <c r="H142" s="360">
        <f t="shared" si="59"/>
        <v>17.001600974299997</v>
      </c>
      <c r="I142" s="360">
        <f t="shared" si="59"/>
        <v>15.041402983699999</v>
      </c>
      <c r="J142" s="360">
        <f t="shared" si="59"/>
        <v>15.3611749837</v>
      </c>
      <c r="K142" s="360">
        <f t="shared" si="59"/>
        <v>19.9596909837</v>
      </c>
      <c r="L142" s="361"/>
      <c r="M142" s="362">
        <f t="shared" si="47"/>
        <v>12.656710184408375</v>
      </c>
      <c r="N142" s="396"/>
      <c r="O142" s="396"/>
    </row>
    <row r="143" spans="1:15" x14ac:dyDescent="0.3">
      <c r="A143" s="349" t="s">
        <v>21</v>
      </c>
      <c r="B143" s="350" t="s">
        <v>53</v>
      </c>
      <c r="C143" s="354">
        <f t="shared" ref="C143:K143" si="60">SUM(C144:C144)</f>
        <v>0</v>
      </c>
      <c r="D143" s="354">
        <f t="shared" si="60"/>
        <v>0.16283735592311821</v>
      </c>
      <c r="E143" s="354">
        <f t="shared" si="60"/>
        <v>0.2190407241194221</v>
      </c>
      <c r="F143" s="354">
        <f t="shared" si="60"/>
        <v>0.2604513948714221</v>
      </c>
      <c r="G143" s="354"/>
      <c r="H143" s="354">
        <f t="shared" si="60"/>
        <v>0.35419435309759184</v>
      </c>
      <c r="I143" s="354">
        <f t="shared" si="60"/>
        <v>0.31335754835942209</v>
      </c>
      <c r="J143" s="354">
        <f t="shared" si="60"/>
        <v>0.32001935843542212</v>
      </c>
      <c r="K143" s="354">
        <f t="shared" si="60"/>
        <v>0.41582024226342212</v>
      </c>
      <c r="L143" s="354"/>
      <c r="M143" s="352">
        <f t="shared" si="47"/>
        <v>0.26367724327177972</v>
      </c>
      <c r="N143" s="463"/>
      <c r="O143" s="246"/>
    </row>
    <row r="144" spans="1:15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K144" si="61">0.020833*D142</f>
        <v>0.16283735592311821</v>
      </c>
      <c r="E144" s="246">
        <f t="shared" si="61"/>
        <v>0.2190407241194221</v>
      </c>
      <c r="F144" s="246">
        <f t="shared" si="61"/>
        <v>0.2604513948714221</v>
      </c>
      <c r="G144" s="34"/>
      <c r="H144" s="246">
        <f t="shared" si="61"/>
        <v>0.35419435309759184</v>
      </c>
      <c r="I144" s="246">
        <f t="shared" si="61"/>
        <v>0.31335754835942209</v>
      </c>
      <c r="J144" s="246">
        <f t="shared" si="61"/>
        <v>0.32001935843542212</v>
      </c>
      <c r="K144" s="246">
        <f t="shared" si="61"/>
        <v>0.41582024226342212</v>
      </c>
      <c r="L144" s="39"/>
      <c r="M144" s="246">
        <f t="shared" si="47"/>
        <v>0.26367724327177972</v>
      </c>
      <c r="N144" s="246"/>
    </row>
    <row r="145" spans="1:15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0.50208119606976909</v>
      </c>
      <c r="E145" s="354">
        <f t="shared" ref="E145:K145" si="62">SUM(E146,E147)</f>
        <v>0.67537468985796956</v>
      </c>
      <c r="F145" s="354">
        <f t="shared" si="62"/>
        <v>0.80305742569796956</v>
      </c>
      <c r="G145" s="354"/>
      <c r="H145" s="354">
        <f t="shared" si="62"/>
        <v>1.0920978385841602</v>
      </c>
      <c r="I145" s="354">
        <f t="shared" si="62"/>
        <v>0.96618452065796956</v>
      </c>
      <c r="J145" s="354">
        <f t="shared" si="62"/>
        <v>0.98672507507796947</v>
      </c>
      <c r="K145" s="354">
        <f t="shared" si="62"/>
        <v>1.2821107503379696</v>
      </c>
      <c r="L145" s="354"/>
      <c r="M145" s="352">
        <f t="shared" si="47"/>
        <v>0.81300377869547202</v>
      </c>
      <c r="N145" s="246"/>
    </row>
    <row r="146" spans="1:15" x14ac:dyDescent="0.3">
      <c r="A146" s="2" t="s">
        <v>25</v>
      </c>
      <c r="B146" t="s">
        <v>129</v>
      </c>
      <c r="C146" s="39">
        <f>C144</f>
        <v>0</v>
      </c>
      <c r="D146" s="39">
        <f t="shared" ref="D146:K146" si="63">D144</f>
        <v>0.16283735592311821</v>
      </c>
      <c r="E146" s="39">
        <f>E144</f>
        <v>0.2190407241194221</v>
      </c>
      <c r="F146" s="39">
        <f t="shared" si="63"/>
        <v>0.2604513948714221</v>
      </c>
      <c r="G146" s="39"/>
      <c r="H146" s="39">
        <f t="shared" si="63"/>
        <v>0.35419435309759184</v>
      </c>
      <c r="I146" s="39">
        <f t="shared" si="63"/>
        <v>0.31335754835942209</v>
      </c>
      <c r="J146" s="39">
        <f t="shared" si="63"/>
        <v>0.32001935843542212</v>
      </c>
      <c r="K146" s="39">
        <f t="shared" si="63"/>
        <v>0.41582024226342212</v>
      </c>
      <c r="L146" s="39"/>
      <c r="M146" s="39">
        <f t="shared" si="47"/>
        <v>0.26367724327177972</v>
      </c>
      <c r="N146" s="246"/>
    </row>
    <row r="147" spans="1:15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K147" si="64">0.043402*D142</f>
        <v>0.33924384014665082</v>
      </c>
      <c r="E147" s="246">
        <f t="shared" si="64"/>
        <v>0.45633396573854745</v>
      </c>
      <c r="F147" s="246">
        <f t="shared" si="64"/>
        <v>0.54260603082654746</v>
      </c>
      <c r="G147" s="34"/>
      <c r="H147" s="246">
        <f t="shared" si="64"/>
        <v>0.73790348548656848</v>
      </c>
      <c r="I147" s="246">
        <f t="shared" si="64"/>
        <v>0.65282697229854747</v>
      </c>
      <c r="J147" s="246">
        <f t="shared" si="64"/>
        <v>0.66670571664254741</v>
      </c>
      <c r="K147" s="246">
        <f t="shared" si="64"/>
        <v>0.86629050807454744</v>
      </c>
      <c r="L147" s="39"/>
      <c r="M147" s="246">
        <f t="shared" si="47"/>
        <v>0.54932653542369236</v>
      </c>
      <c r="N147" s="246"/>
    </row>
    <row r="148" spans="1:15" ht="28.8" x14ac:dyDescent="0.3">
      <c r="A148" s="364">
        <v>10</v>
      </c>
      <c r="B148" s="365" t="s">
        <v>134</v>
      </c>
      <c r="C148" s="509">
        <v>0</v>
      </c>
      <c r="D148" s="509">
        <v>2.7300000000000001E-2</v>
      </c>
      <c r="E148" s="509">
        <v>2.7300000000000001E-2</v>
      </c>
      <c r="F148" s="509">
        <v>2.7300000000000001E-2</v>
      </c>
      <c r="G148" s="509">
        <v>0</v>
      </c>
      <c r="H148" s="509">
        <v>2.7300000000000001E-2</v>
      </c>
      <c r="I148" s="509">
        <v>2.7300000000000001E-2</v>
      </c>
      <c r="J148" s="509">
        <v>2.7300000000000001E-2</v>
      </c>
      <c r="K148" s="509">
        <v>2.7300000000000001E-2</v>
      </c>
      <c r="L148" s="367"/>
      <c r="M148" s="368">
        <f t="shared" si="47"/>
        <v>2.7299999999999998E-2</v>
      </c>
    </row>
    <row r="149" spans="1:15" ht="18" x14ac:dyDescent="0.3">
      <c r="A149" s="579" t="s">
        <v>60</v>
      </c>
      <c r="B149" s="579"/>
      <c r="C149" s="340">
        <f>SUM(C140,C142,C148)</f>
        <v>0</v>
      </c>
      <c r="D149" s="340">
        <f t="shared" ref="D149:K149" si="65">SUM(D140,D142,D148)</f>
        <v>8.5085366973928878</v>
      </c>
      <c r="E149" s="340">
        <f t="shared" si="65"/>
        <v>11.435838397677392</v>
      </c>
      <c r="F149" s="340">
        <f t="shared" si="65"/>
        <v>13.59267580426939</v>
      </c>
      <c r="G149" s="340">
        <f t="shared" si="65"/>
        <v>0</v>
      </c>
      <c r="H149" s="340">
        <f t="shared" si="65"/>
        <v>18.47519316598175</v>
      </c>
      <c r="I149" s="340">
        <f t="shared" si="65"/>
        <v>16.348245052717392</v>
      </c>
      <c r="J149" s="340">
        <f t="shared" si="65"/>
        <v>16.695219417213391</v>
      </c>
      <c r="K149" s="340">
        <f t="shared" si="65"/>
        <v>21.684921976301393</v>
      </c>
      <c r="L149" s="369"/>
      <c r="M149" s="467">
        <f t="shared" si="47"/>
        <v>13.760691206375627</v>
      </c>
      <c r="N149" t="s">
        <v>479</v>
      </c>
      <c r="O149"/>
    </row>
    <row r="150" spans="1:15" ht="15.6" x14ac:dyDescent="0.3">
      <c r="G150" s="90"/>
      <c r="K150" s="336" t="s">
        <v>151</v>
      </c>
      <c r="M150" s="337">
        <f>M149/SUM($M$101,$M$149,$M$197)</f>
        <v>0.34140635154600579</v>
      </c>
    </row>
    <row r="151" spans="1:15" x14ac:dyDescent="0.3">
      <c r="F151" s="78"/>
      <c r="G151" s="78"/>
      <c r="H151" s="201"/>
      <c r="I151" s="78"/>
      <c r="J151" s="78"/>
    </row>
    <row r="152" spans="1:15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 t="s">
        <v>95</v>
      </c>
    </row>
    <row r="153" spans="1:15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</row>
    <row r="154" spans="1:15" x14ac:dyDescent="0.3">
      <c r="I154" s="78"/>
      <c r="J154" s="78"/>
      <c r="K154" s="78"/>
    </row>
    <row r="155" spans="1:15" x14ac:dyDescent="0.3">
      <c r="A155" s="280"/>
      <c r="B155" s="1" t="s">
        <v>135</v>
      </c>
      <c r="C155" s="1">
        <v>1</v>
      </c>
      <c r="D155" s="1">
        <v>22</v>
      </c>
      <c r="E155" s="1">
        <v>148</v>
      </c>
      <c r="F155" s="1">
        <v>73</v>
      </c>
      <c r="G155" s="1">
        <v>0</v>
      </c>
      <c r="H155" s="1">
        <v>0</v>
      </c>
      <c r="I155" s="1">
        <v>62</v>
      </c>
      <c r="J155" s="1">
        <v>17</v>
      </c>
      <c r="K155" s="1">
        <v>67</v>
      </c>
      <c r="M155" s="1">
        <f>SUM(C155:K155)</f>
        <v>390</v>
      </c>
    </row>
    <row r="156" spans="1:15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M156" s="1">
        <f>SUM(C156:K156)</f>
        <v>0</v>
      </c>
    </row>
    <row r="157" spans="1:15" x14ac:dyDescent="0.3">
      <c r="A157" s="2">
        <v>1</v>
      </c>
      <c r="B157" s="1" t="s">
        <v>166</v>
      </c>
      <c r="C157" s="503">
        <v>5700.53</v>
      </c>
      <c r="D157" s="505">
        <v>195186.54</v>
      </c>
      <c r="E157" s="505">
        <v>923927.92</v>
      </c>
      <c r="F157" s="505">
        <v>332672.43</v>
      </c>
      <c r="G157" s="504">
        <v>0</v>
      </c>
      <c r="H157" s="502">
        <v>0</v>
      </c>
      <c r="I157" s="505">
        <v>299734.42</v>
      </c>
      <c r="J157" s="505">
        <v>81967.289999999994</v>
      </c>
      <c r="K157" s="505">
        <v>268009.14</v>
      </c>
      <c r="L157" s="342"/>
      <c r="M157" s="344">
        <f>SUM(C157:K157)</f>
        <v>2107198.27</v>
      </c>
    </row>
    <row r="158" spans="1:15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65</v>
      </c>
      <c r="G158" s="348" t="s">
        <v>193</v>
      </c>
      <c r="H158" s="348" t="s">
        <v>111</v>
      </c>
      <c r="I158" s="348" t="s">
        <v>66</v>
      </c>
      <c r="J158" s="348" t="s">
        <v>67</v>
      </c>
      <c r="K158" s="348" t="s">
        <v>68</v>
      </c>
      <c r="L158" s="348"/>
      <c r="M158" s="348" t="s">
        <v>136</v>
      </c>
    </row>
    <row r="159" spans="1:15" x14ac:dyDescent="0.3">
      <c r="A159" s="349">
        <v>4</v>
      </c>
      <c r="B159" s="350" t="s">
        <v>29</v>
      </c>
      <c r="C159" s="354">
        <f>SUM(C160:C164)</f>
        <v>1.5170760000000001</v>
      </c>
      <c r="D159" s="354">
        <f>SUM(D160:D164)</f>
        <v>2.0601160000000003</v>
      </c>
      <c r="E159" s="354">
        <f t="shared" ref="E159:F159" si="66">SUM(E160:E164)</f>
        <v>2.5165440000000006</v>
      </c>
      <c r="F159" s="354">
        <f t="shared" si="66"/>
        <v>3.8463880000000001</v>
      </c>
      <c r="G159" s="354"/>
      <c r="H159" s="354"/>
      <c r="I159" s="354">
        <f>SUM(I160:I164)</f>
        <v>5.3494200000000003</v>
      </c>
      <c r="J159" s="354">
        <f>SUM(J160:J164)</f>
        <v>5.9779920000000004</v>
      </c>
      <c r="K159" s="354">
        <f t="shared" ref="K159" si="67">SUM(K160:K164)</f>
        <v>7.2643079999999998</v>
      </c>
      <c r="L159" s="354"/>
      <c r="M159" s="352">
        <f>(C159*$C$157+D159*$D$157+E159*$E$157+F159*$F$157+G159*$G$157+H159*$H$157+I159*$I$157+J159*$J$157+K159*$K$157)/$M$157</f>
        <v>3.8229689711037205</v>
      </c>
    </row>
    <row r="160" spans="1:15" x14ac:dyDescent="0.3">
      <c r="A160" s="2" t="s">
        <v>3</v>
      </c>
      <c r="B160" t="s">
        <v>30</v>
      </c>
      <c r="C160" s="34">
        <v>1.0819000000000001</v>
      </c>
      <c r="D160" s="34">
        <v>1.4654</v>
      </c>
      <c r="E160" s="34">
        <v>1.6886000000000001</v>
      </c>
      <c r="F160" s="34">
        <v>2.5371999999999999</v>
      </c>
      <c r="G160" s="34">
        <v>0</v>
      </c>
      <c r="H160" s="34"/>
      <c r="I160" s="34">
        <v>3.5329999999999999</v>
      </c>
      <c r="J160" s="34">
        <v>3.8773</v>
      </c>
      <c r="K160" s="34">
        <v>4.1551999999999998</v>
      </c>
      <c r="L160" s="34"/>
      <c r="M160" s="89">
        <f t="shared" ref="M160:M197" si="68">(C160*$C$157+D160*$D$157+E160*$E$157+F160*$F$157+G160*$G$157+H160*$H$157+I160*$I$157+J160*$J$157+K160*$K$157)/$M$157</f>
        <v>2.4614674689041007</v>
      </c>
    </row>
    <row r="161" spans="1:13" x14ac:dyDescent="0.3">
      <c r="A161" s="2" t="s">
        <v>4</v>
      </c>
      <c r="B161" t="s">
        <v>31</v>
      </c>
      <c r="C161" s="39">
        <f>C160*0.04</f>
        <v>4.3276000000000002E-2</v>
      </c>
      <c r="D161" s="39">
        <f t="shared" ref="D161:K161" si="69">D160*0.04</f>
        <v>5.8616000000000001E-2</v>
      </c>
      <c r="E161" s="39">
        <f t="shared" si="69"/>
        <v>6.7544000000000007E-2</v>
      </c>
      <c r="F161" s="39">
        <f t="shared" si="69"/>
        <v>0.10148799999999999</v>
      </c>
      <c r="G161" s="39"/>
      <c r="H161" s="39"/>
      <c r="I161" s="39">
        <f t="shared" si="69"/>
        <v>0.14132</v>
      </c>
      <c r="J161" s="39">
        <f t="shared" si="69"/>
        <v>0.15509200000000001</v>
      </c>
      <c r="K161" s="39">
        <f t="shared" si="69"/>
        <v>0.16620799999999999</v>
      </c>
      <c r="L161" s="34"/>
      <c r="M161" s="89">
        <f t="shared" si="68"/>
        <v>9.8458698756164031E-2</v>
      </c>
    </row>
    <row r="162" spans="1:13" x14ac:dyDescent="0.3">
      <c r="A162" s="2" t="s">
        <v>192</v>
      </c>
      <c r="B162" t="s">
        <v>195</v>
      </c>
      <c r="C162" s="34">
        <v>0</v>
      </c>
      <c r="D162" s="34">
        <v>3.3300000000000003E-2</v>
      </c>
      <c r="E162" s="34">
        <v>4.9599999999999998E-2</v>
      </c>
      <c r="F162" s="34">
        <v>3.4799999999999998E-2</v>
      </c>
      <c r="G162" s="34">
        <v>0</v>
      </c>
      <c r="H162" s="34">
        <v>0</v>
      </c>
      <c r="I162" s="34">
        <v>8.1500000000000003E-2</v>
      </c>
      <c r="J162" s="34">
        <v>0.1711</v>
      </c>
      <c r="K162" s="34">
        <v>6.8199999999999997E-2</v>
      </c>
      <c r="L162" s="34"/>
      <c r="M162" s="89">
        <f t="shared" si="68"/>
        <v>5.7248869644810407E-2</v>
      </c>
    </row>
    <row r="163" spans="1:13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0.33300000000000002</v>
      </c>
      <c r="G163" s="34">
        <v>0</v>
      </c>
      <c r="H163" s="34">
        <v>0</v>
      </c>
      <c r="I163" s="34">
        <v>0.39550000000000002</v>
      </c>
      <c r="J163" s="34">
        <v>0.39550000000000002</v>
      </c>
      <c r="K163" s="34">
        <v>0.46679999999999999</v>
      </c>
      <c r="L163" s="34"/>
      <c r="M163" s="89">
        <f t="shared" si="68"/>
        <v>0.32955488299257196</v>
      </c>
    </row>
    <row r="164" spans="1:13" x14ac:dyDescent="0.3">
      <c r="A164" s="2" t="s">
        <v>6</v>
      </c>
      <c r="B164" t="s">
        <v>33</v>
      </c>
      <c r="C164" s="34">
        <v>0.24260000000000001</v>
      </c>
      <c r="D164" s="34">
        <v>0.28320000000000001</v>
      </c>
      <c r="E164" s="34">
        <v>0.42520000000000002</v>
      </c>
      <c r="F164" s="34">
        <v>0.83989999999999998</v>
      </c>
      <c r="G164" s="34">
        <v>0</v>
      </c>
      <c r="H164" s="34">
        <v>0</v>
      </c>
      <c r="I164" s="34">
        <v>1.1980999999999999</v>
      </c>
      <c r="J164" s="34">
        <v>1.379</v>
      </c>
      <c r="K164" s="34">
        <v>2.4079000000000002</v>
      </c>
      <c r="L164" s="34"/>
      <c r="M164" s="89">
        <f t="shared" si="68"/>
        <v>0.87623905080607334</v>
      </c>
    </row>
    <row r="165" spans="1:13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/>
      <c r="M165" s="89">
        <f t="shared" si="68"/>
        <v>0</v>
      </c>
    </row>
    <row r="166" spans="1:13" ht="28.8" x14ac:dyDescent="0.3">
      <c r="A166" s="349">
        <v>5</v>
      </c>
      <c r="B166" s="353" t="s">
        <v>71</v>
      </c>
      <c r="C166" s="354">
        <f t="shared" ref="C166:F166" si="70">SUM(C167:C169,C173:C174)</f>
        <v>4.4332769651000001</v>
      </c>
      <c r="D166" s="354">
        <f t="shared" si="70"/>
        <v>4.4332769651000001</v>
      </c>
      <c r="E166" s="354">
        <f t="shared" si="70"/>
        <v>5.9762193354000006</v>
      </c>
      <c r="F166" s="354">
        <f t="shared" si="70"/>
        <v>5.9762193354000006</v>
      </c>
      <c r="G166" s="354"/>
      <c r="H166" s="354"/>
      <c r="I166" s="354">
        <f>SUM(I167:I169,I173:I174)</f>
        <v>5.9762193354000006</v>
      </c>
      <c r="J166" s="354">
        <f>SUM(J167:J169,J173:J174)</f>
        <v>5.9762193354000006</v>
      </c>
      <c r="K166" s="354">
        <f>SUM(K167:K169,K173:K174)</f>
        <v>5.9762193354000006</v>
      </c>
      <c r="L166" s="351"/>
      <c r="M166" s="352">
        <f t="shared" si="68"/>
        <v>5.829124884744239</v>
      </c>
    </row>
    <row r="167" spans="1:13" x14ac:dyDescent="0.3">
      <c r="A167" s="2" t="s">
        <v>115</v>
      </c>
      <c r="B167" t="s">
        <v>114</v>
      </c>
      <c r="C167" s="34">
        <v>2.4148999999999998</v>
      </c>
      <c r="D167" s="34">
        <v>2.4148999999999998</v>
      </c>
      <c r="E167" s="34">
        <v>3.1846000000000001</v>
      </c>
      <c r="F167" s="34">
        <v>3.1846000000000001</v>
      </c>
      <c r="G167" s="34">
        <v>0</v>
      </c>
      <c r="H167" s="34">
        <v>0</v>
      </c>
      <c r="I167" s="34">
        <v>3.1846000000000001</v>
      </c>
      <c r="J167" s="34">
        <v>3.1846000000000001</v>
      </c>
      <c r="K167" s="34">
        <v>3.1846000000000001</v>
      </c>
      <c r="L167" s="39"/>
      <c r="M167" s="89">
        <f t="shared" si="68"/>
        <v>3.1112216283582081</v>
      </c>
    </row>
    <row r="168" spans="1:13" x14ac:dyDescent="0.3">
      <c r="A168" s="2" t="s">
        <v>116</v>
      </c>
      <c r="B168" t="s">
        <v>117</v>
      </c>
      <c r="C168" s="39">
        <f>C167*0.436199</f>
        <v>1.0533769651</v>
      </c>
      <c r="D168" s="39">
        <f t="shared" ref="D168:K168" si="71">D167*0.436199</f>
        <v>1.0533769651</v>
      </c>
      <c r="E168" s="39">
        <f t="shared" si="71"/>
        <v>1.3891193354</v>
      </c>
      <c r="F168" s="39">
        <f t="shared" si="71"/>
        <v>1.3891193354</v>
      </c>
      <c r="G168" s="39">
        <f t="shared" si="71"/>
        <v>0</v>
      </c>
      <c r="H168" s="39">
        <f t="shared" si="71"/>
        <v>0</v>
      </c>
      <c r="I168" s="39">
        <f t="shared" si="71"/>
        <v>1.3891193354</v>
      </c>
      <c r="J168" s="39">
        <f t="shared" si="71"/>
        <v>1.3891193354</v>
      </c>
      <c r="K168" s="39">
        <f t="shared" si="71"/>
        <v>1.3891193354</v>
      </c>
      <c r="L168" s="39"/>
      <c r="M168" s="89">
        <f t="shared" si="68"/>
        <v>1.3571117630682221</v>
      </c>
    </row>
    <row r="169" spans="1:13" x14ac:dyDescent="0.3">
      <c r="A169" s="280" t="s">
        <v>8</v>
      </c>
      <c r="B169" s="1" t="s">
        <v>35</v>
      </c>
      <c r="C169" s="43">
        <f t="shared" ref="C169:E169" si="72">SUM(C170:C172)</f>
        <v>0.64770000000000005</v>
      </c>
      <c r="D169" s="43">
        <f t="shared" si="72"/>
        <v>0.64770000000000005</v>
      </c>
      <c r="E169" s="43">
        <f t="shared" si="72"/>
        <v>0.97470000000000012</v>
      </c>
      <c r="F169" s="43">
        <f t="shared" ref="F169" si="73">SUM(F170:F172)</f>
        <v>0.97470000000000012</v>
      </c>
      <c r="G169" s="43"/>
      <c r="H169" s="43"/>
      <c r="I169" s="43">
        <f t="shared" ref="I169:K169" si="74">SUM(I170:I172)</f>
        <v>0.97470000000000012</v>
      </c>
      <c r="J169" s="43">
        <f t="shared" si="74"/>
        <v>0.97470000000000012</v>
      </c>
      <c r="K169" s="43">
        <f t="shared" si="74"/>
        <v>0.97470000000000012</v>
      </c>
      <c r="L169" s="43"/>
      <c r="M169" s="75">
        <f t="shared" si="68"/>
        <v>0.94352587043410985</v>
      </c>
    </row>
    <row r="170" spans="1:13" x14ac:dyDescent="0.3">
      <c r="A170" s="2" t="s">
        <v>9</v>
      </c>
      <c r="B170" t="s">
        <v>108</v>
      </c>
      <c r="C170" s="34">
        <v>0.57850000000000001</v>
      </c>
      <c r="D170" s="34">
        <v>0.57850000000000001</v>
      </c>
      <c r="E170" s="34">
        <v>0.87060000000000004</v>
      </c>
      <c r="F170" s="34">
        <v>0.87060000000000004</v>
      </c>
      <c r="G170" s="34">
        <v>0</v>
      </c>
      <c r="H170" s="34">
        <v>0</v>
      </c>
      <c r="I170" s="34">
        <v>0.87060000000000004</v>
      </c>
      <c r="J170" s="34">
        <v>0.87060000000000004</v>
      </c>
      <c r="K170" s="34">
        <v>0.87060000000000004</v>
      </c>
      <c r="L170" s="39"/>
      <c r="M170" s="89">
        <f t="shared" si="68"/>
        <v>0.84275301759572929</v>
      </c>
    </row>
    <row r="171" spans="1:13" x14ac:dyDescent="0.3">
      <c r="A171" s="2" t="s">
        <v>10</v>
      </c>
      <c r="B171" t="s">
        <v>109</v>
      </c>
      <c r="C171" s="34">
        <v>6.1400000000000003E-2</v>
      </c>
      <c r="D171" s="34">
        <v>6.1400000000000003E-2</v>
      </c>
      <c r="E171" s="34">
        <v>9.2299999999999993E-2</v>
      </c>
      <c r="F171" s="34">
        <v>9.2299999999999993E-2</v>
      </c>
      <c r="G171" s="34">
        <v>0</v>
      </c>
      <c r="H171" s="34">
        <v>0</v>
      </c>
      <c r="I171" s="34">
        <v>9.2299999999999993E-2</v>
      </c>
      <c r="J171" s="34">
        <v>9.2299999999999993E-2</v>
      </c>
      <c r="K171" s="34">
        <v>9.2299999999999993E-2</v>
      </c>
      <c r="L171" s="39"/>
      <c r="M171" s="89">
        <f t="shared" si="68"/>
        <v>8.9354187756617701E-2</v>
      </c>
    </row>
    <row r="172" spans="1:13" x14ac:dyDescent="0.3">
      <c r="A172" s="2" t="s">
        <v>11</v>
      </c>
      <c r="B172" t="s">
        <v>110</v>
      </c>
      <c r="C172" s="34">
        <v>7.7999999999999996E-3</v>
      </c>
      <c r="D172" s="34">
        <v>7.7999999999999996E-3</v>
      </c>
      <c r="E172" s="34">
        <v>1.18E-2</v>
      </c>
      <c r="F172" s="34">
        <v>1.18E-2</v>
      </c>
      <c r="G172" s="34">
        <v>0</v>
      </c>
      <c r="H172" s="34">
        <v>0</v>
      </c>
      <c r="I172" s="34">
        <v>1.18E-2</v>
      </c>
      <c r="J172" s="34">
        <v>1.18E-2</v>
      </c>
      <c r="K172" s="34">
        <v>1.18E-2</v>
      </c>
      <c r="L172" s="39"/>
      <c r="M172" s="89">
        <f t="shared" si="68"/>
        <v>1.1418665081762808E-2</v>
      </c>
    </row>
    <row r="173" spans="1:13" x14ac:dyDescent="0.3">
      <c r="A173" s="595" t="s">
        <v>14</v>
      </c>
      <c r="B173" t="s">
        <v>118</v>
      </c>
      <c r="C173" s="34">
        <v>0.2361</v>
      </c>
      <c r="D173" s="34">
        <v>0.2361</v>
      </c>
      <c r="E173" s="34">
        <v>0.32069999999999999</v>
      </c>
      <c r="F173" s="34">
        <v>0.32069999999999999</v>
      </c>
      <c r="G173" s="34">
        <v>0</v>
      </c>
      <c r="H173" s="34">
        <v>0</v>
      </c>
      <c r="I173" s="34">
        <v>0.32069999999999999</v>
      </c>
      <c r="J173" s="34">
        <v>0.32069999999999999</v>
      </c>
      <c r="K173" s="34">
        <v>0.32069999999999999</v>
      </c>
      <c r="L173" s="39"/>
      <c r="M173" s="89">
        <f t="shared" si="68"/>
        <v>0.3126347664792834</v>
      </c>
    </row>
    <row r="174" spans="1:13" x14ac:dyDescent="0.3">
      <c r="A174" s="595"/>
      <c r="B174" t="s">
        <v>117</v>
      </c>
      <c r="C174" s="34">
        <v>8.1199999999999994E-2</v>
      </c>
      <c r="D174" s="34">
        <v>8.1199999999999994E-2</v>
      </c>
      <c r="E174" s="34">
        <v>0.1071</v>
      </c>
      <c r="F174" s="34">
        <v>0.1071</v>
      </c>
      <c r="G174" s="34">
        <v>0</v>
      </c>
      <c r="H174" s="34">
        <v>0</v>
      </c>
      <c r="I174" s="34">
        <v>0.1071</v>
      </c>
      <c r="J174" s="34">
        <v>0.1071</v>
      </c>
      <c r="K174" s="34">
        <v>0.1071</v>
      </c>
      <c r="L174" s="39"/>
      <c r="M174" s="89">
        <f t="shared" si="68"/>
        <v>0.10463085640441418</v>
      </c>
    </row>
    <row r="175" spans="1:13" x14ac:dyDescent="0.3">
      <c r="A175" s="349">
        <v>6</v>
      </c>
      <c r="B175" s="350" t="s">
        <v>42</v>
      </c>
      <c r="C175" s="354">
        <f>SUM(C176:C177)</f>
        <v>0.60880000000000001</v>
      </c>
      <c r="D175" s="354">
        <f>SUM(D176:D177)</f>
        <v>0.60880000000000001</v>
      </c>
      <c r="E175" s="354">
        <f t="shared" ref="E175:F175" si="75">SUM(E176:E177)</f>
        <v>0.70829999999999993</v>
      </c>
      <c r="F175" s="354">
        <f t="shared" si="75"/>
        <v>0.70829999999999993</v>
      </c>
      <c r="G175" s="354"/>
      <c r="H175" s="354"/>
      <c r="I175" s="354">
        <f t="shared" ref="I175:K175" si="76">SUM(I176:I177)</f>
        <v>0.70829999999999993</v>
      </c>
      <c r="J175" s="354">
        <f t="shared" si="76"/>
        <v>0.70829999999999993</v>
      </c>
      <c r="K175" s="354">
        <f t="shared" si="76"/>
        <v>0.70829999999999993</v>
      </c>
      <c r="L175" s="354"/>
      <c r="M175" s="352">
        <f t="shared" si="68"/>
        <v>0.69881429390884986</v>
      </c>
    </row>
    <row r="176" spans="1:13" x14ac:dyDescent="0.3">
      <c r="A176" s="2" t="s">
        <v>15</v>
      </c>
      <c r="B176" t="s">
        <v>43</v>
      </c>
      <c r="C176" s="34">
        <v>0.28560000000000002</v>
      </c>
      <c r="D176" s="34">
        <v>0.28560000000000002</v>
      </c>
      <c r="E176" s="34">
        <v>0.3851</v>
      </c>
      <c r="F176" s="34">
        <v>0.3851</v>
      </c>
      <c r="G176" s="34">
        <v>0</v>
      </c>
      <c r="H176" s="34">
        <v>0</v>
      </c>
      <c r="I176" s="34">
        <v>0.3851</v>
      </c>
      <c r="J176" s="34">
        <v>0.3851</v>
      </c>
      <c r="K176" s="34">
        <v>0.3851</v>
      </c>
      <c r="L176" s="39"/>
      <c r="M176" s="89">
        <f t="shared" si="68"/>
        <v>0.37561429390884993</v>
      </c>
    </row>
    <row r="177" spans="1:15" x14ac:dyDescent="0.3">
      <c r="A177" s="2" t="s">
        <v>16</v>
      </c>
      <c r="B177" t="s">
        <v>44</v>
      </c>
      <c r="C177" s="34">
        <v>0.32319999999999999</v>
      </c>
      <c r="D177" s="34">
        <v>0.32319999999999999</v>
      </c>
      <c r="E177" s="34">
        <v>0.32319999999999999</v>
      </c>
      <c r="F177" s="34">
        <v>0.32319999999999999</v>
      </c>
      <c r="G177" s="34">
        <v>0</v>
      </c>
      <c r="H177" s="34">
        <v>0</v>
      </c>
      <c r="I177" s="34">
        <v>0.32319999999999999</v>
      </c>
      <c r="J177" s="34">
        <v>0.32319999999999999</v>
      </c>
      <c r="K177" s="34">
        <v>0.32319999999999999</v>
      </c>
      <c r="L177" s="39"/>
      <c r="M177" s="89">
        <f t="shared" si="68"/>
        <v>0.32320000000000004</v>
      </c>
    </row>
    <row r="178" spans="1:15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89">
        <f t="shared" si="68"/>
        <v>0</v>
      </c>
    </row>
    <row r="179" spans="1:15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9"/>
      <c r="M179" s="89">
        <f t="shared" si="68"/>
        <v>0</v>
      </c>
    </row>
    <row r="180" spans="1:15" x14ac:dyDescent="0.3">
      <c r="A180" s="349">
        <v>7</v>
      </c>
      <c r="B180" s="350" t="s">
        <v>45</v>
      </c>
      <c r="C180" s="354">
        <f>SUM(C181:C182)</f>
        <v>0.26429999999999998</v>
      </c>
      <c r="D180" s="354">
        <f>SUM(D181:D182)</f>
        <v>0.30909999999999999</v>
      </c>
      <c r="E180" s="354">
        <f t="shared" ref="E180:K180" si="77">SUM(E181:E182)</f>
        <v>0.46490000000000004</v>
      </c>
      <c r="F180" s="354">
        <f t="shared" si="77"/>
        <v>0.92159999999999997</v>
      </c>
      <c r="G180" s="354"/>
      <c r="H180" s="354"/>
      <c r="I180" s="354">
        <f t="shared" si="77"/>
        <v>1.3019999999999998</v>
      </c>
      <c r="J180" s="354">
        <f t="shared" si="77"/>
        <v>1.4987000000000001</v>
      </c>
      <c r="K180" s="354">
        <f t="shared" si="77"/>
        <v>2.7625000000000002</v>
      </c>
      <c r="L180" s="354"/>
      <c r="M180" s="352">
        <f t="shared" si="68"/>
        <v>0.9735380300506794</v>
      </c>
    </row>
    <row r="181" spans="1:15" x14ac:dyDescent="0.3">
      <c r="A181" s="2" t="s">
        <v>17</v>
      </c>
      <c r="B181" t="s">
        <v>46</v>
      </c>
      <c r="C181" s="34">
        <v>0.24959999999999999</v>
      </c>
      <c r="D181" s="34">
        <v>0.2908</v>
      </c>
      <c r="E181" s="34">
        <v>0.43690000000000001</v>
      </c>
      <c r="F181" s="34">
        <v>0.86280000000000001</v>
      </c>
      <c r="G181" s="34">
        <v>0</v>
      </c>
      <c r="H181" s="34">
        <v>0</v>
      </c>
      <c r="I181" s="34">
        <v>1.2307999999999999</v>
      </c>
      <c r="J181" s="34">
        <v>1.4167000000000001</v>
      </c>
      <c r="K181" s="34">
        <v>2.6113</v>
      </c>
      <c r="L181" s="39"/>
      <c r="M181" s="89">
        <f t="shared" si="68"/>
        <v>0.91769505397942452</v>
      </c>
    </row>
    <row r="182" spans="1:15" x14ac:dyDescent="0.3">
      <c r="A182" s="2" t="s">
        <v>18</v>
      </c>
      <c r="B182" t="s">
        <v>48</v>
      </c>
      <c r="C182" s="34">
        <v>1.47E-2</v>
      </c>
      <c r="D182" s="34">
        <v>1.83E-2</v>
      </c>
      <c r="E182" s="34">
        <v>2.8000000000000001E-2</v>
      </c>
      <c r="F182" s="34">
        <v>5.8799999999999998E-2</v>
      </c>
      <c r="G182" s="34">
        <v>0</v>
      </c>
      <c r="H182" s="34">
        <v>0</v>
      </c>
      <c r="I182" s="34">
        <v>7.1199999999999999E-2</v>
      </c>
      <c r="J182" s="34">
        <v>8.2000000000000003E-2</v>
      </c>
      <c r="K182" s="34">
        <v>0.1512</v>
      </c>
      <c r="L182" s="39"/>
      <c r="M182" s="89">
        <f t="shared" si="68"/>
        <v>5.5842976071255032E-2</v>
      </c>
    </row>
    <row r="183" spans="1:15" x14ac:dyDescent="0.3">
      <c r="A183" s="349">
        <v>8</v>
      </c>
      <c r="B183" s="350" t="s">
        <v>49</v>
      </c>
      <c r="C183" s="354">
        <f>SUM(C184:C187)</f>
        <v>0.58549999999999991</v>
      </c>
      <c r="D183" s="354">
        <f>SUM(D184:D187)</f>
        <v>0.48830000000000007</v>
      </c>
      <c r="E183" s="354">
        <f t="shared" ref="E183:K183" si="78">SUM(E184:E187)</f>
        <v>0.74399999999999999</v>
      </c>
      <c r="F183" s="354">
        <f t="shared" si="78"/>
        <v>1.4303999999999999</v>
      </c>
      <c r="G183" s="354"/>
      <c r="H183" s="354"/>
      <c r="I183" s="354">
        <f t="shared" si="78"/>
        <v>2.1403000000000003</v>
      </c>
      <c r="J183" s="354">
        <f t="shared" si="78"/>
        <v>2.2986999999999997</v>
      </c>
      <c r="K183" s="354">
        <f t="shared" si="78"/>
        <v>4.9354999999999993</v>
      </c>
      <c r="L183" s="354"/>
      <c r="M183" s="352">
        <f t="shared" si="68"/>
        <v>1.620447022893579</v>
      </c>
    </row>
    <row r="184" spans="1:15" x14ac:dyDescent="0.3">
      <c r="A184" s="2" t="s">
        <v>19</v>
      </c>
      <c r="B184" t="s">
        <v>46</v>
      </c>
      <c r="C184" s="34">
        <v>0.29599999999999999</v>
      </c>
      <c r="D184" s="34">
        <v>0.2417</v>
      </c>
      <c r="E184" s="34">
        <v>0.36699999999999999</v>
      </c>
      <c r="F184" s="34">
        <v>0.69450000000000001</v>
      </c>
      <c r="G184" s="34">
        <v>0</v>
      </c>
      <c r="H184" s="34">
        <v>0</v>
      </c>
      <c r="I184" s="34">
        <v>1.0821000000000001</v>
      </c>
      <c r="J184" s="34">
        <v>1.1621999999999999</v>
      </c>
      <c r="K184" s="34">
        <v>2.4952999999999999</v>
      </c>
      <c r="L184" s="39"/>
      <c r="M184" s="89">
        <f t="shared" si="68"/>
        <v>0.81024871961146772</v>
      </c>
    </row>
    <row r="185" spans="1:15" x14ac:dyDescent="0.3">
      <c r="A185" s="2" t="s">
        <v>19</v>
      </c>
      <c r="B185" t="s">
        <v>47</v>
      </c>
      <c r="C185" s="34">
        <v>0.15190000000000001</v>
      </c>
      <c r="D185" s="34">
        <v>0.124</v>
      </c>
      <c r="E185" s="34">
        <v>0.1883</v>
      </c>
      <c r="F185" s="34">
        <v>0.35639999999999999</v>
      </c>
      <c r="G185" s="34">
        <v>0</v>
      </c>
      <c r="H185" s="34">
        <v>0</v>
      </c>
      <c r="I185" s="34">
        <v>0.55520000000000003</v>
      </c>
      <c r="J185" s="34">
        <v>0.59630000000000005</v>
      </c>
      <c r="K185" s="34">
        <v>1.2804</v>
      </c>
      <c r="L185" s="39"/>
      <c r="M185" s="89">
        <f t="shared" si="68"/>
        <v>0.41574524960197506</v>
      </c>
    </row>
    <row r="186" spans="1:15" x14ac:dyDescent="0.3">
      <c r="A186" s="2" t="s">
        <v>20</v>
      </c>
      <c r="B186" t="s">
        <v>50</v>
      </c>
      <c r="C186" s="34">
        <v>9.0899999999999995E-2</v>
      </c>
      <c r="D186" s="34">
        <v>8.1000000000000003E-2</v>
      </c>
      <c r="E186" s="34">
        <v>0.12470000000000001</v>
      </c>
      <c r="F186" s="34">
        <v>0.25080000000000002</v>
      </c>
      <c r="G186" s="34">
        <v>0</v>
      </c>
      <c r="H186" s="34">
        <v>0</v>
      </c>
      <c r="I186" s="34">
        <v>0.33239999999999997</v>
      </c>
      <c r="J186" s="34">
        <v>0.35699999999999998</v>
      </c>
      <c r="K186" s="34">
        <v>0.76649999999999996</v>
      </c>
      <c r="L186" s="39"/>
      <c r="M186" s="89">
        <f t="shared" si="68"/>
        <v>0.26067760322003297</v>
      </c>
    </row>
    <row r="187" spans="1:15" x14ac:dyDescent="0.3">
      <c r="A187" s="2" t="s">
        <v>20</v>
      </c>
      <c r="B187" t="s">
        <v>47</v>
      </c>
      <c r="C187" s="34">
        <v>4.6699999999999998E-2</v>
      </c>
      <c r="D187" s="34">
        <v>4.1599999999999998E-2</v>
      </c>
      <c r="E187" s="34">
        <v>6.4000000000000001E-2</v>
      </c>
      <c r="F187" s="34">
        <v>0.12870000000000001</v>
      </c>
      <c r="G187" s="34">
        <v>0</v>
      </c>
      <c r="H187" s="34">
        <v>0</v>
      </c>
      <c r="I187" s="34">
        <v>0.1706</v>
      </c>
      <c r="J187" s="34">
        <v>0.1832</v>
      </c>
      <c r="K187" s="34">
        <v>0.39329999999999998</v>
      </c>
      <c r="L187" s="39"/>
      <c r="M187" s="89">
        <f t="shared" si="68"/>
        <v>0.13377545046010311</v>
      </c>
    </row>
    <row r="188" spans="1:15" x14ac:dyDescent="0.3">
      <c r="A188" s="349">
        <v>9</v>
      </c>
      <c r="B188" s="350" t="s">
        <v>51</v>
      </c>
      <c r="C188" s="354">
        <f t="shared" ref="C188:F188" si="79">SUM(C191,C193)</f>
        <v>0.57092988083512686</v>
      </c>
      <c r="D188" s="354">
        <f t="shared" si="79"/>
        <v>0.65989739795512681</v>
      </c>
      <c r="E188" s="354">
        <f t="shared" si="79"/>
        <v>0.88284959861580725</v>
      </c>
      <c r="F188" s="354">
        <f t="shared" si="79"/>
        <v>1.0959231612078075</v>
      </c>
      <c r="G188" s="354"/>
      <c r="H188" s="354"/>
      <c r="I188" s="354">
        <f>SUM(I191,I193)</f>
        <v>1.2928072625838074</v>
      </c>
      <c r="J188" s="354">
        <f>SUM(J191,J193)</f>
        <v>1.3684303326798073</v>
      </c>
      <c r="K188" s="354">
        <f>SUM(K191,K193)</f>
        <v>1.8414523077678073</v>
      </c>
      <c r="L188" s="354"/>
      <c r="M188" s="352">
        <f t="shared" si="68"/>
        <v>1.0941172220739603</v>
      </c>
      <c r="N188" s="39"/>
    </row>
    <row r="189" spans="1:15" x14ac:dyDescent="0.3">
      <c r="A189" s="345"/>
      <c r="B189" s="286" t="s">
        <v>238</v>
      </c>
      <c r="C189" s="507">
        <v>-0.69750000000000001</v>
      </c>
      <c r="D189" s="507">
        <v>-0.14230000000000001</v>
      </c>
      <c r="E189" s="507">
        <v>-3.1800000000000002E-2</v>
      </c>
      <c r="F189" s="507">
        <v>0</v>
      </c>
      <c r="G189" s="507">
        <v>0</v>
      </c>
      <c r="H189" s="507">
        <v>0</v>
      </c>
      <c r="I189" s="507">
        <v>-0.27889999999999998</v>
      </c>
      <c r="J189" s="507">
        <v>-0.37359999999999999</v>
      </c>
      <c r="K189" s="507">
        <v>0</v>
      </c>
      <c r="L189" s="268"/>
      <c r="M189" s="357">
        <f t="shared" si="68"/>
        <v>-8.3215226564797809E-2</v>
      </c>
      <c r="N189" s="247"/>
      <c r="O189" s="247"/>
    </row>
    <row r="190" spans="1:15" x14ac:dyDescent="0.3">
      <c r="A190" s="358"/>
      <c r="B190" s="359" t="s">
        <v>52</v>
      </c>
      <c r="C190" s="360">
        <f t="shared" ref="C190:K190" si="80">SUM(C183,C180,C175,C166,C159)+C189</f>
        <v>6.7114529651000003</v>
      </c>
      <c r="D190" s="360">
        <f t="shared" si="80"/>
        <v>7.7572929651000004</v>
      </c>
      <c r="E190" s="360">
        <f t="shared" si="80"/>
        <v>10.3781633354</v>
      </c>
      <c r="F190" s="360">
        <f t="shared" si="80"/>
        <v>12.882907335400002</v>
      </c>
      <c r="G190" s="360">
        <f t="shared" si="80"/>
        <v>0</v>
      </c>
      <c r="H190" s="360">
        <f t="shared" si="80"/>
        <v>0</v>
      </c>
      <c r="I190" s="360">
        <f t="shared" si="80"/>
        <v>15.197339335400001</v>
      </c>
      <c r="J190" s="360">
        <f t="shared" si="80"/>
        <v>16.086311335400001</v>
      </c>
      <c r="K190" s="360">
        <f t="shared" si="80"/>
        <v>21.646827335400001</v>
      </c>
      <c r="L190" s="361"/>
      <c r="M190" s="362">
        <f t="shared" si="68"/>
        <v>12.861677976136271</v>
      </c>
      <c r="N190" s="396"/>
      <c r="O190" s="247"/>
    </row>
    <row r="191" spans="1:15" x14ac:dyDescent="0.3">
      <c r="A191" s="349" t="s">
        <v>21</v>
      </c>
      <c r="B191" s="350" t="s">
        <v>53</v>
      </c>
      <c r="C191" s="354">
        <f t="shared" ref="C191:F191" si="81">SUM(C192:C192)</f>
        <v>0.13981969962192831</v>
      </c>
      <c r="D191" s="354">
        <f t="shared" si="81"/>
        <v>0.16160768434192832</v>
      </c>
      <c r="E191" s="354">
        <f t="shared" si="81"/>
        <v>0.21620827676638821</v>
      </c>
      <c r="F191" s="354">
        <f t="shared" si="81"/>
        <v>0.26838960851838828</v>
      </c>
      <c r="G191" s="354"/>
      <c r="H191" s="354"/>
      <c r="I191" s="354">
        <f>SUM(I192:I192)</f>
        <v>0.31660617037438821</v>
      </c>
      <c r="J191" s="354">
        <f>SUM(J192:J192)</f>
        <v>0.33512612405038822</v>
      </c>
      <c r="K191" s="354">
        <f>SUM(K192:K192)</f>
        <v>0.45096835387838824</v>
      </c>
      <c r="L191" s="354"/>
      <c r="M191" s="352">
        <f t="shared" si="68"/>
        <v>0.26794733727684694</v>
      </c>
      <c r="N191" s="463"/>
    </row>
    <row r="192" spans="1:15" x14ac:dyDescent="0.3">
      <c r="A192" s="2" t="s">
        <v>121</v>
      </c>
      <c r="B192" t="s">
        <v>128</v>
      </c>
      <c r="C192" s="246">
        <f t="shared" ref="C192:F192" si="82">0.020833*C190</f>
        <v>0.13981969962192831</v>
      </c>
      <c r="D192" s="246">
        <f t="shared" si="82"/>
        <v>0.16160768434192832</v>
      </c>
      <c r="E192" s="246">
        <f t="shared" si="82"/>
        <v>0.21620827676638821</v>
      </c>
      <c r="F192" s="246">
        <f t="shared" si="82"/>
        <v>0.26838960851838828</v>
      </c>
      <c r="G192" s="34"/>
      <c r="H192" s="39"/>
      <c r="I192" s="246">
        <f>0.020833*I190</f>
        <v>0.31660617037438821</v>
      </c>
      <c r="J192" s="246">
        <f t="shared" ref="J192:K192" si="83">0.020833*J190</f>
        <v>0.33512612405038822</v>
      </c>
      <c r="K192" s="246">
        <f t="shared" si="83"/>
        <v>0.45096835387838824</v>
      </c>
      <c r="L192" s="39"/>
      <c r="M192" s="246">
        <f t="shared" si="68"/>
        <v>0.26794733727684694</v>
      </c>
      <c r="N192" s="246"/>
    </row>
    <row r="193" spans="1:15" x14ac:dyDescent="0.3">
      <c r="A193" s="349" t="s">
        <v>24</v>
      </c>
      <c r="B193" s="350" t="s">
        <v>56</v>
      </c>
      <c r="C193" s="354">
        <f>SUM(C194,C195)</f>
        <v>0.43111018121319855</v>
      </c>
      <c r="D193" s="354">
        <f>SUM(D194,D195)</f>
        <v>0.49828971361319851</v>
      </c>
      <c r="E193" s="354">
        <f t="shared" ref="E193:K193" si="84">SUM(E194,E195)</f>
        <v>0.66664132184941904</v>
      </c>
      <c r="F193" s="354">
        <f t="shared" si="84"/>
        <v>0.82753355268941919</v>
      </c>
      <c r="G193" s="354"/>
      <c r="H193" s="354"/>
      <c r="I193" s="354">
        <f t="shared" si="84"/>
        <v>0.97620109220941909</v>
      </c>
      <c r="J193" s="354">
        <f t="shared" si="84"/>
        <v>1.0333042086294191</v>
      </c>
      <c r="K193" s="354">
        <f t="shared" si="84"/>
        <v>1.3904839538894191</v>
      </c>
      <c r="L193" s="354"/>
      <c r="M193" s="352">
        <f t="shared" si="68"/>
        <v>0.8261698847971134</v>
      </c>
      <c r="N193" s="246"/>
    </row>
    <row r="194" spans="1:15" x14ac:dyDescent="0.3">
      <c r="A194" s="2" t="s">
        <v>25</v>
      </c>
      <c r="B194" t="s">
        <v>129</v>
      </c>
      <c r="C194" s="39">
        <f>C192</f>
        <v>0.13981969962192831</v>
      </c>
      <c r="D194" s="39">
        <f t="shared" ref="D194:K194" si="85">D192</f>
        <v>0.16160768434192832</v>
      </c>
      <c r="E194" s="39">
        <f t="shared" si="85"/>
        <v>0.21620827676638821</v>
      </c>
      <c r="F194" s="39">
        <f>F192</f>
        <v>0.26838960851838828</v>
      </c>
      <c r="G194" s="39"/>
      <c r="H194" s="39"/>
      <c r="I194" s="39">
        <f t="shared" si="85"/>
        <v>0.31660617037438821</v>
      </c>
      <c r="J194" s="39">
        <f t="shared" si="85"/>
        <v>0.33512612405038822</v>
      </c>
      <c r="K194" s="39">
        <f t="shared" si="85"/>
        <v>0.45096835387838824</v>
      </c>
      <c r="L194" s="39"/>
      <c r="M194" s="246">
        <f t="shared" si="68"/>
        <v>0.26794733727684694</v>
      </c>
      <c r="N194" s="246"/>
    </row>
    <row r="195" spans="1:15" x14ac:dyDescent="0.3">
      <c r="A195" s="2" t="s">
        <v>26</v>
      </c>
      <c r="B195" t="s">
        <v>130</v>
      </c>
      <c r="C195" s="246">
        <f>0.043402*C190</f>
        <v>0.29129048159127024</v>
      </c>
      <c r="D195" s="246">
        <f t="shared" ref="D195:F195" si="86">0.043402*D190</f>
        <v>0.33668202927127022</v>
      </c>
      <c r="E195" s="246">
        <f t="shared" si="86"/>
        <v>0.45043304508303084</v>
      </c>
      <c r="F195" s="246">
        <f t="shared" si="86"/>
        <v>0.55914394417103097</v>
      </c>
      <c r="G195" s="34"/>
      <c r="H195" s="34"/>
      <c r="I195" s="246">
        <f t="shared" ref="I195:K195" si="87">0.043402*I190</f>
        <v>0.65959492183503088</v>
      </c>
      <c r="J195" s="246">
        <f t="shared" si="87"/>
        <v>0.69817808457903086</v>
      </c>
      <c r="K195" s="246">
        <f t="shared" si="87"/>
        <v>0.93951560001103096</v>
      </c>
      <c r="L195" s="39"/>
      <c r="M195" s="246">
        <f t="shared" si="68"/>
        <v>0.55822254752026645</v>
      </c>
      <c r="N195" s="246"/>
    </row>
    <row r="196" spans="1:15" ht="28.8" x14ac:dyDescent="0.3">
      <c r="A196" s="370">
        <v>10</v>
      </c>
      <c r="B196" s="371" t="s">
        <v>134</v>
      </c>
      <c r="C196" s="510">
        <v>2.8500000000000001E-2</v>
      </c>
      <c r="D196" s="510">
        <v>2.8500000000000001E-2</v>
      </c>
      <c r="E196" s="510">
        <v>2.8500000000000001E-2</v>
      </c>
      <c r="F196" s="510">
        <v>2.8500000000000001E-2</v>
      </c>
      <c r="G196" s="510">
        <v>0</v>
      </c>
      <c r="H196" s="510">
        <v>0</v>
      </c>
      <c r="I196" s="510">
        <v>2.8500000000000001E-2</v>
      </c>
      <c r="J196" s="510">
        <v>2.8500000000000001E-2</v>
      </c>
      <c r="K196" s="510">
        <v>2.8500000000000001E-2</v>
      </c>
      <c r="L196" s="373"/>
      <c r="M196" s="374">
        <f t="shared" si="68"/>
        <v>2.8500000000000001E-2</v>
      </c>
    </row>
    <row r="197" spans="1:15" ht="18" x14ac:dyDescent="0.3">
      <c r="A197" s="579" t="s">
        <v>60</v>
      </c>
      <c r="B197" s="579"/>
      <c r="C197" s="340">
        <f>SUM(C188,C190,C196)</f>
        <v>7.3108828459351276</v>
      </c>
      <c r="D197" s="340">
        <f t="shared" ref="D197:K197" si="88">SUM(D188,D190,D196)</f>
        <v>8.4456903630551263</v>
      </c>
      <c r="E197" s="340">
        <f t="shared" si="88"/>
        <v>11.289512934015807</v>
      </c>
      <c r="F197" s="340">
        <f t="shared" si="88"/>
        <v>14.007330496607809</v>
      </c>
      <c r="G197" s="340">
        <f t="shared" si="88"/>
        <v>0</v>
      </c>
      <c r="H197" s="340">
        <f t="shared" si="88"/>
        <v>0</v>
      </c>
      <c r="I197" s="340">
        <f t="shared" si="88"/>
        <v>16.51864659798381</v>
      </c>
      <c r="J197" s="340">
        <f t="shared" si="88"/>
        <v>17.48324166807981</v>
      </c>
      <c r="K197" s="340">
        <f t="shared" si="88"/>
        <v>23.516779643167808</v>
      </c>
      <c r="L197" s="356"/>
      <c r="M197" s="467">
        <f t="shared" si="68"/>
        <v>13.984295198210232</v>
      </c>
      <c r="N197" t="s">
        <v>480</v>
      </c>
      <c r="O197"/>
    </row>
    <row r="198" spans="1:15" ht="15.6" x14ac:dyDescent="0.3">
      <c r="K198" s="336" t="s">
        <v>150</v>
      </c>
      <c r="M198" s="337">
        <f>M197/SUM($M$101,$M$149,$M$197)</f>
        <v>0.34695402512565893</v>
      </c>
      <c r="N198" s="245"/>
    </row>
    <row r="203" spans="1:15" x14ac:dyDescent="0.3">
      <c r="J203" s="39"/>
    </row>
    <row r="204" spans="1:15" x14ac:dyDescent="0.3">
      <c r="J204" s="39"/>
    </row>
  </sheetData>
  <mergeCells count="53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A105:M105"/>
    <mergeCell ref="L40:M40"/>
    <mergeCell ref="L41:M41"/>
    <mergeCell ref="L42:M42"/>
    <mergeCell ref="L43:M43"/>
    <mergeCell ref="L44:M44"/>
    <mergeCell ref="L45:M45"/>
    <mergeCell ref="L46:M46"/>
    <mergeCell ref="L47:M47"/>
    <mergeCell ref="A57:M57"/>
    <mergeCell ref="A77:A78"/>
    <mergeCell ref="A101:B101"/>
    <mergeCell ref="A125:A126"/>
    <mergeCell ref="A149:B149"/>
    <mergeCell ref="A153:M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7F1FD-FF8D-4353-86FD-BFC6FC76ADFB}">
  <dimension ref="A1:P204"/>
  <sheetViews>
    <sheetView topLeftCell="A136" zoomScale="80" zoomScaleNormal="80" workbookViewId="0">
      <selection activeCell="A148" sqref="A148:XFD148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6" width="14.109375" bestFit="1" customWidth="1"/>
    <col min="7" max="7" width="14.109375" customWidth="1"/>
    <col min="8" max="8" width="13.109375" customWidth="1"/>
    <col min="9" max="10" width="17.6640625" bestFit="1" customWidth="1"/>
    <col min="11" max="11" width="13.6640625" bestFit="1" customWidth="1"/>
    <col min="12" max="12" width="1.33203125" customWidth="1"/>
    <col min="13" max="13" width="17.5546875" bestFit="1" customWidth="1"/>
    <col min="14" max="14" width="17" style="34" bestFit="1" customWidth="1"/>
    <col min="15" max="15" width="11.33203125" style="34" customWidth="1"/>
    <col min="16" max="16" width="17.44140625" bestFit="1" customWidth="1"/>
  </cols>
  <sheetData>
    <row r="1" spans="1:16" ht="18" x14ac:dyDescent="0.3">
      <c r="A1" s="535" t="s">
        <v>481</v>
      </c>
      <c r="B1" s="535"/>
      <c r="C1" s="1"/>
    </row>
    <row r="3" spans="1:16" ht="18" x14ac:dyDescent="0.35">
      <c r="A3" s="293" t="s">
        <v>0</v>
      </c>
      <c r="M3" s="292" t="s">
        <v>76</v>
      </c>
    </row>
    <row r="4" spans="1:16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9" t="s">
        <v>145</v>
      </c>
    </row>
    <row r="5" spans="1:16" ht="15.6" x14ac:dyDescent="0.3">
      <c r="A5" s="280"/>
      <c r="B5" s="416" t="s">
        <v>135</v>
      </c>
      <c r="C5" s="417">
        <f t="shared" ref="C5:K7" si="0">SUM(C59,C107,C155)</f>
        <v>1</v>
      </c>
      <c r="D5" s="417">
        <f t="shared" si="0"/>
        <v>103</v>
      </c>
      <c r="E5" s="417">
        <f t="shared" si="0"/>
        <v>372</v>
      </c>
      <c r="F5" s="417">
        <f t="shared" si="0"/>
        <v>211</v>
      </c>
      <c r="G5" s="456">
        <f t="shared" si="0"/>
        <v>12</v>
      </c>
      <c r="H5" s="417">
        <f t="shared" si="0"/>
        <v>22</v>
      </c>
      <c r="I5" s="417">
        <f t="shared" si="0"/>
        <v>195</v>
      </c>
      <c r="J5" s="417">
        <f t="shared" si="0"/>
        <v>31</v>
      </c>
      <c r="K5" s="417">
        <f t="shared" si="0"/>
        <v>135</v>
      </c>
      <c r="L5" s="604">
        <f>SUM(C5:K5)</f>
        <v>1082</v>
      </c>
      <c r="M5" s="604"/>
      <c r="N5" s="418"/>
      <c r="O5" s="418"/>
      <c r="P5" s="419">
        <f>L7/L5</f>
        <v>6046.5543253234746</v>
      </c>
    </row>
    <row r="6" spans="1:16" ht="15.6" x14ac:dyDescent="0.3">
      <c r="A6" s="444"/>
      <c r="B6" s="445" t="s">
        <v>142</v>
      </c>
      <c r="C6" s="451">
        <f t="shared" si="0"/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7">
        <f t="shared" si="0"/>
        <v>0</v>
      </c>
      <c r="H6" s="451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605">
        <f>SUM(C6:K6)</f>
        <v>0</v>
      </c>
      <c r="M6" s="605"/>
      <c r="N6" s="452"/>
      <c r="O6" s="452"/>
      <c r="P6" s="439"/>
    </row>
    <row r="7" spans="1:16" x14ac:dyDescent="0.3">
      <c r="A7" s="400">
        <v>1</v>
      </c>
      <c r="B7" s="398" t="s">
        <v>2</v>
      </c>
      <c r="C7" s="401">
        <f t="shared" si="0"/>
        <v>5890.55</v>
      </c>
      <c r="D7" s="401">
        <f t="shared" si="0"/>
        <v>952269.47</v>
      </c>
      <c r="E7" s="401">
        <f t="shared" si="0"/>
        <v>2364139.87</v>
      </c>
      <c r="F7" s="401">
        <f t="shared" si="0"/>
        <v>1125170.8600000001</v>
      </c>
      <c r="G7" s="401">
        <f t="shared" si="0"/>
        <v>37707.339999999997</v>
      </c>
      <c r="H7" s="401">
        <f t="shared" si="0"/>
        <v>125546.27</v>
      </c>
      <c r="I7" s="401">
        <f t="shared" si="0"/>
        <v>1067847.6299999999</v>
      </c>
      <c r="J7" s="401">
        <f t="shared" si="0"/>
        <v>184551.87</v>
      </c>
      <c r="K7" s="401">
        <f t="shared" si="0"/>
        <v>679247.91999999993</v>
      </c>
      <c r="L7" s="610">
        <f>SUM(C7:K7)</f>
        <v>6542371.7799999993</v>
      </c>
      <c r="M7" s="610"/>
      <c r="N7" s="402"/>
      <c r="O7" s="402"/>
      <c r="P7" s="403"/>
    </row>
    <row r="8" spans="1:16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65</v>
      </c>
      <c r="G8" s="415" t="s">
        <v>193</v>
      </c>
      <c r="H8" s="415" t="s">
        <v>111</v>
      </c>
      <c r="I8" s="415" t="s">
        <v>66</v>
      </c>
      <c r="J8" s="415" t="s">
        <v>67</v>
      </c>
      <c r="K8" s="415" t="s">
        <v>68</v>
      </c>
      <c r="L8" s="607" t="s">
        <v>69</v>
      </c>
      <c r="M8" s="607"/>
      <c r="N8" s="415" t="s">
        <v>70</v>
      </c>
      <c r="O8" s="415" t="s">
        <v>140</v>
      </c>
      <c r="P8" s="415" t="s">
        <v>144</v>
      </c>
    </row>
    <row r="9" spans="1:16" x14ac:dyDescent="0.3">
      <c r="A9" s="404">
        <v>4</v>
      </c>
      <c r="B9" s="398" t="s">
        <v>29</v>
      </c>
      <c r="C9" s="405">
        <f t="shared" ref="C9:K24" si="1">(C63*C$61+C111*C$109+C159*C$157)/(SUM(C$157,C$109,C$61))</f>
        <v>1.390096</v>
      </c>
      <c r="D9" s="405">
        <f t="shared" si="1"/>
        <v>1.9122531960238522</v>
      </c>
      <c r="E9" s="405">
        <f t="shared" si="1"/>
        <v>2.3181127336651368</v>
      </c>
      <c r="F9" s="405">
        <f t="shared" si="1"/>
        <v>3.4194496758259101</v>
      </c>
      <c r="G9" s="405">
        <f t="shared" si="1"/>
        <v>4.6441439999999998</v>
      </c>
      <c r="H9" s="405">
        <f t="shared" si="1"/>
        <v>3.9084646415609159</v>
      </c>
      <c r="I9" s="405">
        <f t="shared" si="1"/>
        <v>4.8058889813209404</v>
      </c>
      <c r="J9" s="405">
        <f t="shared" si="1"/>
        <v>5.2817025937351927</v>
      </c>
      <c r="K9" s="405">
        <f t="shared" si="1"/>
        <v>6.3389906039400179</v>
      </c>
      <c r="L9" s="603">
        <f t="shared" ref="L9:L25" si="2">(M63*$M$61+M111*$M$109+M159*$M$157)/$L$7</f>
        <v>3.3986511757952136</v>
      </c>
      <c r="M9" s="603"/>
      <c r="N9" s="406">
        <f t="shared" ref="N9:N47" si="3">L9/$L$47</f>
        <v>0.27854252770943261</v>
      </c>
      <c r="O9" s="405">
        <f>N9*$M$52</f>
        <v>1.8051058366424355</v>
      </c>
      <c r="P9" s="407">
        <f>L9*$L$7</f>
        <v>22235239.542586423</v>
      </c>
    </row>
    <row r="10" spans="1:16" x14ac:dyDescent="0.3">
      <c r="A10" s="420" t="s">
        <v>3</v>
      </c>
      <c r="B10" s="421" t="s">
        <v>30</v>
      </c>
      <c r="C10" s="422">
        <f t="shared" si="1"/>
        <v>0.96740000000000004</v>
      </c>
      <c r="D10" s="422">
        <f t="shared" si="1"/>
        <v>1.3103469700241468</v>
      </c>
      <c r="E10" s="422">
        <f t="shared" si="1"/>
        <v>1.5099058462585804</v>
      </c>
      <c r="F10" s="422">
        <f t="shared" si="1"/>
        <v>2.2686969761365847</v>
      </c>
      <c r="G10" s="422">
        <f>IF(G$7 &gt; 0,(G64*G$61+G112*G$109+G160*G$157)/(SUM(G$157,G$109,G$61)),0)</f>
        <v>2.2686000000000002</v>
      </c>
      <c r="H10" s="422">
        <f t="shared" si="1"/>
        <v>1.6211541914467074</v>
      </c>
      <c r="I10" s="422">
        <f t="shared" si="1"/>
        <v>3.1592145864171659</v>
      </c>
      <c r="J10" s="422">
        <f t="shared" si="1"/>
        <v>3.4671512947389806</v>
      </c>
      <c r="K10" s="422">
        <f t="shared" si="1"/>
        <v>3.7155835245619899</v>
      </c>
      <c r="L10" s="600">
        <f t="shared" si="2"/>
        <v>2.1707886569112098</v>
      </c>
      <c r="M10" s="600"/>
      <c r="N10" s="423">
        <f t="shared" si="3"/>
        <v>0.17791086179285098</v>
      </c>
      <c r="O10" s="422">
        <f t="shared" ref="O10:O47" si="4">N10*$M$52</f>
        <v>1.1529583567194921</v>
      </c>
      <c r="P10" s="424">
        <f t="shared" ref="P10:P47" si="5">L10*$L$7</f>
        <v>14202106.44932</v>
      </c>
    </row>
    <row r="11" spans="1:16" x14ac:dyDescent="0.3">
      <c r="A11" s="438" t="s">
        <v>4</v>
      </c>
      <c r="B11" s="439" t="s">
        <v>31</v>
      </c>
      <c r="C11" s="440">
        <f t="shared" si="1"/>
        <v>3.8696000000000001E-2</v>
      </c>
      <c r="D11" s="440">
        <f t="shared" si="1"/>
        <v>5.2413878800965867E-2</v>
      </c>
      <c r="E11" s="440">
        <f t="shared" si="1"/>
        <v>6.0396233850343227E-2</v>
      </c>
      <c r="F11" s="440">
        <f t="shared" si="1"/>
        <v>9.0747879045463359E-2</v>
      </c>
      <c r="G11" s="440">
        <f t="shared" ref="G11:G15" si="6">IF(G$7 &gt; 0,(G65*G$61+G113*G$109+G161*G$157)/(SUM(G$157,G$109,G$61)),0)</f>
        <v>9.0744000000000005E-2</v>
      </c>
      <c r="H11" s="440">
        <f t="shared" si="1"/>
        <v>9.7269251486802419E-2</v>
      </c>
      <c r="I11" s="440">
        <f t="shared" si="1"/>
        <v>0.12636858345668664</v>
      </c>
      <c r="J11" s="440">
        <f>(J65*J$61+J113*J$109+J161*J$157)/(SUM(J$157,J$109,J$61))</f>
        <v>0.13868605178955923</v>
      </c>
      <c r="K11" s="440">
        <f t="shared" si="1"/>
        <v>0.14862334098247959</v>
      </c>
      <c r="L11" s="599">
        <f t="shared" si="2"/>
        <v>8.7453736114247546E-2</v>
      </c>
      <c r="M11" s="599"/>
      <c r="N11" s="441">
        <f t="shared" si="3"/>
        <v>7.1674271512128839E-3</v>
      </c>
      <c r="O11" s="440">
        <f t="shared" si="4"/>
        <v>4.6448794339442295E-2</v>
      </c>
      <c r="P11" s="442">
        <f t="shared" si="5"/>
        <v>572154.85520941997</v>
      </c>
    </row>
    <row r="12" spans="1:16" x14ac:dyDescent="0.3">
      <c r="A12" s="438" t="s">
        <v>192</v>
      </c>
      <c r="B12" s="439" t="s">
        <v>195</v>
      </c>
      <c r="C12" s="440">
        <f t="shared" si="1"/>
        <v>0</v>
      </c>
      <c r="D12" s="440">
        <f t="shared" si="1"/>
        <v>5.8084447147087478E-2</v>
      </c>
      <c r="E12" s="440">
        <f t="shared" si="1"/>
        <v>4.4259687004474919E-2</v>
      </c>
      <c r="F12" s="440">
        <f t="shared" si="1"/>
        <v>2.0162107939766586E-2</v>
      </c>
      <c r="G12" s="440">
        <f t="shared" si="6"/>
        <v>0</v>
      </c>
      <c r="H12" s="440">
        <f t="shared" si="1"/>
        <v>8.1100000000000005E-2</v>
      </c>
      <c r="I12" s="440">
        <f t="shared" si="1"/>
        <v>6.6282950437414015E-2</v>
      </c>
      <c r="J12" s="440">
        <f t="shared" si="1"/>
        <v>0.16346412675200744</v>
      </c>
      <c r="K12" s="440">
        <f t="shared" si="1"/>
        <v>9.2080906015877095E-2</v>
      </c>
      <c r="L12" s="599">
        <f t="shared" si="2"/>
        <v>5.4461781273915925E-2</v>
      </c>
      <c r="M12" s="599"/>
      <c r="N12" s="441">
        <f t="shared" si="3"/>
        <v>4.4635125627581771E-3</v>
      </c>
      <c r="O12" s="440">
        <f t="shared" si="4"/>
        <v>2.8925969205559031E-2</v>
      </c>
      <c r="P12" s="442">
        <f t="shared" si="5"/>
        <v>356309.22089499998</v>
      </c>
    </row>
    <row r="13" spans="1:16" x14ac:dyDescent="0.3">
      <c r="A13" s="420" t="s">
        <v>5</v>
      </c>
      <c r="B13" s="421" t="s">
        <v>32</v>
      </c>
      <c r="C13" s="422">
        <f t="shared" si="1"/>
        <v>0.14929999999999999</v>
      </c>
      <c r="D13" s="422">
        <f t="shared" si="1"/>
        <v>0.21960000000000002</v>
      </c>
      <c r="E13" s="422">
        <f t="shared" si="1"/>
        <v>0.28560000000000008</v>
      </c>
      <c r="F13" s="422">
        <f t="shared" si="1"/>
        <v>0.33296507160876881</v>
      </c>
      <c r="G13" s="422">
        <f t="shared" si="6"/>
        <v>0.33289999999999997</v>
      </c>
      <c r="H13" s="422">
        <f t="shared" si="1"/>
        <v>0.33292709572335361</v>
      </c>
      <c r="I13" s="422">
        <f t="shared" si="1"/>
        <v>0.39550000000000007</v>
      </c>
      <c r="J13" s="422">
        <f t="shared" si="1"/>
        <v>0.39550000000000002</v>
      </c>
      <c r="K13" s="422">
        <f t="shared" si="1"/>
        <v>0.46679999999999999</v>
      </c>
      <c r="L13" s="600">
        <f t="shared" si="2"/>
        <v>0.32504821017875568</v>
      </c>
      <c r="M13" s="600"/>
      <c r="N13" s="423">
        <f t="shared" si="3"/>
        <v>2.6639906659274359E-2</v>
      </c>
      <c r="O13" s="422">
        <f t="shared" si="4"/>
        <v>0.17264096579330848</v>
      </c>
      <c r="P13" s="424">
        <f t="shared" si="5"/>
        <v>2126586.2374129998</v>
      </c>
    </row>
    <row r="14" spans="1:16" x14ac:dyDescent="0.3">
      <c r="A14" s="438" t="s">
        <v>6</v>
      </c>
      <c r="B14" s="439" t="s">
        <v>181</v>
      </c>
      <c r="C14" s="440">
        <f t="shared" si="1"/>
        <v>0.23469999999999999</v>
      </c>
      <c r="D14" s="440">
        <f t="shared" si="1"/>
        <v>0.2718079000516524</v>
      </c>
      <c r="E14" s="440">
        <f t="shared" si="1"/>
        <v>0.41795096655173791</v>
      </c>
      <c r="F14" s="440">
        <f t="shared" si="1"/>
        <v>0.70687764109532658</v>
      </c>
      <c r="G14" s="440">
        <f t="shared" si="6"/>
        <v>1.9519</v>
      </c>
      <c r="H14" s="440">
        <f t="shared" si="1"/>
        <v>1.3193141029040529</v>
      </c>
      <c r="I14" s="440">
        <f t="shared" si="1"/>
        <v>1.0585228610096744</v>
      </c>
      <c r="J14" s="440">
        <f t="shared" si="1"/>
        <v>1.1169011204546453</v>
      </c>
      <c r="K14" s="440">
        <f t="shared" si="1"/>
        <v>1.915902832379671</v>
      </c>
      <c r="L14" s="599">
        <f t="shared" si="2"/>
        <v>0.75213484707223421</v>
      </c>
      <c r="M14" s="599"/>
      <c r="N14" s="441">
        <f t="shared" si="3"/>
        <v>6.1642554838782088E-2</v>
      </c>
      <c r="O14" s="440">
        <f t="shared" si="4"/>
        <v>0.39947700783814222</v>
      </c>
      <c r="P14" s="442">
        <f t="shared" si="5"/>
        <v>4920745.7982400004</v>
      </c>
    </row>
    <row r="15" spans="1:16" x14ac:dyDescent="0.3">
      <c r="A15" s="420" t="s">
        <v>100</v>
      </c>
      <c r="B15" s="421" t="s">
        <v>101</v>
      </c>
      <c r="C15" s="422"/>
      <c r="D15" s="422"/>
      <c r="E15" s="422"/>
      <c r="F15" s="422"/>
      <c r="G15" s="422">
        <f t="shared" si="6"/>
        <v>0</v>
      </c>
      <c r="H15" s="422">
        <f>(H69*H$61+H117*H$109+H165*H$157)/(SUM(H$157,H$109,H$61))</f>
        <v>0.45670000000000005</v>
      </c>
      <c r="I15" s="422"/>
      <c r="J15" s="422"/>
      <c r="K15" s="422"/>
      <c r="L15" s="600">
        <f t="shared" si="2"/>
        <v>8.7639442448499937E-3</v>
      </c>
      <c r="M15" s="600"/>
      <c r="N15" s="423">
        <f t="shared" si="3"/>
        <v>7.1826470455411712E-4</v>
      </c>
      <c r="O15" s="422">
        <f t="shared" si="4"/>
        <v>4.6547427464915083E-3</v>
      </c>
      <c r="P15" s="424">
        <f t="shared" si="5"/>
        <v>57336.981509000005</v>
      </c>
    </row>
    <row r="16" spans="1:16" ht="28.8" x14ac:dyDescent="0.3">
      <c r="A16" s="404">
        <v>5</v>
      </c>
      <c r="B16" s="408" t="s">
        <v>71</v>
      </c>
      <c r="C16" s="405">
        <f t="shared" si="1"/>
        <v>4.0593668487000008</v>
      </c>
      <c r="D16" s="405">
        <f t="shared" si="1"/>
        <v>3.9863958573059946</v>
      </c>
      <c r="E16" s="405">
        <f t="shared" si="1"/>
        <v>5.2252201757521277</v>
      </c>
      <c r="F16" s="405">
        <f t="shared" si="1"/>
        <v>5.1968363388939052</v>
      </c>
      <c r="G16" s="405">
        <f t="shared" si="1"/>
        <v>5.0547503308000001</v>
      </c>
      <c r="H16" s="405">
        <f t="shared" si="1"/>
        <v>5.5614265399953799</v>
      </c>
      <c r="I16" s="405">
        <f t="shared" si="1"/>
        <v>5.2034752580621859</v>
      </c>
      <c r="J16" s="405">
        <f t="shared" si="1"/>
        <v>5.2695922934944113</v>
      </c>
      <c r="K16" s="405">
        <f t="shared" si="1"/>
        <v>5.2302501107654775</v>
      </c>
      <c r="L16" s="603">
        <f t="shared" si="2"/>
        <v>5.0426668084418562</v>
      </c>
      <c r="M16" s="603"/>
      <c r="N16" s="406">
        <f t="shared" si="3"/>
        <v>0.41328076538811176</v>
      </c>
      <c r="O16" s="405">
        <f t="shared" si="4"/>
        <v>2.6782823000455971</v>
      </c>
      <c r="P16" s="409">
        <f t="shared" si="5"/>
        <v>32991001.023492664</v>
      </c>
    </row>
    <row r="17" spans="1:16" x14ac:dyDescent="0.3">
      <c r="A17" s="420" t="s">
        <v>115</v>
      </c>
      <c r="B17" s="421" t="s">
        <v>114</v>
      </c>
      <c r="C17" s="422">
        <f t="shared" si="1"/>
        <v>2.2113</v>
      </c>
      <c r="D17" s="422">
        <f t="shared" si="1"/>
        <v>2.1740701574702381</v>
      </c>
      <c r="E17" s="422">
        <f t="shared" si="1"/>
        <v>2.7913660434092677</v>
      </c>
      <c r="F17" s="422">
        <f t="shared" si="1"/>
        <v>2.7773027190883703</v>
      </c>
      <c r="G17" s="422">
        <f t="shared" ref="G17:G24" si="7">IF(G$7 &gt; 0,(G71*G$61+G119*G$109+G167*G$157)/(SUM(G$157,G$109,G$61)),0)</f>
        <v>2.7092000000000001</v>
      </c>
      <c r="H17" s="422">
        <f t="shared" si="1"/>
        <v>2.9824521876038217</v>
      </c>
      <c r="I17" s="422">
        <f t="shared" si="1"/>
        <v>2.7799134615881487</v>
      </c>
      <c r="J17" s="422">
        <f t="shared" si="1"/>
        <v>2.8119714824293025</v>
      </c>
      <c r="K17" s="422">
        <f t="shared" si="1"/>
        <v>2.7938583085024393</v>
      </c>
      <c r="L17" s="600">
        <f t="shared" si="2"/>
        <v>2.7007391757715125</v>
      </c>
      <c r="M17" s="600"/>
      <c r="N17" s="423">
        <f t="shared" si="3"/>
        <v>0.22134390315218833</v>
      </c>
      <c r="O17" s="422">
        <f t="shared" si="4"/>
        <v>1.4344278942640714</v>
      </c>
      <c r="P17" s="424">
        <f t="shared" si="5"/>
        <v>17669239.768708002</v>
      </c>
    </row>
    <row r="18" spans="1:16" x14ac:dyDescent="0.3">
      <c r="A18" s="438" t="s">
        <v>116</v>
      </c>
      <c r="B18" s="439" t="s">
        <v>117</v>
      </c>
      <c r="C18" s="440">
        <f t="shared" si="1"/>
        <v>0.96456684869999998</v>
      </c>
      <c r="D18" s="440">
        <f t="shared" si="1"/>
        <v>0.94832722861836038</v>
      </c>
      <c r="E18" s="440">
        <f t="shared" si="1"/>
        <v>1.2175910767690792</v>
      </c>
      <c r="F18" s="440">
        <f t="shared" si="1"/>
        <v>1.2114566687636279</v>
      </c>
      <c r="G18" s="440">
        <f t="shared" si="7"/>
        <v>1.1817503308000001</v>
      </c>
      <c r="H18" s="440">
        <f t="shared" si="1"/>
        <v>1.3009426617805993</v>
      </c>
      <c r="I18" s="440">
        <f t="shared" si="1"/>
        <v>1.2125954720312888</v>
      </c>
      <c r="J18" s="440">
        <f t="shared" si="1"/>
        <v>1.2265791486641795</v>
      </c>
      <c r="K18" s="440">
        <f t="shared" si="1"/>
        <v>1.2186782003104555</v>
      </c>
      <c r="L18" s="599">
        <f t="shared" si="2"/>
        <v>1.1780597277323579</v>
      </c>
      <c r="M18" s="599"/>
      <c r="N18" s="441">
        <f t="shared" si="3"/>
        <v>9.6549989211081391E-2</v>
      </c>
      <c r="O18" s="440">
        <f t="shared" si="4"/>
        <v>0.62569601305009359</v>
      </c>
      <c r="P18" s="442">
        <f t="shared" si="5"/>
        <v>7707304.7178706611</v>
      </c>
    </row>
    <row r="19" spans="1:16" x14ac:dyDescent="0.3">
      <c r="A19" s="420" t="s">
        <v>8</v>
      </c>
      <c r="B19" s="421" t="s">
        <v>35</v>
      </c>
      <c r="C19" s="422">
        <f t="shared" si="1"/>
        <v>0.59289999999999998</v>
      </c>
      <c r="D19" s="422">
        <f t="shared" si="1"/>
        <v>0.57865119227648865</v>
      </c>
      <c r="E19" s="422">
        <f t="shared" si="1"/>
        <v>0.84223988165218011</v>
      </c>
      <c r="F19" s="422">
        <f t="shared" si="1"/>
        <v>0.83608824417919958</v>
      </c>
      <c r="G19" s="422">
        <f t="shared" si="7"/>
        <v>0.80200000000000005</v>
      </c>
      <c r="H19" s="422">
        <f t="shared" si="1"/>
        <v>0.87990535248876767</v>
      </c>
      <c r="I19" s="422">
        <f t="shared" si="1"/>
        <v>0.83850045566332354</v>
      </c>
      <c r="J19" s="422">
        <f t="shared" si="1"/>
        <v>0.85383537842775592</v>
      </c>
      <c r="K19" s="422">
        <f t="shared" si="1"/>
        <v>0.84332989775956935</v>
      </c>
      <c r="L19" s="600">
        <f t="shared" si="2"/>
        <v>0.802911757637228</v>
      </c>
      <c r="M19" s="600"/>
      <c r="N19" s="423">
        <f t="shared" si="3"/>
        <v>6.5804067240754285E-2</v>
      </c>
      <c r="O19" s="422">
        <f t="shared" si="4"/>
        <v>0.42644585309072841</v>
      </c>
      <c r="P19" s="424">
        <f t="shared" si="5"/>
        <v>5252947.2249959996</v>
      </c>
    </row>
    <row r="20" spans="1:16" x14ac:dyDescent="0.3">
      <c r="A20" s="438" t="s">
        <v>9</v>
      </c>
      <c r="B20" s="439" t="s">
        <v>108</v>
      </c>
      <c r="C20" s="440">
        <f t="shared" si="1"/>
        <v>0.52949999999999997</v>
      </c>
      <c r="D20" s="440">
        <f t="shared" si="1"/>
        <v>0.51681082425649949</v>
      </c>
      <c r="E20" s="440">
        <f t="shared" si="1"/>
        <v>0.75221936785576071</v>
      </c>
      <c r="F20" s="440">
        <f t="shared" si="1"/>
        <v>0.74672782089735246</v>
      </c>
      <c r="G20" s="440">
        <f t="shared" si="7"/>
        <v>0.71630000000000005</v>
      </c>
      <c r="H20" s="440">
        <f t="shared" si="1"/>
        <v>0.78961314066120802</v>
      </c>
      <c r="I20" s="440">
        <f t="shared" si="1"/>
        <v>0.74888041274858674</v>
      </c>
      <c r="J20" s="440">
        <f t="shared" si="1"/>
        <v>0.76256904164124695</v>
      </c>
      <c r="K20" s="440">
        <f t="shared" si="1"/>
        <v>0.75319242182294799</v>
      </c>
      <c r="L20" s="599">
        <f t="shared" si="2"/>
        <v>0.71716823978979083</v>
      </c>
      <c r="M20" s="599"/>
      <c r="N20" s="441">
        <f t="shared" si="3"/>
        <v>5.8776804082352675E-2</v>
      </c>
      <c r="O20" s="440">
        <f t="shared" si="4"/>
        <v>0.3809053970348199</v>
      </c>
      <c r="P20" s="442">
        <f t="shared" si="5"/>
        <v>4691981.253513</v>
      </c>
    </row>
    <row r="21" spans="1:16" x14ac:dyDescent="0.3">
      <c r="A21" s="420" t="s">
        <v>10</v>
      </c>
      <c r="B21" s="421" t="s">
        <v>109</v>
      </c>
      <c r="C21" s="422">
        <f t="shared" si="1"/>
        <v>5.6200000000000007E-2</v>
      </c>
      <c r="D21" s="422">
        <f t="shared" si="1"/>
        <v>5.4851854282380805E-2</v>
      </c>
      <c r="E21" s="422">
        <f t="shared" si="1"/>
        <v>7.9819129606743616E-2</v>
      </c>
      <c r="F21" s="422">
        <f t="shared" si="1"/>
        <v>7.9235563995142921E-2</v>
      </c>
      <c r="G21" s="422">
        <f t="shared" si="7"/>
        <v>7.5999999999999998E-2</v>
      </c>
      <c r="H21" s="422">
        <f t="shared" si="1"/>
        <v>8.0056733210791528E-2</v>
      </c>
      <c r="I21" s="422">
        <f t="shared" si="1"/>
        <v>7.9464937036007668E-2</v>
      </c>
      <c r="J21" s="422">
        <f t="shared" si="1"/>
        <v>8.0920221003450143E-2</v>
      </c>
      <c r="K21" s="422">
        <f t="shared" si="1"/>
        <v>7.9922532236830407E-2</v>
      </c>
      <c r="L21" s="600">
        <f t="shared" si="2"/>
        <v>7.6029942178859181E-2</v>
      </c>
      <c r="M21" s="600"/>
      <c r="N21" s="423">
        <f t="shared" si="3"/>
        <v>6.2311697143047733E-3</v>
      </c>
      <c r="O21" s="422">
        <f t="shared" si="4"/>
        <v>4.0381341093215846E-2</v>
      </c>
      <c r="P21" s="424">
        <f t="shared" si="5"/>
        <v>497416.14814599999</v>
      </c>
    </row>
    <row r="22" spans="1:16" x14ac:dyDescent="0.3">
      <c r="A22" s="438" t="s">
        <v>11</v>
      </c>
      <c r="B22" s="439" t="s">
        <v>110</v>
      </c>
      <c r="C22" s="440">
        <f t="shared" si="1"/>
        <v>7.1999999999999998E-3</v>
      </c>
      <c r="D22" s="440">
        <f t="shared" si="1"/>
        <v>6.9885137376083269E-3</v>
      </c>
      <c r="E22" s="440">
        <f t="shared" si="1"/>
        <v>1.0201384189675715E-2</v>
      </c>
      <c r="F22" s="440">
        <f t="shared" si="1"/>
        <v>1.0124859286704245E-2</v>
      </c>
      <c r="G22" s="440">
        <f t="shared" si="7"/>
        <v>9.7000000000000003E-3</v>
      </c>
      <c r="H22" s="440">
        <f t="shared" si="1"/>
        <v>1.0235478616768143E-2</v>
      </c>
      <c r="I22" s="440">
        <f t="shared" si="1"/>
        <v>1.0155105878729162E-2</v>
      </c>
      <c r="J22" s="440">
        <f t="shared" si="1"/>
        <v>1.0346115783058715E-2</v>
      </c>
      <c r="K22" s="440">
        <f t="shared" si="1"/>
        <v>1.0214943699790794E-2</v>
      </c>
      <c r="L22" s="599">
        <f t="shared" si="2"/>
        <v>9.7135756685781029E-3</v>
      </c>
      <c r="M22" s="599"/>
      <c r="N22" s="441">
        <f t="shared" si="3"/>
        <v>7.9609344409684014E-4</v>
      </c>
      <c r="O22" s="440">
        <f t="shared" si="4"/>
        <v>5.1591149626927174E-3</v>
      </c>
      <c r="P22" s="442">
        <f t="shared" si="5"/>
        <v>63549.823337000009</v>
      </c>
    </row>
    <row r="23" spans="1:16" x14ac:dyDescent="0.3">
      <c r="A23" s="425" t="s">
        <v>14</v>
      </c>
      <c r="B23" s="421" t="s">
        <v>118</v>
      </c>
      <c r="C23" s="422">
        <f t="shared" si="1"/>
        <v>0.2162</v>
      </c>
      <c r="D23" s="422">
        <f t="shared" si="1"/>
        <v>0.2122136619511702</v>
      </c>
      <c r="E23" s="422">
        <f t="shared" si="1"/>
        <v>0.28015440840393258</v>
      </c>
      <c r="F23" s="422">
        <f t="shared" si="1"/>
        <v>0.27859352481186722</v>
      </c>
      <c r="G23" s="422">
        <f t="shared" si="7"/>
        <v>0.2707</v>
      </c>
      <c r="H23" s="422">
        <f t="shared" si="1"/>
        <v>0.29780313648505841</v>
      </c>
      <c r="I23" s="422">
        <f t="shared" si="1"/>
        <v>0.27898223254847698</v>
      </c>
      <c r="J23" s="422">
        <f t="shared" si="1"/>
        <v>0.28264253666462441</v>
      </c>
      <c r="K23" s="422">
        <f t="shared" si="1"/>
        <v>0.28043101153552302</v>
      </c>
      <c r="L23" s="600">
        <f t="shared" si="2"/>
        <v>0.27013108793383189</v>
      </c>
      <c r="M23" s="600"/>
      <c r="N23" s="423">
        <f t="shared" si="3"/>
        <v>2.2139075813917049E-2</v>
      </c>
      <c r="O23" s="422">
        <f t="shared" si="4"/>
        <v>0.14347315398551874</v>
      </c>
      <c r="P23" s="424">
        <f t="shared" si="5"/>
        <v>1767298.0065990002</v>
      </c>
    </row>
    <row r="24" spans="1:16" x14ac:dyDescent="0.3">
      <c r="A24" s="443"/>
      <c r="B24" s="439" t="s">
        <v>117</v>
      </c>
      <c r="C24" s="440">
        <f t="shared" si="1"/>
        <v>7.4399999999999994E-2</v>
      </c>
      <c r="D24" s="440">
        <f t="shared" si="1"/>
        <v>7.3133616989737152E-2</v>
      </c>
      <c r="E24" s="440">
        <f t="shared" si="1"/>
        <v>9.3868765517667957E-2</v>
      </c>
      <c r="F24" s="440">
        <f t="shared" si="1"/>
        <v>9.3395182050839826E-2</v>
      </c>
      <c r="G24" s="440">
        <f t="shared" si="7"/>
        <v>9.11E-2</v>
      </c>
      <c r="H24" s="440">
        <f t="shared" si="1"/>
        <v>0.10032320163713346</v>
      </c>
      <c r="I24" s="440">
        <f t="shared" si="1"/>
        <v>9.3483636230948061E-2</v>
      </c>
      <c r="J24" s="440">
        <f t="shared" si="1"/>
        <v>9.456374730854801E-2</v>
      </c>
      <c r="K24" s="440">
        <f t="shared" si="1"/>
        <v>9.3952692657490969E-2</v>
      </c>
      <c r="L24" s="599">
        <f t="shared" si="2"/>
        <v>9.0825059366925809E-2</v>
      </c>
      <c r="M24" s="599"/>
      <c r="N24" s="441">
        <f t="shared" si="3"/>
        <v>7.443729970170722E-3</v>
      </c>
      <c r="O24" s="440">
        <f t="shared" si="4"/>
        <v>4.8239385655185069E-2</v>
      </c>
      <c r="P24" s="442">
        <f t="shared" si="5"/>
        <v>594211.30531900004</v>
      </c>
    </row>
    <row r="25" spans="1:16" x14ac:dyDescent="0.3">
      <c r="A25" s="404">
        <v>6</v>
      </c>
      <c r="B25" s="398" t="s">
        <v>42</v>
      </c>
      <c r="C25" s="405">
        <f t="shared" ref="C25:K27" si="8">(C79*C$61+C127*C$109+C175*C$157)/(SUM(C$157,C$109,C$61))</f>
        <v>0.55420000000000003</v>
      </c>
      <c r="D25" s="405">
        <f t="shared" si="8"/>
        <v>0.54109440702745626</v>
      </c>
      <c r="E25" s="405">
        <f t="shared" si="8"/>
        <v>0.62537960802166914</v>
      </c>
      <c r="F25" s="405">
        <f t="shared" si="8"/>
        <v>0.62204110906320487</v>
      </c>
      <c r="G25" s="405">
        <f t="shared" si="8"/>
        <v>0.60220000000000007</v>
      </c>
      <c r="H25" s="405">
        <f t="shared" si="8"/>
        <v>1.3090803666887116</v>
      </c>
      <c r="I25" s="405">
        <f t="shared" si="8"/>
        <v>0.623746602509199</v>
      </c>
      <c r="J25" s="405">
        <f t="shared" si="8"/>
        <v>0.6324782945358397</v>
      </c>
      <c r="K25" s="405">
        <f t="shared" si="8"/>
        <v>0.62597111052471099</v>
      </c>
      <c r="L25" s="603">
        <f t="shared" si="2"/>
        <v>0.62545484035149113</v>
      </c>
      <c r="M25" s="603"/>
      <c r="N25" s="406">
        <f t="shared" si="3"/>
        <v>5.1260268614898706E-2</v>
      </c>
      <c r="O25" s="405">
        <f t="shared" si="4"/>
        <v>0.33219419248301468</v>
      </c>
      <c r="P25" s="407">
        <f t="shared" si="5"/>
        <v>4091958.0971800005</v>
      </c>
    </row>
    <row r="26" spans="1:16" x14ac:dyDescent="0.3">
      <c r="A26" s="420" t="s">
        <v>15</v>
      </c>
      <c r="B26" s="421" t="s">
        <v>43</v>
      </c>
      <c r="C26" s="422">
        <f t="shared" si="8"/>
        <v>0.2616</v>
      </c>
      <c r="D26" s="422">
        <f t="shared" si="8"/>
        <v>0.25687504413535389</v>
      </c>
      <c r="E26" s="422">
        <f t="shared" si="8"/>
        <v>0.3367051614120446</v>
      </c>
      <c r="F26" s="422">
        <f t="shared" si="8"/>
        <v>0.33487315288453162</v>
      </c>
      <c r="G26" s="422">
        <f t="shared" ref="G26:G29" si="9">IF(G$7 &gt; 0,(G80*G$61+G128*G$109+G176*G$157)/(SUM(G$157,G$109,G$61)),0)</f>
        <v>0.32569999999999999</v>
      </c>
      <c r="H26" s="422">
        <f t="shared" si="8"/>
        <v>0.35835538088865565</v>
      </c>
      <c r="I26" s="422">
        <f t="shared" si="8"/>
        <v>0.33530234808031562</v>
      </c>
      <c r="J26" s="422">
        <f t="shared" si="8"/>
        <v>0.33957052610195715</v>
      </c>
      <c r="K26" s="422">
        <f t="shared" si="8"/>
        <v>0.3370298138329228</v>
      </c>
      <c r="L26" s="600">
        <f>(M80*$M$61+M128*$M$109+M176*$M$157)/$L$7</f>
        <v>0.32494045994937332</v>
      </c>
      <c r="M26" s="600"/>
      <c r="N26" s="423">
        <f t="shared" si="3"/>
        <v>2.66310757967642E-2</v>
      </c>
      <c r="O26" s="422">
        <f t="shared" si="4"/>
        <v>0.17258373704051888</v>
      </c>
      <c r="P26" s="424">
        <f t="shared" si="5"/>
        <v>2125881.2953530001</v>
      </c>
    </row>
    <row r="27" spans="1:16" x14ac:dyDescent="0.3">
      <c r="A27" s="438" t="s">
        <v>16</v>
      </c>
      <c r="B27" s="439" t="s">
        <v>80</v>
      </c>
      <c r="C27" s="440">
        <f t="shared" si="8"/>
        <v>0.29260000000000003</v>
      </c>
      <c r="D27" s="440">
        <f t="shared" si="8"/>
        <v>0.28421936289210242</v>
      </c>
      <c r="E27" s="440">
        <f t="shared" si="8"/>
        <v>0.28867444660962471</v>
      </c>
      <c r="F27" s="440">
        <f t="shared" si="8"/>
        <v>0.28716795617867319</v>
      </c>
      <c r="G27" s="440">
        <f t="shared" si="9"/>
        <v>0.27650000000000002</v>
      </c>
      <c r="H27" s="440">
        <f t="shared" si="8"/>
        <v>0.28102498580005603</v>
      </c>
      <c r="I27" s="440">
        <f t="shared" si="8"/>
        <v>0.28844425442888333</v>
      </c>
      <c r="J27" s="440">
        <f t="shared" si="8"/>
        <v>0.29290776843388261</v>
      </c>
      <c r="K27" s="440">
        <f t="shared" si="8"/>
        <v>0.28894129669178825</v>
      </c>
      <c r="L27" s="599">
        <f>(M81*$M$61+M129*$M$109+M177*$M$157)/$L$7</f>
        <v>0.28766302620729395</v>
      </c>
      <c r="M27" s="599"/>
      <c r="N27" s="441">
        <f t="shared" si="3"/>
        <v>2.357593713028714E-2</v>
      </c>
      <c r="O27" s="440">
        <f t="shared" si="4"/>
        <v>0.15278479041660276</v>
      </c>
      <c r="P27" s="442">
        <f t="shared" si="5"/>
        <v>1881998.4648080003</v>
      </c>
    </row>
    <row r="28" spans="1:16" x14ac:dyDescent="0.3">
      <c r="A28" s="420" t="s">
        <v>102</v>
      </c>
      <c r="B28" s="421" t="s">
        <v>103</v>
      </c>
      <c r="C28" s="422"/>
      <c r="D28" s="422"/>
      <c r="E28" s="422"/>
      <c r="F28" s="422"/>
      <c r="G28" s="422">
        <f t="shared" si="9"/>
        <v>0</v>
      </c>
      <c r="H28" s="422">
        <f>(H82*H$61+H130*H$109+H178*H$157)/(SUM(H$157,H$109,H$61))</f>
        <v>0.66969999999999996</v>
      </c>
      <c r="I28" s="422"/>
      <c r="J28" s="422"/>
      <c r="K28" s="422"/>
      <c r="L28" s="600">
        <f>(M82*$M$61+M130*$M$109+M178*$M$157)/$L$7</f>
        <v>1.2851354194823824E-2</v>
      </c>
      <c r="M28" s="600"/>
      <c r="N28" s="423">
        <f t="shared" si="3"/>
        <v>1.0532556878473664E-3</v>
      </c>
      <c r="O28" s="422">
        <f t="shared" si="4"/>
        <v>6.8256650258930662E-3</v>
      </c>
      <c r="P28" s="424">
        <f t="shared" si="5"/>
        <v>84078.337018999999</v>
      </c>
    </row>
    <row r="29" spans="1:16" x14ac:dyDescent="0.3">
      <c r="A29" s="438" t="s">
        <v>104</v>
      </c>
      <c r="B29" s="439" t="s">
        <v>119</v>
      </c>
      <c r="C29" s="440"/>
      <c r="D29" s="440"/>
      <c r="E29" s="440"/>
      <c r="F29" s="440"/>
      <c r="G29" s="440">
        <f t="shared" si="9"/>
        <v>0</v>
      </c>
      <c r="H29" s="440">
        <f>(H83*H$61+H131*H$109+H179*H$157)/(SUM(H$157,H$109,H$61))</f>
        <v>0.66969999999999996</v>
      </c>
      <c r="I29" s="440"/>
      <c r="J29" s="440"/>
      <c r="K29" s="440"/>
      <c r="L29" s="599">
        <f>(M83*$M$61+M131*$M$109+M179*$M$157)/$L$7</f>
        <v>1.2851354194823824E-2</v>
      </c>
      <c r="M29" s="599"/>
      <c r="N29" s="441">
        <f t="shared" si="3"/>
        <v>1.0532556878473664E-3</v>
      </c>
      <c r="O29" s="440">
        <f t="shared" si="4"/>
        <v>6.8256650258930662E-3</v>
      </c>
      <c r="P29" s="442">
        <f t="shared" si="5"/>
        <v>84078.337018999999</v>
      </c>
    </row>
    <row r="30" spans="1:16" x14ac:dyDescent="0.3">
      <c r="A30" s="404">
        <v>7</v>
      </c>
      <c r="B30" s="398" t="s">
        <v>45</v>
      </c>
      <c r="C30" s="405">
        <f t="shared" ref="C30:K39" si="10">(C84*C$61+C132*C$109+C180*C$157)/(SUM(C$157,C$109,C$61))</f>
        <v>0.25569999999999998</v>
      </c>
      <c r="D30" s="405">
        <f t="shared" si="10"/>
        <v>0.29839279681307013</v>
      </c>
      <c r="E30" s="405">
        <f t="shared" si="10"/>
        <v>0.45808999542653972</v>
      </c>
      <c r="F30" s="405">
        <f t="shared" si="10"/>
        <v>0.77858276551349725</v>
      </c>
      <c r="G30" s="405">
        <f t="shared" si="10"/>
        <v>2.1392000000000002</v>
      </c>
      <c r="H30" s="405">
        <f t="shared" si="10"/>
        <v>1.4615724573975795</v>
      </c>
      <c r="I30" s="405">
        <f t="shared" si="10"/>
        <v>1.1544158087750778</v>
      </c>
      <c r="J30" s="405">
        <f t="shared" si="10"/>
        <v>1.2151266357907942</v>
      </c>
      <c r="K30" s="405">
        <f t="shared" si="10"/>
        <v>2.2033245532706238</v>
      </c>
      <c r="L30" s="603">
        <f t="shared" ref="L30" si="11">(M84*$M$61+M132*$M$109+M180*$M$157)/$L$7</f>
        <v>0.8349327155690931</v>
      </c>
      <c r="M30" s="603"/>
      <c r="N30" s="406">
        <f t="shared" si="3"/>
        <v>6.8428402043201955E-2</v>
      </c>
      <c r="O30" s="405">
        <f t="shared" si="4"/>
        <v>0.44345295828273656</v>
      </c>
      <c r="P30" s="407">
        <f t="shared" si="5"/>
        <v>5462440.2365380004</v>
      </c>
    </row>
    <row r="31" spans="1:16" x14ac:dyDescent="0.3">
      <c r="A31" s="420" t="s">
        <v>17</v>
      </c>
      <c r="B31" s="421" t="s">
        <v>46</v>
      </c>
      <c r="C31" s="422">
        <f t="shared" si="10"/>
        <v>0.24150000000000002</v>
      </c>
      <c r="D31" s="422">
        <f t="shared" si="10"/>
        <v>0.28233476770393579</v>
      </c>
      <c r="E31" s="422">
        <f t="shared" si="10"/>
        <v>0.43191231302359451</v>
      </c>
      <c r="F31" s="422">
        <f t="shared" si="10"/>
        <v>0.73140690488109505</v>
      </c>
      <c r="G31" s="422">
        <f t="shared" ref="G31:G32" si="12">IF(G$7 &gt; 0,(G85*G$61+G133*G$109+G181*G$157)/(SUM(G$157,G$109,G$61)),0)</f>
        <v>2.0451000000000001</v>
      </c>
      <c r="H31" s="422">
        <f t="shared" si="10"/>
        <v>1.3745365469400246</v>
      </c>
      <c r="I31" s="422">
        <f t="shared" si="10"/>
        <v>1.0947576858179664</v>
      </c>
      <c r="J31" s="422">
        <f t="shared" si="10"/>
        <v>1.1485337940276628</v>
      </c>
      <c r="K31" s="422">
        <f t="shared" si="10"/>
        <v>2.0873976149135651</v>
      </c>
      <c r="L31" s="600">
        <f>(M85*$M$61+M133*$M$109+M181*$M$157)/$L$7</f>
        <v>0.789145365331409</v>
      </c>
      <c r="M31" s="600"/>
      <c r="N31" s="423">
        <f t="shared" si="3"/>
        <v>6.4675817970099039E-2</v>
      </c>
      <c r="O31" s="422">
        <f t="shared" si="4"/>
        <v>0.41913418919367396</v>
      </c>
      <c r="P31" s="424">
        <f t="shared" si="5"/>
        <v>5162882.368462</v>
      </c>
    </row>
    <row r="32" spans="1:16" x14ac:dyDescent="0.3">
      <c r="A32" s="438" t="s">
        <v>18</v>
      </c>
      <c r="B32" s="439" t="s">
        <v>48</v>
      </c>
      <c r="C32" s="440">
        <f t="shared" si="10"/>
        <v>1.4200000000000001E-2</v>
      </c>
      <c r="D32" s="440">
        <f t="shared" si="10"/>
        <v>1.6058029109134415E-2</v>
      </c>
      <c r="E32" s="440">
        <f t="shared" si="10"/>
        <v>2.617768240294514E-2</v>
      </c>
      <c r="F32" s="440">
        <f t="shared" si="10"/>
        <v>4.7175860632402089E-2</v>
      </c>
      <c r="G32" s="440">
        <f t="shared" si="12"/>
        <v>9.4100000000000003E-2</v>
      </c>
      <c r="H32" s="440">
        <f t="shared" si="10"/>
        <v>8.7035910457554808E-2</v>
      </c>
      <c r="I32" s="440">
        <f t="shared" si="10"/>
        <v>5.9658122957111405E-2</v>
      </c>
      <c r="J32" s="440">
        <f t="shared" si="10"/>
        <v>6.6592841763131419E-2</v>
      </c>
      <c r="K32" s="440">
        <f t="shared" si="10"/>
        <v>0.11592693835705822</v>
      </c>
      <c r="L32" s="599">
        <f>(M86*$M$61+M134*$M$109+M182*$M$157)/$L$7</f>
        <v>4.5787350237683995E-2</v>
      </c>
      <c r="M32" s="599"/>
      <c r="N32" s="441">
        <f t="shared" si="3"/>
        <v>3.7525840731029081E-3</v>
      </c>
      <c r="O32" s="440">
        <f t="shared" si="4"/>
        <v>2.4318769089062567E-2</v>
      </c>
      <c r="P32" s="442">
        <f t="shared" si="5"/>
        <v>299557.86807600001</v>
      </c>
    </row>
    <row r="33" spans="1:16" x14ac:dyDescent="0.3">
      <c r="A33" s="404">
        <v>8</v>
      </c>
      <c r="B33" s="398" t="s">
        <v>49</v>
      </c>
      <c r="C33" s="405">
        <f t="shared" si="10"/>
        <v>0.56669999999999998</v>
      </c>
      <c r="D33" s="405">
        <f t="shared" si="10"/>
        <v>0.46922244868041402</v>
      </c>
      <c r="E33" s="405">
        <f t="shared" si="10"/>
        <v>0.74392820741947052</v>
      </c>
      <c r="F33" s="405">
        <f t="shared" si="10"/>
        <v>1.2210485993976061</v>
      </c>
      <c r="G33" s="405">
        <f t="shared" si="10"/>
        <v>2.2145999999999999</v>
      </c>
      <c r="H33" s="405">
        <f t="shared" si="10"/>
        <v>1.9496828366147396</v>
      </c>
      <c r="I33" s="405">
        <f t="shared" si="10"/>
        <v>1.9012578603597221</v>
      </c>
      <c r="J33" s="405">
        <f t="shared" si="10"/>
        <v>1.8688130115777206</v>
      </c>
      <c r="K33" s="405">
        <f t="shared" si="10"/>
        <v>3.9286598826581609</v>
      </c>
      <c r="L33" s="603">
        <f>SUM(L34:M37)</f>
        <v>1.3687338627986074</v>
      </c>
      <c r="M33" s="603"/>
      <c r="N33" s="406">
        <f t="shared" si="3"/>
        <v>0.11217702852844708</v>
      </c>
      <c r="O33" s="405">
        <f t="shared" si="4"/>
        <v>0.72696765768255656</v>
      </c>
      <c r="P33" s="407">
        <f t="shared" si="5"/>
        <v>8954765.7983040009</v>
      </c>
    </row>
    <row r="34" spans="1:16" x14ac:dyDescent="0.3">
      <c r="A34" s="420" t="s">
        <v>19</v>
      </c>
      <c r="B34" s="421" t="s">
        <v>46</v>
      </c>
      <c r="C34" s="422">
        <f t="shared" si="10"/>
        <v>0.28649999999999998</v>
      </c>
      <c r="D34" s="422">
        <f t="shared" si="10"/>
        <v>0.2319918867135371</v>
      </c>
      <c r="E34" s="422">
        <f t="shared" si="10"/>
        <v>0.36688073202961552</v>
      </c>
      <c r="F34" s="422">
        <f t="shared" si="10"/>
        <v>0.5900635877532413</v>
      </c>
      <c r="G34" s="422">
        <f t="shared" ref="G34:G37" si="13">IF(G$7 &gt; 0,(G88*G$61+G136*G$109+G184*G$157)/(SUM(G$157,G$109,G$61)),0)</f>
        <v>1.1202000000000001</v>
      </c>
      <c r="H34" s="422">
        <f t="shared" si="10"/>
        <v>0.98609171566785692</v>
      </c>
      <c r="I34" s="422">
        <f t="shared" si="10"/>
        <v>0.96143396447674856</v>
      </c>
      <c r="J34" s="422">
        <f t="shared" si="10"/>
        <v>0.94489978468383984</v>
      </c>
      <c r="K34" s="422">
        <f t="shared" si="10"/>
        <v>1.9865011744298022</v>
      </c>
      <c r="L34" s="600">
        <f t="shared" ref="L34:L47" si="14">(M88*$M$61+M136*$M$109+M184*$M$157)/$L$7</f>
        <v>0.68328444132595589</v>
      </c>
      <c r="M34" s="600"/>
      <c r="N34" s="423">
        <f t="shared" si="3"/>
        <v>5.5999796856741987E-2</v>
      </c>
      <c r="O34" s="422">
        <f t="shared" si="4"/>
        <v>0.36290889218304634</v>
      </c>
      <c r="P34" s="424">
        <f t="shared" si="5"/>
        <v>4470300.8466439992</v>
      </c>
    </row>
    <row r="35" spans="1:16" x14ac:dyDescent="0.3">
      <c r="A35" s="438" t="s">
        <v>19</v>
      </c>
      <c r="B35" s="439" t="s">
        <v>47</v>
      </c>
      <c r="C35" s="440">
        <f t="shared" si="10"/>
        <v>0.14699999999999999</v>
      </c>
      <c r="D35" s="440">
        <f t="shared" si="10"/>
        <v>0.11896065526179264</v>
      </c>
      <c r="E35" s="440">
        <f t="shared" si="10"/>
        <v>0.18814556258593959</v>
      </c>
      <c r="F35" s="440">
        <f t="shared" si="10"/>
        <v>0.30261605894326127</v>
      </c>
      <c r="G35" s="440">
        <f t="shared" si="13"/>
        <v>0.57399999999999995</v>
      </c>
      <c r="H35" s="440">
        <f t="shared" si="10"/>
        <v>0.50539420815130542</v>
      </c>
      <c r="I35" s="440">
        <f t="shared" si="10"/>
        <v>0.49300541983035534</v>
      </c>
      <c r="J35" s="440">
        <f t="shared" si="10"/>
        <v>0.48470846069454615</v>
      </c>
      <c r="K35" s="440">
        <f t="shared" si="10"/>
        <v>1.0188996175446514</v>
      </c>
      <c r="L35" s="599">
        <f t="shared" si="14"/>
        <v>0.35041329413703853</v>
      </c>
      <c r="M35" s="599"/>
      <c r="N35" s="441">
        <f t="shared" si="3"/>
        <v>2.871874742163914E-2</v>
      </c>
      <c r="O35" s="440">
        <f t="shared" si="4"/>
        <v>0.18611297534407051</v>
      </c>
      <c r="P35" s="442">
        <f t="shared" si="5"/>
        <v>2292534.0468990002</v>
      </c>
    </row>
    <row r="36" spans="1:16" x14ac:dyDescent="0.3">
      <c r="A36" s="420" t="s">
        <v>20</v>
      </c>
      <c r="B36" s="421" t="s">
        <v>50</v>
      </c>
      <c r="C36" s="422">
        <f t="shared" si="10"/>
        <v>8.7999999999999995E-2</v>
      </c>
      <c r="D36" s="422">
        <f t="shared" si="10"/>
        <v>7.8197614462007264E-2</v>
      </c>
      <c r="E36" s="422">
        <f t="shared" si="10"/>
        <v>0.12487107449315173</v>
      </c>
      <c r="F36" s="422">
        <f t="shared" si="10"/>
        <v>0.21706138848370105</v>
      </c>
      <c r="G36" s="422">
        <f t="shared" si="13"/>
        <v>0.34410000000000002</v>
      </c>
      <c r="H36" s="422">
        <f t="shared" si="10"/>
        <v>0.30291730370802733</v>
      </c>
      <c r="I36" s="422">
        <f t="shared" si="10"/>
        <v>0.29536667550594276</v>
      </c>
      <c r="J36" s="422">
        <f t="shared" si="10"/>
        <v>0.290311809059426</v>
      </c>
      <c r="K36" s="422">
        <f t="shared" si="10"/>
        <v>0.61026268025671704</v>
      </c>
      <c r="L36" s="600">
        <f t="shared" si="14"/>
        <v>0.22146960370799965</v>
      </c>
      <c r="M36" s="600"/>
      <c r="N36" s="423">
        <f t="shared" si="3"/>
        <v>1.8150936956099557E-2</v>
      </c>
      <c r="O36" s="422">
        <f t="shared" si="4"/>
        <v>0.11762786282374452</v>
      </c>
      <c r="P36" s="424">
        <f t="shared" si="5"/>
        <v>1448936.4854270001</v>
      </c>
    </row>
    <row r="37" spans="1:16" x14ac:dyDescent="0.3">
      <c r="A37" s="438" t="s">
        <v>20</v>
      </c>
      <c r="B37" s="439" t="s">
        <v>47</v>
      </c>
      <c r="C37" s="440">
        <f t="shared" si="10"/>
        <v>4.5199999999999997E-2</v>
      </c>
      <c r="D37" s="440">
        <f t="shared" si="10"/>
        <v>4.0072292243076957E-2</v>
      </c>
      <c r="E37" s="440">
        <f t="shared" si="10"/>
        <v>6.4030838310763741E-2</v>
      </c>
      <c r="F37" s="440">
        <f t="shared" si="10"/>
        <v>0.11130756421740248</v>
      </c>
      <c r="G37" s="440">
        <f t="shared" si="13"/>
        <v>0.17630000000000001</v>
      </c>
      <c r="H37" s="440">
        <f t="shared" si="10"/>
        <v>0.15527960908754995</v>
      </c>
      <c r="I37" s="440">
        <f t="shared" si="10"/>
        <v>0.15145180054667537</v>
      </c>
      <c r="J37" s="440">
        <f t="shared" si="10"/>
        <v>0.14889295713990869</v>
      </c>
      <c r="K37" s="440">
        <f t="shared" si="10"/>
        <v>0.31299641042699106</v>
      </c>
      <c r="L37" s="599">
        <f t="shared" si="14"/>
        <v>0.11356652362761323</v>
      </c>
      <c r="M37" s="599"/>
      <c r="N37" s="441">
        <f t="shared" si="3"/>
        <v>9.3075472939663784E-3</v>
      </c>
      <c r="O37" s="440">
        <f t="shared" si="4"/>
        <v>6.0317927331695068E-2</v>
      </c>
      <c r="P37" s="442">
        <f t="shared" si="5"/>
        <v>742994.41933399998</v>
      </c>
    </row>
    <row r="38" spans="1:16" x14ac:dyDescent="0.3">
      <c r="A38" s="404">
        <v>9</v>
      </c>
      <c r="B38" s="398" t="s">
        <v>51</v>
      </c>
      <c r="C38" s="405">
        <f t="shared" si="10"/>
        <v>0.52325861441321164</v>
      </c>
      <c r="D38" s="405">
        <f t="shared" si="10"/>
        <v>0.6105145364953799</v>
      </c>
      <c r="E38" s="405">
        <f t="shared" si="10"/>
        <v>0.79558927588386574</v>
      </c>
      <c r="F38" s="405">
        <f t="shared" si="10"/>
        <v>0.95599065271623174</v>
      </c>
      <c r="G38" s="405">
        <f t="shared" si="10"/>
        <v>1.0611122293324946</v>
      </c>
      <c r="H38" s="405">
        <f t="shared" si="10"/>
        <v>1.2071342170171464</v>
      </c>
      <c r="I38" s="405">
        <f t="shared" si="10"/>
        <v>1.1544486442370188</v>
      </c>
      <c r="J38" s="405">
        <f t="shared" si="10"/>
        <v>1.1996138543028974</v>
      </c>
      <c r="K38" s="405">
        <f t="shared" si="10"/>
        <v>1.5590579315442732</v>
      </c>
      <c r="L38" s="603">
        <f t="shared" si="14"/>
        <v>0.95465528422754742</v>
      </c>
      <c r="M38" s="603"/>
      <c r="N38" s="406">
        <f t="shared" si="3"/>
        <v>7.8240479003465258E-2</v>
      </c>
      <c r="O38" s="405">
        <f t="shared" si="4"/>
        <v>0.5070405100157076</v>
      </c>
      <c r="P38" s="407">
        <f t="shared" si="5"/>
        <v>6245709.7911581844</v>
      </c>
    </row>
    <row r="39" spans="1:16" x14ac:dyDescent="0.3">
      <c r="A39" s="444"/>
      <c r="B39" s="445" t="s">
        <v>157</v>
      </c>
      <c r="C39" s="500">
        <f t="shared" si="10"/>
        <v>-0.67500000000000004</v>
      </c>
      <c r="D39" s="500">
        <f t="shared" si="10"/>
        <v>-3.0576173107807393E-2</v>
      </c>
      <c r="E39" s="500">
        <f t="shared" si="10"/>
        <v>-1.8338799893425933E-2</v>
      </c>
      <c r="F39" s="500">
        <f t="shared" si="10"/>
        <v>0</v>
      </c>
      <c r="G39" s="500">
        <f t="shared" ref="G39:G46" si="15">IF(G$7 &gt; 0,(G93*G$61+G141*G$109+G189*G$157)/(SUM(G$157,G$109,G$61)),0)</f>
        <v>-2.1812</v>
      </c>
      <c r="H39" s="500">
        <f t="shared" si="10"/>
        <v>0</v>
      </c>
      <c r="I39" s="500">
        <f t="shared" si="10"/>
        <v>-0.1178924689311714</v>
      </c>
      <c r="J39" s="500">
        <f t="shared" si="10"/>
        <v>-0.16589011903266004</v>
      </c>
      <c r="K39" s="500">
        <f t="shared" si="10"/>
        <v>0</v>
      </c>
      <c r="L39" s="596">
        <f t="shared" si="14"/>
        <v>-4.8178573648561443E-2</v>
      </c>
      <c r="M39" s="596"/>
      <c r="N39" s="429">
        <f t="shared" si="3"/>
        <v>-3.9485610588928461E-3</v>
      </c>
      <c r="O39" s="430">
        <f t="shared" si="4"/>
        <v>-2.558880567487987E-2</v>
      </c>
      <c r="P39" s="431">
        <f t="shared" si="5"/>
        <v>-315202.14063899999</v>
      </c>
    </row>
    <row r="40" spans="1:16" x14ac:dyDescent="0.3">
      <c r="A40" s="432"/>
      <c r="B40" s="433" t="s">
        <v>52</v>
      </c>
      <c r="C40" s="434">
        <f t="shared" ref="C40:J40" si="16">SUM(C33,C30,C25,C16,C9)</f>
        <v>6.8260628487000004</v>
      </c>
      <c r="D40" s="434">
        <f t="shared" si="16"/>
        <v>7.2073587058507869</v>
      </c>
      <c r="E40" s="434">
        <f t="shared" si="16"/>
        <v>9.3707307202849428</v>
      </c>
      <c r="F40" s="434">
        <f t="shared" si="16"/>
        <v>11.237958488694122</v>
      </c>
      <c r="G40" s="434">
        <f t="shared" si="15"/>
        <v>12.473694330800001</v>
      </c>
      <c r="H40" s="434">
        <f t="shared" si="16"/>
        <v>14.190226842257324</v>
      </c>
      <c r="I40" s="434">
        <f t="shared" si="16"/>
        <v>13.688784511027125</v>
      </c>
      <c r="J40" s="434">
        <f t="shared" si="16"/>
        <v>14.267712829133959</v>
      </c>
      <c r="K40" s="434">
        <f>SUM(K33,K30,K25,K16,K9)</f>
        <v>18.327196261158992</v>
      </c>
      <c r="L40" s="597">
        <f t="shared" si="14"/>
        <v>11.222260829307698</v>
      </c>
      <c r="M40" s="597"/>
      <c r="N40" s="435">
        <f t="shared" si="3"/>
        <v>0.91974043122519922</v>
      </c>
      <c r="O40" s="436">
        <f t="shared" si="4"/>
        <v>5.9604141394614603</v>
      </c>
      <c r="P40" s="437">
        <f t="shared" si="5"/>
        <v>73420202.557462081</v>
      </c>
    </row>
    <row r="41" spans="1:16" x14ac:dyDescent="0.3">
      <c r="A41" s="426" t="s">
        <v>21</v>
      </c>
      <c r="B41" s="416" t="s">
        <v>53</v>
      </c>
      <c r="C41" s="427">
        <f t="shared" ref="C41:K41" si="17">SUM(C42:C42)</f>
        <v>0.12814509232696711</v>
      </c>
      <c r="D41" s="427">
        <f t="shared" si="17"/>
        <v>0.14951391050463453</v>
      </c>
      <c r="E41" s="427">
        <f t="shared" si="17"/>
        <v>0.19483838087751651</v>
      </c>
      <c r="F41" s="427">
        <f t="shared" si="17"/>
        <v>0.23412038919496464</v>
      </c>
      <c r="G41" s="427">
        <f t="shared" si="15"/>
        <v>0.25986447399355644</v>
      </c>
      <c r="H41" s="427">
        <f t="shared" si="17"/>
        <v>0.29562499580474688</v>
      </c>
      <c r="I41" s="427">
        <f t="shared" si="17"/>
        <v>0.28272239391298498</v>
      </c>
      <c r="J41" s="427">
        <f t="shared" si="17"/>
        <v>0.29378327251954039</v>
      </c>
      <c r="K41" s="427">
        <f t="shared" si="17"/>
        <v>0.38181047970872528</v>
      </c>
      <c r="L41" s="598">
        <f t="shared" si="14"/>
        <v>0.23379335985696731</v>
      </c>
      <c r="M41" s="598"/>
      <c r="N41" s="428">
        <f t="shared" si="3"/>
        <v>1.9160952403714578E-2</v>
      </c>
      <c r="O41" s="427">
        <f t="shared" si="4"/>
        <v>0.12417330776740061</v>
      </c>
      <c r="P41" s="424">
        <f t="shared" si="5"/>
        <v>1529563.0798796075</v>
      </c>
    </row>
    <row r="42" spans="1:16" x14ac:dyDescent="0.3">
      <c r="A42" s="438" t="s">
        <v>121</v>
      </c>
      <c r="B42" s="439" t="s">
        <v>128</v>
      </c>
      <c r="C42" s="440">
        <f t="shared" ref="C42:K42" si="18">(C96*C$61+C144*C$109+C192*C$157)/(SUM(C$157,C$109,C$61))</f>
        <v>0.12814509232696711</v>
      </c>
      <c r="D42" s="440">
        <f t="shared" si="18"/>
        <v>0.14951391050463453</v>
      </c>
      <c r="E42" s="440">
        <f t="shared" si="18"/>
        <v>0.19483838087751651</v>
      </c>
      <c r="F42" s="440">
        <f t="shared" si="18"/>
        <v>0.23412038919496464</v>
      </c>
      <c r="G42" s="440">
        <f t="shared" si="15"/>
        <v>0.25986447399355644</v>
      </c>
      <c r="H42" s="440">
        <f t="shared" si="18"/>
        <v>0.29562499580474688</v>
      </c>
      <c r="I42" s="440">
        <f t="shared" si="18"/>
        <v>0.28272239391298498</v>
      </c>
      <c r="J42" s="440">
        <f t="shared" si="18"/>
        <v>0.29378327251954039</v>
      </c>
      <c r="K42" s="440">
        <f t="shared" si="18"/>
        <v>0.38181047970872528</v>
      </c>
      <c r="L42" s="599">
        <f t="shared" si="14"/>
        <v>0.23379335985696731</v>
      </c>
      <c r="M42" s="599"/>
      <c r="N42" s="441">
        <f t="shared" si="3"/>
        <v>1.9160952403714578E-2</v>
      </c>
      <c r="O42" s="440">
        <f t="shared" si="4"/>
        <v>0.12417330776740061</v>
      </c>
      <c r="P42" s="442">
        <f t="shared" si="5"/>
        <v>1529563.0798796075</v>
      </c>
    </row>
    <row r="43" spans="1:16" x14ac:dyDescent="0.3">
      <c r="A43" s="426" t="s">
        <v>24</v>
      </c>
      <c r="B43" s="416" t="s">
        <v>56</v>
      </c>
      <c r="C43" s="427">
        <f>SUM(C44,C45)</f>
        <v>0.39511352208624451</v>
      </c>
      <c r="D43" s="427">
        <f t="shared" ref="D43:K43" si="19">SUM(D44,D45)</f>
        <v>0.46100062599074543</v>
      </c>
      <c r="E43" s="427">
        <f t="shared" si="19"/>
        <v>0.60075089500634915</v>
      </c>
      <c r="F43" s="427">
        <f t="shared" si="19"/>
        <v>0.72187026352126704</v>
      </c>
      <c r="G43" s="427">
        <f t="shared" si="15"/>
        <v>0.80124775533893811</v>
      </c>
      <c r="H43" s="427">
        <f t="shared" si="19"/>
        <v>0.91150922121239941</v>
      </c>
      <c r="I43" s="427">
        <f t="shared" si="19"/>
        <v>0.8717262503240335</v>
      </c>
      <c r="J43" s="427">
        <f t="shared" si="19"/>
        <v>0.90583058178335696</v>
      </c>
      <c r="K43" s="427">
        <f t="shared" si="19"/>
        <v>1.177247451835548</v>
      </c>
      <c r="L43" s="598">
        <f t="shared" si="14"/>
        <v>0.72086192437058016</v>
      </c>
      <c r="M43" s="598"/>
      <c r="N43" s="428">
        <f t="shared" si="3"/>
        <v>5.907952659975068E-2</v>
      </c>
      <c r="O43" s="427">
        <f t="shared" si="4"/>
        <v>0.38286720224830695</v>
      </c>
      <c r="P43" s="424">
        <f t="shared" si="5"/>
        <v>4716146.7112785773</v>
      </c>
    </row>
    <row r="44" spans="1:16" x14ac:dyDescent="0.3">
      <c r="A44" s="438" t="s">
        <v>25</v>
      </c>
      <c r="B44" s="439" t="s">
        <v>129</v>
      </c>
      <c r="C44" s="440">
        <f t="shared" ref="C44:K47" si="20">(C98*C$61+C146*C$109+C194*C$157)/(SUM(C$157,C$109,C$61))</f>
        <v>0.12814509232696711</v>
      </c>
      <c r="D44" s="440">
        <f t="shared" si="20"/>
        <v>0.14951391050463453</v>
      </c>
      <c r="E44" s="440">
        <f t="shared" si="20"/>
        <v>0.19483838087751651</v>
      </c>
      <c r="F44" s="440">
        <f t="shared" si="20"/>
        <v>0.23412038919496464</v>
      </c>
      <c r="G44" s="440">
        <f t="shared" si="15"/>
        <v>0.25986447399355644</v>
      </c>
      <c r="H44" s="440">
        <f t="shared" si="20"/>
        <v>0.29562499580474688</v>
      </c>
      <c r="I44" s="440">
        <f t="shared" si="20"/>
        <v>0.28272239391298498</v>
      </c>
      <c r="J44" s="440">
        <f t="shared" si="20"/>
        <v>0.29378327251954039</v>
      </c>
      <c r="K44" s="440">
        <f t="shared" si="20"/>
        <v>0.38181047970872528</v>
      </c>
      <c r="L44" s="599">
        <f t="shared" si="14"/>
        <v>0.23379335985696731</v>
      </c>
      <c r="M44" s="599"/>
      <c r="N44" s="441">
        <f t="shared" si="3"/>
        <v>1.9160952403714578E-2</v>
      </c>
      <c r="O44" s="440">
        <f t="shared" si="4"/>
        <v>0.12417330776740061</v>
      </c>
      <c r="P44" s="442">
        <f t="shared" si="5"/>
        <v>1529563.0798796075</v>
      </c>
    </row>
    <row r="45" spans="1:16" x14ac:dyDescent="0.3">
      <c r="A45" s="420" t="s">
        <v>26</v>
      </c>
      <c r="B45" s="421" t="s">
        <v>130</v>
      </c>
      <c r="C45" s="422">
        <f t="shared" si="20"/>
        <v>0.26696842975927743</v>
      </c>
      <c r="D45" s="422">
        <f t="shared" si="20"/>
        <v>0.3114867154861109</v>
      </c>
      <c r="E45" s="422">
        <f t="shared" si="20"/>
        <v>0.40591251412883267</v>
      </c>
      <c r="F45" s="422">
        <f t="shared" si="20"/>
        <v>0.48774987432630235</v>
      </c>
      <c r="G45" s="422">
        <f t="shared" si="15"/>
        <v>0.54138328134538172</v>
      </c>
      <c r="H45" s="422">
        <f t="shared" si="20"/>
        <v>0.61588422540765253</v>
      </c>
      <c r="I45" s="422">
        <f t="shared" si="20"/>
        <v>0.58900385641104858</v>
      </c>
      <c r="J45" s="422">
        <f t="shared" si="20"/>
        <v>0.61204730926381656</v>
      </c>
      <c r="K45" s="422">
        <f t="shared" si="20"/>
        <v>0.79543697212682263</v>
      </c>
      <c r="L45" s="600">
        <f t="shared" si="14"/>
        <v>0.48706856451361286</v>
      </c>
      <c r="M45" s="600"/>
      <c r="N45" s="423">
        <f t="shared" si="3"/>
        <v>3.9918574196036102E-2</v>
      </c>
      <c r="O45" s="422">
        <f t="shared" si="4"/>
        <v>0.25869389448090635</v>
      </c>
      <c r="P45" s="424">
        <f t="shared" si="5"/>
        <v>3186583.6313989698</v>
      </c>
    </row>
    <row r="46" spans="1:16" ht="28.8" x14ac:dyDescent="0.3">
      <c r="A46" s="438">
        <v>10</v>
      </c>
      <c r="B46" s="447" t="s">
        <v>134</v>
      </c>
      <c r="C46" s="446">
        <f t="shared" si="20"/>
        <v>2.5599999999999998E-2</v>
      </c>
      <c r="D46" s="446">
        <f t="shared" si="20"/>
        <v>2.425058700033721E-2</v>
      </c>
      <c r="E46" s="446">
        <f t="shared" si="20"/>
        <v>2.4780809942095351E-2</v>
      </c>
      <c r="F46" s="446">
        <f t="shared" si="20"/>
        <v>2.457936303380626E-2</v>
      </c>
      <c r="G46" s="446">
        <f t="shared" si="15"/>
        <v>2.35E-2</v>
      </c>
      <c r="H46" s="446">
        <f t="shared" si="20"/>
        <v>2.3825148680243546E-2</v>
      </c>
      <c r="I46" s="446">
        <f t="shared" si="20"/>
        <v>2.4647445327944401E-2</v>
      </c>
      <c r="J46" s="446">
        <f t="shared" si="20"/>
        <v>2.5138347349176145E-2</v>
      </c>
      <c r="K46" s="446">
        <f t="shared" si="20"/>
        <v>2.481650594528137E-2</v>
      </c>
      <c r="L46" s="601">
        <f t="shared" si="14"/>
        <v>2.4636029125663664E-2</v>
      </c>
      <c r="M46" s="601"/>
      <c r="N46" s="448">
        <f t="shared" si="3"/>
        <v>2.0190897713355219E-3</v>
      </c>
      <c r="O46" s="446">
        <f t="shared" si="4"/>
        <v>1.3084790896795496E-2</v>
      </c>
      <c r="P46" s="449">
        <f t="shared" si="5"/>
        <v>161178.06172300002</v>
      </c>
    </row>
    <row r="47" spans="1:16" ht="18" x14ac:dyDescent="0.3">
      <c r="A47" s="450"/>
      <c r="B47" s="450" t="s">
        <v>60</v>
      </c>
      <c r="C47" s="410">
        <f t="shared" si="20"/>
        <v>6.6999214631132116</v>
      </c>
      <c r="D47" s="410">
        <f t="shared" si="20"/>
        <v>7.8115476562386972</v>
      </c>
      <c r="E47" s="410">
        <f t="shared" si="20"/>
        <v>10.172762006217479</v>
      </c>
      <c r="F47" s="410">
        <f t="shared" si="20"/>
        <v>12.218528504444162</v>
      </c>
      <c r="G47" s="410">
        <f t="shared" si="20"/>
        <v>13.558306560132495</v>
      </c>
      <c r="H47" s="410">
        <f t="shared" si="20"/>
        <v>15.421186207954717</v>
      </c>
      <c r="I47" s="410">
        <f t="shared" si="20"/>
        <v>14.749988131660915</v>
      </c>
      <c r="J47" s="410">
        <f t="shared" si="20"/>
        <v>15.326574911753372</v>
      </c>
      <c r="K47" s="410">
        <f t="shared" si="20"/>
        <v>19.911070698648548</v>
      </c>
      <c r="L47" s="602">
        <f t="shared" si="14"/>
        <v>12.20155214266091</v>
      </c>
      <c r="M47" s="602"/>
      <c r="N47" s="411">
        <f t="shared" si="3"/>
        <v>1</v>
      </c>
      <c r="O47" s="410">
        <f t="shared" si="4"/>
        <v>6.4805394403739633</v>
      </c>
      <c r="P47" s="412">
        <f t="shared" si="5"/>
        <v>79827090.41034326</v>
      </c>
    </row>
    <row r="48" spans="1:16" x14ac:dyDescent="0.3">
      <c r="K48" t="s">
        <v>85</v>
      </c>
      <c r="M48">
        <v>12.201499999999999</v>
      </c>
      <c r="N48" s="245"/>
      <c r="O48" s="246"/>
    </row>
    <row r="49" spans="1:15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32" t="s">
        <v>428</v>
      </c>
      <c r="L49" s="1"/>
      <c r="M49" s="461">
        <v>12317970</v>
      </c>
      <c r="N49" s="459"/>
      <c r="O49" s="246"/>
    </row>
    <row r="50" spans="1:15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32" t="s">
        <v>371</v>
      </c>
      <c r="L50" s="1"/>
      <c r="M50" s="301">
        <f>M49/L7</f>
        <v>1.8827988402701261</v>
      </c>
      <c r="N50" s="533"/>
      <c r="O50" s="246"/>
    </row>
    <row r="51" spans="1:15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34" t="s">
        <v>372</v>
      </c>
      <c r="M51" s="302">
        <v>1.8828</v>
      </c>
      <c r="N51" s="459"/>
      <c r="O51" s="246"/>
    </row>
    <row r="52" spans="1:15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32" t="s">
        <v>373</v>
      </c>
      <c r="M52" s="77">
        <f>L47/M50</f>
        <v>6.4805394403739633</v>
      </c>
      <c r="N52" s="245"/>
      <c r="O52" s="479"/>
    </row>
    <row r="53" spans="1:15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34" t="s">
        <v>374</v>
      </c>
      <c r="M53" s="90">
        <v>6.4805000000000001</v>
      </c>
      <c r="N53" s="245"/>
      <c r="O53" s="246"/>
    </row>
    <row r="54" spans="1:15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M54" s="77"/>
    </row>
    <row r="56" spans="1:15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 t="s">
        <v>93</v>
      </c>
    </row>
    <row r="57" spans="1:15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</row>
    <row r="59" spans="1:15" x14ac:dyDescent="0.3">
      <c r="A59" s="280"/>
      <c r="B59" s="1" t="s">
        <v>135</v>
      </c>
      <c r="C59" s="1">
        <v>0</v>
      </c>
      <c r="D59" s="1">
        <v>54</v>
      </c>
      <c r="E59" s="1">
        <v>96</v>
      </c>
      <c r="F59" s="1">
        <v>69</v>
      </c>
      <c r="G59" s="1">
        <v>12</v>
      </c>
      <c r="H59" s="1">
        <v>15</v>
      </c>
      <c r="I59" s="1">
        <v>56</v>
      </c>
      <c r="J59" s="1">
        <v>0</v>
      </c>
      <c r="K59" s="1">
        <v>27</v>
      </c>
      <c r="M59" s="1">
        <f>SUM(C59:K59)</f>
        <v>329</v>
      </c>
    </row>
    <row r="60" spans="1:15" x14ac:dyDescent="0.3">
      <c r="A60" s="280"/>
      <c r="B60" s="1" t="s">
        <v>142</v>
      </c>
      <c r="C60" s="1"/>
      <c r="D60" s="1"/>
      <c r="E60" s="1"/>
      <c r="F60" s="1"/>
      <c r="G60" s="1">
        <v>0</v>
      </c>
      <c r="H60" s="1"/>
      <c r="I60" s="1"/>
      <c r="J60" s="1"/>
      <c r="K60" s="1"/>
      <c r="L60" s="1"/>
      <c r="M60" s="1">
        <f>SUM(C60:K60)</f>
        <v>0</v>
      </c>
    </row>
    <row r="61" spans="1:15" x14ac:dyDescent="0.3">
      <c r="A61" s="280">
        <v>1</v>
      </c>
      <c r="B61" s="1" t="s">
        <v>166</v>
      </c>
      <c r="C61" s="502">
        <v>0</v>
      </c>
      <c r="D61" s="505">
        <v>504988.27</v>
      </c>
      <c r="E61" s="505">
        <v>604095.84</v>
      </c>
      <c r="F61" s="505">
        <v>393004.08</v>
      </c>
      <c r="G61" s="505">
        <v>37707.339999999997</v>
      </c>
      <c r="H61" s="503">
        <v>91528.6</v>
      </c>
      <c r="I61" s="505">
        <v>292332.87</v>
      </c>
      <c r="J61" s="504">
        <v>0</v>
      </c>
      <c r="K61" s="505">
        <v>162283.29999999999</v>
      </c>
      <c r="L61" s="342"/>
      <c r="M61" s="344">
        <f>SUM(C61:K61)</f>
        <v>2085940.3</v>
      </c>
    </row>
    <row r="62" spans="1:15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65</v>
      </c>
      <c r="G62" s="348" t="s">
        <v>193</v>
      </c>
      <c r="H62" s="348" t="s">
        <v>111</v>
      </c>
      <c r="I62" s="348" t="s">
        <v>66</v>
      </c>
      <c r="J62" s="348" t="s">
        <v>67</v>
      </c>
      <c r="K62" s="348" t="s">
        <v>68</v>
      </c>
      <c r="L62" s="348"/>
      <c r="M62" s="348" t="s">
        <v>136</v>
      </c>
    </row>
    <row r="63" spans="1:15" x14ac:dyDescent="0.3">
      <c r="A63" s="349">
        <v>4</v>
      </c>
      <c r="B63" s="350" t="s">
        <v>29</v>
      </c>
      <c r="C63" s="354">
        <f>SUM(C64:C69)</f>
        <v>0</v>
      </c>
      <c r="D63" s="354">
        <f t="shared" ref="D63:K63" si="21">SUM(D64:D69)</f>
        <v>1.9165119999999998</v>
      </c>
      <c r="E63" s="354">
        <f t="shared" si="21"/>
        <v>2.314092</v>
      </c>
      <c r="F63" s="354">
        <f t="shared" si="21"/>
        <v>3.3531440000000003</v>
      </c>
      <c r="G63" s="354">
        <f t="shared" si="21"/>
        <v>4.6441439999999998</v>
      </c>
      <c r="H63" s="354">
        <f t="shared" si="21"/>
        <v>3.8228660000000003</v>
      </c>
      <c r="I63" s="354">
        <f t="shared" si="21"/>
        <v>4.8469640000000007</v>
      </c>
      <c r="J63" s="354">
        <f t="shared" si="21"/>
        <v>0</v>
      </c>
      <c r="K63" s="354">
        <f t="shared" si="21"/>
        <v>6.0940159999999999</v>
      </c>
      <c r="L63" s="351"/>
      <c r="M63" s="352">
        <f>(C63*$C$61+D63*$D$61+E63*$E$61+F63*$F$61+G63*$G$61+H63*$H$61+I63*$I$61+J63*$J$61+K63*$K$61)/$M$61</f>
        <v>3.1709692344229983</v>
      </c>
    </row>
    <row r="64" spans="1:15" x14ac:dyDescent="0.3">
      <c r="A64" s="2" t="s">
        <v>3</v>
      </c>
      <c r="B64" t="s">
        <v>30</v>
      </c>
      <c r="C64" s="506">
        <v>0</v>
      </c>
      <c r="D64" s="34">
        <v>1.3103</v>
      </c>
      <c r="E64" s="34">
        <v>1.5098</v>
      </c>
      <c r="F64" s="34">
        <v>2.2686000000000002</v>
      </c>
      <c r="G64" s="34">
        <v>2.2686000000000002</v>
      </c>
      <c r="H64" s="34">
        <v>1.6211</v>
      </c>
      <c r="I64" s="34">
        <v>3.1591</v>
      </c>
      <c r="J64" s="34">
        <v>0</v>
      </c>
      <c r="K64" s="34">
        <v>3.7153999999999998</v>
      </c>
      <c r="L64" s="34"/>
      <c r="M64" s="89">
        <f t="shared" ref="M64:M101" si="22">(C64*$C$61+D64*$D$61+E64*$E$61+F64*$F$61+G64*$G$61+H64*$H$61+I64*$I$61+J64*$J$61+K64*$K$61)/$M$61</f>
        <v>2.0257986830792807</v>
      </c>
    </row>
    <row r="65" spans="1:13" x14ac:dyDescent="0.3">
      <c r="A65" s="2" t="s">
        <v>4</v>
      </c>
      <c r="B65" t="s">
        <v>31</v>
      </c>
      <c r="C65" s="459">
        <f>C64*0.04</f>
        <v>0</v>
      </c>
      <c r="D65" s="39">
        <f t="shared" ref="D65:K65" si="23">D64*0.04</f>
        <v>5.2412E-2</v>
      </c>
      <c r="E65" s="39">
        <f t="shared" si="23"/>
        <v>6.0392000000000001E-2</v>
      </c>
      <c r="F65" s="39">
        <f t="shared" si="23"/>
        <v>9.0744000000000005E-2</v>
      </c>
      <c r="G65" s="39">
        <f t="shared" si="23"/>
        <v>9.0744000000000005E-2</v>
      </c>
      <c r="H65" s="39">
        <f>0.06*H64</f>
        <v>9.7265999999999991E-2</v>
      </c>
      <c r="I65" s="39">
        <f t="shared" si="23"/>
        <v>0.126364</v>
      </c>
      <c r="J65" s="39">
        <f t="shared" si="23"/>
        <v>0</v>
      </c>
      <c r="K65" s="39">
        <f t="shared" si="23"/>
        <v>0.148616</v>
      </c>
      <c r="L65" s="34"/>
      <c r="M65" s="89">
        <f t="shared" si="22"/>
        <v>8.2454586441462391E-2</v>
      </c>
    </row>
    <row r="66" spans="1:13" x14ac:dyDescent="0.3">
      <c r="A66" s="2" t="s">
        <v>192</v>
      </c>
      <c r="B66" t="s">
        <v>195</v>
      </c>
      <c r="C66" s="458">
        <v>0</v>
      </c>
      <c r="D66" s="34">
        <v>6.5500000000000003E-2</v>
      </c>
      <c r="E66" s="34">
        <v>3.5400000000000001E-2</v>
      </c>
      <c r="F66" s="34">
        <v>4.8999999999999998E-3</v>
      </c>
      <c r="G66" s="34">
        <v>0</v>
      </c>
      <c r="H66" s="34">
        <v>8.1100000000000005E-2</v>
      </c>
      <c r="I66" s="34">
        <v>5.16E-2</v>
      </c>
      <c r="J66" s="34">
        <v>0</v>
      </c>
      <c r="K66" s="34">
        <v>0.15820000000000001</v>
      </c>
      <c r="L66" s="34"/>
      <c r="M66" s="89">
        <f t="shared" si="22"/>
        <v>5.0129914084789486E-2</v>
      </c>
    </row>
    <row r="67" spans="1:13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0.33289999999999997</v>
      </c>
      <c r="G67" s="34">
        <v>0.33289999999999997</v>
      </c>
      <c r="H67" s="34">
        <v>0.33289999999999997</v>
      </c>
      <c r="I67" s="34">
        <v>0.39550000000000002</v>
      </c>
      <c r="J67" s="34">
        <v>0</v>
      </c>
      <c r="K67" s="34">
        <v>0.46679999999999999</v>
      </c>
      <c r="L67" s="34"/>
      <c r="M67" s="89">
        <f t="shared" si="22"/>
        <v>0.31096306695786069</v>
      </c>
    </row>
    <row r="68" spans="1:13" ht="28.8" x14ac:dyDescent="0.3">
      <c r="A68" s="2" t="s">
        <v>6</v>
      </c>
      <c r="B68" s="454" t="s">
        <v>191</v>
      </c>
      <c r="C68" s="458">
        <v>0</v>
      </c>
      <c r="D68" s="34">
        <v>0.26869999999999999</v>
      </c>
      <c r="E68" s="34">
        <v>0.4229</v>
      </c>
      <c r="F68" s="34">
        <v>0.65600000000000003</v>
      </c>
      <c r="G68" s="34">
        <v>1.9519</v>
      </c>
      <c r="H68" s="34">
        <v>1.2338</v>
      </c>
      <c r="I68" s="34">
        <v>1.1144000000000001</v>
      </c>
      <c r="J68" s="34">
        <v>0</v>
      </c>
      <c r="K68" s="34">
        <v>1.605</v>
      </c>
      <c r="L68" s="34"/>
      <c r="M68" s="89">
        <f t="shared" si="22"/>
        <v>0.68158352653668952</v>
      </c>
    </row>
    <row r="69" spans="1:13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>
        <v>0</v>
      </c>
      <c r="H69" s="458">
        <v>0.45669999999999999</v>
      </c>
      <c r="I69" s="458">
        <v>0</v>
      </c>
      <c r="J69" s="458">
        <v>0</v>
      </c>
      <c r="K69" s="458">
        <v>0</v>
      </c>
      <c r="L69" s="34"/>
      <c r="M69" s="89">
        <f t="shared" si="22"/>
        <v>2.0039457322915715E-2</v>
      </c>
    </row>
    <row r="70" spans="1:13" ht="28.8" x14ac:dyDescent="0.3">
      <c r="A70" s="349">
        <v>5</v>
      </c>
      <c r="B70" s="353" t="s">
        <v>71</v>
      </c>
      <c r="C70" s="354">
        <f t="shared" ref="C70:J70" si="24">SUM(C71:C73,C77:C78)</f>
        <v>0</v>
      </c>
      <c r="D70" s="354">
        <f t="shared" si="24"/>
        <v>3.9730773503999997</v>
      </c>
      <c r="E70" s="354">
        <f t="shared" si="24"/>
        <v>5.0547503308000001</v>
      </c>
      <c r="F70" s="354">
        <f t="shared" si="24"/>
        <v>5.0547503308000001</v>
      </c>
      <c r="G70" s="354">
        <f t="shared" si="24"/>
        <v>5.0547503308000001</v>
      </c>
      <c r="H70" s="354">
        <f t="shared" si="24"/>
        <v>5.5202938359999996</v>
      </c>
      <c r="I70" s="354">
        <f t="shared" si="24"/>
        <v>5.0547503308000001</v>
      </c>
      <c r="J70" s="354">
        <f t="shared" si="24"/>
        <v>0</v>
      </c>
      <c r="K70" s="354">
        <f>SUM(K71:K73,K77:K78)</f>
        <v>5.0547503308000001</v>
      </c>
      <c r="L70" s="351"/>
      <c r="M70" s="352">
        <f t="shared" si="22"/>
        <v>4.8133140721458618</v>
      </c>
    </row>
    <row r="71" spans="1:13" x14ac:dyDescent="0.3">
      <c r="A71" s="2" t="s">
        <v>115</v>
      </c>
      <c r="B71" t="s">
        <v>114</v>
      </c>
      <c r="C71" s="34">
        <v>0</v>
      </c>
      <c r="D71" s="34">
        <v>2.1696</v>
      </c>
      <c r="E71" s="34">
        <v>2.7092000000000001</v>
      </c>
      <c r="F71" s="34">
        <v>2.7092000000000001</v>
      </c>
      <c r="G71" s="34">
        <v>2.7092000000000001</v>
      </c>
      <c r="H71" s="34">
        <v>2.964</v>
      </c>
      <c r="I71" s="34">
        <v>2.7092000000000001</v>
      </c>
      <c r="J71" s="34">
        <v>0</v>
      </c>
      <c r="K71" s="34">
        <v>2.7092000000000001</v>
      </c>
      <c r="L71" s="39"/>
      <c r="M71" s="89">
        <f t="shared" si="22"/>
        <v>2.5897477878671791</v>
      </c>
    </row>
    <row r="72" spans="1:13" x14ac:dyDescent="0.3">
      <c r="A72" s="2" t="s">
        <v>116</v>
      </c>
      <c r="B72" t="s">
        <v>477</v>
      </c>
      <c r="C72" s="39">
        <f>C71*0.436199</f>
        <v>0</v>
      </c>
      <c r="D72" s="39">
        <f>D71*0.436199</f>
        <v>0.94637735040000004</v>
      </c>
      <c r="E72" s="39">
        <f t="shared" ref="E72:K72" si="25">E71*0.436199</f>
        <v>1.1817503308000001</v>
      </c>
      <c r="F72" s="39">
        <f t="shared" si="25"/>
        <v>1.1817503308000001</v>
      </c>
      <c r="G72" s="39">
        <f t="shared" si="25"/>
        <v>1.1817503308000001</v>
      </c>
      <c r="H72" s="39">
        <f t="shared" si="25"/>
        <v>1.292893836</v>
      </c>
      <c r="I72" s="39">
        <f t="shared" si="25"/>
        <v>1.1817503308000001</v>
      </c>
      <c r="J72" s="39">
        <f t="shared" si="25"/>
        <v>0</v>
      </c>
      <c r="K72" s="39">
        <f t="shared" si="25"/>
        <v>1.1817503308000001</v>
      </c>
      <c r="L72" s="39"/>
      <c r="M72" s="89">
        <f t="shared" si="22"/>
        <v>1.1296453953198757</v>
      </c>
    </row>
    <row r="73" spans="1:13" x14ac:dyDescent="0.3">
      <c r="A73" s="280" t="s">
        <v>8</v>
      </c>
      <c r="B73" s="1" t="s">
        <v>35</v>
      </c>
      <c r="C73" s="43">
        <f t="shared" ref="C73:J73" si="26">SUM(C74:C76)</f>
        <v>0</v>
      </c>
      <c r="D73" s="43">
        <f t="shared" ref="D73" si="27">SUM(D74:D76)</f>
        <v>0.57269999999999999</v>
      </c>
      <c r="E73" s="43">
        <f t="shared" si="26"/>
        <v>0.80200000000000005</v>
      </c>
      <c r="F73" s="43">
        <f t="shared" ref="F73:G73" si="28">SUM(F74:F76)</f>
        <v>0.80200000000000005</v>
      </c>
      <c r="G73" s="43">
        <f t="shared" si="28"/>
        <v>0.80200000000000005</v>
      </c>
      <c r="H73" s="43">
        <f t="shared" si="26"/>
        <v>0.86819999999999997</v>
      </c>
      <c r="I73" s="43">
        <f t="shared" si="26"/>
        <v>0.80200000000000005</v>
      </c>
      <c r="J73" s="43">
        <f t="shared" si="26"/>
        <v>0</v>
      </c>
      <c r="K73" s="43">
        <f t="shared" ref="K73" si="29">SUM(K74:K76)</f>
        <v>0.80200000000000005</v>
      </c>
      <c r="L73" s="43"/>
      <c r="M73" s="75">
        <f t="shared" si="22"/>
        <v>0.74939321303155215</v>
      </c>
    </row>
    <row r="74" spans="1:13" x14ac:dyDescent="0.3">
      <c r="A74" s="2" t="s">
        <v>9</v>
      </c>
      <c r="B74" t="s">
        <v>108</v>
      </c>
      <c r="C74" s="34">
        <v>0</v>
      </c>
      <c r="D74" s="34">
        <v>0.51149999999999995</v>
      </c>
      <c r="E74" s="34">
        <v>0.71630000000000005</v>
      </c>
      <c r="F74" s="34">
        <v>0.71630000000000005</v>
      </c>
      <c r="G74" s="34">
        <v>0.71630000000000005</v>
      </c>
      <c r="H74" s="34">
        <v>0.77910000000000001</v>
      </c>
      <c r="I74" s="34">
        <v>0.71630000000000005</v>
      </c>
      <c r="J74" s="34">
        <v>0</v>
      </c>
      <c r="K74" s="34">
        <v>0.71630000000000005</v>
      </c>
      <c r="L74" s="39"/>
      <c r="M74" s="89">
        <f t="shared" si="22"/>
        <v>0.66947526507541943</v>
      </c>
    </row>
    <row r="75" spans="1:13" x14ac:dyDescent="0.3">
      <c r="A75" s="2" t="s">
        <v>10</v>
      </c>
      <c r="B75" t="s">
        <v>109</v>
      </c>
      <c r="C75" s="34">
        <v>0</v>
      </c>
      <c r="D75" s="34">
        <v>5.4300000000000001E-2</v>
      </c>
      <c r="E75" s="34">
        <v>7.5999999999999998E-2</v>
      </c>
      <c r="F75" s="34">
        <v>7.5999999999999998E-2</v>
      </c>
      <c r="G75" s="34">
        <v>7.5999999999999998E-2</v>
      </c>
      <c r="H75" s="34">
        <v>7.9000000000000001E-2</v>
      </c>
      <c r="I75" s="34">
        <v>7.5999999999999998E-2</v>
      </c>
      <c r="J75" s="34">
        <v>0</v>
      </c>
      <c r="K75" s="34">
        <v>7.5999999999999998E-2</v>
      </c>
      <c r="L75" s="39"/>
      <c r="M75" s="89">
        <f t="shared" si="22"/>
        <v>7.0878252431769026E-2</v>
      </c>
    </row>
    <row r="76" spans="1:13" x14ac:dyDescent="0.3">
      <c r="A76" s="2" t="s">
        <v>11</v>
      </c>
      <c r="B76" t="s">
        <v>110</v>
      </c>
      <c r="C76" s="34">
        <v>0</v>
      </c>
      <c r="D76" s="34">
        <v>6.8999999999999999E-3</v>
      </c>
      <c r="E76" s="34">
        <v>9.7000000000000003E-3</v>
      </c>
      <c r="F76" s="34">
        <v>9.7000000000000003E-3</v>
      </c>
      <c r="G76" s="34">
        <v>9.7000000000000003E-3</v>
      </c>
      <c r="H76" s="34">
        <v>1.01E-2</v>
      </c>
      <c r="I76" s="34">
        <v>9.7000000000000003E-3</v>
      </c>
      <c r="J76" s="34">
        <v>0</v>
      </c>
      <c r="K76" s="34">
        <v>9.7000000000000003E-3</v>
      </c>
      <c r="L76" s="39"/>
      <c r="M76" s="89">
        <f t="shared" si="22"/>
        <v>9.0396955243637594E-3</v>
      </c>
    </row>
    <row r="77" spans="1:13" x14ac:dyDescent="0.3">
      <c r="A77" s="595" t="s">
        <v>14</v>
      </c>
      <c r="B77" t="s">
        <v>118</v>
      </c>
      <c r="C77" s="34">
        <v>0</v>
      </c>
      <c r="D77" s="34">
        <v>0.2114</v>
      </c>
      <c r="E77" s="34">
        <v>0.2707</v>
      </c>
      <c r="F77" s="34">
        <v>0.2707</v>
      </c>
      <c r="G77" s="34">
        <v>0.2707</v>
      </c>
      <c r="H77" s="34">
        <v>0.29549999999999998</v>
      </c>
      <c r="I77" s="34">
        <v>0.2707</v>
      </c>
      <c r="J77" s="34">
        <v>0</v>
      </c>
      <c r="K77" s="34">
        <v>0.2707</v>
      </c>
      <c r="L77" s="39"/>
      <c r="M77" s="89">
        <f t="shared" si="22"/>
        <v>0.25743217295288845</v>
      </c>
    </row>
    <row r="78" spans="1:13" x14ac:dyDescent="0.3">
      <c r="A78" s="595"/>
      <c r="B78" t="s">
        <v>477</v>
      </c>
      <c r="C78" s="34">
        <v>0</v>
      </c>
      <c r="D78" s="34">
        <v>7.2999999999999995E-2</v>
      </c>
      <c r="E78" s="34">
        <v>9.11E-2</v>
      </c>
      <c r="F78" s="34">
        <v>9.11E-2</v>
      </c>
      <c r="G78" s="34">
        <v>9.11E-2</v>
      </c>
      <c r="H78" s="34">
        <v>9.9699999999999997E-2</v>
      </c>
      <c r="I78" s="34">
        <v>9.11E-2</v>
      </c>
      <c r="J78" s="34">
        <v>0</v>
      </c>
      <c r="K78" s="34">
        <v>9.11E-2</v>
      </c>
      <c r="L78" s="39"/>
      <c r="M78" s="89">
        <f t="shared" si="22"/>
        <v>8.7095502974366037E-2</v>
      </c>
    </row>
    <row r="79" spans="1:13" x14ac:dyDescent="0.3">
      <c r="A79" s="349">
        <v>6</v>
      </c>
      <c r="B79" s="350" t="s">
        <v>42</v>
      </c>
      <c r="C79" s="354">
        <f>SUM(C80:C82)</f>
        <v>0</v>
      </c>
      <c r="D79" s="354">
        <f>SUM(D80:D82)</f>
        <v>0.53249999999999997</v>
      </c>
      <c r="E79" s="354">
        <f t="shared" ref="E79:K79" si="30">SUM(E80:E82)</f>
        <v>0.60220000000000007</v>
      </c>
      <c r="F79" s="354">
        <f t="shared" si="30"/>
        <v>0.60220000000000007</v>
      </c>
      <c r="G79" s="354">
        <f t="shared" si="30"/>
        <v>0.60220000000000007</v>
      </c>
      <c r="H79" s="354">
        <f t="shared" si="30"/>
        <v>1.3019000000000001</v>
      </c>
      <c r="I79" s="354">
        <f t="shared" si="30"/>
        <v>0.60220000000000007</v>
      </c>
      <c r="J79" s="354">
        <f t="shared" si="30"/>
        <v>0</v>
      </c>
      <c r="K79" s="354">
        <f t="shared" si="30"/>
        <v>0.60220000000000007</v>
      </c>
      <c r="L79" s="354"/>
      <c r="M79" s="352">
        <f t="shared" si="22"/>
        <v>0.61602823803778084</v>
      </c>
    </row>
    <row r="80" spans="1:13" x14ac:dyDescent="0.3">
      <c r="A80" s="2" t="s">
        <v>15</v>
      </c>
      <c r="B80" t="s">
        <v>43</v>
      </c>
      <c r="C80" s="34">
        <v>0</v>
      </c>
      <c r="D80" s="34">
        <v>0.25600000000000001</v>
      </c>
      <c r="E80" s="34">
        <v>0.32569999999999999</v>
      </c>
      <c r="F80" s="34">
        <v>0.32569999999999999</v>
      </c>
      <c r="G80" s="34">
        <v>0.32569999999999999</v>
      </c>
      <c r="H80" s="34">
        <v>0.35570000000000002</v>
      </c>
      <c r="I80" s="34">
        <v>0.32569999999999999</v>
      </c>
      <c r="J80" s="34">
        <v>0</v>
      </c>
      <c r="K80" s="34">
        <v>0.32569999999999999</v>
      </c>
      <c r="L80" s="39"/>
      <c r="M80" s="89">
        <f t="shared" si="22"/>
        <v>0.31014259194810134</v>
      </c>
    </row>
    <row r="81" spans="1:15" x14ac:dyDescent="0.3">
      <c r="A81" s="2" t="s">
        <v>16</v>
      </c>
      <c r="B81" t="s">
        <v>80</v>
      </c>
      <c r="C81" s="34">
        <v>0</v>
      </c>
      <c r="D81" s="34">
        <v>0.27650000000000002</v>
      </c>
      <c r="E81" s="34">
        <v>0.27650000000000002</v>
      </c>
      <c r="F81" s="34">
        <v>0.27650000000000002</v>
      </c>
      <c r="G81" s="34">
        <v>0.27650000000000002</v>
      </c>
      <c r="H81" s="34">
        <v>0.27650000000000002</v>
      </c>
      <c r="I81" s="34">
        <v>0.27650000000000002</v>
      </c>
      <c r="J81" s="34">
        <v>0</v>
      </c>
      <c r="K81" s="34">
        <v>0.27650000000000002</v>
      </c>
      <c r="L81" s="39"/>
      <c r="M81" s="89">
        <f t="shared" si="22"/>
        <v>0.27649999999999997</v>
      </c>
    </row>
    <row r="82" spans="1:15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>
        <f>SUM(H83)</f>
        <v>0.66969999999999996</v>
      </c>
      <c r="I82" s="39"/>
      <c r="J82" s="39"/>
      <c r="K82" s="39"/>
      <c r="L82" s="39"/>
      <c r="M82" s="89">
        <f t="shared" si="22"/>
        <v>2.9385646089679553E-2</v>
      </c>
    </row>
    <row r="83" spans="1:15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0.66969999999999996</v>
      </c>
      <c r="I83" s="34">
        <v>0</v>
      </c>
      <c r="J83" s="34">
        <v>0</v>
      </c>
      <c r="K83" s="34">
        <v>0</v>
      </c>
      <c r="L83" s="39"/>
      <c r="M83" s="89">
        <f t="shared" si="22"/>
        <v>2.9385646089679553E-2</v>
      </c>
    </row>
    <row r="84" spans="1:15" x14ac:dyDescent="0.3">
      <c r="A84" s="349">
        <v>7</v>
      </c>
      <c r="B84" s="350" t="s">
        <v>45</v>
      </c>
      <c r="C84" s="354">
        <f>SUM(C85:C86)</f>
        <v>0</v>
      </c>
      <c r="D84" s="354">
        <f>SUM(D85:D86)</f>
        <v>0.2959</v>
      </c>
      <c r="E84" s="354">
        <f t="shared" ref="E84:K84" si="31">SUM(E85:E86)</f>
        <v>0.46589999999999998</v>
      </c>
      <c r="F84" s="354">
        <f t="shared" si="31"/>
        <v>0.72530000000000006</v>
      </c>
      <c r="G84" s="354">
        <f t="shared" si="31"/>
        <v>2.1392000000000002</v>
      </c>
      <c r="H84" s="354">
        <f t="shared" si="31"/>
        <v>1.3669</v>
      </c>
      <c r="I84" s="354">
        <f t="shared" si="31"/>
        <v>1.2219</v>
      </c>
      <c r="J84" s="354">
        <f t="shared" si="31"/>
        <v>0</v>
      </c>
      <c r="K84" s="354">
        <f t="shared" si="31"/>
        <v>1.8572</v>
      </c>
      <c r="L84" s="354"/>
      <c r="M84" s="352">
        <f t="shared" si="22"/>
        <v>0.75759033173384682</v>
      </c>
    </row>
    <row r="85" spans="1:15" x14ac:dyDescent="0.3">
      <c r="A85" s="2" t="s">
        <v>17</v>
      </c>
      <c r="B85" t="s">
        <v>46</v>
      </c>
      <c r="C85" s="34">
        <v>0</v>
      </c>
      <c r="D85" s="34">
        <v>0.28170000000000001</v>
      </c>
      <c r="E85" s="34">
        <v>0.443</v>
      </c>
      <c r="F85" s="34">
        <v>0.68740000000000001</v>
      </c>
      <c r="G85" s="34">
        <v>2.0451000000000001</v>
      </c>
      <c r="H85" s="34">
        <v>1.2855000000000001</v>
      </c>
      <c r="I85" s="34">
        <v>1.1678999999999999</v>
      </c>
      <c r="J85" s="34">
        <v>0</v>
      </c>
      <c r="K85" s="34">
        <v>1.7751999999999999</v>
      </c>
      <c r="L85" s="39"/>
      <c r="M85" s="89">
        <f t="shared" si="22"/>
        <v>0.72116005752321866</v>
      </c>
    </row>
    <row r="86" spans="1:15" x14ac:dyDescent="0.3">
      <c r="A86" s="2" t="s">
        <v>18</v>
      </c>
      <c r="B86" t="s">
        <v>48</v>
      </c>
      <c r="C86" s="34">
        <v>0</v>
      </c>
      <c r="D86" s="34">
        <v>1.4200000000000001E-2</v>
      </c>
      <c r="E86" s="34">
        <v>2.29E-2</v>
      </c>
      <c r="F86" s="34">
        <v>3.7900000000000003E-2</v>
      </c>
      <c r="G86" s="34">
        <v>9.4100000000000003E-2</v>
      </c>
      <c r="H86" s="34">
        <v>8.14E-2</v>
      </c>
      <c r="I86" s="34">
        <v>5.3999999999999999E-2</v>
      </c>
      <c r="J86" s="34">
        <v>0</v>
      </c>
      <c r="K86" s="34">
        <v>8.2000000000000003E-2</v>
      </c>
      <c r="L86" s="39"/>
      <c r="M86" s="89">
        <f t="shared" si="22"/>
        <v>3.6430274210628166E-2</v>
      </c>
    </row>
    <row r="87" spans="1:15" x14ac:dyDescent="0.3">
      <c r="A87" s="349">
        <v>8</v>
      </c>
      <c r="B87" s="350" t="s">
        <v>49</v>
      </c>
      <c r="C87" s="354">
        <f>SUM(C88:C91)</f>
        <v>0</v>
      </c>
      <c r="D87" s="354">
        <f>SUM(D88:D91)</f>
        <v>0.46160000000000001</v>
      </c>
      <c r="E87" s="354">
        <f t="shared" ref="E87:K87" si="32">SUM(E88:E91)</f>
        <v>0.76259999999999994</v>
      </c>
      <c r="F87" s="354">
        <f t="shared" si="32"/>
        <v>1.1356999999999999</v>
      </c>
      <c r="G87" s="354">
        <f t="shared" si="32"/>
        <v>2.2145999999999999</v>
      </c>
      <c r="H87" s="354">
        <f t="shared" si="32"/>
        <v>1.8231999999999999</v>
      </c>
      <c r="I87" s="354">
        <f t="shared" si="32"/>
        <v>2.0284</v>
      </c>
      <c r="J87" s="354">
        <f t="shared" si="32"/>
        <v>0</v>
      </c>
      <c r="K87" s="354">
        <f t="shared" si="32"/>
        <v>3.2794999999999996</v>
      </c>
      <c r="L87" s="354"/>
      <c r="M87" s="352">
        <f t="shared" si="22"/>
        <v>1.2060165390227129</v>
      </c>
    </row>
    <row r="88" spans="1:15" x14ac:dyDescent="0.3">
      <c r="A88" s="2" t="s">
        <v>19</v>
      </c>
      <c r="B88" t="s">
        <v>46</v>
      </c>
      <c r="C88" s="34">
        <v>0</v>
      </c>
      <c r="D88" s="34">
        <v>0.22850000000000001</v>
      </c>
      <c r="E88" s="34">
        <v>0.3755</v>
      </c>
      <c r="F88" s="34">
        <v>0.54830000000000001</v>
      </c>
      <c r="G88" s="34">
        <v>1.1202000000000001</v>
      </c>
      <c r="H88" s="34">
        <v>0.92220000000000002</v>
      </c>
      <c r="I88" s="34">
        <v>1.026</v>
      </c>
      <c r="J88" s="34">
        <v>0</v>
      </c>
      <c r="K88" s="34">
        <v>1.6588000000000001</v>
      </c>
      <c r="L88" s="39"/>
      <c r="M88" s="89">
        <f t="shared" si="22"/>
        <v>0.60092249261735819</v>
      </c>
    </row>
    <row r="89" spans="1:15" x14ac:dyDescent="0.3">
      <c r="A89" s="2" t="s">
        <v>19</v>
      </c>
      <c r="B89" t="s">
        <v>47</v>
      </c>
      <c r="C89" s="34">
        <v>0</v>
      </c>
      <c r="D89" s="34">
        <v>0.1171</v>
      </c>
      <c r="E89" s="34">
        <v>0.19239999999999999</v>
      </c>
      <c r="F89" s="34">
        <v>0.28100000000000003</v>
      </c>
      <c r="G89" s="34">
        <v>0.57399999999999995</v>
      </c>
      <c r="H89" s="34">
        <v>0.47249999999999998</v>
      </c>
      <c r="I89" s="34">
        <v>0.52569999999999995</v>
      </c>
      <c r="J89" s="34">
        <v>0</v>
      </c>
      <c r="K89" s="34">
        <v>0.85</v>
      </c>
      <c r="L89" s="39"/>
      <c r="M89" s="89">
        <f t="shared" si="22"/>
        <v>0.30792241941535908</v>
      </c>
    </row>
    <row r="90" spans="1:15" x14ac:dyDescent="0.3">
      <c r="A90" s="2" t="s">
        <v>20</v>
      </c>
      <c r="B90" t="s">
        <v>50</v>
      </c>
      <c r="C90" s="34">
        <v>0</v>
      </c>
      <c r="D90" s="34">
        <v>7.6700000000000004E-2</v>
      </c>
      <c r="E90" s="34">
        <v>0.12870000000000001</v>
      </c>
      <c r="F90" s="34">
        <v>0.2026</v>
      </c>
      <c r="G90" s="34">
        <v>0.34410000000000002</v>
      </c>
      <c r="H90" s="34">
        <v>0.2833</v>
      </c>
      <c r="I90" s="34">
        <v>0.31519999999999998</v>
      </c>
      <c r="J90" s="34">
        <v>0</v>
      </c>
      <c r="K90" s="34">
        <v>0.50960000000000005</v>
      </c>
      <c r="L90" s="39"/>
      <c r="M90" s="89">
        <f t="shared" si="22"/>
        <v>0.19648232497497653</v>
      </c>
    </row>
    <row r="91" spans="1:15" x14ac:dyDescent="0.3">
      <c r="A91" s="2" t="s">
        <v>20</v>
      </c>
      <c r="B91" t="s">
        <v>47</v>
      </c>
      <c r="C91" s="34">
        <v>0</v>
      </c>
      <c r="D91" s="34">
        <v>3.9300000000000002E-2</v>
      </c>
      <c r="E91" s="34">
        <v>6.6000000000000003E-2</v>
      </c>
      <c r="F91" s="34">
        <v>0.1038</v>
      </c>
      <c r="G91" s="34">
        <v>0.17630000000000001</v>
      </c>
      <c r="H91" s="34">
        <v>0.1452</v>
      </c>
      <c r="I91" s="34">
        <v>0.1615</v>
      </c>
      <c r="J91" s="34">
        <v>0</v>
      </c>
      <c r="K91" s="34">
        <v>0.2611</v>
      </c>
      <c r="L91" s="39"/>
      <c r="M91" s="89">
        <f t="shared" si="22"/>
        <v>0.10068930201501931</v>
      </c>
    </row>
    <row r="92" spans="1:15" x14ac:dyDescent="0.3">
      <c r="A92" s="349">
        <v>9</v>
      </c>
      <c r="B92" s="350" t="s">
        <v>51</v>
      </c>
      <c r="C92" s="354">
        <f t="shared" ref="C92:J92" si="33">SUM(C95,C97)</f>
        <v>0</v>
      </c>
      <c r="D92" s="354">
        <f t="shared" si="33"/>
        <v>0.61075330685982721</v>
      </c>
      <c r="E92" s="354">
        <f t="shared" si="33"/>
        <v>0.78258666699649448</v>
      </c>
      <c r="F92" s="354">
        <f t="shared" si="33"/>
        <v>0.92478225253249446</v>
      </c>
      <c r="G92" s="354">
        <f t="shared" si="33"/>
        <v>1.0611122293324946</v>
      </c>
      <c r="H92" s="354">
        <f t="shared" si="33"/>
        <v>1.176929376928848</v>
      </c>
      <c r="I92" s="354">
        <f t="shared" si="33"/>
        <v>1.1577341650924946</v>
      </c>
      <c r="J92" s="354">
        <f t="shared" si="33"/>
        <v>0</v>
      </c>
      <c r="K92" s="354">
        <f>SUM(K95,K97)</f>
        <v>1.4365999994284944</v>
      </c>
      <c r="L92" s="354"/>
      <c r="M92" s="352">
        <f t="shared" si="22"/>
        <v>0.89357215151430569</v>
      </c>
    </row>
    <row r="93" spans="1:15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-2.1812</v>
      </c>
      <c r="H93" s="507">
        <v>0</v>
      </c>
      <c r="I93" s="507">
        <v>-0.1447</v>
      </c>
      <c r="J93" s="507">
        <v>0</v>
      </c>
      <c r="K93" s="507">
        <v>0</v>
      </c>
      <c r="L93" s="268"/>
      <c r="M93" s="357">
        <f t="shared" si="22"/>
        <v>-5.9708236279341256E-2</v>
      </c>
      <c r="N93" s="276"/>
      <c r="O93" s="276"/>
    </row>
    <row r="94" spans="1:15" x14ac:dyDescent="0.3">
      <c r="A94" s="358"/>
      <c r="B94" s="359" t="s">
        <v>52</v>
      </c>
      <c r="C94" s="360">
        <f t="shared" ref="C94:K94" si="34">SUM(C87,C84,C79,C70,C63)+C93</f>
        <v>0</v>
      </c>
      <c r="D94" s="360">
        <f t="shared" si="34"/>
        <v>7.1795893503999997</v>
      </c>
      <c r="E94" s="360">
        <f t="shared" si="34"/>
        <v>9.1995423307999999</v>
      </c>
      <c r="F94" s="360">
        <f t="shared" si="34"/>
        <v>10.8710943308</v>
      </c>
      <c r="G94" s="360">
        <f t="shared" si="34"/>
        <v>12.473694330800001</v>
      </c>
      <c r="H94" s="360">
        <f t="shared" si="34"/>
        <v>13.835159835999999</v>
      </c>
      <c r="I94" s="360">
        <f t="shared" si="34"/>
        <v>13.6095143308</v>
      </c>
      <c r="J94" s="360">
        <f t="shared" si="34"/>
        <v>0</v>
      </c>
      <c r="K94" s="360">
        <f t="shared" si="34"/>
        <v>16.887666330799998</v>
      </c>
      <c r="L94" s="361"/>
      <c r="M94" s="455">
        <f t="shared" si="22"/>
        <v>10.504210179083859</v>
      </c>
      <c r="N94" s="396"/>
      <c r="O94" s="276"/>
    </row>
    <row r="95" spans="1:15" x14ac:dyDescent="0.3">
      <c r="A95" s="349" t="s">
        <v>21</v>
      </c>
      <c r="B95" s="350" t="s">
        <v>53</v>
      </c>
      <c r="C95" s="354">
        <f t="shared" ref="C95:J95" si="35">SUM(C96:C96)</f>
        <v>0</v>
      </c>
      <c r="D95" s="354">
        <f t="shared" si="35"/>
        <v>0.14957238493688321</v>
      </c>
      <c r="E95" s="354">
        <f t="shared" si="35"/>
        <v>0.19165406537755642</v>
      </c>
      <c r="F95" s="354">
        <f t="shared" si="35"/>
        <v>0.22647750819355641</v>
      </c>
      <c r="G95" s="354">
        <f t="shared" si="35"/>
        <v>0.25986447399355644</v>
      </c>
      <c r="H95" s="354">
        <f t="shared" si="35"/>
        <v>0.28822788486338802</v>
      </c>
      <c r="I95" s="354">
        <f t="shared" si="35"/>
        <v>0.2835270120535564</v>
      </c>
      <c r="J95" s="354">
        <f t="shared" si="35"/>
        <v>0</v>
      </c>
      <c r="K95" s="354">
        <f>SUM(K96:K96)</f>
        <v>0.35182075266955637</v>
      </c>
      <c r="L95" s="354"/>
      <c r="M95" s="352">
        <f t="shared" si="22"/>
        <v>0.21883421066085407</v>
      </c>
    </row>
    <row r="96" spans="1:15" x14ac:dyDescent="0.3">
      <c r="A96" s="2" t="s">
        <v>121</v>
      </c>
      <c r="B96" t="s">
        <v>128</v>
      </c>
      <c r="C96" s="246">
        <f>0.020833*C94</f>
        <v>0</v>
      </c>
      <c r="D96" s="246">
        <f t="shared" ref="D96:K96" si="36">0.020833*D94</f>
        <v>0.14957238493688321</v>
      </c>
      <c r="E96" s="246">
        <f t="shared" si="36"/>
        <v>0.19165406537755642</v>
      </c>
      <c r="F96" s="246">
        <f t="shared" si="36"/>
        <v>0.22647750819355641</v>
      </c>
      <c r="G96" s="246">
        <f t="shared" si="36"/>
        <v>0.25986447399355644</v>
      </c>
      <c r="H96" s="246">
        <f t="shared" si="36"/>
        <v>0.28822788486338802</v>
      </c>
      <c r="I96" s="246">
        <f t="shared" si="36"/>
        <v>0.2835270120535564</v>
      </c>
      <c r="J96" s="246">
        <f t="shared" si="36"/>
        <v>0</v>
      </c>
      <c r="K96" s="246">
        <f t="shared" si="36"/>
        <v>0.35182075266955637</v>
      </c>
      <c r="L96" s="39"/>
      <c r="M96" s="246">
        <f t="shared" si="22"/>
        <v>0.21883421066085407</v>
      </c>
      <c r="N96" s="246"/>
      <c r="O96" s="465"/>
    </row>
    <row r="97" spans="1:15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K97" si="37">SUM(D98,D99)</f>
        <v>0.46118092192294402</v>
      </c>
      <c r="E97" s="354">
        <f t="shared" si="37"/>
        <v>0.59093260161893801</v>
      </c>
      <c r="F97" s="354">
        <f t="shared" si="37"/>
        <v>0.69830474433893808</v>
      </c>
      <c r="G97" s="354">
        <f t="shared" si="37"/>
        <v>0.80124775533893811</v>
      </c>
      <c r="H97" s="354">
        <f t="shared" si="37"/>
        <v>0.88870149206546001</v>
      </c>
      <c r="I97" s="354">
        <f t="shared" si="37"/>
        <v>0.87420715303893815</v>
      </c>
      <c r="J97" s="354">
        <f t="shared" si="37"/>
        <v>0</v>
      </c>
      <c r="K97" s="354">
        <f t="shared" si="37"/>
        <v>1.0847792467589379</v>
      </c>
      <c r="L97" s="354"/>
      <c r="M97" s="352">
        <f t="shared" si="22"/>
        <v>0.67473794085345173</v>
      </c>
      <c r="N97" s="246"/>
    </row>
    <row r="98" spans="1:15" x14ac:dyDescent="0.3">
      <c r="A98" s="2" t="s">
        <v>25</v>
      </c>
      <c r="B98" t="s">
        <v>129</v>
      </c>
      <c r="C98" s="39">
        <f>C96</f>
        <v>0</v>
      </c>
      <c r="D98" s="39">
        <f t="shared" ref="D98:K98" si="38">D96</f>
        <v>0.14957238493688321</v>
      </c>
      <c r="E98" s="39">
        <f t="shared" si="38"/>
        <v>0.19165406537755642</v>
      </c>
      <c r="F98" s="39">
        <f t="shared" si="38"/>
        <v>0.22647750819355641</v>
      </c>
      <c r="G98" s="39">
        <f t="shared" si="38"/>
        <v>0.25986447399355644</v>
      </c>
      <c r="H98" s="39">
        <f t="shared" si="38"/>
        <v>0.28822788486338802</v>
      </c>
      <c r="I98" s="39">
        <f t="shared" si="38"/>
        <v>0.2835270120535564</v>
      </c>
      <c r="J98" s="39">
        <f t="shared" si="38"/>
        <v>0</v>
      </c>
      <c r="K98" s="39">
        <f t="shared" si="38"/>
        <v>0.35182075266955637</v>
      </c>
      <c r="L98" s="39"/>
      <c r="M98" s="246">
        <f t="shared" si="22"/>
        <v>0.21883421066085407</v>
      </c>
      <c r="N98" s="246"/>
    </row>
    <row r="99" spans="1:15" x14ac:dyDescent="0.3">
      <c r="A99" s="2" t="s">
        <v>26</v>
      </c>
      <c r="B99" t="s">
        <v>130</v>
      </c>
      <c r="C99" s="246">
        <f>0.043402*C94</f>
        <v>0</v>
      </c>
      <c r="D99" s="246">
        <f t="shared" ref="D99:K99" si="39">0.043402*D94</f>
        <v>0.31160853698606084</v>
      </c>
      <c r="E99" s="246">
        <f t="shared" si="39"/>
        <v>0.3992785362413816</v>
      </c>
      <c r="F99" s="246">
        <f t="shared" si="39"/>
        <v>0.47182723614538163</v>
      </c>
      <c r="G99" s="246">
        <f t="shared" si="39"/>
        <v>0.54138328134538172</v>
      </c>
      <c r="H99" s="246">
        <f t="shared" si="39"/>
        <v>0.60047360720207199</v>
      </c>
      <c r="I99" s="246">
        <f t="shared" si="39"/>
        <v>0.59068014098538169</v>
      </c>
      <c r="J99" s="246">
        <f t="shared" si="39"/>
        <v>0</v>
      </c>
      <c r="K99" s="246">
        <f t="shared" si="39"/>
        <v>0.73295849408938163</v>
      </c>
      <c r="L99" s="39"/>
      <c r="M99" s="246">
        <f t="shared" si="22"/>
        <v>0.45590373019259778</v>
      </c>
      <c r="N99" s="246"/>
      <c r="O99" s="464"/>
    </row>
    <row r="100" spans="1:15" ht="28.8" x14ac:dyDescent="0.3">
      <c r="A100" s="364">
        <v>10</v>
      </c>
      <c r="B100" s="365" t="s">
        <v>134</v>
      </c>
      <c r="C100" s="509">
        <v>0</v>
      </c>
      <c r="D100" s="509">
        <v>2.35E-2</v>
      </c>
      <c r="E100" s="509">
        <v>2.35E-2</v>
      </c>
      <c r="F100" s="509">
        <v>2.35E-2</v>
      </c>
      <c r="G100" s="509">
        <v>2.35E-2</v>
      </c>
      <c r="H100" s="509">
        <v>2.35E-2</v>
      </c>
      <c r="I100" s="509">
        <v>2.35E-2</v>
      </c>
      <c r="J100" s="509">
        <v>0</v>
      </c>
      <c r="K100" s="509">
        <v>2.35E-2</v>
      </c>
      <c r="L100" s="367"/>
      <c r="M100" s="368">
        <f t="shared" si="22"/>
        <v>2.3500000000000004E-2</v>
      </c>
    </row>
    <row r="101" spans="1:15" ht="18" x14ac:dyDescent="0.3">
      <c r="A101" s="579" t="s">
        <v>60</v>
      </c>
      <c r="B101" s="579"/>
      <c r="C101" s="340">
        <f>SUM(C92,C94,C100)</f>
        <v>0</v>
      </c>
      <c r="D101" s="340">
        <f>SUM(D92,D94,D100)</f>
        <v>7.8138426572598272</v>
      </c>
      <c r="E101" s="340">
        <f t="shared" ref="E101:K101" si="40">SUM(E92,E94,E100)</f>
        <v>10.005628997796494</v>
      </c>
      <c r="F101" s="340">
        <f t="shared" si="40"/>
        <v>11.819376583332495</v>
      </c>
      <c r="G101" s="340">
        <f t="shared" si="40"/>
        <v>13.558306560132495</v>
      </c>
      <c r="H101" s="340">
        <f t="shared" si="40"/>
        <v>15.035589212928848</v>
      </c>
      <c r="I101" s="340">
        <f t="shared" si="40"/>
        <v>14.790748495892494</v>
      </c>
      <c r="J101" s="340">
        <f t="shared" si="40"/>
        <v>0</v>
      </c>
      <c r="K101" s="340">
        <f t="shared" si="40"/>
        <v>18.347766330228492</v>
      </c>
      <c r="L101" s="356"/>
      <c r="M101" s="467">
        <f t="shared" si="22"/>
        <v>11.421282330598165</v>
      </c>
      <c r="N101" s="335" t="s">
        <v>482</v>
      </c>
      <c r="O101" s="39"/>
    </row>
    <row r="102" spans="1:15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336" t="s">
        <v>149</v>
      </c>
      <c r="M102" s="337">
        <f>M101/SUM($M$101,$M$149,$M$197)</f>
        <v>0.31249918024121048</v>
      </c>
      <c r="N102" s="246"/>
    </row>
    <row r="104" spans="1:15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 t="s">
        <v>94</v>
      </c>
    </row>
    <row r="105" spans="1:15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</row>
    <row r="107" spans="1:15" x14ac:dyDescent="0.3">
      <c r="B107" s="1" t="s">
        <v>135</v>
      </c>
      <c r="C107" s="1">
        <v>0</v>
      </c>
      <c r="D107" s="1">
        <v>27</v>
      </c>
      <c r="E107" s="1">
        <v>126</v>
      </c>
      <c r="F107" s="1">
        <v>69</v>
      </c>
      <c r="G107" s="1">
        <v>0</v>
      </c>
      <c r="H107" s="1">
        <v>7</v>
      </c>
      <c r="I107" s="1">
        <v>77</v>
      </c>
      <c r="J107" s="1">
        <v>14</v>
      </c>
      <c r="K107" s="1">
        <v>41</v>
      </c>
      <c r="M107" s="1">
        <f>SUM(C107:K107)</f>
        <v>361</v>
      </c>
    </row>
    <row r="108" spans="1:15" x14ac:dyDescent="0.3">
      <c r="B108" s="1" t="s">
        <v>143</v>
      </c>
      <c r="C108" s="502"/>
      <c r="D108" s="1"/>
      <c r="E108" s="1"/>
      <c r="F108" s="1"/>
      <c r="G108" s="1"/>
      <c r="H108" s="1"/>
      <c r="I108" s="1"/>
      <c r="J108" s="1"/>
      <c r="K108" s="1"/>
      <c r="M108" s="1">
        <f>SUM(C108:K108)</f>
        <v>0</v>
      </c>
    </row>
    <row r="109" spans="1:15" x14ac:dyDescent="0.3">
      <c r="A109" s="280">
        <v>1</v>
      </c>
      <c r="B109" s="1" t="s">
        <v>166</v>
      </c>
      <c r="C109" s="502">
        <v>0</v>
      </c>
      <c r="D109" s="508">
        <v>249477.15</v>
      </c>
      <c r="E109" s="505">
        <v>742309.57</v>
      </c>
      <c r="F109" s="505">
        <v>358980.45</v>
      </c>
      <c r="G109" s="504">
        <v>0</v>
      </c>
      <c r="H109" s="503">
        <v>34017.67</v>
      </c>
      <c r="I109" s="505">
        <v>448093.58</v>
      </c>
      <c r="J109" s="505">
        <v>94665.4</v>
      </c>
      <c r="K109" s="505">
        <v>212657.53</v>
      </c>
      <c r="L109" s="342"/>
      <c r="M109" s="344">
        <f>SUM(C109:K109)</f>
        <v>2140201.3499999996</v>
      </c>
    </row>
    <row r="110" spans="1:15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65</v>
      </c>
      <c r="G110" s="348" t="s">
        <v>193</v>
      </c>
      <c r="H110" s="348" t="s">
        <v>111</v>
      </c>
      <c r="I110" s="348" t="s">
        <v>66</v>
      </c>
      <c r="J110" s="348" t="s">
        <v>67</v>
      </c>
      <c r="K110" s="348" t="s">
        <v>68</v>
      </c>
      <c r="L110" s="348"/>
      <c r="M110" s="348" t="s">
        <v>136</v>
      </c>
    </row>
    <row r="111" spans="1:15" x14ac:dyDescent="0.3">
      <c r="A111" s="349">
        <v>4</v>
      </c>
      <c r="B111" s="350" t="s">
        <v>29</v>
      </c>
      <c r="C111" s="354">
        <f>SUM(C112:C117)</f>
        <v>0</v>
      </c>
      <c r="D111" s="354">
        <f t="shared" ref="D111:K111" si="41">SUM(D112:D117)</f>
        <v>1.9199160000000002</v>
      </c>
      <c r="E111" s="354">
        <f t="shared" si="41"/>
        <v>2.3587000000000002</v>
      </c>
      <c r="F111" s="354">
        <f t="shared" si="41"/>
        <v>3.4371520000000007</v>
      </c>
      <c r="G111" s="354"/>
      <c r="H111" s="354">
        <f t="shared" si="41"/>
        <v>4.1387779999999994</v>
      </c>
      <c r="I111" s="354">
        <f>SUM(I112:I117)</f>
        <v>4.746372</v>
      </c>
      <c r="J111" s="354">
        <f t="shared" si="41"/>
        <v>5.1581880000000009</v>
      </c>
      <c r="K111" s="354">
        <f t="shared" si="41"/>
        <v>6.2773279999999998</v>
      </c>
      <c r="L111" s="351"/>
      <c r="M111" s="352">
        <f>(C111*$C$109+D111*$D$109+E111*$E$109+F111*$F$109+G111*$G$109+H111*$H$109+I111*$I$109+J111*$J$109+K111*$K$109)/$M$109</f>
        <v>3.5298382228526597</v>
      </c>
    </row>
    <row r="112" spans="1:15" x14ac:dyDescent="0.3">
      <c r="A112" s="2" t="s">
        <v>3</v>
      </c>
      <c r="B112" t="s">
        <v>30</v>
      </c>
      <c r="C112" s="276">
        <v>0</v>
      </c>
      <c r="D112" s="34">
        <v>1.3104</v>
      </c>
      <c r="E112" s="34">
        <v>1.51</v>
      </c>
      <c r="F112" s="34">
        <v>2.2688000000000001</v>
      </c>
      <c r="G112" s="34">
        <v>0</v>
      </c>
      <c r="H112" s="34">
        <v>1.6213</v>
      </c>
      <c r="I112" s="34">
        <v>3.1593</v>
      </c>
      <c r="J112" s="34">
        <v>3.4672000000000001</v>
      </c>
      <c r="K112" s="34">
        <v>3.7157</v>
      </c>
      <c r="L112" s="34"/>
      <c r="M112" s="89">
        <f t="shared" ref="M112:M149" si="42">(C112*$C$109+D112*$D$109+E112*$E$109+F112*$F$109+G112*$G$109+H112*$H$109+I112*$I$109+J112*$J$109+K112*$K$109)/$M$109</f>
        <v>2.2668276084331977</v>
      </c>
    </row>
    <row r="113" spans="1:13" x14ac:dyDescent="0.3">
      <c r="A113" s="2" t="s">
        <v>4</v>
      </c>
      <c r="B113" t="s">
        <v>31</v>
      </c>
      <c r="C113" s="39">
        <f t="shared" ref="C113:K113" si="43">C112*0.04</f>
        <v>0</v>
      </c>
      <c r="D113" s="39">
        <f t="shared" si="43"/>
        <v>5.2416000000000004E-2</v>
      </c>
      <c r="E113" s="39">
        <f t="shared" si="43"/>
        <v>6.0400000000000002E-2</v>
      </c>
      <c r="F113" s="39">
        <f t="shared" si="43"/>
        <v>9.0752000000000013E-2</v>
      </c>
      <c r="G113" s="39"/>
      <c r="H113" s="39">
        <f>H112*0.06</f>
        <v>9.7277999999999989E-2</v>
      </c>
      <c r="I113" s="39">
        <f t="shared" si="43"/>
        <v>0.12637200000000001</v>
      </c>
      <c r="J113" s="39">
        <f t="shared" si="43"/>
        <v>0.13868800000000001</v>
      </c>
      <c r="K113" s="39">
        <f t="shared" si="43"/>
        <v>0.14862800000000001</v>
      </c>
      <c r="L113" s="34"/>
      <c r="M113" s="89">
        <f t="shared" si="42"/>
        <v>9.1188503025128945E-2</v>
      </c>
    </row>
    <row r="114" spans="1:13" x14ac:dyDescent="0.3">
      <c r="A114" s="2" t="s">
        <v>192</v>
      </c>
      <c r="B114" t="s">
        <v>195</v>
      </c>
      <c r="C114" s="34">
        <v>0</v>
      </c>
      <c r="D114" s="34">
        <v>6.5500000000000003E-2</v>
      </c>
      <c r="E114" s="34">
        <v>5.21E-2</v>
      </c>
      <c r="F114" s="34">
        <v>2.5499999999999998E-2</v>
      </c>
      <c r="G114" s="34">
        <v>0</v>
      </c>
      <c r="H114" s="34">
        <v>8.1100000000000005E-2</v>
      </c>
      <c r="I114" s="34">
        <v>7.1099999999999997E-2</v>
      </c>
      <c r="J114" s="34">
        <v>0.1734</v>
      </c>
      <c r="K114" s="34">
        <v>8.6099999999999996E-2</v>
      </c>
      <c r="L114" s="34"/>
      <c r="M114" s="89">
        <f t="shared" si="42"/>
        <v>6.2382991985777424E-2</v>
      </c>
    </row>
    <row r="115" spans="1:13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0.33300000000000002</v>
      </c>
      <c r="G115" s="34">
        <v>0</v>
      </c>
      <c r="H115" s="34">
        <v>0.33300000000000002</v>
      </c>
      <c r="I115" s="34">
        <v>0.39550000000000002</v>
      </c>
      <c r="J115" s="34">
        <v>0.39550000000000002</v>
      </c>
      <c r="K115" s="34">
        <v>0.46679999999999999</v>
      </c>
      <c r="L115" s="34"/>
      <c r="M115" s="89">
        <f t="shared" si="42"/>
        <v>0.33248595085971711</v>
      </c>
    </row>
    <row r="116" spans="1:13" x14ac:dyDescent="0.3">
      <c r="A116" s="2" t="s">
        <v>6</v>
      </c>
      <c r="B116" t="s">
        <v>33</v>
      </c>
      <c r="C116" s="34">
        <v>0</v>
      </c>
      <c r="D116" s="34">
        <v>0.27200000000000002</v>
      </c>
      <c r="E116" s="34">
        <v>0.4506</v>
      </c>
      <c r="F116" s="34">
        <v>0.71909999999999996</v>
      </c>
      <c r="G116" s="34">
        <v>0</v>
      </c>
      <c r="H116" s="34">
        <v>1.5494000000000001</v>
      </c>
      <c r="I116" s="34">
        <v>0.99409999999999998</v>
      </c>
      <c r="J116" s="34">
        <v>0.98340000000000005</v>
      </c>
      <c r="K116" s="34">
        <v>1.8601000000000001</v>
      </c>
      <c r="L116" s="34"/>
      <c r="M116" s="89">
        <f t="shared" si="42"/>
        <v>0.76969409926126819</v>
      </c>
    </row>
    <row r="117" spans="1:13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0.45669999999999999</v>
      </c>
      <c r="I117" s="34">
        <v>0</v>
      </c>
      <c r="J117" s="34">
        <v>0</v>
      </c>
      <c r="K117" s="34">
        <v>0</v>
      </c>
      <c r="L117" s="34"/>
      <c r="M117" s="89">
        <f t="shared" si="42"/>
        <v>7.2590692875696026E-3</v>
      </c>
    </row>
    <row r="118" spans="1:13" ht="28.8" x14ac:dyDescent="0.3">
      <c r="A118" s="349">
        <v>5</v>
      </c>
      <c r="B118" s="353" t="s">
        <v>71</v>
      </c>
      <c r="C118" s="354">
        <f t="shared" ref="C118:F118" si="44">SUM(C119:C121,C125:C126)</f>
        <v>0</v>
      </c>
      <c r="D118" s="354">
        <f t="shared" si="44"/>
        <v>3.9554981664</v>
      </c>
      <c r="E118" s="354">
        <f t="shared" si="44"/>
        <v>5.1940819086000003</v>
      </c>
      <c r="F118" s="354">
        <f t="shared" si="44"/>
        <v>5.1940819086000003</v>
      </c>
      <c r="G118" s="354"/>
      <c r="H118" s="354">
        <f>SUM(H119:H121,H125:H126)</f>
        <v>5.6720989879000001</v>
      </c>
      <c r="I118" s="354">
        <f>SUM(I119:I121,I125:I126)</f>
        <v>5.1940819086000003</v>
      </c>
      <c r="J118" s="354">
        <f>SUM(J119:J121,J125:J126)</f>
        <v>5.1940819086000003</v>
      </c>
      <c r="K118" s="354">
        <f>SUM(K119:K121,K125:K126)</f>
        <v>5.1940819086000003</v>
      </c>
      <c r="L118" s="351"/>
      <c r="M118" s="352">
        <f t="shared" si="42"/>
        <v>5.0573016403404747</v>
      </c>
    </row>
    <row r="119" spans="1:13" x14ac:dyDescent="0.3">
      <c r="A119" s="2" t="s">
        <v>115</v>
      </c>
      <c r="B119" t="s">
        <v>114</v>
      </c>
      <c r="C119" s="34">
        <v>0</v>
      </c>
      <c r="D119" s="34">
        <v>2.1536</v>
      </c>
      <c r="E119" s="34">
        <v>2.7713999999999999</v>
      </c>
      <c r="F119" s="34">
        <v>2.7713999999999999</v>
      </c>
      <c r="G119" s="34">
        <v>0</v>
      </c>
      <c r="H119" s="34">
        <v>3.0320999999999998</v>
      </c>
      <c r="I119" s="34">
        <v>2.7713999999999999</v>
      </c>
      <c r="J119" s="34">
        <v>2.7713999999999999</v>
      </c>
      <c r="K119" s="34">
        <v>2.7713999999999999</v>
      </c>
      <c r="L119" s="39"/>
      <c r="M119" s="89">
        <f t="shared" si="42"/>
        <v>2.7035285463627061</v>
      </c>
    </row>
    <row r="120" spans="1:13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K120" si="45">D119*0.436199</f>
        <v>0.93939816639999996</v>
      </c>
      <c r="E120" s="39">
        <f t="shared" si="45"/>
        <v>1.2088819086</v>
      </c>
      <c r="F120" s="39">
        <f t="shared" si="45"/>
        <v>1.2088819086</v>
      </c>
      <c r="G120" s="39">
        <f t="shared" si="45"/>
        <v>0</v>
      </c>
      <c r="H120" s="39">
        <f t="shared" si="45"/>
        <v>1.3225989879</v>
      </c>
      <c r="I120" s="39">
        <f t="shared" si="45"/>
        <v>1.2088819086</v>
      </c>
      <c r="J120" s="39">
        <f t="shared" si="45"/>
        <v>1.2088819086</v>
      </c>
      <c r="K120" s="39">
        <f t="shared" si="45"/>
        <v>1.2088819086</v>
      </c>
      <c r="L120" s="39"/>
      <c r="M120" s="89">
        <f t="shared" si="42"/>
        <v>1.1792764483948661</v>
      </c>
    </row>
    <row r="121" spans="1:13" x14ac:dyDescent="0.3">
      <c r="A121" s="280" t="s">
        <v>8</v>
      </c>
      <c r="B121" s="1" t="s">
        <v>35</v>
      </c>
      <c r="C121" s="43">
        <f t="shared" ref="C121:F121" si="46">SUM(C122:C124)</f>
        <v>0</v>
      </c>
      <c r="D121" s="43">
        <f t="shared" ref="D121" si="47">SUM(D122:D124)</f>
        <v>0.57939999999999992</v>
      </c>
      <c r="E121" s="43">
        <f t="shared" si="46"/>
        <v>0.84199999999999997</v>
      </c>
      <c r="F121" s="43">
        <f t="shared" si="46"/>
        <v>0.84199999999999997</v>
      </c>
      <c r="G121" s="43"/>
      <c r="H121" s="43">
        <f>SUM(H122:H124)</f>
        <v>0.91139999999999999</v>
      </c>
      <c r="I121" s="43">
        <f t="shared" ref="I121:K121" si="48">SUM(I122:I124)</f>
        <v>0.84199999999999997</v>
      </c>
      <c r="J121" s="43">
        <f t="shared" si="48"/>
        <v>0.84199999999999997</v>
      </c>
      <c r="K121" s="43">
        <f t="shared" si="48"/>
        <v>0.84199999999999997</v>
      </c>
      <c r="L121" s="43"/>
      <c r="M121" s="75">
        <f t="shared" si="42"/>
        <v>0.81249255515514951</v>
      </c>
    </row>
    <row r="122" spans="1:13" x14ac:dyDescent="0.3">
      <c r="A122" s="2" t="s">
        <v>9</v>
      </c>
      <c r="B122" t="s">
        <v>108</v>
      </c>
      <c r="C122" s="34">
        <v>0</v>
      </c>
      <c r="D122" s="34">
        <v>0.51749999999999996</v>
      </c>
      <c r="E122" s="34">
        <v>0.752</v>
      </c>
      <c r="F122" s="34">
        <v>0.752</v>
      </c>
      <c r="G122" s="34">
        <v>0</v>
      </c>
      <c r="H122" s="34">
        <v>0.81789999999999996</v>
      </c>
      <c r="I122" s="34">
        <v>0.752</v>
      </c>
      <c r="J122" s="34">
        <v>0.752</v>
      </c>
      <c r="K122" s="34">
        <v>0.752</v>
      </c>
      <c r="L122" s="39"/>
      <c r="M122" s="89">
        <f t="shared" si="42"/>
        <v>0.72571246064207928</v>
      </c>
    </row>
    <row r="123" spans="1:13" x14ac:dyDescent="0.3">
      <c r="A123" s="2" t="s">
        <v>10</v>
      </c>
      <c r="B123" t="s">
        <v>109</v>
      </c>
      <c r="C123" s="34">
        <v>0</v>
      </c>
      <c r="D123" s="34">
        <v>5.4899999999999997E-2</v>
      </c>
      <c r="E123" s="34">
        <v>7.9799999999999996E-2</v>
      </c>
      <c r="F123" s="34">
        <v>7.9799999999999996E-2</v>
      </c>
      <c r="G123" s="34">
        <v>0</v>
      </c>
      <c r="H123" s="34">
        <v>8.2900000000000001E-2</v>
      </c>
      <c r="I123" s="34">
        <v>7.9799999999999996E-2</v>
      </c>
      <c r="J123" s="34">
        <v>7.9799999999999996E-2</v>
      </c>
      <c r="K123" s="34">
        <v>7.9799999999999996E-2</v>
      </c>
      <c r="L123" s="39"/>
      <c r="M123" s="89">
        <f t="shared" si="42"/>
        <v>7.6946751515692677E-2</v>
      </c>
    </row>
    <row r="124" spans="1:13" x14ac:dyDescent="0.3">
      <c r="A124" s="2" t="s">
        <v>11</v>
      </c>
      <c r="B124" t="s">
        <v>110</v>
      </c>
      <c r="C124" s="34">
        <v>0</v>
      </c>
      <c r="D124" s="34">
        <v>7.0000000000000001E-3</v>
      </c>
      <c r="E124" s="34">
        <v>1.0200000000000001E-2</v>
      </c>
      <c r="F124" s="34">
        <v>1.0200000000000001E-2</v>
      </c>
      <c r="G124" s="34">
        <v>0</v>
      </c>
      <c r="H124" s="34">
        <v>1.06E-2</v>
      </c>
      <c r="I124" s="34">
        <v>1.0200000000000001E-2</v>
      </c>
      <c r="J124" s="34">
        <v>1.0200000000000001E-2</v>
      </c>
      <c r="K124" s="34">
        <v>1.0200000000000001E-2</v>
      </c>
      <c r="L124" s="39"/>
      <c r="M124" s="89">
        <f t="shared" si="42"/>
        <v>9.8333429973773284E-3</v>
      </c>
    </row>
    <row r="125" spans="1:13" x14ac:dyDescent="0.3">
      <c r="A125" s="595" t="s">
        <v>14</v>
      </c>
      <c r="B125" t="s">
        <v>118</v>
      </c>
      <c r="C125" s="34">
        <v>0</v>
      </c>
      <c r="D125" s="34">
        <v>0.2107</v>
      </c>
      <c r="E125" s="34">
        <v>0.27860000000000001</v>
      </c>
      <c r="F125" s="34">
        <v>0.27860000000000001</v>
      </c>
      <c r="G125" s="34">
        <v>0</v>
      </c>
      <c r="H125" s="34">
        <v>0.30399999999999999</v>
      </c>
      <c r="I125" s="34">
        <v>0.27860000000000001</v>
      </c>
      <c r="J125" s="34">
        <v>0.27860000000000001</v>
      </c>
      <c r="K125" s="34">
        <v>0.27860000000000001</v>
      </c>
      <c r="L125" s="39"/>
      <c r="M125" s="89">
        <f t="shared" si="42"/>
        <v>0.27108881435057508</v>
      </c>
    </row>
    <row r="126" spans="1:13" x14ac:dyDescent="0.3">
      <c r="A126" s="595"/>
      <c r="B126" t="s">
        <v>117</v>
      </c>
      <c r="C126" s="34">
        <v>0</v>
      </c>
      <c r="D126" s="34">
        <v>7.2400000000000006E-2</v>
      </c>
      <c r="E126" s="34">
        <v>9.3200000000000005E-2</v>
      </c>
      <c r="F126" s="34">
        <v>9.3200000000000005E-2</v>
      </c>
      <c r="G126" s="34">
        <v>0</v>
      </c>
      <c r="H126" s="34">
        <v>0.10199999999999999</v>
      </c>
      <c r="I126" s="34">
        <v>9.3200000000000005E-2</v>
      </c>
      <c r="J126" s="34">
        <v>9.3200000000000005E-2</v>
      </c>
      <c r="K126" s="34">
        <v>9.3200000000000005E-2</v>
      </c>
      <c r="L126" s="39"/>
      <c r="M126" s="89">
        <f t="shared" si="42"/>
        <v>9.0915276077178461E-2</v>
      </c>
    </row>
    <row r="127" spans="1:13" x14ac:dyDescent="0.3">
      <c r="A127" s="349">
        <v>6</v>
      </c>
      <c r="B127" s="350" t="s">
        <v>42</v>
      </c>
      <c r="C127" s="354">
        <f>SUM(C128:C130)</f>
        <v>0</v>
      </c>
      <c r="D127" s="354">
        <f>SUM(D128:D130)</f>
        <v>0.54810000000000003</v>
      </c>
      <c r="E127" s="354">
        <f t="shared" ref="E127:F127" si="49">SUM(E128:E130)</f>
        <v>0.62790000000000001</v>
      </c>
      <c r="F127" s="354">
        <f t="shared" si="49"/>
        <v>0.62790000000000001</v>
      </c>
      <c r="G127" s="354"/>
      <c r="H127" s="354">
        <f>SUM(H128:H130)</f>
        <v>1.3284</v>
      </c>
      <c r="I127" s="354">
        <f t="shared" ref="I127:K127" si="50">SUM(I128:I130)</f>
        <v>0.62790000000000001</v>
      </c>
      <c r="J127" s="354">
        <f t="shared" si="50"/>
        <v>0.62790000000000001</v>
      </c>
      <c r="K127" s="354">
        <f t="shared" si="50"/>
        <v>0.62790000000000001</v>
      </c>
      <c r="L127" s="354"/>
      <c r="M127" s="352">
        <f t="shared" si="42"/>
        <v>0.62973211792899764</v>
      </c>
    </row>
    <row r="128" spans="1:13" x14ac:dyDescent="0.3">
      <c r="A128" s="2" t="s">
        <v>15</v>
      </c>
      <c r="B128" t="s">
        <v>43</v>
      </c>
      <c r="C128" s="34">
        <v>0</v>
      </c>
      <c r="D128" s="34">
        <v>0.25490000000000002</v>
      </c>
      <c r="E128" s="34">
        <v>0.3347</v>
      </c>
      <c r="F128" s="34">
        <v>0.3347</v>
      </c>
      <c r="G128" s="34">
        <v>0</v>
      </c>
      <c r="H128" s="34">
        <v>0.36549999999999999</v>
      </c>
      <c r="I128" s="34">
        <v>0.3347</v>
      </c>
      <c r="J128" s="34">
        <v>0.3347</v>
      </c>
      <c r="K128" s="34">
        <v>0.3347</v>
      </c>
      <c r="L128" s="39"/>
      <c r="M128" s="89">
        <f t="shared" si="42"/>
        <v>0.325887496291412</v>
      </c>
    </row>
    <row r="129" spans="1:15" x14ac:dyDescent="0.3">
      <c r="A129" s="2" t="s">
        <v>16</v>
      </c>
      <c r="B129" t="s">
        <v>80</v>
      </c>
      <c r="C129" s="34">
        <v>0</v>
      </c>
      <c r="D129" s="34">
        <v>0.29320000000000002</v>
      </c>
      <c r="E129" s="34">
        <v>0.29320000000000002</v>
      </c>
      <c r="F129" s="34">
        <v>0.29320000000000002</v>
      </c>
      <c r="G129" s="34">
        <v>0</v>
      </c>
      <c r="H129" s="34">
        <v>0.29320000000000002</v>
      </c>
      <c r="I129" s="34">
        <v>0.29320000000000002</v>
      </c>
      <c r="J129" s="34">
        <v>0.29320000000000002</v>
      </c>
      <c r="K129" s="34">
        <v>0.29320000000000002</v>
      </c>
      <c r="L129" s="39"/>
      <c r="M129" s="89">
        <f t="shared" si="42"/>
        <v>0.29320000000000013</v>
      </c>
    </row>
    <row r="130" spans="1:15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>
        <f>SUM(H131:H131)</f>
        <v>0.66969999999999996</v>
      </c>
      <c r="I130" s="39"/>
      <c r="J130" s="39"/>
      <c r="K130" s="39"/>
      <c r="L130" s="39"/>
      <c r="M130" s="89">
        <f t="shared" si="42"/>
        <v>1.0644621637585642E-2</v>
      </c>
    </row>
    <row r="131" spans="1:15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0.66969999999999996</v>
      </c>
      <c r="I131" s="34">
        <v>0</v>
      </c>
      <c r="J131" s="34">
        <v>0</v>
      </c>
      <c r="K131" s="34">
        <v>0</v>
      </c>
      <c r="L131" s="39"/>
      <c r="M131" s="89">
        <f t="shared" si="42"/>
        <v>1.0644621637585642E-2</v>
      </c>
    </row>
    <row r="132" spans="1:15" x14ac:dyDescent="0.3">
      <c r="A132" s="349">
        <v>7</v>
      </c>
      <c r="B132" s="350" t="s">
        <v>45</v>
      </c>
      <c r="C132" s="354">
        <f>SUM(C133:C134)</f>
        <v>0</v>
      </c>
      <c r="D132" s="354">
        <f>SUM(D133:D134)</f>
        <v>0.29820000000000002</v>
      </c>
      <c r="E132" s="354">
        <f t="shared" ref="E132:K132" si="51">SUM(E133:E134)</f>
        <v>0.49339999999999995</v>
      </c>
      <c r="F132" s="354">
        <f t="shared" si="51"/>
        <v>0.7923</v>
      </c>
      <c r="G132" s="354"/>
      <c r="H132" s="354">
        <f t="shared" si="51"/>
        <v>1.7163000000000002</v>
      </c>
      <c r="I132" s="354">
        <f t="shared" si="51"/>
        <v>1.083</v>
      </c>
      <c r="J132" s="354">
        <f t="shared" si="51"/>
        <v>1.0712999999999999</v>
      </c>
      <c r="K132" s="354">
        <f t="shared" si="51"/>
        <v>2.1388000000000003</v>
      </c>
      <c r="L132" s="354"/>
      <c r="M132" s="352">
        <f t="shared" si="42"/>
        <v>0.85271728328178109</v>
      </c>
    </row>
    <row r="133" spans="1:15" x14ac:dyDescent="0.3">
      <c r="A133" s="2" t="s">
        <v>17</v>
      </c>
      <c r="B133" t="s">
        <v>46</v>
      </c>
      <c r="C133" s="34">
        <v>0</v>
      </c>
      <c r="D133" s="34">
        <v>0.28000000000000003</v>
      </c>
      <c r="E133" s="34">
        <v>0.46389999999999998</v>
      </c>
      <c r="F133" s="34">
        <v>0.74039999999999995</v>
      </c>
      <c r="G133" s="34">
        <v>0</v>
      </c>
      <c r="H133" s="34">
        <v>1.6141000000000001</v>
      </c>
      <c r="I133" s="34">
        <v>1.0237000000000001</v>
      </c>
      <c r="J133" s="34">
        <v>1.0125</v>
      </c>
      <c r="K133" s="34">
        <v>2.0217000000000001</v>
      </c>
      <c r="L133" s="39"/>
      <c r="M133" s="89">
        <f t="shared" si="42"/>
        <v>0.80338230867717209</v>
      </c>
    </row>
    <row r="134" spans="1:15" x14ac:dyDescent="0.3">
      <c r="A134" s="2" t="s">
        <v>18</v>
      </c>
      <c r="B134" t="s">
        <v>48</v>
      </c>
      <c r="C134" s="34">
        <v>0</v>
      </c>
      <c r="D134" s="34">
        <v>1.8200000000000001E-2</v>
      </c>
      <c r="E134" s="34">
        <v>2.9499999999999998E-2</v>
      </c>
      <c r="F134" s="34">
        <v>5.1900000000000002E-2</v>
      </c>
      <c r="G134" s="34">
        <v>0</v>
      </c>
      <c r="H134" s="34">
        <v>0.1022</v>
      </c>
      <c r="I134" s="34">
        <v>5.9299999999999999E-2</v>
      </c>
      <c r="J134" s="34">
        <v>5.8799999999999998E-2</v>
      </c>
      <c r="K134" s="34">
        <v>0.1171</v>
      </c>
      <c r="L134" s="39"/>
      <c r="M134" s="89">
        <f t="shared" si="42"/>
        <v>4.9334974604609054E-2</v>
      </c>
    </row>
    <row r="135" spans="1:15" x14ac:dyDescent="0.3">
      <c r="A135" s="349">
        <v>8</v>
      </c>
      <c r="B135" s="350" t="s">
        <v>49</v>
      </c>
      <c r="C135" s="354">
        <f>SUM(C136:C139)</f>
        <v>0</v>
      </c>
      <c r="D135" s="354">
        <f>SUM(D136:D139)</f>
        <v>0.47459999999999997</v>
      </c>
      <c r="E135" s="354">
        <f t="shared" ref="E135:K135" si="52">SUM(E136:E139)</f>
        <v>0.80979999999999996</v>
      </c>
      <c r="F135" s="354">
        <f t="shared" si="52"/>
        <v>1.2584000000000002</v>
      </c>
      <c r="G135" s="354"/>
      <c r="H135" s="354">
        <f t="shared" si="52"/>
        <v>2.29</v>
      </c>
      <c r="I135" s="354">
        <f t="shared" si="52"/>
        <v>1.7759</v>
      </c>
      <c r="J135" s="354">
        <f>SUM(J136:J139)</f>
        <v>1.653</v>
      </c>
      <c r="K135" s="354">
        <f t="shared" si="52"/>
        <v>3.8257000000000003</v>
      </c>
      <c r="L135" s="354"/>
      <c r="M135" s="352">
        <f t="shared" si="42"/>
        <v>1.4087369934604521</v>
      </c>
    </row>
    <row r="136" spans="1:15" x14ac:dyDescent="0.3">
      <c r="A136" s="2" t="s">
        <v>19</v>
      </c>
      <c r="B136" t="s">
        <v>46</v>
      </c>
      <c r="C136" s="34">
        <v>0</v>
      </c>
      <c r="D136" s="34">
        <v>0.2339</v>
      </c>
      <c r="E136" s="34">
        <v>0.39960000000000001</v>
      </c>
      <c r="F136" s="34">
        <v>0.60560000000000003</v>
      </c>
      <c r="G136" s="34">
        <v>0</v>
      </c>
      <c r="H136" s="34">
        <v>1.1579999999999999</v>
      </c>
      <c r="I136" s="34">
        <v>0.89800000000000002</v>
      </c>
      <c r="J136" s="34">
        <v>0.83579999999999999</v>
      </c>
      <c r="K136" s="34">
        <v>1.9345000000000001</v>
      </c>
      <c r="L136" s="39"/>
      <c r="M136" s="89">
        <f t="shared" si="42"/>
        <v>0.70304880420807148</v>
      </c>
    </row>
    <row r="137" spans="1:15" x14ac:dyDescent="0.3">
      <c r="A137" s="2" t="s">
        <v>19</v>
      </c>
      <c r="B137" t="s">
        <v>47</v>
      </c>
      <c r="C137" s="34">
        <v>0</v>
      </c>
      <c r="D137" s="34">
        <v>0.12</v>
      </c>
      <c r="E137" s="34">
        <v>0.2049</v>
      </c>
      <c r="F137" s="34">
        <v>0.31059999999999999</v>
      </c>
      <c r="G137" s="34">
        <v>0</v>
      </c>
      <c r="H137" s="34">
        <v>0.59389999999999998</v>
      </c>
      <c r="I137" s="34">
        <v>0.46050000000000002</v>
      </c>
      <c r="J137" s="34">
        <v>0.42859999999999998</v>
      </c>
      <c r="K137" s="34">
        <v>0.99209999999999998</v>
      </c>
      <c r="L137" s="39"/>
      <c r="M137" s="89">
        <f t="shared" si="42"/>
        <v>0.36054417516323878</v>
      </c>
    </row>
    <row r="138" spans="1:15" x14ac:dyDescent="0.3">
      <c r="A138" s="2" t="s">
        <v>20</v>
      </c>
      <c r="B138" t="s">
        <v>50</v>
      </c>
      <c r="C138" s="34">
        <v>0</v>
      </c>
      <c r="D138" s="34">
        <v>7.9799999999999996E-2</v>
      </c>
      <c r="E138" s="34">
        <v>0.13569999999999999</v>
      </c>
      <c r="F138" s="34">
        <v>0.22620000000000001</v>
      </c>
      <c r="G138" s="34">
        <v>0</v>
      </c>
      <c r="H138" s="34">
        <v>0.35570000000000002</v>
      </c>
      <c r="I138" s="34">
        <v>0.27589999999999998</v>
      </c>
      <c r="J138" s="34">
        <v>0.25690000000000002</v>
      </c>
      <c r="K138" s="34">
        <v>0.59430000000000005</v>
      </c>
      <c r="L138" s="39"/>
      <c r="M138" s="89">
        <f t="shared" si="42"/>
        <v>0.22814305686191633</v>
      </c>
    </row>
    <row r="139" spans="1:15" x14ac:dyDescent="0.3">
      <c r="A139" s="2" t="s">
        <v>20</v>
      </c>
      <c r="B139" t="s">
        <v>47</v>
      </c>
      <c r="C139" s="34">
        <v>0</v>
      </c>
      <c r="D139" s="34">
        <v>4.0899999999999999E-2</v>
      </c>
      <c r="E139" s="34">
        <v>6.9599999999999995E-2</v>
      </c>
      <c r="F139" s="34">
        <v>0.11600000000000001</v>
      </c>
      <c r="G139" s="34">
        <v>0</v>
      </c>
      <c r="H139" s="34">
        <v>0.18240000000000001</v>
      </c>
      <c r="I139" s="34">
        <v>0.14149999999999999</v>
      </c>
      <c r="J139" s="34">
        <v>0.13170000000000001</v>
      </c>
      <c r="K139" s="34">
        <v>0.30480000000000002</v>
      </c>
      <c r="L139" s="39"/>
      <c r="M139" s="89">
        <f t="shared" si="42"/>
        <v>0.11700095722722539</v>
      </c>
    </row>
    <row r="140" spans="1:15" x14ac:dyDescent="0.3">
      <c r="A140" s="349">
        <v>9</v>
      </c>
      <c r="B140" s="350" t="s">
        <v>51</v>
      </c>
      <c r="C140" s="354">
        <f t="shared" ref="C140:K140" si="53">SUM(C143,C145)</f>
        <v>0</v>
      </c>
      <c r="D140" s="354">
        <f t="shared" si="53"/>
        <v>0.6121760535073153</v>
      </c>
      <c r="E140" s="354">
        <f t="shared" si="53"/>
        <v>0.80677486620078487</v>
      </c>
      <c r="F140" s="354">
        <f t="shared" si="53"/>
        <v>0.96210495093678505</v>
      </c>
      <c r="G140" s="354"/>
      <c r="H140" s="354">
        <f t="shared" si="53"/>
        <v>1.2884039432066774</v>
      </c>
      <c r="I140" s="354">
        <f t="shared" si="53"/>
        <v>1.1422296354967849</v>
      </c>
      <c r="J140" s="354">
        <f t="shared" si="53"/>
        <v>1.1658118461847848</v>
      </c>
      <c r="K140" s="354">
        <f t="shared" si="53"/>
        <v>1.5366521813047853</v>
      </c>
      <c r="L140" s="354"/>
      <c r="M140" s="352">
        <f t="shared" si="42"/>
        <v>0.97643825810400586</v>
      </c>
    </row>
    <row r="141" spans="1:15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268"/>
      <c r="M141" s="357">
        <f t="shared" si="42"/>
        <v>0</v>
      </c>
      <c r="N141" s="396"/>
      <c r="O141" s="276"/>
    </row>
    <row r="142" spans="1:15" x14ac:dyDescent="0.3">
      <c r="A142" s="358"/>
      <c r="B142" s="359" t="s">
        <v>52</v>
      </c>
      <c r="C142" s="360">
        <f t="shared" ref="C142:K142" si="54">SUM(C135,C132,C127,C118,C111)+C141</f>
        <v>0</v>
      </c>
      <c r="D142" s="360">
        <f t="shared" si="54"/>
        <v>7.1963141664000005</v>
      </c>
      <c r="E142" s="360">
        <f t="shared" si="54"/>
        <v>9.4838819086000008</v>
      </c>
      <c r="F142" s="360">
        <f t="shared" si="54"/>
        <v>11.309833908600002</v>
      </c>
      <c r="G142" s="360">
        <f t="shared" si="54"/>
        <v>0</v>
      </c>
      <c r="H142" s="360">
        <f t="shared" si="54"/>
        <v>15.1455769879</v>
      </c>
      <c r="I142" s="360">
        <f t="shared" si="54"/>
        <v>13.427253908600001</v>
      </c>
      <c r="J142" s="360">
        <f t="shared" si="54"/>
        <v>13.704469908600002</v>
      </c>
      <c r="K142" s="360">
        <f t="shared" si="54"/>
        <v>18.063809908600003</v>
      </c>
      <c r="L142" s="361"/>
      <c r="M142" s="362">
        <f t="shared" si="42"/>
        <v>11.478326257864365</v>
      </c>
      <c r="N142" s="396"/>
      <c r="O142" s="396"/>
    </row>
    <row r="143" spans="1:15" x14ac:dyDescent="0.3">
      <c r="A143" s="349" t="s">
        <v>21</v>
      </c>
      <c r="B143" s="350" t="s">
        <v>53</v>
      </c>
      <c r="C143" s="354">
        <f t="shared" ref="C143:K143" si="55">SUM(C144:C144)</f>
        <v>0</v>
      </c>
      <c r="D143" s="354">
        <f t="shared" si="55"/>
        <v>0.14992081302861121</v>
      </c>
      <c r="E143" s="354">
        <f t="shared" si="55"/>
        <v>0.19757771180186381</v>
      </c>
      <c r="F143" s="354">
        <f t="shared" si="55"/>
        <v>0.23561776981786384</v>
      </c>
      <c r="G143" s="354"/>
      <c r="H143" s="354">
        <f t="shared" si="55"/>
        <v>0.31552780538892072</v>
      </c>
      <c r="I143" s="354">
        <f t="shared" si="55"/>
        <v>0.27972998067786381</v>
      </c>
      <c r="J143" s="354">
        <f t="shared" si="55"/>
        <v>0.28550522160586383</v>
      </c>
      <c r="K143" s="354">
        <f t="shared" si="55"/>
        <v>0.37632335182586391</v>
      </c>
      <c r="L143" s="354"/>
      <c r="M143" s="352">
        <f t="shared" si="42"/>
        <v>0.23912797093008828</v>
      </c>
      <c r="N143" s="463"/>
      <c r="O143" s="246"/>
    </row>
    <row r="144" spans="1:15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K144" si="56">0.020833*D142</f>
        <v>0.14992081302861121</v>
      </c>
      <c r="E144" s="246">
        <f t="shared" si="56"/>
        <v>0.19757771180186381</v>
      </c>
      <c r="F144" s="246">
        <f t="shared" si="56"/>
        <v>0.23561776981786384</v>
      </c>
      <c r="G144" s="34"/>
      <c r="H144" s="246">
        <f t="shared" si="56"/>
        <v>0.31552780538892072</v>
      </c>
      <c r="I144" s="246">
        <f t="shared" si="56"/>
        <v>0.27972998067786381</v>
      </c>
      <c r="J144" s="246">
        <f t="shared" si="56"/>
        <v>0.28550522160586383</v>
      </c>
      <c r="K144" s="246">
        <f t="shared" si="56"/>
        <v>0.37632335182586391</v>
      </c>
      <c r="L144" s="39"/>
      <c r="M144" s="246">
        <f t="shared" si="42"/>
        <v>0.23912797093008828</v>
      </c>
      <c r="N144" s="246"/>
    </row>
    <row r="145" spans="1:15" x14ac:dyDescent="0.3">
      <c r="A145" s="349" t="s">
        <v>24</v>
      </c>
      <c r="B145" s="350" t="s">
        <v>56</v>
      </c>
      <c r="C145" s="354">
        <f>SUM(C146,C147)</f>
        <v>0</v>
      </c>
      <c r="D145" s="354">
        <f>SUM(D146,D147)</f>
        <v>0.46225524047870403</v>
      </c>
      <c r="E145" s="354">
        <f t="shared" ref="E145:K145" si="57">SUM(E146,E147)</f>
        <v>0.60919715439892108</v>
      </c>
      <c r="F145" s="354">
        <f t="shared" si="57"/>
        <v>0.72648718111892119</v>
      </c>
      <c r="G145" s="354"/>
      <c r="H145" s="354">
        <f t="shared" si="57"/>
        <v>0.97287613781775661</v>
      </c>
      <c r="I145" s="354">
        <f t="shared" si="57"/>
        <v>0.8624996548189211</v>
      </c>
      <c r="J145" s="354">
        <f t="shared" si="57"/>
        <v>0.88030662457892106</v>
      </c>
      <c r="K145" s="354">
        <f t="shared" si="57"/>
        <v>1.1603288294789214</v>
      </c>
      <c r="L145" s="354"/>
      <c r="M145" s="352">
        <f t="shared" si="42"/>
        <v>0.73731028717391744</v>
      </c>
      <c r="N145" s="246"/>
    </row>
    <row r="146" spans="1:15" x14ac:dyDescent="0.3">
      <c r="A146" s="2" t="s">
        <v>25</v>
      </c>
      <c r="B146" t="s">
        <v>129</v>
      </c>
      <c r="C146" s="39">
        <f>C144</f>
        <v>0</v>
      </c>
      <c r="D146" s="39">
        <f t="shared" ref="D146:K146" si="58">D144</f>
        <v>0.14992081302861121</v>
      </c>
      <c r="E146" s="39">
        <f>E144</f>
        <v>0.19757771180186381</v>
      </c>
      <c r="F146" s="39">
        <f t="shared" si="58"/>
        <v>0.23561776981786384</v>
      </c>
      <c r="G146" s="39"/>
      <c r="H146" s="39">
        <f t="shared" si="58"/>
        <v>0.31552780538892072</v>
      </c>
      <c r="I146" s="39">
        <f t="shared" si="58"/>
        <v>0.27972998067786381</v>
      </c>
      <c r="J146" s="39">
        <f t="shared" si="58"/>
        <v>0.28550522160586383</v>
      </c>
      <c r="K146" s="39">
        <f t="shared" si="58"/>
        <v>0.37632335182586391</v>
      </c>
      <c r="L146" s="39"/>
      <c r="M146" s="39">
        <f t="shared" si="42"/>
        <v>0.23912797093008828</v>
      </c>
      <c r="N146" s="246"/>
    </row>
    <row r="147" spans="1:15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K147" si="59">0.043402*D142</f>
        <v>0.31233442745009282</v>
      </c>
      <c r="E147" s="246">
        <f t="shared" si="59"/>
        <v>0.41161944259705724</v>
      </c>
      <c r="F147" s="246">
        <f t="shared" si="59"/>
        <v>0.49086941130105732</v>
      </c>
      <c r="G147" s="34"/>
      <c r="H147" s="246">
        <f t="shared" si="59"/>
        <v>0.65734833242883584</v>
      </c>
      <c r="I147" s="246">
        <f t="shared" si="59"/>
        <v>0.58276967414105729</v>
      </c>
      <c r="J147" s="246">
        <f t="shared" si="59"/>
        <v>0.59480140297305728</v>
      </c>
      <c r="K147" s="246">
        <f t="shared" si="59"/>
        <v>0.78400547765305739</v>
      </c>
      <c r="L147" s="39"/>
      <c r="M147" s="246">
        <f t="shared" si="42"/>
        <v>0.49818231624382925</v>
      </c>
      <c r="N147" s="246"/>
    </row>
    <row r="148" spans="1:15" ht="28.8" x14ac:dyDescent="0.3">
      <c r="A148" s="364">
        <v>10</v>
      </c>
      <c r="B148" s="365" t="s">
        <v>134</v>
      </c>
      <c r="C148" s="509">
        <v>0</v>
      </c>
      <c r="D148" s="509">
        <v>2.47E-2</v>
      </c>
      <c r="E148" s="509">
        <v>2.47E-2</v>
      </c>
      <c r="F148" s="509">
        <v>2.47E-2</v>
      </c>
      <c r="G148" s="509">
        <v>0</v>
      </c>
      <c r="H148" s="509">
        <v>2.47E-2</v>
      </c>
      <c r="I148" s="509">
        <v>2.47E-2</v>
      </c>
      <c r="J148" s="509">
        <v>2.47E-2</v>
      </c>
      <c r="K148" s="509">
        <v>2.47E-2</v>
      </c>
      <c r="L148" s="367"/>
      <c r="M148" s="368">
        <f t="shared" si="42"/>
        <v>2.47E-2</v>
      </c>
    </row>
    <row r="149" spans="1:15" ht="18" x14ac:dyDescent="0.3">
      <c r="A149" s="579" t="s">
        <v>60</v>
      </c>
      <c r="B149" s="579"/>
      <c r="C149" s="340">
        <f>SUM(C140,C142,C148)</f>
        <v>0</v>
      </c>
      <c r="D149" s="340">
        <f t="shared" ref="D149:K149" si="60">SUM(D140,D142,D148)</f>
        <v>7.8331902199073165</v>
      </c>
      <c r="E149" s="340">
        <f t="shared" si="60"/>
        <v>10.315356774800785</v>
      </c>
      <c r="F149" s="340">
        <f t="shared" si="60"/>
        <v>12.296638859536786</v>
      </c>
      <c r="G149" s="340">
        <f t="shared" si="60"/>
        <v>0</v>
      </c>
      <c r="H149" s="340">
        <f t="shared" si="60"/>
        <v>16.458680931106677</v>
      </c>
      <c r="I149" s="340">
        <f t="shared" si="60"/>
        <v>14.594183544096785</v>
      </c>
      <c r="J149" s="340">
        <f t="shared" si="60"/>
        <v>14.894981754784785</v>
      </c>
      <c r="K149" s="340">
        <f t="shared" si="60"/>
        <v>19.625162089904787</v>
      </c>
      <c r="L149" s="369"/>
      <c r="M149" s="467">
        <f t="shared" si="42"/>
        <v>12.47946451596837</v>
      </c>
      <c r="N149" t="s">
        <v>483</v>
      </c>
      <c r="O149"/>
    </row>
    <row r="150" spans="1:15" ht="15.6" x14ac:dyDescent="0.3">
      <c r="G150" s="90"/>
      <c r="K150" s="336" t="s">
        <v>151</v>
      </c>
      <c r="M150" s="337">
        <f>M149/SUM($M$101,$M$149,$M$197)</f>
        <v>0.34145223961775095</v>
      </c>
    </row>
    <row r="151" spans="1:15" x14ac:dyDescent="0.3">
      <c r="F151" s="78"/>
      <c r="G151" s="78"/>
      <c r="H151" s="201"/>
      <c r="I151" s="78"/>
      <c r="J151" s="78"/>
    </row>
    <row r="152" spans="1:15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 t="s">
        <v>95</v>
      </c>
    </row>
    <row r="153" spans="1:15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</row>
    <row r="154" spans="1:15" x14ac:dyDescent="0.3">
      <c r="I154" s="78"/>
      <c r="J154" s="78"/>
      <c r="K154" s="78"/>
    </row>
    <row r="155" spans="1:15" x14ac:dyDescent="0.3">
      <c r="A155" s="280"/>
      <c r="B155" s="1" t="s">
        <v>135</v>
      </c>
      <c r="C155" s="1">
        <v>1</v>
      </c>
      <c r="D155" s="1">
        <v>22</v>
      </c>
      <c r="E155" s="1">
        <v>150</v>
      </c>
      <c r="F155" s="1">
        <v>73</v>
      </c>
      <c r="G155" s="1">
        <v>0</v>
      </c>
      <c r="H155" s="1">
        <v>0</v>
      </c>
      <c r="I155" s="1">
        <v>62</v>
      </c>
      <c r="J155" s="1">
        <v>17</v>
      </c>
      <c r="K155" s="1">
        <v>67</v>
      </c>
      <c r="M155" s="1">
        <f>SUM(C155:K155)</f>
        <v>392</v>
      </c>
    </row>
    <row r="156" spans="1:15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M156" s="1">
        <f>SUM(C156:K156)</f>
        <v>0</v>
      </c>
    </row>
    <row r="157" spans="1:15" x14ac:dyDescent="0.3">
      <c r="A157" s="2">
        <v>1</v>
      </c>
      <c r="B157" s="1" t="s">
        <v>166</v>
      </c>
      <c r="C157" s="503">
        <v>5890.55</v>
      </c>
      <c r="D157" s="505">
        <v>197804.05</v>
      </c>
      <c r="E157" s="505">
        <v>1017734.46</v>
      </c>
      <c r="F157" s="505">
        <v>373186.33</v>
      </c>
      <c r="G157" s="504">
        <v>0</v>
      </c>
      <c r="H157" s="502">
        <v>0</v>
      </c>
      <c r="I157" s="505">
        <v>327421.18</v>
      </c>
      <c r="J157" s="505">
        <v>89886.47</v>
      </c>
      <c r="K157" s="505">
        <v>304307.09000000003</v>
      </c>
      <c r="L157" s="342"/>
      <c r="M157" s="344">
        <f>SUM(C157:K157)</f>
        <v>2316230.13</v>
      </c>
    </row>
    <row r="158" spans="1:15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65</v>
      </c>
      <c r="G158" s="348" t="s">
        <v>193</v>
      </c>
      <c r="H158" s="348" t="s">
        <v>111</v>
      </c>
      <c r="I158" s="348" t="s">
        <v>66</v>
      </c>
      <c r="J158" s="348" t="s">
        <v>67</v>
      </c>
      <c r="K158" s="348" t="s">
        <v>68</v>
      </c>
      <c r="L158" s="348"/>
      <c r="M158" s="348" t="s">
        <v>136</v>
      </c>
    </row>
    <row r="159" spans="1:15" x14ac:dyDescent="0.3">
      <c r="A159" s="349">
        <v>4</v>
      </c>
      <c r="B159" s="350" t="s">
        <v>29</v>
      </c>
      <c r="C159" s="354">
        <f>SUM(C160:C164)</f>
        <v>1.390096</v>
      </c>
      <c r="D159" s="354">
        <f>SUM(D160:D164)</f>
        <v>1.8917160000000002</v>
      </c>
      <c r="E159" s="354">
        <f t="shared" ref="E159:F159" si="61">SUM(E160:E164)</f>
        <v>2.290896</v>
      </c>
      <c r="F159" s="354">
        <f t="shared" si="61"/>
        <v>3.472248</v>
      </c>
      <c r="G159" s="354"/>
      <c r="H159" s="354"/>
      <c r="I159" s="354">
        <f>SUM(I160:I164)</f>
        <v>4.8506679999999998</v>
      </c>
      <c r="J159" s="354">
        <f>SUM(J160:J164)</f>
        <v>5.4117839999999999</v>
      </c>
      <c r="K159" s="354">
        <f t="shared" ref="K159" si="62">SUM(K160:K164)</f>
        <v>6.5127239999999986</v>
      </c>
      <c r="L159" s="354"/>
      <c r="M159" s="352">
        <f>(C159*$C$157+D159*$D$157+E159*$E$157+F159*$F$157+G159*$G$157+H159*$H$157+I159*$I$157+J159*$J$157+K159*$K$157)/$M$157</f>
        <v>3.4824788746757562</v>
      </c>
    </row>
    <row r="160" spans="1:15" x14ac:dyDescent="0.3">
      <c r="A160" s="2" t="s">
        <v>3</v>
      </c>
      <c r="B160" t="s">
        <v>30</v>
      </c>
      <c r="C160" s="34">
        <v>0.96740000000000004</v>
      </c>
      <c r="D160" s="34">
        <v>1.3104</v>
      </c>
      <c r="E160" s="34">
        <v>1.5099</v>
      </c>
      <c r="F160" s="34">
        <v>2.2686999999999999</v>
      </c>
      <c r="G160" s="34">
        <v>0</v>
      </c>
      <c r="H160" s="34"/>
      <c r="I160" s="34">
        <v>3.1591999999999998</v>
      </c>
      <c r="J160" s="34">
        <v>3.4670999999999998</v>
      </c>
      <c r="K160" s="34">
        <v>3.7155999999999998</v>
      </c>
      <c r="L160" s="34"/>
      <c r="M160" s="89">
        <f t="shared" ref="M160:M197" si="63">(C160*$C$157+D160*$D$157+E160*$E$157+F160*$F$157+G160*$G$157+H160*$H$157+I160*$I$157+J160*$J$157+K160*$K$157)/$M$157</f>
        <v>2.212622900649341</v>
      </c>
    </row>
    <row r="161" spans="1:13" x14ac:dyDescent="0.3">
      <c r="A161" s="2" t="s">
        <v>4</v>
      </c>
      <c r="B161" t="s">
        <v>31</v>
      </c>
      <c r="C161" s="39">
        <f>C160*0.04</f>
        <v>3.8696000000000001E-2</v>
      </c>
      <c r="D161" s="39">
        <f t="shared" ref="D161:K161" si="64">D160*0.04</f>
        <v>5.2416000000000004E-2</v>
      </c>
      <c r="E161" s="39">
        <f t="shared" si="64"/>
        <v>6.0396000000000005E-2</v>
      </c>
      <c r="F161" s="39">
        <f t="shared" si="64"/>
        <v>9.0747999999999995E-2</v>
      </c>
      <c r="G161" s="39"/>
      <c r="H161" s="39"/>
      <c r="I161" s="39">
        <f t="shared" si="64"/>
        <v>0.12636799999999998</v>
      </c>
      <c r="J161" s="39">
        <f t="shared" si="64"/>
        <v>0.138684</v>
      </c>
      <c r="K161" s="39">
        <f t="shared" si="64"/>
        <v>0.14862400000000001</v>
      </c>
      <c r="L161" s="34"/>
      <c r="M161" s="89">
        <f t="shared" si="63"/>
        <v>8.8504916025973643E-2</v>
      </c>
    </row>
    <row r="162" spans="1:13" x14ac:dyDescent="0.3">
      <c r="A162" s="2" t="s">
        <v>192</v>
      </c>
      <c r="B162" t="s">
        <v>195</v>
      </c>
      <c r="C162" s="34">
        <v>0</v>
      </c>
      <c r="D162" s="34">
        <v>2.98E-2</v>
      </c>
      <c r="E162" s="34">
        <v>4.3799999999999999E-2</v>
      </c>
      <c r="F162" s="34">
        <v>3.1099999999999999E-2</v>
      </c>
      <c r="G162" s="34">
        <v>0</v>
      </c>
      <c r="H162" s="34">
        <v>0</v>
      </c>
      <c r="I162" s="34">
        <v>7.2800000000000004E-2</v>
      </c>
      <c r="J162" s="34">
        <v>0.153</v>
      </c>
      <c r="K162" s="34">
        <v>6.0999999999999999E-2</v>
      </c>
      <c r="L162" s="34"/>
      <c r="M162" s="89">
        <f t="shared" si="63"/>
        <v>5.1043740288880535E-2</v>
      </c>
    </row>
    <row r="163" spans="1:13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0.33300000000000002</v>
      </c>
      <c r="G163" s="34">
        <v>0</v>
      </c>
      <c r="H163" s="34">
        <v>0</v>
      </c>
      <c r="I163" s="34">
        <v>0.39550000000000002</v>
      </c>
      <c r="J163" s="34">
        <v>0.39550000000000002</v>
      </c>
      <c r="K163" s="34">
        <v>0.46679999999999999</v>
      </c>
      <c r="L163" s="34"/>
      <c r="M163" s="89">
        <f t="shared" si="63"/>
        <v>0.33086045873516029</v>
      </c>
    </row>
    <row r="164" spans="1:13" x14ac:dyDescent="0.3">
      <c r="A164" s="2" t="s">
        <v>6</v>
      </c>
      <c r="B164" t="s">
        <v>33</v>
      </c>
      <c r="C164" s="34">
        <v>0.23469999999999999</v>
      </c>
      <c r="D164" s="34">
        <v>0.27950000000000003</v>
      </c>
      <c r="E164" s="34">
        <v>0.39119999999999999</v>
      </c>
      <c r="F164" s="34">
        <v>0.74870000000000003</v>
      </c>
      <c r="G164" s="34">
        <v>0</v>
      </c>
      <c r="H164" s="34">
        <v>0</v>
      </c>
      <c r="I164" s="34">
        <v>1.0968</v>
      </c>
      <c r="J164" s="34">
        <v>1.2575000000000001</v>
      </c>
      <c r="K164" s="34">
        <v>2.1206999999999998</v>
      </c>
      <c r="L164" s="34"/>
      <c r="M164" s="89">
        <f t="shared" si="63"/>
        <v>0.79944685897640055</v>
      </c>
    </row>
    <row r="165" spans="1:13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/>
      <c r="M165" s="89">
        <f t="shared" si="63"/>
        <v>0</v>
      </c>
    </row>
    <row r="166" spans="1:13" ht="28.8" x14ac:dyDescent="0.3">
      <c r="A166" s="349">
        <v>5</v>
      </c>
      <c r="B166" s="353" t="s">
        <v>71</v>
      </c>
      <c r="C166" s="354">
        <f t="shared" ref="C166:F166" si="65">SUM(C167:C169,C173:C174)</f>
        <v>4.0593668487000008</v>
      </c>
      <c r="D166" s="354">
        <f t="shared" si="65"/>
        <v>4.0593668487000008</v>
      </c>
      <c r="E166" s="354">
        <f t="shared" si="65"/>
        <v>5.3491172853000002</v>
      </c>
      <c r="F166" s="354">
        <f t="shared" si="65"/>
        <v>5.3491172853000002</v>
      </c>
      <c r="G166" s="354"/>
      <c r="H166" s="354"/>
      <c r="I166" s="354">
        <f>SUM(I167:I169,I173:I174)</f>
        <v>5.3491172853000002</v>
      </c>
      <c r="J166" s="354">
        <f>SUM(J167:J169,J173:J174)</f>
        <v>5.3491172853000002</v>
      </c>
      <c r="K166" s="354">
        <f>SUM(K167:K169,K173:K174)</f>
        <v>5.3491172853000002</v>
      </c>
      <c r="L166" s="351"/>
      <c r="M166" s="352">
        <f t="shared" si="63"/>
        <v>5.2356936682421118</v>
      </c>
    </row>
    <row r="167" spans="1:13" x14ac:dyDescent="0.3">
      <c r="A167" s="2" t="s">
        <v>115</v>
      </c>
      <c r="B167" t="s">
        <v>114</v>
      </c>
      <c r="C167" s="34">
        <v>2.2113</v>
      </c>
      <c r="D167" s="34">
        <v>2.2113</v>
      </c>
      <c r="E167" s="34">
        <v>2.8546999999999998</v>
      </c>
      <c r="F167" s="34">
        <v>2.8546999999999998</v>
      </c>
      <c r="G167" s="34">
        <v>0</v>
      </c>
      <c r="H167" s="34">
        <v>0</v>
      </c>
      <c r="I167" s="34">
        <v>2.8546999999999998</v>
      </c>
      <c r="J167" s="34">
        <v>2.8546999999999998</v>
      </c>
      <c r="K167" s="34">
        <v>2.8546999999999998</v>
      </c>
      <c r="L167" s="39"/>
      <c r="M167" s="89">
        <f t="shared" si="63"/>
        <v>2.7981179255582003</v>
      </c>
    </row>
    <row r="168" spans="1:13" x14ac:dyDescent="0.3">
      <c r="A168" s="2" t="s">
        <v>116</v>
      </c>
      <c r="B168" t="s">
        <v>117</v>
      </c>
      <c r="C168" s="39">
        <f>C167*0.436199</f>
        <v>0.96456684869999998</v>
      </c>
      <c r="D168" s="39">
        <f t="shared" ref="D168:K168" si="66">D167*0.436199</f>
        <v>0.96456684869999998</v>
      </c>
      <c r="E168" s="39">
        <f t="shared" si="66"/>
        <v>1.2452172852999999</v>
      </c>
      <c r="F168" s="39">
        <f t="shared" si="66"/>
        <v>1.2452172852999999</v>
      </c>
      <c r="G168" s="39">
        <f t="shared" si="66"/>
        <v>0</v>
      </c>
      <c r="H168" s="39">
        <f t="shared" si="66"/>
        <v>0</v>
      </c>
      <c r="I168" s="39">
        <f t="shared" si="66"/>
        <v>1.2452172852999999</v>
      </c>
      <c r="J168" s="39">
        <f t="shared" si="66"/>
        <v>1.2452172852999999</v>
      </c>
      <c r="K168" s="39">
        <f t="shared" si="66"/>
        <v>1.2452172852999999</v>
      </c>
      <c r="L168" s="39"/>
      <c r="M168" s="89">
        <f t="shared" si="63"/>
        <v>1.2205362410105614</v>
      </c>
    </row>
    <row r="169" spans="1:13" x14ac:dyDescent="0.3">
      <c r="A169" s="280" t="s">
        <v>8</v>
      </c>
      <c r="B169" s="1" t="s">
        <v>35</v>
      </c>
      <c r="C169" s="43">
        <f t="shared" ref="C169:E169" si="67">SUM(C170:C172)</f>
        <v>0.59289999999999998</v>
      </c>
      <c r="D169" s="43">
        <f t="shared" si="67"/>
        <v>0.59289999999999998</v>
      </c>
      <c r="E169" s="43">
        <f t="shared" si="67"/>
        <v>0.86630000000000007</v>
      </c>
      <c r="F169" s="43">
        <f t="shared" ref="F169" si="68">SUM(F170:F172)</f>
        <v>0.86630000000000007</v>
      </c>
      <c r="G169" s="43"/>
      <c r="H169" s="43"/>
      <c r="I169" s="43">
        <f t="shared" ref="I169:K169" si="69">SUM(I170:I172)</f>
        <v>0.86630000000000007</v>
      </c>
      <c r="J169" s="43">
        <f t="shared" si="69"/>
        <v>0.86630000000000007</v>
      </c>
      <c r="K169" s="43">
        <f t="shared" si="69"/>
        <v>0.86630000000000007</v>
      </c>
      <c r="L169" s="43"/>
      <c r="M169" s="75">
        <f t="shared" si="63"/>
        <v>0.84225657576563873</v>
      </c>
    </row>
    <row r="170" spans="1:13" x14ac:dyDescent="0.3">
      <c r="A170" s="2" t="s">
        <v>9</v>
      </c>
      <c r="B170" t="s">
        <v>108</v>
      </c>
      <c r="C170" s="34">
        <v>0.52949999999999997</v>
      </c>
      <c r="D170" s="34">
        <v>0.52949999999999997</v>
      </c>
      <c r="E170" s="34">
        <v>0.77370000000000005</v>
      </c>
      <c r="F170" s="34">
        <v>0.77370000000000005</v>
      </c>
      <c r="G170" s="34">
        <v>0</v>
      </c>
      <c r="H170" s="34">
        <v>0</v>
      </c>
      <c r="I170" s="34">
        <v>0.77370000000000005</v>
      </c>
      <c r="J170" s="34">
        <v>0.77370000000000005</v>
      </c>
      <c r="K170" s="34">
        <v>0.77370000000000005</v>
      </c>
      <c r="L170" s="39"/>
      <c r="M170" s="89">
        <f t="shared" si="63"/>
        <v>0.75222449086309062</v>
      </c>
    </row>
    <row r="171" spans="1:13" x14ac:dyDescent="0.3">
      <c r="A171" s="2" t="s">
        <v>10</v>
      </c>
      <c r="B171" t="s">
        <v>109</v>
      </c>
      <c r="C171" s="34">
        <v>5.62E-2</v>
      </c>
      <c r="D171" s="34">
        <v>5.62E-2</v>
      </c>
      <c r="E171" s="34">
        <v>8.2100000000000006E-2</v>
      </c>
      <c r="F171" s="34">
        <v>8.2100000000000006E-2</v>
      </c>
      <c r="G171" s="34">
        <v>0</v>
      </c>
      <c r="H171" s="34">
        <v>0</v>
      </c>
      <c r="I171" s="34">
        <v>8.2100000000000006E-2</v>
      </c>
      <c r="J171" s="34">
        <v>8.2100000000000006E-2</v>
      </c>
      <c r="K171" s="34">
        <v>8.2100000000000006E-2</v>
      </c>
      <c r="L171" s="39"/>
      <c r="M171" s="89">
        <f t="shared" si="63"/>
        <v>7.9822294485479311E-2</v>
      </c>
    </row>
    <row r="172" spans="1:13" x14ac:dyDescent="0.3">
      <c r="A172" s="2" t="s">
        <v>11</v>
      </c>
      <c r="B172" t="s">
        <v>110</v>
      </c>
      <c r="C172" s="34">
        <v>7.1999999999999998E-3</v>
      </c>
      <c r="D172" s="34">
        <v>7.1999999999999998E-3</v>
      </c>
      <c r="E172" s="34">
        <v>1.0500000000000001E-2</v>
      </c>
      <c r="F172" s="34">
        <v>1.0500000000000001E-2</v>
      </c>
      <c r="G172" s="34">
        <v>0</v>
      </c>
      <c r="H172" s="34">
        <v>0</v>
      </c>
      <c r="I172" s="34">
        <v>1.0500000000000001E-2</v>
      </c>
      <c r="J172" s="34">
        <v>1.0500000000000001E-2</v>
      </c>
      <c r="K172" s="34">
        <v>1.0500000000000001E-2</v>
      </c>
      <c r="L172" s="39"/>
      <c r="M172" s="89">
        <f t="shared" si="63"/>
        <v>1.0209790417068791E-2</v>
      </c>
    </row>
    <row r="173" spans="1:13" x14ac:dyDescent="0.3">
      <c r="A173" s="595" t="s">
        <v>14</v>
      </c>
      <c r="B173" t="s">
        <v>118</v>
      </c>
      <c r="C173" s="34">
        <v>0.2162</v>
      </c>
      <c r="D173" s="34">
        <v>0.2162</v>
      </c>
      <c r="E173" s="34">
        <v>0.28689999999999999</v>
      </c>
      <c r="F173" s="34">
        <v>0.28689999999999999</v>
      </c>
      <c r="G173" s="34">
        <v>0</v>
      </c>
      <c r="H173" s="34">
        <v>0</v>
      </c>
      <c r="I173" s="34">
        <v>0.28689999999999999</v>
      </c>
      <c r="J173" s="34">
        <v>0.28689999999999999</v>
      </c>
      <c r="K173" s="34">
        <v>0.28689999999999999</v>
      </c>
      <c r="L173" s="39"/>
      <c r="M173" s="89">
        <f t="shared" si="63"/>
        <v>0.28068247954144349</v>
      </c>
    </row>
    <row r="174" spans="1:13" x14ac:dyDescent="0.3">
      <c r="A174" s="595"/>
      <c r="B174" t="s">
        <v>117</v>
      </c>
      <c r="C174" s="34">
        <v>7.4399999999999994E-2</v>
      </c>
      <c r="D174" s="34">
        <v>7.4399999999999994E-2</v>
      </c>
      <c r="E174" s="34">
        <v>9.6000000000000002E-2</v>
      </c>
      <c r="F174" s="34">
        <v>9.6000000000000002E-2</v>
      </c>
      <c r="G174" s="34">
        <v>0</v>
      </c>
      <c r="H174" s="34">
        <v>0</v>
      </c>
      <c r="I174" s="34">
        <v>9.6000000000000002E-2</v>
      </c>
      <c r="J174" s="34">
        <v>9.6000000000000002E-2</v>
      </c>
      <c r="K174" s="34">
        <v>9.6000000000000002E-2</v>
      </c>
      <c r="L174" s="39"/>
      <c r="M174" s="89">
        <f t="shared" si="63"/>
        <v>9.410044636626845E-2</v>
      </c>
    </row>
    <row r="175" spans="1:13" x14ac:dyDescent="0.3">
      <c r="A175" s="349">
        <v>6</v>
      </c>
      <c r="B175" s="350" t="s">
        <v>42</v>
      </c>
      <c r="C175" s="354">
        <f>SUM(C176:C177)</f>
        <v>0.55420000000000003</v>
      </c>
      <c r="D175" s="354">
        <f>SUM(D176:D177)</f>
        <v>0.55420000000000003</v>
      </c>
      <c r="E175" s="354">
        <f t="shared" ref="E175:F175" si="70">SUM(E176:E177)</f>
        <v>0.63729999999999998</v>
      </c>
      <c r="F175" s="354">
        <f t="shared" si="70"/>
        <v>0.63729999999999998</v>
      </c>
      <c r="G175" s="354"/>
      <c r="H175" s="354"/>
      <c r="I175" s="354">
        <f t="shared" ref="I175:K175" si="71">SUM(I176:I177)</f>
        <v>0.63729999999999998</v>
      </c>
      <c r="J175" s="354">
        <f t="shared" si="71"/>
        <v>0.63729999999999998</v>
      </c>
      <c r="K175" s="354">
        <f t="shared" si="71"/>
        <v>0.63729999999999998</v>
      </c>
      <c r="L175" s="354"/>
      <c r="M175" s="352">
        <f t="shared" si="63"/>
        <v>0.62999199504800507</v>
      </c>
    </row>
    <row r="176" spans="1:13" x14ac:dyDescent="0.3">
      <c r="A176" s="2" t="s">
        <v>15</v>
      </c>
      <c r="B176" t="s">
        <v>43</v>
      </c>
      <c r="C176" s="34">
        <v>0.2616</v>
      </c>
      <c r="D176" s="34">
        <v>0.2616</v>
      </c>
      <c r="E176" s="34">
        <v>0.34470000000000001</v>
      </c>
      <c r="F176" s="34">
        <v>0.34470000000000001</v>
      </c>
      <c r="G176" s="34">
        <v>0</v>
      </c>
      <c r="H176" s="34">
        <v>0</v>
      </c>
      <c r="I176" s="34">
        <v>0.34470000000000001</v>
      </c>
      <c r="J176" s="34">
        <v>0.34470000000000001</v>
      </c>
      <c r="K176" s="34">
        <v>0.34470000000000001</v>
      </c>
      <c r="L176" s="39"/>
      <c r="M176" s="89">
        <f t="shared" si="63"/>
        <v>0.33739199504800499</v>
      </c>
    </row>
    <row r="177" spans="1:15" x14ac:dyDescent="0.3">
      <c r="A177" s="2" t="s">
        <v>16</v>
      </c>
      <c r="B177" t="s">
        <v>44</v>
      </c>
      <c r="C177" s="34">
        <v>0.29260000000000003</v>
      </c>
      <c r="D177" s="34">
        <v>0.29260000000000003</v>
      </c>
      <c r="E177" s="34">
        <v>0.29260000000000003</v>
      </c>
      <c r="F177" s="34">
        <v>0.29260000000000003</v>
      </c>
      <c r="G177" s="34">
        <v>0</v>
      </c>
      <c r="H177" s="34">
        <v>0</v>
      </c>
      <c r="I177" s="34">
        <v>0.29260000000000003</v>
      </c>
      <c r="J177" s="34">
        <v>0.29260000000000003</v>
      </c>
      <c r="K177" s="34">
        <v>0.29260000000000003</v>
      </c>
      <c r="L177" s="39"/>
      <c r="M177" s="89">
        <f t="shared" si="63"/>
        <v>0.29260000000000003</v>
      </c>
    </row>
    <row r="178" spans="1:15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89">
        <f t="shared" si="63"/>
        <v>0</v>
      </c>
    </row>
    <row r="179" spans="1:15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9"/>
      <c r="M179" s="89">
        <f t="shared" si="63"/>
        <v>0</v>
      </c>
    </row>
    <row r="180" spans="1:15" x14ac:dyDescent="0.3">
      <c r="A180" s="349">
        <v>7</v>
      </c>
      <c r="B180" s="350" t="s">
        <v>45</v>
      </c>
      <c r="C180" s="354">
        <f>SUM(C181:C182)</f>
        <v>0.25569999999999998</v>
      </c>
      <c r="D180" s="354">
        <f>SUM(D181:D182)</f>
        <v>0.30499999999999999</v>
      </c>
      <c r="E180" s="354">
        <f t="shared" ref="E180:K180" si="72">SUM(E181:E182)</f>
        <v>0.42770000000000002</v>
      </c>
      <c r="F180" s="354">
        <f t="shared" si="72"/>
        <v>0.82150000000000001</v>
      </c>
      <c r="G180" s="354"/>
      <c r="H180" s="354"/>
      <c r="I180" s="354">
        <f t="shared" si="72"/>
        <v>1.1919</v>
      </c>
      <c r="J180" s="354">
        <f t="shared" si="72"/>
        <v>1.3666</v>
      </c>
      <c r="K180" s="354">
        <f t="shared" si="72"/>
        <v>2.4329999999999998</v>
      </c>
      <c r="L180" s="354"/>
      <c r="M180" s="352">
        <f t="shared" si="63"/>
        <v>0.88815240126247741</v>
      </c>
    </row>
    <row r="181" spans="1:15" x14ac:dyDescent="0.3">
      <c r="A181" s="2" t="s">
        <v>17</v>
      </c>
      <c r="B181" t="s">
        <v>46</v>
      </c>
      <c r="C181" s="34">
        <v>0.24149999999999999</v>
      </c>
      <c r="D181" s="34">
        <v>0.28689999999999999</v>
      </c>
      <c r="E181" s="34">
        <v>0.40200000000000002</v>
      </c>
      <c r="F181" s="34">
        <v>0.76910000000000001</v>
      </c>
      <c r="G181" s="34">
        <v>0</v>
      </c>
      <c r="H181" s="34">
        <v>0</v>
      </c>
      <c r="I181" s="34">
        <v>1.1267</v>
      </c>
      <c r="J181" s="34">
        <v>1.2918000000000001</v>
      </c>
      <c r="K181" s="34">
        <v>2.2997999999999998</v>
      </c>
      <c r="L181" s="39"/>
      <c r="M181" s="89">
        <f t="shared" si="63"/>
        <v>0.83721630895415389</v>
      </c>
    </row>
    <row r="182" spans="1:15" x14ac:dyDescent="0.3">
      <c r="A182" s="2" t="s">
        <v>18</v>
      </c>
      <c r="B182" t="s">
        <v>48</v>
      </c>
      <c r="C182" s="34">
        <v>1.4200000000000001E-2</v>
      </c>
      <c r="D182" s="34">
        <v>1.8100000000000002E-2</v>
      </c>
      <c r="E182" s="34">
        <v>2.5700000000000001E-2</v>
      </c>
      <c r="F182" s="34">
        <v>5.2400000000000002E-2</v>
      </c>
      <c r="G182" s="34">
        <v>0</v>
      </c>
      <c r="H182" s="34">
        <v>0</v>
      </c>
      <c r="I182" s="34">
        <v>6.5199999999999994E-2</v>
      </c>
      <c r="J182" s="34">
        <v>7.4800000000000005E-2</v>
      </c>
      <c r="K182" s="34">
        <v>0.13320000000000001</v>
      </c>
      <c r="L182" s="39"/>
      <c r="M182" s="89">
        <f t="shared" si="63"/>
        <v>5.0936092308323438E-2</v>
      </c>
    </row>
    <row r="183" spans="1:15" x14ac:dyDescent="0.3">
      <c r="A183" s="349">
        <v>8</v>
      </c>
      <c r="B183" s="350" t="s">
        <v>49</v>
      </c>
      <c r="C183" s="354">
        <f>SUM(C184:C187)</f>
        <v>0.56669999999999998</v>
      </c>
      <c r="D183" s="354">
        <f>SUM(D184:D187)</f>
        <v>0.4819</v>
      </c>
      <c r="E183" s="354">
        <f t="shared" ref="E183:K183" si="73">SUM(E184:E187)</f>
        <v>0.68479999999999996</v>
      </c>
      <c r="F183" s="354">
        <f t="shared" si="73"/>
        <v>1.2749999999999999</v>
      </c>
      <c r="G183" s="354"/>
      <c r="H183" s="354"/>
      <c r="I183" s="354">
        <f t="shared" si="73"/>
        <v>1.9592999999999998</v>
      </c>
      <c r="J183" s="354">
        <f t="shared" si="73"/>
        <v>2.0960999999999999</v>
      </c>
      <c r="K183" s="354">
        <f t="shared" si="73"/>
        <v>4.3468</v>
      </c>
      <c r="L183" s="354"/>
      <c r="M183" s="352">
        <f t="shared" si="63"/>
        <v>1.4783101374693715</v>
      </c>
    </row>
    <row r="184" spans="1:15" x14ac:dyDescent="0.3">
      <c r="A184" s="2" t="s">
        <v>19</v>
      </c>
      <c r="B184" t="s">
        <v>46</v>
      </c>
      <c r="C184" s="34">
        <v>0.28649999999999998</v>
      </c>
      <c r="D184" s="34">
        <v>0.23849999999999999</v>
      </c>
      <c r="E184" s="34">
        <v>0.33789999999999998</v>
      </c>
      <c r="F184" s="34">
        <v>0.61909999999999998</v>
      </c>
      <c r="G184" s="34">
        <v>0</v>
      </c>
      <c r="H184" s="34">
        <v>0</v>
      </c>
      <c r="I184" s="34">
        <v>0.99060000000000004</v>
      </c>
      <c r="J184" s="34">
        <v>1.0598000000000001</v>
      </c>
      <c r="K184" s="34">
        <v>2.1976</v>
      </c>
      <c r="L184" s="39"/>
      <c r="M184" s="89">
        <f t="shared" si="63"/>
        <v>0.73919528981992821</v>
      </c>
    </row>
    <row r="185" spans="1:15" x14ac:dyDescent="0.3">
      <c r="A185" s="2" t="s">
        <v>19</v>
      </c>
      <c r="B185" t="s">
        <v>47</v>
      </c>
      <c r="C185" s="34">
        <v>0.14699999999999999</v>
      </c>
      <c r="D185" s="34">
        <v>0.12239999999999999</v>
      </c>
      <c r="E185" s="34">
        <v>0.1734</v>
      </c>
      <c r="F185" s="34">
        <v>0.31769999999999998</v>
      </c>
      <c r="G185" s="34">
        <v>0</v>
      </c>
      <c r="H185" s="34">
        <v>0</v>
      </c>
      <c r="I185" s="34">
        <v>0.50829999999999997</v>
      </c>
      <c r="J185" s="34">
        <v>0.54379999999999995</v>
      </c>
      <c r="K185" s="34">
        <v>1.1276999999999999</v>
      </c>
      <c r="L185" s="39"/>
      <c r="M185" s="89">
        <f t="shared" si="63"/>
        <v>0.37931858374884364</v>
      </c>
    </row>
    <row r="186" spans="1:15" x14ac:dyDescent="0.3">
      <c r="A186" s="2" t="s">
        <v>20</v>
      </c>
      <c r="B186" t="s">
        <v>50</v>
      </c>
      <c r="C186" s="34">
        <v>8.7999999999999995E-2</v>
      </c>
      <c r="D186" s="34">
        <v>0.08</v>
      </c>
      <c r="E186" s="34">
        <v>0.1147</v>
      </c>
      <c r="F186" s="34">
        <v>0.2235</v>
      </c>
      <c r="G186" s="34">
        <v>0</v>
      </c>
      <c r="H186" s="34">
        <v>0</v>
      </c>
      <c r="I186" s="34">
        <v>0.30430000000000001</v>
      </c>
      <c r="J186" s="34">
        <v>0.32550000000000001</v>
      </c>
      <c r="K186" s="34">
        <v>0.67510000000000003</v>
      </c>
      <c r="L186" s="39"/>
      <c r="M186" s="89">
        <f t="shared" si="63"/>
        <v>0.23780625253976811</v>
      </c>
    </row>
    <row r="187" spans="1:15" x14ac:dyDescent="0.3">
      <c r="A187" s="2" t="s">
        <v>20</v>
      </c>
      <c r="B187" t="s">
        <v>47</v>
      </c>
      <c r="C187" s="34">
        <v>4.5199999999999997E-2</v>
      </c>
      <c r="D187" s="34">
        <v>4.1000000000000002E-2</v>
      </c>
      <c r="E187" s="34">
        <v>5.8799999999999998E-2</v>
      </c>
      <c r="F187" s="34">
        <v>0.1147</v>
      </c>
      <c r="G187" s="34">
        <v>0</v>
      </c>
      <c r="H187" s="34">
        <v>0</v>
      </c>
      <c r="I187" s="34">
        <v>0.15609999999999999</v>
      </c>
      <c r="J187" s="34">
        <v>0.16700000000000001</v>
      </c>
      <c r="K187" s="34">
        <v>0.34639999999999999</v>
      </c>
      <c r="L187" s="39"/>
      <c r="M187" s="89">
        <f t="shared" si="63"/>
        <v>0.12199001136083142</v>
      </c>
    </row>
    <row r="188" spans="1:15" x14ac:dyDescent="0.3">
      <c r="A188" s="349">
        <v>9</v>
      </c>
      <c r="B188" s="350" t="s">
        <v>51</v>
      </c>
      <c r="C188" s="354">
        <f t="shared" ref="C188:F188" si="74">SUM(C191,C193)</f>
        <v>0.52325861441321164</v>
      </c>
      <c r="D188" s="354">
        <f t="shared" si="74"/>
        <v>0.60780940097321179</v>
      </c>
      <c r="E188" s="354">
        <f t="shared" si="74"/>
        <v>0.79514873975390044</v>
      </c>
      <c r="F188" s="354">
        <f t="shared" si="74"/>
        <v>0.98297480048990049</v>
      </c>
      <c r="G188" s="354"/>
      <c r="H188" s="354"/>
      <c r="I188" s="354">
        <f>SUM(I191,I193)</f>
        <v>1.1682375922499002</v>
      </c>
      <c r="J188" s="354">
        <f>SUM(J191,J193)</f>
        <v>1.2352129897379005</v>
      </c>
      <c r="K188" s="354">
        <f>SUM(K191,K193)</f>
        <v>1.6400209772579006</v>
      </c>
      <c r="L188" s="354"/>
      <c r="M188" s="352">
        <f t="shared" si="63"/>
        <v>0.98953774993460897</v>
      </c>
      <c r="N188" s="39"/>
    </row>
    <row r="189" spans="1:15" x14ac:dyDescent="0.3">
      <c r="A189" s="345"/>
      <c r="B189" s="286" t="s">
        <v>238</v>
      </c>
      <c r="C189" s="507">
        <v>-0.67500000000000004</v>
      </c>
      <c r="D189" s="507">
        <v>-0.1472</v>
      </c>
      <c r="E189" s="507">
        <v>-4.2599999999999999E-2</v>
      </c>
      <c r="F189" s="507">
        <v>0</v>
      </c>
      <c r="G189" s="507">
        <v>0</v>
      </c>
      <c r="H189" s="507">
        <v>0</v>
      </c>
      <c r="I189" s="507">
        <v>-0.25530000000000003</v>
      </c>
      <c r="J189" s="507">
        <v>-0.34060000000000001</v>
      </c>
      <c r="K189" s="507">
        <v>0</v>
      </c>
      <c r="L189" s="268"/>
      <c r="M189" s="357">
        <f t="shared" si="63"/>
        <v>-8.2312341020276764E-2</v>
      </c>
      <c r="N189" s="247"/>
      <c r="O189" s="247"/>
    </row>
    <row r="190" spans="1:15" x14ac:dyDescent="0.3">
      <c r="A190" s="358"/>
      <c r="B190" s="359" t="s">
        <v>52</v>
      </c>
      <c r="C190" s="360">
        <f t="shared" ref="C190:K190" si="75">SUM(C183,C180,C175,C166,C159)+C189</f>
        <v>6.1510628487000005</v>
      </c>
      <c r="D190" s="360">
        <f t="shared" si="75"/>
        <v>7.1449828487000016</v>
      </c>
      <c r="E190" s="360">
        <f t="shared" si="75"/>
        <v>9.3472132853000005</v>
      </c>
      <c r="F190" s="360">
        <f t="shared" si="75"/>
        <v>11.555165285299999</v>
      </c>
      <c r="G190" s="360">
        <f t="shared" si="75"/>
        <v>0</v>
      </c>
      <c r="H190" s="360">
        <f t="shared" si="75"/>
        <v>0</v>
      </c>
      <c r="I190" s="360">
        <f t="shared" si="75"/>
        <v>13.732985285299998</v>
      </c>
      <c r="J190" s="360">
        <f t="shared" si="75"/>
        <v>14.520301285299999</v>
      </c>
      <c r="K190" s="360">
        <f t="shared" si="75"/>
        <v>19.2789412853</v>
      </c>
      <c r="L190" s="361"/>
      <c r="M190" s="362">
        <f t="shared" si="63"/>
        <v>11.632314735677445</v>
      </c>
      <c r="N190" s="396"/>
      <c r="O190" s="247"/>
    </row>
    <row r="191" spans="1:15" x14ac:dyDescent="0.3">
      <c r="A191" s="349" t="s">
        <v>21</v>
      </c>
      <c r="B191" s="350" t="s">
        <v>53</v>
      </c>
      <c r="C191" s="354">
        <f t="shared" ref="C191:F191" si="76">SUM(C192:C192)</f>
        <v>0.12814509232696711</v>
      </c>
      <c r="D191" s="354">
        <f t="shared" si="76"/>
        <v>0.14885142768696713</v>
      </c>
      <c r="E191" s="354">
        <f t="shared" si="76"/>
        <v>0.19473049437265491</v>
      </c>
      <c r="F191" s="354">
        <f t="shared" si="76"/>
        <v>0.2407287583886549</v>
      </c>
      <c r="G191" s="354"/>
      <c r="H191" s="354"/>
      <c r="I191" s="354">
        <f>SUM(I192:I192)</f>
        <v>0.28609928244865485</v>
      </c>
      <c r="J191" s="354">
        <f>SUM(J192:J192)</f>
        <v>0.30250143667665491</v>
      </c>
      <c r="K191" s="354">
        <f>SUM(K192:K192)</f>
        <v>0.40163818379665495</v>
      </c>
      <c r="L191" s="354"/>
      <c r="M191" s="352">
        <f t="shared" si="63"/>
        <v>0.24233601288836826</v>
      </c>
      <c r="N191" s="463"/>
    </row>
    <row r="192" spans="1:15" x14ac:dyDescent="0.3">
      <c r="A192" s="2" t="s">
        <v>121</v>
      </c>
      <c r="B192" t="s">
        <v>128</v>
      </c>
      <c r="C192" s="246">
        <f t="shared" ref="C192:F192" si="77">0.020833*C190</f>
        <v>0.12814509232696711</v>
      </c>
      <c r="D192" s="246">
        <f t="shared" si="77"/>
        <v>0.14885142768696713</v>
      </c>
      <c r="E192" s="246">
        <f t="shared" si="77"/>
        <v>0.19473049437265491</v>
      </c>
      <c r="F192" s="246">
        <f t="shared" si="77"/>
        <v>0.2407287583886549</v>
      </c>
      <c r="G192" s="34"/>
      <c r="H192" s="39"/>
      <c r="I192" s="246">
        <f>0.020833*I190</f>
        <v>0.28609928244865485</v>
      </c>
      <c r="J192" s="246">
        <f t="shared" ref="J192:K192" si="78">0.020833*J190</f>
        <v>0.30250143667665491</v>
      </c>
      <c r="K192" s="246">
        <f t="shared" si="78"/>
        <v>0.40163818379665495</v>
      </c>
      <c r="L192" s="39"/>
      <c r="M192" s="246">
        <f t="shared" si="63"/>
        <v>0.24233601288836826</v>
      </c>
      <c r="N192" s="246"/>
    </row>
    <row r="193" spans="1:15" x14ac:dyDescent="0.3">
      <c r="A193" s="349" t="s">
        <v>24</v>
      </c>
      <c r="B193" s="350" t="s">
        <v>56</v>
      </c>
      <c r="C193" s="354">
        <f>SUM(C194,C195)</f>
        <v>0.39511352208624451</v>
      </c>
      <c r="D193" s="354">
        <f>SUM(D194,D195)</f>
        <v>0.4589579732862446</v>
      </c>
      <c r="E193" s="354">
        <f t="shared" ref="E193:K193" si="79">SUM(E194,E195)</f>
        <v>0.60041824538124555</v>
      </c>
      <c r="F193" s="354">
        <f t="shared" si="79"/>
        <v>0.74224604210124556</v>
      </c>
      <c r="G193" s="354"/>
      <c r="H193" s="354"/>
      <c r="I193" s="354">
        <f t="shared" si="79"/>
        <v>0.88213830980124541</v>
      </c>
      <c r="J193" s="354">
        <f t="shared" si="79"/>
        <v>0.93271155306124554</v>
      </c>
      <c r="K193" s="354">
        <f t="shared" si="79"/>
        <v>1.2383827934612457</v>
      </c>
      <c r="L193" s="354"/>
      <c r="M193" s="352">
        <f t="shared" si="63"/>
        <v>0.74720173704624082</v>
      </c>
      <c r="N193" s="246"/>
    </row>
    <row r="194" spans="1:15" x14ac:dyDescent="0.3">
      <c r="A194" s="2" t="s">
        <v>25</v>
      </c>
      <c r="B194" t="s">
        <v>129</v>
      </c>
      <c r="C194" s="39">
        <f>C192</f>
        <v>0.12814509232696711</v>
      </c>
      <c r="D194" s="39">
        <f t="shared" ref="D194:K194" si="80">D192</f>
        <v>0.14885142768696713</v>
      </c>
      <c r="E194" s="39">
        <f t="shared" si="80"/>
        <v>0.19473049437265491</v>
      </c>
      <c r="F194" s="39">
        <f>F192</f>
        <v>0.2407287583886549</v>
      </c>
      <c r="G194" s="39"/>
      <c r="H194" s="39"/>
      <c r="I194" s="39">
        <f t="shared" si="80"/>
        <v>0.28609928244865485</v>
      </c>
      <c r="J194" s="39">
        <f t="shared" si="80"/>
        <v>0.30250143667665491</v>
      </c>
      <c r="K194" s="39">
        <f t="shared" si="80"/>
        <v>0.40163818379665495</v>
      </c>
      <c r="L194" s="39"/>
      <c r="M194" s="246">
        <f t="shared" si="63"/>
        <v>0.24233601288836826</v>
      </c>
      <c r="N194" s="246"/>
    </row>
    <row r="195" spans="1:15" x14ac:dyDescent="0.3">
      <c r="A195" s="2" t="s">
        <v>26</v>
      </c>
      <c r="B195" t="s">
        <v>130</v>
      </c>
      <c r="C195" s="246">
        <f>0.043402*C190</f>
        <v>0.26696842975927743</v>
      </c>
      <c r="D195" s="246">
        <f t="shared" ref="D195:F195" si="81">0.043402*D190</f>
        <v>0.31010654559927747</v>
      </c>
      <c r="E195" s="246">
        <f t="shared" si="81"/>
        <v>0.40568775100859067</v>
      </c>
      <c r="F195" s="246">
        <f t="shared" si="81"/>
        <v>0.50151728371259063</v>
      </c>
      <c r="G195" s="34"/>
      <c r="H195" s="34"/>
      <c r="I195" s="246">
        <f t="shared" ref="I195:K195" si="82">0.043402*I190</f>
        <v>0.59603902735259051</v>
      </c>
      <c r="J195" s="246">
        <f t="shared" si="82"/>
        <v>0.63021011638459057</v>
      </c>
      <c r="K195" s="246">
        <f t="shared" si="82"/>
        <v>0.83674460966459063</v>
      </c>
      <c r="L195" s="39"/>
      <c r="M195" s="246">
        <f t="shared" si="63"/>
        <v>0.50486572415787256</v>
      </c>
      <c r="N195" s="246"/>
    </row>
    <row r="196" spans="1:15" ht="28.8" x14ac:dyDescent="0.3">
      <c r="A196" s="370">
        <v>10</v>
      </c>
      <c r="B196" s="371" t="s">
        <v>134</v>
      </c>
      <c r="C196" s="510">
        <v>2.5600000000000001E-2</v>
      </c>
      <c r="D196" s="510">
        <v>2.5600000000000001E-2</v>
      </c>
      <c r="E196" s="510">
        <v>2.5600000000000001E-2</v>
      </c>
      <c r="F196" s="510">
        <v>2.5600000000000001E-2</v>
      </c>
      <c r="G196" s="510">
        <v>0</v>
      </c>
      <c r="H196" s="510">
        <v>0</v>
      </c>
      <c r="I196" s="510">
        <v>2.5600000000000001E-2</v>
      </c>
      <c r="J196" s="510">
        <v>2.5600000000000001E-2</v>
      </c>
      <c r="K196" s="510">
        <v>2.5600000000000001E-2</v>
      </c>
      <c r="L196" s="373"/>
      <c r="M196" s="374">
        <f t="shared" si="63"/>
        <v>2.5600000000000005E-2</v>
      </c>
    </row>
    <row r="197" spans="1:15" ht="18" x14ac:dyDescent="0.3">
      <c r="A197" s="579" t="s">
        <v>60</v>
      </c>
      <c r="B197" s="579"/>
      <c r="C197" s="340">
        <f>SUM(C188,C190,C196)</f>
        <v>6.6999214631132125</v>
      </c>
      <c r="D197" s="340">
        <f t="shared" ref="D197:K197" si="83">SUM(D188,D190,D196)</f>
        <v>7.778392249673213</v>
      </c>
      <c r="E197" s="340">
        <f t="shared" si="83"/>
        <v>10.167962025053901</v>
      </c>
      <c r="F197" s="340">
        <f t="shared" si="83"/>
        <v>12.563740085789901</v>
      </c>
      <c r="G197" s="340">
        <f t="shared" si="83"/>
        <v>0</v>
      </c>
      <c r="H197" s="340">
        <f t="shared" si="83"/>
        <v>0</v>
      </c>
      <c r="I197" s="340">
        <f t="shared" si="83"/>
        <v>14.926822877549899</v>
      </c>
      <c r="J197" s="340">
        <f t="shared" si="83"/>
        <v>15.781114275037901</v>
      </c>
      <c r="K197" s="340">
        <f t="shared" si="83"/>
        <v>20.944562262557902</v>
      </c>
      <c r="L197" s="356"/>
      <c r="M197" s="467">
        <f t="shared" si="63"/>
        <v>12.647452485612055</v>
      </c>
      <c r="N197" t="s">
        <v>484</v>
      </c>
      <c r="O197"/>
    </row>
    <row r="198" spans="1:15" ht="15.6" x14ac:dyDescent="0.3">
      <c r="K198" s="336" t="s">
        <v>150</v>
      </c>
      <c r="M198" s="337">
        <f>M197/SUM($M$101,$M$149,$M$197)</f>
        <v>0.34604858014103856</v>
      </c>
      <c r="N198" s="245"/>
    </row>
    <row r="203" spans="1:15" x14ac:dyDescent="0.3">
      <c r="J203" s="39"/>
    </row>
    <row r="204" spans="1:15" x14ac:dyDescent="0.3">
      <c r="J204" s="39"/>
    </row>
  </sheetData>
  <mergeCells count="53">
    <mergeCell ref="L15:M15"/>
    <mergeCell ref="A1:B1"/>
    <mergeCell ref="L5:M5"/>
    <mergeCell ref="L6:M6"/>
    <mergeCell ref="L7:M7"/>
    <mergeCell ref="L8:M8"/>
    <mergeCell ref="L9:M9"/>
    <mergeCell ref="L10:M10"/>
    <mergeCell ref="L11:M11"/>
    <mergeCell ref="L12:M12"/>
    <mergeCell ref="L13:M13"/>
    <mergeCell ref="L14:M14"/>
    <mergeCell ref="L27:M27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39:M39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A105:M105"/>
    <mergeCell ref="L40:M40"/>
    <mergeCell ref="L41:M41"/>
    <mergeCell ref="L42:M42"/>
    <mergeCell ref="L43:M43"/>
    <mergeCell ref="L44:M44"/>
    <mergeCell ref="L45:M45"/>
    <mergeCell ref="L46:M46"/>
    <mergeCell ref="L47:M47"/>
    <mergeCell ref="A57:M57"/>
    <mergeCell ref="A77:A78"/>
    <mergeCell ref="A101:B101"/>
    <mergeCell ref="A125:A126"/>
    <mergeCell ref="A149:B149"/>
    <mergeCell ref="A153:M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26456-5613-4D6C-8258-BD83AE50E683}">
  <dimension ref="A1:R204"/>
  <sheetViews>
    <sheetView workbookViewId="0">
      <selection activeCell="A2" sqref="A1:V1048576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6" width="14.109375" bestFit="1" customWidth="1"/>
    <col min="7" max="8" width="14.109375" customWidth="1"/>
    <col min="9" max="9" width="13.109375" customWidth="1"/>
    <col min="10" max="10" width="17.6640625" bestFit="1" customWidth="1"/>
    <col min="11" max="11" width="17.6640625" customWidth="1"/>
    <col min="12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7" style="34" bestFit="1" customWidth="1"/>
    <col min="17" max="17" width="11.33203125" style="34" customWidth="1"/>
    <col min="18" max="18" width="17.44140625" bestFit="1" customWidth="1"/>
  </cols>
  <sheetData>
    <row r="1" spans="1:18" ht="18" x14ac:dyDescent="0.3">
      <c r="A1" s="535" t="s">
        <v>485</v>
      </c>
      <c r="B1" s="535"/>
      <c r="C1" s="1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>SUM(C59,C107,C155)</f>
        <v>1</v>
      </c>
      <c r="D5" s="417">
        <f t="shared" ref="D5:L5" si="0">SUM(D59,D107,D155)</f>
        <v>104</v>
      </c>
      <c r="E5" s="417">
        <f t="shared" si="0"/>
        <v>372</v>
      </c>
      <c r="F5" s="417">
        <f t="shared" si="0"/>
        <v>40</v>
      </c>
      <c r="G5" s="417">
        <f t="shared" si="0"/>
        <v>170</v>
      </c>
      <c r="H5" s="417">
        <f t="shared" si="0"/>
        <v>12</v>
      </c>
      <c r="I5" s="417">
        <f t="shared" si="0"/>
        <v>23</v>
      </c>
      <c r="J5" s="417">
        <f t="shared" si="0"/>
        <v>159</v>
      </c>
      <c r="K5" s="417">
        <f t="shared" si="0"/>
        <v>37</v>
      </c>
      <c r="L5" s="417">
        <f t="shared" si="0"/>
        <v>31</v>
      </c>
      <c r="M5" s="417">
        <f>SUM(M59,M107,M155)</f>
        <v>135</v>
      </c>
      <c r="N5" s="604">
        <f>SUM(C5:M5)</f>
        <v>1084</v>
      </c>
      <c r="O5" s="604"/>
      <c r="P5" s="418"/>
      <c r="Q5" s="418"/>
      <c r="R5" s="419">
        <f>N7/N5</f>
        <v>5821.9021955719563</v>
      </c>
    </row>
    <row r="6" spans="1:18" ht="15.6" x14ac:dyDescent="0.3">
      <c r="A6" s="444"/>
      <c r="B6" s="445" t="s">
        <v>142</v>
      </c>
      <c r="C6" s="451">
        <f>SUM(C60,C108,C156)</f>
        <v>0</v>
      </c>
      <c r="D6" s="451">
        <f t="shared" ref="D6:L6" si="1">SUM(D60,D108,D156)</f>
        <v>0</v>
      </c>
      <c r="E6" s="451">
        <f t="shared" si="1"/>
        <v>0</v>
      </c>
      <c r="F6" s="451">
        <f t="shared" si="1"/>
        <v>0</v>
      </c>
      <c r="G6" s="451">
        <f t="shared" si="1"/>
        <v>0</v>
      </c>
      <c r="H6" s="451">
        <f t="shared" si="1"/>
        <v>0</v>
      </c>
      <c r="I6" s="451">
        <f t="shared" si="1"/>
        <v>0</v>
      </c>
      <c r="J6" s="451">
        <f t="shared" si="1"/>
        <v>0</v>
      </c>
      <c r="K6" s="451">
        <f t="shared" si="1"/>
        <v>0</v>
      </c>
      <c r="L6" s="451">
        <f t="shared" si="1"/>
        <v>0</v>
      </c>
      <c r="M6" s="451">
        <f>SUM(M60,M108,M156)</f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>SUM(C61,C109,C157)</f>
        <v>5700.53</v>
      </c>
      <c r="D7" s="401">
        <f t="shared" ref="D7:L7" si="2">SUM(D61,D109,D157)</f>
        <v>926298.15999999992</v>
      </c>
      <c r="E7" s="401">
        <f t="shared" si="2"/>
        <v>2280074.14</v>
      </c>
      <c r="F7" s="401">
        <f t="shared" si="2"/>
        <v>224139.53999999998</v>
      </c>
      <c r="G7" s="401">
        <f t="shared" si="2"/>
        <v>852066.02</v>
      </c>
      <c r="H7" s="401">
        <f t="shared" si="2"/>
        <v>36741.79</v>
      </c>
      <c r="I7" s="401">
        <f t="shared" si="2"/>
        <v>122455.81999999999</v>
      </c>
      <c r="J7" s="401">
        <f t="shared" si="2"/>
        <v>867952.22</v>
      </c>
      <c r="K7" s="401">
        <f t="shared" si="2"/>
        <v>164753.4</v>
      </c>
      <c r="L7" s="401">
        <f t="shared" si="2"/>
        <v>177263.59</v>
      </c>
      <c r="M7" s="401">
        <f>SUM(M61,M109,M157)</f>
        <v>653496.77</v>
      </c>
      <c r="N7" s="610">
        <f>SUM(C7:M7)</f>
        <v>6310941.9800000004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65</v>
      </c>
      <c r="G8" s="415" t="s">
        <v>486</v>
      </c>
      <c r="H8" s="415" t="s">
        <v>193</v>
      </c>
      <c r="I8" s="415" t="s">
        <v>111</v>
      </c>
      <c r="J8" s="415" t="s">
        <v>66</v>
      </c>
      <c r="K8" s="415" t="s">
        <v>487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(C63*C$61+C111*C$109+C159*C$157)/(SUM(C$157,C$109,C$61))</f>
        <v>1.2963879999999999</v>
      </c>
      <c r="D9" s="405">
        <f t="shared" ref="D9:M9" si="3">(D63*D$61+D111*D$109+D159*D$157)/(SUM(D$157,D$109,D$61))</f>
        <v>1.7791211889323413</v>
      </c>
      <c r="E9" s="405">
        <f t="shared" si="3"/>
        <v>2.1704646861385655</v>
      </c>
      <c r="F9" s="405">
        <f t="shared" si="3"/>
        <v>3.0942062125063701</v>
      </c>
      <c r="G9" s="405">
        <f t="shared" si="3"/>
        <v>3.2380065584936251</v>
      </c>
      <c r="H9" s="405">
        <f t="shared" si="3"/>
        <v>4.4571800000000001</v>
      </c>
      <c r="I9" s="405">
        <f t="shared" si="3"/>
        <v>3.8215324298626228</v>
      </c>
      <c r="J9" s="405">
        <f t="shared" si="3"/>
        <v>4.4554664381811708</v>
      </c>
      <c r="K9" s="405">
        <f t="shared" si="3"/>
        <v>4.7894000099523293</v>
      </c>
      <c r="L9" s="405">
        <f t="shared" si="3"/>
        <v>4.9468872791440139</v>
      </c>
      <c r="M9" s="405">
        <f t="shared" si="3"/>
        <v>6.0148903249765713</v>
      </c>
      <c r="N9" s="603">
        <f t="shared" ref="N9:N32" si="4">(O63*$O$61+O111*$O$109+O159*$O$157)/$N$7</f>
        <v>3.1932295599379446</v>
      </c>
      <c r="O9" s="603"/>
      <c r="P9" s="406">
        <f t="shared" ref="P9:P47" si="5">N9/$N$47</f>
        <v>0.2614340142942726</v>
      </c>
      <c r="Q9" s="405">
        <f>P9*$O$52</f>
        <v>1.749089164835623</v>
      </c>
      <c r="R9" s="407">
        <f>N9*$N$7</f>
        <v>20152286.481589302</v>
      </c>
    </row>
    <row r="10" spans="1:18" x14ac:dyDescent="0.3">
      <c r="A10" s="420" t="s">
        <v>3</v>
      </c>
      <c r="B10" s="421" t="s">
        <v>30</v>
      </c>
      <c r="C10" s="422">
        <f t="shared" ref="C10:M10" si="6">(C64*C$61+C112*C$109+C160*C$157)/(SUM(C$157,C$109,C$61))</f>
        <v>0.86970000000000003</v>
      </c>
      <c r="D10" s="422">
        <f t="shared" si="6"/>
        <v>1.1780261665433944</v>
      </c>
      <c r="E10" s="422">
        <f t="shared" si="6"/>
        <v>1.3573745084530453</v>
      </c>
      <c r="F10" s="422">
        <f t="shared" si="6"/>
        <v>2.0395489024738787</v>
      </c>
      <c r="G10" s="422">
        <f t="shared" si="6"/>
        <v>2.0395691015104678</v>
      </c>
      <c r="H10" s="422">
        <f t="shared" si="6"/>
        <v>2.0394999999999999</v>
      </c>
      <c r="I10" s="422">
        <f t="shared" si="6"/>
        <v>1.4574284199558665</v>
      </c>
      <c r="J10" s="422">
        <f t="shared" si="6"/>
        <v>2.8401265032434622</v>
      </c>
      <c r="K10" s="422">
        <f t="shared" si="6"/>
        <v>2.8400579304706306</v>
      </c>
      <c r="L10" s="422">
        <f t="shared" si="6"/>
        <v>3.1169511814862827</v>
      </c>
      <c r="M10" s="422">
        <f t="shared" si="6"/>
        <v>3.3402834148453397</v>
      </c>
      <c r="N10" s="600">
        <f t="shared" si="4"/>
        <v>1.9502416613334161</v>
      </c>
      <c r="O10" s="600"/>
      <c r="P10" s="423">
        <f t="shared" si="5"/>
        <v>0.15966891725010668</v>
      </c>
      <c r="Q10" s="422">
        <f t="shared" ref="Q10:Q47" si="7">P10*$O$52</f>
        <v>1.068243449028949</v>
      </c>
      <c r="R10" s="424">
        <f t="shared" ref="R10:R47" si="8">N10*$N$7</f>
        <v>12307861.971654</v>
      </c>
    </row>
    <row r="11" spans="1:18" x14ac:dyDescent="0.3">
      <c r="A11" s="438" t="s">
        <v>4</v>
      </c>
      <c r="B11" s="439" t="s">
        <v>31</v>
      </c>
      <c r="C11" s="440">
        <f t="shared" ref="C11:M11" si="9">(C65*C$61+C113*C$109+C161*C$157)/(SUM(C$157,C$109,C$61))</f>
        <v>3.4787999999999999E-2</v>
      </c>
      <c r="D11" s="440">
        <f t="shared" si="9"/>
        <v>4.7121046661735777E-2</v>
      </c>
      <c r="E11" s="440">
        <f t="shared" si="9"/>
        <v>5.4294980338121808E-2</v>
      </c>
      <c r="F11" s="440">
        <f t="shared" si="9"/>
        <v>8.1581956098955147E-2</v>
      </c>
      <c r="G11" s="440">
        <f t="shared" si="9"/>
        <v>8.15827640604187E-2</v>
      </c>
      <c r="H11" s="440">
        <f t="shared" si="9"/>
        <v>8.158E-2</v>
      </c>
      <c r="I11" s="440">
        <f t="shared" si="9"/>
        <v>8.7445705197351994E-2</v>
      </c>
      <c r="J11" s="440">
        <f t="shared" si="9"/>
        <v>0.11360506012973849</v>
      </c>
      <c r="K11" s="440">
        <f t="shared" si="9"/>
        <v>0.11360231721882524</v>
      </c>
      <c r="L11" s="440">
        <f t="shared" si="9"/>
        <v>0.12467804725945129</v>
      </c>
      <c r="M11" s="440">
        <f t="shared" si="9"/>
        <v>0.13361133659381361</v>
      </c>
      <c r="N11" s="599">
        <f t="shared" si="4"/>
        <v>7.8575257431110143E-2</v>
      </c>
      <c r="O11" s="599"/>
      <c r="P11" s="441">
        <f t="shared" si="5"/>
        <v>6.433062386789444E-3</v>
      </c>
      <c r="Q11" s="440">
        <f t="shared" si="7"/>
        <v>4.3039540007137909E-2</v>
      </c>
      <c r="R11" s="442">
        <f t="shared" si="8"/>
        <v>495883.89071130002</v>
      </c>
    </row>
    <row r="12" spans="1:18" x14ac:dyDescent="0.3">
      <c r="A12" s="438" t="s">
        <v>192</v>
      </c>
      <c r="B12" s="439" t="s">
        <v>195</v>
      </c>
      <c r="C12" s="440">
        <f t="shared" ref="C12:M12" si="10">(C66*C$61+C114*C$109+C162*C$157)/(SUM(C$157,C$109,C$61))</f>
        <v>0</v>
      </c>
      <c r="D12" s="440">
        <f t="shared" si="10"/>
        <v>5.2239217709338863E-2</v>
      </c>
      <c r="E12" s="440">
        <f t="shared" si="10"/>
        <v>3.9828590661091387E-2</v>
      </c>
      <c r="F12" s="440">
        <f t="shared" si="10"/>
        <v>1.0189024738785493E-2</v>
      </c>
      <c r="G12" s="440">
        <f t="shared" si="10"/>
        <v>2.0255251878252344E-2</v>
      </c>
      <c r="H12" s="440">
        <f t="shared" si="10"/>
        <v>0</v>
      </c>
      <c r="I12" s="440">
        <f t="shared" si="10"/>
        <v>7.2900000000000006E-2</v>
      </c>
      <c r="J12" s="440">
        <f t="shared" si="10"/>
        <v>4.9884605543148455E-2</v>
      </c>
      <c r="K12" s="440">
        <f t="shared" si="10"/>
        <v>0.10945288450496318</v>
      </c>
      <c r="L12" s="440">
        <f t="shared" si="10"/>
        <v>0.14691739347600938</v>
      </c>
      <c r="M12" s="440">
        <f t="shared" si="10"/>
        <v>8.2767345824830918E-2</v>
      </c>
      <c r="N12" s="599">
        <f t="shared" si="4"/>
        <v>4.8983546832892917E-2</v>
      </c>
      <c r="O12" s="599"/>
      <c r="P12" s="441">
        <f t="shared" si="5"/>
        <v>4.0103490972141576E-3</v>
      </c>
      <c r="Q12" s="440">
        <f t="shared" si="7"/>
        <v>2.6830702087793618E-2</v>
      </c>
      <c r="R12" s="442">
        <f t="shared" si="8"/>
        <v>309132.32203699998</v>
      </c>
    </row>
    <row r="13" spans="1:18" x14ac:dyDescent="0.3">
      <c r="A13" s="420" t="s">
        <v>5</v>
      </c>
      <c r="B13" s="421" t="s">
        <v>32</v>
      </c>
      <c r="C13" s="422">
        <f t="shared" ref="C13:M13" si="11">(C67*C$61+C115*C$109+C163*C$157)/(SUM(C$157,C$109,C$61))</f>
        <v>0.14929999999999999</v>
      </c>
      <c r="D13" s="422">
        <f t="shared" si="11"/>
        <v>0.21959999999999996</v>
      </c>
      <c r="E13" s="422">
        <f t="shared" si="11"/>
        <v>0.28559999999999997</v>
      </c>
      <c r="F13" s="422">
        <f t="shared" si="11"/>
        <v>0.33294890247387859</v>
      </c>
      <c r="G13" s="422">
        <f t="shared" si="11"/>
        <v>0.33296910151046749</v>
      </c>
      <c r="H13" s="422">
        <f t="shared" si="11"/>
        <v>0.33289999999999997</v>
      </c>
      <c r="I13" s="422">
        <f t="shared" si="11"/>
        <v>0.33292841995586653</v>
      </c>
      <c r="J13" s="422">
        <f t="shared" si="11"/>
        <v>0.39550000000000002</v>
      </c>
      <c r="K13" s="422">
        <f t="shared" si="11"/>
        <v>0.39550000000000007</v>
      </c>
      <c r="L13" s="422">
        <f t="shared" si="11"/>
        <v>0.39550000000000007</v>
      </c>
      <c r="M13" s="422">
        <f t="shared" si="11"/>
        <v>0.46679999999999994</v>
      </c>
      <c r="N13" s="600">
        <f t="shared" si="4"/>
        <v>0.32489436541278421</v>
      </c>
      <c r="O13" s="600"/>
      <c r="P13" s="423">
        <f t="shared" si="5"/>
        <v>2.6599540238849945E-2</v>
      </c>
      <c r="Q13" s="422">
        <f t="shared" si="7"/>
        <v>0.17796065193342692</v>
      </c>
      <c r="R13" s="424">
        <f t="shared" si="8"/>
        <v>2050389.4897490002</v>
      </c>
    </row>
    <row r="14" spans="1:18" x14ac:dyDescent="0.3">
      <c r="A14" s="438" t="s">
        <v>6</v>
      </c>
      <c r="B14" s="439" t="s">
        <v>181</v>
      </c>
      <c r="C14" s="440">
        <f t="shared" ref="C14:M14" si="12">(C68*C$61+C116*C$109+C164*C$157)/(SUM(C$157,C$109,C$61))</f>
        <v>0.24260000000000001</v>
      </c>
      <c r="D14" s="440">
        <f t="shared" si="12"/>
        <v>0.28213475801787191</v>
      </c>
      <c r="E14" s="440">
        <f t="shared" si="12"/>
        <v>0.43336660668630705</v>
      </c>
      <c r="F14" s="440">
        <f t="shared" si="12"/>
        <v>0.62993742672087227</v>
      </c>
      <c r="G14" s="440">
        <f t="shared" si="12"/>
        <v>0.76363033953401871</v>
      </c>
      <c r="H14" s="440">
        <f t="shared" si="12"/>
        <v>2.0032000000000001</v>
      </c>
      <c r="I14" s="440">
        <f t="shared" si="12"/>
        <v>1.414129884753538</v>
      </c>
      <c r="J14" s="440">
        <f t="shared" si="12"/>
        <v>1.0563502692648219</v>
      </c>
      <c r="K14" s="440">
        <f t="shared" si="12"/>
        <v>1.3307868777579097</v>
      </c>
      <c r="L14" s="440">
        <f t="shared" si="12"/>
        <v>1.1628406569222705</v>
      </c>
      <c r="M14" s="440">
        <f t="shared" si="12"/>
        <v>1.991428227712587</v>
      </c>
      <c r="N14" s="599">
        <f t="shared" si="4"/>
        <v>0.78167304501886725</v>
      </c>
      <c r="O14" s="599"/>
      <c r="P14" s="441">
        <f t="shared" si="5"/>
        <v>6.3996627298189446E-2</v>
      </c>
      <c r="Q14" s="440">
        <f t="shared" si="7"/>
        <v>0.4281608408739454</v>
      </c>
      <c r="R14" s="442">
        <f t="shared" si="8"/>
        <v>4933093.2344439998</v>
      </c>
    </row>
    <row r="15" spans="1:18" x14ac:dyDescent="0.3">
      <c r="A15" s="420" t="s">
        <v>100</v>
      </c>
      <c r="B15" s="421" t="s">
        <v>101</v>
      </c>
      <c r="C15" s="422">
        <f t="shared" ref="C15:M15" si="13">(C69*C$61+C117*C$109+C165*C$157)/(SUM(C$157,C$109,C$61))</f>
        <v>0</v>
      </c>
      <c r="D15" s="422">
        <f t="shared" si="13"/>
        <v>0</v>
      </c>
      <c r="E15" s="422">
        <f t="shared" si="13"/>
        <v>0</v>
      </c>
      <c r="F15" s="422">
        <f t="shared" si="13"/>
        <v>0</v>
      </c>
      <c r="G15" s="422">
        <f t="shared" si="13"/>
        <v>0</v>
      </c>
      <c r="H15" s="422">
        <f t="shared" si="13"/>
        <v>0</v>
      </c>
      <c r="I15" s="422">
        <f t="shared" si="13"/>
        <v>0.45669999999999999</v>
      </c>
      <c r="J15" s="422">
        <f t="shared" si="13"/>
        <v>0</v>
      </c>
      <c r="K15" s="422">
        <f t="shared" si="13"/>
        <v>0</v>
      </c>
      <c r="L15" s="422">
        <f t="shared" si="13"/>
        <v>0</v>
      </c>
      <c r="M15" s="422">
        <f t="shared" si="13"/>
        <v>0</v>
      </c>
      <c r="N15" s="600">
        <f t="shared" si="4"/>
        <v>8.8616839088734561E-3</v>
      </c>
      <c r="O15" s="600"/>
      <c r="P15" s="423">
        <f t="shared" si="5"/>
        <v>7.2551802312288845E-4</v>
      </c>
      <c r="Q15" s="422">
        <f t="shared" si="7"/>
        <v>4.8539809043700475E-3</v>
      </c>
      <c r="R15" s="424">
        <f t="shared" si="8"/>
        <v>55925.572993999995</v>
      </c>
    </row>
    <row r="16" spans="1:18" ht="28.8" x14ac:dyDescent="0.3">
      <c r="A16" s="404">
        <v>5</v>
      </c>
      <c r="B16" s="408" t="s">
        <v>71</v>
      </c>
      <c r="C16" s="405">
        <f t="shared" ref="C16:M16" si="14">(C70*C$61+C118*C$109+C166*C$157)/(SUM(C$157,C$109,C$61))</f>
        <v>4.2199778811000002</v>
      </c>
      <c r="D16" s="405">
        <f t="shared" si="14"/>
        <v>4.1426859480375393</v>
      </c>
      <c r="E16" s="405">
        <f t="shared" si="14"/>
        <v>5.3459094771424258</v>
      </c>
      <c r="F16" s="405">
        <f t="shared" si="14"/>
        <v>5.2318278620748799</v>
      </c>
      <c r="G16" s="405">
        <f t="shared" si="14"/>
        <v>5.3417869338496597</v>
      </c>
      <c r="H16" s="405">
        <f t="shared" si="14"/>
        <v>5.2198773810999999</v>
      </c>
      <c r="I16" s="405">
        <f t="shared" si="14"/>
        <v>5.7081604320173343</v>
      </c>
      <c r="J16" s="405">
        <f t="shared" si="14"/>
        <v>5.3197653772938782</v>
      </c>
      <c r="K16" s="405">
        <f t="shared" si="14"/>
        <v>5.2863345213117956</v>
      </c>
      <c r="L16" s="405">
        <f t="shared" si="14"/>
        <v>5.3668360098242198</v>
      </c>
      <c r="M16" s="405">
        <f t="shared" si="14"/>
        <v>5.3511221073758444</v>
      </c>
      <c r="N16" s="603">
        <f t="shared" si="4"/>
        <v>5.1659510818536329</v>
      </c>
      <c r="O16" s="603"/>
      <c r="P16" s="406">
        <f t="shared" si="5"/>
        <v>0.42294338807357201</v>
      </c>
      <c r="Q16" s="405">
        <f t="shared" si="7"/>
        <v>2.8296459411194506</v>
      </c>
      <c r="R16" s="409">
        <f t="shared" si="8"/>
        <v>32602017.54909651</v>
      </c>
    </row>
    <row r="17" spans="1:18" x14ac:dyDescent="0.3">
      <c r="A17" s="420" t="s">
        <v>115</v>
      </c>
      <c r="B17" s="421" t="s">
        <v>114</v>
      </c>
      <c r="C17" s="422">
        <f t="shared" ref="C17:M17" si="15">(C71*C$61+C119*C$109+C167*C$157)/(SUM(C$157,C$109,C$61))</f>
        <v>2.2989000000000002</v>
      </c>
      <c r="D17" s="422">
        <f t="shared" si="15"/>
        <v>2.2593663973833222</v>
      </c>
      <c r="E17" s="422">
        <f t="shared" si="15"/>
        <v>2.8589606460406585</v>
      </c>
      <c r="F17" s="422">
        <f t="shared" si="15"/>
        <v>2.8012962212200492</v>
      </c>
      <c r="G17" s="422">
        <f t="shared" si="15"/>
        <v>2.8572302039858362</v>
      </c>
      <c r="H17" s="422">
        <f t="shared" si="15"/>
        <v>2.7989000000000002</v>
      </c>
      <c r="I17" s="422">
        <f t="shared" si="15"/>
        <v>3.0636346776167924</v>
      </c>
      <c r="J17" s="422">
        <f t="shared" si="15"/>
        <v>2.8449058668344671</v>
      </c>
      <c r="K17" s="422">
        <f t="shared" si="15"/>
        <v>2.830494703380932</v>
      </c>
      <c r="L17" s="422">
        <f t="shared" si="15"/>
        <v>2.8678987085108676</v>
      </c>
      <c r="M17" s="422">
        <f t="shared" si="15"/>
        <v>2.8615622342004841</v>
      </c>
      <c r="N17" s="600">
        <f t="shared" si="4"/>
        <v>2.7696328647787691</v>
      </c>
      <c r="O17" s="600"/>
      <c r="P17" s="423">
        <f t="shared" si="5"/>
        <v>0.22675358109065333</v>
      </c>
      <c r="Q17" s="422">
        <f t="shared" si="7"/>
        <v>1.5170643836991582</v>
      </c>
      <c r="R17" s="424">
        <f t="shared" si="8"/>
        <v>17478992.31552</v>
      </c>
    </row>
    <row r="18" spans="1:18" x14ac:dyDescent="0.3">
      <c r="A18" s="438" t="s">
        <v>116</v>
      </c>
      <c r="B18" s="439" t="s">
        <v>117</v>
      </c>
      <c r="C18" s="440">
        <f t="shared" ref="C18:M18" si="16">(C72*C$61+C120*C$109+C168*C$157)/(SUM(C$157,C$109,C$61))</f>
        <v>1.0027778811000001</v>
      </c>
      <c r="D18" s="440">
        <f t="shared" si="16"/>
        <v>0.98553336317220763</v>
      </c>
      <c r="E18" s="440">
        <f t="shared" si="16"/>
        <v>1.2470757748422894</v>
      </c>
      <c r="F18" s="440">
        <f t="shared" si="16"/>
        <v>1.2219226103999641</v>
      </c>
      <c r="G18" s="440">
        <f t="shared" si="16"/>
        <v>1.246320957748418</v>
      </c>
      <c r="H18" s="440">
        <f t="shared" si="16"/>
        <v>1.2208773811</v>
      </c>
      <c r="I18" s="440">
        <f t="shared" si="16"/>
        <v>1.3363543827417672</v>
      </c>
      <c r="J18" s="440">
        <f t="shared" si="16"/>
        <v>1.2409450942073279</v>
      </c>
      <c r="K18" s="440">
        <f t="shared" si="16"/>
        <v>1.2346589591200592</v>
      </c>
      <c r="L18" s="440">
        <f t="shared" si="16"/>
        <v>1.250974548753732</v>
      </c>
      <c r="M18" s="440">
        <f t="shared" si="16"/>
        <v>1.248210584996017</v>
      </c>
      <c r="N18" s="599">
        <f t="shared" si="4"/>
        <v>1.2081110859836344</v>
      </c>
      <c r="O18" s="599"/>
      <c r="P18" s="441">
        <f t="shared" si="5"/>
        <v>9.8909685318161883E-2</v>
      </c>
      <c r="Q18" s="440">
        <f t="shared" si="7"/>
        <v>0.66174196710518907</v>
      </c>
      <c r="R18" s="442">
        <f t="shared" si="8"/>
        <v>7624318.9690375086</v>
      </c>
    </row>
    <row r="19" spans="1:18" x14ac:dyDescent="0.3">
      <c r="A19" s="420" t="s">
        <v>8</v>
      </c>
      <c r="B19" s="421" t="s">
        <v>35</v>
      </c>
      <c r="C19" s="422">
        <f t="shared" ref="C19:M19" si="17">(C73*C$61+C121*C$109+C169*C$157)/(SUM(C$157,C$109,C$61))</f>
        <v>0.61619999999999997</v>
      </c>
      <c r="D19" s="422">
        <f t="shared" si="17"/>
        <v>0.60123067936354313</v>
      </c>
      <c r="E19" s="422">
        <f t="shared" si="17"/>
        <v>0.85724162078431365</v>
      </c>
      <c r="F19" s="422">
        <f t="shared" si="17"/>
        <v>0.83412878592505368</v>
      </c>
      <c r="G19" s="422">
        <f t="shared" si="17"/>
        <v>0.85590145203654511</v>
      </c>
      <c r="H19" s="422">
        <f t="shared" si="17"/>
        <v>0.82650000000000001</v>
      </c>
      <c r="I19" s="422">
        <f t="shared" si="17"/>
        <v>0.8995313924973104</v>
      </c>
      <c r="J19" s="422">
        <f t="shared" si="17"/>
        <v>0.85314491208859411</v>
      </c>
      <c r="K19" s="422">
        <f t="shared" si="17"/>
        <v>0.84281800682717312</v>
      </c>
      <c r="L19" s="422">
        <f t="shared" si="17"/>
        <v>0.86382423860421653</v>
      </c>
      <c r="M19" s="422">
        <f t="shared" si="17"/>
        <v>0.85834516710924225</v>
      </c>
      <c r="N19" s="600">
        <f t="shared" si="4"/>
        <v>0.81844648051953728</v>
      </c>
      <c r="O19" s="600"/>
      <c r="P19" s="423">
        <f t="shared" si="5"/>
        <v>6.7007318099422827E-2</v>
      </c>
      <c r="Q19" s="422">
        <f t="shared" si="7"/>
        <v>0.44830346337592852</v>
      </c>
      <c r="R19" s="424">
        <f t="shared" si="8"/>
        <v>5165168.2522940002</v>
      </c>
    </row>
    <row r="20" spans="1:18" x14ac:dyDescent="0.3">
      <c r="A20" s="438" t="s">
        <v>9</v>
      </c>
      <c r="B20" s="439" t="s">
        <v>108</v>
      </c>
      <c r="C20" s="440">
        <f t="shared" ref="C20:M20" si="18">(C74*C$61+C122*C$109+C170*C$157)/(SUM(C$157,C$109,C$61))</f>
        <v>0.5504</v>
      </c>
      <c r="D20" s="440">
        <f t="shared" si="18"/>
        <v>0.53699101134671356</v>
      </c>
      <c r="E20" s="440">
        <f t="shared" si="18"/>
        <v>0.76565574067999387</v>
      </c>
      <c r="F20" s="440">
        <f t="shared" si="18"/>
        <v>0.74499744386911837</v>
      </c>
      <c r="G20" s="440">
        <f t="shared" si="18"/>
        <v>0.76445994889574398</v>
      </c>
      <c r="H20" s="440">
        <f t="shared" si="18"/>
        <v>0.73819999999999997</v>
      </c>
      <c r="I20" s="440">
        <f t="shared" si="18"/>
        <v>0.80721983329171287</v>
      </c>
      <c r="J20" s="440">
        <f t="shared" si="18"/>
        <v>0.76198921371616513</v>
      </c>
      <c r="K20" s="440">
        <f t="shared" si="18"/>
        <v>0.7527734594490918</v>
      </c>
      <c r="L20" s="440">
        <f t="shared" si="18"/>
        <v>0.77152976845950139</v>
      </c>
      <c r="M20" s="440">
        <f t="shared" si="18"/>
        <v>0.76664189946187489</v>
      </c>
      <c r="N20" s="599">
        <f t="shared" si="4"/>
        <v>0.73107673484172941</v>
      </c>
      <c r="O20" s="599"/>
      <c r="P20" s="441">
        <f t="shared" si="5"/>
        <v>5.9854239089073544E-2</v>
      </c>
      <c r="Q20" s="440">
        <f t="shared" si="7"/>
        <v>0.40044674883941783</v>
      </c>
      <c r="R20" s="442">
        <f t="shared" si="8"/>
        <v>4613782.8565139994</v>
      </c>
    </row>
    <row r="21" spans="1:18" x14ac:dyDescent="0.3">
      <c r="A21" s="420" t="s">
        <v>10</v>
      </c>
      <c r="B21" s="421" t="s">
        <v>109</v>
      </c>
      <c r="C21" s="422">
        <f t="shared" ref="C21:M21" si="19">(C75*C$61+C123*C$109+C171*C$157)/(SUM(C$157,C$109,C$61))</f>
        <v>5.8400000000000007E-2</v>
      </c>
      <c r="D21" s="422">
        <f t="shared" si="19"/>
        <v>5.6972001272246935E-2</v>
      </c>
      <c r="E21" s="422">
        <f t="shared" si="19"/>
        <v>8.1222050814979185E-2</v>
      </c>
      <c r="F21" s="422">
        <f t="shared" si="19"/>
        <v>7.9033537108178245E-2</v>
      </c>
      <c r="G21" s="422">
        <f t="shared" si="19"/>
        <v>8.1094068474881806E-2</v>
      </c>
      <c r="H21" s="422">
        <f t="shared" si="19"/>
        <v>7.8299999999999995E-2</v>
      </c>
      <c r="I21" s="422">
        <f t="shared" si="19"/>
        <v>8.1854719293864509E-2</v>
      </c>
      <c r="J21" s="422">
        <f t="shared" si="19"/>
        <v>8.0836717204317995E-2</v>
      </c>
      <c r="K21" s="422">
        <f t="shared" si="19"/>
        <v>7.9851250596345805E-2</v>
      </c>
      <c r="L21" s="422">
        <f t="shared" si="19"/>
        <v>8.18503775761283E-2</v>
      </c>
      <c r="M21" s="422">
        <f t="shared" si="19"/>
        <v>8.1326645599181763E-2</v>
      </c>
      <c r="N21" s="600">
        <f t="shared" si="4"/>
        <v>7.7482053397993675E-2</v>
      </c>
      <c r="O21" s="600"/>
      <c r="P21" s="423">
        <f t="shared" si="5"/>
        <v>6.3435602969910887E-3</v>
      </c>
      <c r="Q21" s="422">
        <f t="shared" si="7"/>
        <v>4.2440738294518228E-2</v>
      </c>
      <c r="R21" s="424">
        <f t="shared" si="8"/>
        <v>488984.74348599999</v>
      </c>
    </row>
    <row r="22" spans="1:18" x14ac:dyDescent="0.3">
      <c r="A22" s="438" t="s">
        <v>11</v>
      </c>
      <c r="B22" s="439" t="s">
        <v>110</v>
      </c>
      <c r="C22" s="440">
        <f t="shared" ref="C22:M22" si="20">(C76*C$61+C124*C$109+C172*C$157)/(SUM(C$157,C$109,C$61))</f>
        <v>7.4000000000000012E-3</v>
      </c>
      <c r="D22" s="440">
        <f t="shared" si="20"/>
        <v>7.2676667445825431E-3</v>
      </c>
      <c r="E22" s="440">
        <f t="shared" si="20"/>
        <v>1.0363829289340565E-2</v>
      </c>
      <c r="F22" s="440">
        <f t="shared" si="20"/>
        <v>1.0097804947757099E-2</v>
      </c>
      <c r="G22" s="440">
        <f t="shared" si="20"/>
        <v>1.0347434665919432E-2</v>
      </c>
      <c r="H22" s="440">
        <f t="shared" si="20"/>
        <v>0.01</v>
      </c>
      <c r="I22" s="440">
        <f t="shared" si="20"/>
        <v>1.0456839911733063E-2</v>
      </c>
      <c r="J22" s="440">
        <f t="shared" si="20"/>
        <v>1.0318981168110844E-2</v>
      </c>
      <c r="K22" s="440">
        <f t="shared" si="20"/>
        <v>1.0193296781735613E-2</v>
      </c>
      <c r="L22" s="440">
        <f t="shared" si="20"/>
        <v>1.0444092568586702E-2</v>
      </c>
      <c r="M22" s="440">
        <f t="shared" si="20"/>
        <v>1.0376622048185485E-2</v>
      </c>
      <c r="N22" s="599">
        <f t="shared" si="4"/>
        <v>9.8876922798139862E-3</v>
      </c>
      <c r="O22" s="599"/>
      <c r="P22" s="441">
        <f t="shared" si="5"/>
        <v>8.0951871335817576E-4</v>
      </c>
      <c r="Q22" s="440">
        <f t="shared" si="7"/>
        <v>5.4159762419923154E-3</v>
      </c>
      <c r="R22" s="442">
        <f t="shared" si="8"/>
        <v>62400.652294</v>
      </c>
    </row>
    <row r="23" spans="1:18" x14ac:dyDescent="0.3">
      <c r="A23" s="425" t="s">
        <v>14</v>
      </c>
      <c r="B23" s="421" t="s">
        <v>118</v>
      </c>
      <c r="C23" s="422">
        <f t="shared" ref="C23:M23" si="21">(C77*C$61+C125*C$109+C173*C$157)/(SUM(C$157,C$109,C$61))</f>
        <v>0.2248</v>
      </c>
      <c r="D23" s="422">
        <f t="shared" si="21"/>
        <v>0.22057508932652961</v>
      </c>
      <c r="E23" s="422">
        <f t="shared" si="21"/>
        <v>0.28649206959647372</v>
      </c>
      <c r="F23" s="422">
        <f t="shared" si="21"/>
        <v>0.28028243958205684</v>
      </c>
      <c r="G23" s="422">
        <f t="shared" si="21"/>
        <v>0.28625487858206106</v>
      </c>
      <c r="H23" s="422">
        <f t="shared" si="21"/>
        <v>0.27950000000000003</v>
      </c>
      <c r="I23" s="422">
        <f t="shared" si="21"/>
        <v>0.30558313924973102</v>
      </c>
      <c r="J23" s="422">
        <f t="shared" si="21"/>
        <v>0.28509941648516091</v>
      </c>
      <c r="K23" s="422">
        <f t="shared" si="21"/>
        <v>0.28318967417971341</v>
      </c>
      <c r="L23" s="422">
        <f t="shared" si="21"/>
        <v>0.28769049935184093</v>
      </c>
      <c r="M23" s="422">
        <f t="shared" si="21"/>
        <v>0.28677700362773023</v>
      </c>
      <c r="N23" s="600">
        <f t="shared" si="4"/>
        <v>0.27662386519642823</v>
      </c>
      <c r="O23" s="600"/>
      <c r="P23" s="423">
        <f t="shared" si="5"/>
        <v>2.2647569230602186E-2</v>
      </c>
      <c r="Q23" s="422">
        <f t="shared" si="7"/>
        <v>0.15152052061030818</v>
      </c>
      <c r="R23" s="424">
        <f t="shared" si="8"/>
        <v>1745757.1635380001</v>
      </c>
    </row>
    <row r="24" spans="1:18" x14ac:dyDescent="0.3">
      <c r="A24" s="443"/>
      <c r="B24" s="439" t="s">
        <v>117</v>
      </c>
      <c r="C24" s="440">
        <f t="shared" ref="C24:M24" si="22">(C78*C$61+C126*C$109+C174*C$157)/(SUM(C$157,C$109,C$61))</f>
        <v>7.7299999999999994E-2</v>
      </c>
      <c r="D24" s="440">
        <f t="shared" si="22"/>
        <v>7.5980418791936274E-2</v>
      </c>
      <c r="E24" s="440">
        <f t="shared" si="22"/>
        <v>9.6139365878690222E-2</v>
      </c>
      <c r="F24" s="440">
        <f t="shared" si="22"/>
        <v>9.4197804947757105E-2</v>
      </c>
      <c r="G24" s="440">
        <f t="shared" si="22"/>
        <v>9.6079441496798562E-2</v>
      </c>
      <c r="H24" s="440">
        <f t="shared" si="22"/>
        <v>9.4100000000000003E-2</v>
      </c>
      <c r="I24" s="440">
        <f t="shared" si="22"/>
        <v>0.10305683991173306</v>
      </c>
      <c r="J24" s="440">
        <f t="shared" si="22"/>
        <v>9.5670087678328658E-2</v>
      </c>
      <c r="K24" s="440">
        <f t="shared" si="22"/>
        <v>9.5173177803917847E-2</v>
      </c>
      <c r="L24" s="440">
        <f t="shared" si="22"/>
        <v>9.6448014603562962E-2</v>
      </c>
      <c r="M24" s="440">
        <f t="shared" si="22"/>
        <v>9.6227117442370835E-2</v>
      </c>
      <c r="N24" s="599">
        <f t="shared" si="4"/>
        <v>9.3136785375263417E-2</v>
      </c>
      <c r="O24" s="599"/>
      <c r="P24" s="441">
        <f t="shared" si="5"/>
        <v>7.6252343347317638E-3</v>
      </c>
      <c r="Q24" s="440">
        <f t="shared" si="7"/>
        <v>5.101560632886662E-2</v>
      </c>
      <c r="R24" s="442">
        <f t="shared" si="8"/>
        <v>587780.84870700003</v>
      </c>
    </row>
    <row r="25" spans="1:18" x14ac:dyDescent="0.3">
      <c r="A25" s="404">
        <v>6</v>
      </c>
      <c r="B25" s="398" t="s">
        <v>42</v>
      </c>
      <c r="C25" s="405">
        <f t="shared" ref="C25:M25" si="23">(C79*C$61+C127*C$109+C175*C$157)/(SUM(C$157,C$109,C$61))</f>
        <v>0.57479999999999998</v>
      </c>
      <c r="D25" s="405">
        <f t="shared" si="23"/>
        <v>0.56063433951655484</v>
      </c>
      <c r="E25" s="405">
        <f t="shared" si="23"/>
        <v>0.64253446880810638</v>
      </c>
      <c r="F25" s="405">
        <f t="shared" si="23"/>
        <v>0.63062659087281081</v>
      </c>
      <c r="G25" s="405">
        <f t="shared" si="23"/>
        <v>0.64147591686029215</v>
      </c>
      <c r="H25" s="405">
        <f t="shared" si="23"/>
        <v>0.62290000000000001</v>
      </c>
      <c r="I25" s="405">
        <f t="shared" si="23"/>
        <v>1.3281187729827786</v>
      </c>
      <c r="J25" s="405">
        <f t="shared" si="23"/>
        <v>0.6412986256098292</v>
      </c>
      <c r="K25" s="405">
        <f t="shared" si="23"/>
        <v>0.63338750276473821</v>
      </c>
      <c r="L25" s="405">
        <f t="shared" si="23"/>
        <v>0.64763378801027327</v>
      </c>
      <c r="M25" s="405">
        <f t="shared" si="23"/>
        <v>0.64313762838185107</v>
      </c>
      <c r="N25" s="603">
        <f t="shared" si="4"/>
        <v>0.64287194277263826</v>
      </c>
      <c r="O25" s="603"/>
      <c r="P25" s="406">
        <f t="shared" si="5"/>
        <v>5.2632793703524049E-2</v>
      </c>
      <c r="Q25" s="405">
        <f t="shared" si="7"/>
        <v>0.35213263825050528</v>
      </c>
      <c r="R25" s="407">
        <f t="shared" si="8"/>
        <v>4057127.5314080007</v>
      </c>
    </row>
    <row r="26" spans="1:18" x14ac:dyDescent="0.3">
      <c r="A26" s="420" t="s">
        <v>15</v>
      </c>
      <c r="B26" s="421" t="s">
        <v>43</v>
      </c>
      <c r="C26" s="422">
        <f t="shared" ref="C26:M26" si="24">(C80*C$61+C128*C$109+C176*C$157)/(SUM(C$157,C$109,C$61))</f>
        <v>0.27189999999999998</v>
      </c>
      <c r="D26" s="422">
        <f t="shared" si="24"/>
        <v>0.26693642395770278</v>
      </c>
      <c r="E26" s="422">
        <f t="shared" si="24"/>
        <v>0.34445205646602345</v>
      </c>
      <c r="F26" s="422">
        <f t="shared" si="24"/>
        <v>0.3370824395820568</v>
      </c>
      <c r="G26" s="422">
        <f t="shared" si="24"/>
        <v>0.34418472946497736</v>
      </c>
      <c r="H26" s="422">
        <f t="shared" si="24"/>
        <v>0.33629999999999999</v>
      </c>
      <c r="I26" s="422">
        <f t="shared" si="24"/>
        <v>0.36778313924973105</v>
      </c>
      <c r="J26" s="422">
        <f t="shared" si="24"/>
        <v>0.34276556714608092</v>
      </c>
      <c r="K26" s="422">
        <f t="shared" si="24"/>
        <v>0.34059882257968577</v>
      </c>
      <c r="L26" s="422">
        <f t="shared" si="24"/>
        <v>0.34580859922220913</v>
      </c>
      <c r="M26" s="422">
        <f t="shared" si="24"/>
        <v>0.34478888505447391</v>
      </c>
      <c r="N26" s="600">
        <f t="shared" si="4"/>
        <v>0.33285690732114759</v>
      </c>
      <c r="O26" s="600"/>
      <c r="P26" s="423">
        <f t="shared" si="5"/>
        <v>2.7251444292728948E-2</v>
      </c>
      <c r="Q26" s="422">
        <f t="shared" si="7"/>
        <v>0.1823221284621418</v>
      </c>
      <c r="R26" s="424">
        <f t="shared" si="8"/>
        <v>2100640.6297459998</v>
      </c>
    </row>
    <row r="27" spans="1:18" x14ac:dyDescent="0.3">
      <c r="A27" s="438" t="s">
        <v>16</v>
      </c>
      <c r="B27" s="439" t="s">
        <v>80</v>
      </c>
      <c r="C27" s="440">
        <f t="shared" ref="C27:M27" si="25">(C81*C$61+C129*C$109+C177*C$157)/(SUM(C$157,C$109,C$61))</f>
        <v>0.3029</v>
      </c>
      <c r="D27" s="440">
        <f t="shared" si="25"/>
        <v>0.29369791555885205</v>
      </c>
      <c r="E27" s="440">
        <f t="shared" si="25"/>
        <v>0.29808241234208288</v>
      </c>
      <c r="F27" s="440">
        <f t="shared" si="25"/>
        <v>0.29354415129075401</v>
      </c>
      <c r="G27" s="440">
        <f t="shared" si="25"/>
        <v>0.29729118739531474</v>
      </c>
      <c r="H27" s="440">
        <f t="shared" si="25"/>
        <v>0.28660000000000002</v>
      </c>
      <c r="I27" s="440">
        <f t="shared" si="25"/>
        <v>0.29063563373304757</v>
      </c>
      <c r="J27" s="440">
        <f t="shared" si="25"/>
        <v>0.29853305846374817</v>
      </c>
      <c r="K27" s="440">
        <f t="shared" si="25"/>
        <v>0.29278868018505233</v>
      </c>
      <c r="L27" s="440">
        <f t="shared" si="25"/>
        <v>0.30182518878806419</v>
      </c>
      <c r="M27" s="440">
        <f t="shared" si="25"/>
        <v>0.2983487433273771</v>
      </c>
      <c r="N27" s="599">
        <f t="shared" si="4"/>
        <v>0.29702035685772538</v>
      </c>
      <c r="O27" s="599"/>
      <c r="P27" s="441">
        <f t="shared" si="5"/>
        <v>2.4317457534102735E-2</v>
      </c>
      <c r="Q27" s="440">
        <f t="shared" si="7"/>
        <v>0.16269268405668699</v>
      </c>
      <c r="R27" s="442">
        <f t="shared" si="8"/>
        <v>1874478.2390080001</v>
      </c>
    </row>
    <row r="28" spans="1:18" x14ac:dyDescent="0.3">
      <c r="A28" s="420" t="s">
        <v>102</v>
      </c>
      <c r="B28" s="421" t="s">
        <v>103</v>
      </c>
      <c r="C28" s="422">
        <f t="shared" ref="C28:M28" si="26">(C82*C$61+C130*C$109+C178*C$157)/(SUM(C$157,C$109,C$61))</f>
        <v>0</v>
      </c>
      <c r="D28" s="422">
        <f t="shared" si="26"/>
        <v>0</v>
      </c>
      <c r="E28" s="422">
        <f t="shared" si="26"/>
        <v>0</v>
      </c>
      <c r="F28" s="422">
        <f t="shared" si="26"/>
        <v>0</v>
      </c>
      <c r="G28" s="422">
        <f t="shared" si="26"/>
        <v>0</v>
      </c>
      <c r="H28" s="422">
        <f t="shared" si="26"/>
        <v>0</v>
      </c>
      <c r="I28" s="422">
        <f t="shared" si="26"/>
        <v>0.66969999999999996</v>
      </c>
      <c r="J28" s="422">
        <f t="shared" si="26"/>
        <v>0</v>
      </c>
      <c r="K28" s="422">
        <f t="shared" si="26"/>
        <v>0</v>
      </c>
      <c r="L28" s="422">
        <f t="shared" si="26"/>
        <v>0</v>
      </c>
      <c r="M28" s="422">
        <f t="shared" si="26"/>
        <v>0</v>
      </c>
      <c r="N28" s="600">
        <f t="shared" si="4"/>
        <v>1.299467859376517E-2</v>
      </c>
      <c r="O28" s="600"/>
      <c r="P28" s="423">
        <f t="shared" si="5"/>
        <v>1.0638918766923547E-3</v>
      </c>
      <c r="Q28" s="422">
        <f t="shared" si="7"/>
        <v>7.1178257316764203E-3</v>
      </c>
      <c r="R28" s="424">
        <f t="shared" si="8"/>
        <v>82008.662653999985</v>
      </c>
    </row>
    <row r="29" spans="1:18" x14ac:dyDescent="0.3">
      <c r="A29" s="438" t="s">
        <v>104</v>
      </c>
      <c r="B29" s="439" t="s">
        <v>119</v>
      </c>
      <c r="C29" s="440">
        <f t="shared" ref="C29:M29" si="27">(C83*C$61+C131*C$109+C179*C$157)/(SUM(C$157,C$109,C$61))</f>
        <v>0</v>
      </c>
      <c r="D29" s="440">
        <f t="shared" si="27"/>
        <v>0</v>
      </c>
      <c r="E29" s="440">
        <f t="shared" si="27"/>
        <v>0</v>
      </c>
      <c r="F29" s="440">
        <f t="shared" si="27"/>
        <v>0</v>
      </c>
      <c r="G29" s="440">
        <f t="shared" si="27"/>
        <v>0</v>
      </c>
      <c r="H29" s="440">
        <f t="shared" si="27"/>
        <v>0</v>
      </c>
      <c r="I29" s="440">
        <f t="shared" si="27"/>
        <v>0.66969999999999996</v>
      </c>
      <c r="J29" s="440">
        <f t="shared" si="27"/>
        <v>0</v>
      </c>
      <c r="K29" s="440">
        <f t="shared" si="27"/>
        <v>0</v>
      </c>
      <c r="L29" s="440">
        <f t="shared" si="27"/>
        <v>0</v>
      </c>
      <c r="M29" s="440">
        <f t="shared" si="27"/>
        <v>0</v>
      </c>
      <c r="N29" s="599">
        <f t="shared" si="4"/>
        <v>1.299467859376517E-2</v>
      </c>
      <c r="O29" s="599"/>
      <c r="P29" s="441">
        <f t="shared" si="5"/>
        <v>1.0638918766923547E-3</v>
      </c>
      <c r="Q29" s="440">
        <f t="shared" si="7"/>
        <v>7.1178257316764203E-3</v>
      </c>
      <c r="R29" s="442">
        <f t="shared" si="8"/>
        <v>82008.662653999985</v>
      </c>
    </row>
    <row r="30" spans="1:18" x14ac:dyDescent="0.3">
      <c r="A30" s="404">
        <v>7</v>
      </c>
      <c r="B30" s="398" t="s">
        <v>45</v>
      </c>
      <c r="C30" s="405">
        <f t="shared" ref="C30:M30" si="28">(C84*C$61+C132*C$109+C180*C$157)/(SUM(C$157,C$109,C$61))</f>
        <v>0.26429999999999998</v>
      </c>
      <c r="D30" s="405">
        <f t="shared" si="28"/>
        <v>0.30983884100989684</v>
      </c>
      <c r="E30" s="405">
        <f t="shared" si="28"/>
        <v>0.47504446591548116</v>
      </c>
      <c r="F30" s="405">
        <f t="shared" si="28"/>
        <v>0.70209510940372233</v>
      </c>
      <c r="G30" s="405">
        <f t="shared" si="28"/>
        <v>0.83893414407958677</v>
      </c>
      <c r="H30" s="405">
        <f t="shared" si="28"/>
        <v>2.1953</v>
      </c>
      <c r="I30" s="405">
        <f t="shared" si="28"/>
        <v>1.566529363790141</v>
      </c>
      <c r="J30" s="405">
        <f t="shared" si="28"/>
        <v>1.1516250516589497</v>
      </c>
      <c r="K30" s="405">
        <f t="shared" si="28"/>
        <v>1.4533239307716865</v>
      </c>
      <c r="L30" s="405">
        <f t="shared" si="28"/>
        <v>1.2651366373714985</v>
      </c>
      <c r="M30" s="405">
        <f t="shared" si="28"/>
        <v>2.2901080873559638</v>
      </c>
      <c r="N30" s="603">
        <f t="shared" si="4"/>
        <v>0.8677258226397131</v>
      </c>
      <c r="O30" s="603"/>
      <c r="P30" s="406">
        <f t="shared" si="5"/>
        <v>7.1041884356071394E-2</v>
      </c>
      <c r="Q30" s="405">
        <f t="shared" si="7"/>
        <v>0.47529618711681176</v>
      </c>
      <c r="R30" s="407">
        <f t="shared" si="8"/>
        <v>5476167.3212270001</v>
      </c>
    </row>
    <row r="31" spans="1:18" x14ac:dyDescent="0.3">
      <c r="A31" s="420" t="s">
        <v>17</v>
      </c>
      <c r="B31" s="421" t="s">
        <v>46</v>
      </c>
      <c r="C31" s="422">
        <f t="shared" ref="C31:M31" si="29">(C85*C$61+C133*C$109+C181*C$157)/(SUM(C$157,C$109,C$61))</f>
        <v>0.24959999999999999</v>
      </c>
      <c r="D31" s="422">
        <f t="shared" si="29"/>
        <v>0.29307059192690177</v>
      </c>
      <c r="E31" s="422">
        <f t="shared" si="29"/>
        <v>0.44788497367414554</v>
      </c>
      <c r="F31" s="422">
        <f t="shared" si="29"/>
        <v>0.65457791006441801</v>
      </c>
      <c r="G31" s="422">
        <f t="shared" si="29"/>
        <v>0.78938863932515468</v>
      </c>
      <c r="H31" s="422">
        <f t="shared" si="29"/>
        <v>2.0988000000000002</v>
      </c>
      <c r="I31" s="422">
        <f t="shared" si="29"/>
        <v>1.47325915663298</v>
      </c>
      <c r="J31" s="422">
        <f t="shared" si="29"/>
        <v>1.0915403986949881</v>
      </c>
      <c r="K31" s="422">
        <f t="shared" si="29"/>
        <v>1.3812710603240965</v>
      </c>
      <c r="L31" s="422">
        <f t="shared" si="29"/>
        <v>1.1957792196355723</v>
      </c>
      <c r="M31" s="422">
        <f t="shared" si="29"/>
        <v>2.169676963930518</v>
      </c>
      <c r="N31" s="600">
        <f t="shared" si="4"/>
        <v>0.82012708096977305</v>
      </c>
      <c r="O31" s="600"/>
      <c r="P31" s="423">
        <f t="shared" si="5"/>
        <v>6.7144911126758591E-2</v>
      </c>
      <c r="Q31" s="422">
        <f t="shared" si="7"/>
        <v>0.44922401104804216</v>
      </c>
      <c r="R31" s="424">
        <f t="shared" si="8"/>
        <v>5175774.4242270002</v>
      </c>
    </row>
    <row r="32" spans="1:18" x14ac:dyDescent="0.3">
      <c r="A32" s="438" t="s">
        <v>18</v>
      </c>
      <c r="B32" s="439" t="s">
        <v>48</v>
      </c>
      <c r="C32" s="440">
        <f t="shared" ref="C32:M32" si="30">(C86*C$61+C134*C$109+C182*C$157)/(SUM(C$157,C$109,C$61))</f>
        <v>1.47E-2</v>
      </c>
      <c r="D32" s="440">
        <f t="shared" si="30"/>
        <v>1.6768249082995051E-2</v>
      </c>
      <c r="E32" s="440">
        <f t="shared" si="30"/>
        <v>2.7159492241335622E-2</v>
      </c>
      <c r="F32" s="440">
        <f t="shared" si="30"/>
        <v>4.7517199339304435E-2</v>
      </c>
      <c r="G32" s="440">
        <f t="shared" si="30"/>
        <v>4.9545504754432063E-2</v>
      </c>
      <c r="H32" s="440">
        <f t="shared" si="30"/>
        <v>9.6500000000000002E-2</v>
      </c>
      <c r="I32" s="440">
        <f t="shared" si="30"/>
        <v>9.3270207157160848E-2</v>
      </c>
      <c r="J32" s="440">
        <f t="shared" si="30"/>
        <v>6.0084652963961538E-2</v>
      </c>
      <c r="K32" s="440">
        <f t="shared" si="30"/>
        <v>7.205287044759015E-2</v>
      </c>
      <c r="L32" s="440">
        <f t="shared" si="30"/>
        <v>6.9357417735926491E-2</v>
      </c>
      <c r="M32" s="440">
        <f t="shared" si="30"/>
        <v>0.12043112342544553</v>
      </c>
      <c r="N32" s="599">
        <f t="shared" si="4"/>
        <v>4.7598741669940055E-2</v>
      </c>
      <c r="O32" s="599"/>
      <c r="P32" s="441">
        <f t="shared" si="5"/>
        <v>3.8969732293128107E-3</v>
      </c>
      <c r="Q32" s="440">
        <f t="shared" si="7"/>
        <v>2.6072176068769683E-2</v>
      </c>
      <c r="R32" s="442">
        <f t="shared" si="8"/>
        <v>300392.897</v>
      </c>
    </row>
    <row r="33" spans="1:18" x14ac:dyDescent="0.3">
      <c r="A33" s="404">
        <v>8</v>
      </c>
      <c r="B33" s="398" t="s">
        <v>49</v>
      </c>
      <c r="C33" s="405">
        <f t="shared" ref="C33:M33" si="31">(C87*C$61+C135*C$109+C183*C$157)/(SUM(C$157,C$109,C$61))</f>
        <v>0.58549999999999991</v>
      </c>
      <c r="D33" s="405">
        <f t="shared" si="31"/>
        <v>0.48805067317093664</v>
      </c>
      <c r="E33" s="405">
        <f t="shared" si="31"/>
        <v>0.77131078478658599</v>
      </c>
      <c r="F33" s="405">
        <f t="shared" si="31"/>
        <v>1.2023781603103139</v>
      </c>
      <c r="G33" s="405">
        <f t="shared" si="31"/>
        <v>1.2889337261671345</v>
      </c>
      <c r="H33" s="405">
        <f t="shared" si="31"/>
        <v>2.2728999999999999</v>
      </c>
      <c r="I33" s="405">
        <f t="shared" si="31"/>
        <v>2.0898086111464527</v>
      </c>
      <c r="J33" s="405">
        <f t="shared" si="31"/>
        <v>1.912496755379</v>
      </c>
      <c r="K33" s="405">
        <f t="shared" si="31"/>
        <v>2.3127155814568923</v>
      </c>
      <c r="L33" s="405">
        <f t="shared" si="31"/>
        <v>1.9457549560572478</v>
      </c>
      <c r="M33" s="405">
        <f t="shared" si="31"/>
        <v>4.0835079811151935</v>
      </c>
      <c r="N33" s="603">
        <f>SUM(N34:O37)</f>
        <v>1.4222433049804397</v>
      </c>
      <c r="O33" s="603"/>
      <c r="P33" s="406">
        <f t="shared" si="5"/>
        <v>0.11644097912315943</v>
      </c>
      <c r="Q33" s="405">
        <f t="shared" si="7"/>
        <v>0.77903273404171947</v>
      </c>
      <c r="R33" s="407">
        <f t="shared" si="8"/>
        <v>8975694.9791750014</v>
      </c>
    </row>
    <row r="34" spans="1:18" x14ac:dyDescent="0.3">
      <c r="A34" s="420" t="s">
        <v>19</v>
      </c>
      <c r="B34" s="421" t="s">
        <v>46</v>
      </c>
      <c r="C34" s="422">
        <f t="shared" ref="C34:M34" si="32">(C88*C$61+C136*C$109+C184*C$157)/(SUM(C$157,C$109,C$61))</f>
        <v>0.29599999999999999</v>
      </c>
      <c r="D34" s="422">
        <f t="shared" si="32"/>
        <v>0.24079900421911665</v>
      </c>
      <c r="E34" s="422">
        <f t="shared" si="32"/>
        <v>0.38040487838961234</v>
      </c>
      <c r="F34" s="422">
        <f t="shared" si="32"/>
        <v>0.55568694051928547</v>
      </c>
      <c r="G34" s="422">
        <f t="shared" si="32"/>
        <v>0.62938475625632861</v>
      </c>
      <c r="H34" s="422">
        <f t="shared" si="32"/>
        <v>1.1496</v>
      </c>
      <c r="I34" s="422">
        <f t="shared" si="32"/>
        <v>1.0569563740947552</v>
      </c>
      <c r="J34" s="422">
        <f t="shared" si="32"/>
        <v>0.96709687086922813</v>
      </c>
      <c r="K34" s="422">
        <f t="shared" si="32"/>
        <v>1.1695820024837118</v>
      </c>
      <c r="L34" s="422">
        <f t="shared" si="32"/>
        <v>0.98374794087155759</v>
      </c>
      <c r="M34" s="422">
        <f t="shared" si="32"/>
        <v>2.0648293391029306</v>
      </c>
      <c r="N34" s="600">
        <f t="shared" ref="N34:N47" si="33">(O88*$O$61+O136*$O$109+O184*$O$157)/$N$7</f>
        <v>0.70994416606235378</v>
      </c>
      <c r="O34" s="600"/>
      <c r="P34" s="423">
        <f t="shared" si="5"/>
        <v>5.812408715835881E-2</v>
      </c>
      <c r="Q34" s="422">
        <f t="shared" si="7"/>
        <v>0.388871399687925</v>
      </c>
      <c r="R34" s="424">
        <f t="shared" si="8"/>
        <v>4480416.4410589999</v>
      </c>
    </row>
    <row r="35" spans="1:18" x14ac:dyDescent="0.3">
      <c r="A35" s="438" t="s">
        <v>19</v>
      </c>
      <c r="B35" s="439" t="s">
        <v>47</v>
      </c>
      <c r="C35" s="440">
        <f t="shared" ref="C35:M35" si="34">(C89*C$61+C137*C$109+C185*C$157)/(SUM(C$157,C$109,C$61))</f>
        <v>0.15190000000000001</v>
      </c>
      <c r="D35" s="440">
        <f t="shared" si="34"/>
        <v>0.12346716885414087</v>
      </c>
      <c r="E35" s="440">
        <f t="shared" si="34"/>
        <v>0.19507825443211244</v>
      </c>
      <c r="F35" s="440">
        <f t="shared" si="34"/>
        <v>0.28482011654882489</v>
      </c>
      <c r="G35" s="440">
        <f t="shared" si="34"/>
        <v>0.32277342686544408</v>
      </c>
      <c r="H35" s="440">
        <f t="shared" si="34"/>
        <v>0.58909999999999996</v>
      </c>
      <c r="I35" s="440">
        <f t="shared" si="34"/>
        <v>0.54174234492897111</v>
      </c>
      <c r="J35" s="440">
        <f t="shared" si="34"/>
        <v>0.49593017823146995</v>
      </c>
      <c r="K35" s="440">
        <f t="shared" si="34"/>
        <v>0.59967744273562795</v>
      </c>
      <c r="L35" s="440">
        <f t="shared" si="34"/>
        <v>0.50471057213159221</v>
      </c>
      <c r="M35" s="440">
        <f t="shared" si="34"/>
        <v>1.0590501472241398</v>
      </c>
      <c r="N35" s="599">
        <f t="shared" si="33"/>
        <v>0.36407707092689828</v>
      </c>
      <c r="O35" s="599"/>
      <c r="P35" s="441">
        <f t="shared" si="5"/>
        <v>2.9807481228117324E-2</v>
      </c>
      <c r="Q35" s="440">
        <f t="shared" si="7"/>
        <v>0.19942295032985469</v>
      </c>
      <c r="R35" s="442">
        <f t="shared" si="8"/>
        <v>2297669.2708680001</v>
      </c>
    </row>
    <row r="36" spans="1:18" x14ac:dyDescent="0.3">
      <c r="A36" s="420" t="s">
        <v>20</v>
      </c>
      <c r="B36" s="421" t="s">
        <v>50</v>
      </c>
      <c r="C36" s="422">
        <f t="shared" ref="C36:M36" si="35">(C90*C$61+C138*C$109+C186*C$157)/(SUM(C$157,C$109,C$61))</f>
        <v>9.0899999999999981E-2</v>
      </c>
      <c r="D36" s="422">
        <f t="shared" si="35"/>
        <v>8.1823000065119431E-2</v>
      </c>
      <c r="E36" s="422">
        <f t="shared" si="35"/>
        <v>0.12944036646896054</v>
      </c>
      <c r="F36" s="422">
        <f t="shared" si="35"/>
        <v>0.23923256470500479</v>
      </c>
      <c r="G36" s="422">
        <f t="shared" si="35"/>
        <v>0.22262059572684287</v>
      </c>
      <c r="H36" s="422">
        <f t="shared" si="35"/>
        <v>0.35320000000000001</v>
      </c>
      <c r="I36" s="422">
        <f t="shared" si="35"/>
        <v>0.32467467516039666</v>
      </c>
      <c r="J36" s="422">
        <f t="shared" si="35"/>
        <v>0.29709955009965872</v>
      </c>
      <c r="K36" s="422">
        <f t="shared" si="35"/>
        <v>0.35926401642697509</v>
      </c>
      <c r="L36" s="422">
        <f t="shared" si="35"/>
        <v>0.3022217781158556</v>
      </c>
      <c r="M36" s="422">
        <f t="shared" si="35"/>
        <v>0.63430136109318491</v>
      </c>
      <c r="N36" s="600">
        <f t="shared" si="33"/>
        <v>0.23017700456596493</v>
      </c>
      <c r="O36" s="600"/>
      <c r="P36" s="423">
        <f t="shared" si="5"/>
        <v>1.8844902056800689E-2</v>
      </c>
      <c r="Q36" s="422">
        <f t="shared" si="7"/>
        <v>0.12607928654163936</v>
      </c>
      <c r="R36" s="424">
        <f t="shared" si="8"/>
        <v>1452633.720946</v>
      </c>
    </row>
    <row r="37" spans="1:18" x14ac:dyDescent="0.3">
      <c r="A37" s="438" t="s">
        <v>20</v>
      </c>
      <c r="B37" s="439" t="s">
        <v>47</v>
      </c>
      <c r="C37" s="440">
        <f t="shared" ref="C37:M37" si="36">(C91*C$61+C139*C$109+C187*C$157)/(SUM(C$157,C$109,C$61))</f>
        <v>4.6699999999999998E-2</v>
      </c>
      <c r="D37" s="440">
        <f t="shared" si="36"/>
        <v>4.1961500032559704E-2</v>
      </c>
      <c r="E37" s="440">
        <f t="shared" si="36"/>
        <v>6.6387285495900589E-2</v>
      </c>
      <c r="F37" s="440">
        <f t="shared" si="36"/>
        <v>0.12263853853719876</v>
      </c>
      <c r="G37" s="440">
        <f t="shared" si="36"/>
        <v>0.1141549473185188</v>
      </c>
      <c r="H37" s="440">
        <f t="shared" si="36"/>
        <v>0.18099999999999999</v>
      </c>
      <c r="I37" s="440">
        <f t="shared" si="36"/>
        <v>0.16643521696232977</v>
      </c>
      <c r="J37" s="440">
        <f t="shared" si="36"/>
        <v>0.15237015617864308</v>
      </c>
      <c r="K37" s="440">
        <f t="shared" si="36"/>
        <v>0.18419211981057754</v>
      </c>
      <c r="L37" s="440">
        <f t="shared" si="36"/>
        <v>0.15507466493824251</v>
      </c>
      <c r="M37" s="440">
        <f t="shared" si="36"/>
        <v>0.32532713369493776</v>
      </c>
      <c r="N37" s="599">
        <f t="shared" si="33"/>
        <v>0.11804506342522261</v>
      </c>
      <c r="O37" s="599"/>
      <c r="P37" s="441">
        <f t="shared" si="5"/>
        <v>9.6645086798826021E-3</v>
      </c>
      <c r="Q37" s="440">
        <f t="shared" si="7"/>
        <v>6.4659097482300407E-2</v>
      </c>
      <c r="R37" s="442">
        <f t="shared" si="8"/>
        <v>744975.54630200006</v>
      </c>
    </row>
    <row r="38" spans="1:18" x14ac:dyDescent="0.3">
      <c r="A38" s="404">
        <v>9</v>
      </c>
      <c r="B38" s="398" t="s">
        <v>51</v>
      </c>
      <c r="C38" s="405">
        <f t="shared" ref="C38:M38" si="37">(C92*C$61+C140*C$109+C188*C$157)/(SUM(C$157,C$109,C$61))</f>
        <v>0.53111915557341494</v>
      </c>
      <c r="D38" s="405">
        <f t="shared" si="37"/>
        <v>0.61664896483473286</v>
      </c>
      <c r="E38" s="405">
        <f t="shared" si="37"/>
        <v>0.79731304642085976</v>
      </c>
      <c r="F38" s="405">
        <f t="shared" si="37"/>
        <v>0.92393494159687983</v>
      </c>
      <c r="G38" s="405">
        <f t="shared" si="37"/>
        <v>0.96544841008827809</v>
      </c>
      <c r="H38" s="405">
        <f t="shared" si="37"/>
        <v>1.0114634012954149</v>
      </c>
      <c r="I38" s="405">
        <f t="shared" si="37"/>
        <v>1.2346896790064095</v>
      </c>
      <c r="J38" s="405">
        <f t="shared" si="37"/>
        <v>1.144059547139735</v>
      </c>
      <c r="K38" s="405">
        <f t="shared" si="37"/>
        <v>1.1806655232068075</v>
      </c>
      <c r="L38" s="405">
        <f t="shared" si="37"/>
        <v>1.1909119133106845</v>
      </c>
      <c r="M38" s="405">
        <f t="shared" si="37"/>
        <v>1.5637851490792471</v>
      </c>
      <c r="N38" s="603">
        <f t="shared" si="33"/>
        <v>0.95560645906283748</v>
      </c>
      <c r="O38" s="603"/>
      <c r="P38" s="406">
        <f t="shared" si="5"/>
        <v>7.8236790681340207E-2</v>
      </c>
      <c r="Q38" s="405">
        <f t="shared" si="7"/>
        <v>0.52343274168682918</v>
      </c>
      <c r="R38" s="407">
        <f t="shared" si="8"/>
        <v>6030776.9188588131</v>
      </c>
    </row>
    <row r="39" spans="1:18" x14ac:dyDescent="0.3">
      <c r="A39" s="444"/>
      <c r="B39" s="445" t="s">
        <v>157</v>
      </c>
      <c r="C39" s="500">
        <f t="shared" ref="C39:M39" si="38">(C93*C$61+C141*C$109+C189*C$157)/(SUM(C$157,C$109,C$61))</f>
        <v>-0.69750000000000001</v>
      </c>
      <c r="D39" s="500">
        <f t="shared" si="38"/>
        <v>-3.1436402399849302E-2</v>
      </c>
      <c r="E39" s="500">
        <f t="shared" si="38"/>
        <v>-3.2608519777343727E-2</v>
      </c>
      <c r="F39" s="500">
        <f t="shared" si="38"/>
        <v>0</v>
      </c>
      <c r="G39" s="500">
        <f t="shared" si="38"/>
        <v>0</v>
      </c>
      <c r="H39" s="500">
        <f t="shared" si="38"/>
        <v>-2.8780999999999999</v>
      </c>
      <c r="I39" s="500">
        <f t="shared" si="38"/>
        <v>0</v>
      </c>
      <c r="J39" s="500">
        <f t="shared" si="38"/>
        <v>-3.1887176183500059E-2</v>
      </c>
      <c r="K39" s="500">
        <f t="shared" si="38"/>
        <v>-0.59608218378497801</v>
      </c>
      <c r="L39" s="500">
        <f t="shared" si="38"/>
        <v>-0.17271990153195024</v>
      </c>
      <c r="M39" s="500">
        <f t="shared" si="38"/>
        <v>0</v>
      </c>
      <c r="N39" s="596">
        <f t="shared" si="33"/>
        <v>-5.8579535774467686E-2</v>
      </c>
      <c r="O39" s="596"/>
      <c r="P39" s="429">
        <f t="shared" si="5"/>
        <v>-4.795985664529441E-3</v>
      </c>
      <c r="Q39" s="430">
        <f t="shared" si="7"/>
        <v>-3.2086898038803498E-2</v>
      </c>
      <c r="R39" s="431">
        <f t="shared" si="8"/>
        <v>-369692.05148799997</v>
      </c>
    </row>
    <row r="40" spans="1:18" x14ac:dyDescent="0.3">
      <c r="A40" s="432"/>
      <c r="B40" s="433" t="s">
        <v>52</v>
      </c>
      <c r="C40" s="434">
        <f t="shared" ref="C40:M40" si="39">(C94*C$61+C142*C$109+C190*C$157)/(SUM(C$157,C$109,C$61))</f>
        <v>6.2434658811000006</v>
      </c>
      <c r="D40" s="434">
        <f t="shared" si="39"/>
        <v>7.2488945882674196</v>
      </c>
      <c r="E40" s="434">
        <f t="shared" si="39"/>
        <v>9.3726553630138216</v>
      </c>
      <c r="F40" s="434">
        <f t="shared" si="39"/>
        <v>10.861133935168098</v>
      </c>
      <c r="G40" s="434">
        <f t="shared" si="39"/>
        <v>11.349137279450298</v>
      </c>
      <c r="H40" s="434">
        <f t="shared" si="39"/>
        <v>11.8900573811</v>
      </c>
      <c r="I40" s="434">
        <f t="shared" si="39"/>
        <v>14.514149609799329</v>
      </c>
      <c r="J40" s="434">
        <f t="shared" si="39"/>
        <v>13.448765071939327</v>
      </c>
      <c r="K40" s="434">
        <f t="shared" si="39"/>
        <v>13.879079362472464</v>
      </c>
      <c r="L40" s="434">
        <f t="shared" si="39"/>
        <v>13.999528768875303</v>
      </c>
      <c r="M40" s="434">
        <f t="shared" si="39"/>
        <v>18.382766129205422</v>
      </c>
      <c r="N40" s="597">
        <f t="shared" si="33"/>
        <v>11.233442176409898</v>
      </c>
      <c r="O40" s="597"/>
      <c r="P40" s="435">
        <f t="shared" si="5"/>
        <v>0.9196970738860698</v>
      </c>
      <c r="Q40" s="436">
        <f t="shared" si="7"/>
        <v>6.1531097673253052</v>
      </c>
      <c r="R40" s="437">
        <f t="shared" si="8"/>
        <v>70893601.811007798</v>
      </c>
    </row>
    <row r="41" spans="1:18" x14ac:dyDescent="0.3">
      <c r="A41" s="426" t="s">
        <v>21</v>
      </c>
      <c r="B41" s="416" t="s">
        <v>53</v>
      </c>
      <c r="C41" s="427">
        <f t="shared" ref="C41:M41" si="40">(C95*C$61+C143*C$109+C191*C$157)/(SUM(C$157,C$109,C$61))</f>
        <v>0.13007012470095633</v>
      </c>
      <c r="D41" s="427">
        <f t="shared" si="40"/>
        <v>0.15101622095737513</v>
      </c>
      <c r="E41" s="427">
        <f t="shared" si="40"/>
        <v>0.19526052917766695</v>
      </c>
      <c r="F41" s="427">
        <f t="shared" si="40"/>
        <v>0.22627000327135696</v>
      </c>
      <c r="G41" s="427">
        <f t="shared" si="40"/>
        <v>0.23643657694278805</v>
      </c>
      <c r="H41" s="427">
        <f t="shared" si="40"/>
        <v>0.24770556542045635</v>
      </c>
      <c r="I41" s="427">
        <f t="shared" si="40"/>
        <v>0.3023732788209495</v>
      </c>
      <c r="J41" s="427">
        <f t="shared" si="40"/>
        <v>0.28017812274371201</v>
      </c>
      <c r="K41" s="427">
        <f t="shared" si="40"/>
        <v>0.28914286035838888</v>
      </c>
      <c r="L41" s="427">
        <f t="shared" si="40"/>
        <v>0.29165218284197925</v>
      </c>
      <c r="M41" s="427">
        <f t="shared" si="40"/>
        <v>0.38296816676973666</v>
      </c>
      <c r="N41" s="598">
        <f t="shared" si="33"/>
        <v>0.23402630086114742</v>
      </c>
      <c r="O41" s="598"/>
      <c r="P41" s="428">
        <f t="shared" si="5"/>
        <v>1.9160049140268493E-2</v>
      </c>
      <c r="Q41" s="427">
        <f t="shared" si="7"/>
        <v>0.12818773578268808</v>
      </c>
      <c r="R41" s="424">
        <f t="shared" si="8"/>
        <v>1476926.4065287255</v>
      </c>
    </row>
    <row r="42" spans="1:18" x14ac:dyDescent="0.3">
      <c r="A42" s="438" t="s">
        <v>121</v>
      </c>
      <c r="B42" s="439" t="s">
        <v>128</v>
      </c>
      <c r="C42" s="440">
        <f t="shared" ref="C42:M42" si="41">(C96*C$61+C144*C$109+C192*C$157)/(SUM(C$157,C$109,C$61))</f>
        <v>0.13007012470095633</v>
      </c>
      <c r="D42" s="440">
        <f t="shared" si="41"/>
        <v>0.15101622095737513</v>
      </c>
      <c r="E42" s="440">
        <f t="shared" si="41"/>
        <v>0.19526052917766695</v>
      </c>
      <c r="F42" s="440">
        <f t="shared" si="41"/>
        <v>0.22627000327135696</v>
      </c>
      <c r="G42" s="440">
        <f t="shared" si="41"/>
        <v>0.23643657694278805</v>
      </c>
      <c r="H42" s="440">
        <f t="shared" si="41"/>
        <v>0.24770556542045635</v>
      </c>
      <c r="I42" s="440">
        <f t="shared" si="41"/>
        <v>0.3023732788209495</v>
      </c>
      <c r="J42" s="440">
        <f t="shared" si="41"/>
        <v>0.28017812274371201</v>
      </c>
      <c r="K42" s="440">
        <f t="shared" si="41"/>
        <v>0.28914286035838888</v>
      </c>
      <c r="L42" s="440">
        <f t="shared" si="41"/>
        <v>0.29165218284197925</v>
      </c>
      <c r="M42" s="440">
        <f t="shared" si="41"/>
        <v>0.38296816676973666</v>
      </c>
      <c r="N42" s="599">
        <f t="shared" si="33"/>
        <v>0.23402630086114742</v>
      </c>
      <c r="O42" s="599"/>
      <c r="P42" s="441">
        <f t="shared" si="5"/>
        <v>1.9160049140268493E-2</v>
      </c>
      <c r="Q42" s="440">
        <f t="shared" si="7"/>
        <v>0.12818773578268808</v>
      </c>
      <c r="R42" s="442">
        <f t="shared" si="8"/>
        <v>1476926.4065287255</v>
      </c>
    </row>
    <row r="43" spans="1:18" x14ac:dyDescent="0.3">
      <c r="A43" s="426" t="s">
        <v>24</v>
      </c>
      <c r="B43" s="416" t="s">
        <v>56</v>
      </c>
      <c r="C43" s="427">
        <f t="shared" ref="C43:M43" si="42">(C97*C$61+C145*C$109+C193*C$157)/(SUM(C$157,C$109,C$61))</f>
        <v>0.40104903087245852</v>
      </c>
      <c r="D43" s="427">
        <f t="shared" si="42"/>
        <v>0.46563274387735776</v>
      </c>
      <c r="E43" s="427">
        <f t="shared" si="42"/>
        <v>0.60205251724319275</v>
      </c>
      <c r="F43" s="427">
        <f t="shared" si="42"/>
        <v>0.6976649383255229</v>
      </c>
      <c r="G43" s="427">
        <f t="shared" si="42"/>
        <v>0.7290118331454899</v>
      </c>
      <c r="H43" s="427">
        <f t="shared" si="42"/>
        <v>0.76375783587495849</v>
      </c>
      <c r="I43" s="427">
        <f t="shared" si="42"/>
        <v>0.93231640018546014</v>
      </c>
      <c r="J43" s="427">
        <f t="shared" si="42"/>
        <v>0.86388142439602278</v>
      </c>
      <c r="K43" s="427">
        <f t="shared" si="42"/>
        <v>0.89152266284841875</v>
      </c>
      <c r="L43" s="427">
        <f t="shared" si="42"/>
        <v>0.89925973046870533</v>
      </c>
      <c r="M43" s="427">
        <f t="shared" si="42"/>
        <v>1.1808169823095105</v>
      </c>
      <c r="N43" s="598">
        <f t="shared" si="33"/>
        <v>0.72158015820168997</v>
      </c>
      <c r="O43" s="598"/>
      <c r="P43" s="428">
        <f t="shared" si="5"/>
        <v>5.907674154107171E-2</v>
      </c>
      <c r="Q43" s="427">
        <f t="shared" si="7"/>
        <v>0.39524500590414108</v>
      </c>
      <c r="R43" s="424">
        <f t="shared" si="8"/>
        <v>4553850.5123300869</v>
      </c>
    </row>
    <row r="44" spans="1:18" x14ac:dyDescent="0.3">
      <c r="A44" s="438" t="s">
        <v>25</v>
      </c>
      <c r="B44" s="439" t="s">
        <v>129</v>
      </c>
      <c r="C44" s="440">
        <f t="shared" ref="C44:M44" si="43">(C98*C$61+C146*C$109+C194*C$157)/(SUM(C$157,C$109,C$61))</f>
        <v>0.13007012470095633</v>
      </c>
      <c r="D44" s="440">
        <f t="shared" si="43"/>
        <v>0.15101622095737513</v>
      </c>
      <c r="E44" s="440">
        <f t="shared" si="43"/>
        <v>0.19526052917766695</v>
      </c>
      <c r="F44" s="440">
        <f t="shared" si="43"/>
        <v>0.22627000327135696</v>
      </c>
      <c r="G44" s="440">
        <f t="shared" si="43"/>
        <v>0.23643657694278805</v>
      </c>
      <c r="H44" s="440">
        <f t="shared" si="43"/>
        <v>0.24770556542045635</v>
      </c>
      <c r="I44" s="440">
        <f t="shared" si="43"/>
        <v>0.3023732788209495</v>
      </c>
      <c r="J44" s="440">
        <f t="shared" si="43"/>
        <v>0.28017812274371201</v>
      </c>
      <c r="K44" s="440">
        <f t="shared" si="43"/>
        <v>0.28914286035838888</v>
      </c>
      <c r="L44" s="440">
        <f t="shared" si="43"/>
        <v>0.29165218284197925</v>
      </c>
      <c r="M44" s="440">
        <f t="shared" si="43"/>
        <v>0.38296816676973666</v>
      </c>
      <c r="N44" s="599">
        <f t="shared" si="33"/>
        <v>0.23402630086114742</v>
      </c>
      <c r="O44" s="599"/>
      <c r="P44" s="441">
        <f t="shared" si="5"/>
        <v>1.9160049140268493E-2</v>
      </c>
      <c r="Q44" s="440">
        <f t="shared" si="7"/>
        <v>0.12818773578268808</v>
      </c>
      <c r="R44" s="442">
        <f t="shared" si="8"/>
        <v>1476926.4065287255</v>
      </c>
    </row>
    <row r="45" spans="1:18" x14ac:dyDescent="0.3">
      <c r="A45" s="420" t="s">
        <v>26</v>
      </c>
      <c r="B45" s="421" t="s">
        <v>130</v>
      </c>
      <c r="C45" s="422">
        <f t="shared" ref="C45:M45" si="44">(C99*C$61+C147*C$109+C195*C$157)/(SUM(C$157,C$109,C$61))</f>
        <v>0.27097890617150222</v>
      </c>
      <c r="D45" s="422">
        <f t="shared" si="44"/>
        <v>0.31461652291998254</v>
      </c>
      <c r="E45" s="422">
        <f t="shared" si="44"/>
        <v>0.40679198806552591</v>
      </c>
      <c r="F45" s="422">
        <f t="shared" si="44"/>
        <v>0.4713949350541658</v>
      </c>
      <c r="G45" s="422">
        <f t="shared" si="44"/>
        <v>0.49257525620270182</v>
      </c>
      <c r="H45" s="422">
        <f t="shared" si="44"/>
        <v>0.51605227045450219</v>
      </c>
      <c r="I45" s="422">
        <f t="shared" si="44"/>
        <v>0.62994312136451058</v>
      </c>
      <c r="J45" s="422">
        <f t="shared" si="44"/>
        <v>0.58370330165231077</v>
      </c>
      <c r="K45" s="422">
        <f t="shared" si="44"/>
        <v>0.60237980249002987</v>
      </c>
      <c r="L45" s="422">
        <f t="shared" si="44"/>
        <v>0.60760754762672586</v>
      </c>
      <c r="M45" s="422">
        <f t="shared" si="44"/>
        <v>0.79784881553977383</v>
      </c>
      <c r="N45" s="600">
        <f t="shared" si="33"/>
        <v>0.48755385734054246</v>
      </c>
      <c r="O45" s="600"/>
      <c r="P45" s="423">
        <f t="shared" si="5"/>
        <v>3.9916692400803207E-2</v>
      </c>
      <c r="Q45" s="422">
        <f t="shared" si="7"/>
        <v>0.26705727012145292</v>
      </c>
      <c r="R45" s="424">
        <f t="shared" si="8"/>
        <v>3076924.1058013607</v>
      </c>
    </row>
    <row r="46" spans="1:18" ht="28.8" x14ac:dyDescent="0.3">
      <c r="A46" s="438">
        <v>10</v>
      </c>
      <c r="B46" s="447" t="s">
        <v>134</v>
      </c>
      <c r="C46" s="446">
        <f t="shared" ref="C46:M46" si="45">(C100*C$61+C148*C$109+C196*C$157)/(SUM(C$157,C$109,C$61))</f>
        <v>2.63E-2</v>
      </c>
      <c r="D46" s="446">
        <f t="shared" si="45"/>
        <v>2.489816781564156E-2</v>
      </c>
      <c r="E46" s="446">
        <f t="shared" si="45"/>
        <v>2.5380071367767012E-2</v>
      </c>
      <c r="F46" s="446">
        <f t="shared" si="45"/>
        <v>2.4642317317149845E-2</v>
      </c>
      <c r="G46" s="446">
        <f t="shared" si="45"/>
        <v>2.5327712850231953E-2</v>
      </c>
      <c r="H46" s="446">
        <f t="shared" si="45"/>
        <v>2.4299999999999999E-2</v>
      </c>
      <c r="I46" s="446">
        <f t="shared" si="45"/>
        <v>2.4498939691065723E-2</v>
      </c>
      <c r="J46" s="446">
        <f t="shared" si="45"/>
        <v>2.5272075644901283E-2</v>
      </c>
      <c r="K46" s="446">
        <f t="shared" si="45"/>
        <v>2.4875014002745919E-2</v>
      </c>
      <c r="L46" s="446">
        <f t="shared" si="45"/>
        <v>2.5634640678325424E-2</v>
      </c>
      <c r="M46" s="446">
        <f t="shared" si="45"/>
        <v>2.5416196930858587E-2</v>
      </c>
      <c r="N46" s="601">
        <f t="shared" si="33"/>
        <v>2.5236367027414823E-2</v>
      </c>
      <c r="O46" s="601"/>
      <c r="P46" s="448">
        <f t="shared" si="5"/>
        <v>2.0661354325897234E-3</v>
      </c>
      <c r="Q46" s="446">
        <f t="shared" si="7"/>
        <v>1.3823201651786054E-2</v>
      </c>
      <c r="R46" s="449">
        <f t="shared" si="8"/>
        <v>159265.24809600002</v>
      </c>
    </row>
    <row r="47" spans="1:18" ht="18" x14ac:dyDescent="0.3">
      <c r="A47" s="450"/>
      <c r="B47" s="450" t="s">
        <v>60</v>
      </c>
      <c r="C47" s="410">
        <f t="shared" ref="C47:M47" si="46">(C101*C$61+C149*C$109+C197*C$157)/(SUM(C$157,C$109,C$61))</f>
        <v>6.8008850366734155</v>
      </c>
      <c r="D47" s="410">
        <f t="shared" si="46"/>
        <v>7.8904417209177939</v>
      </c>
      <c r="E47" s="410">
        <f t="shared" si="46"/>
        <v>10.195348480802448</v>
      </c>
      <c r="F47" s="410">
        <f t="shared" si="46"/>
        <v>11.809711194082128</v>
      </c>
      <c r="G47" s="410">
        <f t="shared" si="46"/>
        <v>12.339913402388808</v>
      </c>
      <c r="H47" s="410">
        <f t="shared" si="46"/>
        <v>12.925820782395416</v>
      </c>
      <c r="I47" s="410">
        <f t="shared" si="46"/>
        <v>15.773338228496806</v>
      </c>
      <c r="J47" s="410">
        <f t="shared" si="46"/>
        <v>14.618096694723967</v>
      </c>
      <c r="K47" s="410">
        <f t="shared" si="46"/>
        <v>15.084619899682018</v>
      </c>
      <c r="L47" s="410">
        <f t="shared" si="46"/>
        <v>15.216075322864313</v>
      </c>
      <c r="M47" s="410">
        <f t="shared" si="46"/>
        <v>19.971967475215529</v>
      </c>
      <c r="N47" s="602">
        <f t="shared" si="33"/>
        <v>12.214285002500153</v>
      </c>
      <c r="O47" s="602"/>
      <c r="P47" s="411">
        <f t="shared" si="5"/>
        <v>1</v>
      </c>
      <c r="Q47" s="410">
        <f t="shared" si="7"/>
        <v>6.6903657106639223</v>
      </c>
      <c r="R47" s="412">
        <f t="shared" si="8"/>
        <v>77083643.977962628</v>
      </c>
    </row>
    <row r="48" spans="1:18" x14ac:dyDescent="0.3">
      <c r="M48" t="s">
        <v>85</v>
      </c>
      <c r="O48">
        <v>12.2143</v>
      </c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 t="s">
        <v>428</v>
      </c>
      <c r="N49" s="1"/>
      <c r="O49" s="461">
        <v>11521589</v>
      </c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371</v>
      </c>
      <c r="N50" s="1"/>
      <c r="O50" s="301">
        <f>O49/N7</f>
        <v>1.8256528164120436</v>
      </c>
      <c r="P50" s="533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 t="s">
        <v>372</v>
      </c>
      <c r="O51" s="302">
        <v>1.8257000000000001</v>
      </c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 t="s">
        <v>373</v>
      </c>
      <c r="O52" s="77">
        <f>N47/O50</f>
        <v>6.6903657106639223</v>
      </c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 t="s">
        <v>374</v>
      </c>
      <c r="O53" s="90">
        <v>6.6904000000000003</v>
      </c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55</v>
      </c>
      <c r="E59" s="1">
        <v>96</v>
      </c>
      <c r="F59" s="1">
        <v>21</v>
      </c>
      <c r="G59" s="1">
        <v>48</v>
      </c>
      <c r="H59" s="1">
        <v>12</v>
      </c>
      <c r="I59" s="1">
        <v>15</v>
      </c>
      <c r="J59" s="1">
        <v>38</v>
      </c>
      <c r="K59" s="1">
        <v>18</v>
      </c>
      <c r="L59" s="1">
        <v>0</v>
      </c>
      <c r="M59" s="1">
        <v>27</v>
      </c>
      <c r="O59" s="1">
        <f>SUM(C59:M59)</f>
        <v>330</v>
      </c>
    </row>
    <row r="60" spans="1:17" x14ac:dyDescent="0.3">
      <c r="A60" s="280"/>
      <c r="B60" s="1" t="s">
        <v>143</v>
      </c>
      <c r="C60" s="77"/>
      <c r="D60" s="77"/>
      <c r="E60" s="77"/>
      <c r="F60" s="1"/>
      <c r="G60" s="1"/>
      <c r="H60" s="1"/>
      <c r="I60" s="1"/>
      <c r="J60" s="1"/>
      <c r="K60" s="1"/>
      <c r="L60" s="1"/>
      <c r="M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491710.15</v>
      </c>
      <c r="E61" s="505">
        <v>581226.17000000004</v>
      </c>
      <c r="F61" s="505">
        <v>114529.76</v>
      </c>
      <c r="G61" s="505">
        <v>263275.53000000003</v>
      </c>
      <c r="H61" s="505">
        <v>36741.79</v>
      </c>
      <c r="I61" s="503">
        <v>87653.93</v>
      </c>
      <c r="J61" s="505">
        <v>179740.33</v>
      </c>
      <c r="K61" s="505">
        <v>98447.14</v>
      </c>
      <c r="L61" s="504">
        <v>0</v>
      </c>
      <c r="M61" s="505">
        <v>156187.16</v>
      </c>
      <c r="N61" s="342"/>
      <c r="O61" s="344">
        <f>SUM(C61:M61)</f>
        <v>2009511.96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65</v>
      </c>
      <c r="G62" s="348" t="s">
        <v>486</v>
      </c>
      <c r="H62" s="348" t="s">
        <v>193</v>
      </c>
      <c r="I62" s="348" t="s">
        <v>111</v>
      </c>
      <c r="J62" s="348" t="s">
        <v>66</v>
      </c>
      <c r="K62" s="348" t="s">
        <v>487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47">SUM(D64:D69)</f>
        <v>1.7847200000000001</v>
      </c>
      <c r="E63" s="354">
        <f t="shared" si="47"/>
        <v>2.1684920000000001</v>
      </c>
      <c r="F63" s="354">
        <f t="shared" si="47"/>
        <v>3.1108799999999999</v>
      </c>
      <c r="G63" s="354">
        <f t="shared" si="47"/>
        <v>3.15388</v>
      </c>
      <c r="H63" s="354">
        <f t="shared" si="47"/>
        <v>4.4571800000000001</v>
      </c>
      <c r="I63" s="354">
        <f t="shared" si="47"/>
        <v>3.6957439999999999</v>
      </c>
      <c r="J63" s="354">
        <f t="shared" si="47"/>
        <v>4.5756999999999994</v>
      </c>
      <c r="K63" s="354">
        <f t="shared" si="47"/>
        <v>4.5507999999999997</v>
      </c>
      <c r="L63" s="354">
        <f t="shared" si="47"/>
        <v>0</v>
      </c>
      <c r="M63" s="354">
        <f t="shared" si="47"/>
        <v>5.7505040000000003</v>
      </c>
      <c r="N63" s="351"/>
      <c r="O63" s="352">
        <f>(C63*$C$61+D63*$D$61+E63*$E$61+F63*$F$61+G63*$G$61+H63*$H$61+I63*$I$61+J63*$J$61+K63*$K$61+L63*$L$61+M63*$M$61)/$O$61</f>
        <v>2.9762919278851174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1.1779999999999999</v>
      </c>
      <c r="E64" s="34">
        <v>1.3573</v>
      </c>
      <c r="F64" s="34">
        <v>2.0394999999999999</v>
      </c>
      <c r="G64" s="34">
        <v>2.0394999999999999</v>
      </c>
      <c r="H64" s="34">
        <v>2.0394999999999999</v>
      </c>
      <c r="I64" s="34">
        <v>1.4574</v>
      </c>
      <c r="J64" s="34">
        <v>2.84</v>
      </c>
      <c r="K64" s="34">
        <v>2.84</v>
      </c>
      <c r="L64" s="34">
        <v>0</v>
      </c>
      <c r="M64" s="34">
        <v>3.3401000000000001</v>
      </c>
      <c r="N64" s="34"/>
      <c r="O64" s="89">
        <f t="shared" ref="O64:O101" si="48">(C64*$C$61+D64*$D$61+E64*$E$61+F64*$F$61+G64*$G$61+H64*$H$61+I64*$I$61+J64*$J$61+K64*$K$61+L64*$L$61+M64*$M$61)/$O$61</f>
        <v>1.81789492429744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459">
        <f t="shared" ref="D65:M65" si="49">D64*0.04</f>
        <v>4.7119999999999995E-2</v>
      </c>
      <c r="E65" s="459">
        <f t="shared" si="49"/>
        <v>5.4292E-2</v>
      </c>
      <c r="F65" s="459">
        <f t="shared" si="49"/>
        <v>8.158E-2</v>
      </c>
      <c r="G65" s="459">
        <f t="shared" si="49"/>
        <v>8.158E-2</v>
      </c>
      <c r="H65" s="459">
        <f t="shared" si="49"/>
        <v>8.158E-2</v>
      </c>
      <c r="I65" s="459">
        <f>I64*0.06</f>
        <v>8.7443999999999994E-2</v>
      </c>
      <c r="J65" s="459">
        <f t="shared" si="49"/>
        <v>0.11359999999999999</v>
      </c>
      <c r="K65" s="459">
        <f t="shared" si="49"/>
        <v>0.11359999999999999</v>
      </c>
      <c r="L65" s="459">
        <f t="shared" si="49"/>
        <v>0</v>
      </c>
      <c r="M65" s="459">
        <f t="shared" si="49"/>
        <v>0.133604</v>
      </c>
      <c r="N65" s="34"/>
      <c r="O65" s="89">
        <f t="shared" si="48"/>
        <v>7.3987218492394535E-2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5.8900000000000001E-2</v>
      </c>
      <c r="E66" s="34">
        <v>3.1800000000000002E-2</v>
      </c>
      <c r="F66" s="34">
        <v>9.7000000000000003E-3</v>
      </c>
      <c r="G66" s="34">
        <v>2.0999999999999999E-3</v>
      </c>
      <c r="H66" s="34">
        <v>0</v>
      </c>
      <c r="I66" s="34">
        <v>7.2900000000000006E-2</v>
      </c>
      <c r="J66" s="34">
        <v>7.4999999999999997E-3</v>
      </c>
      <c r="K66" s="34">
        <v>0.1183</v>
      </c>
      <c r="L66" s="34">
        <v>0</v>
      </c>
      <c r="M66" s="34">
        <v>0.14230000000000001</v>
      </c>
      <c r="N66" s="34"/>
      <c r="O66" s="89">
        <f t="shared" si="48"/>
        <v>4.5144439363277042E-2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0.33289999999999997</v>
      </c>
      <c r="G67" s="34">
        <v>0.33289999999999997</v>
      </c>
      <c r="H67" s="34">
        <v>0.33289999999999997</v>
      </c>
      <c r="I67" s="34">
        <v>0.33289999999999997</v>
      </c>
      <c r="J67" s="34">
        <v>0.39550000000000002</v>
      </c>
      <c r="K67" s="34">
        <v>0.39550000000000002</v>
      </c>
      <c r="L67" s="34">
        <v>0</v>
      </c>
      <c r="M67" s="34">
        <v>0.46679999999999999</v>
      </c>
      <c r="N67" s="34"/>
      <c r="O67" s="89">
        <f t="shared" si="48"/>
        <v>0.31056882587252677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0.28110000000000002</v>
      </c>
      <c r="E68" s="34">
        <v>0.4395</v>
      </c>
      <c r="F68" s="34">
        <v>0.6472</v>
      </c>
      <c r="G68" s="34">
        <v>0.69779999999999998</v>
      </c>
      <c r="H68" s="34">
        <v>2.0032000000000001</v>
      </c>
      <c r="I68" s="34">
        <v>1.2884</v>
      </c>
      <c r="J68" s="34">
        <v>1.2191000000000001</v>
      </c>
      <c r="K68" s="34">
        <v>1.0833999999999999</v>
      </c>
      <c r="L68" s="34">
        <v>0</v>
      </c>
      <c r="M68" s="34">
        <v>1.6677</v>
      </c>
      <c r="N68" s="34"/>
      <c r="O68" s="89">
        <f t="shared" si="48"/>
        <v>0.70877548896847586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/>
      <c r="H69" s="458">
        <v>0</v>
      </c>
      <c r="I69" s="458">
        <v>0.45669999999999999</v>
      </c>
      <c r="J69" s="458">
        <v>0</v>
      </c>
      <c r="K69" s="458"/>
      <c r="L69" s="458">
        <v>0</v>
      </c>
      <c r="M69" s="458">
        <v>0</v>
      </c>
      <c r="N69" s="34"/>
      <c r="O69" s="89">
        <f t="shared" si="48"/>
        <v>1.9921030891003007E-2</v>
      </c>
    </row>
    <row r="70" spans="1:15" ht="28.8" x14ac:dyDescent="0.3">
      <c r="A70" s="349">
        <v>5</v>
      </c>
      <c r="B70" s="353" t="s">
        <v>71</v>
      </c>
      <c r="C70" s="354">
        <f t="shared" ref="C70:M70" si="50">SUM(C71:C73,C77:C78)</f>
        <v>0</v>
      </c>
      <c r="D70" s="354">
        <f t="shared" si="50"/>
        <v>4.1278361659000007</v>
      </c>
      <c r="E70" s="354">
        <f t="shared" si="50"/>
        <v>5.2198773810999999</v>
      </c>
      <c r="F70" s="354">
        <f t="shared" si="50"/>
        <v>5.2198773810999999</v>
      </c>
      <c r="G70" s="354">
        <f t="shared" si="50"/>
        <v>5.2198773810999999</v>
      </c>
      <c r="H70" s="354">
        <f t="shared" si="50"/>
        <v>5.2198773810999999</v>
      </c>
      <c r="I70" s="354">
        <f t="shared" si="50"/>
        <v>5.7005849579000003</v>
      </c>
      <c r="J70" s="354">
        <f t="shared" si="50"/>
        <v>5.2198773810999999</v>
      </c>
      <c r="K70" s="354">
        <f t="shared" si="50"/>
        <v>5.2198773810999999</v>
      </c>
      <c r="L70" s="354">
        <f t="shared" si="50"/>
        <v>0</v>
      </c>
      <c r="M70" s="354">
        <f t="shared" si="50"/>
        <v>5.2198773810999999</v>
      </c>
      <c r="N70" s="351"/>
      <c r="O70" s="352">
        <f t="shared" si="48"/>
        <v>4.9736325956522549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2.2541000000000002</v>
      </c>
      <c r="E71" s="34">
        <v>2.7989000000000002</v>
      </c>
      <c r="F71" s="34">
        <v>2.7989000000000002</v>
      </c>
      <c r="G71" s="34">
        <v>2.7989000000000002</v>
      </c>
      <c r="H71" s="34">
        <v>2.7989000000000002</v>
      </c>
      <c r="I71" s="34">
        <v>3.0621</v>
      </c>
      <c r="J71" s="34">
        <v>2.7989000000000002</v>
      </c>
      <c r="K71" s="34">
        <v>2.7989000000000002</v>
      </c>
      <c r="L71" s="34">
        <v>0</v>
      </c>
      <c r="M71" s="34">
        <v>2.7989000000000002</v>
      </c>
      <c r="N71" s="39"/>
      <c r="O71" s="89">
        <f t="shared" si="48"/>
        <v>2.6770728199597276</v>
      </c>
    </row>
    <row r="72" spans="1:15" x14ac:dyDescent="0.3">
      <c r="A72" s="2" t="s">
        <v>116</v>
      </c>
      <c r="B72" t="s">
        <v>477</v>
      </c>
      <c r="C72" s="39">
        <f>C71*0.436199</f>
        <v>0</v>
      </c>
      <c r="D72" s="39">
        <f t="shared" ref="D72:M72" si="51">D71*0.436199</f>
        <v>0.98323616590000007</v>
      </c>
      <c r="E72" s="39">
        <f t="shared" si="51"/>
        <v>1.2208773811</v>
      </c>
      <c r="F72" s="39">
        <f t="shared" si="51"/>
        <v>1.2208773811</v>
      </c>
      <c r="G72" s="39">
        <f t="shared" si="51"/>
        <v>1.2208773811</v>
      </c>
      <c r="H72" s="39">
        <f t="shared" si="51"/>
        <v>1.2208773811</v>
      </c>
      <c r="I72" s="39">
        <f t="shared" si="51"/>
        <v>1.3356849579000001</v>
      </c>
      <c r="J72" s="39">
        <f t="shared" si="51"/>
        <v>1.2208773811</v>
      </c>
      <c r="K72" s="39">
        <f t="shared" si="51"/>
        <v>1.2208773811</v>
      </c>
      <c r="L72" s="39">
        <f t="shared" si="51"/>
        <v>0</v>
      </c>
      <c r="M72" s="39">
        <f t="shared" si="51"/>
        <v>1.2208773811</v>
      </c>
      <c r="N72" s="39"/>
      <c r="O72" s="89">
        <f t="shared" si="48"/>
        <v>1.1677364869936133</v>
      </c>
    </row>
    <row r="73" spans="1:15" x14ac:dyDescent="0.3">
      <c r="A73" s="280" t="s">
        <v>8</v>
      </c>
      <c r="B73" s="1" t="s">
        <v>35</v>
      </c>
      <c r="C73" s="43">
        <f t="shared" ref="C73" si="52">SUM(C74:C76)</f>
        <v>0</v>
      </c>
      <c r="D73" s="43">
        <f t="shared" ref="D73:M73" si="53">SUM(D74:D76)</f>
        <v>0.59499999999999997</v>
      </c>
      <c r="E73" s="43">
        <f t="shared" si="53"/>
        <v>0.82650000000000001</v>
      </c>
      <c r="F73" s="43">
        <f t="shared" si="53"/>
        <v>0.82650000000000001</v>
      </c>
      <c r="G73" s="43">
        <f t="shared" si="53"/>
        <v>0.82650000000000001</v>
      </c>
      <c r="H73" s="43">
        <f t="shared" si="53"/>
        <v>0.82650000000000001</v>
      </c>
      <c r="I73" s="43">
        <f t="shared" si="53"/>
        <v>0.89469999999999994</v>
      </c>
      <c r="J73" s="43">
        <f t="shared" si="53"/>
        <v>0.82650000000000001</v>
      </c>
      <c r="K73" s="43">
        <f t="shared" si="53"/>
        <v>0.82650000000000001</v>
      </c>
      <c r="L73" s="43">
        <f t="shared" si="53"/>
        <v>0</v>
      </c>
      <c r="M73" s="43">
        <f t="shared" si="53"/>
        <v>0.82650000000000001</v>
      </c>
      <c r="N73" s="43"/>
      <c r="O73" s="75">
        <f t="shared" si="48"/>
        <v>0.77282880826496803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0.53139999999999998</v>
      </c>
      <c r="E74" s="34">
        <v>0.73819999999999997</v>
      </c>
      <c r="F74" s="34">
        <v>0.73819999999999997</v>
      </c>
      <c r="G74" s="34">
        <v>0.73819999999999997</v>
      </c>
      <c r="H74" s="34">
        <v>0.73819999999999997</v>
      </c>
      <c r="I74" s="34">
        <v>0.80289999999999995</v>
      </c>
      <c r="J74" s="34">
        <v>0.73819999999999997</v>
      </c>
      <c r="K74" s="34">
        <v>0.73819999999999997</v>
      </c>
      <c r="L74" s="34">
        <v>0</v>
      </c>
      <c r="M74" s="34">
        <v>0.73819999999999997</v>
      </c>
      <c r="N74" s="39"/>
      <c r="O74" s="89">
        <f t="shared" si="48"/>
        <v>0.690420015774875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5.6399999999999999E-2</v>
      </c>
      <c r="E75" s="34">
        <v>7.8299999999999995E-2</v>
      </c>
      <c r="F75" s="34">
        <v>7.8299999999999995E-2</v>
      </c>
      <c r="G75" s="34">
        <v>7.8299999999999995E-2</v>
      </c>
      <c r="H75" s="34">
        <v>7.8299999999999995E-2</v>
      </c>
      <c r="I75" s="34">
        <v>8.14E-2</v>
      </c>
      <c r="J75" s="34">
        <v>7.8299999999999995E-2</v>
      </c>
      <c r="K75" s="34">
        <v>7.8299999999999995E-2</v>
      </c>
      <c r="L75" s="34">
        <v>0</v>
      </c>
      <c r="M75" s="34">
        <v>7.8299999999999995E-2</v>
      </c>
      <c r="N75" s="39"/>
      <c r="O75" s="89">
        <f t="shared" si="48"/>
        <v>7.307648040372948E-2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7.1999999999999998E-3</v>
      </c>
      <c r="E76" s="34">
        <v>0.01</v>
      </c>
      <c r="F76" s="34">
        <v>0.01</v>
      </c>
      <c r="G76" s="34">
        <v>0.01</v>
      </c>
      <c r="H76" s="34">
        <v>0.01</v>
      </c>
      <c r="I76" s="34">
        <v>1.04E-2</v>
      </c>
      <c r="J76" s="34">
        <v>0.01</v>
      </c>
      <c r="K76" s="34">
        <v>0.01</v>
      </c>
      <c r="L76" s="34">
        <v>0</v>
      </c>
      <c r="M76" s="34">
        <v>0.01</v>
      </c>
      <c r="N76" s="39"/>
      <c r="O76" s="89">
        <f t="shared" si="48"/>
        <v>9.3323120863634968E-3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0.21970000000000001</v>
      </c>
      <c r="E77" s="34">
        <v>0.27950000000000003</v>
      </c>
      <c r="F77" s="34">
        <v>0.27950000000000003</v>
      </c>
      <c r="G77" s="34">
        <v>0.27950000000000003</v>
      </c>
      <c r="H77" s="34">
        <v>0.27950000000000003</v>
      </c>
      <c r="I77" s="34">
        <v>0.30509999999999998</v>
      </c>
      <c r="J77" s="34">
        <v>0.27950000000000003</v>
      </c>
      <c r="K77" s="34">
        <v>0.27950000000000003</v>
      </c>
      <c r="L77" s="34">
        <v>0</v>
      </c>
      <c r="M77" s="34">
        <v>0.27950000000000003</v>
      </c>
      <c r="N77" s="39"/>
      <c r="O77" s="89">
        <f t="shared" si="48"/>
        <v>0.26598411808307926</v>
      </c>
    </row>
    <row r="78" spans="1:15" x14ac:dyDescent="0.3">
      <c r="A78" s="595"/>
      <c r="B78" t="s">
        <v>477</v>
      </c>
      <c r="C78" s="34">
        <v>0</v>
      </c>
      <c r="D78" s="34">
        <v>7.5800000000000006E-2</v>
      </c>
      <c r="E78" s="34">
        <v>9.4100000000000003E-2</v>
      </c>
      <c r="F78" s="34">
        <v>9.4100000000000003E-2</v>
      </c>
      <c r="G78" s="34">
        <v>9.4100000000000003E-2</v>
      </c>
      <c r="H78" s="34">
        <v>9.4100000000000003E-2</v>
      </c>
      <c r="I78" s="34">
        <v>0.10299999999999999</v>
      </c>
      <c r="J78" s="34">
        <v>9.4100000000000003E-2</v>
      </c>
      <c r="K78" s="34">
        <v>9.4100000000000003E-2</v>
      </c>
      <c r="L78" s="34">
        <v>0</v>
      </c>
      <c r="M78" s="34">
        <v>9.4100000000000003E-2</v>
      </c>
      <c r="N78" s="39"/>
      <c r="O78" s="89">
        <f t="shared" si="48"/>
        <v>9.0010362350866527E-2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 t="shared" ref="D79:L79" si="54">SUM(D80:D82)</f>
        <v>0.55259999999999998</v>
      </c>
      <c r="E79" s="354">
        <f t="shared" si="54"/>
        <v>0.62290000000000001</v>
      </c>
      <c r="F79" s="354">
        <f t="shared" si="54"/>
        <v>0.62290000000000001</v>
      </c>
      <c r="G79" s="354">
        <f t="shared" si="54"/>
        <v>0.62290000000000001</v>
      </c>
      <c r="H79" s="354">
        <f t="shared" si="54"/>
        <v>0.62290000000000001</v>
      </c>
      <c r="I79" s="354">
        <f t="shared" si="54"/>
        <v>1.3235999999999999</v>
      </c>
      <c r="J79" s="354">
        <f t="shared" si="54"/>
        <v>0.62290000000000001</v>
      </c>
      <c r="K79" s="354">
        <f t="shared" si="54"/>
        <v>0.62290000000000001</v>
      </c>
      <c r="L79" s="354">
        <f t="shared" si="54"/>
        <v>0</v>
      </c>
      <c r="M79" s="354">
        <f>SUM(M80:M82)</f>
        <v>0.62290000000000001</v>
      </c>
      <c r="N79" s="354"/>
      <c r="O79" s="352">
        <f t="shared" si="48"/>
        <v>0.63626239133704887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0.26600000000000001</v>
      </c>
      <c r="E80" s="34">
        <v>0.33629999999999999</v>
      </c>
      <c r="F80" s="34">
        <v>0.33629999999999999</v>
      </c>
      <c r="G80" s="34">
        <v>0.33629999999999999</v>
      </c>
      <c r="H80" s="34">
        <v>0.33629999999999999</v>
      </c>
      <c r="I80" s="34">
        <v>0.36730000000000002</v>
      </c>
      <c r="J80" s="34">
        <v>0.33629999999999999</v>
      </c>
      <c r="K80" s="34">
        <v>0.33629999999999999</v>
      </c>
      <c r="L80" s="34">
        <v>0</v>
      </c>
      <c r="M80" s="34">
        <v>0.33629999999999999</v>
      </c>
      <c r="N80" s="39"/>
      <c r="O80" s="89">
        <f t="shared" si="48"/>
        <v>0.32045040450169798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0.28660000000000002</v>
      </c>
      <c r="E81" s="34">
        <v>0.28660000000000002</v>
      </c>
      <c r="F81" s="34">
        <v>0.28660000000000002</v>
      </c>
      <c r="G81" s="34">
        <v>0.28660000000000002</v>
      </c>
      <c r="H81" s="34">
        <v>0.28660000000000002</v>
      </c>
      <c r="I81" s="34">
        <v>0.28660000000000002</v>
      </c>
      <c r="J81" s="34">
        <v>0.28660000000000002</v>
      </c>
      <c r="K81" s="34">
        <v>0.28660000000000002</v>
      </c>
      <c r="L81" s="34">
        <v>0</v>
      </c>
      <c r="M81" s="34">
        <v>0.28660000000000002</v>
      </c>
      <c r="N81" s="39"/>
      <c r="O81" s="89">
        <f t="shared" si="48"/>
        <v>0.28660000000000002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0.66969999999999996</v>
      </c>
      <c r="J82" s="39"/>
      <c r="K82" s="39"/>
      <c r="L82" s="39"/>
      <c r="M82" s="39"/>
      <c r="N82" s="39"/>
      <c r="O82" s="89">
        <f t="shared" si="48"/>
        <v>2.9211986835350805E-2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/>
      <c r="H83" s="34">
        <v>0</v>
      </c>
      <c r="I83" s="34">
        <v>0.66969999999999996</v>
      </c>
      <c r="J83" s="34">
        <v>0</v>
      </c>
      <c r="K83" s="34"/>
      <c r="L83" s="34">
        <v>0</v>
      </c>
      <c r="M83" s="34">
        <v>0</v>
      </c>
      <c r="N83" s="39"/>
      <c r="O83" s="89">
        <f t="shared" si="48"/>
        <v>2.9211986835350805E-2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 t="shared" ref="D84:M84" si="55">SUM(D85:D86)</f>
        <v>0.30969999999999998</v>
      </c>
      <c r="E84" s="354">
        <f t="shared" si="55"/>
        <v>0.48430000000000001</v>
      </c>
      <c r="F84" s="354">
        <f t="shared" si="55"/>
        <v>0.71970000000000001</v>
      </c>
      <c r="G84" s="354">
        <f t="shared" si="55"/>
        <v>0.76959999999999995</v>
      </c>
      <c r="H84" s="354">
        <f t="shared" si="55"/>
        <v>2.1953</v>
      </c>
      <c r="I84" s="354">
        <f t="shared" si="55"/>
        <v>1.4273</v>
      </c>
      <c r="J84" s="354">
        <f t="shared" si="55"/>
        <v>1.3366</v>
      </c>
      <c r="K84" s="354">
        <f t="shared" si="55"/>
        <v>1.1879</v>
      </c>
      <c r="L84" s="354">
        <f t="shared" si="55"/>
        <v>0</v>
      </c>
      <c r="M84" s="354">
        <f t="shared" si="55"/>
        <v>1.9297</v>
      </c>
      <c r="N84" s="354"/>
      <c r="O84" s="352">
        <f t="shared" si="48"/>
        <v>0.787834442626557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0.29459999999999997</v>
      </c>
      <c r="E85" s="34">
        <v>0.46050000000000002</v>
      </c>
      <c r="F85" s="34">
        <v>0.67810000000000004</v>
      </c>
      <c r="G85" s="34">
        <v>0.73109999999999997</v>
      </c>
      <c r="H85" s="34">
        <v>2.0988000000000002</v>
      </c>
      <c r="I85" s="34">
        <v>1.3423</v>
      </c>
      <c r="J85" s="34">
        <v>1.2776000000000001</v>
      </c>
      <c r="K85" s="34">
        <v>1.1354</v>
      </c>
      <c r="L85" s="34">
        <v>0</v>
      </c>
      <c r="M85" s="34">
        <v>1.8445</v>
      </c>
      <c r="N85" s="39"/>
      <c r="O85" s="89">
        <f t="shared" si="48"/>
        <v>0.74989736104332516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1.5100000000000001E-2</v>
      </c>
      <c r="E86" s="34">
        <v>2.3800000000000002E-2</v>
      </c>
      <c r="F86" s="34">
        <v>4.1599999999999998E-2</v>
      </c>
      <c r="G86" s="34">
        <v>3.85E-2</v>
      </c>
      <c r="H86" s="34">
        <v>9.6500000000000002E-2</v>
      </c>
      <c r="I86" s="34">
        <v>8.5000000000000006E-2</v>
      </c>
      <c r="J86" s="34">
        <v>5.8999999999999997E-2</v>
      </c>
      <c r="K86" s="34">
        <v>5.2499999999999998E-2</v>
      </c>
      <c r="L86" s="34">
        <v>0</v>
      </c>
      <c r="M86" s="34">
        <v>8.5199999999999998E-2</v>
      </c>
      <c r="N86" s="39"/>
      <c r="O86" s="89">
        <f t="shared" si="48"/>
        <v>3.7937081583231787E-2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 t="shared" ref="D87:M87" si="56">SUM(D88:D91)</f>
        <v>0.48480000000000001</v>
      </c>
      <c r="E87" s="354">
        <f t="shared" si="56"/>
        <v>0.79260000000000008</v>
      </c>
      <c r="F87" s="354">
        <f t="shared" si="56"/>
        <v>1.2170000000000001</v>
      </c>
      <c r="G87" s="354">
        <f t="shared" si="56"/>
        <v>1.1658999999999999</v>
      </c>
      <c r="H87" s="354">
        <f t="shared" si="56"/>
        <v>2.2728999999999999</v>
      </c>
      <c r="I87" s="354">
        <f t="shared" si="56"/>
        <v>1.9037999999999999</v>
      </c>
      <c r="J87" s="354">
        <f t="shared" si="56"/>
        <v>2.2660000000000005</v>
      </c>
      <c r="K87" s="354">
        <f t="shared" si="56"/>
        <v>1.8857999999999997</v>
      </c>
      <c r="L87" s="354">
        <f t="shared" si="56"/>
        <v>0</v>
      </c>
      <c r="M87" s="354">
        <f t="shared" si="56"/>
        <v>3.4076</v>
      </c>
      <c r="N87" s="354"/>
      <c r="O87" s="352">
        <f t="shared" si="48"/>
        <v>1.2545081536324869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0.23899999999999999</v>
      </c>
      <c r="E88" s="34">
        <v>0.39019999999999999</v>
      </c>
      <c r="F88" s="34">
        <v>0.57069999999999999</v>
      </c>
      <c r="G88" s="34">
        <v>0.57020000000000004</v>
      </c>
      <c r="H88" s="34">
        <v>1.1496</v>
      </c>
      <c r="I88" s="34">
        <v>0.96299999999999997</v>
      </c>
      <c r="J88" s="34">
        <v>1.1462000000000001</v>
      </c>
      <c r="K88" s="34">
        <v>0.95389999999999997</v>
      </c>
      <c r="L88" s="34">
        <v>0</v>
      </c>
      <c r="M88" s="34">
        <v>1.7236</v>
      </c>
      <c r="N88" s="39"/>
      <c r="O88" s="89">
        <f t="shared" si="48"/>
        <v>0.62481608572461544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0.1225</v>
      </c>
      <c r="E89" s="34">
        <v>0.2</v>
      </c>
      <c r="F89" s="34">
        <v>0.29239999999999999</v>
      </c>
      <c r="G89" s="34">
        <v>0.29220000000000002</v>
      </c>
      <c r="H89" s="34">
        <v>0.58909999999999996</v>
      </c>
      <c r="I89" s="34">
        <v>0.49340000000000001</v>
      </c>
      <c r="J89" s="34">
        <v>0.58730000000000004</v>
      </c>
      <c r="K89" s="34">
        <v>0.48880000000000001</v>
      </c>
      <c r="L89" s="34">
        <v>0</v>
      </c>
      <c r="M89" s="34">
        <v>0.88319999999999999</v>
      </c>
      <c r="N89" s="39"/>
      <c r="O89" s="89">
        <f t="shared" si="48"/>
        <v>0.32018586949290911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8.1500000000000003E-2</v>
      </c>
      <c r="E90" s="34">
        <v>0.1338</v>
      </c>
      <c r="F90" s="34">
        <v>0.23400000000000001</v>
      </c>
      <c r="G90" s="34">
        <v>0.20069999999999999</v>
      </c>
      <c r="H90" s="34">
        <v>0.35320000000000001</v>
      </c>
      <c r="I90" s="34">
        <v>0.29580000000000001</v>
      </c>
      <c r="J90" s="34">
        <v>0.35210000000000002</v>
      </c>
      <c r="K90" s="34">
        <v>0.29299999999999998</v>
      </c>
      <c r="L90" s="34">
        <v>0</v>
      </c>
      <c r="M90" s="34">
        <v>0.52949999999999997</v>
      </c>
      <c r="N90" s="39"/>
      <c r="O90" s="89">
        <f>(C90*$C$61+D90*$D$61+E90*$E$61+F90*$F$61+G90*$G$61+H90*$H$61+I90*$I$61+J90*$J$61+K90*$K$61+L90*$L$61+M90*$M$61)/$O$61</f>
        <v>0.20463661118842014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4.1799999999999997E-2</v>
      </c>
      <c r="E91" s="34">
        <v>6.8599999999999994E-2</v>
      </c>
      <c r="F91" s="34">
        <v>0.11990000000000001</v>
      </c>
      <c r="G91" s="34">
        <v>0.1028</v>
      </c>
      <c r="H91" s="34">
        <v>0.18099999999999999</v>
      </c>
      <c r="I91" s="34">
        <v>0.15160000000000001</v>
      </c>
      <c r="J91" s="34">
        <v>0.1804</v>
      </c>
      <c r="K91" s="34">
        <v>0.15010000000000001</v>
      </c>
      <c r="L91" s="34">
        <v>0</v>
      </c>
      <c r="M91" s="34">
        <v>0.27129999999999999</v>
      </c>
      <c r="N91" s="39"/>
      <c r="O91" s="89">
        <f t="shared" si="48"/>
        <v>0.10486958722654231</v>
      </c>
    </row>
    <row r="92" spans="1:17" x14ac:dyDescent="0.3">
      <c r="A92" s="349">
        <v>9</v>
      </c>
      <c r="B92" s="350" t="s">
        <v>51</v>
      </c>
      <c r="C92" s="354">
        <f t="shared" ref="C92:M92" si="57">SUM(C95,C97)</f>
        <v>0</v>
      </c>
      <c r="D92" s="354">
        <f t="shared" si="57"/>
        <v>0.61756443072078138</v>
      </c>
      <c r="E92" s="354">
        <f t="shared" si="57"/>
        <v>0.79012599291141483</v>
      </c>
      <c r="F92" s="354">
        <f t="shared" si="57"/>
        <v>0.92642092169541479</v>
      </c>
      <c r="G92" s="354">
        <f t="shared" si="57"/>
        <v>0.92997676409541485</v>
      </c>
      <c r="H92" s="354">
        <f t="shared" si="57"/>
        <v>1.0114634012954149</v>
      </c>
      <c r="I92" s="354">
        <f t="shared" si="57"/>
        <v>1.1952929313906373</v>
      </c>
      <c r="J92" s="354">
        <f t="shared" si="57"/>
        <v>1.1927450106554147</v>
      </c>
      <c r="K92" s="354">
        <f t="shared" si="57"/>
        <v>1.1090806326554148</v>
      </c>
      <c r="L92" s="354">
        <f t="shared" si="57"/>
        <v>0</v>
      </c>
      <c r="M92" s="354">
        <f t="shared" si="57"/>
        <v>1.4402506969274151</v>
      </c>
      <c r="N92" s="354"/>
      <c r="O92" s="352">
        <f t="shared" si="48"/>
        <v>0.8978804275514578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-2.8780999999999999</v>
      </c>
      <c r="I93" s="507">
        <v>0</v>
      </c>
      <c r="J93" s="507">
        <v>0</v>
      </c>
      <c r="K93" s="507">
        <v>-0.42970000000000003</v>
      </c>
      <c r="L93" s="507">
        <v>0</v>
      </c>
      <c r="M93" s="507">
        <v>0</v>
      </c>
      <c r="N93" s="268"/>
      <c r="O93" s="357">
        <f t="shared" si="48"/>
        <v>-7.367424768001879E-2</v>
      </c>
      <c r="P93" s="276"/>
      <c r="Q93" s="276"/>
    </row>
    <row r="94" spans="1:17" x14ac:dyDescent="0.3">
      <c r="A94" s="358"/>
      <c r="B94" s="359" t="s">
        <v>52</v>
      </c>
      <c r="C94" s="360">
        <f t="shared" ref="C94" si="58">SUM(C87,C84,C79,C70,C63)+C93</f>
        <v>0</v>
      </c>
      <c r="D94" s="360">
        <f t="shared" ref="D94:M94" si="59">SUM(D87,D84,D79,D70,D63)+D93</f>
        <v>7.259656165900001</v>
      </c>
      <c r="E94" s="360">
        <f t="shared" si="59"/>
        <v>9.2881693810999995</v>
      </c>
      <c r="F94" s="360">
        <f t="shared" si="59"/>
        <v>10.890357381099999</v>
      </c>
      <c r="G94" s="360">
        <f t="shared" si="59"/>
        <v>10.9321573811</v>
      </c>
      <c r="H94" s="360">
        <f t="shared" si="59"/>
        <v>11.8900573811</v>
      </c>
      <c r="I94" s="360">
        <f t="shared" si="59"/>
        <v>14.0510289579</v>
      </c>
      <c r="J94" s="360">
        <f t="shared" si="59"/>
        <v>14.0210773811</v>
      </c>
      <c r="K94" s="360">
        <f t="shared" si="59"/>
        <v>13.0375773811</v>
      </c>
      <c r="L94" s="360">
        <f t="shared" si="59"/>
        <v>0</v>
      </c>
      <c r="M94" s="360">
        <f t="shared" si="59"/>
        <v>16.930581381100001</v>
      </c>
      <c r="N94" s="361"/>
      <c r="O94" s="455">
        <f t="shared" si="48"/>
        <v>10.554855263453446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M95" si="60">SUM(C96:C96)</f>
        <v>0</v>
      </c>
      <c r="D95" s="354">
        <f t="shared" si="60"/>
        <v>0.15124041690419474</v>
      </c>
      <c r="E95" s="354">
        <f t="shared" si="60"/>
        <v>0.19350043271645628</v>
      </c>
      <c r="F95" s="354">
        <f t="shared" si="60"/>
        <v>0.22687881532045628</v>
      </c>
      <c r="G95" s="354">
        <f t="shared" si="60"/>
        <v>0.22774963472045631</v>
      </c>
      <c r="H95" s="354">
        <f t="shared" si="60"/>
        <v>0.24770556542045633</v>
      </c>
      <c r="I95" s="354">
        <f t="shared" si="60"/>
        <v>0.29272508627993071</v>
      </c>
      <c r="J95" s="354">
        <f t="shared" si="60"/>
        <v>0.29210110508045628</v>
      </c>
      <c r="K95" s="354">
        <f t="shared" si="60"/>
        <v>0.27161184958045631</v>
      </c>
      <c r="L95" s="354">
        <f t="shared" si="60"/>
        <v>0</v>
      </c>
      <c r="M95" s="354">
        <f t="shared" si="60"/>
        <v>0.35271480191245635</v>
      </c>
      <c r="N95" s="354"/>
      <c r="O95" s="352">
        <f t="shared" si="48"/>
        <v>0.21988929970352566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61">0.020833*D94</f>
        <v>0.15124041690419474</v>
      </c>
      <c r="E96" s="246">
        <f t="shared" si="61"/>
        <v>0.19350043271645628</v>
      </c>
      <c r="F96" s="246">
        <f t="shared" si="61"/>
        <v>0.22687881532045628</v>
      </c>
      <c r="G96" s="246">
        <f t="shared" si="61"/>
        <v>0.22774963472045631</v>
      </c>
      <c r="H96" s="246">
        <f t="shared" si="61"/>
        <v>0.24770556542045633</v>
      </c>
      <c r="I96" s="246">
        <f t="shared" si="61"/>
        <v>0.29272508627993071</v>
      </c>
      <c r="J96" s="246">
        <f t="shared" si="61"/>
        <v>0.29210110508045628</v>
      </c>
      <c r="K96" s="246">
        <f t="shared" si="61"/>
        <v>0.27161184958045631</v>
      </c>
      <c r="L96" s="246">
        <f t="shared" si="61"/>
        <v>0</v>
      </c>
      <c r="M96" s="246">
        <f t="shared" si="61"/>
        <v>0.35271480191245635</v>
      </c>
      <c r="N96" s="39"/>
      <c r="O96" s="246">
        <f t="shared" si="48"/>
        <v>0.21988929970352566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62">SUM(D98,D99)</f>
        <v>0.46632401381658661</v>
      </c>
      <c r="E97" s="354">
        <f t="shared" si="62"/>
        <v>0.59662556019495849</v>
      </c>
      <c r="F97" s="354">
        <f t="shared" si="62"/>
        <v>0.69954210637495851</v>
      </c>
      <c r="G97" s="354">
        <f t="shared" si="62"/>
        <v>0.70222712937495857</v>
      </c>
      <c r="H97" s="354">
        <f t="shared" si="62"/>
        <v>0.76375783587495849</v>
      </c>
      <c r="I97" s="354">
        <f t="shared" si="62"/>
        <v>0.90256784511070665</v>
      </c>
      <c r="J97" s="354">
        <f t="shared" si="62"/>
        <v>0.90064390557495855</v>
      </c>
      <c r="K97" s="354">
        <f t="shared" si="62"/>
        <v>0.83746878307495853</v>
      </c>
      <c r="L97" s="354">
        <f t="shared" si="62"/>
        <v>0</v>
      </c>
      <c r="M97" s="354">
        <f t="shared" si="62"/>
        <v>1.0875358950149587</v>
      </c>
      <c r="N97" s="354"/>
      <c r="O97" s="352">
        <f t="shared" si="48"/>
        <v>0.67799112784793214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63">D96</f>
        <v>0.15124041690419474</v>
      </c>
      <c r="E98" s="39">
        <f t="shared" si="63"/>
        <v>0.19350043271645628</v>
      </c>
      <c r="F98" s="39">
        <f t="shared" si="63"/>
        <v>0.22687881532045628</v>
      </c>
      <c r="G98" s="39">
        <f t="shared" si="63"/>
        <v>0.22774963472045631</v>
      </c>
      <c r="H98" s="39">
        <f t="shared" si="63"/>
        <v>0.24770556542045633</v>
      </c>
      <c r="I98" s="39">
        <f t="shared" si="63"/>
        <v>0.29272508627993071</v>
      </c>
      <c r="J98" s="39">
        <f t="shared" si="63"/>
        <v>0.29210110508045628</v>
      </c>
      <c r="K98" s="39">
        <f t="shared" si="63"/>
        <v>0.27161184958045631</v>
      </c>
      <c r="L98" s="39">
        <f t="shared" si="63"/>
        <v>0</v>
      </c>
      <c r="M98" s="39">
        <f t="shared" si="63"/>
        <v>0.35271480191245635</v>
      </c>
      <c r="N98" s="39"/>
      <c r="O98" s="246">
        <f t="shared" si="48"/>
        <v>0.21988929970352566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64">0.043402*D94</f>
        <v>0.31508359691239185</v>
      </c>
      <c r="E99" s="246">
        <f t="shared" si="64"/>
        <v>0.40312512747850221</v>
      </c>
      <c r="F99" s="246">
        <f t="shared" si="64"/>
        <v>0.47266329105450222</v>
      </c>
      <c r="G99" s="246">
        <f t="shared" si="64"/>
        <v>0.47447749465450223</v>
      </c>
      <c r="H99" s="246">
        <f t="shared" si="64"/>
        <v>0.51605227045450219</v>
      </c>
      <c r="I99" s="246">
        <f t="shared" si="64"/>
        <v>0.60984275883077588</v>
      </c>
      <c r="J99" s="246">
        <f t="shared" si="64"/>
        <v>0.60854280049450227</v>
      </c>
      <c r="K99" s="246">
        <f t="shared" si="64"/>
        <v>0.56585693349450228</v>
      </c>
      <c r="L99" s="246">
        <f t="shared" si="64"/>
        <v>0</v>
      </c>
      <c r="M99" s="246">
        <f t="shared" si="64"/>
        <v>0.73482109310250232</v>
      </c>
      <c r="N99" s="39"/>
      <c r="O99" s="246">
        <f t="shared" si="48"/>
        <v>0.45810182814440642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2.4299999999999999E-2</v>
      </c>
      <c r="E100" s="509">
        <v>2.4299999999999999E-2</v>
      </c>
      <c r="F100" s="509">
        <v>2.4299999999999999E-2</v>
      </c>
      <c r="G100" s="509">
        <v>2.4299999999999999E-2</v>
      </c>
      <c r="H100" s="509">
        <v>2.4299999999999999E-2</v>
      </c>
      <c r="I100" s="509">
        <v>2.4299999999999999E-2</v>
      </c>
      <c r="J100" s="509">
        <v>2.4299999999999999E-2</v>
      </c>
      <c r="K100" s="509">
        <v>2.4299999999999999E-2</v>
      </c>
      <c r="L100" s="509">
        <v>0</v>
      </c>
      <c r="M100" s="509">
        <v>2.4299999999999999E-2</v>
      </c>
      <c r="N100" s="367"/>
      <c r="O100" s="368">
        <f t="shared" si="48"/>
        <v>2.4300000000000002E-2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65">SUM(D92,D94,D100)</f>
        <v>7.9015205966207827</v>
      </c>
      <c r="E101" s="340">
        <f t="shared" si="65"/>
        <v>10.102595374011415</v>
      </c>
      <c r="F101" s="340">
        <f t="shared" si="65"/>
        <v>11.841078302795415</v>
      </c>
      <c r="G101" s="340">
        <f t="shared" si="65"/>
        <v>11.886434145195414</v>
      </c>
      <c r="H101" s="340">
        <f t="shared" si="65"/>
        <v>12.925820782395416</v>
      </c>
      <c r="I101" s="340">
        <f t="shared" si="65"/>
        <v>15.270621889290638</v>
      </c>
      <c r="J101" s="340">
        <f t="shared" si="65"/>
        <v>15.238122391755414</v>
      </c>
      <c r="K101" s="340">
        <f t="shared" si="65"/>
        <v>14.170958013755415</v>
      </c>
      <c r="L101" s="340">
        <f t="shared" si="65"/>
        <v>0</v>
      </c>
      <c r="M101" s="340">
        <f t="shared" si="65"/>
        <v>18.395132078027416</v>
      </c>
      <c r="N101" s="356"/>
      <c r="O101" s="467">
        <f t="shared" si="48"/>
        <v>11.477035691004909</v>
      </c>
      <c r="P101" s="335" t="s">
        <v>488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0.31371028949775742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27</v>
      </c>
      <c r="E107" s="1">
        <v>126</v>
      </c>
      <c r="F107" s="1">
        <v>19</v>
      </c>
      <c r="G107" s="1">
        <v>49</v>
      </c>
      <c r="H107" s="1">
        <v>0</v>
      </c>
      <c r="I107" s="1">
        <v>8</v>
      </c>
      <c r="J107" s="1">
        <v>69</v>
      </c>
      <c r="K107" s="1">
        <v>9</v>
      </c>
      <c r="L107" s="1">
        <v>14</v>
      </c>
      <c r="M107" s="1">
        <v>41</v>
      </c>
      <c r="O107" s="1">
        <f>SUM(C107:M107)</f>
        <v>362</v>
      </c>
    </row>
    <row r="108" spans="1:17" x14ac:dyDescent="0.3">
      <c r="B108" s="1" t="s">
        <v>143</v>
      </c>
      <c r="C108" s="77"/>
      <c r="D108" s="77"/>
      <c r="E108" s="77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242380.21</v>
      </c>
      <c r="E109" s="505">
        <v>719271.65</v>
      </c>
      <c r="F109" s="505">
        <v>109609.78</v>
      </c>
      <c r="G109" s="505">
        <v>232232.14</v>
      </c>
      <c r="H109" s="504">
        <v>0</v>
      </c>
      <c r="I109" s="503">
        <v>34801.89</v>
      </c>
      <c r="J109" s="505">
        <v>409775.82</v>
      </c>
      <c r="K109" s="505">
        <v>29136.16</v>
      </c>
      <c r="L109" s="505">
        <v>90726.14</v>
      </c>
      <c r="M109" s="505">
        <v>203990.87</v>
      </c>
      <c r="N109" s="342"/>
      <c r="O109" s="344">
        <f>SUM(C109:M109)</f>
        <v>2071924.6599999997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65</v>
      </c>
      <c r="G110" s="348" t="s">
        <v>486</v>
      </c>
      <c r="H110" s="348" t="s">
        <v>193</v>
      </c>
      <c r="I110" s="348" t="s">
        <v>111</v>
      </c>
      <c r="J110" s="348" t="s">
        <v>66</v>
      </c>
      <c r="K110" s="348" t="s">
        <v>487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>SUM(D112:D117)</f>
        <v>1.7836239999999999</v>
      </c>
      <c r="E111" s="354">
        <f t="shared" ref="E111:M111" si="66">SUM(E112:E117)</f>
        <v>2.2091959999999999</v>
      </c>
      <c r="F111" s="354">
        <f t="shared" si="66"/>
        <v>3.076784</v>
      </c>
      <c r="G111" s="354">
        <f t="shared" si="66"/>
        <v>3.2908840000000001</v>
      </c>
      <c r="H111" s="354">
        <f t="shared" si="66"/>
        <v>0</v>
      </c>
      <c r="I111" s="354">
        <f t="shared" si="66"/>
        <v>4.13835</v>
      </c>
      <c r="J111" s="354">
        <f t="shared" si="66"/>
        <v>4.3800080000000001</v>
      </c>
      <c r="K111" s="354">
        <f t="shared" si="66"/>
        <v>5.2903080000000005</v>
      </c>
      <c r="L111" s="354">
        <f t="shared" si="66"/>
        <v>4.8191800000000002</v>
      </c>
      <c r="M111" s="354">
        <f t="shared" si="66"/>
        <v>5.9573159999999996</v>
      </c>
      <c r="N111" s="351"/>
      <c r="O111" s="352">
        <f>(C111*$C$109+D111*$D$109+E111*$E$109+F111*$F$109+G111*$G$109+H111*$H$109+I111*$I$109+J111*$J$109+K111*$K$109+L111*$L$109+M111*$M$109)/$O$109</f>
        <v>3.3149219661438756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1.1780999999999999</v>
      </c>
      <c r="E112" s="34">
        <v>1.3573999999999999</v>
      </c>
      <c r="F112" s="34">
        <v>2.0396000000000001</v>
      </c>
      <c r="G112" s="34">
        <v>2.0396000000000001</v>
      </c>
      <c r="H112" s="34">
        <v>0</v>
      </c>
      <c r="I112" s="34">
        <v>1.4575</v>
      </c>
      <c r="J112" s="34">
        <v>2.8401999999999998</v>
      </c>
      <c r="K112" s="34">
        <v>2.8401999999999998</v>
      </c>
      <c r="L112" s="34">
        <v>3.117</v>
      </c>
      <c r="M112" s="34">
        <v>3.3403999999999998</v>
      </c>
      <c r="N112" s="34"/>
      <c r="O112" s="89">
        <f t="shared" ref="O112:O149" si="67">(C112*$C$109+D112*$D$109+E112*$E$109+F112*$F$109+G112*$G$109+H112*$H$109+I112*$I$109+J112*$J$109+K112*$K$109+L112*$L$109+M112*$M$109)/$O$109</f>
        <v>2.0370597278097944</v>
      </c>
    </row>
    <row r="113" spans="1:15" x14ac:dyDescent="0.3">
      <c r="A113" s="2" t="s">
        <v>4</v>
      </c>
      <c r="B113" t="s">
        <v>31</v>
      </c>
      <c r="C113" s="39">
        <f>C112*0.04</f>
        <v>0</v>
      </c>
      <c r="D113" s="39">
        <f t="shared" ref="D113" si="68">D112*0.04</f>
        <v>4.7123999999999999E-2</v>
      </c>
      <c r="E113" s="39">
        <f t="shared" ref="E113" si="69">E112*0.04</f>
        <v>5.4295999999999997E-2</v>
      </c>
      <c r="F113" s="39">
        <f t="shared" ref="F113" si="70">F112*0.04</f>
        <v>8.1584000000000004E-2</v>
      </c>
      <c r="G113" s="39">
        <f t="shared" ref="G113" si="71">G112*0.04</f>
        <v>8.1584000000000004E-2</v>
      </c>
      <c r="H113" s="39">
        <f t="shared" ref="H113" si="72">H112*0.04</f>
        <v>0</v>
      </c>
      <c r="I113" s="39">
        <f>I112*0.06</f>
        <v>8.745E-2</v>
      </c>
      <c r="J113" s="39">
        <f t="shared" ref="J113" si="73">J112*0.04</f>
        <v>0.113608</v>
      </c>
      <c r="K113" s="39">
        <f t="shared" ref="K113" si="74">K112*0.04</f>
        <v>0.113608</v>
      </c>
      <c r="L113" s="39">
        <f t="shared" ref="L113" si="75">L112*0.04</f>
        <v>0.12468</v>
      </c>
      <c r="M113" s="39">
        <f t="shared" ref="M113" si="76">M112*0.04</f>
        <v>0.13361599999999998</v>
      </c>
      <c r="N113" s="34"/>
      <c r="O113" s="89">
        <f t="shared" si="67"/>
        <v>8.1972018447417888E-2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5.8900000000000001E-2</v>
      </c>
      <c r="E114" s="34">
        <v>4.6899999999999997E-2</v>
      </c>
      <c r="F114" s="34">
        <v>1.0699999999999999E-2</v>
      </c>
      <c r="G114" s="34">
        <v>2.9100000000000001E-2</v>
      </c>
      <c r="H114" s="34">
        <v>0</v>
      </c>
      <c r="I114" s="34">
        <v>7.2900000000000006E-2</v>
      </c>
      <c r="J114" s="34">
        <v>5.9700000000000003E-2</v>
      </c>
      <c r="K114" s="34">
        <v>0.1105</v>
      </c>
      <c r="L114" s="34">
        <v>0.15590000000000001</v>
      </c>
      <c r="M114" s="34">
        <v>7.7399999999999997E-2</v>
      </c>
      <c r="N114" s="34"/>
      <c r="O114" s="89">
        <f t="shared" si="67"/>
        <v>5.6032024423610084E-2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0.33300000000000002</v>
      </c>
      <c r="G115" s="34">
        <v>0.33300000000000002</v>
      </c>
      <c r="H115" s="34">
        <v>0</v>
      </c>
      <c r="I115" s="34">
        <v>0.33300000000000002</v>
      </c>
      <c r="J115" s="34">
        <v>0.39550000000000002</v>
      </c>
      <c r="K115" s="34">
        <v>0.39550000000000002</v>
      </c>
      <c r="L115" s="34">
        <v>0.39550000000000002</v>
      </c>
      <c r="M115" s="34">
        <v>0.46679999999999999</v>
      </c>
      <c r="N115" s="34"/>
      <c r="O115" s="89">
        <f t="shared" si="67"/>
        <v>0.33242901827424565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0.27989999999999998</v>
      </c>
      <c r="E116" s="34">
        <v>0.46500000000000002</v>
      </c>
      <c r="F116" s="34">
        <v>0.6119</v>
      </c>
      <c r="G116" s="34">
        <v>0.80759999999999998</v>
      </c>
      <c r="H116" s="34">
        <v>0</v>
      </c>
      <c r="I116" s="34">
        <v>1.7307999999999999</v>
      </c>
      <c r="J116" s="34">
        <v>0.97099999999999997</v>
      </c>
      <c r="K116" s="34">
        <v>1.8305</v>
      </c>
      <c r="L116" s="34">
        <v>1.0261</v>
      </c>
      <c r="M116" s="34">
        <v>1.9391</v>
      </c>
      <c r="N116" s="34"/>
      <c r="O116" s="89">
        <f t="shared" si="67"/>
        <v>0.79975803765857023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/>
      <c r="H117" s="34">
        <v>0</v>
      </c>
      <c r="I117" s="34">
        <v>0.45669999999999999</v>
      </c>
      <c r="J117" s="34">
        <v>0</v>
      </c>
      <c r="K117" s="34"/>
      <c r="L117" s="34">
        <v>0</v>
      </c>
      <c r="M117" s="34">
        <v>0</v>
      </c>
      <c r="N117" s="34"/>
      <c r="O117" s="89">
        <f t="shared" si="67"/>
        <v>7.6711395302375531E-3</v>
      </c>
    </row>
    <row r="118" spans="1:15" ht="28.8" x14ac:dyDescent="0.3">
      <c r="A118" s="349">
        <v>5</v>
      </c>
      <c r="B118" s="353" t="s">
        <v>71</v>
      </c>
      <c r="C118" s="354">
        <f t="shared" ref="C118:M118" si="77">SUM(C119:C121,C125:C126)</f>
        <v>0</v>
      </c>
      <c r="D118" s="354">
        <f>SUM(D119:D121,D125:D126)</f>
        <v>4.1115187013000005</v>
      </c>
      <c r="E118" s="354">
        <f t="shared" si="77"/>
        <v>5.2443147562000005</v>
      </c>
      <c r="F118" s="354">
        <f t="shared" si="77"/>
        <v>5.2443147562000005</v>
      </c>
      <c r="G118" s="354">
        <f t="shared" si="77"/>
        <v>5.2443147562000005</v>
      </c>
      <c r="H118" s="354">
        <f t="shared" si="77"/>
        <v>0</v>
      </c>
      <c r="I118" s="354">
        <f t="shared" si="77"/>
        <v>5.7272404324999995</v>
      </c>
      <c r="J118" s="354">
        <f t="shared" si="77"/>
        <v>5.2443147562000005</v>
      </c>
      <c r="K118" s="354">
        <f t="shared" si="77"/>
        <v>5.2443147562000005</v>
      </c>
      <c r="L118" s="354">
        <f t="shared" si="77"/>
        <v>5.2443147562000005</v>
      </c>
      <c r="M118" s="354">
        <f t="shared" si="77"/>
        <v>5.2443147562000005</v>
      </c>
      <c r="N118" s="351"/>
      <c r="O118" s="352">
        <f t="shared" si="67"/>
        <v>5.119908389315472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2.2387000000000001</v>
      </c>
      <c r="E119" s="34">
        <v>2.8037999999999998</v>
      </c>
      <c r="F119" s="34">
        <v>2.8037999999999998</v>
      </c>
      <c r="G119" s="34">
        <v>2.8037999999999998</v>
      </c>
      <c r="H119" s="34">
        <v>0</v>
      </c>
      <c r="I119" s="34">
        <v>3.0674999999999999</v>
      </c>
      <c r="J119" s="34">
        <v>2.8037999999999998</v>
      </c>
      <c r="K119" s="34">
        <v>2.8037999999999998</v>
      </c>
      <c r="L119" s="34">
        <v>2.8037999999999998</v>
      </c>
      <c r="M119" s="34">
        <v>2.8037999999999998</v>
      </c>
      <c r="N119" s="39"/>
      <c r="O119" s="89">
        <f t="shared" si="67"/>
        <v>2.7421221790130152</v>
      </c>
    </row>
    <row r="120" spans="1:15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" si="78">D119*0.436199</f>
        <v>0.97651870130000007</v>
      </c>
      <c r="E120" s="39">
        <f t="shared" ref="E120" si="79">E119*0.436199</f>
        <v>1.2230147562</v>
      </c>
      <c r="F120" s="39">
        <f t="shared" ref="F120" si="80">F119*0.436199</f>
        <v>1.2230147562</v>
      </c>
      <c r="G120" s="39">
        <f t="shared" ref="G120" si="81">G119*0.436199</f>
        <v>1.2230147562</v>
      </c>
      <c r="H120" s="39">
        <f t="shared" ref="H120" si="82">H119*0.436199</f>
        <v>0</v>
      </c>
      <c r="I120" s="39">
        <f t="shared" ref="I120" si="83">I119*0.436199</f>
        <v>1.3380404324999999</v>
      </c>
      <c r="J120" s="39">
        <f t="shared" ref="J120" si="84">J119*0.436199</f>
        <v>1.2230147562</v>
      </c>
      <c r="K120" s="39">
        <f t="shared" ref="K120" si="85">K119*0.436199</f>
        <v>1.2230147562</v>
      </c>
      <c r="L120" s="39">
        <f t="shared" ref="L120" si="86">L119*0.436199</f>
        <v>1.2230147562</v>
      </c>
      <c r="M120" s="39">
        <f t="shared" ref="M120" si="87">M119*0.436199</f>
        <v>1.2230147562</v>
      </c>
      <c r="N120" s="39"/>
      <c r="O120" s="89">
        <f t="shared" si="67"/>
        <v>1.1961109523632982</v>
      </c>
    </row>
    <row r="121" spans="1:15" x14ac:dyDescent="0.3">
      <c r="A121" s="280" t="s">
        <v>8</v>
      </c>
      <c r="B121" s="1" t="s">
        <v>35</v>
      </c>
      <c r="C121" s="43">
        <f t="shared" ref="C121:M121" si="88">SUM(C122:C124)</f>
        <v>0</v>
      </c>
      <c r="D121" s="43">
        <f t="shared" si="88"/>
        <v>0.60199999999999998</v>
      </c>
      <c r="E121" s="43">
        <f t="shared" si="88"/>
        <v>0.84209999999999996</v>
      </c>
      <c r="F121" s="43">
        <f t="shared" si="88"/>
        <v>0.84209999999999996</v>
      </c>
      <c r="G121" s="43">
        <f t="shared" si="88"/>
        <v>0.84209999999999996</v>
      </c>
      <c r="H121" s="43">
        <f t="shared" si="88"/>
        <v>0</v>
      </c>
      <c r="I121" s="43">
        <f t="shared" si="88"/>
        <v>0.91170000000000007</v>
      </c>
      <c r="J121" s="43">
        <f t="shared" si="88"/>
        <v>0.84209999999999996</v>
      </c>
      <c r="K121" s="43">
        <f t="shared" si="88"/>
        <v>0.84209999999999996</v>
      </c>
      <c r="L121" s="43">
        <f t="shared" si="88"/>
        <v>0.84209999999999996</v>
      </c>
      <c r="M121" s="43">
        <f t="shared" si="88"/>
        <v>0.84209999999999996</v>
      </c>
      <c r="N121" s="43"/>
      <c r="O121" s="75">
        <f t="shared" si="67"/>
        <v>0.81518141654291632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0.53769999999999996</v>
      </c>
      <c r="E122" s="34">
        <v>0.75209999999999999</v>
      </c>
      <c r="F122" s="34">
        <v>0.75209999999999999</v>
      </c>
      <c r="G122" s="34">
        <v>0.75209999999999999</v>
      </c>
      <c r="H122" s="34">
        <v>0</v>
      </c>
      <c r="I122" s="34">
        <v>0.81810000000000005</v>
      </c>
      <c r="J122" s="34">
        <v>0.75209999999999999</v>
      </c>
      <c r="K122" s="34">
        <v>0.75209999999999999</v>
      </c>
      <c r="L122" s="34">
        <v>0.75209999999999999</v>
      </c>
      <c r="M122" s="34">
        <v>0.75209999999999999</v>
      </c>
      <c r="N122" s="39"/>
      <c r="O122" s="89">
        <f t="shared" si="67"/>
        <v>0.72812741390992486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5.7000000000000002E-2</v>
      </c>
      <c r="E123" s="34">
        <v>7.9799999999999996E-2</v>
      </c>
      <c r="F123" s="34">
        <v>7.9799999999999996E-2</v>
      </c>
      <c r="G123" s="34">
        <v>7.9799999999999996E-2</v>
      </c>
      <c r="H123" s="34">
        <v>0</v>
      </c>
      <c r="I123" s="34">
        <v>8.3000000000000004E-2</v>
      </c>
      <c r="J123" s="34">
        <v>7.9799999999999996E-2</v>
      </c>
      <c r="K123" s="34">
        <v>7.9799999999999996E-2</v>
      </c>
      <c r="L123" s="34">
        <v>7.9799999999999996E-2</v>
      </c>
      <c r="M123" s="34">
        <v>7.9799999999999996E-2</v>
      </c>
      <c r="N123" s="39"/>
      <c r="O123" s="89">
        <f t="shared" si="67"/>
        <v>7.7186534923523717E-2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7.3000000000000001E-3</v>
      </c>
      <c r="E124" s="34">
        <v>1.0200000000000001E-2</v>
      </c>
      <c r="F124" s="34">
        <v>1.0200000000000001E-2</v>
      </c>
      <c r="G124" s="34">
        <v>1.0200000000000001E-2</v>
      </c>
      <c r="H124" s="34">
        <v>0</v>
      </c>
      <c r="I124" s="34">
        <v>1.06E-2</v>
      </c>
      <c r="J124" s="34">
        <v>1.0200000000000001E-2</v>
      </c>
      <c r="K124" s="34">
        <v>1.0200000000000001E-2</v>
      </c>
      <c r="L124" s="34">
        <v>1.0200000000000001E-2</v>
      </c>
      <c r="M124" s="34">
        <v>1.0200000000000001E-2</v>
      </c>
      <c r="N124" s="39"/>
      <c r="O124" s="89">
        <f t="shared" si="67"/>
        <v>9.8674677094677775E-3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0.219</v>
      </c>
      <c r="E125" s="34">
        <v>0.28110000000000002</v>
      </c>
      <c r="F125" s="34">
        <v>0.28110000000000002</v>
      </c>
      <c r="G125" s="34">
        <v>0.28110000000000002</v>
      </c>
      <c r="H125" s="34">
        <v>0</v>
      </c>
      <c r="I125" s="34">
        <v>0.30680000000000002</v>
      </c>
      <c r="J125" s="34">
        <v>0.28110000000000002</v>
      </c>
      <c r="K125" s="34">
        <v>0.28110000000000002</v>
      </c>
      <c r="L125" s="34">
        <v>0.28110000000000002</v>
      </c>
      <c r="M125" s="34">
        <v>0.28110000000000002</v>
      </c>
      <c r="N125" s="39"/>
      <c r="O125" s="89">
        <f t="shared" si="67"/>
        <v>0.2742670283474497</v>
      </c>
    </row>
    <row r="126" spans="1:15" x14ac:dyDescent="0.3">
      <c r="A126" s="595"/>
      <c r="B126" t="s">
        <v>117</v>
      </c>
      <c r="C126" s="34">
        <v>0</v>
      </c>
      <c r="D126" s="34">
        <v>7.5300000000000006E-2</v>
      </c>
      <c r="E126" s="34">
        <v>9.4299999999999995E-2</v>
      </c>
      <c r="F126" s="34">
        <v>9.4299999999999995E-2</v>
      </c>
      <c r="G126" s="34">
        <v>9.4299999999999995E-2</v>
      </c>
      <c r="H126" s="34">
        <v>0</v>
      </c>
      <c r="I126" s="34">
        <v>0.1032</v>
      </c>
      <c r="J126" s="34">
        <v>9.4299999999999995E-2</v>
      </c>
      <c r="K126" s="34">
        <v>9.4299999999999995E-2</v>
      </c>
      <c r="L126" s="34">
        <v>9.4299999999999995E-2</v>
      </c>
      <c r="M126" s="34">
        <v>9.4299999999999995E-2</v>
      </c>
      <c r="N126" s="39"/>
      <c r="O126" s="89">
        <f t="shared" si="67"/>
        <v>9.2226813048791073E-2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 t="shared" ref="D127" si="89">SUM(D128:D130)</f>
        <v>0.56570000000000009</v>
      </c>
      <c r="E127" s="354">
        <f t="shared" ref="E127" si="90">SUM(E128:E130)</f>
        <v>0.63870000000000005</v>
      </c>
      <c r="F127" s="354">
        <f t="shared" ref="F127" si="91">SUM(F128:F130)</f>
        <v>0.63870000000000005</v>
      </c>
      <c r="G127" s="354">
        <f t="shared" ref="G127" si="92">SUM(G128:G130)</f>
        <v>0.63870000000000005</v>
      </c>
      <c r="H127" s="354">
        <f t="shared" ref="H127" si="93">SUM(H128:H130)</f>
        <v>0</v>
      </c>
      <c r="I127" s="354">
        <f t="shared" ref="I127" si="94">SUM(I128:I130)</f>
        <v>1.3394999999999999</v>
      </c>
      <c r="J127" s="354">
        <f t="shared" ref="J127" si="95">SUM(J128:J130)</f>
        <v>0.63870000000000005</v>
      </c>
      <c r="K127" s="354">
        <f t="shared" ref="K127" si="96">SUM(K128:K130)</f>
        <v>0.63870000000000005</v>
      </c>
      <c r="L127" s="354">
        <f t="shared" ref="L127" si="97">SUM(L128:L130)</f>
        <v>0.63870000000000005</v>
      </c>
      <c r="M127" s="354">
        <f>SUM(M128:M130)</f>
        <v>0.63870000000000005</v>
      </c>
      <c r="N127" s="354"/>
      <c r="O127" s="352">
        <f t="shared" si="67"/>
        <v>0.64193149258815263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0.26490000000000002</v>
      </c>
      <c r="E128" s="34">
        <v>0.33789999999999998</v>
      </c>
      <c r="F128" s="34">
        <v>0.33789999999999998</v>
      </c>
      <c r="G128" s="34">
        <v>0.33789999999999998</v>
      </c>
      <c r="H128" s="34">
        <v>0</v>
      </c>
      <c r="I128" s="34">
        <v>0.36899999999999999</v>
      </c>
      <c r="J128" s="34">
        <v>0.33789999999999998</v>
      </c>
      <c r="K128" s="34">
        <v>0.33789999999999998</v>
      </c>
      <c r="L128" s="34">
        <v>0.33789999999999998</v>
      </c>
      <c r="M128" s="34">
        <v>0.33789999999999998</v>
      </c>
      <c r="N128" s="39"/>
      <c r="O128" s="89">
        <f t="shared" si="67"/>
        <v>0.32988261554983378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0.30080000000000001</v>
      </c>
      <c r="E129" s="34">
        <v>0.30080000000000001</v>
      </c>
      <c r="F129" s="34">
        <v>0.30080000000000001</v>
      </c>
      <c r="G129" s="34">
        <v>0.30080000000000001</v>
      </c>
      <c r="H129" s="34">
        <v>0</v>
      </c>
      <c r="I129" s="34">
        <v>0.30080000000000001</v>
      </c>
      <c r="J129" s="34">
        <v>0.30080000000000001</v>
      </c>
      <c r="K129" s="34">
        <v>0.30080000000000001</v>
      </c>
      <c r="L129" s="34">
        <v>0.30080000000000001</v>
      </c>
      <c r="M129" s="34">
        <v>0.30080000000000001</v>
      </c>
      <c r="N129" s="39"/>
      <c r="O129" s="89">
        <f t="shared" si="67"/>
        <v>0.30080000000000007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SUM(I131)</f>
        <v>0.66969999999999996</v>
      </c>
      <c r="J130" s="39"/>
      <c r="K130" s="39"/>
      <c r="L130" s="39"/>
      <c r="M130" s="39"/>
      <c r="N130" s="39"/>
      <c r="O130" s="89">
        <f t="shared" si="67"/>
        <v>1.1248877038318566E-2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/>
      <c r="H131" s="34">
        <v>0</v>
      </c>
      <c r="I131" s="34">
        <v>0.66969999999999996</v>
      </c>
      <c r="J131" s="34">
        <v>0</v>
      </c>
      <c r="K131" s="34"/>
      <c r="L131" s="34">
        <v>0</v>
      </c>
      <c r="M131" s="34">
        <v>0</v>
      </c>
      <c r="N131" s="39"/>
      <c r="O131" s="89">
        <f>(C131*$C$109+D131*$D$109+E131*$E$109+F131*$F$109+G131*$G$109+H131*$H$109+I131*$I$109+J131*$J$109+K131*$K$109+L131*$L$109+M131*$M$109)/$O$109</f>
        <v>1.1248877038318566E-2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 t="shared" ref="D132" si="98">SUM(D133:D134)</f>
        <v>0.30690000000000001</v>
      </c>
      <c r="E132" s="354">
        <f t="shared" ref="E132" si="99">SUM(E133:E134)</f>
        <v>0.50929999999999997</v>
      </c>
      <c r="F132" s="354">
        <f t="shared" ref="F132" si="100">SUM(F133:F134)</f>
        <v>0.68369999999999997</v>
      </c>
      <c r="G132" s="354">
        <f t="shared" ref="G132" si="101">SUM(G133:G134)</f>
        <v>0.88550000000000006</v>
      </c>
      <c r="H132" s="354">
        <f t="shared" ref="H132" si="102">SUM(H133:H134)</f>
        <v>0</v>
      </c>
      <c r="I132" s="354">
        <f t="shared" ref="I132" si="103">SUM(I133:I134)</f>
        <v>1.9172</v>
      </c>
      <c r="J132" s="354">
        <f t="shared" ref="J132" si="104">SUM(J133:J134)</f>
        <v>1.0578000000000001</v>
      </c>
      <c r="K132" s="354">
        <f t="shared" ref="K132" si="105">SUM(K133:K134)</f>
        <v>1.994</v>
      </c>
      <c r="L132" s="354">
        <f t="shared" ref="L132" si="106">SUM(L133:L134)</f>
        <v>1.1178999999999999</v>
      </c>
      <c r="M132" s="354">
        <f t="shared" ref="M132" si="107">SUM(M133:M134)</f>
        <v>2.2296</v>
      </c>
      <c r="N132" s="354"/>
      <c r="O132" s="352">
        <f t="shared" si="67"/>
        <v>0.88604314837972942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0.28820000000000001</v>
      </c>
      <c r="E133" s="34">
        <v>0.4788</v>
      </c>
      <c r="F133" s="34">
        <v>0.63</v>
      </c>
      <c r="G133" s="34">
        <v>0.83150000000000002</v>
      </c>
      <c r="H133" s="34">
        <v>0</v>
      </c>
      <c r="I133" s="34">
        <v>1.8030999999999999</v>
      </c>
      <c r="J133" s="34">
        <v>0.99990000000000001</v>
      </c>
      <c r="K133" s="34">
        <v>1.8849</v>
      </c>
      <c r="L133" s="34">
        <v>1.0565</v>
      </c>
      <c r="M133" s="34">
        <v>2.1076000000000001</v>
      </c>
      <c r="N133" s="39"/>
      <c r="O133" s="89">
        <f t="shared" si="67"/>
        <v>0.83477197048998886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1.8700000000000001E-2</v>
      </c>
      <c r="E134" s="34">
        <v>3.0499999999999999E-2</v>
      </c>
      <c r="F134" s="34">
        <v>5.3699999999999998E-2</v>
      </c>
      <c r="G134" s="34">
        <v>5.3999999999999999E-2</v>
      </c>
      <c r="H134" s="34">
        <v>0</v>
      </c>
      <c r="I134" s="34">
        <v>0.11409999999999999</v>
      </c>
      <c r="J134" s="34">
        <v>5.79E-2</v>
      </c>
      <c r="K134" s="34">
        <v>0.1091</v>
      </c>
      <c r="L134" s="34">
        <v>6.1400000000000003E-2</v>
      </c>
      <c r="M134" s="34">
        <v>0.122</v>
      </c>
      <c r="N134" s="39"/>
      <c r="O134" s="89">
        <f t="shared" si="67"/>
        <v>5.1271177889740456E-2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 t="shared" ref="D135" si="108">SUM(D136:D139)</f>
        <v>0.48849999999999993</v>
      </c>
      <c r="E135" s="354">
        <f t="shared" ref="E135" si="109">SUM(E136:E139)</f>
        <v>0.8357</v>
      </c>
      <c r="F135" s="354">
        <f t="shared" ref="F135" si="110">SUM(F136:F139)</f>
        <v>1.1870999999999998</v>
      </c>
      <c r="G135" s="354">
        <f t="shared" ref="G135" si="111">SUM(G136:G139)</f>
        <v>1.3583000000000003</v>
      </c>
      <c r="H135" s="354">
        <f t="shared" ref="H135" si="112">SUM(H136:H139)</f>
        <v>0</v>
      </c>
      <c r="I135" s="354">
        <f t="shared" ref="I135" si="113">SUM(I136:I139)</f>
        <v>2.5583</v>
      </c>
      <c r="J135" s="354">
        <f t="shared" ref="J135" si="114">SUM(J136:J139)</f>
        <v>1.7430999999999999</v>
      </c>
      <c r="K135" s="354">
        <f t="shared" ref="K135" si="115">SUM(K136:K139)</f>
        <v>3.1665999999999999</v>
      </c>
      <c r="L135" s="354">
        <f t="shared" ref="L135" si="116">SUM(L136:L139)</f>
        <v>1.7248999999999999</v>
      </c>
      <c r="M135" s="354">
        <f t="shared" ref="M135" si="117">SUM(M136:M139)</f>
        <v>3.9882</v>
      </c>
      <c r="N135" s="354"/>
      <c r="O135" s="352">
        <f t="shared" si="67"/>
        <v>1.4627380872019742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0.24079999999999999</v>
      </c>
      <c r="E136" s="34">
        <v>0.41239999999999999</v>
      </c>
      <c r="F136" s="34">
        <v>0.54</v>
      </c>
      <c r="G136" s="34">
        <v>0.66790000000000005</v>
      </c>
      <c r="H136" s="34">
        <v>0</v>
      </c>
      <c r="I136" s="34">
        <v>1.2936000000000001</v>
      </c>
      <c r="J136" s="34">
        <v>0.88139999999999996</v>
      </c>
      <c r="K136" s="34">
        <v>1.6012</v>
      </c>
      <c r="L136" s="34">
        <v>0.87209999999999999</v>
      </c>
      <c r="M136" s="34">
        <v>2.0167000000000002</v>
      </c>
      <c r="N136" s="39"/>
      <c r="O136" s="89">
        <f t="shared" si="67"/>
        <v>0.73006974915825384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0.1235</v>
      </c>
      <c r="E137" s="34">
        <v>0.21149999999999999</v>
      </c>
      <c r="F137" s="34">
        <v>0.27689999999999998</v>
      </c>
      <c r="G137" s="34">
        <v>0.34250000000000003</v>
      </c>
      <c r="H137" s="34">
        <v>0</v>
      </c>
      <c r="I137" s="34">
        <v>0.66349999999999998</v>
      </c>
      <c r="J137" s="34">
        <v>0.45200000000000001</v>
      </c>
      <c r="K137" s="34">
        <v>0.82120000000000004</v>
      </c>
      <c r="L137" s="34">
        <v>0.44729999999999998</v>
      </c>
      <c r="M137" s="34">
        <v>1.0343</v>
      </c>
      <c r="N137" s="39"/>
      <c r="O137" s="89">
        <f t="shared" si="67"/>
        <v>0.37441335557635574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8.2100000000000006E-2</v>
      </c>
      <c r="E138" s="34">
        <v>0.14000000000000001</v>
      </c>
      <c r="F138" s="34">
        <v>0.2447</v>
      </c>
      <c r="G138" s="34">
        <v>0.23</v>
      </c>
      <c r="H138" s="34">
        <v>0</v>
      </c>
      <c r="I138" s="34">
        <v>0.39739999999999998</v>
      </c>
      <c r="J138" s="34">
        <v>0.27079999999999999</v>
      </c>
      <c r="K138" s="34">
        <v>0.4919</v>
      </c>
      <c r="L138" s="34">
        <v>0.26800000000000002</v>
      </c>
      <c r="M138" s="34">
        <v>0.61950000000000005</v>
      </c>
      <c r="N138" s="39"/>
      <c r="O138" s="89">
        <f t="shared" si="67"/>
        <v>0.23680829270017958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4.2099999999999999E-2</v>
      </c>
      <c r="E139" s="34">
        <v>7.1800000000000003E-2</v>
      </c>
      <c r="F139" s="34">
        <v>0.1255</v>
      </c>
      <c r="G139" s="34">
        <v>0.1179</v>
      </c>
      <c r="H139" s="34">
        <v>0</v>
      </c>
      <c r="I139" s="34">
        <v>0.20380000000000001</v>
      </c>
      <c r="J139" s="34">
        <v>0.1389</v>
      </c>
      <c r="K139" s="34">
        <v>0.25230000000000002</v>
      </c>
      <c r="L139" s="34">
        <v>0.13750000000000001</v>
      </c>
      <c r="M139" s="34">
        <v>0.31769999999999998</v>
      </c>
      <c r="N139" s="39"/>
      <c r="O139" s="89">
        <f t="shared" si="67"/>
        <v>0.1214466897671849</v>
      </c>
    </row>
    <row r="140" spans="1:17" x14ac:dyDescent="0.3">
      <c r="A140" s="349">
        <v>9</v>
      </c>
      <c r="B140" s="350" t="s">
        <v>51</v>
      </c>
      <c r="C140" s="354">
        <f t="shared" ref="C140:M140" si="118">SUM(C143,C145)</f>
        <v>0</v>
      </c>
      <c r="D140" s="354">
        <f t="shared" si="118"/>
        <v>0.61727405411418834</v>
      </c>
      <c r="E140" s="354">
        <f t="shared" si="118"/>
        <v>0.80280464460842171</v>
      </c>
      <c r="F140" s="354">
        <f t="shared" si="118"/>
        <v>0.92133737499242174</v>
      </c>
      <c r="G140" s="354">
        <f t="shared" si="118"/>
        <v>0.97128079779242182</v>
      </c>
      <c r="H140" s="354">
        <f t="shared" si="118"/>
        <v>0</v>
      </c>
      <c r="I140" s="354">
        <f t="shared" si="118"/>
        <v>1.3339164669119103</v>
      </c>
      <c r="J140" s="354">
        <f t="shared" si="118"/>
        <v>1.1113217810244218</v>
      </c>
      <c r="K140" s="354">
        <f t="shared" si="118"/>
        <v>1.3894941410244217</v>
      </c>
      <c r="L140" s="354">
        <f t="shared" si="118"/>
        <v>1.1522456139204218</v>
      </c>
      <c r="M140" s="354">
        <f t="shared" si="118"/>
        <v>1.5361690671684216</v>
      </c>
      <c r="N140" s="354"/>
      <c r="O140" s="352">
        <f t="shared" si="67"/>
        <v>0.97194809903816926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7">
        <v>0</v>
      </c>
      <c r="K141" s="507">
        <v>0</v>
      </c>
      <c r="L141" s="507">
        <v>0</v>
      </c>
      <c r="M141" s="507">
        <v>0</v>
      </c>
      <c r="N141" s="268"/>
      <c r="O141" s="357">
        <f t="shared" si="67"/>
        <v>0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119">SUM(C135,C132,C127,C118,C111)+C141</f>
        <v>0</v>
      </c>
      <c r="D142" s="360">
        <f t="shared" si="119"/>
        <v>7.2562427012999997</v>
      </c>
      <c r="E142" s="360">
        <f t="shared" si="119"/>
        <v>9.4372107562000007</v>
      </c>
      <c r="F142" s="360">
        <f t="shared" si="119"/>
        <v>10.830598756200001</v>
      </c>
      <c r="G142" s="360">
        <f t="shared" si="119"/>
        <v>11.417698756200002</v>
      </c>
      <c r="H142" s="360">
        <f t="shared" si="119"/>
        <v>0</v>
      </c>
      <c r="I142" s="360">
        <f t="shared" si="119"/>
        <v>15.680590432500001</v>
      </c>
      <c r="J142" s="360">
        <f t="shared" si="119"/>
        <v>13.0639227562</v>
      </c>
      <c r="K142" s="360">
        <f t="shared" si="119"/>
        <v>16.3339227562</v>
      </c>
      <c r="L142" s="360">
        <f t="shared" si="119"/>
        <v>13.544994756200001</v>
      </c>
      <c r="M142" s="360">
        <f t="shared" si="119"/>
        <v>18.058130756200001</v>
      </c>
      <c r="N142" s="361"/>
      <c r="O142" s="362">
        <f t="shared" si="67"/>
        <v>11.425543083629202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120">SUM(C144:C144)</f>
        <v>0</v>
      </c>
      <c r="D143" s="354">
        <f t="shared" si="120"/>
        <v>0.15116930419618291</v>
      </c>
      <c r="E143" s="354">
        <f t="shared" si="120"/>
        <v>0.19660541168391463</v>
      </c>
      <c r="F143" s="354">
        <f t="shared" si="120"/>
        <v>0.22563386388791462</v>
      </c>
      <c r="G143" s="354">
        <f t="shared" si="120"/>
        <v>0.23786491818791464</v>
      </c>
      <c r="H143" s="354">
        <f t="shared" si="120"/>
        <v>0</v>
      </c>
      <c r="I143" s="354">
        <f t="shared" si="120"/>
        <v>0.32667374048027253</v>
      </c>
      <c r="J143" s="354">
        <f t="shared" si="120"/>
        <v>0.27216070277991461</v>
      </c>
      <c r="K143" s="354">
        <f t="shared" si="120"/>
        <v>0.34028461277991462</v>
      </c>
      <c r="L143" s="354">
        <f t="shared" si="120"/>
        <v>0.28218287575591466</v>
      </c>
      <c r="M143" s="354">
        <f t="shared" si="120"/>
        <v>0.37620503804391464</v>
      </c>
      <c r="N143" s="354"/>
      <c r="O143" s="352">
        <f t="shared" si="67"/>
        <v>0.23802833906124718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121">0.020833*D142</f>
        <v>0.15116930419618291</v>
      </c>
      <c r="E144" s="246">
        <f t="shared" si="121"/>
        <v>0.19660541168391463</v>
      </c>
      <c r="F144" s="246">
        <f t="shared" si="121"/>
        <v>0.22563386388791462</v>
      </c>
      <c r="G144" s="246">
        <f t="shared" si="121"/>
        <v>0.23786491818791464</v>
      </c>
      <c r="H144" s="34">
        <f t="shared" si="121"/>
        <v>0</v>
      </c>
      <c r="I144" s="246">
        <f t="shared" si="121"/>
        <v>0.32667374048027253</v>
      </c>
      <c r="J144" s="246">
        <f t="shared" si="121"/>
        <v>0.27216070277991461</v>
      </c>
      <c r="K144" s="246">
        <f t="shared" si="121"/>
        <v>0.34028461277991462</v>
      </c>
      <c r="L144" s="246">
        <f t="shared" si="121"/>
        <v>0.28218287575591466</v>
      </c>
      <c r="M144" s="246">
        <f t="shared" si="121"/>
        <v>0.37620503804391464</v>
      </c>
      <c r="N144" s="39"/>
      <c r="O144" s="246">
        <f t="shared" si="67"/>
        <v>0.23802833906124718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 t="shared" ref="D145" si="122">SUM(D146,D147)</f>
        <v>0.46610474991800549</v>
      </c>
      <c r="E145" s="354">
        <f t="shared" ref="E145" si="123">SUM(E146,E147)</f>
        <v>0.60619923292450706</v>
      </c>
      <c r="F145" s="354">
        <f t="shared" ref="F145" si="124">SUM(F146,F147)</f>
        <v>0.69570351110450712</v>
      </c>
      <c r="G145" s="354">
        <f t="shared" ref="G145" si="125">SUM(G146,G147)</f>
        <v>0.73341587960450716</v>
      </c>
      <c r="H145" s="354">
        <f t="shared" ref="H145" si="126">SUM(H146,H147)</f>
        <v>0</v>
      </c>
      <c r="I145" s="354">
        <f t="shared" ref="I145" si="127">SUM(I146,I147)</f>
        <v>1.0072427264316377</v>
      </c>
      <c r="J145" s="354">
        <f t="shared" ref="J145" si="128">SUM(J146,J147)</f>
        <v>0.83916107824450714</v>
      </c>
      <c r="K145" s="354">
        <f t="shared" ref="K145" si="129">SUM(K146,K147)</f>
        <v>1.0492095282445071</v>
      </c>
      <c r="L145" s="354">
        <f t="shared" ref="L145" si="130">SUM(L146,L147)</f>
        <v>0.87006273816450719</v>
      </c>
      <c r="M145" s="354">
        <f t="shared" ref="M145" si="131">SUM(M146,M147)</f>
        <v>1.159964029124507</v>
      </c>
      <c r="N145" s="354"/>
      <c r="O145" s="352">
        <f t="shared" si="67"/>
        <v>0.73391975997692194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132">D144</f>
        <v>0.15116930419618291</v>
      </c>
      <c r="E146" s="39">
        <f t="shared" si="132"/>
        <v>0.19660541168391463</v>
      </c>
      <c r="F146" s="39">
        <f t="shared" si="132"/>
        <v>0.22563386388791462</v>
      </c>
      <c r="G146" s="39">
        <f t="shared" si="132"/>
        <v>0.23786491818791464</v>
      </c>
      <c r="H146" s="39">
        <f t="shared" si="132"/>
        <v>0</v>
      </c>
      <c r="I146" s="39">
        <f t="shared" si="132"/>
        <v>0.32667374048027253</v>
      </c>
      <c r="J146" s="39">
        <f t="shared" si="132"/>
        <v>0.27216070277991461</v>
      </c>
      <c r="K146" s="39">
        <f t="shared" si="132"/>
        <v>0.34028461277991462</v>
      </c>
      <c r="L146" s="39">
        <f t="shared" si="132"/>
        <v>0.28218287575591466</v>
      </c>
      <c r="M146" s="39">
        <f t="shared" si="132"/>
        <v>0.37620503804391464</v>
      </c>
      <c r="N146" s="39"/>
      <c r="O146" s="39">
        <f t="shared" si="67"/>
        <v>0.23802833906124718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133">0.043402*D142</f>
        <v>0.31493544572182258</v>
      </c>
      <c r="E147" s="246">
        <f t="shared" si="133"/>
        <v>0.40959382124059246</v>
      </c>
      <c r="F147" s="246">
        <f t="shared" si="133"/>
        <v>0.47006964721659245</v>
      </c>
      <c r="G147" s="246">
        <f t="shared" si="133"/>
        <v>0.49555096141659249</v>
      </c>
      <c r="H147" s="34">
        <f t="shared" si="133"/>
        <v>0</v>
      </c>
      <c r="I147" s="246">
        <f t="shared" si="133"/>
        <v>0.68056898595136506</v>
      </c>
      <c r="J147" s="246">
        <f t="shared" si="133"/>
        <v>0.56700037546459248</v>
      </c>
      <c r="K147" s="246">
        <f t="shared" si="133"/>
        <v>0.70892491546459246</v>
      </c>
      <c r="L147" s="246">
        <f t="shared" si="133"/>
        <v>0.58787986240859247</v>
      </c>
      <c r="M147" s="246">
        <f t="shared" si="133"/>
        <v>0.78375899108059244</v>
      </c>
      <c r="N147" s="39"/>
      <c r="O147" s="246">
        <f t="shared" si="67"/>
        <v>0.49589142091567473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2.5000000000000001E-2</v>
      </c>
      <c r="E148" s="509">
        <v>2.5000000000000001E-2</v>
      </c>
      <c r="F148" s="509">
        <v>2.5000000000000001E-2</v>
      </c>
      <c r="G148" s="509">
        <v>2.5000000000000001E-2</v>
      </c>
      <c r="H148" s="509">
        <v>0</v>
      </c>
      <c r="I148" s="509">
        <v>2.5000000000000001E-2</v>
      </c>
      <c r="J148" s="509">
        <v>2.5000000000000001E-2</v>
      </c>
      <c r="K148" s="509">
        <v>2.5000000000000001E-2</v>
      </c>
      <c r="L148" s="509">
        <v>2.5000000000000001E-2</v>
      </c>
      <c r="M148" s="509">
        <v>2.5000000000000001E-2</v>
      </c>
      <c r="N148" s="367"/>
      <c r="O148" s="368">
        <f t="shared" si="67"/>
        <v>2.5000000000000008E-2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" si="134">SUM(D140,D142,D148)</f>
        <v>7.8985167554141889</v>
      </c>
      <c r="E149" s="340">
        <f t="shared" ref="E149" si="135">SUM(E140,E142,E148)</f>
        <v>10.265015400808423</v>
      </c>
      <c r="F149" s="340">
        <f t="shared" ref="F149" si="136">SUM(F140,F142,F148)</f>
        <v>11.776936131192423</v>
      </c>
      <c r="G149" s="340">
        <f t="shared" ref="G149" si="137">SUM(G140,G142,G148)</f>
        <v>12.413979553992425</v>
      </c>
      <c r="H149" s="340">
        <f t="shared" ref="H149" si="138">SUM(H140,H142,H148)</f>
        <v>0</v>
      </c>
      <c r="I149" s="340">
        <f t="shared" ref="I149" si="139">SUM(I140,I142,I148)</f>
        <v>17.039506899411911</v>
      </c>
      <c r="J149" s="340">
        <f t="shared" ref="J149" si="140">SUM(J140,J142,J148)</f>
        <v>14.200244537224423</v>
      </c>
      <c r="K149" s="340">
        <f t="shared" ref="K149" si="141">SUM(K140,K142,K148)</f>
        <v>17.74841689722442</v>
      </c>
      <c r="L149" s="340">
        <f t="shared" ref="L149" si="142">SUM(L140,L142,L148)</f>
        <v>14.722240370120423</v>
      </c>
      <c r="M149" s="340">
        <f t="shared" ref="M149" si="143">SUM(M140,M142,M148)</f>
        <v>19.619299823368422</v>
      </c>
      <c r="N149" s="369"/>
      <c r="O149" s="467">
        <f t="shared" si="67"/>
        <v>12.422491182667372</v>
      </c>
      <c r="P149" t="s">
        <v>489</v>
      </c>
      <c r="Q149"/>
    </row>
    <row r="150" spans="1:17" ht="15.6" x14ac:dyDescent="0.3">
      <c r="H150" s="90"/>
      <c r="M150" s="336" t="s">
        <v>151</v>
      </c>
      <c r="O150" s="337">
        <f>O149/SUM($O$101,$O$149,$O$197)</f>
        <v>0.33955312243667857</v>
      </c>
    </row>
    <row r="151" spans="1:17" x14ac:dyDescent="0.3">
      <c r="F151" s="78"/>
      <c r="G151" s="78"/>
      <c r="H151" s="78"/>
      <c r="I151" s="201"/>
      <c r="J151" s="78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J154" s="78"/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22</v>
      </c>
      <c r="E155" s="1">
        <v>150</v>
      </c>
      <c r="F155" s="1">
        <v>0</v>
      </c>
      <c r="G155" s="1">
        <v>73</v>
      </c>
      <c r="H155" s="1">
        <v>0</v>
      </c>
      <c r="I155" s="1">
        <v>0</v>
      </c>
      <c r="J155" s="1">
        <v>52</v>
      </c>
      <c r="K155" s="1">
        <v>10</v>
      </c>
      <c r="L155" s="1">
        <v>17</v>
      </c>
      <c r="M155" s="1">
        <v>67</v>
      </c>
      <c r="O155" s="1">
        <f>SUM(C155:M155)</f>
        <v>392</v>
      </c>
    </row>
    <row r="156" spans="1:17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5700.53</v>
      </c>
      <c r="D157" s="505">
        <v>192207.8</v>
      </c>
      <c r="E157" s="505">
        <v>979576.31999999995</v>
      </c>
      <c r="F157" s="504">
        <v>0</v>
      </c>
      <c r="G157" s="505">
        <v>356558.35</v>
      </c>
      <c r="H157" s="504">
        <v>0</v>
      </c>
      <c r="I157" s="502">
        <v>0</v>
      </c>
      <c r="J157" s="505">
        <v>278436.07</v>
      </c>
      <c r="K157" s="505">
        <v>37170.1</v>
      </c>
      <c r="L157" s="505">
        <v>86537.45</v>
      </c>
      <c r="M157" s="505">
        <v>293318.74</v>
      </c>
      <c r="N157" s="342"/>
      <c r="O157" s="344">
        <f>SUM(C157:M157)</f>
        <v>2229505.3600000003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65</v>
      </c>
      <c r="G158" s="348" t="s">
        <v>486</v>
      </c>
      <c r="H158" s="348" t="s">
        <v>193</v>
      </c>
      <c r="I158" s="348" t="s">
        <v>111</v>
      </c>
      <c r="J158" s="348" t="s">
        <v>66</v>
      </c>
      <c r="K158" s="348" t="s">
        <v>487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SUM(C160:C165)</f>
        <v>1.2963879999999999</v>
      </c>
      <c r="D159" s="354">
        <f>SUM(D160:D165)</f>
        <v>1.75912</v>
      </c>
      <c r="E159" s="354">
        <f t="shared" ref="E159:M159" si="144">SUM(E160:E165)</f>
        <v>2.1431960000000001</v>
      </c>
      <c r="F159" s="354">
        <f t="shared" si="144"/>
        <v>0</v>
      </c>
      <c r="G159" s="354">
        <f t="shared" si="144"/>
        <v>3.2656839999999998</v>
      </c>
      <c r="H159" s="354">
        <f t="shared" si="144"/>
        <v>0</v>
      </c>
      <c r="I159" s="354">
        <f t="shared" si="144"/>
        <v>0.45669999999999999</v>
      </c>
      <c r="J159" s="354">
        <f t="shared" si="144"/>
        <v>4.4889040000000007</v>
      </c>
      <c r="K159" s="354">
        <f t="shared" si="144"/>
        <v>5.0287040000000003</v>
      </c>
      <c r="L159" s="354">
        <f t="shared" si="144"/>
        <v>5.0807760000000002</v>
      </c>
      <c r="M159" s="354">
        <f t="shared" si="144"/>
        <v>6.1957120000000003</v>
      </c>
      <c r="N159" s="354"/>
      <c r="O159" s="352">
        <f>(C159*$C$157+D159*$D$157+E159*$E$157+F159*$F$157+G159*$G$157+H159*$H$157+I159*$I$157+J159*$J$157+K159*$K$157+L159*$L$157+M159*$M$157)/$O$157</f>
        <v>3.2756699398217721</v>
      </c>
    </row>
    <row r="160" spans="1:17" x14ac:dyDescent="0.3">
      <c r="A160" s="2" t="s">
        <v>3</v>
      </c>
      <c r="B160" t="s">
        <v>30</v>
      </c>
      <c r="C160" s="34">
        <v>0.86970000000000003</v>
      </c>
      <c r="D160" s="34">
        <v>1.1779999999999999</v>
      </c>
      <c r="E160" s="34">
        <v>1.3573999999999999</v>
      </c>
      <c r="F160" s="34">
        <v>0</v>
      </c>
      <c r="G160" s="34">
        <v>2.0396000000000001</v>
      </c>
      <c r="H160" s="34">
        <v>0</v>
      </c>
      <c r="I160" s="34">
        <v>0</v>
      </c>
      <c r="J160" s="34">
        <v>2.8401000000000001</v>
      </c>
      <c r="K160" s="34">
        <v>2.8401000000000001</v>
      </c>
      <c r="L160" s="34">
        <v>3.1168999999999998</v>
      </c>
      <c r="M160" s="34">
        <v>3.3403</v>
      </c>
      <c r="N160" s="34"/>
      <c r="O160" s="89">
        <f t="shared" ref="O160:O197" si="145">(C160*$C$157+D160*$D$157+E160*$E$157+F160*$F$157+G160*$G$157+H160*$H$157+I160*$I$157+J160*$J$157+K160*$K$157+L160*$L$157+M160*$M$157)/$O$157</f>
        <v>1.9888474703254353</v>
      </c>
    </row>
    <row r="161" spans="1:15" x14ac:dyDescent="0.3">
      <c r="A161" s="2" t="s">
        <v>4</v>
      </c>
      <c r="B161" t="s">
        <v>31</v>
      </c>
      <c r="C161" s="39">
        <f>C160*0.04</f>
        <v>3.4787999999999999E-2</v>
      </c>
      <c r="D161" s="39">
        <f t="shared" ref="D161" si="146">D160*0.04</f>
        <v>4.7119999999999995E-2</v>
      </c>
      <c r="E161" s="39">
        <f t="shared" ref="E161" si="147">E160*0.04</f>
        <v>5.4295999999999997E-2</v>
      </c>
      <c r="F161" s="39">
        <f t="shared" ref="F161" si="148">F160*0.04</f>
        <v>0</v>
      </c>
      <c r="G161" s="39">
        <f t="shared" ref="G161" si="149">G160*0.04</f>
        <v>8.1584000000000004E-2</v>
      </c>
      <c r="H161" s="39">
        <f t="shared" ref="H161" si="150">H160*0.04</f>
        <v>0</v>
      </c>
      <c r="I161" s="39">
        <f>I160*0.06</f>
        <v>0</v>
      </c>
      <c r="J161" s="39">
        <f t="shared" ref="J161" si="151">J160*0.04</f>
        <v>0.11360400000000001</v>
      </c>
      <c r="K161" s="39">
        <f t="shared" ref="K161" si="152">K160*0.04</f>
        <v>0.11360400000000001</v>
      </c>
      <c r="L161" s="39">
        <f t="shared" ref="L161" si="153">L160*0.04</f>
        <v>0.124676</v>
      </c>
      <c r="M161" s="39">
        <f t="shared" ref="M161" si="154">M160*0.04</f>
        <v>0.13361200000000001</v>
      </c>
      <c r="N161" s="34"/>
      <c r="O161" s="89">
        <f t="shared" si="145"/>
        <v>7.9553898813017401E-2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2.6800000000000001E-2</v>
      </c>
      <c r="E162" s="34">
        <v>3.9399999999999998E-2</v>
      </c>
      <c r="F162" s="34">
        <v>0</v>
      </c>
      <c r="G162" s="34">
        <v>2.7900000000000001E-2</v>
      </c>
      <c r="H162" s="34">
        <v>0</v>
      </c>
      <c r="I162" s="34">
        <v>0</v>
      </c>
      <c r="J162" s="34">
        <v>6.2799999999999995E-2</v>
      </c>
      <c r="K162" s="34">
        <v>8.5199999999999998E-2</v>
      </c>
      <c r="L162" s="34">
        <v>0.13750000000000001</v>
      </c>
      <c r="M162" s="34">
        <v>5.4800000000000001E-2</v>
      </c>
      <c r="N162" s="34"/>
      <c r="O162" s="89">
        <f t="shared" si="145"/>
        <v>4.5893542079665589E-2</v>
      </c>
    </row>
    <row r="163" spans="1:15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</v>
      </c>
      <c r="G163" s="34">
        <v>0.33300000000000002</v>
      </c>
      <c r="H163" s="34">
        <v>0</v>
      </c>
      <c r="I163" s="34">
        <v>0</v>
      </c>
      <c r="J163" s="34">
        <v>0.39550000000000002</v>
      </c>
      <c r="K163" s="34">
        <v>0.39550000000000002</v>
      </c>
      <c r="L163" s="34">
        <v>0.39550000000000002</v>
      </c>
      <c r="M163" s="34">
        <v>0.46679999999999999</v>
      </c>
      <c r="N163" s="34"/>
      <c r="O163" s="89">
        <f t="shared" si="145"/>
        <v>0.33080424578705647</v>
      </c>
    </row>
    <row r="164" spans="1:15" x14ac:dyDescent="0.3">
      <c r="A164" s="2" t="s">
        <v>6</v>
      </c>
      <c r="B164" t="s">
        <v>33</v>
      </c>
      <c r="C164" s="34">
        <v>0.24260000000000001</v>
      </c>
      <c r="D164" s="34">
        <v>0.28760000000000002</v>
      </c>
      <c r="E164" s="34">
        <v>0.40649999999999997</v>
      </c>
      <c r="F164" s="34">
        <v>0</v>
      </c>
      <c r="G164" s="34">
        <v>0.78359999999999996</v>
      </c>
      <c r="H164" s="34">
        <v>0</v>
      </c>
      <c r="I164" s="34">
        <v>0</v>
      </c>
      <c r="J164" s="34">
        <v>1.0769</v>
      </c>
      <c r="K164" s="34">
        <v>1.5943000000000001</v>
      </c>
      <c r="L164" s="34">
        <v>1.3062</v>
      </c>
      <c r="M164" s="34">
        <v>2.2002000000000002</v>
      </c>
      <c r="N164" s="34"/>
      <c r="O164" s="89">
        <f t="shared" si="145"/>
        <v>0.83057078281659735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/>
      <c r="H165" s="34">
        <v>0</v>
      </c>
      <c r="I165" s="34">
        <v>0.45669999999999999</v>
      </c>
      <c r="J165" s="34">
        <v>0</v>
      </c>
      <c r="K165" s="34"/>
      <c r="L165" s="34">
        <v>0</v>
      </c>
      <c r="M165" s="34">
        <v>0</v>
      </c>
      <c r="N165" s="34"/>
      <c r="O165" s="89">
        <f t="shared" si="145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" si="155">SUM(C167:C169,C173:C174)</f>
        <v>4.2199778811000002</v>
      </c>
      <c r="D166" s="354">
        <f>SUM(D167:D169,D173:D174)</f>
        <v>4.2199778811000002</v>
      </c>
      <c r="E166" s="354">
        <f t="shared" ref="E166:M166" si="156">SUM(E167:E169,E173:E174)</f>
        <v>5.4952876848999992</v>
      </c>
      <c r="F166" s="354">
        <f t="shared" si="156"/>
        <v>0</v>
      </c>
      <c r="G166" s="354">
        <f t="shared" si="156"/>
        <v>5.4952876848999992</v>
      </c>
      <c r="H166" s="354">
        <f t="shared" si="156"/>
        <v>0</v>
      </c>
      <c r="I166" s="354">
        <f t="shared" si="156"/>
        <v>0</v>
      </c>
      <c r="J166" s="354">
        <f t="shared" si="156"/>
        <v>5.4952876848999992</v>
      </c>
      <c r="K166" s="354">
        <f t="shared" si="156"/>
        <v>5.4952876848999992</v>
      </c>
      <c r="L166" s="354">
        <f t="shared" si="156"/>
        <v>5.4952876848999992</v>
      </c>
      <c r="M166" s="354">
        <f t="shared" si="156"/>
        <v>5.4952876848999992</v>
      </c>
      <c r="N166" s="351"/>
      <c r="O166" s="352">
        <f t="shared" si="145"/>
        <v>5.3820812140697667</v>
      </c>
    </row>
    <row r="167" spans="1:15" x14ac:dyDescent="0.3">
      <c r="A167" s="2" t="s">
        <v>115</v>
      </c>
      <c r="B167" t="s">
        <v>114</v>
      </c>
      <c r="C167" s="34">
        <v>2.2989000000000002</v>
      </c>
      <c r="D167" s="34">
        <v>2.2989000000000002</v>
      </c>
      <c r="E167" s="34">
        <v>2.9350999999999998</v>
      </c>
      <c r="F167" s="34">
        <v>0</v>
      </c>
      <c r="G167" s="34">
        <v>2.9350999999999998</v>
      </c>
      <c r="H167" s="34">
        <v>0</v>
      </c>
      <c r="I167" s="34">
        <v>0</v>
      </c>
      <c r="J167" s="34">
        <v>2.9350999999999998</v>
      </c>
      <c r="K167" s="34">
        <v>2.9350999999999998</v>
      </c>
      <c r="L167" s="34">
        <v>2.9350999999999998</v>
      </c>
      <c r="M167" s="34">
        <v>2.9350999999999998</v>
      </c>
      <c r="N167" s="39"/>
      <c r="O167" s="89">
        <f t="shared" si="145"/>
        <v>2.8786259130545431</v>
      </c>
    </row>
    <row r="168" spans="1:15" x14ac:dyDescent="0.3">
      <c r="A168" s="2" t="s">
        <v>116</v>
      </c>
      <c r="B168" t="s">
        <v>117</v>
      </c>
      <c r="C168" s="39">
        <f>C167*0.436199</f>
        <v>1.0027778811000001</v>
      </c>
      <c r="D168" s="39">
        <f t="shared" ref="D168" si="157">D167*0.436199</f>
        <v>1.0027778811000001</v>
      </c>
      <c r="E168" s="39">
        <f t="shared" ref="E168" si="158">E167*0.436199</f>
        <v>1.2802876849</v>
      </c>
      <c r="F168" s="39">
        <f t="shared" ref="F168" si="159">F167*0.436199</f>
        <v>0</v>
      </c>
      <c r="G168" s="39">
        <f t="shared" ref="G168" si="160">G167*0.436199</f>
        <v>1.2802876849</v>
      </c>
      <c r="H168" s="39">
        <f t="shared" ref="H168" si="161">H167*0.436199</f>
        <v>0</v>
      </c>
      <c r="I168" s="39">
        <f t="shared" ref="I168" si="162">I167*0.436199</f>
        <v>0</v>
      </c>
      <c r="J168" s="39">
        <f t="shared" ref="J168" si="163">J167*0.436199</f>
        <v>1.2802876849</v>
      </c>
      <c r="K168" s="39">
        <f t="shared" ref="K168" si="164">K167*0.436199</f>
        <v>1.2802876849</v>
      </c>
      <c r="L168" s="39">
        <f t="shared" ref="L168" si="165">L167*0.436199</f>
        <v>1.2802876849</v>
      </c>
      <c r="M168" s="39">
        <f t="shared" ref="M168" si="166">M167*0.436199</f>
        <v>1.2802876849</v>
      </c>
      <c r="N168" s="39"/>
      <c r="O168" s="89">
        <f t="shared" si="145"/>
        <v>1.2556537446484788</v>
      </c>
    </row>
    <row r="169" spans="1:15" x14ac:dyDescent="0.3">
      <c r="A169" s="280" t="s">
        <v>8</v>
      </c>
      <c r="B169" s="1" t="s">
        <v>35</v>
      </c>
      <c r="C169" s="43">
        <f t="shared" ref="C169:M169" si="167">SUM(C170:C172)</f>
        <v>0.61619999999999997</v>
      </c>
      <c r="D169" s="43">
        <f t="shared" si="167"/>
        <v>0.61619999999999997</v>
      </c>
      <c r="E169" s="43">
        <f t="shared" si="167"/>
        <v>0.88660000000000005</v>
      </c>
      <c r="F169" s="43">
        <f t="shared" si="167"/>
        <v>0</v>
      </c>
      <c r="G169" s="43">
        <f t="shared" si="167"/>
        <v>0.88660000000000005</v>
      </c>
      <c r="H169" s="43">
        <f t="shared" si="167"/>
        <v>0</v>
      </c>
      <c r="I169" s="43">
        <f t="shared" si="167"/>
        <v>0</v>
      </c>
      <c r="J169" s="43">
        <f t="shared" si="167"/>
        <v>0.88660000000000005</v>
      </c>
      <c r="K169" s="43">
        <f t="shared" si="167"/>
        <v>0.88660000000000005</v>
      </c>
      <c r="L169" s="43">
        <f t="shared" si="167"/>
        <v>0.88660000000000005</v>
      </c>
      <c r="M169" s="43">
        <f t="shared" si="167"/>
        <v>0.88660000000000005</v>
      </c>
      <c r="N169" s="43"/>
      <c r="O169" s="75">
        <f t="shared" si="145"/>
        <v>0.86259718153088449</v>
      </c>
    </row>
    <row r="170" spans="1:15" x14ac:dyDescent="0.3">
      <c r="A170" s="2" t="s">
        <v>9</v>
      </c>
      <c r="B170" t="s">
        <v>108</v>
      </c>
      <c r="C170" s="34">
        <v>0.5504</v>
      </c>
      <c r="D170" s="34">
        <v>0.5504</v>
      </c>
      <c r="E170" s="34">
        <v>0.79190000000000005</v>
      </c>
      <c r="F170" s="34">
        <v>0</v>
      </c>
      <c r="G170" s="34">
        <v>0.79190000000000005</v>
      </c>
      <c r="H170" s="34">
        <v>0</v>
      </c>
      <c r="I170" s="34">
        <v>0</v>
      </c>
      <c r="J170" s="34">
        <v>0.79190000000000005</v>
      </c>
      <c r="K170" s="34">
        <v>0.79190000000000005</v>
      </c>
      <c r="L170" s="34">
        <v>0.79190000000000005</v>
      </c>
      <c r="M170" s="34">
        <v>0.79190000000000005</v>
      </c>
      <c r="N170" s="39"/>
      <c r="O170" s="89">
        <f t="shared" si="145"/>
        <v>0.7704625715225909</v>
      </c>
    </row>
    <row r="171" spans="1:15" x14ac:dyDescent="0.3">
      <c r="A171" s="2" t="s">
        <v>10</v>
      </c>
      <c r="B171" t="s">
        <v>109</v>
      </c>
      <c r="C171" s="34">
        <v>5.8400000000000001E-2</v>
      </c>
      <c r="D171" s="34">
        <v>5.8400000000000001E-2</v>
      </c>
      <c r="E171" s="34">
        <v>8.4000000000000005E-2</v>
      </c>
      <c r="F171" s="34">
        <v>0</v>
      </c>
      <c r="G171" s="34">
        <v>8.4000000000000005E-2</v>
      </c>
      <c r="H171" s="34">
        <v>0</v>
      </c>
      <c r="I171" s="34">
        <v>0</v>
      </c>
      <c r="J171" s="34">
        <v>8.4000000000000005E-2</v>
      </c>
      <c r="K171" s="34">
        <v>8.4000000000000005E-2</v>
      </c>
      <c r="L171" s="34">
        <v>8.4000000000000005E-2</v>
      </c>
      <c r="M171" s="34">
        <v>8.4000000000000005E-2</v>
      </c>
      <c r="N171" s="39"/>
      <c r="O171" s="89">
        <f t="shared" si="145"/>
        <v>8.1727543813574846E-2</v>
      </c>
    </row>
    <row r="172" spans="1:15" x14ac:dyDescent="0.3">
      <c r="A172" s="2" t="s">
        <v>11</v>
      </c>
      <c r="B172" t="s">
        <v>110</v>
      </c>
      <c r="C172" s="34">
        <v>7.4000000000000003E-3</v>
      </c>
      <c r="D172" s="34">
        <v>7.4000000000000003E-3</v>
      </c>
      <c r="E172" s="34">
        <v>1.0699999999999999E-2</v>
      </c>
      <c r="F172" s="34">
        <v>0</v>
      </c>
      <c r="G172" s="34">
        <v>1.0699999999999999E-2</v>
      </c>
      <c r="H172" s="34">
        <v>0</v>
      </c>
      <c r="I172" s="34">
        <v>0</v>
      </c>
      <c r="J172" s="34">
        <v>1.0699999999999999E-2</v>
      </c>
      <c r="K172" s="34">
        <v>1.0699999999999999E-2</v>
      </c>
      <c r="L172" s="34">
        <v>1.0699999999999999E-2</v>
      </c>
      <c r="M172" s="34">
        <v>1.0699999999999999E-2</v>
      </c>
      <c r="N172" s="39"/>
      <c r="O172" s="89">
        <f t="shared" si="145"/>
        <v>1.0407066194718631E-2</v>
      </c>
    </row>
    <row r="173" spans="1:15" x14ac:dyDescent="0.3">
      <c r="A173" s="595" t="s">
        <v>14</v>
      </c>
      <c r="B173" t="s">
        <v>118</v>
      </c>
      <c r="C173" s="34">
        <v>0.2248</v>
      </c>
      <c r="D173" s="34">
        <v>0.2248</v>
      </c>
      <c r="E173" s="34">
        <v>0.29459999999999997</v>
      </c>
      <c r="F173" s="34">
        <v>0</v>
      </c>
      <c r="G173" s="34">
        <v>0.29459999999999997</v>
      </c>
      <c r="H173" s="34">
        <v>0</v>
      </c>
      <c r="I173" s="34">
        <v>0</v>
      </c>
      <c r="J173" s="34">
        <v>0.29459999999999997</v>
      </c>
      <c r="K173" s="34">
        <v>0.29459999999999997</v>
      </c>
      <c r="L173" s="34">
        <v>0.29459999999999997</v>
      </c>
      <c r="M173" s="34">
        <v>0.29459999999999997</v>
      </c>
      <c r="N173" s="39"/>
      <c r="O173" s="89">
        <f t="shared" si="145"/>
        <v>0.28840400617920015</v>
      </c>
    </row>
    <row r="174" spans="1:15" x14ac:dyDescent="0.3">
      <c r="A174" s="595"/>
      <c r="B174" t="s">
        <v>117</v>
      </c>
      <c r="C174" s="34">
        <v>7.7299999999999994E-2</v>
      </c>
      <c r="D174" s="34">
        <v>7.7299999999999994E-2</v>
      </c>
      <c r="E174" s="34">
        <v>9.8699999999999996E-2</v>
      </c>
      <c r="F174" s="34">
        <v>0</v>
      </c>
      <c r="G174" s="34">
        <v>9.8699999999999996E-2</v>
      </c>
      <c r="H174" s="34">
        <v>0</v>
      </c>
      <c r="I174" s="34">
        <v>0</v>
      </c>
      <c r="J174" s="34">
        <v>9.8699999999999996E-2</v>
      </c>
      <c r="K174" s="34">
        <v>9.8699999999999996E-2</v>
      </c>
      <c r="L174" s="34">
        <v>9.8699999999999996E-2</v>
      </c>
      <c r="M174" s="34">
        <v>9.8699999999999996E-2</v>
      </c>
      <c r="N174" s="39"/>
      <c r="O174" s="89">
        <f t="shared" si="145"/>
        <v>9.6800368656660224E-2</v>
      </c>
    </row>
    <row r="175" spans="1:15" x14ac:dyDescent="0.3">
      <c r="A175" s="349">
        <v>6</v>
      </c>
      <c r="B175" s="350" t="s">
        <v>42</v>
      </c>
      <c r="C175" s="354">
        <f>SUM(C176:C178)</f>
        <v>0.57479999999999998</v>
      </c>
      <c r="D175" s="354">
        <f t="shared" ref="D175" si="168">SUM(D176:D178)</f>
        <v>0.57479999999999998</v>
      </c>
      <c r="E175" s="354">
        <f t="shared" ref="E175" si="169">SUM(E176:E178)</f>
        <v>0.65700000000000003</v>
      </c>
      <c r="F175" s="354">
        <f t="shared" ref="F175" si="170">SUM(F176:F178)</f>
        <v>0</v>
      </c>
      <c r="G175" s="354">
        <f t="shared" ref="G175" si="171">SUM(G176:G178)</f>
        <v>0.65700000000000003</v>
      </c>
      <c r="H175" s="354">
        <f t="shared" ref="H175" si="172">SUM(H176:H178)</f>
        <v>0</v>
      </c>
      <c r="I175" s="354">
        <f t="shared" ref="I175" si="173">SUM(I176:I178)</f>
        <v>0.66969999999999996</v>
      </c>
      <c r="J175" s="354">
        <f t="shared" ref="J175" si="174">SUM(J176:J178)</f>
        <v>0.65700000000000003</v>
      </c>
      <c r="K175" s="354">
        <f t="shared" ref="K175" si="175">SUM(K176:K178)</f>
        <v>0.65700000000000003</v>
      </c>
      <c r="L175" s="354">
        <f t="shared" ref="L175" si="176">SUM(L176:L178)</f>
        <v>0.65700000000000003</v>
      </c>
      <c r="M175" s="354">
        <f>SUM(M176:M178)</f>
        <v>0.65700000000000003</v>
      </c>
      <c r="N175" s="354"/>
      <c r="O175" s="352">
        <f t="shared" si="145"/>
        <v>0.64970328521390053</v>
      </c>
    </row>
    <row r="176" spans="1:15" x14ac:dyDescent="0.3">
      <c r="A176" s="2" t="s">
        <v>15</v>
      </c>
      <c r="B176" t="s">
        <v>43</v>
      </c>
      <c r="C176" s="34">
        <v>0.27189999999999998</v>
      </c>
      <c r="D176" s="34">
        <v>0.27189999999999998</v>
      </c>
      <c r="E176" s="34">
        <v>0.35410000000000003</v>
      </c>
      <c r="F176" s="34">
        <v>0</v>
      </c>
      <c r="G176" s="34">
        <v>0.35410000000000003</v>
      </c>
      <c r="H176" s="34">
        <v>0</v>
      </c>
      <c r="I176" s="34">
        <v>0</v>
      </c>
      <c r="J176" s="34">
        <v>0.35410000000000003</v>
      </c>
      <c r="K176" s="34">
        <v>0.35410000000000003</v>
      </c>
      <c r="L176" s="34">
        <v>0.35410000000000003</v>
      </c>
      <c r="M176" s="34">
        <v>0.35410000000000003</v>
      </c>
      <c r="N176" s="39"/>
      <c r="O176" s="89">
        <f t="shared" si="145"/>
        <v>0.34680328521390041</v>
      </c>
    </row>
    <row r="177" spans="1:17" x14ac:dyDescent="0.3">
      <c r="A177" s="2" t="s">
        <v>16</v>
      </c>
      <c r="B177" t="s">
        <v>44</v>
      </c>
      <c r="C177" s="34">
        <v>0.3029</v>
      </c>
      <c r="D177" s="34">
        <v>0.3029</v>
      </c>
      <c r="E177" s="34">
        <v>0.3029</v>
      </c>
      <c r="F177" s="34">
        <v>0</v>
      </c>
      <c r="G177" s="34">
        <v>0.3029</v>
      </c>
      <c r="H177" s="34">
        <v>0</v>
      </c>
      <c r="I177" s="34">
        <v>0</v>
      </c>
      <c r="J177" s="34">
        <v>0.3029</v>
      </c>
      <c r="K177" s="34">
        <v>0.3029</v>
      </c>
      <c r="L177" s="34">
        <v>0.3029</v>
      </c>
      <c r="M177" s="34">
        <v>0.3029</v>
      </c>
      <c r="N177" s="39"/>
      <c r="O177" s="89">
        <f t="shared" si="145"/>
        <v>0.30289999999999995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>
        <f>SUM(I179)</f>
        <v>0.66969999999999996</v>
      </c>
      <c r="J178" s="39"/>
      <c r="K178" s="39"/>
      <c r="L178" s="39"/>
      <c r="M178" s="39"/>
      <c r="N178" s="39"/>
      <c r="O178" s="89">
        <f t="shared" si="145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/>
      <c r="H179" s="34">
        <v>0</v>
      </c>
      <c r="I179" s="34">
        <v>0.66969999999999996</v>
      </c>
      <c r="J179" s="34">
        <v>0</v>
      </c>
      <c r="K179" s="34"/>
      <c r="L179" s="34">
        <v>0</v>
      </c>
      <c r="M179" s="34">
        <v>0</v>
      </c>
      <c r="N179" s="39"/>
      <c r="O179" s="89">
        <f t="shared" si="145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0.26429999999999998</v>
      </c>
      <c r="D180" s="354">
        <f t="shared" ref="D180" si="177">SUM(D181:D182)</f>
        <v>0.31390000000000001</v>
      </c>
      <c r="E180" s="354">
        <f t="shared" ref="E180" si="178">SUM(E181:E182)</f>
        <v>0.44440000000000002</v>
      </c>
      <c r="F180" s="354">
        <f t="shared" ref="F180" si="179">SUM(F181:F182)</f>
        <v>0</v>
      </c>
      <c r="G180" s="354">
        <f t="shared" ref="G180" si="180">SUM(G181:G182)</f>
        <v>0.85980000000000001</v>
      </c>
      <c r="H180" s="354">
        <f t="shared" ref="H180" si="181">SUM(H181:H182)</f>
        <v>0</v>
      </c>
      <c r="I180" s="354">
        <f t="shared" ref="I180" si="182">SUM(I181:I182)</f>
        <v>0</v>
      </c>
      <c r="J180" s="354">
        <f t="shared" ref="J180" si="183">SUM(J181:J182)</f>
        <v>1.1703000000000001</v>
      </c>
      <c r="K180" s="354">
        <f t="shared" ref="K180" si="184">SUM(K181:K182)</f>
        <v>1.7324999999999999</v>
      </c>
      <c r="L180" s="354">
        <f t="shared" ref="L180" si="185">SUM(L181:L182)</f>
        <v>1.4195000000000002</v>
      </c>
      <c r="M180" s="354">
        <f t="shared" ref="M180" si="186">SUM(M181:M182)</f>
        <v>2.5241000000000002</v>
      </c>
      <c r="N180" s="354"/>
      <c r="O180" s="352">
        <f t="shared" si="145"/>
        <v>0.92271136648758689</v>
      </c>
    </row>
    <row r="181" spans="1:17" x14ac:dyDescent="0.3">
      <c r="A181" s="2" t="s">
        <v>17</v>
      </c>
      <c r="B181" t="s">
        <v>46</v>
      </c>
      <c r="C181" s="34">
        <v>0.24959999999999999</v>
      </c>
      <c r="D181" s="34">
        <v>0.29530000000000001</v>
      </c>
      <c r="E181" s="34">
        <v>0.41770000000000002</v>
      </c>
      <c r="F181" s="34">
        <v>0</v>
      </c>
      <c r="G181" s="34">
        <v>0.80500000000000005</v>
      </c>
      <c r="H181" s="34">
        <v>0</v>
      </c>
      <c r="I181" s="34">
        <v>0</v>
      </c>
      <c r="J181" s="34">
        <v>1.1063000000000001</v>
      </c>
      <c r="K181" s="34">
        <v>1.6376999999999999</v>
      </c>
      <c r="L181" s="34">
        <v>1.3418000000000001</v>
      </c>
      <c r="M181" s="34">
        <v>2.3860000000000001</v>
      </c>
      <c r="N181" s="39"/>
      <c r="O181" s="89">
        <f t="shared" si="145"/>
        <v>0.86981718550477038</v>
      </c>
    </row>
    <row r="182" spans="1:17" x14ac:dyDescent="0.3">
      <c r="A182" s="2" t="s">
        <v>18</v>
      </c>
      <c r="B182" t="s">
        <v>48</v>
      </c>
      <c r="C182" s="34">
        <v>1.47E-2</v>
      </c>
      <c r="D182" s="34">
        <v>1.8599999999999998E-2</v>
      </c>
      <c r="E182" s="34">
        <v>2.6700000000000002E-2</v>
      </c>
      <c r="F182" s="34">
        <v>0</v>
      </c>
      <c r="G182" s="34">
        <v>5.4800000000000001E-2</v>
      </c>
      <c r="H182" s="34">
        <v>0</v>
      </c>
      <c r="I182" s="34">
        <v>0</v>
      </c>
      <c r="J182" s="34">
        <v>6.4000000000000001E-2</v>
      </c>
      <c r="K182" s="34">
        <v>9.4799999999999995E-2</v>
      </c>
      <c r="L182" s="34">
        <v>7.7700000000000005E-2</v>
      </c>
      <c r="M182" s="34">
        <v>0.1381</v>
      </c>
      <c r="N182" s="39"/>
      <c r="O182" s="89">
        <f t="shared" si="145"/>
        <v>5.289418098281673E-2</v>
      </c>
    </row>
    <row r="183" spans="1:17" x14ac:dyDescent="0.3">
      <c r="A183" s="349">
        <v>8</v>
      </c>
      <c r="B183" s="350" t="s">
        <v>49</v>
      </c>
      <c r="C183" s="354">
        <f>SUM(C184:C187)</f>
        <v>0.58549999999999991</v>
      </c>
      <c r="D183" s="354">
        <f t="shared" ref="D183" si="187">SUM(D184:D187)</f>
        <v>0.49580000000000002</v>
      </c>
      <c r="E183" s="354">
        <f t="shared" ref="E183" si="188">SUM(E184:E187)</f>
        <v>0.71140000000000003</v>
      </c>
      <c r="F183" s="354">
        <f t="shared" ref="F183" si="189">SUM(F184:F187)</f>
        <v>0</v>
      </c>
      <c r="G183" s="354">
        <f t="shared" ref="G183" si="190">SUM(G184:G187)</f>
        <v>1.3346000000000002</v>
      </c>
      <c r="H183" s="354">
        <f t="shared" ref="H183" si="191">SUM(H184:H187)</f>
        <v>0</v>
      </c>
      <c r="I183" s="354">
        <f t="shared" ref="I183" si="192">SUM(I184:I187)</f>
        <v>0</v>
      </c>
      <c r="J183" s="354">
        <f t="shared" ref="J183" si="193">SUM(J184:J187)</f>
        <v>1.9336</v>
      </c>
      <c r="K183" s="354">
        <f t="shared" ref="K183" si="194">SUM(K184:K187)</f>
        <v>2.7741000000000002</v>
      </c>
      <c r="L183" s="354">
        <f t="shared" ref="L183" si="195">SUM(L184:L187)</f>
        <v>2.1772999999999998</v>
      </c>
      <c r="M183" s="354">
        <f t="shared" ref="M183" si="196">SUM(M184:M187)</f>
        <v>4.5096999999999996</v>
      </c>
      <c r="N183" s="354"/>
      <c r="O183" s="352">
        <f t="shared" si="145"/>
        <v>1.5357947946525679</v>
      </c>
    </row>
    <row r="184" spans="1:17" x14ac:dyDescent="0.3">
      <c r="A184" s="2" t="s">
        <v>19</v>
      </c>
      <c r="B184" t="s">
        <v>46</v>
      </c>
      <c r="C184" s="34">
        <v>0.29599999999999999</v>
      </c>
      <c r="D184" s="34">
        <v>0.24540000000000001</v>
      </c>
      <c r="E184" s="34">
        <v>0.35110000000000002</v>
      </c>
      <c r="F184" s="34">
        <v>0</v>
      </c>
      <c r="G184" s="34">
        <v>0.64800000000000002</v>
      </c>
      <c r="H184" s="34">
        <v>0</v>
      </c>
      <c r="I184" s="34">
        <v>0</v>
      </c>
      <c r="J184" s="34">
        <v>0.97760000000000002</v>
      </c>
      <c r="K184" s="34">
        <v>1.4025000000000001</v>
      </c>
      <c r="L184" s="34">
        <v>1.1008</v>
      </c>
      <c r="M184" s="34">
        <v>2.2799999999999998</v>
      </c>
      <c r="N184" s="39"/>
      <c r="O184" s="89">
        <f t="shared" si="145"/>
        <v>0.76796923564875375</v>
      </c>
    </row>
    <row r="185" spans="1:17" x14ac:dyDescent="0.3">
      <c r="A185" s="2" t="s">
        <v>19</v>
      </c>
      <c r="B185" t="s">
        <v>47</v>
      </c>
      <c r="C185" s="34">
        <v>0.15190000000000001</v>
      </c>
      <c r="D185" s="34">
        <v>0.12590000000000001</v>
      </c>
      <c r="E185" s="34">
        <v>0.18010000000000001</v>
      </c>
      <c r="F185" s="34">
        <v>0</v>
      </c>
      <c r="G185" s="34">
        <v>0.33250000000000002</v>
      </c>
      <c r="H185" s="34">
        <v>0</v>
      </c>
      <c r="I185" s="34">
        <v>0</v>
      </c>
      <c r="J185" s="34">
        <v>0.50160000000000005</v>
      </c>
      <c r="K185" s="34">
        <v>0.71970000000000001</v>
      </c>
      <c r="L185" s="34">
        <v>0.56489999999999996</v>
      </c>
      <c r="M185" s="34">
        <v>1.1698999999999999</v>
      </c>
      <c r="N185" s="39"/>
      <c r="O185" s="89">
        <f t="shared" si="145"/>
        <v>0.3940316484581135</v>
      </c>
    </row>
    <row r="186" spans="1:17" x14ac:dyDescent="0.3">
      <c r="A186" s="2" t="s">
        <v>20</v>
      </c>
      <c r="B186" t="s">
        <v>50</v>
      </c>
      <c r="C186" s="34">
        <v>9.0899999999999995E-2</v>
      </c>
      <c r="D186" s="34">
        <v>8.2299999999999998E-2</v>
      </c>
      <c r="E186" s="34">
        <v>0.1191</v>
      </c>
      <c r="F186" s="34">
        <v>0</v>
      </c>
      <c r="G186" s="34">
        <v>0.23400000000000001</v>
      </c>
      <c r="H186" s="34">
        <v>0</v>
      </c>
      <c r="I186" s="34">
        <v>0</v>
      </c>
      <c r="J186" s="34">
        <v>0.30030000000000001</v>
      </c>
      <c r="K186" s="34">
        <v>0.43080000000000002</v>
      </c>
      <c r="L186" s="34">
        <v>0.33810000000000001</v>
      </c>
      <c r="M186" s="34">
        <v>0.70040000000000002</v>
      </c>
      <c r="N186" s="39"/>
      <c r="O186" s="89">
        <f t="shared" si="145"/>
        <v>0.24703464358165966</v>
      </c>
    </row>
    <row r="187" spans="1:17" x14ac:dyDescent="0.3">
      <c r="A187" s="2" t="s">
        <v>20</v>
      </c>
      <c r="B187" t="s">
        <v>47</v>
      </c>
      <c r="C187" s="34">
        <v>4.6699999999999998E-2</v>
      </c>
      <c r="D187" s="34">
        <v>4.2200000000000001E-2</v>
      </c>
      <c r="E187" s="34">
        <v>6.1100000000000002E-2</v>
      </c>
      <c r="F187" s="34">
        <v>0</v>
      </c>
      <c r="G187" s="34">
        <v>0.1201</v>
      </c>
      <c r="H187" s="34">
        <v>0</v>
      </c>
      <c r="I187" s="34">
        <v>0</v>
      </c>
      <c r="J187" s="34">
        <v>0.15409999999999999</v>
      </c>
      <c r="K187" s="34">
        <v>0.22109999999999999</v>
      </c>
      <c r="L187" s="34">
        <v>0.17349999999999999</v>
      </c>
      <c r="M187" s="34">
        <v>0.3594</v>
      </c>
      <c r="N187" s="39"/>
      <c r="O187" s="89">
        <f t="shared" si="145"/>
        <v>0.12675926696404083</v>
      </c>
    </row>
    <row r="188" spans="1:17" x14ac:dyDescent="0.3">
      <c r="A188" s="349">
        <v>9</v>
      </c>
      <c r="B188" s="350" t="s">
        <v>51</v>
      </c>
      <c r="C188" s="354">
        <f t="shared" ref="C188:M188" si="197">SUM(C191,C193)</f>
        <v>0.53111915557341494</v>
      </c>
      <c r="D188" s="354">
        <f t="shared" si="197"/>
        <v>0.61351874254941485</v>
      </c>
      <c r="E188" s="354">
        <f t="shared" si="197"/>
        <v>0.79754513930707316</v>
      </c>
      <c r="F188" s="354">
        <f t="shared" si="197"/>
        <v>0</v>
      </c>
      <c r="G188" s="354">
        <f t="shared" si="197"/>
        <v>0.98784123449107319</v>
      </c>
      <c r="H188" s="354">
        <f t="shared" si="197"/>
        <v>0</v>
      </c>
      <c r="I188" s="354">
        <f t="shared" si="197"/>
        <v>9.5820595199999997E-2</v>
      </c>
      <c r="J188" s="354">
        <f t="shared" si="197"/>
        <v>1.1608117002510734</v>
      </c>
      <c r="K188" s="354">
        <f t="shared" si="197"/>
        <v>1.2065697774510731</v>
      </c>
      <c r="L188" s="354">
        <f t="shared" si="197"/>
        <v>1.2314497855470732</v>
      </c>
      <c r="M188" s="354">
        <f t="shared" si="197"/>
        <v>1.6487709355950733</v>
      </c>
      <c r="N188" s="354"/>
      <c r="O188" s="352">
        <f t="shared" si="145"/>
        <v>0.99244983488487326</v>
      </c>
      <c r="P188" s="39"/>
    </row>
    <row r="189" spans="1:17" x14ac:dyDescent="0.3">
      <c r="A189" s="345"/>
      <c r="B189" s="286" t="s">
        <v>238</v>
      </c>
      <c r="C189" s="507">
        <v>-0.69750000000000001</v>
      </c>
      <c r="D189" s="507">
        <v>-0.1515</v>
      </c>
      <c r="E189" s="507">
        <v>-7.5899999999999995E-2</v>
      </c>
      <c r="F189" s="507">
        <v>0</v>
      </c>
      <c r="G189" s="507">
        <v>0</v>
      </c>
      <c r="H189" s="507">
        <v>0</v>
      </c>
      <c r="I189" s="507">
        <v>0</v>
      </c>
      <c r="J189" s="507">
        <v>-9.9400000000000002E-2</v>
      </c>
      <c r="K189" s="507">
        <v>-1.504</v>
      </c>
      <c r="L189" s="507">
        <v>-0.3538</v>
      </c>
      <c r="M189" s="507">
        <v>0</v>
      </c>
      <c r="N189" s="268"/>
      <c r="O189" s="357">
        <f t="shared" si="145"/>
        <v>-9.9413427573459598E-2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198">SUM(C183,C180,C175,C166,C159)+C189</f>
        <v>6.2434658811000006</v>
      </c>
      <c r="D190" s="360">
        <f t="shared" si="198"/>
        <v>7.2120978811000001</v>
      </c>
      <c r="E190" s="360">
        <f t="shared" si="198"/>
        <v>9.3753836848999992</v>
      </c>
      <c r="F190" s="360">
        <f t="shared" si="198"/>
        <v>0</v>
      </c>
      <c r="G190" s="360">
        <f t="shared" si="198"/>
        <v>11.612371684899999</v>
      </c>
      <c r="H190" s="360">
        <f t="shared" si="198"/>
        <v>0</v>
      </c>
      <c r="I190" s="360">
        <f t="shared" si="198"/>
        <v>1.1263999999999998</v>
      </c>
      <c r="J190" s="360">
        <f t="shared" si="198"/>
        <v>13.645691684900001</v>
      </c>
      <c r="K190" s="360">
        <f t="shared" si="198"/>
        <v>14.1835916849</v>
      </c>
      <c r="L190" s="360">
        <f t="shared" si="198"/>
        <v>14.4760636849</v>
      </c>
      <c r="M190" s="360">
        <f t="shared" si="198"/>
        <v>19.381799684899999</v>
      </c>
      <c r="N190" s="361"/>
      <c r="O190" s="362">
        <f t="shared" si="145"/>
        <v>11.666547172672134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M191" si="199">SUM(C192:C192)</f>
        <v>0.13007012470095633</v>
      </c>
      <c r="D191" s="354">
        <f t="shared" si="199"/>
        <v>0.1502496351569563</v>
      </c>
      <c r="E191" s="354">
        <f t="shared" si="199"/>
        <v>0.19531736830752169</v>
      </c>
      <c r="F191" s="354">
        <f t="shared" si="199"/>
        <v>0</v>
      </c>
      <c r="G191" s="354">
        <f t="shared" si="199"/>
        <v>0.24192053931152169</v>
      </c>
      <c r="H191" s="354">
        <f t="shared" si="199"/>
        <v>0</v>
      </c>
      <c r="I191" s="354">
        <f t="shared" si="199"/>
        <v>2.3466291199999999E-2</v>
      </c>
      <c r="J191" s="354">
        <f t="shared" si="199"/>
        <v>0.28428069487152174</v>
      </c>
      <c r="K191" s="354">
        <f t="shared" si="199"/>
        <v>0.2954867655715217</v>
      </c>
      <c r="L191" s="354">
        <f t="shared" si="199"/>
        <v>0.3015798347475217</v>
      </c>
      <c r="M191" s="354">
        <f t="shared" si="199"/>
        <v>0.40378103283552169</v>
      </c>
      <c r="N191" s="354"/>
      <c r="O191" s="352">
        <f t="shared" si="145"/>
        <v>0.24304917724827854</v>
      </c>
      <c r="P191" s="463"/>
    </row>
    <row r="192" spans="1:17" x14ac:dyDescent="0.3">
      <c r="A192" s="2" t="s">
        <v>121</v>
      </c>
      <c r="B192" t="s">
        <v>128</v>
      </c>
      <c r="C192" s="246">
        <f>0.020833*C190</f>
        <v>0.13007012470095633</v>
      </c>
      <c r="D192" s="246">
        <f t="shared" ref="D192:M192" si="200">0.020833*D190</f>
        <v>0.1502496351569563</v>
      </c>
      <c r="E192" s="246">
        <f t="shared" si="200"/>
        <v>0.19531736830752169</v>
      </c>
      <c r="F192" s="246">
        <f t="shared" si="200"/>
        <v>0</v>
      </c>
      <c r="G192" s="246">
        <f t="shared" si="200"/>
        <v>0.24192053931152169</v>
      </c>
      <c r="H192" s="34">
        <f t="shared" si="200"/>
        <v>0</v>
      </c>
      <c r="I192" s="39">
        <f t="shared" si="200"/>
        <v>2.3466291199999999E-2</v>
      </c>
      <c r="J192" s="246">
        <f t="shared" si="200"/>
        <v>0.28428069487152174</v>
      </c>
      <c r="K192" s="246">
        <f t="shared" si="200"/>
        <v>0.2954867655715217</v>
      </c>
      <c r="L192" s="246">
        <f t="shared" si="200"/>
        <v>0.3015798347475217</v>
      </c>
      <c r="M192" s="246">
        <f t="shared" si="200"/>
        <v>0.40378103283552169</v>
      </c>
      <c r="N192" s="39"/>
      <c r="O192" s="246">
        <f t="shared" si="145"/>
        <v>0.24304917724827854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0.40104903087245858</v>
      </c>
      <c r="D193" s="354">
        <f t="shared" ref="D193" si="201">SUM(D194,D195)</f>
        <v>0.46326910739245852</v>
      </c>
      <c r="E193" s="354">
        <f t="shared" ref="E193" si="202">SUM(E194,E195)</f>
        <v>0.60222777099955149</v>
      </c>
      <c r="F193" s="354">
        <f t="shared" ref="F193" si="203">SUM(F194,F195)</f>
        <v>0</v>
      </c>
      <c r="G193" s="354">
        <f t="shared" ref="G193" si="204">SUM(G194,G195)</f>
        <v>0.74592069517955151</v>
      </c>
      <c r="H193" s="354">
        <f t="shared" ref="H193" si="205">SUM(H194,H195)</f>
        <v>0</v>
      </c>
      <c r="I193" s="354">
        <f t="shared" ref="I193" si="206">SUM(I194,I195)</f>
        <v>7.2354303999999994E-2</v>
      </c>
      <c r="J193" s="354">
        <f t="shared" ref="J193" si="207">SUM(J194,J195)</f>
        <v>0.87653100537955164</v>
      </c>
      <c r="K193" s="354">
        <f t="shared" ref="K193" si="208">SUM(K194,K195)</f>
        <v>0.91108301187955143</v>
      </c>
      <c r="L193" s="354">
        <f t="shared" ref="L193" si="209">SUM(L194,L195)</f>
        <v>0.92986995079955148</v>
      </c>
      <c r="M193" s="354">
        <f t="shared" ref="M193" si="210">SUM(M194,M195)</f>
        <v>1.2449899027595515</v>
      </c>
      <c r="N193" s="354"/>
      <c r="O193" s="352">
        <f t="shared" si="145"/>
        <v>0.74940065763659458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0.13007012470095633</v>
      </c>
      <c r="D194" s="39">
        <f t="shared" ref="D194:M194" si="211">D192</f>
        <v>0.1502496351569563</v>
      </c>
      <c r="E194" s="39">
        <f t="shared" si="211"/>
        <v>0.19531736830752169</v>
      </c>
      <c r="F194" s="39">
        <f t="shared" si="211"/>
        <v>0</v>
      </c>
      <c r="G194" s="39">
        <f t="shared" si="211"/>
        <v>0.24192053931152169</v>
      </c>
      <c r="H194" s="39">
        <f t="shared" si="211"/>
        <v>0</v>
      </c>
      <c r="I194" s="39">
        <f t="shared" si="211"/>
        <v>2.3466291199999999E-2</v>
      </c>
      <c r="J194" s="39">
        <f t="shared" si="211"/>
        <v>0.28428069487152174</v>
      </c>
      <c r="K194" s="39">
        <f t="shared" si="211"/>
        <v>0.2954867655715217</v>
      </c>
      <c r="L194" s="39">
        <f t="shared" si="211"/>
        <v>0.3015798347475217</v>
      </c>
      <c r="M194" s="39">
        <f t="shared" si="211"/>
        <v>0.40378103283552169</v>
      </c>
      <c r="N194" s="39"/>
      <c r="O194" s="246">
        <f t="shared" si="145"/>
        <v>0.24304917724827854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0.27097890617150222</v>
      </c>
      <c r="D195" s="246">
        <f t="shared" ref="D195:M195" si="212">0.043402*D190</f>
        <v>0.31301947223550225</v>
      </c>
      <c r="E195" s="246">
        <f t="shared" si="212"/>
        <v>0.40691040269202977</v>
      </c>
      <c r="F195" s="246">
        <f t="shared" si="212"/>
        <v>0</v>
      </c>
      <c r="G195" s="246">
        <f t="shared" si="212"/>
        <v>0.50400015586802982</v>
      </c>
      <c r="H195" s="34">
        <f t="shared" si="212"/>
        <v>0</v>
      </c>
      <c r="I195" s="34">
        <f t="shared" si="212"/>
        <v>4.8888012799999998E-2</v>
      </c>
      <c r="J195" s="246">
        <f t="shared" si="212"/>
        <v>0.5922503105080299</v>
      </c>
      <c r="K195" s="246">
        <f t="shared" si="212"/>
        <v>0.61559624630802978</v>
      </c>
      <c r="L195" s="246">
        <f t="shared" si="212"/>
        <v>0.62829011605202978</v>
      </c>
      <c r="M195" s="246">
        <f t="shared" si="212"/>
        <v>0.84120886992402977</v>
      </c>
      <c r="N195" s="39"/>
      <c r="O195" s="246">
        <f t="shared" si="145"/>
        <v>0.50635148038831601</v>
      </c>
      <c r="P195" s="246"/>
    </row>
    <row r="196" spans="1:17" ht="28.8" x14ac:dyDescent="0.3">
      <c r="A196" s="370">
        <v>10</v>
      </c>
      <c r="B196" s="371" t="s">
        <v>134</v>
      </c>
      <c r="C196" s="510">
        <v>2.63E-2</v>
      </c>
      <c r="D196" s="510">
        <v>2.63E-2</v>
      </c>
      <c r="E196" s="510">
        <v>2.63E-2</v>
      </c>
      <c r="F196" s="510">
        <v>0</v>
      </c>
      <c r="G196" s="510">
        <v>2.63E-2</v>
      </c>
      <c r="H196" s="510">
        <v>0</v>
      </c>
      <c r="I196" s="510">
        <v>0</v>
      </c>
      <c r="J196" s="510">
        <v>2.63E-2</v>
      </c>
      <c r="K196" s="510">
        <v>2.63E-2</v>
      </c>
      <c r="L196" s="510">
        <v>2.63E-2</v>
      </c>
      <c r="M196" s="510">
        <v>2.63E-2</v>
      </c>
      <c r="N196" s="373"/>
      <c r="O196" s="374">
        <f t="shared" si="145"/>
        <v>2.6299999999999997E-2</v>
      </c>
    </row>
    <row r="197" spans="1:17" ht="18" x14ac:dyDescent="0.3">
      <c r="A197" s="579" t="s">
        <v>60</v>
      </c>
      <c r="B197" s="579"/>
      <c r="C197" s="340">
        <f>SUM(C188,C190,C196)</f>
        <v>6.8008850366734155</v>
      </c>
      <c r="D197" s="340">
        <f t="shared" ref="D197" si="213">SUM(D188,D190,D196)</f>
        <v>7.8519166236494149</v>
      </c>
      <c r="E197" s="340">
        <f t="shared" ref="E197" si="214">SUM(E188,E190,E196)</f>
        <v>10.199228824207074</v>
      </c>
      <c r="F197" s="340">
        <f t="shared" ref="F197" si="215">SUM(F188,F190,F196)</f>
        <v>0</v>
      </c>
      <c r="G197" s="340">
        <f t="shared" ref="G197" si="216">SUM(G188,G190,G196)</f>
        <v>12.626512919391073</v>
      </c>
      <c r="H197" s="340">
        <f t="shared" ref="H197" si="217">SUM(H188,H190,H196)</f>
        <v>0</v>
      </c>
      <c r="I197" s="340">
        <f t="shared" ref="I197" si="218">SUM(I188,I190,I196)</f>
        <v>1.2222205951999998</v>
      </c>
      <c r="J197" s="340">
        <f t="shared" ref="J197" si="219">SUM(J188,J190,J196)</f>
        <v>14.832803385151076</v>
      </c>
      <c r="K197" s="340">
        <f t="shared" ref="K197" si="220">SUM(K188,K190,K196)</f>
        <v>15.416461462351073</v>
      </c>
      <c r="L197" s="340">
        <f t="shared" ref="L197" si="221">SUM(L188,L190,L196)</f>
        <v>15.733813470447073</v>
      </c>
      <c r="M197" s="340">
        <f t="shared" ref="M197" si="222">SUM(M188,M190,M196)</f>
        <v>21.056870620495072</v>
      </c>
      <c r="N197" s="356"/>
      <c r="O197" s="467">
        <f t="shared" si="145"/>
        <v>12.68529700755701</v>
      </c>
      <c r="P197" t="s">
        <v>490</v>
      </c>
      <c r="Q197"/>
    </row>
    <row r="198" spans="1:17" ht="15.6" x14ac:dyDescent="0.3">
      <c r="M198" s="336" t="s">
        <v>150</v>
      </c>
      <c r="O198" s="337">
        <f>O197/SUM($O$101,$O$149,$O$197)</f>
        <v>0.34673658806556401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490F4-465A-439E-A15E-1229FC7EE5AD}">
  <dimension ref="A1:R204"/>
  <sheetViews>
    <sheetView topLeftCell="A142" zoomScale="80" zoomScaleNormal="80" workbookViewId="0">
      <selection activeCell="A155" sqref="A155:XFD155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6" width="14.109375" bestFit="1" customWidth="1"/>
    <col min="7" max="8" width="14.109375" customWidth="1"/>
    <col min="9" max="9" width="13.109375" customWidth="1"/>
    <col min="10" max="10" width="17.6640625" bestFit="1" customWidth="1"/>
    <col min="11" max="11" width="17.6640625" customWidth="1"/>
    <col min="12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7" style="34" bestFit="1" customWidth="1"/>
    <col min="17" max="17" width="11.33203125" style="34" customWidth="1"/>
    <col min="18" max="18" width="17.44140625" bestFit="1" customWidth="1"/>
  </cols>
  <sheetData>
    <row r="1" spans="1:18" ht="18" x14ac:dyDescent="0.3">
      <c r="A1" s="535" t="s">
        <v>491</v>
      </c>
      <c r="B1" s="535"/>
      <c r="C1" s="1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>SUM(C59,C107,C155)</f>
        <v>1</v>
      </c>
      <c r="D5" s="417">
        <f t="shared" ref="D5:L6" si="0">SUM(D59,D107,D155)</f>
        <v>104</v>
      </c>
      <c r="E5" s="417">
        <f t="shared" si="0"/>
        <v>370</v>
      </c>
      <c r="F5" s="417">
        <f t="shared" si="0"/>
        <v>41</v>
      </c>
      <c r="G5" s="417">
        <f t="shared" si="0"/>
        <v>170</v>
      </c>
      <c r="H5" s="417">
        <f t="shared" si="0"/>
        <v>12</v>
      </c>
      <c r="I5" s="417">
        <f t="shared" si="0"/>
        <v>23</v>
      </c>
      <c r="J5" s="417">
        <f t="shared" si="0"/>
        <v>159</v>
      </c>
      <c r="K5" s="417">
        <f t="shared" si="0"/>
        <v>37</v>
      </c>
      <c r="L5" s="417">
        <f t="shared" si="0"/>
        <v>30</v>
      </c>
      <c r="M5" s="417">
        <f>SUM(M59,M107,M155)</f>
        <v>137</v>
      </c>
      <c r="N5" s="604">
        <f>SUM(C5:M5)</f>
        <v>1084</v>
      </c>
      <c r="O5" s="604"/>
      <c r="P5" s="418"/>
      <c r="Q5" s="418"/>
      <c r="R5" s="419">
        <f>N7/N5</f>
        <v>5973.3909040590406</v>
      </c>
    </row>
    <row r="6" spans="1:18" ht="15.6" x14ac:dyDescent="0.3">
      <c r="A6" s="444"/>
      <c r="B6" s="445" t="s">
        <v>142</v>
      </c>
      <c r="C6" s="451">
        <f>SUM(C60,C108,C156)</f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>SUM(M60,M108,M156)</f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>SUM(C61,C109,C157)</f>
        <v>5890.55</v>
      </c>
      <c r="D7" s="401">
        <f t="shared" ref="D7:L7" si="1">SUM(D61,D109,D157)</f>
        <v>962275.76</v>
      </c>
      <c r="E7" s="401">
        <f t="shared" si="1"/>
        <v>2317748.11</v>
      </c>
      <c r="F7" s="401">
        <f t="shared" si="1"/>
        <v>236322.02000000002</v>
      </c>
      <c r="G7" s="401">
        <f t="shared" si="1"/>
        <v>867679.16999999993</v>
      </c>
      <c r="H7" s="401">
        <f t="shared" si="1"/>
        <v>38571.26</v>
      </c>
      <c r="I7" s="401">
        <f t="shared" si="1"/>
        <v>124332.16</v>
      </c>
      <c r="J7" s="401">
        <f t="shared" si="1"/>
        <v>896782.41999999993</v>
      </c>
      <c r="K7" s="401">
        <f t="shared" si="1"/>
        <v>170163.58000000002</v>
      </c>
      <c r="L7" s="401">
        <f t="shared" si="1"/>
        <v>167661.19</v>
      </c>
      <c r="M7" s="401">
        <f>SUM(M61,M109,M157)</f>
        <v>687729.52</v>
      </c>
      <c r="N7" s="610">
        <f>SUM(C7:M7)</f>
        <v>6475155.7400000002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65</v>
      </c>
      <c r="G8" s="415" t="s">
        <v>486</v>
      </c>
      <c r="H8" s="415" t="s">
        <v>193</v>
      </c>
      <c r="I8" s="415" t="s">
        <v>111</v>
      </c>
      <c r="J8" s="415" t="s">
        <v>66</v>
      </c>
      <c r="K8" s="415" t="s">
        <v>487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(C63*C$61+C111*C$109+C159*C$157)/(SUM(C$157,C$109,C$61))</f>
        <v>1.2694559999999999</v>
      </c>
      <c r="D9" s="405">
        <f t="shared" ref="D9:M9" si="2">(D63*D$61+D111*D$109+D159*D$157)/(SUM(D$157,D$109,D$61))</f>
        <v>1.7416840553744386</v>
      </c>
      <c r="E9" s="405">
        <f t="shared" si="2"/>
        <v>2.130739206940568</v>
      </c>
      <c r="F9" s="405">
        <f t="shared" si="2"/>
        <v>3.0359769231676337</v>
      </c>
      <c r="G9" s="405">
        <f t="shared" si="2"/>
        <v>3.1792382144015288</v>
      </c>
      <c r="H9" s="405">
        <f t="shared" si="2"/>
        <v>4.3174599999999996</v>
      </c>
      <c r="I9" s="405">
        <f t="shared" si="2"/>
        <v>3.7660546505470505</v>
      </c>
      <c r="J9" s="405">
        <f t="shared" si="2"/>
        <v>4.358138466698489</v>
      </c>
      <c r="K9" s="405">
        <f t="shared" si="2"/>
        <v>4.6822434871062297</v>
      </c>
      <c r="L9" s="405">
        <f t="shared" si="2"/>
        <v>4.9017153913029015</v>
      </c>
      <c r="M9" s="405">
        <f t="shared" si="2"/>
        <v>5.8668477714916181</v>
      </c>
      <c r="N9" s="603">
        <f t="shared" ref="N9:N32" si="3">(O63*$O$61+O111*$O$109+O159*$O$157)/$N$7</f>
        <v>3.1342033141805237</v>
      </c>
      <c r="O9" s="603"/>
      <c r="P9" s="406">
        <f t="shared" ref="P9:P47" si="4">N9/$N$47</f>
        <v>0.26346575415718543</v>
      </c>
      <c r="Q9" s="405">
        <f>P9*$O$52</f>
        <v>1.7297915858479591</v>
      </c>
      <c r="R9" s="407">
        <f>N9*$N$7</f>
        <v>20294454.580143042</v>
      </c>
    </row>
    <row r="10" spans="1:18" x14ac:dyDescent="0.3">
      <c r="A10" s="420" t="s">
        <v>3</v>
      </c>
      <c r="B10" s="421" t="s">
        <v>30</v>
      </c>
      <c r="C10" s="422">
        <f t="shared" ref="C10:M25" si="5">(C64*C$61+C112*C$109+C160*C$157)/(SUM(C$157,C$109,C$61))</f>
        <v>0.85140000000000005</v>
      </c>
      <c r="D10" s="422">
        <f t="shared" si="5"/>
        <v>1.1532262667179729</v>
      </c>
      <c r="E10" s="422">
        <f t="shared" si="5"/>
        <v>1.3288059905957599</v>
      </c>
      <c r="F10" s="422">
        <f t="shared" si="5"/>
        <v>1.9965964775901963</v>
      </c>
      <c r="G10" s="422">
        <f t="shared" si="5"/>
        <v>1.9965964863257004</v>
      </c>
      <c r="H10" s="422">
        <f t="shared" si="5"/>
        <v>1.9964999999999999</v>
      </c>
      <c r="I10" s="422">
        <f t="shared" si="5"/>
        <v>1.4267289885094894</v>
      </c>
      <c r="J10" s="422">
        <f t="shared" si="5"/>
        <v>2.7803262483379192</v>
      </c>
      <c r="K10" s="422">
        <f t="shared" si="5"/>
        <v>2.780257907814351</v>
      </c>
      <c r="L10" s="422">
        <f t="shared" si="5"/>
        <v>3.0513469894493768</v>
      </c>
      <c r="M10" s="422">
        <f t="shared" si="5"/>
        <v>3.269986378111267</v>
      </c>
      <c r="N10" s="600">
        <f t="shared" si="3"/>
        <v>1.9119416812533685</v>
      </c>
      <c r="O10" s="600"/>
      <c r="P10" s="423">
        <f t="shared" si="4"/>
        <v>0.16072063821669544</v>
      </c>
      <c r="Q10" s="422">
        <f t="shared" ref="Q10:Q47" si="6">P10*$O$52</f>
        <v>1.0552157283162091</v>
      </c>
      <c r="R10" s="424">
        <f t="shared" ref="R10:R47" si="7">N10*$N$7</f>
        <v>12380120.151913</v>
      </c>
    </row>
    <row r="11" spans="1:18" x14ac:dyDescent="0.3">
      <c r="A11" s="438" t="s">
        <v>4</v>
      </c>
      <c r="B11" s="439" t="s">
        <v>31</v>
      </c>
      <c r="C11" s="440">
        <f t="shared" si="5"/>
        <v>3.4056000000000003E-2</v>
      </c>
      <c r="D11" s="440">
        <f t="shared" si="5"/>
        <v>4.6129050668718918E-2</v>
      </c>
      <c r="E11" s="440">
        <f t="shared" si="5"/>
        <v>5.3152239623830387E-2</v>
      </c>
      <c r="F11" s="440">
        <f t="shared" si="5"/>
        <v>7.9863859103607854E-2</v>
      </c>
      <c r="G11" s="440">
        <f t="shared" si="5"/>
        <v>7.9863859453028013E-2</v>
      </c>
      <c r="H11" s="440">
        <f t="shared" si="5"/>
        <v>7.986E-2</v>
      </c>
      <c r="I11" s="440">
        <f t="shared" si="5"/>
        <v>8.560373931056936E-2</v>
      </c>
      <c r="J11" s="440">
        <f t="shared" si="5"/>
        <v>0.11121304993351677</v>
      </c>
      <c r="K11" s="440">
        <f t="shared" si="5"/>
        <v>0.11121031631257404</v>
      </c>
      <c r="L11" s="440">
        <f t="shared" si="5"/>
        <v>0.12205387957797509</v>
      </c>
      <c r="M11" s="440">
        <f t="shared" si="5"/>
        <v>0.13079945512445068</v>
      </c>
      <c r="N11" s="599">
        <f t="shared" si="3"/>
        <v>7.70255715909684E-2</v>
      </c>
      <c r="O11" s="599"/>
      <c r="P11" s="441">
        <f t="shared" si="4"/>
        <v>6.4748831758251069E-3</v>
      </c>
      <c r="Q11" s="440">
        <f t="shared" si="6"/>
        <v>4.2511021869691148E-2</v>
      </c>
      <c r="R11" s="442">
        <f t="shared" si="7"/>
        <v>498752.57201403996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5.1167360338579042E-2</v>
      </c>
      <c r="E12" s="440">
        <f t="shared" si="5"/>
        <v>3.9155402295635994E-2</v>
      </c>
      <c r="F12" s="440">
        <f t="shared" si="5"/>
        <v>1.4137568843563542E-2</v>
      </c>
      <c r="G12" s="440">
        <f t="shared" si="5"/>
        <v>1.9909634822742144E-2</v>
      </c>
      <c r="H12" s="440">
        <f t="shared" si="5"/>
        <v>0</v>
      </c>
      <c r="I12" s="440">
        <f t="shared" si="5"/>
        <v>7.1300000000000002E-2</v>
      </c>
      <c r="J12" s="440">
        <f t="shared" si="5"/>
        <v>4.871408238466584E-2</v>
      </c>
      <c r="K12" s="440">
        <f t="shared" si="5"/>
        <v>0.10681478243464317</v>
      </c>
      <c r="L12" s="440">
        <f t="shared" si="5"/>
        <v>0.14305810088786797</v>
      </c>
      <c r="M12" s="440">
        <f t="shared" si="5"/>
        <v>7.8934487434827588E-2</v>
      </c>
      <c r="N12" s="599">
        <f t="shared" si="3"/>
        <v>4.7814036752573924E-2</v>
      </c>
      <c r="O12" s="599"/>
      <c r="P12" s="441">
        <f t="shared" si="4"/>
        <v>4.0193184645425616E-3</v>
      </c>
      <c r="Q12" s="440">
        <f t="shared" si="6"/>
        <v>2.6388944867047518E-2</v>
      </c>
      <c r="R12" s="442">
        <f t="shared" si="7"/>
        <v>309603.334531</v>
      </c>
    </row>
    <row r="13" spans="1:18" x14ac:dyDescent="0.3">
      <c r="A13" s="420" t="s">
        <v>5</v>
      </c>
      <c r="B13" s="421" t="s">
        <v>32</v>
      </c>
      <c r="C13" s="422">
        <f t="shared" si="5"/>
        <v>0.14929999999999999</v>
      </c>
      <c r="D13" s="422">
        <f t="shared" si="5"/>
        <v>0.21959999999999996</v>
      </c>
      <c r="E13" s="422">
        <f t="shared" si="5"/>
        <v>0.28560000000000002</v>
      </c>
      <c r="F13" s="422">
        <f t="shared" si="5"/>
        <v>0.33295039843092067</v>
      </c>
      <c r="G13" s="422">
        <f t="shared" si="5"/>
        <v>0.33296920779024808</v>
      </c>
      <c r="H13" s="422">
        <f t="shared" si="5"/>
        <v>0.33289999999999997</v>
      </c>
      <c r="I13" s="422">
        <f t="shared" si="5"/>
        <v>0.33292898850948938</v>
      </c>
      <c r="J13" s="422">
        <f t="shared" si="5"/>
        <v>0.39550000000000002</v>
      </c>
      <c r="K13" s="422">
        <f t="shared" si="5"/>
        <v>0.39549999999999996</v>
      </c>
      <c r="L13" s="422">
        <f t="shared" si="5"/>
        <v>0.39550000000000002</v>
      </c>
      <c r="M13" s="422">
        <f t="shared" si="5"/>
        <v>0.46679999999999999</v>
      </c>
      <c r="N13" s="600">
        <f t="shared" si="3"/>
        <v>0.32513371934711177</v>
      </c>
      <c r="O13" s="600"/>
      <c r="P13" s="423">
        <f t="shared" si="4"/>
        <v>2.7331220084589426E-2</v>
      </c>
      <c r="Q13" s="422">
        <f t="shared" si="6"/>
        <v>0.17944386998044373</v>
      </c>
      <c r="R13" s="424">
        <f t="shared" si="7"/>
        <v>2105291.4690979999</v>
      </c>
    </row>
    <row r="14" spans="1:18" x14ac:dyDescent="0.3">
      <c r="A14" s="438" t="s">
        <v>6</v>
      </c>
      <c r="B14" s="439" t="s">
        <v>181</v>
      </c>
      <c r="C14" s="440">
        <f t="shared" si="5"/>
        <v>0.23469999999999999</v>
      </c>
      <c r="D14" s="440">
        <f t="shared" si="5"/>
        <v>0.27156137764916782</v>
      </c>
      <c r="E14" s="440">
        <f t="shared" si="5"/>
        <v>0.42402557442534172</v>
      </c>
      <c r="F14" s="440">
        <f t="shared" si="5"/>
        <v>0.61242861919934499</v>
      </c>
      <c r="G14" s="440">
        <f t="shared" si="5"/>
        <v>0.74989902600980962</v>
      </c>
      <c r="H14" s="440">
        <f t="shared" si="5"/>
        <v>1.9081999999999999</v>
      </c>
      <c r="I14" s="440">
        <f t="shared" si="5"/>
        <v>1.3927929342175023</v>
      </c>
      <c r="J14" s="440">
        <f t="shared" si="5"/>
        <v>1.0223850860423871</v>
      </c>
      <c r="K14" s="440">
        <f t="shared" si="5"/>
        <v>1.2884604805446618</v>
      </c>
      <c r="L14" s="440">
        <f t="shared" si="5"/>
        <v>1.1897564213876808</v>
      </c>
      <c r="M14" s="440">
        <f t="shared" si="5"/>
        <v>1.920327450821073</v>
      </c>
      <c r="N14" s="599">
        <f t="shared" si="3"/>
        <v>0.76351901848078174</v>
      </c>
      <c r="O14" s="599"/>
      <c r="P14" s="441">
        <f t="shared" si="4"/>
        <v>6.4182535034422047E-2</v>
      </c>
      <c r="Q14" s="440">
        <f t="shared" si="6"/>
        <v>0.42139218213042751</v>
      </c>
      <c r="R14" s="442">
        <f t="shared" si="7"/>
        <v>4943904.5551150003</v>
      </c>
    </row>
    <row r="15" spans="1:18" x14ac:dyDescent="0.3">
      <c r="A15" s="420" t="s">
        <v>100</v>
      </c>
      <c r="B15" s="421" t="s">
        <v>101</v>
      </c>
      <c r="C15" s="422">
        <f t="shared" si="5"/>
        <v>0</v>
      </c>
      <c r="D15" s="422">
        <f t="shared" si="5"/>
        <v>0</v>
      </c>
      <c r="E15" s="422">
        <f t="shared" si="5"/>
        <v>0</v>
      </c>
      <c r="F15" s="422">
        <f t="shared" si="5"/>
        <v>0</v>
      </c>
      <c r="G15" s="422">
        <f t="shared" si="5"/>
        <v>0</v>
      </c>
      <c r="H15" s="422">
        <f t="shared" si="5"/>
        <v>0</v>
      </c>
      <c r="I15" s="422">
        <f t="shared" si="5"/>
        <v>0.45669999999999999</v>
      </c>
      <c r="J15" s="422">
        <f t="shared" si="5"/>
        <v>0</v>
      </c>
      <c r="K15" s="422">
        <f t="shared" si="5"/>
        <v>0</v>
      </c>
      <c r="L15" s="422">
        <f t="shared" si="5"/>
        <v>0</v>
      </c>
      <c r="M15" s="422">
        <f t="shared" si="5"/>
        <v>0</v>
      </c>
      <c r="N15" s="600">
        <f t="shared" si="3"/>
        <v>8.7692867557190215E-3</v>
      </c>
      <c r="O15" s="600"/>
      <c r="P15" s="423">
        <f t="shared" si="4"/>
        <v>7.3715918111081898E-4</v>
      </c>
      <c r="Q15" s="422">
        <f t="shared" si="6"/>
        <v>4.8398386841400059E-3</v>
      </c>
      <c r="R15" s="424">
        <f t="shared" si="7"/>
        <v>56782.497472000003</v>
      </c>
    </row>
    <row r="16" spans="1:18" ht="28.8" x14ac:dyDescent="0.3">
      <c r="A16" s="404">
        <v>5</v>
      </c>
      <c r="B16" s="408" t="s">
        <v>71</v>
      </c>
      <c r="C16" s="405">
        <f t="shared" si="5"/>
        <v>4.1158890177000007</v>
      </c>
      <c r="D16" s="405">
        <f t="shared" si="5"/>
        <v>4.0433926405920388</v>
      </c>
      <c r="E16" s="405">
        <f t="shared" si="5"/>
        <v>5.2167357937738199</v>
      </c>
      <c r="F16" s="405">
        <f t="shared" si="5"/>
        <v>5.1223022006513874</v>
      </c>
      <c r="G16" s="405">
        <f t="shared" si="5"/>
        <v>5.2140219093205031</v>
      </c>
      <c r="H16" s="405">
        <f t="shared" si="5"/>
        <v>5.0960701475999999</v>
      </c>
      <c r="I16" s="405">
        <f t="shared" si="5"/>
        <v>5.5755747834622005</v>
      </c>
      <c r="J16" s="405">
        <f t="shared" si="5"/>
        <v>5.197609823779735</v>
      </c>
      <c r="K16" s="405">
        <f t="shared" si="5"/>
        <v>5.163198922943141</v>
      </c>
      <c r="L16" s="405">
        <f t="shared" si="5"/>
        <v>5.2492633588059601</v>
      </c>
      <c r="M16" s="405">
        <f t="shared" si="5"/>
        <v>5.2219558297604243</v>
      </c>
      <c r="N16" s="603">
        <f t="shared" si="3"/>
        <v>5.0410654150064227</v>
      </c>
      <c r="O16" s="603"/>
      <c r="P16" s="406">
        <f t="shared" si="4"/>
        <v>0.4237593953497662</v>
      </c>
      <c r="Q16" s="405">
        <f t="shared" si="6"/>
        <v>2.782203853570747</v>
      </c>
      <c r="R16" s="409">
        <f t="shared" si="7"/>
        <v>32641683.657694321</v>
      </c>
    </row>
    <row r="17" spans="1:18" x14ac:dyDescent="0.3">
      <c r="A17" s="420" t="s">
        <v>115</v>
      </c>
      <c r="B17" s="421" t="s">
        <v>114</v>
      </c>
      <c r="C17" s="422">
        <f t="shared" si="5"/>
        <v>2.2423000000000002</v>
      </c>
      <c r="D17" s="422">
        <f t="shared" si="5"/>
        <v>2.205222243137456</v>
      </c>
      <c r="E17" s="422">
        <f t="shared" si="5"/>
        <v>2.789999195044107</v>
      </c>
      <c r="F17" s="422">
        <f t="shared" si="5"/>
        <v>2.7423364227379232</v>
      </c>
      <c r="G17" s="422">
        <f t="shared" si="5"/>
        <v>2.7889544117902481</v>
      </c>
      <c r="H17" s="422">
        <f t="shared" si="5"/>
        <v>2.7324000000000002</v>
      </c>
      <c r="I17" s="422">
        <f t="shared" si="5"/>
        <v>2.992414804986899</v>
      </c>
      <c r="J17" s="422">
        <f t="shared" si="5"/>
        <v>2.7795648755257716</v>
      </c>
      <c r="K17" s="422">
        <f t="shared" si="5"/>
        <v>2.7644808237755694</v>
      </c>
      <c r="L17" s="422">
        <f t="shared" si="5"/>
        <v>2.805088576342563</v>
      </c>
      <c r="M17" s="422">
        <f t="shared" si="5"/>
        <v>2.7925295257414571</v>
      </c>
      <c r="N17" s="600">
        <f t="shared" si="3"/>
        <v>2.7028047420005379</v>
      </c>
      <c r="O17" s="600"/>
      <c r="P17" s="423">
        <f t="shared" si="4"/>
        <v>0.22720175378187779</v>
      </c>
      <c r="Q17" s="422">
        <f t="shared" si="6"/>
        <v>1.4916993035357398</v>
      </c>
      <c r="R17" s="424">
        <f t="shared" si="7"/>
        <v>17501081.639264002</v>
      </c>
    </row>
    <row r="18" spans="1:18" x14ac:dyDescent="0.3">
      <c r="A18" s="438" t="s">
        <v>116</v>
      </c>
      <c r="B18" s="439" t="s">
        <v>117</v>
      </c>
      <c r="C18" s="440">
        <f t="shared" si="5"/>
        <v>0.97808901770000012</v>
      </c>
      <c r="D18" s="440">
        <f t="shared" si="5"/>
        <v>0.96191573723431512</v>
      </c>
      <c r="E18" s="440">
        <f t="shared" si="5"/>
        <v>1.2169948588790445</v>
      </c>
      <c r="F18" s="440">
        <f t="shared" si="5"/>
        <v>1.1962044052618592</v>
      </c>
      <c r="G18" s="440">
        <f t="shared" si="5"/>
        <v>1.2165391254684943</v>
      </c>
      <c r="H18" s="440">
        <f t="shared" si="5"/>
        <v>1.1918701476</v>
      </c>
      <c r="I18" s="440">
        <f t="shared" si="5"/>
        <v>1.3052883455204805</v>
      </c>
      <c r="J18" s="440">
        <f t="shared" si="5"/>
        <v>1.2124434191394662</v>
      </c>
      <c r="K18" s="440">
        <f t="shared" si="5"/>
        <v>1.2058637708500795</v>
      </c>
      <c r="L18" s="440">
        <f t="shared" si="5"/>
        <v>1.2235768319120499</v>
      </c>
      <c r="M18" s="440">
        <f t="shared" si="5"/>
        <v>1.218098586598898</v>
      </c>
      <c r="N18" s="599">
        <f t="shared" si="3"/>
        <v>1.1789607256558925</v>
      </c>
      <c r="O18" s="599"/>
      <c r="P18" s="441">
        <f t="shared" si="4"/>
        <v>9.9105177797901289E-2</v>
      </c>
      <c r="Q18" s="440">
        <f t="shared" si="6"/>
        <v>0.65067774450298599</v>
      </c>
      <c r="R18" s="442">
        <f t="shared" si="7"/>
        <v>7633954.3099653181</v>
      </c>
    </row>
    <row r="19" spans="1:18" x14ac:dyDescent="0.3">
      <c r="A19" s="420" t="s">
        <v>8</v>
      </c>
      <c r="B19" s="421" t="s">
        <v>35</v>
      </c>
      <c r="C19" s="422">
        <f t="shared" si="5"/>
        <v>0.60089999999999988</v>
      </c>
      <c r="D19" s="422">
        <f t="shared" si="5"/>
        <v>0.58680573259582047</v>
      </c>
      <c r="E19" s="422">
        <f t="shared" si="5"/>
        <v>0.83632266245316877</v>
      </c>
      <c r="F19" s="422">
        <f t="shared" si="5"/>
        <v>0.81709816746234643</v>
      </c>
      <c r="G19" s="422">
        <f t="shared" si="5"/>
        <v>0.83530212435432794</v>
      </c>
      <c r="H19" s="422">
        <f t="shared" si="5"/>
        <v>0.80700000000000005</v>
      </c>
      <c r="I19" s="422">
        <f t="shared" si="5"/>
        <v>0.87881793170809541</v>
      </c>
      <c r="J19" s="422">
        <f t="shared" si="5"/>
        <v>0.833553925049066</v>
      </c>
      <c r="K19" s="422">
        <f t="shared" si="5"/>
        <v>0.8232592070465371</v>
      </c>
      <c r="L19" s="422">
        <f t="shared" si="5"/>
        <v>0.84485723079980513</v>
      </c>
      <c r="M19" s="422">
        <f t="shared" si="5"/>
        <v>0.83753561869352355</v>
      </c>
      <c r="N19" s="600">
        <f t="shared" si="3"/>
        <v>0.79845364364440741</v>
      </c>
      <c r="O19" s="600"/>
      <c r="P19" s="423">
        <f t="shared" si="4"/>
        <v>6.7119191161128924E-2</v>
      </c>
      <c r="Q19" s="422">
        <f t="shared" si="6"/>
        <v>0.44067287792619214</v>
      </c>
      <c r="R19" s="424">
        <f t="shared" si="7"/>
        <v>5170111.6937679993</v>
      </c>
    </row>
    <row r="20" spans="1:18" x14ac:dyDescent="0.3">
      <c r="A20" s="438" t="s">
        <v>9</v>
      </c>
      <c r="B20" s="439" t="s">
        <v>108</v>
      </c>
      <c r="C20" s="440">
        <f t="shared" si="5"/>
        <v>0.53669999999999995</v>
      </c>
      <c r="D20" s="440">
        <f t="shared" si="5"/>
        <v>0.52413935100266884</v>
      </c>
      <c r="E20" s="440">
        <f t="shared" si="5"/>
        <v>0.74703773347441116</v>
      </c>
      <c r="F20" s="440">
        <f t="shared" si="5"/>
        <v>0.72985566545597402</v>
      </c>
      <c r="G20" s="440">
        <f t="shared" si="5"/>
        <v>0.74612263396388789</v>
      </c>
      <c r="H20" s="440">
        <f t="shared" si="5"/>
        <v>0.7208</v>
      </c>
      <c r="I20" s="440">
        <f t="shared" si="5"/>
        <v>0.78869613853728593</v>
      </c>
      <c r="J20" s="440">
        <f t="shared" si="5"/>
        <v>0.74457032116106836</v>
      </c>
      <c r="K20" s="440">
        <f t="shared" si="5"/>
        <v>0.73534834969386509</v>
      </c>
      <c r="L20" s="440">
        <f t="shared" si="5"/>
        <v>0.75467777712301809</v>
      </c>
      <c r="M20" s="440">
        <f t="shared" si="5"/>
        <v>0.74812278234908403</v>
      </c>
      <c r="N20" s="599">
        <f t="shared" si="3"/>
        <v>0.71327940220075692</v>
      </c>
      <c r="O20" s="599"/>
      <c r="P20" s="441">
        <f t="shared" si="4"/>
        <v>5.9959318776594439E-2</v>
      </c>
      <c r="Q20" s="440">
        <f t="shared" si="6"/>
        <v>0.39366454074729684</v>
      </c>
      <c r="R20" s="442">
        <f t="shared" si="7"/>
        <v>4618595.215384</v>
      </c>
    </row>
    <row r="21" spans="1:18" x14ac:dyDescent="0.3">
      <c r="A21" s="420" t="s">
        <v>10</v>
      </c>
      <c r="B21" s="421" t="s">
        <v>109</v>
      </c>
      <c r="C21" s="422">
        <f t="shared" si="5"/>
        <v>5.6899999999999999E-2</v>
      </c>
      <c r="D21" s="422">
        <f t="shared" si="5"/>
        <v>5.5577899259355752E-2</v>
      </c>
      <c r="E21" s="422">
        <f t="shared" si="5"/>
        <v>7.92244907424388E-2</v>
      </c>
      <c r="F21" s="422">
        <f t="shared" si="5"/>
        <v>7.742010878630777E-2</v>
      </c>
      <c r="G21" s="422">
        <f t="shared" si="5"/>
        <v>7.9131428535964513E-2</v>
      </c>
      <c r="H21" s="422">
        <f t="shared" si="5"/>
        <v>7.6499999999999999E-2</v>
      </c>
      <c r="I21" s="422">
        <f t="shared" si="5"/>
        <v>7.9963816151830694E-2</v>
      </c>
      <c r="J21" s="422">
        <f t="shared" si="5"/>
        <v>7.8958074810387108E-2</v>
      </c>
      <c r="K21" s="422">
        <f t="shared" si="5"/>
        <v>7.801097195416315E-2</v>
      </c>
      <c r="L21" s="422">
        <f t="shared" si="5"/>
        <v>8.0014400923672319E-2</v>
      </c>
      <c r="M21" s="422">
        <f t="shared" si="5"/>
        <v>7.9337462399461933E-2</v>
      </c>
      <c r="N21" s="600">
        <f t="shared" si="3"/>
        <v>7.5573357501359489E-2</v>
      </c>
      <c r="O21" s="600"/>
      <c r="P21" s="423">
        <f t="shared" si="4"/>
        <v>6.3528079171507861E-3</v>
      </c>
      <c r="Q21" s="422">
        <f t="shared" si="6"/>
        <v>4.1709533433478406E-2</v>
      </c>
      <c r="R21" s="424">
        <f t="shared" si="7"/>
        <v>489349.259616</v>
      </c>
    </row>
    <row r="22" spans="1:18" x14ac:dyDescent="0.3">
      <c r="A22" s="438" t="s">
        <v>11</v>
      </c>
      <c r="B22" s="439" t="s">
        <v>110</v>
      </c>
      <c r="C22" s="440">
        <f t="shared" si="5"/>
        <v>7.3000000000000001E-3</v>
      </c>
      <c r="D22" s="440">
        <f t="shared" si="5"/>
        <v>7.0884823337958765E-3</v>
      </c>
      <c r="E22" s="440">
        <f t="shared" si="5"/>
        <v>1.0060438236318961E-2</v>
      </c>
      <c r="F22" s="440">
        <f t="shared" si="5"/>
        <v>9.8223932200647256E-3</v>
      </c>
      <c r="G22" s="440">
        <f t="shared" si="5"/>
        <v>1.0048061854475543E-2</v>
      </c>
      <c r="H22" s="440">
        <f t="shared" si="5"/>
        <v>9.7000000000000003E-3</v>
      </c>
      <c r="I22" s="440">
        <f t="shared" si="5"/>
        <v>1.015797701897884E-2</v>
      </c>
      <c r="J22" s="440">
        <f t="shared" si="5"/>
        <v>1.00255290776106E-2</v>
      </c>
      <c r="K22" s="440">
        <f t="shared" si="5"/>
        <v>9.8998853985088932E-3</v>
      </c>
      <c r="L22" s="440">
        <f t="shared" si="5"/>
        <v>1.016505275311478E-2</v>
      </c>
      <c r="M22" s="440">
        <f t="shared" si="5"/>
        <v>1.0075373944977671E-2</v>
      </c>
      <c r="N22" s="599">
        <f t="shared" si="3"/>
        <v>9.6008839422910934E-3</v>
      </c>
      <c r="O22" s="599"/>
      <c r="P22" s="441">
        <f t="shared" si="4"/>
        <v>8.0706446738370088E-4</v>
      </c>
      <c r="Q22" s="440">
        <f t="shared" si="6"/>
        <v>5.2988037454169308E-3</v>
      </c>
      <c r="R22" s="442">
        <f t="shared" si="7"/>
        <v>62167.218768000006</v>
      </c>
    </row>
    <row r="23" spans="1:18" x14ac:dyDescent="0.3">
      <c r="A23" s="425" t="s">
        <v>14</v>
      </c>
      <c r="B23" s="421" t="s">
        <v>118</v>
      </c>
      <c r="C23" s="422">
        <f t="shared" si="5"/>
        <v>0.21920000000000001</v>
      </c>
      <c r="D23" s="422">
        <f t="shared" si="5"/>
        <v>0.21526365495583097</v>
      </c>
      <c r="E23" s="422">
        <f t="shared" si="5"/>
        <v>0.27960016198999299</v>
      </c>
      <c r="F23" s="422">
        <f t="shared" si="5"/>
        <v>0.27443923903070899</v>
      </c>
      <c r="G23" s="422">
        <f t="shared" si="5"/>
        <v>0.27944145414485405</v>
      </c>
      <c r="H23" s="422">
        <f t="shared" si="5"/>
        <v>0.27289999999999998</v>
      </c>
      <c r="I23" s="422">
        <f t="shared" si="5"/>
        <v>0.2984377472087672</v>
      </c>
      <c r="J23" s="422">
        <f t="shared" si="5"/>
        <v>0.27857987310902016</v>
      </c>
      <c r="K23" s="422">
        <f t="shared" si="5"/>
        <v>0.27662624792567242</v>
      </c>
      <c r="L23" s="422">
        <f t="shared" si="5"/>
        <v>0.28142029772662353</v>
      </c>
      <c r="M23" s="422">
        <f t="shared" si="5"/>
        <v>0.27988878002066858</v>
      </c>
      <c r="N23" s="600">
        <f t="shared" si="3"/>
        <v>0.26995463547645882</v>
      </c>
      <c r="O23" s="600"/>
      <c r="P23" s="423">
        <f t="shared" si="4"/>
        <v>2.2692784894406095E-2</v>
      </c>
      <c r="Q23" s="422">
        <f t="shared" si="6"/>
        <v>0.14899009738617588</v>
      </c>
      <c r="R23" s="424">
        <f t="shared" si="7"/>
        <v>1747998.3074449999</v>
      </c>
    </row>
    <row r="24" spans="1:18" x14ac:dyDescent="0.3">
      <c r="A24" s="443"/>
      <c r="B24" s="439" t="s">
        <v>117</v>
      </c>
      <c r="C24" s="440">
        <f t="shared" si="5"/>
        <v>7.5399999999999995E-2</v>
      </c>
      <c r="D24" s="440">
        <f t="shared" si="5"/>
        <v>7.4185272668616312E-2</v>
      </c>
      <c r="E24" s="440">
        <f t="shared" si="5"/>
        <v>9.3818915407507336E-2</v>
      </c>
      <c r="F24" s="440">
        <f t="shared" si="5"/>
        <v>9.2223966158549248E-2</v>
      </c>
      <c r="G24" s="440">
        <f t="shared" si="5"/>
        <v>9.3784793562579141E-2</v>
      </c>
      <c r="H24" s="440">
        <f t="shared" si="5"/>
        <v>9.1899999999999996E-2</v>
      </c>
      <c r="I24" s="440">
        <f t="shared" si="5"/>
        <v>0.10061595403795767</v>
      </c>
      <c r="J24" s="440">
        <f t="shared" si="5"/>
        <v>9.3467730956411935E-2</v>
      </c>
      <c r="K24" s="440">
        <f t="shared" si="5"/>
        <v>9.2968873345283393E-2</v>
      </c>
      <c r="L24" s="440">
        <f t="shared" si="5"/>
        <v>9.4320422024918221E-2</v>
      </c>
      <c r="M24" s="440">
        <f t="shared" si="5"/>
        <v>9.3903318705877273E-2</v>
      </c>
      <c r="N24" s="599">
        <f t="shared" si="3"/>
        <v>9.0891668229125866E-2</v>
      </c>
      <c r="O24" s="599"/>
      <c r="P24" s="441">
        <f t="shared" si="4"/>
        <v>7.6404877144520969E-3</v>
      </c>
      <c r="Q24" s="440">
        <f t="shared" si="6"/>
        <v>5.0163830219653212E-2</v>
      </c>
      <c r="R24" s="442">
        <f t="shared" si="7"/>
        <v>588537.70725199999</v>
      </c>
    </row>
    <row r="25" spans="1:18" x14ac:dyDescent="0.3">
      <c r="A25" s="404">
        <v>6</v>
      </c>
      <c r="B25" s="398" t="s">
        <v>42</v>
      </c>
      <c r="C25" s="405">
        <f t="shared" si="5"/>
        <v>0.55979999999999996</v>
      </c>
      <c r="D25" s="405">
        <f t="shared" si="5"/>
        <v>0.54699095654659324</v>
      </c>
      <c r="E25" s="405">
        <f t="shared" si="5"/>
        <v>0.62663728463788937</v>
      </c>
      <c r="F25" s="405">
        <f t="shared" si="5"/>
        <v>0.61687306725374125</v>
      </c>
      <c r="G25" s="405">
        <f t="shared" si="5"/>
        <v>0.62573094770040405</v>
      </c>
      <c r="H25" s="405">
        <f t="shared" si="5"/>
        <v>0.60780000000000001</v>
      </c>
      <c r="I25" s="405">
        <f t="shared" si="5"/>
        <v>1.3126700695942224</v>
      </c>
      <c r="J25" s="405">
        <f t="shared" si="5"/>
        <v>0.62616350524913278</v>
      </c>
      <c r="K25" s="405">
        <f t="shared" si="5"/>
        <v>0.61820792267652103</v>
      </c>
      <c r="L25" s="405">
        <f t="shared" si="5"/>
        <v>0.63255760369468927</v>
      </c>
      <c r="M25" s="405">
        <f t="shared" si="5"/>
        <v>0.62737792616492594</v>
      </c>
      <c r="N25" s="603">
        <f t="shared" si="3"/>
        <v>0.62726780738821264</v>
      </c>
      <c r="O25" s="603"/>
      <c r="P25" s="406">
        <f t="shared" si="4"/>
        <v>5.2729057232609615E-2</v>
      </c>
      <c r="Q25" s="405">
        <f t="shared" si="6"/>
        <v>0.34619406162459704</v>
      </c>
      <c r="R25" s="407">
        <f t="shared" si="7"/>
        <v>4061656.7435269998</v>
      </c>
    </row>
    <row r="26" spans="1:18" x14ac:dyDescent="0.3">
      <c r="A26" s="420" t="s">
        <v>15</v>
      </c>
      <c r="B26" s="421" t="s">
        <v>43</v>
      </c>
      <c r="C26" s="422">
        <f t="shared" ref="C26:M41" si="8">(C80*C$61+C128*C$109+C176*C$157)/(SUM(C$157,C$109,C$61))</f>
        <v>0.26519999999999999</v>
      </c>
      <c r="D26" s="422">
        <f t="shared" si="8"/>
        <v>0.26055076311077396</v>
      </c>
      <c r="E26" s="422">
        <f t="shared" si="8"/>
        <v>0.33612394314798949</v>
      </c>
      <c r="F26" s="422">
        <f t="shared" si="8"/>
        <v>0.33003937914037801</v>
      </c>
      <c r="G26" s="422">
        <f t="shared" si="8"/>
        <v>0.33594424258565525</v>
      </c>
      <c r="H26" s="422">
        <f t="shared" si="8"/>
        <v>0.32829999999999998</v>
      </c>
      <c r="I26" s="422">
        <f t="shared" si="8"/>
        <v>0.35926673571825662</v>
      </c>
      <c r="J26" s="422">
        <f t="shared" si="8"/>
        <v>0.33490324440570546</v>
      </c>
      <c r="K26" s="422">
        <f t="shared" si="8"/>
        <v>0.33265206607665398</v>
      </c>
      <c r="L26" s="422">
        <f t="shared" si="8"/>
        <v>0.33823954039095155</v>
      </c>
      <c r="M26" s="422">
        <f t="shared" si="8"/>
        <v>0.33646183520230449</v>
      </c>
      <c r="N26" s="600">
        <f t="shared" si="3"/>
        <v>0.32481044670224413</v>
      </c>
      <c r="O26" s="600"/>
      <c r="P26" s="423">
        <f t="shared" si="4"/>
        <v>2.7304045309171032E-2</v>
      </c>
      <c r="Q26" s="422">
        <f t="shared" si="6"/>
        <v>0.17926545325218082</v>
      </c>
      <c r="R26" s="424">
        <f t="shared" si="7"/>
        <v>2103198.2283760002</v>
      </c>
    </row>
    <row r="27" spans="1:18" x14ac:dyDescent="0.3">
      <c r="A27" s="438" t="s">
        <v>16</v>
      </c>
      <c r="B27" s="439" t="s">
        <v>80</v>
      </c>
      <c r="C27" s="440">
        <f t="shared" si="8"/>
        <v>0.29459999999999997</v>
      </c>
      <c r="D27" s="440">
        <f t="shared" si="8"/>
        <v>0.28644019343581928</v>
      </c>
      <c r="E27" s="440">
        <f t="shared" si="8"/>
        <v>0.29051334148989988</v>
      </c>
      <c r="F27" s="440">
        <f t="shared" si="8"/>
        <v>0.28683368811336329</v>
      </c>
      <c r="G27" s="440">
        <f t="shared" si="8"/>
        <v>0.2897867051147488</v>
      </c>
      <c r="H27" s="440">
        <f t="shared" si="8"/>
        <v>0.27950000000000003</v>
      </c>
      <c r="I27" s="440">
        <f t="shared" si="8"/>
        <v>0.2837033338759658</v>
      </c>
      <c r="J27" s="440">
        <f t="shared" si="8"/>
        <v>0.29126026084342732</v>
      </c>
      <c r="K27" s="440">
        <f t="shared" si="8"/>
        <v>0.28555585659986699</v>
      </c>
      <c r="L27" s="440">
        <f t="shared" si="8"/>
        <v>0.29431806330373772</v>
      </c>
      <c r="M27" s="440">
        <f t="shared" si="8"/>
        <v>0.29091609096262144</v>
      </c>
      <c r="N27" s="599">
        <f t="shared" si="3"/>
        <v>0.289598172290293</v>
      </c>
      <c r="O27" s="599"/>
      <c r="P27" s="441">
        <f t="shared" si="4"/>
        <v>2.4344049577062595E-2</v>
      </c>
      <c r="Q27" s="440">
        <f t="shared" si="6"/>
        <v>0.15983152064137057</v>
      </c>
      <c r="R27" s="442">
        <f t="shared" si="7"/>
        <v>1875193.2675989997</v>
      </c>
    </row>
    <row r="28" spans="1:18" x14ac:dyDescent="0.3">
      <c r="A28" s="420" t="s">
        <v>102</v>
      </c>
      <c r="B28" s="421" t="s">
        <v>103</v>
      </c>
      <c r="C28" s="422">
        <f t="shared" si="8"/>
        <v>0</v>
      </c>
      <c r="D28" s="422">
        <f t="shared" si="8"/>
        <v>0</v>
      </c>
      <c r="E28" s="422">
        <f t="shared" si="8"/>
        <v>0</v>
      </c>
      <c r="F28" s="422">
        <f t="shared" si="8"/>
        <v>0</v>
      </c>
      <c r="G28" s="422">
        <f t="shared" si="8"/>
        <v>0</v>
      </c>
      <c r="H28" s="422">
        <f t="shared" si="8"/>
        <v>0</v>
      </c>
      <c r="I28" s="422">
        <f t="shared" si="8"/>
        <v>0.66969999999999985</v>
      </c>
      <c r="J28" s="422">
        <f t="shared" si="8"/>
        <v>0</v>
      </c>
      <c r="K28" s="422">
        <f t="shared" si="8"/>
        <v>0</v>
      </c>
      <c r="L28" s="422">
        <f t="shared" si="8"/>
        <v>0</v>
      </c>
      <c r="M28" s="422">
        <f t="shared" si="8"/>
        <v>0</v>
      </c>
      <c r="N28" s="600">
        <f t="shared" si="3"/>
        <v>1.2859188395675559E-2</v>
      </c>
      <c r="O28" s="600"/>
      <c r="P28" s="423">
        <f t="shared" si="4"/>
        <v>1.0809623463759917E-3</v>
      </c>
      <c r="Q28" s="422">
        <f t="shared" si="6"/>
        <v>7.0970877310456782E-3</v>
      </c>
      <c r="R28" s="424">
        <f t="shared" si="7"/>
        <v>83265.247551999986</v>
      </c>
    </row>
    <row r="29" spans="1:18" x14ac:dyDescent="0.3">
      <c r="A29" s="438" t="s">
        <v>104</v>
      </c>
      <c r="B29" s="439" t="s">
        <v>119</v>
      </c>
      <c r="C29" s="440">
        <f t="shared" si="8"/>
        <v>0</v>
      </c>
      <c r="D29" s="440">
        <f t="shared" si="8"/>
        <v>0</v>
      </c>
      <c r="E29" s="440">
        <f t="shared" si="8"/>
        <v>0</v>
      </c>
      <c r="F29" s="440">
        <f t="shared" si="8"/>
        <v>0</v>
      </c>
      <c r="G29" s="440">
        <f t="shared" si="8"/>
        <v>0</v>
      </c>
      <c r="H29" s="440">
        <f t="shared" si="8"/>
        <v>0</v>
      </c>
      <c r="I29" s="440">
        <f t="shared" si="8"/>
        <v>0.66969999999999985</v>
      </c>
      <c r="J29" s="440">
        <f t="shared" si="8"/>
        <v>0</v>
      </c>
      <c r="K29" s="440">
        <f t="shared" si="8"/>
        <v>0</v>
      </c>
      <c r="L29" s="440">
        <f t="shared" si="8"/>
        <v>0</v>
      </c>
      <c r="M29" s="440">
        <f t="shared" si="8"/>
        <v>0</v>
      </c>
      <c r="N29" s="599">
        <f t="shared" si="3"/>
        <v>1.2859188395675559E-2</v>
      </c>
      <c r="O29" s="599"/>
      <c r="P29" s="441">
        <f t="shared" si="4"/>
        <v>1.0809623463759917E-3</v>
      </c>
      <c r="Q29" s="440">
        <f t="shared" si="6"/>
        <v>7.0970877310456782E-3</v>
      </c>
      <c r="R29" s="442">
        <f t="shared" si="7"/>
        <v>83265.247551999986</v>
      </c>
    </row>
    <row r="30" spans="1:18" x14ac:dyDescent="0.3">
      <c r="A30" s="404">
        <v>7</v>
      </c>
      <c r="B30" s="398" t="s">
        <v>45</v>
      </c>
      <c r="C30" s="405">
        <f t="shared" si="8"/>
        <v>0.25569999999999998</v>
      </c>
      <c r="D30" s="405">
        <f t="shared" si="8"/>
        <v>0.2982378570556532</v>
      </c>
      <c r="E30" s="405">
        <f t="shared" si="8"/>
        <v>0.46490684024287693</v>
      </c>
      <c r="F30" s="405">
        <f t="shared" si="8"/>
        <v>0.68658315651245694</v>
      </c>
      <c r="G30" s="405">
        <f t="shared" si="8"/>
        <v>0.82433773745427141</v>
      </c>
      <c r="H30" s="405">
        <f t="shared" si="8"/>
        <v>2.0912999999999999</v>
      </c>
      <c r="I30" s="405">
        <f t="shared" si="8"/>
        <v>1.5429681082030586</v>
      </c>
      <c r="J30" s="405">
        <f t="shared" si="8"/>
        <v>1.1145690635996188</v>
      </c>
      <c r="K30" s="405">
        <f t="shared" si="8"/>
        <v>1.407107707154492</v>
      </c>
      <c r="L30" s="405">
        <f t="shared" si="8"/>
        <v>1.2943237085636814</v>
      </c>
      <c r="M30" s="405">
        <f t="shared" si="8"/>
        <v>2.2085303461686507</v>
      </c>
      <c r="N30" s="603">
        <f t="shared" si="3"/>
        <v>0.84799412957749176</v>
      </c>
      <c r="O30" s="603"/>
      <c r="P30" s="406">
        <f t="shared" si="4"/>
        <v>7.128363749063775E-2</v>
      </c>
      <c r="Q30" s="405">
        <f t="shared" si="6"/>
        <v>0.46801466374402584</v>
      </c>
      <c r="R30" s="407">
        <f t="shared" si="7"/>
        <v>5490894.0556199998</v>
      </c>
    </row>
    <row r="31" spans="1:18" x14ac:dyDescent="0.3">
      <c r="A31" s="420" t="s">
        <v>17</v>
      </c>
      <c r="B31" s="421" t="s">
        <v>46</v>
      </c>
      <c r="C31" s="422">
        <f t="shared" si="8"/>
        <v>0.24150000000000002</v>
      </c>
      <c r="D31" s="422">
        <f t="shared" si="8"/>
        <v>0.28213967833191606</v>
      </c>
      <c r="E31" s="422">
        <f t="shared" si="8"/>
        <v>0.43827741776391743</v>
      </c>
      <c r="F31" s="422">
        <f t="shared" si="8"/>
        <v>0.63619632995689523</v>
      </c>
      <c r="G31" s="422">
        <f t="shared" si="8"/>
        <v>0.77518719161138794</v>
      </c>
      <c r="H31" s="422">
        <f t="shared" si="8"/>
        <v>1.9992999999999999</v>
      </c>
      <c r="I31" s="422">
        <f t="shared" si="8"/>
        <v>1.4510890727547885</v>
      </c>
      <c r="J31" s="422">
        <f t="shared" si="8"/>
        <v>1.0563275809811259</v>
      </c>
      <c r="K31" s="422">
        <f t="shared" si="8"/>
        <v>1.3373449548663701</v>
      </c>
      <c r="L31" s="422">
        <f t="shared" si="8"/>
        <v>1.2234226535013857</v>
      </c>
      <c r="M31" s="422">
        <f t="shared" si="8"/>
        <v>2.0924362080255041</v>
      </c>
      <c r="N31" s="600">
        <f t="shared" si="3"/>
        <v>0.80125377712397683</v>
      </c>
      <c r="O31" s="600"/>
      <c r="P31" s="423">
        <f t="shared" si="4"/>
        <v>6.735457451216989E-2</v>
      </c>
      <c r="Q31" s="422">
        <f t="shared" si="6"/>
        <v>0.44221829372940291</v>
      </c>
      <c r="R31" s="424">
        <f t="shared" si="7"/>
        <v>5188242.9941409994</v>
      </c>
    </row>
    <row r="32" spans="1:18" x14ac:dyDescent="0.3">
      <c r="A32" s="438" t="s">
        <v>18</v>
      </c>
      <c r="B32" s="439" t="s">
        <v>48</v>
      </c>
      <c r="C32" s="440">
        <f t="shared" si="8"/>
        <v>1.4200000000000001E-2</v>
      </c>
      <c r="D32" s="440">
        <f t="shared" si="8"/>
        <v>1.6098178723737155E-2</v>
      </c>
      <c r="E32" s="440">
        <f t="shared" si="8"/>
        <v>2.6629422478959549E-2</v>
      </c>
      <c r="F32" s="440">
        <f t="shared" si="8"/>
        <v>5.0386826555561773E-2</v>
      </c>
      <c r="G32" s="440">
        <f t="shared" si="8"/>
        <v>4.9150545842883378E-2</v>
      </c>
      <c r="H32" s="440">
        <f t="shared" si="8"/>
        <v>9.1999999999999998E-2</v>
      </c>
      <c r="I32" s="440">
        <f t="shared" si="8"/>
        <v>9.1879035448270183E-2</v>
      </c>
      <c r="J32" s="440">
        <f t="shared" si="8"/>
        <v>5.82414826184929E-2</v>
      </c>
      <c r="K32" s="440">
        <f t="shared" si="8"/>
        <v>6.9762752288121802E-2</v>
      </c>
      <c r="L32" s="440">
        <f t="shared" si="8"/>
        <v>7.0901055062295576E-2</v>
      </c>
      <c r="M32" s="440">
        <f t="shared" si="8"/>
        <v>0.11609413814314674</v>
      </c>
      <c r="N32" s="599">
        <f t="shared" si="3"/>
        <v>4.6740352453514891E-2</v>
      </c>
      <c r="O32" s="599"/>
      <c r="P32" s="441">
        <f t="shared" si="4"/>
        <v>3.9290629784678559E-3</v>
      </c>
      <c r="Q32" s="440">
        <f t="shared" si="6"/>
        <v>2.5796370014622868E-2</v>
      </c>
      <c r="R32" s="442">
        <f t="shared" si="7"/>
        <v>302651.06147900003</v>
      </c>
    </row>
    <row r="33" spans="1:18" x14ac:dyDescent="0.3">
      <c r="A33" s="404">
        <v>8</v>
      </c>
      <c r="B33" s="398" t="s">
        <v>49</v>
      </c>
      <c r="C33" s="405">
        <f t="shared" si="8"/>
        <v>0.56669999999999998</v>
      </c>
      <c r="D33" s="405">
        <f t="shared" si="8"/>
        <v>0.46987799811771214</v>
      </c>
      <c r="E33" s="405">
        <f t="shared" si="8"/>
        <v>0.7552419670845939</v>
      </c>
      <c r="F33" s="405">
        <f t="shared" si="8"/>
        <v>1.1970741612440516</v>
      </c>
      <c r="G33" s="405">
        <f t="shared" si="8"/>
        <v>1.2691017329250858</v>
      </c>
      <c r="H33" s="405">
        <f t="shared" si="8"/>
        <v>2.165</v>
      </c>
      <c r="I33" s="405">
        <f t="shared" si="8"/>
        <v>2.0582623435481215</v>
      </c>
      <c r="J33" s="405">
        <f t="shared" si="8"/>
        <v>1.8510653811177524</v>
      </c>
      <c r="K33" s="405">
        <f t="shared" si="8"/>
        <v>2.2391890834278403</v>
      </c>
      <c r="L33" s="405">
        <f t="shared" si="8"/>
        <v>2.0065614481025693</v>
      </c>
      <c r="M33" s="405">
        <f t="shared" si="8"/>
        <v>3.941887831672545</v>
      </c>
      <c r="N33" s="603">
        <f>SUM(N34:O37)</f>
        <v>1.392683190760752</v>
      </c>
      <c r="O33" s="603"/>
      <c r="P33" s="406">
        <f t="shared" si="4"/>
        <v>0.11707100349734451</v>
      </c>
      <c r="Q33" s="405">
        <f t="shared" si="6"/>
        <v>0.76863286253007912</v>
      </c>
      <c r="R33" s="407">
        <f t="shared" si="7"/>
        <v>9017840.5566559993</v>
      </c>
    </row>
    <row r="34" spans="1:18" x14ac:dyDescent="0.3">
      <c r="A34" s="420" t="s">
        <v>19</v>
      </c>
      <c r="B34" s="421" t="s">
        <v>46</v>
      </c>
      <c r="C34" s="422">
        <f t="shared" si="8"/>
        <v>0.28649999999999998</v>
      </c>
      <c r="D34" s="422">
        <f t="shared" si="8"/>
        <v>0.23182864064974473</v>
      </c>
      <c r="E34" s="422">
        <f t="shared" si="8"/>
        <v>0.37216098786161883</v>
      </c>
      <c r="F34" s="422">
        <f t="shared" si="8"/>
        <v>0.54024076141952415</v>
      </c>
      <c r="G34" s="422">
        <f t="shared" si="8"/>
        <v>0.61807036662295356</v>
      </c>
      <c r="H34" s="422">
        <f t="shared" si="8"/>
        <v>1.0951</v>
      </c>
      <c r="I34" s="422">
        <f t="shared" si="8"/>
        <v>1.040965321313488</v>
      </c>
      <c r="J34" s="422">
        <f t="shared" si="8"/>
        <v>0.93600017893191967</v>
      </c>
      <c r="K34" s="422">
        <f t="shared" si="8"/>
        <v>1.1324088303443074</v>
      </c>
      <c r="L34" s="422">
        <f t="shared" si="8"/>
        <v>1.0066256337140398</v>
      </c>
      <c r="M34" s="422">
        <f t="shared" si="8"/>
        <v>1.9931828834830296</v>
      </c>
      <c r="N34" s="600">
        <f t="shared" ref="N34:N47" si="9">(O88*$O$61+O136*$O$109+O184*$O$157)/$N$7</f>
        <v>0.69412918555793668</v>
      </c>
      <c r="O34" s="600"/>
      <c r="P34" s="423">
        <f t="shared" si="4"/>
        <v>5.8349523315257786E-2</v>
      </c>
      <c r="Q34" s="422">
        <f t="shared" si="6"/>
        <v>0.38309538479431837</v>
      </c>
      <c r="R34" s="424">
        <f t="shared" si="7"/>
        <v>4494594.5801669993</v>
      </c>
    </row>
    <row r="35" spans="1:18" x14ac:dyDescent="0.3">
      <c r="A35" s="438" t="s">
        <v>19</v>
      </c>
      <c r="B35" s="439" t="s">
        <v>47</v>
      </c>
      <c r="C35" s="440">
        <f t="shared" si="8"/>
        <v>0.14699999999999999</v>
      </c>
      <c r="D35" s="440">
        <f t="shared" si="8"/>
        <v>0.11884243338936441</v>
      </c>
      <c r="E35" s="440">
        <f t="shared" si="8"/>
        <v>0.19086753505582624</v>
      </c>
      <c r="F35" s="440">
        <f t="shared" si="8"/>
        <v>0.276931814855848</v>
      </c>
      <c r="G35" s="440">
        <f t="shared" si="8"/>
        <v>0.31698137091040235</v>
      </c>
      <c r="H35" s="440">
        <f t="shared" si="8"/>
        <v>0.56110000000000004</v>
      </c>
      <c r="I35" s="440">
        <f t="shared" si="8"/>
        <v>0.53358568380055482</v>
      </c>
      <c r="J35" s="440">
        <f t="shared" si="8"/>
        <v>0.48004542377737519</v>
      </c>
      <c r="K35" s="440">
        <f t="shared" si="8"/>
        <v>0.58055218710137613</v>
      </c>
      <c r="L35" s="440">
        <f t="shared" si="8"/>
        <v>0.51644953314479047</v>
      </c>
      <c r="M35" s="440">
        <f t="shared" si="8"/>
        <v>1.022337061385703</v>
      </c>
      <c r="N35" s="599">
        <f t="shared" si="9"/>
        <v>0.3559822394149858</v>
      </c>
      <c r="O35" s="599"/>
      <c r="P35" s="441">
        <f t="shared" si="4"/>
        <v>2.9924392189137641E-2</v>
      </c>
      <c r="Q35" s="440">
        <f t="shared" si="6"/>
        <v>0.19646941207206214</v>
      </c>
      <c r="R35" s="442">
        <f t="shared" si="7"/>
        <v>2305040.4408859997</v>
      </c>
    </row>
    <row r="36" spans="1:18" x14ac:dyDescent="0.3">
      <c r="A36" s="420" t="s">
        <v>20</v>
      </c>
      <c r="B36" s="421" t="s">
        <v>50</v>
      </c>
      <c r="C36" s="422">
        <f t="shared" si="8"/>
        <v>8.7999999999999995E-2</v>
      </c>
      <c r="D36" s="422">
        <f t="shared" si="8"/>
        <v>7.8797703206199443E-2</v>
      </c>
      <c r="E36" s="422">
        <f t="shared" si="8"/>
        <v>0.12706657434098825</v>
      </c>
      <c r="F36" s="422">
        <f t="shared" si="8"/>
        <v>0.25112273874013097</v>
      </c>
      <c r="G36" s="422">
        <f t="shared" si="8"/>
        <v>0.22081339862059848</v>
      </c>
      <c r="H36" s="422">
        <f t="shared" si="8"/>
        <v>0.33639999999999998</v>
      </c>
      <c r="I36" s="422">
        <f t="shared" si="8"/>
        <v>0.31978965854047736</v>
      </c>
      <c r="J36" s="422">
        <f t="shared" si="8"/>
        <v>0.28757199014449908</v>
      </c>
      <c r="K36" s="422">
        <f t="shared" si="8"/>
        <v>0.3478642451927727</v>
      </c>
      <c r="L36" s="422">
        <f t="shared" si="8"/>
        <v>0.31956716287770592</v>
      </c>
      <c r="M36" s="422">
        <f t="shared" si="8"/>
        <v>0.61231382248358346</v>
      </c>
      <c r="N36" s="600">
        <f t="shared" si="9"/>
        <v>0.2264496828065482</v>
      </c>
      <c r="O36" s="600"/>
      <c r="P36" s="423">
        <f t="shared" si="4"/>
        <v>1.9035694394599907E-2</v>
      </c>
      <c r="Q36" s="422">
        <f t="shared" si="6"/>
        <v>0.12497937008886227</v>
      </c>
      <c r="R36" s="424">
        <f t="shared" si="7"/>
        <v>1466296.9634459999</v>
      </c>
    </row>
    <row r="37" spans="1:18" x14ac:dyDescent="0.3">
      <c r="A37" s="438" t="s">
        <v>20</v>
      </c>
      <c r="B37" s="439" t="s">
        <v>47</v>
      </c>
      <c r="C37" s="440">
        <f t="shared" si="8"/>
        <v>4.5199999999999997E-2</v>
      </c>
      <c r="D37" s="440">
        <f t="shared" si="8"/>
        <v>4.0409220872403562E-2</v>
      </c>
      <c r="E37" s="440">
        <f t="shared" si="8"/>
        <v>6.5146869826160705E-2</v>
      </c>
      <c r="F37" s="440">
        <f t="shared" si="8"/>
        <v>0.12877884622854865</v>
      </c>
      <c r="G37" s="440">
        <f t="shared" si="8"/>
        <v>0.11323659677113143</v>
      </c>
      <c r="H37" s="440">
        <f t="shared" si="8"/>
        <v>0.1724</v>
      </c>
      <c r="I37" s="440">
        <f t="shared" si="8"/>
        <v>0.16392167989360112</v>
      </c>
      <c r="J37" s="440">
        <f t="shared" si="8"/>
        <v>0.14744778826395816</v>
      </c>
      <c r="K37" s="440">
        <f t="shared" si="8"/>
        <v>0.17836382078938395</v>
      </c>
      <c r="L37" s="440">
        <f t="shared" si="8"/>
        <v>0.16391911836603332</v>
      </c>
      <c r="M37" s="440">
        <f t="shared" si="8"/>
        <v>0.31405406432022864</v>
      </c>
      <c r="N37" s="599">
        <f t="shared" si="9"/>
        <v>0.11612208298128134</v>
      </c>
      <c r="O37" s="599"/>
      <c r="P37" s="441">
        <f t="shared" si="4"/>
        <v>9.7613935983491811E-3</v>
      </c>
      <c r="Q37" s="440">
        <f t="shared" si="6"/>
        <v>6.4088695574836402E-2</v>
      </c>
      <c r="R37" s="442">
        <f t="shared" si="7"/>
        <v>751908.57215700019</v>
      </c>
    </row>
    <row r="38" spans="1:18" x14ac:dyDescent="0.3">
      <c r="A38" s="404">
        <v>9</v>
      </c>
      <c r="B38" s="398" t="s">
        <v>51</v>
      </c>
      <c r="C38" s="405">
        <f t="shared" si="8"/>
        <v>0.5182806195657037</v>
      </c>
      <c r="D38" s="405">
        <f t="shared" si="8"/>
        <v>0.60142446325454524</v>
      </c>
      <c r="E38" s="405">
        <f t="shared" si="8"/>
        <v>0.7800919168787509</v>
      </c>
      <c r="F38" s="405">
        <f t="shared" si="8"/>
        <v>0.86465867382816042</v>
      </c>
      <c r="G38" s="405">
        <f t="shared" si="8"/>
        <v>0.94531224132999492</v>
      </c>
      <c r="H38" s="405">
        <f t="shared" si="8"/>
        <v>0.98134701259603674</v>
      </c>
      <c r="I38" s="405">
        <f t="shared" si="8"/>
        <v>1.2126894222421098</v>
      </c>
      <c r="J38" s="405">
        <f t="shared" si="8"/>
        <v>1.0972583560017668</v>
      </c>
      <c r="K38" s="405">
        <f t="shared" si="8"/>
        <v>1.1512126241916563</v>
      </c>
      <c r="L38" s="405">
        <f t="shared" si="8"/>
        <v>1.1825983363148893</v>
      </c>
      <c r="M38" s="405">
        <f t="shared" si="8"/>
        <v>1.5198759037269016</v>
      </c>
      <c r="N38" s="603">
        <f t="shared" si="9"/>
        <v>0.93070738298041933</v>
      </c>
      <c r="O38" s="603"/>
      <c r="P38" s="406">
        <f t="shared" si="4"/>
        <v>7.8236635590027012E-2</v>
      </c>
      <c r="Q38" s="405">
        <f t="shared" si="6"/>
        <v>0.51366476216844903</v>
      </c>
      <c r="R38" s="407">
        <f t="shared" si="7"/>
        <v>6026475.2531660404</v>
      </c>
    </row>
    <row r="39" spans="1:18" x14ac:dyDescent="0.3">
      <c r="A39" s="444"/>
      <c r="B39" s="445" t="s">
        <v>157</v>
      </c>
      <c r="C39" s="500">
        <f t="shared" si="8"/>
        <v>-0.67500000000000004</v>
      </c>
      <c r="D39" s="500">
        <f t="shared" si="8"/>
        <v>-3.0257527828613285E-2</v>
      </c>
      <c r="E39" s="500">
        <f t="shared" si="8"/>
        <v>-2.404530203284256E-2</v>
      </c>
      <c r="F39" s="500">
        <f t="shared" si="8"/>
        <v>-0.4944859814375317</v>
      </c>
      <c r="G39" s="500">
        <f t="shared" si="8"/>
        <v>0</v>
      </c>
      <c r="H39" s="500">
        <f t="shared" si="8"/>
        <v>-2.7416</v>
      </c>
      <c r="I39" s="500">
        <f t="shared" si="8"/>
        <v>0</v>
      </c>
      <c r="J39" s="500">
        <f t="shared" si="8"/>
        <v>-0.24894328749218794</v>
      </c>
      <c r="K39" s="500">
        <f t="shared" si="8"/>
        <v>-0.57709547296195807</v>
      </c>
      <c r="L39" s="500">
        <f t="shared" si="8"/>
        <v>-0.1826213468960825</v>
      </c>
      <c r="M39" s="500">
        <f t="shared" si="8"/>
        <v>0</v>
      </c>
      <c r="N39" s="596">
        <f t="shared" si="9"/>
        <v>-0.10246783043553483</v>
      </c>
      <c r="O39" s="596"/>
      <c r="P39" s="429">
        <f t="shared" si="4"/>
        <v>-8.6135969866420158E-3</v>
      </c>
      <c r="Q39" s="430">
        <f t="shared" si="6"/>
        <v>-5.6552805654162618E-2</v>
      </c>
      <c r="R39" s="431">
        <f t="shared" si="7"/>
        <v>-663495.16041000001</v>
      </c>
    </row>
    <row r="40" spans="1:18" x14ac:dyDescent="0.3">
      <c r="A40" s="432"/>
      <c r="B40" s="433" t="s">
        <v>52</v>
      </c>
      <c r="C40" s="434">
        <f t="shared" si="8"/>
        <v>6.0925450177000009</v>
      </c>
      <c r="D40" s="434">
        <f t="shared" si="8"/>
        <v>7.0699259798578238</v>
      </c>
      <c r="E40" s="434">
        <f t="shared" si="8"/>
        <v>9.1702157906469068</v>
      </c>
      <c r="F40" s="434">
        <f t="shared" si="8"/>
        <v>10.164323527391739</v>
      </c>
      <c r="G40" s="434">
        <f t="shared" si="8"/>
        <v>11.112430541801793</v>
      </c>
      <c r="H40" s="434">
        <f t="shared" si="8"/>
        <v>11.5360301476</v>
      </c>
      <c r="I40" s="434">
        <f t="shared" si="8"/>
        <v>14.255529955354652</v>
      </c>
      <c r="J40" s="434">
        <f t="shared" si="8"/>
        <v>12.89860295295254</v>
      </c>
      <c r="K40" s="434">
        <f t="shared" si="8"/>
        <v>13.532851650346267</v>
      </c>
      <c r="L40" s="434">
        <f t="shared" si="8"/>
        <v>13.901800163573716</v>
      </c>
      <c r="M40" s="434">
        <f t="shared" si="8"/>
        <v>17.866599705258164</v>
      </c>
      <c r="N40" s="597">
        <f t="shared" si="9"/>
        <v>10.940746026477868</v>
      </c>
      <c r="O40" s="597"/>
      <c r="P40" s="435">
        <f t="shared" si="4"/>
        <v>0.91969525074090153</v>
      </c>
      <c r="Q40" s="436">
        <f t="shared" si="6"/>
        <v>6.038284221663246</v>
      </c>
      <c r="R40" s="437">
        <f t="shared" si="7"/>
        <v>70843034.433230355</v>
      </c>
    </row>
    <row r="41" spans="1:18" x14ac:dyDescent="0.3">
      <c r="A41" s="426" t="s">
        <v>21</v>
      </c>
      <c r="B41" s="416" t="s">
        <v>53</v>
      </c>
      <c r="C41" s="427">
        <f t="shared" si="8"/>
        <v>0.12692599035374413</v>
      </c>
      <c r="D41" s="427">
        <f t="shared" si="8"/>
        <v>0.14728776793837806</v>
      </c>
      <c r="E41" s="427">
        <f t="shared" si="8"/>
        <v>0.19104310556654699</v>
      </c>
      <c r="F41" s="427">
        <f t="shared" si="8"/>
        <v>0.21175335204615214</v>
      </c>
      <c r="G41" s="427">
        <f t="shared" si="8"/>
        <v>0.23150526547735678</v>
      </c>
      <c r="H41" s="427">
        <f t="shared" si="8"/>
        <v>0.24033011606495081</v>
      </c>
      <c r="I41" s="427">
        <f t="shared" si="8"/>
        <v>0.29698545555990347</v>
      </c>
      <c r="J41" s="427">
        <f t="shared" si="8"/>
        <v>0.26871659531886033</v>
      </c>
      <c r="K41" s="427">
        <f t="shared" si="8"/>
        <v>0.28192989843166377</v>
      </c>
      <c r="L41" s="427">
        <f t="shared" si="8"/>
        <v>0.28961620280773126</v>
      </c>
      <c r="M41" s="427">
        <f t="shared" si="8"/>
        <v>0.37221487165964334</v>
      </c>
      <c r="N41" s="598">
        <f t="shared" si="9"/>
        <v>0.22792856196961342</v>
      </c>
      <c r="O41" s="598"/>
      <c r="P41" s="428">
        <f t="shared" si="4"/>
        <v>1.9160011158685201E-2</v>
      </c>
      <c r="Q41" s="427">
        <f t="shared" si="6"/>
        <v>0.12579557518991041</v>
      </c>
      <c r="R41" s="424">
        <f t="shared" si="7"/>
        <v>1475872.9363474881</v>
      </c>
    </row>
    <row r="42" spans="1:18" x14ac:dyDescent="0.3">
      <c r="A42" s="438" t="s">
        <v>121</v>
      </c>
      <c r="B42" s="439" t="s">
        <v>128</v>
      </c>
      <c r="C42" s="440">
        <f t="shared" ref="C42:M47" si="10">(C96*C$61+C144*C$109+C192*C$157)/(SUM(C$157,C$109,C$61))</f>
        <v>0.12692599035374413</v>
      </c>
      <c r="D42" s="440">
        <f t="shared" si="10"/>
        <v>0.14728776793837806</v>
      </c>
      <c r="E42" s="440">
        <f t="shared" si="10"/>
        <v>0.19104310556654699</v>
      </c>
      <c r="F42" s="440">
        <f t="shared" si="10"/>
        <v>0.21175335204615214</v>
      </c>
      <c r="G42" s="440">
        <f t="shared" si="10"/>
        <v>0.23150526547735678</v>
      </c>
      <c r="H42" s="440">
        <f t="shared" si="10"/>
        <v>0.24033011606495081</v>
      </c>
      <c r="I42" s="440">
        <f t="shared" si="10"/>
        <v>0.29698545555990347</v>
      </c>
      <c r="J42" s="440">
        <f t="shared" si="10"/>
        <v>0.26871659531886033</v>
      </c>
      <c r="K42" s="440">
        <f t="shared" si="10"/>
        <v>0.28192989843166377</v>
      </c>
      <c r="L42" s="440">
        <f t="shared" si="10"/>
        <v>0.28961620280773126</v>
      </c>
      <c r="M42" s="440">
        <f t="shared" si="10"/>
        <v>0.37221487165964334</v>
      </c>
      <c r="N42" s="599">
        <f t="shared" si="9"/>
        <v>0.22792856196961342</v>
      </c>
      <c r="O42" s="599"/>
      <c r="P42" s="441">
        <f t="shared" si="4"/>
        <v>1.9160011158685201E-2</v>
      </c>
      <c r="Q42" s="440">
        <f t="shared" si="6"/>
        <v>0.12579557518991041</v>
      </c>
      <c r="R42" s="442">
        <f t="shared" si="7"/>
        <v>1475872.9363474881</v>
      </c>
    </row>
    <row r="43" spans="1:18" x14ac:dyDescent="0.3">
      <c r="A43" s="426" t="s">
        <v>24</v>
      </c>
      <c r="B43" s="416" t="s">
        <v>56</v>
      </c>
      <c r="C43" s="427">
        <f t="shared" si="10"/>
        <v>0.39135462921195957</v>
      </c>
      <c r="D43" s="427">
        <f t="shared" si="10"/>
        <v>0.45413669531616729</v>
      </c>
      <c r="E43" s="427">
        <f t="shared" si="10"/>
        <v>0.5890488113122041</v>
      </c>
      <c r="F43" s="427">
        <f t="shared" si="10"/>
        <v>0.65290532178200833</v>
      </c>
      <c r="G43" s="427">
        <f t="shared" si="10"/>
        <v>0.71380697585263808</v>
      </c>
      <c r="H43" s="427">
        <f t="shared" si="10"/>
        <v>0.74101689653108604</v>
      </c>
      <c r="I43" s="427">
        <f t="shared" si="10"/>
        <v>0.91570396668220622</v>
      </c>
      <c r="J43" s="427">
        <f t="shared" si="10"/>
        <v>0.82854176068290641</v>
      </c>
      <c r="K43" s="427">
        <f t="shared" si="10"/>
        <v>0.86928272575999255</v>
      </c>
      <c r="L43" s="427">
        <f t="shared" si="10"/>
        <v>0.89298213350715772</v>
      </c>
      <c r="M43" s="427">
        <f t="shared" si="10"/>
        <v>1.1476610320672582</v>
      </c>
      <c r="N43" s="598">
        <f t="shared" si="9"/>
        <v>0.7027788210108058</v>
      </c>
      <c r="O43" s="598"/>
      <c r="P43" s="428">
        <f t="shared" si="4"/>
        <v>5.9076624431341804E-2</v>
      </c>
      <c r="Q43" s="427">
        <f t="shared" si="6"/>
        <v>0.38786918697853856</v>
      </c>
      <c r="R43" s="424">
        <f t="shared" si="7"/>
        <v>4550602.3168185521</v>
      </c>
    </row>
    <row r="44" spans="1:18" x14ac:dyDescent="0.3">
      <c r="A44" s="438" t="s">
        <v>25</v>
      </c>
      <c r="B44" s="439" t="s">
        <v>129</v>
      </c>
      <c r="C44" s="440">
        <f t="shared" si="10"/>
        <v>0.12692599035374413</v>
      </c>
      <c r="D44" s="440">
        <f t="shared" si="10"/>
        <v>0.14728776793837806</v>
      </c>
      <c r="E44" s="440">
        <f t="shared" si="10"/>
        <v>0.19104310556654699</v>
      </c>
      <c r="F44" s="440">
        <f t="shared" si="10"/>
        <v>0.21175335204615214</v>
      </c>
      <c r="G44" s="440">
        <f t="shared" si="10"/>
        <v>0.23150526547735678</v>
      </c>
      <c r="H44" s="440">
        <f t="shared" si="10"/>
        <v>0.24033011606495081</v>
      </c>
      <c r="I44" s="440">
        <f t="shared" si="10"/>
        <v>0.29698545555990347</v>
      </c>
      <c r="J44" s="440">
        <f t="shared" si="10"/>
        <v>0.26871659531886033</v>
      </c>
      <c r="K44" s="440">
        <f t="shared" si="10"/>
        <v>0.28192989843166377</v>
      </c>
      <c r="L44" s="440">
        <f t="shared" si="10"/>
        <v>0.28961620280773126</v>
      </c>
      <c r="M44" s="440">
        <f t="shared" si="10"/>
        <v>0.37221487165964334</v>
      </c>
      <c r="N44" s="599">
        <f t="shared" si="9"/>
        <v>0.22792856196961342</v>
      </c>
      <c r="O44" s="599"/>
      <c r="P44" s="441">
        <f t="shared" si="4"/>
        <v>1.9160011158685201E-2</v>
      </c>
      <c r="Q44" s="440">
        <f t="shared" si="6"/>
        <v>0.12579557518991041</v>
      </c>
      <c r="R44" s="442">
        <f t="shared" si="7"/>
        <v>1475872.9363474881</v>
      </c>
    </row>
    <row r="45" spans="1:18" x14ac:dyDescent="0.3">
      <c r="A45" s="420" t="s">
        <v>26</v>
      </c>
      <c r="B45" s="421" t="s">
        <v>130</v>
      </c>
      <c r="C45" s="422">
        <f t="shared" si="10"/>
        <v>0.26442863885821544</v>
      </c>
      <c r="D45" s="422">
        <f t="shared" si="10"/>
        <v>0.30684892737778929</v>
      </c>
      <c r="E45" s="422">
        <f t="shared" si="10"/>
        <v>0.39800570574565702</v>
      </c>
      <c r="F45" s="422">
        <f t="shared" si="10"/>
        <v>0.4411519697358563</v>
      </c>
      <c r="G45" s="422">
        <f t="shared" si="10"/>
        <v>0.48230171037528141</v>
      </c>
      <c r="H45" s="422">
        <f t="shared" si="10"/>
        <v>0.50068678046613524</v>
      </c>
      <c r="I45" s="422">
        <f t="shared" si="10"/>
        <v>0.61871851112230269</v>
      </c>
      <c r="J45" s="422">
        <f t="shared" si="10"/>
        <v>0.55982516536404614</v>
      </c>
      <c r="K45" s="422">
        <f t="shared" si="10"/>
        <v>0.58735282732832861</v>
      </c>
      <c r="L45" s="422">
        <f t="shared" si="10"/>
        <v>0.60336593069942657</v>
      </c>
      <c r="M45" s="422">
        <f t="shared" si="10"/>
        <v>0.77544616040761483</v>
      </c>
      <c r="N45" s="600">
        <f t="shared" si="9"/>
        <v>0.47485025904119238</v>
      </c>
      <c r="O45" s="600"/>
      <c r="P45" s="423">
        <f t="shared" si="4"/>
        <v>3.9916613272656602E-2</v>
      </c>
      <c r="Q45" s="422">
        <f t="shared" si="6"/>
        <v>0.26207361178862815</v>
      </c>
      <c r="R45" s="424">
        <f t="shared" si="7"/>
        <v>3074729.3804710638</v>
      </c>
    </row>
    <row r="46" spans="1:18" ht="28.8" x14ac:dyDescent="0.3">
      <c r="A46" s="438">
        <v>10</v>
      </c>
      <c r="B46" s="447" t="s">
        <v>134</v>
      </c>
      <c r="C46" s="446">
        <f t="shared" si="10"/>
        <v>2.5599999999999998E-2</v>
      </c>
      <c r="D46" s="446">
        <f t="shared" si="10"/>
        <v>2.4277899259355761E-2</v>
      </c>
      <c r="E46" s="446">
        <f t="shared" si="10"/>
        <v>2.4728290156603775E-2</v>
      </c>
      <c r="F46" s="446">
        <f t="shared" si="10"/>
        <v>2.410462027618078E-2</v>
      </c>
      <c r="G46" s="446">
        <f t="shared" si="10"/>
        <v>2.4687605589287114E-2</v>
      </c>
      <c r="H46" s="446">
        <f t="shared" si="10"/>
        <v>2.3699999999999999E-2</v>
      </c>
      <c r="I46" s="446">
        <f t="shared" si="10"/>
        <v>2.3902919566425932E-2</v>
      </c>
      <c r="J46" s="446">
        <f t="shared" si="10"/>
        <v>2.4656677760253157E-2</v>
      </c>
      <c r="K46" s="446">
        <f t="shared" si="10"/>
        <v>2.4269452775970042E-2</v>
      </c>
      <c r="L46" s="446">
        <f t="shared" si="10"/>
        <v>2.5036126607475472E-2</v>
      </c>
      <c r="M46" s="446">
        <f t="shared" si="10"/>
        <v>2.4770072873998489E-2</v>
      </c>
      <c r="N46" s="601">
        <f t="shared" si="9"/>
        <v>2.4602395618518361E-2</v>
      </c>
      <c r="O46" s="601"/>
      <c r="P46" s="448">
        <f t="shared" si="4"/>
        <v>2.0681136690716391E-3</v>
      </c>
      <c r="Q46" s="446">
        <f t="shared" si="6"/>
        <v>1.3578256630662398E-2</v>
      </c>
      <c r="R46" s="449">
        <f t="shared" si="7"/>
        <v>159304.34320700003</v>
      </c>
    </row>
    <row r="47" spans="1:18" ht="18" x14ac:dyDescent="0.3">
      <c r="A47" s="450"/>
      <c r="B47" s="450" t="s">
        <v>60</v>
      </c>
      <c r="C47" s="410">
        <f t="shared" si="10"/>
        <v>6.6364256372657051</v>
      </c>
      <c r="D47" s="410">
        <f t="shared" si="10"/>
        <v>7.6956283423717249</v>
      </c>
      <c r="E47" s="410">
        <f t="shared" si="10"/>
        <v>9.9750359976822605</v>
      </c>
      <c r="F47" s="410">
        <f t="shared" si="10"/>
        <v>11.05308682149608</v>
      </c>
      <c r="G47" s="410">
        <f t="shared" si="10"/>
        <v>12.082430388721074</v>
      </c>
      <c r="H47" s="410">
        <f t="shared" si="10"/>
        <v>12.541077160196037</v>
      </c>
      <c r="I47" s="410">
        <f t="shared" si="10"/>
        <v>15.492122297163187</v>
      </c>
      <c r="J47" s="410">
        <f t="shared" si="10"/>
        <v>14.020517986714559</v>
      </c>
      <c r="K47" s="410">
        <f t="shared" si="10"/>
        <v>14.708333727313891</v>
      </c>
      <c r="L47" s="410">
        <f t="shared" si="10"/>
        <v>15.109434626496082</v>
      </c>
      <c r="M47" s="410">
        <f t="shared" si="10"/>
        <v>19.411245681859064</v>
      </c>
      <c r="N47" s="602">
        <f t="shared" si="9"/>
        <v>11.896055805076804</v>
      </c>
      <c r="O47" s="602"/>
      <c r="P47" s="411">
        <f t="shared" si="4"/>
        <v>1</v>
      </c>
      <c r="Q47" s="410">
        <f t="shared" si="6"/>
        <v>6.5655272404623561</v>
      </c>
      <c r="R47" s="412">
        <f t="shared" si="7"/>
        <v>77028814.029603392</v>
      </c>
    </row>
    <row r="48" spans="1:18" x14ac:dyDescent="0.3">
      <c r="M48" t="s">
        <v>85</v>
      </c>
      <c r="O48">
        <v>11.896100000000001</v>
      </c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 t="s">
        <v>428</v>
      </c>
      <c r="N49" s="1"/>
      <c r="O49" s="461">
        <v>11732312</v>
      </c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371</v>
      </c>
      <c r="N50" s="1"/>
      <c r="O50" s="301">
        <f>O49/N7</f>
        <v>1.8118964965621043</v>
      </c>
      <c r="P50" s="533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 t="s">
        <v>372</v>
      </c>
      <c r="O51" s="302">
        <v>1.8119000000000001</v>
      </c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 t="s">
        <v>373</v>
      </c>
      <c r="O52" s="77">
        <f>N47/O50</f>
        <v>6.5655272404623561</v>
      </c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 t="s">
        <v>374</v>
      </c>
      <c r="O53" s="90">
        <v>6.5655999999999999</v>
      </c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55</v>
      </c>
      <c r="E59" s="1">
        <v>96</v>
      </c>
      <c r="F59" s="1">
        <v>21</v>
      </c>
      <c r="G59" s="1">
        <v>48</v>
      </c>
      <c r="H59" s="1">
        <v>12</v>
      </c>
      <c r="I59" s="1">
        <v>15</v>
      </c>
      <c r="J59" s="1">
        <v>37</v>
      </c>
      <c r="K59" s="1">
        <v>18</v>
      </c>
      <c r="L59" s="1">
        <v>0</v>
      </c>
      <c r="M59" s="1">
        <v>28</v>
      </c>
      <c r="O59" s="1">
        <f>SUM(C59:M59)</f>
        <v>330</v>
      </c>
    </row>
    <row r="60" spans="1:17" x14ac:dyDescent="0.3">
      <c r="A60" s="280"/>
      <c r="B60" s="1" t="s">
        <v>143</v>
      </c>
      <c r="C60" s="77"/>
      <c r="D60" s="77"/>
      <c r="E60" s="77"/>
      <c r="F60" s="1"/>
      <c r="G60" s="1"/>
      <c r="H60" s="1"/>
      <c r="I60" s="1"/>
      <c r="J60" s="1"/>
      <c r="K60" s="1"/>
      <c r="L60" s="1"/>
      <c r="M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509955.57</v>
      </c>
      <c r="E61" s="505">
        <v>597995.98</v>
      </c>
      <c r="F61" s="505">
        <v>117219.43</v>
      </c>
      <c r="G61" s="505">
        <v>267177.59000000003</v>
      </c>
      <c r="H61" s="505">
        <v>38571.26</v>
      </c>
      <c r="I61" s="503">
        <v>88290.12</v>
      </c>
      <c r="J61" s="505">
        <v>181769.75</v>
      </c>
      <c r="K61" s="505">
        <v>100761.73</v>
      </c>
      <c r="L61" s="504">
        <v>0</v>
      </c>
      <c r="M61" s="505">
        <v>158879.88</v>
      </c>
      <c r="N61" s="342"/>
      <c r="O61" s="344">
        <f>SUM(C61:M61)</f>
        <v>2060621.31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65</v>
      </c>
      <c r="G62" s="348" t="s">
        <v>486</v>
      </c>
      <c r="H62" s="348" t="s">
        <v>193</v>
      </c>
      <c r="I62" s="348" t="s">
        <v>111</v>
      </c>
      <c r="J62" s="348" t="s">
        <v>66</v>
      </c>
      <c r="K62" s="348" t="s">
        <v>487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11">SUM(D64:D69)</f>
        <v>1.7476280000000002</v>
      </c>
      <c r="E63" s="354">
        <f t="shared" si="11"/>
        <v>2.1257479999999997</v>
      </c>
      <c r="F63" s="354">
        <f t="shared" si="11"/>
        <v>3.0511599999999999</v>
      </c>
      <c r="G63" s="354">
        <f t="shared" si="11"/>
        <v>3.0989599999999999</v>
      </c>
      <c r="H63" s="354">
        <f t="shared" si="11"/>
        <v>4.3174599999999996</v>
      </c>
      <c r="I63" s="354">
        <f t="shared" si="11"/>
        <v>3.6523020000000002</v>
      </c>
      <c r="J63" s="354">
        <f t="shared" si="11"/>
        <v>4.468108</v>
      </c>
      <c r="K63" s="354">
        <f t="shared" si="11"/>
        <v>4.4612080000000001</v>
      </c>
      <c r="L63" s="354">
        <f t="shared" si="11"/>
        <v>0</v>
      </c>
      <c r="M63" s="354">
        <f t="shared" si="11"/>
        <v>5.7017920000000002</v>
      </c>
      <c r="N63" s="351"/>
      <c r="O63" s="352">
        <f>(C63*$C$61+D63*$D$61+E63*$E$61+F63*$F$61+G63*$G$61+H63*$H$61+I63*$I$61+J63*$J$61+K63*$K$61+L63*$L$61+M63*$M$61)/$O$61</f>
        <v>2.9139790292811445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1.1532</v>
      </c>
      <c r="E64" s="34">
        <v>1.3287</v>
      </c>
      <c r="F64" s="34">
        <v>1.9964999999999999</v>
      </c>
      <c r="G64" s="34">
        <v>1.9964999999999999</v>
      </c>
      <c r="H64" s="34">
        <v>1.9964999999999999</v>
      </c>
      <c r="I64" s="34">
        <v>1.4267000000000001</v>
      </c>
      <c r="J64" s="34">
        <v>2.7801999999999998</v>
      </c>
      <c r="K64" s="34">
        <v>2.7801999999999998</v>
      </c>
      <c r="L64" s="34">
        <v>0</v>
      </c>
      <c r="M64" s="34">
        <v>3.2698</v>
      </c>
      <c r="N64" s="34"/>
      <c r="O64" s="89">
        <f t="shared" ref="O64:O101" si="12">(C64*$C$61+D64*$D$61+E64*$E$61+F64*$F$61+G64*$G$61+H64*$H$61+I64*$I$61+J64*$J$61+K64*$K$61+L64*$L$61+M64*$M$61)/$O$61</f>
        <v>1.775220484104379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459">
        <f t="shared" ref="D65:M65" si="13">D64*0.04</f>
        <v>4.6128000000000002E-2</v>
      </c>
      <c r="E65" s="459">
        <f t="shared" si="13"/>
        <v>5.3148000000000001E-2</v>
      </c>
      <c r="F65" s="459">
        <f t="shared" si="13"/>
        <v>7.986E-2</v>
      </c>
      <c r="G65" s="459">
        <f t="shared" si="13"/>
        <v>7.986E-2</v>
      </c>
      <c r="H65" s="459">
        <f t="shared" si="13"/>
        <v>7.986E-2</v>
      </c>
      <c r="I65" s="459">
        <f>I64*0.06</f>
        <v>8.5601999999999998E-2</v>
      </c>
      <c r="J65" s="459">
        <f t="shared" si="13"/>
        <v>0.11120799999999999</v>
      </c>
      <c r="K65" s="459">
        <f t="shared" si="13"/>
        <v>0.11120799999999999</v>
      </c>
      <c r="L65" s="459">
        <f t="shared" si="13"/>
        <v>0</v>
      </c>
      <c r="M65" s="459">
        <f t="shared" si="13"/>
        <v>0.13079199999999999</v>
      </c>
      <c r="N65" s="34"/>
      <c r="O65" s="89">
        <f t="shared" si="12"/>
        <v>7.2231397366185626E-2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5.7700000000000001E-2</v>
      </c>
      <c r="E66" s="34">
        <v>3.1099999999999999E-2</v>
      </c>
      <c r="F66" s="34">
        <v>9.4999999999999998E-3</v>
      </c>
      <c r="G66" s="34">
        <v>2.0999999999999999E-3</v>
      </c>
      <c r="H66" s="34">
        <v>0</v>
      </c>
      <c r="I66" s="34">
        <v>7.1300000000000002E-2</v>
      </c>
      <c r="J66" s="34">
        <v>7.4999999999999997E-3</v>
      </c>
      <c r="K66" s="34">
        <v>0.1158</v>
      </c>
      <c r="L66" s="34">
        <v>0</v>
      </c>
      <c r="M66" s="34">
        <v>0.1343</v>
      </c>
      <c r="N66" s="34"/>
      <c r="O66" s="89">
        <f t="shared" si="12"/>
        <v>4.3851290555662552E-2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0.33289999999999997</v>
      </c>
      <c r="G67" s="34">
        <v>0.33289999999999997</v>
      </c>
      <c r="H67" s="34">
        <v>0.33289999999999997</v>
      </c>
      <c r="I67" s="34">
        <v>0.33289999999999997</v>
      </c>
      <c r="J67" s="34">
        <v>0.39550000000000002</v>
      </c>
      <c r="K67" s="34">
        <v>0.39550000000000002</v>
      </c>
      <c r="L67" s="34">
        <v>0</v>
      </c>
      <c r="M67" s="34">
        <v>0.46679999999999999</v>
      </c>
      <c r="N67" s="34"/>
      <c r="O67" s="89">
        <f t="shared" si="12"/>
        <v>0.31004151109356431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0.27100000000000002</v>
      </c>
      <c r="E68" s="34">
        <v>0.42720000000000002</v>
      </c>
      <c r="F68" s="34">
        <v>0.63239999999999996</v>
      </c>
      <c r="G68" s="34">
        <v>0.68759999999999999</v>
      </c>
      <c r="H68" s="34">
        <v>1.9081999999999999</v>
      </c>
      <c r="I68" s="34">
        <v>1.2790999999999999</v>
      </c>
      <c r="J68" s="34">
        <v>1.1737</v>
      </c>
      <c r="K68" s="34">
        <v>1.0585</v>
      </c>
      <c r="L68" s="34">
        <v>0</v>
      </c>
      <c r="M68" s="34">
        <v>1.7000999999999999</v>
      </c>
      <c r="N68" s="34"/>
      <c r="O68" s="89">
        <f t="shared" si="12"/>
        <v>0.69306641409721215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/>
      <c r="H69" s="458">
        <v>0</v>
      </c>
      <c r="I69" s="458">
        <v>0.45669999999999999</v>
      </c>
      <c r="J69" s="458">
        <v>0</v>
      </c>
      <c r="K69" s="458"/>
      <c r="L69" s="458">
        <v>0</v>
      </c>
      <c r="M69" s="458">
        <v>0</v>
      </c>
      <c r="N69" s="34"/>
      <c r="O69" s="89">
        <f t="shared" si="12"/>
        <v>1.9567932064140401E-2</v>
      </c>
    </row>
    <row r="70" spans="1:15" ht="28.8" x14ac:dyDescent="0.3">
      <c r="A70" s="349">
        <v>5</v>
      </c>
      <c r="B70" s="353" t="s">
        <v>71</v>
      </c>
      <c r="C70" s="354">
        <f t="shared" ref="C70:M70" si="14">SUM(C71:C73,C77:C78)</f>
        <v>0</v>
      </c>
      <c r="D70" s="354">
        <f t="shared" si="14"/>
        <v>4.0271452209000005</v>
      </c>
      <c r="E70" s="354">
        <f t="shared" si="14"/>
        <v>5.0960701475999999</v>
      </c>
      <c r="F70" s="354">
        <f t="shared" si="14"/>
        <v>5.0960701475999999</v>
      </c>
      <c r="G70" s="354">
        <f t="shared" si="14"/>
        <v>5.0960701475999999</v>
      </c>
      <c r="H70" s="354">
        <f t="shared" si="14"/>
        <v>5.0960701475999999</v>
      </c>
      <c r="I70" s="354">
        <f t="shared" si="14"/>
        <v>5.5652732905999995</v>
      </c>
      <c r="J70" s="354">
        <f t="shared" si="14"/>
        <v>5.0960701475999999</v>
      </c>
      <c r="K70" s="354">
        <f t="shared" si="14"/>
        <v>5.0960701475999999</v>
      </c>
      <c r="L70" s="354">
        <f t="shared" si="14"/>
        <v>0</v>
      </c>
      <c r="M70" s="354">
        <f t="shared" si="14"/>
        <v>5.0960701475999999</v>
      </c>
      <c r="N70" s="351"/>
      <c r="O70" s="352">
        <f t="shared" si="12"/>
        <v>4.8516398798752336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2.1991000000000001</v>
      </c>
      <c r="E71" s="34">
        <v>2.7324000000000002</v>
      </c>
      <c r="F71" s="34">
        <v>2.7324000000000002</v>
      </c>
      <c r="G71" s="34">
        <v>2.7324000000000002</v>
      </c>
      <c r="H71" s="34">
        <v>2.7324000000000002</v>
      </c>
      <c r="I71" s="34">
        <v>2.9893999999999998</v>
      </c>
      <c r="J71" s="34">
        <v>2.7324000000000002</v>
      </c>
      <c r="K71" s="34">
        <v>2.7324000000000002</v>
      </c>
      <c r="L71" s="34">
        <v>0</v>
      </c>
      <c r="M71" s="34">
        <v>2.7324000000000002</v>
      </c>
      <c r="N71" s="39"/>
      <c r="O71" s="89">
        <f t="shared" si="12"/>
        <v>2.6114322397272507</v>
      </c>
    </row>
    <row r="72" spans="1:15" x14ac:dyDescent="0.3">
      <c r="A72" s="2" t="s">
        <v>116</v>
      </c>
      <c r="B72" t="s">
        <v>477</v>
      </c>
      <c r="C72" s="39">
        <f>C71*0.436199</f>
        <v>0</v>
      </c>
      <c r="D72" s="39">
        <f t="shared" ref="D72:M72" si="15">D71*0.436199</f>
        <v>0.95924522090000008</v>
      </c>
      <c r="E72" s="39">
        <f t="shared" si="15"/>
        <v>1.1918701476</v>
      </c>
      <c r="F72" s="39">
        <f t="shared" si="15"/>
        <v>1.1918701476</v>
      </c>
      <c r="G72" s="39">
        <f t="shared" si="15"/>
        <v>1.1918701476</v>
      </c>
      <c r="H72" s="39">
        <f t="shared" si="15"/>
        <v>1.1918701476</v>
      </c>
      <c r="I72" s="39">
        <f t="shared" si="15"/>
        <v>1.3039732905999999</v>
      </c>
      <c r="J72" s="39">
        <f t="shared" si="15"/>
        <v>1.1918701476</v>
      </c>
      <c r="K72" s="39">
        <f t="shared" si="15"/>
        <v>1.1918701476</v>
      </c>
      <c r="L72" s="39">
        <f t="shared" si="15"/>
        <v>0</v>
      </c>
      <c r="M72" s="39">
        <f t="shared" si="15"/>
        <v>1.1918701476</v>
      </c>
      <c r="N72" s="39"/>
      <c r="O72" s="89">
        <f t="shared" si="12"/>
        <v>1.1391041315367867</v>
      </c>
    </row>
    <row r="73" spans="1:15" x14ac:dyDescent="0.3">
      <c r="A73" s="280" t="s">
        <v>8</v>
      </c>
      <c r="B73" s="1" t="s">
        <v>35</v>
      </c>
      <c r="C73" s="43">
        <f t="shared" ref="C73:M73" si="16">SUM(C74:C76)</f>
        <v>0</v>
      </c>
      <c r="D73" s="43">
        <f t="shared" si="16"/>
        <v>0.58050000000000002</v>
      </c>
      <c r="E73" s="43">
        <f t="shared" si="16"/>
        <v>0.80700000000000005</v>
      </c>
      <c r="F73" s="43">
        <f t="shared" si="16"/>
        <v>0.80700000000000005</v>
      </c>
      <c r="G73" s="43">
        <f t="shared" si="16"/>
        <v>0.80700000000000005</v>
      </c>
      <c r="H73" s="43">
        <f t="shared" si="16"/>
        <v>0.80700000000000005</v>
      </c>
      <c r="I73" s="43">
        <f t="shared" si="16"/>
        <v>0.87360000000000004</v>
      </c>
      <c r="J73" s="43">
        <f t="shared" si="16"/>
        <v>0.80700000000000005</v>
      </c>
      <c r="K73" s="43">
        <f t="shared" si="16"/>
        <v>0.80700000000000005</v>
      </c>
      <c r="L73" s="43">
        <f t="shared" si="16"/>
        <v>0</v>
      </c>
      <c r="M73" s="43">
        <f t="shared" si="16"/>
        <v>0.80700000000000005</v>
      </c>
      <c r="N73" s="43"/>
      <c r="O73" s="75">
        <f t="shared" si="12"/>
        <v>0.75380011602277364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0.51849999999999996</v>
      </c>
      <c r="E74" s="34">
        <v>0.7208</v>
      </c>
      <c r="F74" s="34">
        <v>0.7208</v>
      </c>
      <c r="G74" s="34">
        <v>0.7208</v>
      </c>
      <c r="H74" s="34">
        <v>0.7208</v>
      </c>
      <c r="I74" s="34">
        <v>0.78400000000000003</v>
      </c>
      <c r="J74" s="34">
        <v>0.7208</v>
      </c>
      <c r="K74" s="34">
        <v>0.7208</v>
      </c>
      <c r="L74" s="34">
        <v>0</v>
      </c>
      <c r="M74" s="34">
        <v>0.7208</v>
      </c>
      <c r="N74" s="39"/>
      <c r="O74" s="89">
        <f t="shared" si="12"/>
        <v>0.67344337229095241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5.5E-2</v>
      </c>
      <c r="E75" s="34">
        <v>7.6499999999999999E-2</v>
      </c>
      <c r="F75" s="34">
        <v>7.6499999999999999E-2</v>
      </c>
      <c r="G75" s="34">
        <v>7.6499999999999999E-2</v>
      </c>
      <c r="H75" s="34">
        <v>7.6499999999999999E-2</v>
      </c>
      <c r="I75" s="34">
        <v>7.9500000000000001E-2</v>
      </c>
      <c r="J75" s="34">
        <v>7.6499999999999999E-2</v>
      </c>
      <c r="K75" s="34">
        <v>7.6499999999999999E-2</v>
      </c>
      <c r="L75" s="34">
        <v>0</v>
      </c>
      <c r="M75" s="34">
        <v>7.6499999999999999E-2</v>
      </c>
      <c r="N75" s="39"/>
      <c r="O75" s="89">
        <f t="shared" si="12"/>
        <v>7.1307792027056158E-2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7.0000000000000001E-3</v>
      </c>
      <c r="E76" s="34">
        <v>9.7000000000000003E-3</v>
      </c>
      <c r="F76" s="34">
        <v>9.7000000000000003E-3</v>
      </c>
      <c r="G76" s="34">
        <v>9.7000000000000003E-3</v>
      </c>
      <c r="H76" s="34">
        <v>9.7000000000000003E-3</v>
      </c>
      <c r="I76" s="34">
        <v>1.01E-2</v>
      </c>
      <c r="J76" s="34">
        <v>9.7000000000000003E-3</v>
      </c>
      <c r="K76" s="34">
        <v>9.7000000000000003E-3</v>
      </c>
      <c r="L76" s="34">
        <v>0</v>
      </c>
      <c r="M76" s="34">
        <v>9.7000000000000003E-3</v>
      </c>
      <c r="N76" s="39"/>
      <c r="O76" s="89">
        <f t="shared" si="12"/>
        <v>9.0489517047652006E-3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0.21429999999999999</v>
      </c>
      <c r="E77" s="34">
        <v>0.27289999999999998</v>
      </c>
      <c r="F77" s="34">
        <v>0.27289999999999998</v>
      </c>
      <c r="G77" s="34">
        <v>0.27289999999999998</v>
      </c>
      <c r="H77" s="34">
        <v>0.27289999999999998</v>
      </c>
      <c r="I77" s="34">
        <v>0.29780000000000001</v>
      </c>
      <c r="J77" s="34">
        <v>0.27289999999999998</v>
      </c>
      <c r="K77" s="34">
        <v>0.27289999999999998</v>
      </c>
      <c r="L77" s="34">
        <v>0</v>
      </c>
      <c r="M77" s="34">
        <v>0.27289999999999998</v>
      </c>
      <c r="N77" s="39"/>
      <c r="O77" s="89">
        <f t="shared" si="12"/>
        <v>0.25946474516707774</v>
      </c>
    </row>
    <row r="78" spans="1:15" x14ac:dyDescent="0.3">
      <c r="A78" s="595"/>
      <c r="B78" t="s">
        <v>477</v>
      </c>
      <c r="C78" s="34">
        <v>0</v>
      </c>
      <c r="D78" s="34">
        <v>7.3999999999999996E-2</v>
      </c>
      <c r="E78" s="34">
        <v>9.1899999999999996E-2</v>
      </c>
      <c r="F78" s="34">
        <v>9.1899999999999996E-2</v>
      </c>
      <c r="G78" s="34">
        <v>9.1899999999999996E-2</v>
      </c>
      <c r="H78" s="34">
        <v>9.1899999999999996E-2</v>
      </c>
      <c r="I78" s="34">
        <v>0.10050000000000001</v>
      </c>
      <c r="J78" s="34">
        <v>9.1899999999999996E-2</v>
      </c>
      <c r="K78" s="34">
        <v>9.1899999999999996E-2</v>
      </c>
      <c r="L78" s="34">
        <v>0</v>
      </c>
      <c r="M78" s="34">
        <v>9.1899999999999996E-2</v>
      </c>
      <c r="N78" s="39"/>
      <c r="O78" s="89">
        <f t="shared" si="12"/>
        <v>8.7838647421344979E-2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 t="shared" ref="D79:L79" si="17">SUM(D80:D82)</f>
        <v>0.53900000000000003</v>
      </c>
      <c r="E79" s="354">
        <f t="shared" si="17"/>
        <v>0.60780000000000001</v>
      </c>
      <c r="F79" s="354">
        <f t="shared" si="17"/>
        <v>0.60780000000000001</v>
      </c>
      <c r="G79" s="354">
        <f t="shared" si="17"/>
        <v>0.60780000000000001</v>
      </c>
      <c r="H79" s="354">
        <f t="shared" si="17"/>
        <v>0.60780000000000001</v>
      </c>
      <c r="I79" s="354">
        <f t="shared" si="17"/>
        <v>1.3077999999999999</v>
      </c>
      <c r="J79" s="354">
        <f t="shared" si="17"/>
        <v>0.60780000000000001</v>
      </c>
      <c r="K79" s="354">
        <f t="shared" si="17"/>
        <v>0.60780000000000001</v>
      </c>
      <c r="L79" s="354">
        <f t="shared" si="17"/>
        <v>0</v>
      </c>
      <c r="M79" s="354">
        <f>SUM(M80:M82)</f>
        <v>0.60780000000000001</v>
      </c>
      <c r="N79" s="354"/>
      <c r="O79" s="352">
        <f t="shared" si="12"/>
        <v>0.62076606060237238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0.25950000000000001</v>
      </c>
      <c r="E80" s="34">
        <v>0.32829999999999998</v>
      </c>
      <c r="F80" s="34">
        <v>0.32829999999999998</v>
      </c>
      <c r="G80" s="34">
        <v>0.32829999999999998</v>
      </c>
      <c r="H80" s="34">
        <v>0.32829999999999998</v>
      </c>
      <c r="I80" s="34">
        <v>0.35859999999999997</v>
      </c>
      <c r="J80" s="34">
        <v>0.32829999999999998</v>
      </c>
      <c r="K80" s="34">
        <v>0.32829999999999998</v>
      </c>
      <c r="L80" s="34">
        <v>0</v>
      </c>
      <c r="M80" s="34">
        <v>0.32829999999999998</v>
      </c>
      <c r="N80" s="39"/>
      <c r="O80" s="89">
        <f t="shared" si="12"/>
        <v>0.31257185411374794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0.27950000000000003</v>
      </c>
      <c r="E81" s="34">
        <v>0.27950000000000003</v>
      </c>
      <c r="F81" s="34">
        <v>0.27950000000000003</v>
      </c>
      <c r="G81" s="34">
        <v>0.27950000000000003</v>
      </c>
      <c r="H81" s="34">
        <v>0.27950000000000003</v>
      </c>
      <c r="I81" s="34">
        <v>0.27950000000000003</v>
      </c>
      <c r="J81" s="34">
        <v>0.27950000000000003</v>
      </c>
      <c r="K81" s="34">
        <v>0.27950000000000003</v>
      </c>
      <c r="L81" s="34">
        <v>0</v>
      </c>
      <c r="M81" s="34">
        <v>0.27950000000000003</v>
      </c>
      <c r="N81" s="39"/>
      <c r="O81" s="89">
        <f t="shared" si="12"/>
        <v>0.27950000000000003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0.66969999999999996</v>
      </c>
      <c r="J82" s="39"/>
      <c r="K82" s="39"/>
      <c r="L82" s="39"/>
      <c r="M82" s="39"/>
      <c r="N82" s="39"/>
      <c r="O82" s="89">
        <f t="shared" si="12"/>
        <v>2.8694206488624537E-2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/>
      <c r="H83" s="34">
        <v>0</v>
      </c>
      <c r="I83" s="34">
        <v>0.66969999999999996</v>
      </c>
      <c r="J83" s="34">
        <v>0</v>
      </c>
      <c r="K83" s="34"/>
      <c r="L83" s="34">
        <v>0</v>
      </c>
      <c r="M83" s="34">
        <v>0</v>
      </c>
      <c r="N83" s="39"/>
      <c r="O83" s="89">
        <f t="shared" si="12"/>
        <v>2.8694206488624537E-2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 t="shared" ref="D84:M84" si="18">SUM(D85:D86)</f>
        <v>0.29860000000000003</v>
      </c>
      <c r="E84" s="354">
        <f t="shared" si="18"/>
        <v>0.47070000000000001</v>
      </c>
      <c r="F84" s="354">
        <f t="shared" si="18"/>
        <v>0.70319999999999994</v>
      </c>
      <c r="G84" s="354">
        <f t="shared" si="18"/>
        <v>0.75840000000000007</v>
      </c>
      <c r="H84" s="354">
        <f t="shared" si="18"/>
        <v>2.0912999999999999</v>
      </c>
      <c r="I84" s="354">
        <f t="shared" si="18"/>
        <v>1.4171</v>
      </c>
      <c r="J84" s="354">
        <f t="shared" si="18"/>
        <v>1.2868999999999999</v>
      </c>
      <c r="K84" s="354">
        <f t="shared" si="18"/>
        <v>1.1605999999999999</v>
      </c>
      <c r="L84" s="354">
        <f t="shared" si="18"/>
        <v>0</v>
      </c>
      <c r="M84" s="354">
        <f t="shared" si="18"/>
        <v>1.9673</v>
      </c>
      <c r="N84" s="354"/>
      <c r="O84" s="352">
        <f t="shared" si="12"/>
        <v>0.77064794430714667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0.28410000000000002</v>
      </c>
      <c r="E85" s="34">
        <v>0.4476</v>
      </c>
      <c r="F85" s="34">
        <v>0.66259999999999997</v>
      </c>
      <c r="G85" s="34">
        <v>0.72040000000000004</v>
      </c>
      <c r="H85" s="34">
        <v>1.9993000000000001</v>
      </c>
      <c r="I85" s="34">
        <v>1.3327</v>
      </c>
      <c r="J85" s="34">
        <v>1.2301</v>
      </c>
      <c r="K85" s="34">
        <v>1.1093</v>
      </c>
      <c r="L85" s="34">
        <v>0</v>
      </c>
      <c r="M85" s="34">
        <v>1.8804000000000001</v>
      </c>
      <c r="N85" s="39"/>
      <c r="O85" s="89">
        <f t="shared" si="12"/>
        <v>0.73356183732614122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1.4500000000000001E-2</v>
      </c>
      <c r="E86" s="34">
        <v>2.3099999999999999E-2</v>
      </c>
      <c r="F86" s="34">
        <v>4.0599999999999997E-2</v>
      </c>
      <c r="G86" s="34">
        <v>3.7999999999999999E-2</v>
      </c>
      <c r="H86" s="34">
        <v>9.1999999999999998E-2</v>
      </c>
      <c r="I86" s="34">
        <v>8.4400000000000003E-2</v>
      </c>
      <c r="J86" s="34">
        <v>5.6800000000000003E-2</v>
      </c>
      <c r="K86" s="34">
        <v>5.1299999999999998E-2</v>
      </c>
      <c r="L86" s="34">
        <v>0</v>
      </c>
      <c r="M86" s="34">
        <v>8.6900000000000005E-2</v>
      </c>
      <c r="N86" s="39"/>
      <c r="O86" s="89">
        <f t="shared" si="12"/>
        <v>3.7086106981005645E-2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 t="shared" ref="D87:M87" si="19">SUM(D88:D91)</f>
        <v>0.46750000000000003</v>
      </c>
      <c r="E87" s="354">
        <f t="shared" si="19"/>
        <v>0.77039999999999997</v>
      </c>
      <c r="F87" s="354">
        <f t="shared" si="19"/>
        <v>1.1890999999999998</v>
      </c>
      <c r="G87" s="354">
        <f t="shared" si="19"/>
        <v>1.1488999999999998</v>
      </c>
      <c r="H87" s="354">
        <f t="shared" si="19"/>
        <v>2.165</v>
      </c>
      <c r="I87" s="354">
        <f t="shared" si="19"/>
        <v>1.8901000000000001</v>
      </c>
      <c r="J87" s="354">
        <f t="shared" si="19"/>
        <v>2.1816</v>
      </c>
      <c r="K87" s="354">
        <f t="shared" si="19"/>
        <v>1.8425</v>
      </c>
      <c r="L87" s="354">
        <f t="shared" si="19"/>
        <v>0</v>
      </c>
      <c r="M87" s="354">
        <f t="shared" si="19"/>
        <v>3.4830999999999999</v>
      </c>
      <c r="N87" s="354"/>
      <c r="O87" s="352">
        <f t="shared" si="12"/>
        <v>1.2284775930983647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0.23050000000000001</v>
      </c>
      <c r="E88" s="34">
        <v>0.37930000000000003</v>
      </c>
      <c r="F88" s="34">
        <v>0.55759999999999998</v>
      </c>
      <c r="G88" s="34">
        <v>0.56189999999999996</v>
      </c>
      <c r="H88" s="34">
        <v>1.0951</v>
      </c>
      <c r="I88" s="34">
        <v>0.95599999999999996</v>
      </c>
      <c r="J88" s="34">
        <v>1.1034999999999999</v>
      </c>
      <c r="K88" s="34">
        <v>0.93200000000000005</v>
      </c>
      <c r="L88" s="34">
        <v>0</v>
      </c>
      <c r="M88" s="34">
        <v>1.7618</v>
      </c>
      <c r="N88" s="39"/>
      <c r="O88" s="89">
        <f t="shared" si="12"/>
        <v>0.61190546539723001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0.1181</v>
      </c>
      <c r="E89" s="34">
        <v>0.19439999999999999</v>
      </c>
      <c r="F89" s="34">
        <v>0.28570000000000001</v>
      </c>
      <c r="G89" s="34">
        <v>0.28789999999999999</v>
      </c>
      <c r="H89" s="34">
        <v>0.56110000000000004</v>
      </c>
      <c r="I89" s="34">
        <v>0.4899</v>
      </c>
      <c r="J89" s="34">
        <v>0.56540000000000001</v>
      </c>
      <c r="K89" s="34">
        <v>0.47749999999999998</v>
      </c>
      <c r="L89" s="34">
        <v>0</v>
      </c>
      <c r="M89" s="34">
        <v>0.90280000000000005</v>
      </c>
      <c r="N89" s="39"/>
      <c r="O89" s="89">
        <f t="shared" si="12"/>
        <v>0.31354861258034838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7.8600000000000003E-2</v>
      </c>
      <c r="E90" s="34">
        <v>0.13009999999999999</v>
      </c>
      <c r="F90" s="34">
        <v>0.2286</v>
      </c>
      <c r="G90" s="34">
        <v>0.1978</v>
      </c>
      <c r="H90" s="34">
        <v>0.33639999999999998</v>
      </c>
      <c r="I90" s="34">
        <v>0.29370000000000002</v>
      </c>
      <c r="J90" s="34">
        <v>0.33900000000000002</v>
      </c>
      <c r="K90" s="34">
        <v>0.2863</v>
      </c>
      <c r="L90" s="34">
        <v>0</v>
      </c>
      <c r="M90" s="34">
        <v>0.54120000000000001</v>
      </c>
      <c r="N90" s="39"/>
      <c r="O90" s="89">
        <f>(C90*$C$61+D90*$D$61+E90*$E$61+F90*$F$61+G90*$G$61+H90*$H$61+I90*$I$61+J90*$J$61+K90*$K$61+L90*$L$61+M90*$M$61)/$O$61</f>
        <v>0.200369602851967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4.0300000000000002E-2</v>
      </c>
      <c r="E91" s="34">
        <v>6.6600000000000006E-2</v>
      </c>
      <c r="F91" s="34">
        <v>0.1172</v>
      </c>
      <c r="G91" s="34">
        <v>0.1013</v>
      </c>
      <c r="H91" s="34">
        <v>0.1724</v>
      </c>
      <c r="I91" s="34">
        <v>0.15049999999999999</v>
      </c>
      <c r="J91" s="34">
        <v>0.17369999999999999</v>
      </c>
      <c r="K91" s="34">
        <v>0.1467</v>
      </c>
      <c r="L91" s="34">
        <v>0</v>
      </c>
      <c r="M91" s="34">
        <v>0.27729999999999999</v>
      </c>
      <c r="N91" s="39"/>
      <c r="O91" s="89">
        <f t="shared" si="12"/>
        <v>0.10265391226881955</v>
      </c>
    </row>
    <row r="92" spans="1:17" x14ac:dyDescent="0.3">
      <c r="A92" s="349">
        <v>9</v>
      </c>
      <c r="B92" s="350" t="s">
        <v>51</v>
      </c>
      <c r="C92" s="354">
        <f t="shared" ref="C92:M92" si="20">SUM(C95,C97)</f>
        <v>0</v>
      </c>
      <c r="D92" s="354">
        <f t="shared" si="20"/>
        <v>0.60227065515552136</v>
      </c>
      <c r="E92" s="354">
        <f t="shared" si="20"/>
        <v>0.77162785138003676</v>
      </c>
      <c r="F92" s="354">
        <f t="shared" si="20"/>
        <v>0.90574708099603685</v>
      </c>
      <c r="G92" s="354">
        <f t="shared" si="20"/>
        <v>0.91108935139603675</v>
      </c>
      <c r="H92" s="354">
        <f t="shared" si="20"/>
        <v>0.98134701259603685</v>
      </c>
      <c r="I92" s="354">
        <f t="shared" si="20"/>
        <v>1.1767095148207609</v>
      </c>
      <c r="J92" s="354">
        <f t="shared" si="20"/>
        <v>1.133707883860037</v>
      </c>
      <c r="K92" s="354">
        <f t="shared" si="20"/>
        <v>1.0844790322600368</v>
      </c>
      <c r="L92" s="354">
        <f t="shared" si="20"/>
        <v>0</v>
      </c>
      <c r="M92" s="354">
        <f t="shared" si="20"/>
        <v>1.4339114947720368</v>
      </c>
      <c r="N92" s="354"/>
      <c r="O92" s="352">
        <f t="shared" si="12"/>
        <v>0.87501110307736796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-2.7416</v>
      </c>
      <c r="I93" s="507">
        <v>0</v>
      </c>
      <c r="J93" s="507">
        <v>-0.31340000000000001</v>
      </c>
      <c r="K93" s="507">
        <v>-0.41980000000000001</v>
      </c>
      <c r="L93" s="507">
        <v>0</v>
      </c>
      <c r="M93" s="507">
        <v>0</v>
      </c>
      <c r="N93" s="268"/>
      <c r="O93" s="357">
        <f t="shared" si="12"/>
        <v>-9.949105123056308E-2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21">SUM(C87,C84,C79,C70,C63)+C93</f>
        <v>0</v>
      </c>
      <c r="D94" s="360">
        <f t="shared" si="21"/>
        <v>7.0798732209000015</v>
      </c>
      <c r="E94" s="360">
        <f t="shared" si="21"/>
        <v>9.0707181475999992</v>
      </c>
      <c r="F94" s="360">
        <f t="shared" si="21"/>
        <v>10.6473301476</v>
      </c>
      <c r="G94" s="360">
        <f t="shared" si="21"/>
        <v>10.710130147599999</v>
      </c>
      <c r="H94" s="360">
        <f t="shared" si="21"/>
        <v>11.5360301476</v>
      </c>
      <c r="I94" s="360">
        <f t="shared" si="21"/>
        <v>13.832575290599999</v>
      </c>
      <c r="J94" s="360">
        <f t="shared" si="21"/>
        <v>13.3270781476</v>
      </c>
      <c r="K94" s="360">
        <f t="shared" si="21"/>
        <v>12.748378147599999</v>
      </c>
      <c r="L94" s="360">
        <f t="shared" si="21"/>
        <v>0</v>
      </c>
      <c r="M94" s="360">
        <f t="shared" si="21"/>
        <v>16.856062147599999</v>
      </c>
      <c r="N94" s="361"/>
      <c r="O94" s="455">
        <f t="shared" si="12"/>
        <v>10.286019455933697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M95" si="22">SUM(C96:C96)</f>
        <v>0</v>
      </c>
      <c r="D95" s="354">
        <f t="shared" si="22"/>
        <v>0.14749499881100975</v>
      </c>
      <c r="E95" s="354">
        <f t="shared" si="22"/>
        <v>0.18897027116895079</v>
      </c>
      <c r="F95" s="354">
        <f t="shared" si="22"/>
        <v>0.22181582896495081</v>
      </c>
      <c r="G95" s="354">
        <f t="shared" si="22"/>
        <v>0.22312414136495079</v>
      </c>
      <c r="H95" s="354">
        <f t="shared" si="22"/>
        <v>0.24033011606495081</v>
      </c>
      <c r="I95" s="354">
        <f t="shared" si="22"/>
        <v>0.28817404102906979</v>
      </c>
      <c r="J95" s="354">
        <f t="shared" si="22"/>
        <v>0.27764301904895083</v>
      </c>
      <c r="K95" s="354">
        <f t="shared" si="22"/>
        <v>0.26558696194895076</v>
      </c>
      <c r="L95" s="354">
        <f t="shared" si="22"/>
        <v>0</v>
      </c>
      <c r="M95" s="354">
        <f t="shared" si="22"/>
        <v>0.35116234272095082</v>
      </c>
      <c r="N95" s="354"/>
      <c r="O95" s="352">
        <f t="shared" si="12"/>
        <v>0.21428864332546671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23">0.020833*D94</f>
        <v>0.14749499881100975</v>
      </c>
      <c r="E96" s="246">
        <f t="shared" si="23"/>
        <v>0.18897027116895079</v>
      </c>
      <c r="F96" s="246">
        <f t="shared" si="23"/>
        <v>0.22181582896495081</v>
      </c>
      <c r="G96" s="246">
        <f t="shared" si="23"/>
        <v>0.22312414136495079</v>
      </c>
      <c r="H96" s="246">
        <f t="shared" si="23"/>
        <v>0.24033011606495081</v>
      </c>
      <c r="I96" s="246">
        <f t="shared" si="23"/>
        <v>0.28817404102906979</v>
      </c>
      <c r="J96" s="246">
        <f t="shared" si="23"/>
        <v>0.27764301904895083</v>
      </c>
      <c r="K96" s="246">
        <f t="shared" si="23"/>
        <v>0.26558696194895076</v>
      </c>
      <c r="L96" s="246">
        <f t="shared" si="23"/>
        <v>0</v>
      </c>
      <c r="M96" s="246">
        <f t="shared" si="23"/>
        <v>0.35116234272095082</v>
      </c>
      <c r="N96" s="39"/>
      <c r="O96" s="246">
        <f t="shared" si="12"/>
        <v>0.21428864332546671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24">SUM(D98,D99)</f>
        <v>0.45477565634451161</v>
      </c>
      <c r="E97" s="354">
        <f t="shared" si="24"/>
        <v>0.58265758021108593</v>
      </c>
      <c r="F97" s="354">
        <f t="shared" si="24"/>
        <v>0.68393125203108607</v>
      </c>
      <c r="G97" s="354">
        <f t="shared" si="24"/>
        <v>0.68796521003108602</v>
      </c>
      <c r="H97" s="354">
        <f t="shared" si="24"/>
        <v>0.74101689653108604</v>
      </c>
      <c r="I97" s="354">
        <f t="shared" si="24"/>
        <v>0.88853547379169107</v>
      </c>
      <c r="J97" s="354">
        <f t="shared" si="24"/>
        <v>0.85606486481108612</v>
      </c>
      <c r="K97" s="354">
        <f t="shared" si="24"/>
        <v>0.81889207031108602</v>
      </c>
      <c r="L97" s="354">
        <f t="shared" si="24"/>
        <v>0</v>
      </c>
      <c r="M97" s="354">
        <f t="shared" si="24"/>
        <v>1.0827491520510861</v>
      </c>
      <c r="N97" s="354"/>
      <c r="O97" s="352">
        <f t="shared" si="12"/>
        <v>0.66072245975190125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25">D96</f>
        <v>0.14749499881100975</v>
      </c>
      <c r="E98" s="39">
        <f t="shared" si="25"/>
        <v>0.18897027116895079</v>
      </c>
      <c r="F98" s="39">
        <f t="shared" si="25"/>
        <v>0.22181582896495081</v>
      </c>
      <c r="G98" s="39">
        <f t="shared" si="25"/>
        <v>0.22312414136495079</v>
      </c>
      <c r="H98" s="39">
        <f t="shared" si="25"/>
        <v>0.24033011606495081</v>
      </c>
      <c r="I98" s="39">
        <f t="shared" si="25"/>
        <v>0.28817404102906979</v>
      </c>
      <c r="J98" s="39">
        <f t="shared" si="25"/>
        <v>0.27764301904895083</v>
      </c>
      <c r="K98" s="39">
        <f t="shared" si="25"/>
        <v>0.26558696194895076</v>
      </c>
      <c r="L98" s="39">
        <f t="shared" si="25"/>
        <v>0</v>
      </c>
      <c r="M98" s="39">
        <f t="shared" si="25"/>
        <v>0.35116234272095082</v>
      </c>
      <c r="N98" s="39"/>
      <c r="O98" s="246">
        <f t="shared" si="12"/>
        <v>0.21428864332546671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26">0.043402*D94</f>
        <v>0.30728065753350187</v>
      </c>
      <c r="E99" s="246">
        <f t="shared" si="26"/>
        <v>0.39368730904213517</v>
      </c>
      <c r="F99" s="246">
        <f t="shared" si="26"/>
        <v>0.46211542306613523</v>
      </c>
      <c r="G99" s="246">
        <f t="shared" si="26"/>
        <v>0.46484106866613523</v>
      </c>
      <c r="H99" s="246">
        <f t="shared" si="26"/>
        <v>0.50068678046613524</v>
      </c>
      <c r="I99" s="246">
        <f t="shared" si="26"/>
        <v>0.60036143276262122</v>
      </c>
      <c r="J99" s="246">
        <f t="shared" si="26"/>
        <v>0.57842184576213529</v>
      </c>
      <c r="K99" s="246">
        <f t="shared" si="26"/>
        <v>0.5533051083621352</v>
      </c>
      <c r="L99" s="246">
        <f t="shared" si="26"/>
        <v>0</v>
      </c>
      <c r="M99" s="246">
        <f t="shared" si="26"/>
        <v>0.7315868093301352</v>
      </c>
      <c r="N99" s="39"/>
      <c r="O99" s="246">
        <f t="shared" si="12"/>
        <v>0.44643381642643443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2.3699999999999999E-2</v>
      </c>
      <c r="E100" s="509">
        <v>2.3699999999999999E-2</v>
      </c>
      <c r="F100" s="509">
        <v>2.3699999999999999E-2</v>
      </c>
      <c r="G100" s="509">
        <v>2.3699999999999999E-2</v>
      </c>
      <c r="H100" s="509">
        <v>2.3699999999999999E-2</v>
      </c>
      <c r="I100" s="509">
        <v>2.3699999999999999E-2</v>
      </c>
      <c r="J100" s="509">
        <v>2.3699999999999999E-2</v>
      </c>
      <c r="K100" s="509">
        <v>2.3699999999999999E-2</v>
      </c>
      <c r="L100" s="509">
        <v>0</v>
      </c>
      <c r="M100" s="509">
        <v>2.3699999999999999E-2</v>
      </c>
      <c r="N100" s="367"/>
      <c r="O100" s="368">
        <f t="shared" si="12"/>
        <v>2.3700000000000002E-2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27">SUM(D92,D94,D100)</f>
        <v>7.705843876055523</v>
      </c>
      <c r="E101" s="340">
        <f t="shared" si="27"/>
        <v>9.8660459989800362</v>
      </c>
      <c r="F101" s="340">
        <f t="shared" si="27"/>
        <v>11.576777228596036</v>
      </c>
      <c r="G101" s="340">
        <f t="shared" si="27"/>
        <v>11.644919498996035</v>
      </c>
      <c r="H101" s="340">
        <f t="shared" si="27"/>
        <v>12.541077160196037</v>
      </c>
      <c r="I101" s="340">
        <f t="shared" si="27"/>
        <v>15.03298480542076</v>
      </c>
      <c r="J101" s="340">
        <f t="shared" si="27"/>
        <v>14.484486031460037</v>
      </c>
      <c r="K101" s="340">
        <f t="shared" si="27"/>
        <v>13.856557179860035</v>
      </c>
      <c r="L101" s="340">
        <f t="shared" si="27"/>
        <v>0</v>
      </c>
      <c r="M101" s="340">
        <f t="shared" si="27"/>
        <v>18.313673642372038</v>
      </c>
      <c r="N101" s="356"/>
      <c r="O101" s="467">
        <f t="shared" si="12"/>
        <v>11.184730559011067</v>
      </c>
      <c r="P101" s="335" t="s">
        <v>492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0.31394171973595519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27</v>
      </c>
      <c r="E107" s="1">
        <v>127</v>
      </c>
      <c r="F107" s="1">
        <v>18</v>
      </c>
      <c r="G107" s="1">
        <v>49</v>
      </c>
      <c r="H107" s="1">
        <v>0</v>
      </c>
      <c r="I107" s="1">
        <v>8</v>
      </c>
      <c r="J107" s="1">
        <v>69</v>
      </c>
      <c r="K107" s="1">
        <v>9</v>
      </c>
      <c r="L107" s="1">
        <v>13</v>
      </c>
      <c r="M107" s="1">
        <v>42</v>
      </c>
      <c r="O107" s="1">
        <f>SUM(C107:M107)</f>
        <v>362</v>
      </c>
    </row>
    <row r="108" spans="1:17" x14ac:dyDescent="0.3">
      <c r="B108" s="1" t="s">
        <v>143</v>
      </c>
      <c r="C108" s="77"/>
      <c r="D108" s="77"/>
      <c r="E108" s="77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252758.26</v>
      </c>
      <c r="E109" s="505">
        <v>736842.9</v>
      </c>
      <c r="F109" s="505">
        <v>108895.2</v>
      </c>
      <c r="G109" s="505">
        <v>236690.17</v>
      </c>
      <c r="H109" s="504">
        <v>0</v>
      </c>
      <c r="I109" s="503">
        <v>36042.04</v>
      </c>
      <c r="J109" s="505">
        <v>417160.23</v>
      </c>
      <c r="K109" s="505">
        <v>29136.16</v>
      </c>
      <c r="L109" s="505">
        <v>78783.070000000007</v>
      </c>
      <c r="M109" s="505">
        <v>224078.01</v>
      </c>
      <c r="N109" s="342"/>
      <c r="O109" s="344">
        <f>SUM(C109:M109)</f>
        <v>2120386.04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65</v>
      </c>
      <c r="G110" s="348" t="s">
        <v>486</v>
      </c>
      <c r="H110" s="348" t="s">
        <v>193</v>
      </c>
      <c r="I110" s="348" t="s">
        <v>111</v>
      </c>
      <c r="J110" s="348" t="s">
        <v>66</v>
      </c>
      <c r="K110" s="348" t="s">
        <v>487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>SUM(D112:D117)</f>
        <v>1.7451320000000001</v>
      </c>
      <c r="E111" s="354">
        <f t="shared" ref="E111:M111" si="28">SUM(E112:E117)</f>
        <v>2.1706560000000001</v>
      </c>
      <c r="F111" s="354">
        <f t="shared" si="28"/>
        <v>3.0041679999999999</v>
      </c>
      <c r="G111" s="354">
        <f t="shared" si="28"/>
        <v>3.2304680000000001</v>
      </c>
      <c r="H111" s="354">
        <f t="shared" si="28"/>
        <v>0</v>
      </c>
      <c r="I111" s="354">
        <f t="shared" si="28"/>
        <v>4.044708</v>
      </c>
      <c r="J111" s="354">
        <f t="shared" si="28"/>
        <v>4.2993160000000001</v>
      </c>
      <c r="K111" s="354">
        <f t="shared" si="28"/>
        <v>5.2257160000000002</v>
      </c>
      <c r="L111" s="354">
        <f t="shared" si="28"/>
        <v>4.8187560000000005</v>
      </c>
      <c r="M111" s="354">
        <f t="shared" si="28"/>
        <v>5.7500039999999997</v>
      </c>
      <c r="N111" s="351"/>
      <c r="O111" s="352">
        <f>(C111*$C$109+D111*$D$109+E111*$E$109+F111*$F$109+G111*$G$109+H111*$H$109+I111*$I$109+J111*$J$109+K111*$K$109+L111*$L$109+M111*$M$109)/$O$109</f>
        <v>3.2503113473225844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1.1533</v>
      </c>
      <c r="E112" s="34">
        <v>1.3289</v>
      </c>
      <c r="F112" s="34">
        <v>1.9966999999999999</v>
      </c>
      <c r="G112" s="34">
        <v>1.9966999999999999</v>
      </c>
      <c r="H112" s="34">
        <v>0</v>
      </c>
      <c r="I112" s="34">
        <v>1.4268000000000001</v>
      </c>
      <c r="J112" s="34">
        <v>2.7804000000000002</v>
      </c>
      <c r="K112" s="34">
        <v>2.7804000000000002</v>
      </c>
      <c r="L112" s="34">
        <v>3.0514000000000001</v>
      </c>
      <c r="M112" s="34">
        <v>3.2700999999999998</v>
      </c>
      <c r="N112" s="34"/>
      <c r="O112" s="89">
        <f t="shared" ref="O112:O149" si="29">(C112*$C$109+D112*$D$109+E112*$E$109+F112*$F$109+G112*$G$109+H112*$H$109+I112*$I$109+J112*$J$109+K112*$K$109+L112*$L$109+M112*$M$109)/$O$109</f>
        <v>1.9931230848294021</v>
      </c>
    </row>
    <row r="113" spans="1:15" x14ac:dyDescent="0.3">
      <c r="A113" s="2" t="s">
        <v>4</v>
      </c>
      <c r="B113" t="s">
        <v>31</v>
      </c>
      <c r="C113" s="39">
        <f>C112*0.04</f>
        <v>0</v>
      </c>
      <c r="D113" s="39">
        <f t="shared" ref="D113:H113" si="30">D112*0.04</f>
        <v>4.6131999999999999E-2</v>
      </c>
      <c r="E113" s="39">
        <f t="shared" si="30"/>
        <v>5.3156000000000002E-2</v>
      </c>
      <c r="F113" s="39">
        <f t="shared" si="30"/>
        <v>7.9867999999999995E-2</v>
      </c>
      <c r="G113" s="39">
        <f t="shared" si="30"/>
        <v>7.9867999999999995E-2</v>
      </c>
      <c r="H113" s="39">
        <f t="shared" si="30"/>
        <v>0</v>
      </c>
      <c r="I113" s="39">
        <f>I112*0.06</f>
        <v>8.5608000000000004E-2</v>
      </c>
      <c r="J113" s="39">
        <f t="shared" ref="J113:M113" si="31">J112*0.04</f>
        <v>0.11121600000000001</v>
      </c>
      <c r="K113" s="39">
        <f t="shared" si="31"/>
        <v>0.11121600000000001</v>
      </c>
      <c r="L113" s="39">
        <f t="shared" si="31"/>
        <v>0.12205600000000001</v>
      </c>
      <c r="M113" s="39">
        <f t="shared" si="31"/>
        <v>0.130804</v>
      </c>
      <c r="N113" s="34"/>
      <c r="O113" s="89">
        <f t="shared" si="29"/>
        <v>8.0209974527279959E-2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5.7700000000000001E-2</v>
      </c>
      <c r="E114" s="34">
        <v>4.5499999999999999E-2</v>
      </c>
      <c r="F114" s="34">
        <v>1.11E-2</v>
      </c>
      <c r="G114" s="34">
        <v>2.8500000000000001E-2</v>
      </c>
      <c r="H114" s="34">
        <v>0</v>
      </c>
      <c r="I114" s="34">
        <v>7.1300000000000002E-2</v>
      </c>
      <c r="J114" s="34">
        <v>5.8400000000000001E-2</v>
      </c>
      <c r="K114" s="34">
        <v>0.1081</v>
      </c>
      <c r="L114" s="34">
        <v>0.15260000000000001</v>
      </c>
      <c r="M114" s="34">
        <v>7.3999999999999996E-2</v>
      </c>
      <c r="N114" s="34"/>
      <c r="O114" s="89">
        <f t="shared" si="29"/>
        <v>5.4117764857101208E-2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0.33300000000000002</v>
      </c>
      <c r="G115" s="34">
        <v>0.33300000000000002</v>
      </c>
      <c r="H115" s="34">
        <v>0</v>
      </c>
      <c r="I115" s="34">
        <v>0.33300000000000002</v>
      </c>
      <c r="J115" s="34">
        <v>0.39550000000000002</v>
      </c>
      <c r="K115" s="34">
        <v>0.39550000000000002</v>
      </c>
      <c r="L115" s="34">
        <v>0.39550000000000002</v>
      </c>
      <c r="M115" s="34">
        <v>0.46679999999999999</v>
      </c>
      <c r="N115" s="34"/>
      <c r="O115" s="89">
        <f t="shared" si="29"/>
        <v>0.33262740928250967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0.26840000000000003</v>
      </c>
      <c r="E116" s="34">
        <v>0.45750000000000002</v>
      </c>
      <c r="F116" s="34">
        <v>0.58350000000000002</v>
      </c>
      <c r="G116" s="34">
        <v>0.79239999999999999</v>
      </c>
      <c r="H116" s="34">
        <v>0</v>
      </c>
      <c r="I116" s="34">
        <v>1.6713</v>
      </c>
      <c r="J116" s="34">
        <v>0.95379999999999998</v>
      </c>
      <c r="K116" s="34">
        <v>1.8305</v>
      </c>
      <c r="L116" s="34">
        <v>1.0972</v>
      </c>
      <c r="M116" s="34">
        <v>1.8083</v>
      </c>
      <c r="N116" s="34"/>
      <c r="O116" s="89">
        <f t="shared" si="29"/>
        <v>0.78247018794511591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/>
      <c r="H117" s="34">
        <v>0</v>
      </c>
      <c r="I117" s="34">
        <v>0.45669999999999999</v>
      </c>
      <c r="J117" s="34">
        <v>0</v>
      </c>
      <c r="K117" s="34"/>
      <c r="L117" s="34">
        <v>0</v>
      </c>
      <c r="M117" s="34">
        <v>0</v>
      </c>
      <c r="N117" s="34"/>
      <c r="O117" s="89">
        <f t="shared" si="29"/>
        <v>7.7629258811758644E-3</v>
      </c>
    </row>
    <row r="118" spans="1:15" ht="28.8" x14ac:dyDescent="0.3">
      <c r="A118" s="349">
        <v>5</v>
      </c>
      <c r="B118" s="353" t="s">
        <v>71</v>
      </c>
      <c r="C118" s="354">
        <f t="shared" ref="C118:M118" si="32">SUM(C119:C121,C125:C126)</f>
        <v>0</v>
      </c>
      <c r="D118" s="354">
        <f>SUM(D119:D121,D125:D126)</f>
        <v>4.0189342717000001</v>
      </c>
      <c r="E118" s="354">
        <f t="shared" si="32"/>
        <v>5.1286140380999994</v>
      </c>
      <c r="F118" s="354">
        <f t="shared" si="32"/>
        <v>5.1286140380999994</v>
      </c>
      <c r="G118" s="354">
        <f t="shared" si="32"/>
        <v>5.1286140380999994</v>
      </c>
      <c r="H118" s="354">
        <f t="shared" si="32"/>
        <v>0</v>
      </c>
      <c r="I118" s="354">
        <f t="shared" si="32"/>
        <v>5.6008097602000007</v>
      </c>
      <c r="J118" s="354">
        <f t="shared" si="32"/>
        <v>5.1286140380999994</v>
      </c>
      <c r="K118" s="354">
        <f t="shared" si="32"/>
        <v>5.1286140380999994</v>
      </c>
      <c r="L118" s="354">
        <f t="shared" si="32"/>
        <v>5.1286140380999994</v>
      </c>
      <c r="M118" s="354">
        <f t="shared" si="32"/>
        <v>5.1286140380999994</v>
      </c>
      <c r="N118" s="351"/>
      <c r="O118" s="352">
        <f t="shared" si="29"/>
        <v>5.0043622156305814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2.1882999999999999</v>
      </c>
      <c r="E119" s="34">
        <v>2.7418999999999998</v>
      </c>
      <c r="F119" s="34">
        <v>2.7418999999999998</v>
      </c>
      <c r="G119" s="34">
        <v>2.7418999999999998</v>
      </c>
      <c r="H119" s="34">
        <v>0</v>
      </c>
      <c r="I119" s="34">
        <v>2.9998</v>
      </c>
      <c r="J119" s="34">
        <v>2.7418999999999998</v>
      </c>
      <c r="K119" s="34">
        <v>2.7418999999999998</v>
      </c>
      <c r="L119" s="34">
        <v>2.7418999999999998</v>
      </c>
      <c r="M119" s="34">
        <v>2.7418999999999998</v>
      </c>
      <c r="N119" s="39"/>
      <c r="O119" s="89">
        <f t="shared" si="29"/>
        <v>2.6802924775226304</v>
      </c>
    </row>
    <row r="120" spans="1:15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M120" si="33">D119*0.436199</f>
        <v>0.95453427169999994</v>
      </c>
      <c r="E120" s="39">
        <f t="shared" si="33"/>
        <v>1.1960140381</v>
      </c>
      <c r="F120" s="39">
        <f t="shared" si="33"/>
        <v>1.1960140381</v>
      </c>
      <c r="G120" s="39">
        <f t="shared" si="33"/>
        <v>1.1960140381</v>
      </c>
      <c r="H120" s="39">
        <f t="shared" si="33"/>
        <v>0</v>
      </c>
      <c r="I120" s="39">
        <f t="shared" si="33"/>
        <v>1.3085097602</v>
      </c>
      <c r="J120" s="39">
        <f t="shared" si="33"/>
        <v>1.1960140381</v>
      </c>
      <c r="K120" s="39">
        <f t="shared" si="33"/>
        <v>1.1960140381</v>
      </c>
      <c r="L120" s="39">
        <f t="shared" si="33"/>
        <v>1.1960140381</v>
      </c>
      <c r="M120" s="39">
        <f t="shared" si="33"/>
        <v>1.1960140381</v>
      </c>
      <c r="N120" s="39"/>
      <c r="O120" s="89">
        <f t="shared" si="29"/>
        <v>1.1691408984028937</v>
      </c>
    </row>
    <row r="121" spans="1:15" x14ac:dyDescent="0.3">
      <c r="A121" s="280" t="s">
        <v>8</v>
      </c>
      <c r="B121" s="1" t="s">
        <v>35</v>
      </c>
      <c r="C121" s="43">
        <f t="shared" ref="C121:M121" si="34">SUM(C122:C124)</f>
        <v>0</v>
      </c>
      <c r="D121" s="43">
        <f t="shared" si="34"/>
        <v>0.58839999999999992</v>
      </c>
      <c r="E121" s="43">
        <f t="shared" si="34"/>
        <v>0.8236</v>
      </c>
      <c r="F121" s="43">
        <f t="shared" si="34"/>
        <v>0.8236</v>
      </c>
      <c r="G121" s="43">
        <f t="shared" si="34"/>
        <v>0.8236</v>
      </c>
      <c r="H121" s="43">
        <f t="shared" si="34"/>
        <v>0</v>
      </c>
      <c r="I121" s="43">
        <f t="shared" si="34"/>
        <v>0.89159999999999995</v>
      </c>
      <c r="J121" s="43">
        <f t="shared" si="34"/>
        <v>0.8236</v>
      </c>
      <c r="K121" s="43">
        <f t="shared" si="34"/>
        <v>0.8236</v>
      </c>
      <c r="L121" s="43">
        <f t="shared" si="34"/>
        <v>0.8236</v>
      </c>
      <c r="M121" s="43">
        <f t="shared" si="34"/>
        <v>0.8236</v>
      </c>
      <c r="N121" s="43"/>
      <c r="O121" s="75">
        <f t="shared" si="29"/>
        <v>0.79671910050492512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0.52559999999999996</v>
      </c>
      <c r="E122" s="34">
        <v>0.73570000000000002</v>
      </c>
      <c r="F122" s="34">
        <v>0.73570000000000002</v>
      </c>
      <c r="G122" s="34">
        <v>0.73570000000000002</v>
      </c>
      <c r="H122" s="34">
        <v>0</v>
      </c>
      <c r="I122" s="34">
        <v>0.80020000000000002</v>
      </c>
      <c r="J122" s="34">
        <v>0.73570000000000002</v>
      </c>
      <c r="K122" s="34">
        <v>0.73570000000000002</v>
      </c>
      <c r="L122" s="34">
        <v>0.73570000000000002</v>
      </c>
      <c r="M122" s="34">
        <v>0.73570000000000002</v>
      </c>
      <c r="N122" s="39"/>
      <c r="O122" s="89">
        <f t="shared" si="29"/>
        <v>0.71175162555871196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5.57E-2</v>
      </c>
      <c r="E123" s="34">
        <v>7.8E-2</v>
      </c>
      <c r="F123" s="34">
        <v>7.8E-2</v>
      </c>
      <c r="G123" s="34">
        <v>7.8E-2</v>
      </c>
      <c r="H123" s="34">
        <v>0</v>
      </c>
      <c r="I123" s="34">
        <v>8.1100000000000005E-2</v>
      </c>
      <c r="J123" s="34">
        <v>7.8E-2</v>
      </c>
      <c r="K123" s="34">
        <v>7.8E-2</v>
      </c>
      <c r="L123" s="34">
        <v>7.8E-2</v>
      </c>
      <c r="M123" s="34">
        <v>7.8E-2</v>
      </c>
      <c r="N123" s="39"/>
      <c r="O123" s="89">
        <f t="shared" si="29"/>
        <v>7.5394446685755387E-2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7.1000000000000004E-3</v>
      </c>
      <c r="E124" s="34">
        <v>9.9000000000000008E-3</v>
      </c>
      <c r="F124" s="34">
        <v>9.9000000000000008E-3</v>
      </c>
      <c r="G124" s="34">
        <v>9.9000000000000008E-3</v>
      </c>
      <c r="H124" s="34">
        <v>0</v>
      </c>
      <c r="I124" s="34">
        <v>1.03E-2</v>
      </c>
      <c r="J124" s="34">
        <v>9.9000000000000008E-3</v>
      </c>
      <c r="K124" s="34">
        <v>9.9000000000000008E-3</v>
      </c>
      <c r="L124" s="34">
        <v>9.9000000000000008E-3</v>
      </c>
      <c r="M124" s="34">
        <v>9.9000000000000008E-3</v>
      </c>
      <c r="N124" s="39"/>
      <c r="O124" s="89">
        <f t="shared" si="29"/>
        <v>9.5730282604577031E-3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0.21410000000000001</v>
      </c>
      <c r="E125" s="34">
        <v>0.27489999999999998</v>
      </c>
      <c r="F125" s="34">
        <v>0.27489999999999998</v>
      </c>
      <c r="G125" s="34">
        <v>0.27489999999999998</v>
      </c>
      <c r="H125" s="34">
        <v>0</v>
      </c>
      <c r="I125" s="34">
        <v>0.3</v>
      </c>
      <c r="J125" s="34">
        <v>0.27489999999999998</v>
      </c>
      <c r="K125" s="34">
        <v>0.27489999999999998</v>
      </c>
      <c r="L125" s="34">
        <v>0.27489999999999998</v>
      </c>
      <c r="M125" s="34">
        <v>0.27489999999999998</v>
      </c>
      <c r="N125" s="39"/>
      <c r="O125" s="89">
        <f t="shared" si="29"/>
        <v>0.26807905007335359</v>
      </c>
    </row>
    <row r="126" spans="1:15" x14ac:dyDescent="0.3">
      <c r="A126" s="595"/>
      <c r="B126" t="s">
        <v>117</v>
      </c>
      <c r="C126" s="34">
        <v>0</v>
      </c>
      <c r="D126" s="34">
        <v>7.3599999999999999E-2</v>
      </c>
      <c r="E126" s="34">
        <v>9.2200000000000004E-2</v>
      </c>
      <c r="F126" s="34">
        <v>9.2200000000000004E-2</v>
      </c>
      <c r="G126" s="34">
        <v>9.2200000000000004E-2</v>
      </c>
      <c r="H126" s="34">
        <v>0</v>
      </c>
      <c r="I126" s="34">
        <v>0.1009</v>
      </c>
      <c r="J126" s="34">
        <v>9.2200000000000004E-2</v>
      </c>
      <c r="K126" s="34">
        <v>9.2200000000000004E-2</v>
      </c>
      <c r="L126" s="34">
        <v>9.2200000000000004E-2</v>
      </c>
      <c r="M126" s="34">
        <v>9.2200000000000004E-2</v>
      </c>
      <c r="N126" s="39"/>
      <c r="O126" s="89">
        <f t="shared" si="29"/>
        <v>9.0130689126778088E-2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 t="shared" ref="D127:L127" si="35">SUM(D128:D130)</f>
        <v>0.55299999999999994</v>
      </c>
      <c r="E127" s="354">
        <f t="shared" si="35"/>
        <v>0.62450000000000006</v>
      </c>
      <c r="F127" s="354">
        <f t="shared" si="35"/>
        <v>0.62450000000000006</v>
      </c>
      <c r="G127" s="354">
        <f t="shared" si="35"/>
        <v>0.62450000000000006</v>
      </c>
      <c r="H127" s="354">
        <f t="shared" si="35"/>
        <v>0</v>
      </c>
      <c r="I127" s="354">
        <f t="shared" si="35"/>
        <v>1.3246</v>
      </c>
      <c r="J127" s="354">
        <f t="shared" si="35"/>
        <v>0.62450000000000006</v>
      </c>
      <c r="K127" s="354">
        <f t="shared" si="35"/>
        <v>0.62450000000000006</v>
      </c>
      <c r="L127" s="354">
        <f t="shared" si="35"/>
        <v>0.62450000000000006</v>
      </c>
      <c r="M127" s="354">
        <f>SUM(M128:M130)</f>
        <v>0.62450000000000006</v>
      </c>
      <c r="N127" s="354"/>
      <c r="O127" s="352">
        <f t="shared" si="29"/>
        <v>0.62787712872982315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0.25900000000000001</v>
      </c>
      <c r="E128" s="34">
        <v>0.33050000000000002</v>
      </c>
      <c r="F128" s="34">
        <v>0.33050000000000002</v>
      </c>
      <c r="G128" s="34">
        <v>0.33050000000000002</v>
      </c>
      <c r="H128" s="34">
        <v>0</v>
      </c>
      <c r="I128" s="34">
        <v>0.3609</v>
      </c>
      <c r="J128" s="34">
        <v>0.33050000000000002</v>
      </c>
      <c r="K128" s="34">
        <v>0.33050000000000002</v>
      </c>
      <c r="L128" s="34">
        <v>0.33050000000000002</v>
      </c>
      <c r="M128" s="34">
        <v>0.33050000000000002</v>
      </c>
      <c r="N128" s="39"/>
      <c r="O128" s="89">
        <f t="shared" si="29"/>
        <v>0.32249365716725803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0.29399999999999998</v>
      </c>
      <c r="E129" s="34">
        <v>0.29399999999999998</v>
      </c>
      <c r="F129" s="34">
        <v>0.29399999999999998</v>
      </c>
      <c r="G129" s="34">
        <v>0.29399999999999998</v>
      </c>
      <c r="H129" s="34">
        <v>0</v>
      </c>
      <c r="I129" s="34">
        <v>0.29399999999999998</v>
      </c>
      <c r="J129" s="34">
        <v>0.29399999999999998</v>
      </c>
      <c r="K129" s="34">
        <v>0.29399999999999998</v>
      </c>
      <c r="L129" s="34">
        <v>0.29399999999999998</v>
      </c>
      <c r="M129" s="34">
        <v>0.29399999999999998</v>
      </c>
      <c r="N129" s="39"/>
      <c r="O129" s="89">
        <f t="shared" si="29"/>
        <v>0.29399999999999998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SUM(I131)</f>
        <v>0.66969999999999996</v>
      </c>
      <c r="J130" s="39"/>
      <c r="K130" s="39"/>
      <c r="L130" s="39"/>
      <c r="M130" s="39"/>
      <c r="N130" s="39"/>
      <c r="O130" s="89">
        <f t="shared" si="29"/>
        <v>1.1383471562565087E-2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/>
      <c r="H131" s="34">
        <v>0</v>
      </c>
      <c r="I131" s="34">
        <v>0.66969999999999996</v>
      </c>
      <c r="J131" s="34">
        <v>0</v>
      </c>
      <c r="K131" s="34"/>
      <c r="L131" s="34">
        <v>0</v>
      </c>
      <c r="M131" s="34">
        <v>0</v>
      </c>
      <c r="N131" s="39"/>
      <c r="O131" s="89">
        <f>(C131*$C$109+D131*$D$109+E131*$E$109+F131*$F$109+G131*$G$109+H131*$H$109+I131*$I$109+J131*$J$109+K131*$K$109+L131*$L$109+M131*$M$109)/$O$109</f>
        <v>1.1383471562565087E-2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 t="shared" ref="D132:M132" si="36">SUM(D133:D134)</f>
        <v>0.29430000000000001</v>
      </c>
      <c r="E132" s="354">
        <f t="shared" si="36"/>
        <v>0.50129999999999997</v>
      </c>
      <c r="F132" s="354">
        <f t="shared" si="36"/>
        <v>0.65290000000000004</v>
      </c>
      <c r="G132" s="354">
        <f t="shared" si="36"/>
        <v>0.86870000000000003</v>
      </c>
      <c r="H132" s="354">
        <f t="shared" si="36"/>
        <v>0</v>
      </c>
      <c r="I132" s="354">
        <f t="shared" si="36"/>
        <v>1.8513000000000002</v>
      </c>
      <c r="J132" s="354">
        <f t="shared" si="36"/>
        <v>1.0390999999999999</v>
      </c>
      <c r="K132" s="354">
        <f t="shared" si="36"/>
        <v>1.994</v>
      </c>
      <c r="L132" s="354">
        <f t="shared" si="36"/>
        <v>1.1953</v>
      </c>
      <c r="M132" s="354">
        <f t="shared" si="36"/>
        <v>2.0792999999999999</v>
      </c>
      <c r="N132" s="354"/>
      <c r="O132" s="352">
        <f t="shared" si="29"/>
        <v>0.8672310750055684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0.27639999999999998</v>
      </c>
      <c r="E133" s="34">
        <v>0.47110000000000002</v>
      </c>
      <c r="F133" s="34">
        <v>0.6008</v>
      </c>
      <c r="G133" s="34">
        <v>0.81579999999999997</v>
      </c>
      <c r="H133" s="34">
        <v>0</v>
      </c>
      <c r="I133" s="34">
        <v>1.7411000000000001</v>
      </c>
      <c r="J133" s="34">
        <v>0.98219999999999996</v>
      </c>
      <c r="K133" s="34">
        <v>1.8849</v>
      </c>
      <c r="L133" s="34">
        <v>1.1296999999999999</v>
      </c>
      <c r="M133" s="34">
        <v>1.9655</v>
      </c>
      <c r="N133" s="39"/>
      <c r="O133" s="89">
        <f t="shared" si="29"/>
        <v>0.81699181280593602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1.7899999999999999E-2</v>
      </c>
      <c r="E134" s="34">
        <v>3.0200000000000001E-2</v>
      </c>
      <c r="F134" s="34">
        <v>5.21E-2</v>
      </c>
      <c r="G134" s="34">
        <v>5.2900000000000003E-2</v>
      </c>
      <c r="H134" s="34">
        <v>0</v>
      </c>
      <c r="I134" s="34">
        <v>0.11020000000000001</v>
      </c>
      <c r="J134" s="34">
        <v>5.6899999999999999E-2</v>
      </c>
      <c r="K134" s="34">
        <v>0.1091</v>
      </c>
      <c r="L134" s="34">
        <v>6.5600000000000006E-2</v>
      </c>
      <c r="M134" s="34">
        <v>0.1138</v>
      </c>
      <c r="N134" s="39"/>
      <c r="O134" s="89">
        <f t="shared" si="29"/>
        <v>5.0239262199632283E-2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 t="shared" ref="D135:M135" si="37">SUM(D136:D139)</f>
        <v>0.46849999999999997</v>
      </c>
      <c r="E135" s="354">
        <f t="shared" si="37"/>
        <v>0.82369999999999988</v>
      </c>
      <c r="F135" s="354">
        <f t="shared" si="37"/>
        <v>1.1380999999999999</v>
      </c>
      <c r="G135" s="354">
        <f t="shared" si="37"/>
        <v>1.3327</v>
      </c>
      <c r="H135" s="354">
        <f t="shared" si="37"/>
        <v>0</v>
      </c>
      <c r="I135" s="354">
        <f t="shared" si="37"/>
        <v>2.4702000000000002</v>
      </c>
      <c r="J135" s="354">
        <f t="shared" si="37"/>
        <v>1.7123000000000002</v>
      </c>
      <c r="K135" s="354">
        <f t="shared" si="37"/>
        <v>3.1665999999999999</v>
      </c>
      <c r="L135" s="354">
        <f t="shared" si="37"/>
        <v>1.8787000000000003</v>
      </c>
      <c r="M135" s="354">
        <f t="shared" si="37"/>
        <v>3.7253000000000003</v>
      </c>
      <c r="N135" s="354"/>
      <c r="O135" s="352">
        <f t="shared" si="29"/>
        <v>1.4351584750925825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0.23089999999999999</v>
      </c>
      <c r="E136" s="34">
        <v>0.40579999999999999</v>
      </c>
      <c r="F136" s="34">
        <v>0.51480000000000004</v>
      </c>
      <c r="G136" s="34">
        <v>0.65529999999999999</v>
      </c>
      <c r="H136" s="34">
        <v>0</v>
      </c>
      <c r="I136" s="34">
        <v>1.2491000000000001</v>
      </c>
      <c r="J136" s="34">
        <v>0.86580000000000001</v>
      </c>
      <c r="K136" s="34">
        <v>1.6012</v>
      </c>
      <c r="L136" s="34">
        <v>0.93310000000000004</v>
      </c>
      <c r="M136" s="34">
        <v>1.8836999999999999</v>
      </c>
      <c r="N136" s="39"/>
      <c r="O136" s="89">
        <f t="shared" si="29"/>
        <v>0.71543271297852917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0.11840000000000001</v>
      </c>
      <c r="E137" s="34">
        <v>0.20810000000000001</v>
      </c>
      <c r="F137" s="34">
        <v>0.26400000000000001</v>
      </c>
      <c r="G137" s="34">
        <v>0.33610000000000001</v>
      </c>
      <c r="H137" s="34">
        <v>0</v>
      </c>
      <c r="I137" s="34">
        <v>0.64059999999999995</v>
      </c>
      <c r="J137" s="34">
        <v>0.44409999999999999</v>
      </c>
      <c r="K137" s="34">
        <v>0.82120000000000004</v>
      </c>
      <c r="L137" s="34">
        <v>0.47860000000000003</v>
      </c>
      <c r="M137" s="34">
        <v>0.96609999999999996</v>
      </c>
      <c r="N137" s="39"/>
      <c r="O137" s="89">
        <f t="shared" si="29"/>
        <v>0.36692697275680991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7.8799999999999995E-2</v>
      </c>
      <c r="E138" s="34">
        <v>0.13869999999999999</v>
      </c>
      <c r="F138" s="34">
        <v>0.23749999999999999</v>
      </c>
      <c r="G138" s="34">
        <v>0.22559999999999999</v>
      </c>
      <c r="H138" s="34">
        <v>0</v>
      </c>
      <c r="I138" s="34">
        <v>0.38369999999999999</v>
      </c>
      <c r="J138" s="34">
        <v>0.26600000000000001</v>
      </c>
      <c r="K138" s="34">
        <v>0.4919</v>
      </c>
      <c r="L138" s="34">
        <v>0.30869999999999997</v>
      </c>
      <c r="M138" s="34">
        <v>0.57869999999999999</v>
      </c>
      <c r="N138" s="39"/>
      <c r="O138" s="89">
        <f t="shared" si="29"/>
        <v>0.23321115649205085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4.0399999999999998E-2</v>
      </c>
      <c r="E139" s="34">
        <v>7.1099999999999997E-2</v>
      </c>
      <c r="F139" s="34">
        <v>0.12180000000000001</v>
      </c>
      <c r="G139" s="34">
        <v>0.1157</v>
      </c>
      <c r="H139" s="34">
        <v>0</v>
      </c>
      <c r="I139" s="34">
        <v>0.1968</v>
      </c>
      <c r="J139" s="34">
        <v>0.13639999999999999</v>
      </c>
      <c r="K139" s="34">
        <v>0.25230000000000002</v>
      </c>
      <c r="L139" s="34">
        <v>0.1583</v>
      </c>
      <c r="M139" s="34">
        <v>0.29680000000000001</v>
      </c>
      <c r="N139" s="39"/>
      <c r="O139" s="89">
        <f t="shared" si="29"/>
        <v>0.11958763286519282</v>
      </c>
    </row>
    <row r="140" spans="1:17" x14ac:dyDescent="0.3">
      <c r="A140" s="349">
        <v>9</v>
      </c>
      <c r="B140" s="350" t="s">
        <v>51</v>
      </c>
      <c r="C140" s="354">
        <f t="shared" ref="C140:M140" si="38">SUM(C143,C145)</f>
        <v>0</v>
      </c>
      <c r="D140" s="354">
        <f t="shared" si="38"/>
        <v>0.6022700640009756</v>
      </c>
      <c r="E140" s="354">
        <f t="shared" si="38"/>
        <v>0.78677436960109071</v>
      </c>
      <c r="F140" s="354">
        <f t="shared" si="38"/>
        <v>0.81255950121709075</v>
      </c>
      <c r="G140" s="354">
        <f t="shared" si="38"/>
        <v>0.95148405201709074</v>
      </c>
      <c r="H140" s="354">
        <f t="shared" si="38"/>
        <v>0</v>
      </c>
      <c r="I140" s="354">
        <f t="shared" si="38"/>
        <v>1.3008273396246939</v>
      </c>
      <c r="J140" s="354">
        <f t="shared" si="38"/>
        <v>1.0637608816810908</v>
      </c>
      <c r="K140" s="354">
        <f t="shared" si="38"/>
        <v>1.3729490344810911</v>
      </c>
      <c r="L140" s="354">
        <f t="shared" si="38"/>
        <v>1.1608268724010908</v>
      </c>
      <c r="M140" s="354">
        <f t="shared" si="38"/>
        <v>1.4723329580650908</v>
      </c>
      <c r="N140" s="354"/>
      <c r="O140" s="352">
        <f t="shared" si="29"/>
        <v>0.94212335261978009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-0.99639999999999995</v>
      </c>
      <c r="G141" s="507">
        <v>0</v>
      </c>
      <c r="H141" s="507">
        <v>0</v>
      </c>
      <c r="I141" s="507">
        <v>0</v>
      </c>
      <c r="J141" s="507">
        <v>-0.29899999999999999</v>
      </c>
      <c r="K141" s="507">
        <v>0</v>
      </c>
      <c r="L141" s="507">
        <v>0</v>
      </c>
      <c r="M141" s="507">
        <v>0</v>
      </c>
      <c r="N141" s="268"/>
      <c r="O141" s="357">
        <f t="shared" si="29"/>
        <v>-0.10999604866762845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39">SUM(C135,C132,C127,C118,C111)+C141</f>
        <v>0</v>
      </c>
      <c r="D142" s="360">
        <f t="shared" si="39"/>
        <v>7.0798662717000003</v>
      </c>
      <c r="E142" s="360">
        <f t="shared" si="39"/>
        <v>9.2487700380999982</v>
      </c>
      <c r="F142" s="360">
        <f t="shared" si="39"/>
        <v>9.5518820380999987</v>
      </c>
      <c r="G142" s="360">
        <f t="shared" si="39"/>
        <v>11.184982038099999</v>
      </c>
      <c r="H142" s="360">
        <f t="shared" si="39"/>
        <v>0</v>
      </c>
      <c r="I142" s="360">
        <f t="shared" si="39"/>
        <v>15.291617760200001</v>
      </c>
      <c r="J142" s="360">
        <f t="shared" si="39"/>
        <v>12.5048300381</v>
      </c>
      <c r="K142" s="360">
        <f t="shared" si="39"/>
        <v>16.139430038100002</v>
      </c>
      <c r="L142" s="360">
        <f t="shared" si="39"/>
        <v>13.6458700381</v>
      </c>
      <c r="M142" s="360">
        <f t="shared" si="39"/>
        <v>17.307718038099999</v>
      </c>
      <c r="N142" s="361"/>
      <c r="O142" s="362">
        <f t="shared" si="29"/>
        <v>11.074944193113511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40">SUM(C144:C144)</f>
        <v>0</v>
      </c>
      <c r="D143" s="354">
        <f t="shared" si="40"/>
        <v>0.1474948540383261</v>
      </c>
      <c r="E143" s="354">
        <f t="shared" si="40"/>
        <v>0.19267962620373727</v>
      </c>
      <c r="F143" s="354">
        <f t="shared" si="40"/>
        <v>0.19899435849973729</v>
      </c>
      <c r="G143" s="354">
        <f t="shared" si="40"/>
        <v>0.23301673079973731</v>
      </c>
      <c r="H143" s="354">
        <f t="shared" si="40"/>
        <v>0</v>
      </c>
      <c r="I143" s="354">
        <f t="shared" si="40"/>
        <v>0.31857027279824662</v>
      </c>
      <c r="J143" s="354">
        <f t="shared" si="40"/>
        <v>0.26051312418373729</v>
      </c>
      <c r="K143" s="354">
        <f t="shared" si="40"/>
        <v>0.33623274598373737</v>
      </c>
      <c r="L143" s="354">
        <f t="shared" si="40"/>
        <v>0.28428441050373732</v>
      </c>
      <c r="M143" s="354">
        <f t="shared" si="40"/>
        <v>0.3605716898877373</v>
      </c>
      <c r="N143" s="354"/>
      <c r="O143" s="352">
        <f t="shared" si="29"/>
        <v>0.23072431237513383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41">0.020833*D142</f>
        <v>0.1474948540383261</v>
      </c>
      <c r="E144" s="246">
        <f t="shared" si="41"/>
        <v>0.19267962620373727</v>
      </c>
      <c r="F144" s="246">
        <f t="shared" si="41"/>
        <v>0.19899435849973729</v>
      </c>
      <c r="G144" s="246">
        <f t="shared" si="41"/>
        <v>0.23301673079973731</v>
      </c>
      <c r="H144" s="34">
        <f t="shared" si="41"/>
        <v>0</v>
      </c>
      <c r="I144" s="246">
        <f t="shared" si="41"/>
        <v>0.31857027279824662</v>
      </c>
      <c r="J144" s="246">
        <f t="shared" si="41"/>
        <v>0.26051312418373729</v>
      </c>
      <c r="K144" s="246">
        <f t="shared" si="41"/>
        <v>0.33623274598373737</v>
      </c>
      <c r="L144" s="246">
        <f t="shared" si="41"/>
        <v>0.28428441050373732</v>
      </c>
      <c r="M144" s="246">
        <f t="shared" si="41"/>
        <v>0.3605716898877373</v>
      </c>
      <c r="N144" s="39"/>
      <c r="O144" s="246">
        <f t="shared" si="29"/>
        <v>0.23072431237513383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 t="shared" ref="D145:M145" si="42">SUM(D146,D147)</f>
        <v>0.45477520996264953</v>
      </c>
      <c r="E145" s="354">
        <f t="shared" si="42"/>
        <v>0.59409474339735346</v>
      </c>
      <c r="F145" s="354">
        <f t="shared" si="42"/>
        <v>0.61356514271735341</v>
      </c>
      <c r="G145" s="354">
        <f t="shared" si="42"/>
        <v>0.71846732121735346</v>
      </c>
      <c r="H145" s="354">
        <f t="shared" si="42"/>
        <v>0</v>
      </c>
      <c r="I145" s="354">
        <f t="shared" si="42"/>
        <v>0.9822570668264472</v>
      </c>
      <c r="J145" s="354">
        <f t="shared" si="42"/>
        <v>0.80324775749735355</v>
      </c>
      <c r="K145" s="354">
        <f t="shared" si="42"/>
        <v>1.0367162884973538</v>
      </c>
      <c r="L145" s="354">
        <f t="shared" si="42"/>
        <v>0.87654246189735352</v>
      </c>
      <c r="M145" s="354">
        <f t="shared" si="42"/>
        <v>1.1117612681773534</v>
      </c>
      <c r="N145" s="354"/>
      <c r="O145" s="352">
        <f t="shared" si="29"/>
        <v>0.71139904024464651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43">D144</f>
        <v>0.1474948540383261</v>
      </c>
      <c r="E146" s="39">
        <f t="shared" si="43"/>
        <v>0.19267962620373727</v>
      </c>
      <c r="F146" s="39">
        <f t="shared" si="43"/>
        <v>0.19899435849973729</v>
      </c>
      <c r="G146" s="39">
        <f t="shared" si="43"/>
        <v>0.23301673079973731</v>
      </c>
      <c r="H146" s="39">
        <f t="shared" si="43"/>
        <v>0</v>
      </c>
      <c r="I146" s="39">
        <f t="shared" si="43"/>
        <v>0.31857027279824662</v>
      </c>
      <c r="J146" s="39">
        <f t="shared" si="43"/>
        <v>0.26051312418373729</v>
      </c>
      <c r="K146" s="39">
        <f t="shared" si="43"/>
        <v>0.33623274598373737</v>
      </c>
      <c r="L146" s="39">
        <f t="shared" si="43"/>
        <v>0.28428441050373732</v>
      </c>
      <c r="M146" s="39">
        <f t="shared" si="43"/>
        <v>0.3605716898877373</v>
      </c>
      <c r="N146" s="39"/>
      <c r="O146" s="39">
        <f t="shared" si="29"/>
        <v>0.23072431237513383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44">0.043402*D142</f>
        <v>0.30728035592432346</v>
      </c>
      <c r="E147" s="246">
        <f t="shared" si="44"/>
        <v>0.40141511719361617</v>
      </c>
      <c r="F147" s="246">
        <f t="shared" si="44"/>
        <v>0.41457078421761617</v>
      </c>
      <c r="G147" s="246">
        <f t="shared" si="44"/>
        <v>0.48545059041761618</v>
      </c>
      <c r="H147" s="34">
        <f t="shared" si="44"/>
        <v>0</v>
      </c>
      <c r="I147" s="246">
        <f t="shared" si="44"/>
        <v>0.66368679402820052</v>
      </c>
      <c r="J147" s="246">
        <f t="shared" si="44"/>
        <v>0.54273463331361627</v>
      </c>
      <c r="K147" s="246">
        <f t="shared" si="44"/>
        <v>0.70048354251361633</v>
      </c>
      <c r="L147" s="246">
        <f t="shared" si="44"/>
        <v>0.5922580513936162</v>
      </c>
      <c r="M147" s="246">
        <f t="shared" si="44"/>
        <v>0.75118957828961619</v>
      </c>
      <c r="N147" s="39"/>
      <c r="O147" s="246">
        <f t="shared" si="29"/>
        <v>0.48067472786951265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2.4400000000000002E-2</v>
      </c>
      <c r="E148" s="509">
        <v>2.4400000000000002E-2</v>
      </c>
      <c r="F148" s="509">
        <v>2.4400000000000002E-2</v>
      </c>
      <c r="G148" s="509">
        <v>2.4400000000000002E-2</v>
      </c>
      <c r="H148" s="509">
        <v>0</v>
      </c>
      <c r="I148" s="509">
        <v>2.4400000000000002E-2</v>
      </c>
      <c r="J148" s="509">
        <v>2.4400000000000002E-2</v>
      </c>
      <c r="K148" s="509">
        <v>2.4400000000000002E-2</v>
      </c>
      <c r="L148" s="509">
        <v>2.4400000000000002E-2</v>
      </c>
      <c r="M148" s="509">
        <v>2.4400000000000002E-2</v>
      </c>
      <c r="N148" s="367"/>
      <c r="O148" s="368">
        <f t="shared" si="29"/>
        <v>2.4400000000000002E-2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45">SUM(D140,D142,D148)</f>
        <v>7.7065363357009762</v>
      </c>
      <c r="E149" s="340">
        <f t="shared" si="45"/>
        <v>10.059944407701089</v>
      </c>
      <c r="F149" s="340">
        <f t="shared" si="45"/>
        <v>10.38884153931709</v>
      </c>
      <c r="G149" s="340">
        <f t="shared" si="45"/>
        <v>12.160866090117089</v>
      </c>
      <c r="H149" s="340">
        <f t="shared" si="45"/>
        <v>0</v>
      </c>
      <c r="I149" s="340">
        <f t="shared" si="45"/>
        <v>16.616845099824694</v>
      </c>
      <c r="J149" s="340">
        <f t="shared" si="45"/>
        <v>13.592990919781091</v>
      </c>
      <c r="K149" s="340">
        <f t="shared" si="45"/>
        <v>17.536779072581094</v>
      </c>
      <c r="L149" s="340">
        <f t="shared" si="45"/>
        <v>14.83109691050109</v>
      </c>
      <c r="M149" s="340">
        <f t="shared" si="45"/>
        <v>18.804450996165091</v>
      </c>
      <c r="N149" s="369"/>
      <c r="O149" s="467">
        <f t="shared" si="29"/>
        <v>12.041467545733292</v>
      </c>
      <c r="P149" t="s">
        <v>493</v>
      </c>
      <c r="Q149"/>
    </row>
    <row r="150" spans="1:17" ht="15.6" x14ac:dyDescent="0.3">
      <c r="H150" s="90"/>
      <c r="M150" s="336" t="s">
        <v>151</v>
      </c>
      <c r="O150" s="337">
        <f>O149/SUM($O$101,$O$149,$O$197)</f>
        <v>0.33798928007314016</v>
      </c>
    </row>
    <row r="151" spans="1:17" x14ac:dyDescent="0.3">
      <c r="F151" s="78"/>
      <c r="G151" s="78"/>
      <c r="H151" s="78"/>
      <c r="I151" s="201"/>
      <c r="J151" s="78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J154" s="78"/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22</v>
      </c>
      <c r="E155" s="1">
        <v>147</v>
      </c>
      <c r="F155" s="1">
        <v>2</v>
      </c>
      <c r="G155" s="1">
        <v>73</v>
      </c>
      <c r="H155" s="1">
        <v>0</v>
      </c>
      <c r="I155" s="1">
        <v>0</v>
      </c>
      <c r="J155" s="1">
        <v>53</v>
      </c>
      <c r="K155" s="1">
        <v>10</v>
      </c>
      <c r="L155" s="1">
        <v>17</v>
      </c>
      <c r="M155" s="1">
        <v>67</v>
      </c>
      <c r="O155" s="1">
        <f>SUM(C155:M155)</f>
        <v>392</v>
      </c>
    </row>
    <row r="156" spans="1:17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199561.93</v>
      </c>
      <c r="E157" s="505">
        <v>982909.23</v>
      </c>
      <c r="F157" s="505">
        <v>10207.39</v>
      </c>
      <c r="G157" s="505">
        <v>363811.41</v>
      </c>
      <c r="H157" s="504">
        <v>0</v>
      </c>
      <c r="I157" s="502">
        <v>0</v>
      </c>
      <c r="J157" s="505">
        <v>297852.44</v>
      </c>
      <c r="K157" s="505">
        <v>40265.69</v>
      </c>
      <c r="L157" s="505">
        <v>88878.12</v>
      </c>
      <c r="M157" s="505">
        <v>304771.63</v>
      </c>
      <c r="N157" s="342"/>
      <c r="O157" s="344">
        <f>SUM(C157:M157)</f>
        <v>2294148.3899999997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65</v>
      </c>
      <c r="G158" s="348" t="s">
        <v>486</v>
      </c>
      <c r="H158" s="348" t="s">
        <v>193</v>
      </c>
      <c r="I158" s="348" t="s">
        <v>111</v>
      </c>
      <c r="J158" s="348" t="s">
        <v>66</v>
      </c>
      <c r="K158" s="348" t="s">
        <v>487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SUM(C160:C165)</f>
        <v>1.2694559999999999</v>
      </c>
      <c r="D159" s="354">
        <f>SUM(D160:D165)</f>
        <v>1.7221280000000001</v>
      </c>
      <c r="E159" s="354">
        <f t="shared" ref="E159:M159" si="46">SUM(E160:E165)</f>
        <v>2.1038519999999998</v>
      </c>
      <c r="F159" s="354">
        <f t="shared" si="46"/>
        <v>3.2009640000000004</v>
      </c>
      <c r="G159" s="354">
        <f t="shared" si="46"/>
        <v>3.2048640000000006</v>
      </c>
      <c r="H159" s="354">
        <f t="shared" si="46"/>
        <v>0</v>
      </c>
      <c r="I159" s="354">
        <f t="shared" si="46"/>
        <v>0.45669999999999999</v>
      </c>
      <c r="J159" s="354">
        <f t="shared" si="46"/>
        <v>4.3734120000000001</v>
      </c>
      <c r="K159" s="354">
        <f t="shared" si="46"/>
        <v>4.8421120000000002</v>
      </c>
      <c r="L159" s="354">
        <f t="shared" si="46"/>
        <v>4.9752520000000002</v>
      </c>
      <c r="M159" s="354">
        <f t="shared" si="46"/>
        <v>6.0388000000000002</v>
      </c>
      <c r="N159" s="354"/>
      <c r="O159" s="352">
        <f>(C159*$C$157+D159*$D$157+E159*$E$157+F159*$F$157+G159*$G$157+H159*$H$157+I159*$I$157+J159*$J$157+K159*$K$157+L159*$L$157+M159*$M$157)/$O$157</f>
        <v>3.2246965894812067</v>
      </c>
    </row>
    <row r="160" spans="1:17" x14ac:dyDescent="0.3">
      <c r="A160" s="2" t="s">
        <v>3</v>
      </c>
      <c r="B160" t="s">
        <v>30</v>
      </c>
      <c r="C160" s="34">
        <v>0.85140000000000005</v>
      </c>
      <c r="D160" s="34">
        <v>1.1532</v>
      </c>
      <c r="E160" s="34">
        <v>1.3288</v>
      </c>
      <c r="F160" s="34">
        <v>1.9965999999999999</v>
      </c>
      <c r="G160" s="34">
        <v>1.9965999999999999</v>
      </c>
      <c r="H160" s="34">
        <v>0</v>
      </c>
      <c r="I160" s="34">
        <v>0</v>
      </c>
      <c r="J160" s="34">
        <v>2.7803</v>
      </c>
      <c r="K160" s="34">
        <v>2.7803</v>
      </c>
      <c r="L160" s="34">
        <v>3.0512999999999999</v>
      </c>
      <c r="M160" s="34">
        <v>3.27</v>
      </c>
      <c r="N160" s="34"/>
      <c r="O160" s="89">
        <f t="shared" ref="O160:O197" si="47">(C160*$C$157+D160*$D$157+E160*$E$157+F160*$F$157+G160*$G$157+H160*$H$157+I160*$I$157+J160*$J$157+K160*$K$157+L160*$L$157+M160*$M$157)/$O$157</f>
        <v>1.9597130887182934</v>
      </c>
    </row>
    <row r="161" spans="1:15" x14ac:dyDescent="0.3">
      <c r="A161" s="2" t="s">
        <v>4</v>
      </c>
      <c r="B161" t="s">
        <v>31</v>
      </c>
      <c r="C161" s="39">
        <f>C160*0.04</f>
        <v>3.4056000000000003E-2</v>
      </c>
      <c r="D161" s="39">
        <f t="shared" ref="D161:H161" si="48">D160*0.04</f>
        <v>4.6128000000000002E-2</v>
      </c>
      <c r="E161" s="39">
        <f t="shared" si="48"/>
        <v>5.3151999999999998E-2</v>
      </c>
      <c r="F161" s="39">
        <f t="shared" si="48"/>
        <v>7.9864000000000004E-2</v>
      </c>
      <c r="G161" s="39">
        <f t="shared" si="48"/>
        <v>7.9864000000000004E-2</v>
      </c>
      <c r="H161" s="39">
        <f t="shared" si="48"/>
        <v>0</v>
      </c>
      <c r="I161" s="39">
        <f>I160*0.06</f>
        <v>0</v>
      </c>
      <c r="J161" s="39">
        <f t="shared" ref="J161:M161" si="49">J160*0.04</f>
        <v>0.11121200000000001</v>
      </c>
      <c r="K161" s="39">
        <f t="shared" si="49"/>
        <v>0.11121200000000001</v>
      </c>
      <c r="L161" s="39">
        <f t="shared" si="49"/>
        <v>0.12205199999999999</v>
      </c>
      <c r="M161" s="39">
        <f t="shared" si="49"/>
        <v>0.1308</v>
      </c>
      <c r="N161" s="34"/>
      <c r="O161" s="89">
        <f t="shared" si="47"/>
        <v>7.8388523548731742E-2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2.6200000000000001E-2</v>
      </c>
      <c r="E162" s="34">
        <v>3.9300000000000002E-2</v>
      </c>
      <c r="F162" s="34">
        <v>9.98E-2</v>
      </c>
      <c r="G162" s="34">
        <v>2.7400000000000001E-2</v>
      </c>
      <c r="H162" s="34">
        <v>0</v>
      </c>
      <c r="I162" s="34">
        <v>0</v>
      </c>
      <c r="J162" s="34">
        <v>6.0299999999999999E-2</v>
      </c>
      <c r="K162" s="34">
        <v>8.3400000000000002E-2</v>
      </c>
      <c r="L162" s="34">
        <v>0.1346</v>
      </c>
      <c r="M162" s="34">
        <v>5.3699999999999998E-2</v>
      </c>
      <c r="N162" s="34"/>
      <c r="O162" s="89">
        <f t="shared" si="47"/>
        <v>4.5547131160944658E-2</v>
      </c>
    </row>
    <row r="163" spans="1:15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0.33300000000000002</v>
      </c>
      <c r="G163" s="34">
        <v>0.33300000000000002</v>
      </c>
      <c r="H163" s="34">
        <v>0</v>
      </c>
      <c r="I163" s="34">
        <v>0</v>
      </c>
      <c r="J163" s="34">
        <v>0.39550000000000002</v>
      </c>
      <c r="K163" s="34">
        <v>0.39550000000000002</v>
      </c>
      <c r="L163" s="34">
        <v>0.39550000000000002</v>
      </c>
      <c r="M163" s="34">
        <v>0.46679999999999999</v>
      </c>
      <c r="N163" s="34"/>
      <c r="O163" s="89">
        <f t="shared" si="47"/>
        <v>0.33176354786274309</v>
      </c>
    </row>
    <row r="164" spans="1:15" x14ac:dyDescent="0.3">
      <c r="A164" s="2" t="s">
        <v>6</v>
      </c>
      <c r="B164" t="s">
        <v>33</v>
      </c>
      <c r="C164" s="34">
        <v>0.23469999999999999</v>
      </c>
      <c r="D164" s="34">
        <v>0.27700000000000002</v>
      </c>
      <c r="E164" s="34">
        <v>0.39700000000000002</v>
      </c>
      <c r="F164" s="34">
        <v>0.69169999999999998</v>
      </c>
      <c r="G164" s="34">
        <v>0.76800000000000002</v>
      </c>
      <c r="H164" s="34">
        <v>0</v>
      </c>
      <c r="I164" s="34">
        <v>0</v>
      </c>
      <c r="J164" s="34">
        <v>1.0261</v>
      </c>
      <c r="K164" s="34">
        <v>1.4717</v>
      </c>
      <c r="L164" s="34">
        <v>1.2718</v>
      </c>
      <c r="M164" s="34">
        <v>2.1175000000000002</v>
      </c>
      <c r="N164" s="34"/>
      <c r="O164" s="89">
        <f t="shared" si="47"/>
        <v>0.80928429819049341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/>
      <c r="H165" s="34">
        <v>0</v>
      </c>
      <c r="I165" s="34">
        <v>0.45669999999999999</v>
      </c>
      <c r="J165" s="34">
        <v>0</v>
      </c>
      <c r="K165" s="34"/>
      <c r="L165" s="34">
        <v>0</v>
      </c>
      <c r="M165" s="34">
        <v>0</v>
      </c>
      <c r="N165" s="34"/>
      <c r="O165" s="89">
        <f t="shared" si="47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" si="50">SUM(C167:C169,C173:C174)</f>
        <v>4.1158890177000007</v>
      </c>
      <c r="D166" s="354">
        <f>SUM(D167:D169,D173:D174)</f>
        <v>4.1158890177000007</v>
      </c>
      <c r="E166" s="354">
        <f t="shared" ref="E166:M166" si="51">SUM(E167:E169,E173:E174)</f>
        <v>5.3562089588999999</v>
      </c>
      <c r="F166" s="354">
        <f t="shared" si="51"/>
        <v>5.3562089588999999</v>
      </c>
      <c r="G166" s="354">
        <f t="shared" si="51"/>
        <v>5.3562089588999999</v>
      </c>
      <c r="H166" s="354">
        <f t="shared" si="51"/>
        <v>0</v>
      </c>
      <c r="I166" s="354">
        <f t="shared" si="51"/>
        <v>0</v>
      </c>
      <c r="J166" s="354">
        <f t="shared" si="51"/>
        <v>5.3562089588999999</v>
      </c>
      <c r="K166" s="354">
        <f t="shared" si="51"/>
        <v>5.3562089588999999</v>
      </c>
      <c r="L166" s="354">
        <f t="shared" si="51"/>
        <v>5.3562089588999999</v>
      </c>
      <c r="M166" s="354">
        <f t="shared" si="51"/>
        <v>5.3562089588999999</v>
      </c>
      <c r="N166" s="351"/>
      <c r="O166" s="352">
        <f t="shared" si="47"/>
        <v>5.2451320952482146</v>
      </c>
    </row>
    <row r="167" spans="1:15" x14ac:dyDescent="0.3">
      <c r="A167" s="2" t="s">
        <v>115</v>
      </c>
      <c r="B167" t="s">
        <v>114</v>
      </c>
      <c r="C167" s="34">
        <v>2.2423000000000002</v>
      </c>
      <c r="D167" s="34">
        <v>2.2423000000000002</v>
      </c>
      <c r="E167" s="34">
        <v>2.8611</v>
      </c>
      <c r="F167" s="34">
        <v>2.8611</v>
      </c>
      <c r="G167" s="34">
        <v>2.8611</v>
      </c>
      <c r="H167" s="34">
        <v>0</v>
      </c>
      <c r="I167" s="34">
        <v>0</v>
      </c>
      <c r="J167" s="34">
        <v>2.8611</v>
      </c>
      <c r="K167" s="34">
        <v>2.8611</v>
      </c>
      <c r="L167" s="34">
        <v>2.8611</v>
      </c>
      <c r="M167" s="34">
        <v>2.8611</v>
      </c>
      <c r="N167" s="39"/>
      <c r="O167" s="89">
        <f t="shared" si="47"/>
        <v>2.8056833603536004</v>
      </c>
    </row>
    <row r="168" spans="1:15" x14ac:dyDescent="0.3">
      <c r="A168" s="2" t="s">
        <v>116</v>
      </c>
      <c r="B168" t="s">
        <v>117</v>
      </c>
      <c r="C168" s="39">
        <f>C167*0.436199</f>
        <v>0.97808901770000012</v>
      </c>
      <c r="D168" s="39">
        <f t="shared" ref="D168:M168" si="52">D167*0.436199</f>
        <v>0.97808901770000012</v>
      </c>
      <c r="E168" s="39">
        <f t="shared" si="52"/>
        <v>1.2480089589000001</v>
      </c>
      <c r="F168" s="39">
        <f t="shared" si="52"/>
        <v>1.2480089589000001</v>
      </c>
      <c r="G168" s="39">
        <f t="shared" si="52"/>
        <v>1.2480089589000001</v>
      </c>
      <c r="H168" s="39">
        <f t="shared" si="52"/>
        <v>0</v>
      </c>
      <c r="I168" s="39">
        <f t="shared" si="52"/>
        <v>0</v>
      </c>
      <c r="J168" s="39">
        <f t="shared" si="52"/>
        <v>1.2480089589000001</v>
      </c>
      <c r="K168" s="39">
        <f t="shared" si="52"/>
        <v>1.2480089589000001</v>
      </c>
      <c r="L168" s="39">
        <f t="shared" si="52"/>
        <v>1.2480089589000001</v>
      </c>
      <c r="M168" s="39">
        <f t="shared" si="52"/>
        <v>1.2480089589000001</v>
      </c>
      <c r="N168" s="39"/>
      <c r="O168" s="89">
        <f t="shared" si="47"/>
        <v>1.22383627610288</v>
      </c>
    </row>
    <row r="169" spans="1:15" x14ac:dyDescent="0.3">
      <c r="A169" s="280" t="s">
        <v>8</v>
      </c>
      <c r="B169" s="1" t="s">
        <v>35</v>
      </c>
      <c r="C169" s="43">
        <f t="shared" ref="C169:M169" si="53">SUM(C170:C172)</f>
        <v>0.60089999999999988</v>
      </c>
      <c r="D169" s="43">
        <f t="shared" si="53"/>
        <v>0.60089999999999988</v>
      </c>
      <c r="E169" s="43">
        <f t="shared" si="53"/>
        <v>0.86369999999999991</v>
      </c>
      <c r="F169" s="43">
        <f t="shared" si="53"/>
        <v>0.86369999999999991</v>
      </c>
      <c r="G169" s="43">
        <f t="shared" si="53"/>
        <v>0.86369999999999991</v>
      </c>
      <c r="H169" s="43">
        <f t="shared" si="53"/>
        <v>0</v>
      </c>
      <c r="I169" s="43">
        <f t="shared" si="53"/>
        <v>0</v>
      </c>
      <c r="J169" s="43">
        <f t="shared" si="53"/>
        <v>0.86369999999999991</v>
      </c>
      <c r="K169" s="43">
        <f t="shared" si="53"/>
        <v>0.86369999999999991</v>
      </c>
      <c r="L169" s="43">
        <f t="shared" si="53"/>
        <v>0.86369999999999991</v>
      </c>
      <c r="M169" s="43">
        <f t="shared" si="53"/>
        <v>0.86369999999999991</v>
      </c>
      <c r="N169" s="43"/>
      <c r="O169" s="75">
        <f t="shared" si="47"/>
        <v>0.84016494360201344</v>
      </c>
    </row>
    <row r="170" spans="1:15" x14ac:dyDescent="0.3">
      <c r="A170" s="2" t="s">
        <v>9</v>
      </c>
      <c r="B170" t="s">
        <v>108</v>
      </c>
      <c r="C170" s="34">
        <v>0.53669999999999995</v>
      </c>
      <c r="D170" s="34">
        <v>0.53669999999999995</v>
      </c>
      <c r="E170" s="34">
        <v>0.77149999999999996</v>
      </c>
      <c r="F170" s="34">
        <v>0.77149999999999996</v>
      </c>
      <c r="G170" s="34">
        <v>0.77149999999999996</v>
      </c>
      <c r="H170" s="34">
        <v>0</v>
      </c>
      <c r="I170" s="34">
        <v>0</v>
      </c>
      <c r="J170" s="34">
        <v>0.77149999999999996</v>
      </c>
      <c r="K170" s="34">
        <v>0.77149999999999996</v>
      </c>
      <c r="L170" s="34">
        <v>0.77149999999999996</v>
      </c>
      <c r="M170" s="34">
        <v>0.77149999999999996</v>
      </c>
      <c r="N170" s="39"/>
      <c r="O170" s="89">
        <f t="shared" si="47"/>
        <v>0.75047248385750676</v>
      </c>
    </row>
    <row r="171" spans="1:15" x14ac:dyDescent="0.3">
      <c r="A171" s="2" t="s">
        <v>10</v>
      </c>
      <c r="B171" t="s">
        <v>109</v>
      </c>
      <c r="C171" s="34">
        <v>5.6899999999999999E-2</v>
      </c>
      <c r="D171" s="34">
        <v>5.6899999999999999E-2</v>
      </c>
      <c r="E171" s="34">
        <v>8.1799999999999998E-2</v>
      </c>
      <c r="F171" s="34">
        <v>8.1799999999999998E-2</v>
      </c>
      <c r="G171" s="34">
        <v>8.1799999999999998E-2</v>
      </c>
      <c r="H171" s="34">
        <v>0</v>
      </c>
      <c r="I171" s="34">
        <v>0</v>
      </c>
      <c r="J171" s="34">
        <v>8.1799999999999998E-2</v>
      </c>
      <c r="K171" s="34">
        <v>8.1799999999999998E-2</v>
      </c>
      <c r="L171" s="34">
        <v>8.1799999999999998E-2</v>
      </c>
      <c r="M171" s="34">
        <v>8.1799999999999998E-2</v>
      </c>
      <c r="N171" s="39"/>
      <c r="O171" s="89">
        <f t="shared" si="47"/>
        <v>7.9570080272793525E-2</v>
      </c>
    </row>
    <row r="172" spans="1:15" x14ac:dyDescent="0.3">
      <c r="A172" s="2" t="s">
        <v>11</v>
      </c>
      <c r="B172" t="s">
        <v>110</v>
      </c>
      <c r="C172" s="34">
        <v>7.3000000000000001E-3</v>
      </c>
      <c r="D172" s="34">
        <v>7.3000000000000001E-3</v>
      </c>
      <c r="E172" s="34">
        <v>1.04E-2</v>
      </c>
      <c r="F172" s="34">
        <v>1.04E-2</v>
      </c>
      <c r="G172" s="34">
        <v>1.04E-2</v>
      </c>
      <c r="H172" s="34">
        <v>0</v>
      </c>
      <c r="I172" s="34">
        <v>0</v>
      </c>
      <c r="J172" s="34">
        <v>1.04E-2</v>
      </c>
      <c r="K172" s="34">
        <v>1.04E-2</v>
      </c>
      <c r="L172" s="34">
        <v>1.04E-2</v>
      </c>
      <c r="M172" s="34">
        <v>1.04E-2</v>
      </c>
      <c r="N172" s="39"/>
      <c r="O172" s="89">
        <f t="shared" si="47"/>
        <v>1.0122379471713251E-2</v>
      </c>
    </row>
    <row r="173" spans="1:15" x14ac:dyDescent="0.3">
      <c r="A173" s="595" t="s">
        <v>14</v>
      </c>
      <c r="B173" t="s">
        <v>118</v>
      </c>
      <c r="C173" s="34">
        <v>0.21920000000000001</v>
      </c>
      <c r="D173" s="34">
        <v>0.21920000000000001</v>
      </c>
      <c r="E173" s="34">
        <v>0.28720000000000001</v>
      </c>
      <c r="F173" s="34">
        <v>0.28720000000000001</v>
      </c>
      <c r="G173" s="34">
        <v>0.28720000000000001</v>
      </c>
      <c r="H173" s="34">
        <v>0</v>
      </c>
      <c r="I173" s="34">
        <v>0</v>
      </c>
      <c r="J173" s="34">
        <v>0.28720000000000001</v>
      </c>
      <c r="K173" s="34">
        <v>0.28720000000000001</v>
      </c>
      <c r="L173" s="34">
        <v>0.28720000000000001</v>
      </c>
      <c r="M173" s="34">
        <v>0.28720000000000001</v>
      </c>
      <c r="N173" s="39"/>
      <c r="O173" s="89">
        <f t="shared" si="47"/>
        <v>0.28111025937951645</v>
      </c>
    </row>
    <row r="174" spans="1:15" x14ac:dyDescent="0.3">
      <c r="A174" s="595"/>
      <c r="B174" t="s">
        <v>117</v>
      </c>
      <c r="C174" s="34">
        <v>7.5399999999999995E-2</v>
      </c>
      <c r="D174" s="34">
        <v>7.5399999999999995E-2</v>
      </c>
      <c r="E174" s="34">
        <v>9.6199999999999994E-2</v>
      </c>
      <c r="F174" s="34">
        <v>9.6199999999999994E-2</v>
      </c>
      <c r="G174" s="34">
        <v>9.6199999999999994E-2</v>
      </c>
      <c r="H174" s="34">
        <v>0</v>
      </c>
      <c r="I174" s="34">
        <v>0</v>
      </c>
      <c r="J174" s="34">
        <v>9.6199999999999994E-2</v>
      </c>
      <c r="K174" s="34">
        <v>9.6199999999999994E-2</v>
      </c>
      <c r="L174" s="34">
        <v>9.6199999999999994E-2</v>
      </c>
      <c r="M174" s="34">
        <v>9.6199999999999994E-2</v>
      </c>
      <c r="N174" s="39"/>
      <c r="O174" s="89">
        <f t="shared" si="47"/>
        <v>9.4337255810205037E-2</v>
      </c>
    </row>
    <row r="175" spans="1:15" x14ac:dyDescent="0.3">
      <c r="A175" s="349">
        <v>6</v>
      </c>
      <c r="B175" s="350" t="s">
        <v>42</v>
      </c>
      <c r="C175" s="354">
        <f>SUM(C176:C178)</f>
        <v>0.55979999999999996</v>
      </c>
      <c r="D175" s="354">
        <f t="shared" ref="D175:L175" si="54">SUM(D176:D178)</f>
        <v>0.55979999999999996</v>
      </c>
      <c r="E175" s="354">
        <f t="shared" si="54"/>
        <v>0.63969999999999994</v>
      </c>
      <c r="F175" s="354">
        <f t="shared" si="54"/>
        <v>0.63969999999999994</v>
      </c>
      <c r="G175" s="354">
        <f t="shared" si="54"/>
        <v>0.63969999999999994</v>
      </c>
      <c r="H175" s="354">
        <f t="shared" si="54"/>
        <v>0</v>
      </c>
      <c r="I175" s="354">
        <f t="shared" si="54"/>
        <v>0.66969999999999996</v>
      </c>
      <c r="J175" s="354">
        <f t="shared" si="54"/>
        <v>0.63969999999999994</v>
      </c>
      <c r="K175" s="354">
        <f t="shared" si="54"/>
        <v>0.63969999999999994</v>
      </c>
      <c r="L175" s="354">
        <f t="shared" si="54"/>
        <v>0.63969999999999994</v>
      </c>
      <c r="M175" s="354">
        <f>SUM(M176:M178)</f>
        <v>0.63969999999999994</v>
      </c>
      <c r="N175" s="354"/>
      <c r="O175" s="352">
        <f t="shared" si="47"/>
        <v>0.63254455477093186</v>
      </c>
    </row>
    <row r="176" spans="1:15" x14ac:dyDescent="0.3">
      <c r="A176" s="2" t="s">
        <v>15</v>
      </c>
      <c r="B176" t="s">
        <v>43</v>
      </c>
      <c r="C176" s="34">
        <v>0.26519999999999999</v>
      </c>
      <c r="D176" s="34">
        <v>0.26519999999999999</v>
      </c>
      <c r="E176" s="34">
        <v>0.34510000000000002</v>
      </c>
      <c r="F176" s="34">
        <v>0.34510000000000002</v>
      </c>
      <c r="G176" s="34">
        <v>0.34510000000000002</v>
      </c>
      <c r="H176" s="34">
        <v>0</v>
      </c>
      <c r="I176" s="34">
        <v>0</v>
      </c>
      <c r="J176" s="34">
        <v>0.34510000000000002</v>
      </c>
      <c r="K176" s="34">
        <v>0.34510000000000002</v>
      </c>
      <c r="L176" s="34">
        <v>0.34510000000000002</v>
      </c>
      <c r="M176" s="34">
        <v>0.34510000000000002</v>
      </c>
      <c r="N176" s="39"/>
      <c r="O176" s="89">
        <f t="shared" si="47"/>
        <v>0.33794455477093183</v>
      </c>
    </row>
    <row r="177" spans="1:17" x14ac:dyDescent="0.3">
      <c r="A177" s="2" t="s">
        <v>16</v>
      </c>
      <c r="B177" t="s">
        <v>44</v>
      </c>
      <c r="C177" s="34">
        <v>0.29459999999999997</v>
      </c>
      <c r="D177" s="34">
        <v>0.29459999999999997</v>
      </c>
      <c r="E177" s="34">
        <v>0.29459999999999997</v>
      </c>
      <c r="F177" s="34">
        <v>0.29459999999999997</v>
      </c>
      <c r="G177" s="34">
        <v>0.29459999999999997</v>
      </c>
      <c r="H177" s="34">
        <v>0</v>
      </c>
      <c r="I177" s="34">
        <v>0</v>
      </c>
      <c r="J177" s="34">
        <v>0.29459999999999997</v>
      </c>
      <c r="K177" s="34">
        <v>0.29459999999999997</v>
      </c>
      <c r="L177" s="34">
        <v>0.29459999999999997</v>
      </c>
      <c r="M177" s="34">
        <v>0.29459999999999997</v>
      </c>
      <c r="N177" s="39"/>
      <c r="O177" s="89">
        <f t="shared" si="47"/>
        <v>0.29460000000000003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>
        <f>SUM(I179)</f>
        <v>0.66969999999999996</v>
      </c>
      <c r="J178" s="39"/>
      <c r="K178" s="39"/>
      <c r="L178" s="39"/>
      <c r="M178" s="39"/>
      <c r="N178" s="39"/>
      <c r="O178" s="89">
        <f t="shared" si="47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/>
      <c r="H179" s="34">
        <v>0</v>
      </c>
      <c r="I179" s="34">
        <v>0.66969999999999996</v>
      </c>
      <c r="J179" s="34">
        <v>0</v>
      </c>
      <c r="K179" s="34"/>
      <c r="L179" s="34">
        <v>0</v>
      </c>
      <c r="M179" s="34">
        <v>0</v>
      </c>
      <c r="N179" s="39"/>
      <c r="O179" s="89">
        <f t="shared" si="47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0.25569999999999998</v>
      </c>
      <c r="D180" s="354">
        <f t="shared" ref="D180:M180" si="55">SUM(D181:D182)</f>
        <v>0.30230000000000001</v>
      </c>
      <c r="E180" s="354">
        <f t="shared" si="55"/>
        <v>0.43409999999999999</v>
      </c>
      <c r="F180" s="354">
        <f t="shared" si="55"/>
        <v>0.85509999999999997</v>
      </c>
      <c r="G180" s="354">
        <f t="shared" si="55"/>
        <v>0.84389999999999998</v>
      </c>
      <c r="H180" s="354">
        <f t="shared" si="55"/>
        <v>0</v>
      </c>
      <c r="I180" s="354">
        <f t="shared" si="55"/>
        <v>0</v>
      </c>
      <c r="J180" s="354">
        <f t="shared" si="55"/>
        <v>1.1151</v>
      </c>
      <c r="K180" s="354">
        <f t="shared" si="55"/>
        <v>1.5992999999999999</v>
      </c>
      <c r="L180" s="354">
        <f t="shared" si="55"/>
        <v>1.3820999999999999</v>
      </c>
      <c r="M180" s="354">
        <f t="shared" si="55"/>
        <v>2.4293</v>
      </c>
      <c r="N180" s="354"/>
      <c r="O180" s="352">
        <f t="shared" si="47"/>
        <v>0.89968714455170895</v>
      </c>
    </row>
    <row r="181" spans="1:17" x14ac:dyDescent="0.3">
      <c r="A181" s="2" t="s">
        <v>17</v>
      </c>
      <c r="B181" t="s">
        <v>46</v>
      </c>
      <c r="C181" s="34">
        <v>0.24149999999999999</v>
      </c>
      <c r="D181" s="34">
        <v>0.28439999999999999</v>
      </c>
      <c r="E181" s="34">
        <v>0.40799999999999997</v>
      </c>
      <c r="F181" s="34">
        <v>0.71060000000000001</v>
      </c>
      <c r="G181" s="34">
        <v>0.78900000000000003</v>
      </c>
      <c r="H181" s="34">
        <v>0</v>
      </c>
      <c r="I181" s="34">
        <v>0</v>
      </c>
      <c r="J181" s="34">
        <v>1.0541</v>
      </c>
      <c r="K181" s="34">
        <v>1.5118</v>
      </c>
      <c r="L181" s="34">
        <v>1.3065</v>
      </c>
      <c r="M181" s="34">
        <v>2.2963</v>
      </c>
      <c r="N181" s="39"/>
      <c r="O181" s="89">
        <f t="shared" si="47"/>
        <v>0.8475091732300718</v>
      </c>
    </row>
    <row r="182" spans="1:17" x14ac:dyDescent="0.3">
      <c r="A182" s="2" t="s">
        <v>18</v>
      </c>
      <c r="B182" t="s">
        <v>48</v>
      </c>
      <c r="C182" s="34">
        <v>1.4200000000000001E-2</v>
      </c>
      <c r="D182" s="34">
        <v>1.7899999999999999E-2</v>
      </c>
      <c r="E182" s="34">
        <v>2.6100000000000002E-2</v>
      </c>
      <c r="F182" s="34">
        <v>0.14449999999999999</v>
      </c>
      <c r="G182" s="34">
        <v>5.4899999999999997E-2</v>
      </c>
      <c r="H182" s="34">
        <v>0</v>
      </c>
      <c r="I182" s="34">
        <v>0</v>
      </c>
      <c r="J182" s="34">
        <v>6.0999999999999999E-2</v>
      </c>
      <c r="K182" s="34">
        <v>8.7499999999999994E-2</v>
      </c>
      <c r="L182" s="34">
        <v>7.5600000000000001E-2</v>
      </c>
      <c r="M182" s="34">
        <v>0.13300000000000001</v>
      </c>
      <c r="N182" s="39"/>
      <c r="O182" s="89">
        <f t="shared" si="47"/>
        <v>5.2177971321637137E-2</v>
      </c>
    </row>
    <row r="183" spans="1:17" x14ac:dyDescent="0.3">
      <c r="A183" s="349">
        <v>8</v>
      </c>
      <c r="B183" s="350" t="s">
        <v>49</v>
      </c>
      <c r="C183" s="354">
        <f>SUM(C184:C187)</f>
        <v>0.56669999999999998</v>
      </c>
      <c r="D183" s="354">
        <f t="shared" ref="D183:M183" si="56">SUM(D184:D187)</f>
        <v>0.47770000000000001</v>
      </c>
      <c r="E183" s="354">
        <f t="shared" si="56"/>
        <v>0.69469999999999998</v>
      </c>
      <c r="F183" s="354">
        <f t="shared" si="56"/>
        <v>1.9177999999999999</v>
      </c>
      <c r="G183" s="354">
        <f t="shared" si="56"/>
        <v>1.3160000000000001</v>
      </c>
      <c r="H183" s="354">
        <f t="shared" si="56"/>
        <v>0</v>
      </c>
      <c r="I183" s="354">
        <f t="shared" si="56"/>
        <v>0</v>
      </c>
      <c r="J183" s="354">
        <f t="shared" si="56"/>
        <v>1.8437000000000001</v>
      </c>
      <c r="K183" s="354">
        <f t="shared" si="56"/>
        <v>2.5608</v>
      </c>
      <c r="L183" s="354">
        <f t="shared" si="56"/>
        <v>2.1198999999999999</v>
      </c>
      <c r="M183" s="354">
        <f t="shared" si="56"/>
        <v>4.3403</v>
      </c>
      <c r="N183" s="354"/>
      <c r="O183" s="352">
        <f t="shared" si="47"/>
        <v>1.5009157510016169</v>
      </c>
    </row>
    <row r="184" spans="1:17" x14ac:dyDescent="0.3">
      <c r="A184" s="2" t="s">
        <v>19</v>
      </c>
      <c r="B184" t="s">
        <v>46</v>
      </c>
      <c r="C184" s="34">
        <v>0.28649999999999998</v>
      </c>
      <c r="D184" s="34">
        <v>0.2364</v>
      </c>
      <c r="E184" s="34">
        <v>0.34260000000000002</v>
      </c>
      <c r="F184" s="34">
        <v>0.61229999999999996</v>
      </c>
      <c r="G184" s="34">
        <v>0.6351</v>
      </c>
      <c r="H184" s="34">
        <v>0</v>
      </c>
      <c r="I184" s="34">
        <v>0</v>
      </c>
      <c r="J184" s="34">
        <v>0.93210000000000004</v>
      </c>
      <c r="K184" s="34">
        <v>1.2947</v>
      </c>
      <c r="L184" s="34">
        <v>1.0718000000000001</v>
      </c>
      <c r="M184" s="34">
        <v>2.1943000000000001</v>
      </c>
      <c r="N184" s="39"/>
      <c r="O184" s="89">
        <f t="shared" si="47"/>
        <v>0.74829318312099258</v>
      </c>
    </row>
    <row r="185" spans="1:17" x14ac:dyDescent="0.3">
      <c r="A185" s="2" t="s">
        <v>19</v>
      </c>
      <c r="B185" t="s">
        <v>47</v>
      </c>
      <c r="C185" s="34">
        <v>0.14699999999999999</v>
      </c>
      <c r="D185" s="34">
        <v>0.12130000000000001</v>
      </c>
      <c r="E185" s="34">
        <v>0.17580000000000001</v>
      </c>
      <c r="F185" s="34">
        <v>0.31419999999999998</v>
      </c>
      <c r="G185" s="34">
        <v>0.32590000000000002</v>
      </c>
      <c r="H185" s="34">
        <v>0</v>
      </c>
      <c r="I185" s="34">
        <v>0</v>
      </c>
      <c r="J185" s="34">
        <v>0.4783</v>
      </c>
      <c r="K185" s="34">
        <v>0.6643</v>
      </c>
      <c r="L185" s="34">
        <v>0.55000000000000004</v>
      </c>
      <c r="M185" s="34">
        <v>1.1259999999999999</v>
      </c>
      <c r="N185" s="39"/>
      <c r="O185" s="89">
        <f t="shared" si="47"/>
        <v>0.38398067936180885</v>
      </c>
    </row>
    <row r="186" spans="1:17" x14ac:dyDescent="0.3">
      <c r="A186" s="2" t="s">
        <v>20</v>
      </c>
      <c r="B186" t="s">
        <v>50</v>
      </c>
      <c r="C186" s="34">
        <v>8.7999999999999995E-2</v>
      </c>
      <c r="D186" s="34">
        <v>7.9299999999999995E-2</v>
      </c>
      <c r="E186" s="34">
        <v>0.11650000000000001</v>
      </c>
      <c r="F186" s="34">
        <v>0.65510000000000002</v>
      </c>
      <c r="G186" s="34">
        <v>0.2346</v>
      </c>
      <c r="H186" s="34">
        <v>0</v>
      </c>
      <c r="I186" s="34">
        <v>0</v>
      </c>
      <c r="J186" s="34">
        <v>0.28639999999999999</v>
      </c>
      <c r="K186" s="34">
        <v>0.3977</v>
      </c>
      <c r="L186" s="34">
        <v>0.32919999999999999</v>
      </c>
      <c r="M186" s="34">
        <v>0.67410000000000003</v>
      </c>
      <c r="N186" s="39"/>
      <c r="O186" s="89">
        <f t="shared" si="47"/>
        <v>0.24362565724660909</v>
      </c>
    </row>
    <row r="187" spans="1:17" x14ac:dyDescent="0.3">
      <c r="A187" s="2" t="s">
        <v>20</v>
      </c>
      <c r="B187" t="s">
        <v>47</v>
      </c>
      <c r="C187" s="34">
        <v>4.5199999999999997E-2</v>
      </c>
      <c r="D187" s="34">
        <v>4.07E-2</v>
      </c>
      <c r="E187" s="34">
        <v>5.9799999999999999E-2</v>
      </c>
      <c r="F187" s="34">
        <v>0.3362</v>
      </c>
      <c r="G187" s="34">
        <v>0.12039999999999999</v>
      </c>
      <c r="H187" s="34">
        <v>0</v>
      </c>
      <c r="I187" s="34">
        <v>0</v>
      </c>
      <c r="J187" s="34">
        <v>0.1469</v>
      </c>
      <c r="K187" s="34">
        <v>0.2041</v>
      </c>
      <c r="L187" s="34">
        <v>0.16889999999999999</v>
      </c>
      <c r="M187" s="34">
        <v>0.34589999999999999</v>
      </c>
      <c r="N187" s="39"/>
      <c r="O187" s="89">
        <f t="shared" si="47"/>
        <v>0.12501623127220646</v>
      </c>
    </row>
    <row r="188" spans="1:17" x14ac:dyDescent="0.3">
      <c r="A188" s="349">
        <v>9</v>
      </c>
      <c r="B188" s="350" t="s">
        <v>51</v>
      </c>
      <c r="C188" s="354">
        <f t="shared" ref="C188:M188" si="57">SUM(C191,C193)</f>
        <v>0.5182806195657037</v>
      </c>
      <c r="D188" s="354">
        <f t="shared" si="57"/>
        <v>0.59819111686170368</v>
      </c>
      <c r="E188" s="354">
        <f t="shared" si="57"/>
        <v>0.78023186805170519</v>
      </c>
      <c r="F188" s="354">
        <f t="shared" si="57"/>
        <v>0.94861648806770527</v>
      </c>
      <c r="G188" s="354">
        <f t="shared" si="57"/>
        <v>0.96642972726770526</v>
      </c>
      <c r="H188" s="354">
        <f t="shared" si="57"/>
        <v>0</v>
      </c>
      <c r="I188" s="354">
        <f t="shared" si="57"/>
        <v>9.5820595199999997E-2</v>
      </c>
      <c r="J188" s="354">
        <f t="shared" si="57"/>
        <v>1.1219296077317051</v>
      </c>
      <c r="K188" s="354">
        <f t="shared" si="57"/>
        <v>1.1577602493317052</v>
      </c>
      <c r="L188" s="354">
        <f t="shared" si="57"/>
        <v>1.2018969304517053</v>
      </c>
      <c r="M188" s="354">
        <f t="shared" si="57"/>
        <v>1.5996449545157057</v>
      </c>
      <c r="N188" s="354"/>
      <c r="O188" s="352">
        <f t="shared" si="47"/>
        <v>0.9701828933677783</v>
      </c>
      <c r="P188" s="39"/>
    </row>
    <row r="189" spans="1:17" x14ac:dyDescent="0.3">
      <c r="A189" s="345"/>
      <c r="B189" s="286" t="s">
        <v>238</v>
      </c>
      <c r="C189" s="507">
        <v>-0.67500000000000004</v>
      </c>
      <c r="D189" s="507">
        <v>-0.1459</v>
      </c>
      <c r="E189" s="507">
        <v>-5.67E-2</v>
      </c>
      <c r="F189" s="507">
        <v>-0.81850000000000001</v>
      </c>
      <c r="G189" s="507">
        <v>0</v>
      </c>
      <c r="H189" s="507">
        <v>0</v>
      </c>
      <c r="I189" s="507">
        <v>0</v>
      </c>
      <c r="J189" s="507">
        <v>-0.13950000000000001</v>
      </c>
      <c r="K189" s="507">
        <v>-1.3883000000000001</v>
      </c>
      <c r="L189" s="507">
        <v>-0.34449999999999997</v>
      </c>
      <c r="M189" s="507">
        <v>0</v>
      </c>
      <c r="N189" s="268"/>
      <c r="O189" s="357">
        <f t="shared" si="47"/>
        <v>-9.8183576538394726E-2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58">SUM(C183,C180,C175,C166,C159)+C189</f>
        <v>6.0925450177000009</v>
      </c>
      <c r="D190" s="360">
        <f t="shared" si="58"/>
        <v>7.0319170177000005</v>
      </c>
      <c r="E190" s="360">
        <f t="shared" si="58"/>
        <v>9.1718609589</v>
      </c>
      <c r="F190" s="360">
        <f t="shared" si="58"/>
        <v>11.1512729589</v>
      </c>
      <c r="G190" s="360">
        <f t="shared" si="58"/>
        <v>11.3606729589</v>
      </c>
      <c r="H190" s="360">
        <f t="shared" si="58"/>
        <v>0</v>
      </c>
      <c r="I190" s="360">
        <f t="shared" si="58"/>
        <v>1.1263999999999998</v>
      </c>
      <c r="J190" s="360">
        <f t="shared" si="58"/>
        <v>13.1886209589</v>
      </c>
      <c r="K190" s="360">
        <f t="shared" si="58"/>
        <v>13.609820958899999</v>
      </c>
      <c r="L190" s="360">
        <f t="shared" si="58"/>
        <v>14.128660958899999</v>
      </c>
      <c r="M190" s="360">
        <f t="shared" si="58"/>
        <v>18.804308958900002</v>
      </c>
      <c r="N190" s="361"/>
      <c r="O190" s="362">
        <f t="shared" si="47"/>
        <v>11.404792558515286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M191" si="59">SUM(C192:C192)</f>
        <v>0.12692599035374413</v>
      </c>
      <c r="D191" s="354">
        <f t="shared" si="59"/>
        <v>0.14649592722974411</v>
      </c>
      <c r="E191" s="354">
        <f t="shared" si="59"/>
        <v>0.19107737935676369</v>
      </c>
      <c r="F191" s="354">
        <f t="shared" si="59"/>
        <v>0.23231446955276372</v>
      </c>
      <c r="G191" s="354">
        <f t="shared" si="59"/>
        <v>0.23667689975276371</v>
      </c>
      <c r="H191" s="354">
        <f t="shared" si="59"/>
        <v>0</v>
      </c>
      <c r="I191" s="354">
        <f t="shared" si="59"/>
        <v>2.3466291199999999E-2</v>
      </c>
      <c r="J191" s="354">
        <f t="shared" si="59"/>
        <v>0.27475854043676368</v>
      </c>
      <c r="K191" s="354">
        <f t="shared" si="59"/>
        <v>0.28353340003676369</v>
      </c>
      <c r="L191" s="354">
        <f t="shared" si="59"/>
        <v>0.29434239375676369</v>
      </c>
      <c r="M191" s="354">
        <f t="shared" si="59"/>
        <v>0.39175016854076378</v>
      </c>
      <c r="N191" s="354"/>
      <c r="O191" s="352">
        <f t="shared" si="47"/>
        <v>0.23759604337154894</v>
      </c>
      <c r="P191" s="463"/>
    </row>
    <row r="192" spans="1:17" x14ac:dyDescent="0.3">
      <c r="A192" s="2" t="s">
        <v>121</v>
      </c>
      <c r="B192" t="s">
        <v>128</v>
      </c>
      <c r="C192" s="246">
        <f>0.020833*C190</f>
        <v>0.12692599035374413</v>
      </c>
      <c r="D192" s="246">
        <f t="shared" ref="D192:M192" si="60">0.020833*D190</f>
        <v>0.14649592722974411</v>
      </c>
      <c r="E192" s="246">
        <f t="shared" si="60"/>
        <v>0.19107737935676369</v>
      </c>
      <c r="F192" s="246">
        <f t="shared" si="60"/>
        <v>0.23231446955276372</v>
      </c>
      <c r="G192" s="246">
        <f t="shared" si="60"/>
        <v>0.23667689975276371</v>
      </c>
      <c r="H192" s="34">
        <f t="shared" si="60"/>
        <v>0</v>
      </c>
      <c r="I192" s="39">
        <f t="shared" si="60"/>
        <v>2.3466291199999999E-2</v>
      </c>
      <c r="J192" s="246">
        <f t="shared" si="60"/>
        <v>0.27475854043676368</v>
      </c>
      <c r="K192" s="246">
        <f t="shared" si="60"/>
        <v>0.28353340003676369</v>
      </c>
      <c r="L192" s="246">
        <f t="shared" si="60"/>
        <v>0.29434239375676369</v>
      </c>
      <c r="M192" s="246">
        <f t="shared" si="60"/>
        <v>0.39175016854076378</v>
      </c>
      <c r="N192" s="39"/>
      <c r="O192" s="246">
        <f t="shared" si="47"/>
        <v>0.23759604337154894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0.39135462921195957</v>
      </c>
      <c r="D193" s="354">
        <f t="shared" ref="D193:M193" si="61">SUM(D194,D195)</f>
        <v>0.45169518963195954</v>
      </c>
      <c r="E193" s="354">
        <f t="shared" si="61"/>
        <v>0.58915448869494147</v>
      </c>
      <c r="F193" s="354">
        <f t="shared" si="61"/>
        <v>0.71630201851494157</v>
      </c>
      <c r="G193" s="354">
        <f t="shared" si="61"/>
        <v>0.72975282751494153</v>
      </c>
      <c r="H193" s="354">
        <f t="shared" si="61"/>
        <v>0</v>
      </c>
      <c r="I193" s="354">
        <f t="shared" si="61"/>
        <v>7.2354303999999994E-2</v>
      </c>
      <c r="J193" s="354">
        <f t="shared" si="61"/>
        <v>0.84717106729494152</v>
      </c>
      <c r="K193" s="354">
        <f t="shared" si="61"/>
        <v>0.87422684929494143</v>
      </c>
      <c r="L193" s="354">
        <f t="shared" si="61"/>
        <v>0.90755453669494157</v>
      </c>
      <c r="M193" s="354">
        <f t="shared" si="61"/>
        <v>1.2078947859749418</v>
      </c>
      <c r="N193" s="354"/>
      <c r="O193" s="352">
        <f t="shared" si="47"/>
        <v>0.73258684999622936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0.12692599035374413</v>
      </c>
      <c r="D194" s="39">
        <f t="shared" ref="D194:M194" si="62">D192</f>
        <v>0.14649592722974411</v>
      </c>
      <c r="E194" s="39">
        <f t="shared" si="62"/>
        <v>0.19107737935676369</v>
      </c>
      <c r="F194" s="39">
        <f t="shared" si="62"/>
        <v>0.23231446955276372</v>
      </c>
      <c r="G194" s="39">
        <f t="shared" si="62"/>
        <v>0.23667689975276371</v>
      </c>
      <c r="H194" s="39">
        <f t="shared" si="62"/>
        <v>0</v>
      </c>
      <c r="I194" s="39">
        <f t="shared" si="62"/>
        <v>2.3466291199999999E-2</v>
      </c>
      <c r="J194" s="39">
        <f t="shared" si="62"/>
        <v>0.27475854043676368</v>
      </c>
      <c r="K194" s="39">
        <f t="shared" si="62"/>
        <v>0.28353340003676369</v>
      </c>
      <c r="L194" s="39">
        <f t="shared" si="62"/>
        <v>0.29434239375676369</v>
      </c>
      <c r="M194" s="39">
        <f t="shared" si="62"/>
        <v>0.39175016854076378</v>
      </c>
      <c r="N194" s="39"/>
      <c r="O194" s="246">
        <f t="shared" si="47"/>
        <v>0.23759604337154894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0.26442863885821544</v>
      </c>
      <c r="D195" s="246">
        <f t="shared" ref="D195:M195" si="63">0.043402*D190</f>
        <v>0.30519926240221545</v>
      </c>
      <c r="E195" s="246">
        <f t="shared" si="63"/>
        <v>0.3980771093381778</v>
      </c>
      <c r="F195" s="246">
        <f t="shared" si="63"/>
        <v>0.48398754896217783</v>
      </c>
      <c r="G195" s="246">
        <f t="shared" si="63"/>
        <v>0.49307592776217785</v>
      </c>
      <c r="H195" s="34">
        <f t="shared" si="63"/>
        <v>0</v>
      </c>
      <c r="I195" s="34">
        <f t="shared" si="63"/>
        <v>4.8888012799999998E-2</v>
      </c>
      <c r="J195" s="246">
        <f t="shared" si="63"/>
        <v>0.57241252685817778</v>
      </c>
      <c r="K195" s="246">
        <f t="shared" si="63"/>
        <v>0.59069344925817779</v>
      </c>
      <c r="L195" s="246">
        <f t="shared" si="63"/>
        <v>0.61321214293817783</v>
      </c>
      <c r="M195" s="246">
        <f t="shared" si="63"/>
        <v>0.81614461743417799</v>
      </c>
      <c r="N195" s="39"/>
      <c r="O195" s="246">
        <f t="shared" si="47"/>
        <v>0.49499080662468031</v>
      </c>
      <c r="P195" s="246"/>
    </row>
    <row r="196" spans="1:17" ht="28.8" x14ac:dyDescent="0.3">
      <c r="A196" s="370">
        <v>10</v>
      </c>
      <c r="B196" s="371" t="s">
        <v>134</v>
      </c>
      <c r="C196" s="510">
        <v>2.5600000000000001E-2</v>
      </c>
      <c r="D196" s="510">
        <v>2.5600000000000001E-2</v>
      </c>
      <c r="E196" s="510">
        <v>2.5600000000000001E-2</v>
      </c>
      <c r="F196" s="510">
        <v>2.5600000000000001E-2</v>
      </c>
      <c r="G196" s="510">
        <v>2.5600000000000001E-2</v>
      </c>
      <c r="H196" s="510">
        <v>0</v>
      </c>
      <c r="I196" s="510">
        <v>0</v>
      </c>
      <c r="J196" s="510">
        <v>2.5600000000000001E-2</v>
      </c>
      <c r="K196" s="510">
        <v>2.5600000000000001E-2</v>
      </c>
      <c r="L196" s="510">
        <v>2.5600000000000001E-2</v>
      </c>
      <c r="M196" s="510">
        <v>2.5600000000000001E-2</v>
      </c>
      <c r="N196" s="373"/>
      <c r="O196" s="374">
        <f t="shared" si="47"/>
        <v>2.5600000000000005E-2</v>
      </c>
    </row>
    <row r="197" spans="1:17" ht="18" x14ac:dyDescent="0.3">
      <c r="A197" s="579" t="s">
        <v>60</v>
      </c>
      <c r="B197" s="579"/>
      <c r="C197" s="340">
        <f>SUM(C188,C190,C196)</f>
        <v>6.6364256372657042</v>
      </c>
      <c r="D197" s="340">
        <f t="shared" ref="D197:M197" si="64">SUM(D188,D190,D196)</f>
        <v>7.6557081345617037</v>
      </c>
      <c r="E197" s="340">
        <f t="shared" si="64"/>
        <v>9.9776928269517065</v>
      </c>
      <c r="F197" s="340">
        <f t="shared" si="64"/>
        <v>12.125489446967705</v>
      </c>
      <c r="G197" s="340">
        <f t="shared" si="64"/>
        <v>12.352702686167707</v>
      </c>
      <c r="H197" s="340">
        <f t="shared" si="64"/>
        <v>0</v>
      </c>
      <c r="I197" s="340">
        <f t="shared" si="64"/>
        <v>1.2222205951999998</v>
      </c>
      <c r="J197" s="340">
        <f t="shared" si="64"/>
        <v>14.336150566631705</v>
      </c>
      <c r="K197" s="340">
        <f t="shared" si="64"/>
        <v>14.793181208231704</v>
      </c>
      <c r="L197" s="340">
        <f t="shared" si="64"/>
        <v>15.356157889351705</v>
      </c>
      <c r="M197" s="340">
        <f t="shared" si="64"/>
        <v>20.42955391341571</v>
      </c>
      <c r="N197" s="356"/>
      <c r="O197" s="467">
        <f t="shared" si="47"/>
        <v>12.400575451883064</v>
      </c>
      <c r="P197" t="s">
        <v>494</v>
      </c>
      <c r="Q197"/>
    </row>
    <row r="198" spans="1:17" ht="15.6" x14ac:dyDescent="0.3">
      <c r="M198" s="336" t="s">
        <v>150</v>
      </c>
      <c r="O198" s="337">
        <f>O197/SUM($O$101,$O$149,$O$197)</f>
        <v>0.34806900019090453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BD10-C7FD-4C9C-BF35-EB3030AED0A6}">
  <dimension ref="A1:R204"/>
  <sheetViews>
    <sheetView topLeftCell="A10" zoomScale="80" zoomScaleNormal="80" workbookViewId="0">
      <selection activeCell="A33" sqref="A33:XFD33"/>
    </sheetView>
  </sheetViews>
  <sheetFormatPr defaultRowHeight="14.4" x14ac:dyDescent="0.3"/>
  <cols>
    <col min="1" max="1" width="7" style="2" customWidth="1"/>
    <col min="2" max="2" width="49.33203125" bestFit="1" customWidth="1"/>
    <col min="3" max="3" width="11.21875" bestFit="1" customWidth="1"/>
    <col min="4" max="4" width="15.88671875" bestFit="1" customWidth="1"/>
    <col min="5" max="6" width="14.109375" bestFit="1" customWidth="1"/>
    <col min="7" max="8" width="14.109375" customWidth="1"/>
    <col min="9" max="9" width="13.109375" customWidth="1"/>
    <col min="10" max="10" width="17.6640625" bestFit="1" customWidth="1"/>
    <col min="11" max="11" width="17.6640625" customWidth="1"/>
    <col min="12" max="12" width="17.6640625" bestFit="1" customWidth="1"/>
    <col min="13" max="13" width="13.6640625" bestFit="1" customWidth="1"/>
    <col min="14" max="14" width="1.33203125" customWidth="1"/>
    <col min="15" max="15" width="17.5546875" bestFit="1" customWidth="1"/>
    <col min="16" max="16" width="17" style="34" bestFit="1" customWidth="1"/>
    <col min="17" max="17" width="11.33203125" style="34" customWidth="1"/>
    <col min="18" max="18" width="17.44140625" bestFit="1" customWidth="1"/>
  </cols>
  <sheetData>
    <row r="1" spans="1:18" ht="18" x14ac:dyDescent="0.3">
      <c r="A1" s="535" t="s">
        <v>495</v>
      </c>
      <c r="B1" s="535"/>
      <c r="C1" s="1"/>
    </row>
    <row r="3" spans="1:18" ht="18" x14ac:dyDescent="0.35">
      <c r="A3" s="293" t="s">
        <v>0</v>
      </c>
      <c r="O3" s="292" t="s">
        <v>76</v>
      </c>
    </row>
    <row r="4" spans="1:18" ht="18" x14ac:dyDescent="0.35">
      <c r="A4" s="397" t="s">
        <v>139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9" t="s">
        <v>145</v>
      </c>
    </row>
    <row r="5" spans="1:18" ht="15.6" x14ac:dyDescent="0.3">
      <c r="A5" s="280"/>
      <c r="B5" s="416" t="s">
        <v>135</v>
      </c>
      <c r="C5" s="417">
        <f>SUM(C59,C107,C155)</f>
        <v>1</v>
      </c>
      <c r="D5" s="417">
        <f t="shared" ref="D5:L6" si="0">SUM(D59,D107,D155)</f>
        <v>104</v>
      </c>
      <c r="E5" s="417">
        <f t="shared" si="0"/>
        <v>371</v>
      </c>
      <c r="F5" s="417">
        <f t="shared" si="0"/>
        <v>43</v>
      </c>
      <c r="G5" s="417">
        <f t="shared" si="0"/>
        <v>170</v>
      </c>
      <c r="H5" s="417">
        <f t="shared" si="0"/>
        <v>12</v>
      </c>
      <c r="I5" s="417">
        <f t="shared" si="0"/>
        <v>23</v>
      </c>
      <c r="J5" s="417">
        <f t="shared" si="0"/>
        <v>161</v>
      </c>
      <c r="K5" s="417">
        <f t="shared" si="0"/>
        <v>37</v>
      </c>
      <c r="L5" s="417">
        <f t="shared" si="0"/>
        <v>30</v>
      </c>
      <c r="M5" s="417">
        <f>SUM(M59,M107,M155)</f>
        <v>138</v>
      </c>
      <c r="N5" s="604">
        <f>SUM(C5:M5)</f>
        <v>1090</v>
      </c>
      <c r="O5" s="604"/>
      <c r="P5" s="418"/>
      <c r="Q5" s="418"/>
      <c r="R5" s="419">
        <f>N7/N5</f>
        <v>6151.1118440366972</v>
      </c>
    </row>
    <row r="6" spans="1:18" ht="15.6" x14ac:dyDescent="0.3">
      <c r="A6" s="444"/>
      <c r="B6" s="445" t="s">
        <v>142</v>
      </c>
      <c r="C6" s="451">
        <f>SUM(C60,C108,C156)</f>
        <v>0</v>
      </c>
      <c r="D6" s="451">
        <f t="shared" si="0"/>
        <v>0</v>
      </c>
      <c r="E6" s="451">
        <f t="shared" si="0"/>
        <v>0</v>
      </c>
      <c r="F6" s="451">
        <f t="shared" si="0"/>
        <v>0</v>
      </c>
      <c r="G6" s="451">
        <f t="shared" si="0"/>
        <v>0</v>
      </c>
      <c r="H6" s="451">
        <f t="shared" si="0"/>
        <v>0</v>
      </c>
      <c r="I6" s="451">
        <f t="shared" si="0"/>
        <v>0</v>
      </c>
      <c r="J6" s="451">
        <f t="shared" si="0"/>
        <v>0</v>
      </c>
      <c r="K6" s="451">
        <f t="shared" si="0"/>
        <v>0</v>
      </c>
      <c r="L6" s="451">
        <f t="shared" si="0"/>
        <v>0</v>
      </c>
      <c r="M6" s="451">
        <f>SUM(M60,M108,M156)</f>
        <v>0</v>
      </c>
      <c r="N6" s="605">
        <f>SUM(C6:M6)</f>
        <v>0</v>
      </c>
      <c r="O6" s="605"/>
      <c r="P6" s="452"/>
      <c r="Q6" s="452"/>
      <c r="R6" s="439"/>
    </row>
    <row r="7" spans="1:18" x14ac:dyDescent="0.3">
      <c r="A7" s="400">
        <v>1</v>
      </c>
      <c r="B7" s="398" t="s">
        <v>2</v>
      </c>
      <c r="C7" s="401">
        <f>SUM(C61,C109,C157)</f>
        <v>5890.55</v>
      </c>
      <c r="D7" s="401">
        <f t="shared" ref="D7:L7" si="1">SUM(D61,D109,D157)</f>
        <v>948419.72</v>
      </c>
      <c r="E7" s="401">
        <f t="shared" si="1"/>
        <v>2400688.83</v>
      </c>
      <c r="F7" s="401">
        <f t="shared" si="1"/>
        <v>258603.43000000002</v>
      </c>
      <c r="G7" s="401">
        <f t="shared" si="1"/>
        <v>908799.99999999988</v>
      </c>
      <c r="H7" s="401">
        <f t="shared" si="1"/>
        <v>36843.43</v>
      </c>
      <c r="I7" s="401">
        <f t="shared" si="1"/>
        <v>133029.43</v>
      </c>
      <c r="J7" s="401">
        <f t="shared" si="1"/>
        <v>940551.92</v>
      </c>
      <c r="K7" s="401">
        <f t="shared" si="1"/>
        <v>178383.18</v>
      </c>
      <c r="L7" s="401">
        <f t="shared" si="1"/>
        <v>175986.15000000002</v>
      </c>
      <c r="M7" s="401">
        <f>SUM(M61,M109,M157)</f>
        <v>717515.27</v>
      </c>
      <c r="N7" s="610">
        <f>SUM(C7:M7)</f>
        <v>6704711.9100000001</v>
      </c>
      <c r="O7" s="610"/>
      <c r="P7" s="402"/>
      <c r="Q7" s="402"/>
      <c r="R7" s="403"/>
    </row>
    <row r="8" spans="1:18" ht="28.8" x14ac:dyDescent="0.3">
      <c r="A8" s="413"/>
      <c r="B8" s="414" t="s">
        <v>28</v>
      </c>
      <c r="C8" s="415" t="s">
        <v>61</v>
      </c>
      <c r="D8" s="415" t="s">
        <v>62</v>
      </c>
      <c r="E8" s="415" t="s">
        <v>63</v>
      </c>
      <c r="F8" s="415" t="s">
        <v>65</v>
      </c>
      <c r="G8" s="415" t="s">
        <v>486</v>
      </c>
      <c r="H8" s="415" t="s">
        <v>193</v>
      </c>
      <c r="I8" s="415" t="s">
        <v>111</v>
      </c>
      <c r="J8" s="415" t="s">
        <v>66</v>
      </c>
      <c r="K8" s="415" t="s">
        <v>487</v>
      </c>
      <c r="L8" s="415" t="s">
        <v>67</v>
      </c>
      <c r="M8" s="415" t="s">
        <v>68</v>
      </c>
      <c r="N8" s="607" t="s">
        <v>69</v>
      </c>
      <c r="O8" s="607"/>
      <c r="P8" s="415" t="s">
        <v>70</v>
      </c>
      <c r="Q8" s="415" t="s">
        <v>140</v>
      </c>
      <c r="R8" s="415" t="s">
        <v>144</v>
      </c>
    </row>
    <row r="9" spans="1:18" x14ac:dyDescent="0.3">
      <c r="A9" s="404">
        <v>4</v>
      </c>
      <c r="B9" s="398" t="s">
        <v>29</v>
      </c>
      <c r="C9" s="405">
        <f>(C63*C$61+C111*C$109+C159*C$157)/(SUM(C$157,C$109,C$61))</f>
        <v>1.2631119999999998</v>
      </c>
      <c r="D9" s="405">
        <f t="shared" ref="D9:M9" si="2">(D63*D$61+D111*D$109+D159*D$157)/(SUM(D$157,D$109,D$61))</f>
        <v>1.7369180519221599</v>
      </c>
      <c r="E9" s="405">
        <f t="shared" si="2"/>
        <v>2.1069120068273737</v>
      </c>
      <c r="F9" s="405">
        <f t="shared" si="2"/>
        <v>2.9950676800999894</v>
      </c>
      <c r="G9" s="405">
        <f t="shared" si="2"/>
        <v>3.1302909240870598</v>
      </c>
      <c r="H9" s="405">
        <f t="shared" si="2"/>
        <v>4.3920879999999993</v>
      </c>
      <c r="I9" s="405">
        <f t="shared" si="2"/>
        <v>3.6636854149481066</v>
      </c>
      <c r="J9" s="405">
        <f t="shared" si="2"/>
        <v>4.3010776482483175</v>
      </c>
      <c r="K9" s="405">
        <f t="shared" si="2"/>
        <v>4.6018265563856424</v>
      </c>
      <c r="L9" s="405">
        <f t="shared" si="2"/>
        <v>4.8217353383702068</v>
      </c>
      <c r="M9" s="405">
        <f t="shared" si="2"/>
        <v>5.7750073608865762</v>
      </c>
      <c r="N9" s="603">
        <f t="shared" ref="N9:N32" si="3">(O63*$O$61+O111*$O$109+O159*$O$157)/$N$7</f>
        <v>3.1082377278493296</v>
      </c>
      <c r="O9" s="603"/>
      <c r="P9" s="406">
        <f t="shared" ref="P9:P47" si="4">N9/$N$47</f>
        <v>0.2677833812104628</v>
      </c>
      <c r="Q9" s="405">
        <f>P9*$O$52</f>
        <v>1.794552656322139</v>
      </c>
      <c r="R9" s="407">
        <f>N9*$N$7</f>
        <v>20839838.513022739</v>
      </c>
    </row>
    <row r="10" spans="1:18" x14ac:dyDescent="0.3">
      <c r="A10" s="420" t="s">
        <v>3</v>
      </c>
      <c r="B10" s="421" t="s">
        <v>30</v>
      </c>
      <c r="C10" s="422">
        <f t="shared" ref="C10:M25" si="5">(C64*C$61+C112*C$109+C160*C$157)/(SUM(C$157,C$109,C$61))</f>
        <v>0.84530000000000005</v>
      </c>
      <c r="D10" s="422">
        <f t="shared" si="5"/>
        <v>1.1449470146498009</v>
      </c>
      <c r="E10" s="422">
        <f t="shared" si="5"/>
        <v>1.319274121142139</v>
      </c>
      <c r="F10" s="422">
        <f t="shared" si="5"/>
        <v>1.9822983049760787</v>
      </c>
      <c r="G10" s="422">
        <f t="shared" si="5"/>
        <v>1.9822964177574822</v>
      </c>
      <c r="H10" s="422">
        <f t="shared" si="5"/>
        <v>1.9822</v>
      </c>
      <c r="I10" s="422">
        <f t="shared" si="5"/>
        <v>1.4165288465191501</v>
      </c>
      <c r="J10" s="422">
        <f t="shared" si="5"/>
        <v>2.7604064112175752</v>
      </c>
      <c r="K10" s="422">
        <f t="shared" si="5"/>
        <v>2.7602979883697558</v>
      </c>
      <c r="L10" s="422">
        <f t="shared" si="5"/>
        <v>3.0294476877470187</v>
      </c>
      <c r="M10" s="422">
        <f t="shared" si="5"/>
        <v>3.246486448836134</v>
      </c>
      <c r="N10" s="600">
        <f t="shared" si="3"/>
        <v>1.9068512328858587</v>
      </c>
      <c r="O10" s="600"/>
      <c r="P10" s="423">
        <f t="shared" si="4"/>
        <v>0.16428057160249074</v>
      </c>
      <c r="Q10" s="422">
        <f t="shared" ref="Q10:Q47" si="6">P10*$O$52</f>
        <v>1.1009276782552266</v>
      </c>
      <c r="R10" s="424">
        <f t="shared" ref="R10:R47" si="7">N10*$N$7</f>
        <v>12784888.171728</v>
      </c>
    </row>
    <row r="11" spans="1:18" x14ac:dyDescent="0.3">
      <c r="A11" s="438" t="s">
        <v>4</v>
      </c>
      <c r="B11" s="439" t="s">
        <v>31</v>
      </c>
      <c r="C11" s="440">
        <f t="shared" si="5"/>
        <v>3.3812000000000002E-2</v>
      </c>
      <c r="D11" s="440">
        <f t="shared" si="5"/>
        <v>4.5797880585992032E-2</v>
      </c>
      <c r="E11" s="440">
        <f t="shared" si="5"/>
        <v>5.277096484568556E-2</v>
      </c>
      <c r="F11" s="440">
        <f t="shared" si="5"/>
        <v>7.9291932199043139E-2</v>
      </c>
      <c r="G11" s="440">
        <f t="shared" si="5"/>
        <v>7.9291856710299286E-2</v>
      </c>
      <c r="H11" s="440">
        <f t="shared" si="5"/>
        <v>7.9287999999999997E-2</v>
      </c>
      <c r="I11" s="440">
        <f t="shared" si="5"/>
        <v>8.4991730791149009E-2</v>
      </c>
      <c r="J11" s="440">
        <f t="shared" si="5"/>
        <v>0.11041625644870302</v>
      </c>
      <c r="K11" s="440">
        <f t="shared" si="5"/>
        <v>0.11041191953479022</v>
      </c>
      <c r="L11" s="440">
        <f t="shared" si="5"/>
        <v>0.12117790750988074</v>
      </c>
      <c r="M11" s="440">
        <f t="shared" si="5"/>
        <v>0.12985945795344536</v>
      </c>
      <c r="N11" s="599">
        <f t="shared" si="3"/>
        <v>7.6836161536094988E-2</v>
      </c>
      <c r="O11" s="599"/>
      <c r="P11" s="441">
        <f t="shared" si="4"/>
        <v>6.619650405442286E-3</v>
      </c>
      <c r="Q11" s="440">
        <f t="shared" si="6"/>
        <v>4.4361644719370777E-2</v>
      </c>
      <c r="R11" s="442">
        <f t="shared" si="7"/>
        <v>515164.32736974</v>
      </c>
    </row>
    <row r="12" spans="1:18" x14ac:dyDescent="0.3">
      <c r="A12" s="438" t="s">
        <v>192</v>
      </c>
      <c r="B12" s="439" t="s">
        <v>195</v>
      </c>
      <c r="C12" s="440">
        <f t="shared" si="5"/>
        <v>0</v>
      </c>
      <c r="D12" s="440">
        <f t="shared" si="5"/>
        <v>5.1030957176849932E-2</v>
      </c>
      <c r="E12" s="440">
        <f t="shared" si="5"/>
        <v>3.8770845751383773E-2</v>
      </c>
      <c r="F12" s="440">
        <f t="shared" si="5"/>
        <v>1.3539499773842905E-2</v>
      </c>
      <c r="G12" s="440">
        <f t="shared" si="5"/>
        <v>1.9762078783010562E-2</v>
      </c>
      <c r="H12" s="440">
        <f t="shared" si="5"/>
        <v>0</v>
      </c>
      <c r="I12" s="440">
        <f t="shared" si="5"/>
        <v>7.0800000000000002E-2</v>
      </c>
      <c r="J12" s="440">
        <f t="shared" si="5"/>
        <v>4.768846906718345E-2</v>
      </c>
      <c r="K12" s="440">
        <f t="shared" si="5"/>
        <v>0.10650470982746243</v>
      </c>
      <c r="L12" s="440">
        <f t="shared" si="5"/>
        <v>0.14213610671635238</v>
      </c>
      <c r="M12" s="440">
        <f t="shared" si="5"/>
        <v>7.7803233026664365E-2</v>
      </c>
      <c r="N12" s="599">
        <f t="shared" si="3"/>
        <v>4.7287079972687447E-2</v>
      </c>
      <c r="O12" s="599"/>
      <c r="P12" s="441">
        <f t="shared" si="4"/>
        <v>4.0739143113797316E-3</v>
      </c>
      <c r="Q12" s="440">
        <f t="shared" si="6"/>
        <v>2.7301372161588143E-2</v>
      </c>
      <c r="R12" s="442">
        <f t="shared" si="7"/>
        <v>317046.24828200002</v>
      </c>
    </row>
    <row r="13" spans="1:18" x14ac:dyDescent="0.3">
      <c r="A13" s="420" t="s">
        <v>5</v>
      </c>
      <c r="B13" s="421" t="s">
        <v>32</v>
      </c>
      <c r="C13" s="422">
        <f t="shared" si="5"/>
        <v>0.14929999999999999</v>
      </c>
      <c r="D13" s="422">
        <f t="shared" si="5"/>
        <v>0.21959999999999996</v>
      </c>
      <c r="E13" s="422">
        <f t="shared" si="5"/>
        <v>0.28559999999999997</v>
      </c>
      <c r="F13" s="422">
        <f t="shared" si="5"/>
        <v>0.33295239801730392</v>
      </c>
      <c r="G13" s="422">
        <f t="shared" si="5"/>
        <v>0.33296917284771121</v>
      </c>
      <c r="H13" s="422">
        <f t="shared" si="5"/>
        <v>0.33289999999999997</v>
      </c>
      <c r="I13" s="422">
        <f t="shared" si="5"/>
        <v>0.33292884651914995</v>
      </c>
      <c r="J13" s="422">
        <f t="shared" si="5"/>
        <v>0.39550000000000002</v>
      </c>
      <c r="K13" s="422">
        <f t="shared" si="5"/>
        <v>0.39549999999999996</v>
      </c>
      <c r="L13" s="422">
        <f t="shared" si="5"/>
        <v>0.39549999999999996</v>
      </c>
      <c r="M13" s="422">
        <f t="shared" si="5"/>
        <v>0.46679999999999994</v>
      </c>
      <c r="N13" s="600">
        <f t="shared" si="3"/>
        <v>0.32620733004082203</v>
      </c>
      <c r="O13" s="600"/>
      <c r="P13" s="423">
        <f t="shared" si="4"/>
        <v>2.8103674642161441E-2</v>
      </c>
      <c r="Q13" s="422">
        <f t="shared" si="6"/>
        <v>0.18833701984614951</v>
      </c>
      <c r="R13" s="424">
        <f t="shared" si="7"/>
        <v>2187126.1708540004</v>
      </c>
    </row>
    <row r="14" spans="1:18" x14ac:dyDescent="0.3">
      <c r="A14" s="438" t="s">
        <v>6</v>
      </c>
      <c r="B14" s="439" t="s">
        <v>181</v>
      </c>
      <c r="C14" s="440">
        <f t="shared" si="5"/>
        <v>0.23469999999999999</v>
      </c>
      <c r="D14" s="440">
        <f t="shared" si="5"/>
        <v>0.27554219950951675</v>
      </c>
      <c r="E14" s="440">
        <f t="shared" si="5"/>
        <v>0.41049607508816544</v>
      </c>
      <c r="F14" s="440">
        <f t="shared" si="5"/>
        <v>0.58698554513372081</v>
      </c>
      <c r="G14" s="440">
        <f t="shared" si="5"/>
        <v>0.71597139798855625</v>
      </c>
      <c r="H14" s="440">
        <f t="shared" si="5"/>
        <v>1.9976999999999998</v>
      </c>
      <c r="I14" s="440">
        <f t="shared" si="5"/>
        <v>1.3017359911186572</v>
      </c>
      <c r="J14" s="440">
        <f t="shared" si="5"/>
        <v>0.98706651151485614</v>
      </c>
      <c r="K14" s="440">
        <f t="shared" si="5"/>
        <v>1.2291119386536333</v>
      </c>
      <c r="L14" s="440">
        <f t="shared" si="5"/>
        <v>1.1334736363969551</v>
      </c>
      <c r="M14" s="440">
        <f t="shared" si="5"/>
        <v>1.8540582210703334</v>
      </c>
      <c r="N14" s="599">
        <f t="shared" si="3"/>
        <v>0.74199445418199916</v>
      </c>
      <c r="O14" s="599"/>
      <c r="P14" s="441">
        <f t="shared" si="4"/>
        <v>6.3924899308698935E-2</v>
      </c>
      <c r="Q14" s="440">
        <f t="shared" si="6"/>
        <v>0.42839326824912294</v>
      </c>
      <c r="R14" s="442">
        <f t="shared" si="7"/>
        <v>4974859.0541079994</v>
      </c>
    </row>
    <row r="15" spans="1:18" x14ac:dyDescent="0.3">
      <c r="A15" s="420" t="s">
        <v>100</v>
      </c>
      <c r="B15" s="421" t="s">
        <v>101</v>
      </c>
      <c r="C15" s="422">
        <f t="shared" si="5"/>
        <v>0</v>
      </c>
      <c r="D15" s="422">
        <f t="shared" si="5"/>
        <v>0</v>
      </c>
      <c r="E15" s="422">
        <f t="shared" si="5"/>
        <v>0</v>
      </c>
      <c r="F15" s="422">
        <f t="shared" si="5"/>
        <v>0</v>
      </c>
      <c r="G15" s="422">
        <f t="shared" si="5"/>
        <v>0</v>
      </c>
      <c r="H15" s="422">
        <f t="shared" si="5"/>
        <v>0</v>
      </c>
      <c r="I15" s="422">
        <f t="shared" si="5"/>
        <v>0.45669999999999999</v>
      </c>
      <c r="J15" s="422">
        <f t="shared" si="5"/>
        <v>0</v>
      </c>
      <c r="K15" s="422">
        <f t="shared" si="5"/>
        <v>0</v>
      </c>
      <c r="L15" s="422">
        <f t="shared" si="5"/>
        <v>0</v>
      </c>
      <c r="M15" s="422">
        <f t="shared" si="5"/>
        <v>0</v>
      </c>
      <c r="N15" s="600">
        <f t="shared" si="3"/>
        <v>9.0614692318674132E-3</v>
      </c>
      <c r="O15" s="600"/>
      <c r="P15" s="423">
        <f t="shared" si="4"/>
        <v>7.8067094028969172E-4</v>
      </c>
      <c r="Q15" s="422">
        <f t="shared" si="6"/>
        <v>5.2316730906810669E-3</v>
      </c>
      <c r="R15" s="424">
        <f t="shared" si="7"/>
        <v>60754.540680999999</v>
      </c>
    </row>
    <row r="16" spans="1:18" ht="28.8" x14ac:dyDescent="0.3">
      <c r="A16" s="404">
        <v>5</v>
      </c>
      <c r="B16" s="408" t="s">
        <v>71</v>
      </c>
      <c r="C16" s="405">
        <f t="shared" si="5"/>
        <v>4.0017446796999998</v>
      </c>
      <c r="D16" s="405">
        <f t="shared" si="5"/>
        <v>3.9234447906762813</v>
      </c>
      <c r="E16" s="405">
        <f t="shared" si="5"/>
        <v>5.046038298533043</v>
      </c>
      <c r="F16" s="405">
        <f t="shared" si="5"/>
        <v>4.9547251703808675</v>
      </c>
      <c r="G16" s="405">
        <f t="shared" si="5"/>
        <v>5.045609098191953</v>
      </c>
      <c r="H16" s="405">
        <f t="shared" si="5"/>
        <v>4.9396347708999997</v>
      </c>
      <c r="I16" s="405">
        <f t="shared" si="5"/>
        <v>5.3936251928886199</v>
      </c>
      <c r="J16" s="405">
        <f t="shared" si="5"/>
        <v>5.0222147569122484</v>
      </c>
      <c r="K16" s="405">
        <f t="shared" si="5"/>
        <v>4.9955364069770258</v>
      </c>
      <c r="L16" s="405">
        <f t="shared" si="5"/>
        <v>5.0714235113810417</v>
      </c>
      <c r="M16" s="405">
        <f t="shared" si="5"/>
        <v>5.0525223021961656</v>
      </c>
      <c r="N16" s="603">
        <f t="shared" si="3"/>
        <v>4.8857297906040635</v>
      </c>
      <c r="O16" s="603"/>
      <c r="P16" s="406">
        <f t="shared" si="4"/>
        <v>0.42091929818826995</v>
      </c>
      <c r="Q16" s="405">
        <f t="shared" si="6"/>
        <v>2.8207943347587281</v>
      </c>
      <c r="R16" s="409">
        <f t="shared" si="7"/>
        <v>32757410.716104873</v>
      </c>
    </row>
    <row r="17" spans="1:18" x14ac:dyDescent="0.3">
      <c r="A17" s="420" t="s">
        <v>115</v>
      </c>
      <c r="B17" s="421" t="s">
        <v>114</v>
      </c>
      <c r="C17" s="422">
        <f t="shared" si="5"/>
        <v>2.1802999999999999</v>
      </c>
      <c r="D17" s="422">
        <f t="shared" si="5"/>
        <v>2.1399471651675483</v>
      </c>
      <c r="E17" s="422">
        <f t="shared" si="5"/>
        <v>2.6992844297130332</v>
      </c>
      <c r="F17" s="422">
        <f t="shared" si="5"/>
        <v>2.6530158776393651</v>
      </c>
      <c r="G17" s="422">
        <f t="shared" si="5"/>
        <v>2.6994373531338023</v>
      </c>
      <c r="H17" s="422">
        <f t="shared" si="5"/>
        <v>2.6490999999999998</v>
      </c>
      <c r="I17" s="422">
        <f t="shared" si="5"/>
        <v>2.8953576550467068</v>
      </c>
      <c r="J17" s="422">
        <f t="shared" si="5"/>
        <v>2.6863457649600035</v>
      </c>
      <c r="K17" s="422">
        <f t="shared" si="5"/>
        <v>2.6753808766218876</v>
      </c>
      <c r="L17" s="422">
        <f t="shared" si="5"/>
        <v>2.7106307905366411</v>
      </c>
      <c r="M17" s="422">
        <f t="shared" si="5"/>
        <v>2.7024638493784248</v>
      </c>
      <c r="N17" s="600">
        <f t="shared" si="3"/>
        <v>2.6197447444036408</v>
      </c>
      <c r="O17" s="600"/>
      <c r="P17" s="423">
        <f t="shared" si="4"/>
        <v>0.22569834323777715</v>
      </c>
      <c r="Q17" s="422">
        <f t="shared" si="6"/>
        <v>1.5125194086130751</v>
      </c>
      <c r="R17" s="424">
        <f t="shared" si="7"/>
        <v>17564633.788962997</v>
      </c>
    </row>
    <row r="18" spans="1:18" x14ac:dyDescent="0.3">
      <c r="A18" s="438" t="s">
        <v>116</v>
      </c>
      <c r="B18" s="439" t="s">
        <v>117</v>
      </c>
      <c r="C18" s="440">
        <f t="shared" si="5"/>
        <v>0.95104467969999995</v>
      </c>
      <c r="D18" s="440">
        <f t="shared" si="5"/>
        <v>0.93344281349891944</v>
      </c>
      <c r="E18" s="440">
        <f t="shared" si="5"/>
        <v>1.1774251689563955</v>
      </c>
      <c r="F18" s="440">
        <f t="shared" si="5"/>
        <v>1.1572428728104134</v>
      </c>
      <c r="G18" s="440">
        <f t="shared" si="5"/>
        <v>1.1774918739996116</v>
      </c>
      <c r="H18" s="440">
        <f t="shared" si="5"/>
        <v>1.1555347708999999</v>
      </c>
      <c r="I18" s="440">
        <f t="shared" si="5"/>
        <v>1.2629521137737185</v>
      </c>
      <c r="J18" s="440">
        <f t="shared" si="5"/>
        <v>1.1717813363297886</v>
      </c>
      <c r="K18" s="440">
        <f t="shared" si="5"/>
        <v>1.1669984630015906</v>
      </c>
      <c r="L18" s="440">
        <f t="shared" si="5"/>
        <v>1.1823744402012923</v>
      </c>
      <c r="M18" s="440">
        <f t="shared" si="5"/>
        <v>1.1788120286350194</v>
      </c>
      <c r="N18" s="599">
        <f t="shared" si="3"/>
        <v>1.1427300377641241</v>
      </c>
      <c r="O18" s="599"/>
      <c r="P18" s="441">
        <f t="shared" si="4"/>
        <v>9.8449391621975191E-2</v>
      </c>
      <c r="Q18" s="440">
        <f t="shared" si="6"/>
        <v>0.659759453517615</v>
      </c>
      <c r="R18" s="442">
        <f t="shared" si="7"/>
        <v>7661675.6941118725</v>
      </c>
    </row>
    <row r="19" spans="1:18" x14ac:dyDescent="0.3">
      <c r="A19" s="420" t="s">
        <v>8</v>
      </c>
      <c r="B19" s="421" t="s">
        <v>35</v>
      </c>
      <c r="C19" s="422">
        <f t="shared" si="5"/>
        <v>0.58400000000000007</v>
      </c>
      <c r="D19" s="422">
        <f t="shared" si="5"/>
        <v>0.56926155488310604</v>
      </c>
      <c r="E19" s="422">
        <f t="shared" si="5"/>
        <v>0.80812044580263243</v>
      </c>
      <c r="F19" s="422">
        <f t="shared" si="5"/>
        <v>0.7897768611963113</v>
      </c>
      <c r="G19" s="422">
        <f t="shared" si="5"/>
        <v>0.80750347617297524</v>
      </c>
      <c r="H19" s="422">
        <f t="shared" si="5"/>
        <v>0.78139999999999987</v>
      </c>
      <c r="I19" s="422">
        <f t="shared" si="5"/>
        <v>0.84920196362564293</v>
      </c>
      <c r="J19" s="422">
        <f t="shared" si="5"/>
        <v>0.8045772706625276</v>
      </c>
      <c r="K19" s="422">
        <f t="shared" si="5"/>
        <v>0.79555961040721435</v>
      </c>
      <c r="L19" s="422">
        <f t="shared" si="5"/>
        <v>0.81539282609455344</v>
      </c>
      <c r="M19" s="422">
        <f t="shared" si="5"/>
        <v>0.80957493862116692</v>
      </c>
      <c r="N19" s="600">
        <f t="shared" si="3"/>
        <v>0.77352802198953829</v>
      </c>
      <c r="O19" s="600"/>
      <c r="P19" s="423">
        <f t="shared" si="4"/>
        <v>6.6641604447908148E-2</v>
      </c>
      <c r="Q19" s="422">
        <f t="shared" si="6"/>
        <v>0.44659929134874243</v>
      </c>
      <c r="R19" s="424">
        <f t="shared" si="7"/>
        <v>5186282.5417519994</v>
      </c>
    </row>
    <row r="20" spans="1:18" x14ac:dyDescent="0.3">
      <c r="A20" s="438" t="s">
        <v>9</v>
      </c>
      <c r="B20" s="439" t="s">
        <v>108</v>
      </c>
      <c r="C20" s="440">
        <f t="shared" si="5"/>
        <v>0.52170000000000005</v>
      </c>
      <c r="D20" s="440">
        <f t="shared" si="5"/>
        <v>0.50846976267954447</v>
      </c>
      <c r="E20" s="440">
        <f t="shared" si="5"/>
        <v>0.72180755826776599</v>
      </c>
      <c r="F20" s="440">
        <f t="shared" si="5"/>
        <v>0.70543651417925912</v>
      </c>
      <c r="G20" s="440">
        <f t="shared" si="5"/>
        <v>0.72126086097931341</v>
      </c>
      <c r="H20" s="440">
        <f t="shared" si="5"/>
        <v>0.69799999999999995</v>
      </c>
      <c r="I20" s="440">
        <f t="shared" si="5"/>
        <v>0.76208465191499375</v>
      </c>
      <c r="J20" s="440">
        <f t="shared" si="5"/>
        <v>0.71863619520972333</v>
      </c>
      <c r="K20" s="440">
        <f t="shared" si="5"/>
        <v>0.7106153040662242</v>
      </c>
      <c r="L20" s="440">
        <f t="shared" si="5"/>
        <v>0.7282818379514524</v>
      </c>
      <c r="M20" s="440">
        <f t="shared" si="5"/>
        <v>0.72310452068288378</v>
      </c>
      <c r="N20" s="599">
        <f t="shared" si="3"/>
        <v>0.69098275232962247</v>
      </c>
      <c r="O20" s="599"/>
      <c r="P20" s="441">
        <f t="shared" si="4"/>
        <v>5.9530098395970413E-2</v>
      </c>
      <c r="Q20" s="440">
        <f t="shared" si="6"/>
        <v>0.3989414717399683</v>
      </c>
      <c r="R20" s="442">
        <f t="shared" si="7"/>
        <v>4632840.2891490003</v>
      </c>
    </row>
    <row r="21" spans="1:18" x14ac:dyDescent="0.3">
      <c r="A21" s="420" t="s">
        <v>10</v>
      </c>
      <c r="B21" s="421" t="s">
        <v>109</v>
      </c>
      <c r="C21" s="422">
        <f t="shared" si="5"/>
        <v>5.5300000000000009E-2</v>
      </c>
      <c r="D21" s="422">
        <f t="shared" si="5"/>
        <v>5.3950527703072224E-2</v>
      </c>
      <c r="E21" s="422">
        <f t="shared" si="5"/>
        <v>7.6553870893380199E-2</v>
      </c>
      <c r="F21" s="422">
        <f t="shared" si="5"/>
        <v>7.480309568979808E-2</v>
      </c>
      <c r="G21" s="422">
        <f t="shared" si="5"/>
        <v>7.6494629808538731E-2</v>
      </c>
      <c r="H21" s="422">
        <f t="shared" si="5"/>
        <v>7.3999999999999996E-2</v>
      </c>
      <c r="I21" s="422">
        <f t="shared" si="5"/>
        <v>7.7288465191499359E-2</v>
      </c>
      <c r="J21" s="422">
        <f t="shared" si="5"/>
        <v>7.6216530026327528E-2</v>
      </c>
      <c r="K21" s="422">
        <f t="shared" si="5"/>
        <v>7.5353403846707967E-2</v>
      </c>
      <c r="L21" s="422">
        <f t="shared" si="5"/>
        <v>7.724942687819468E-2</v>
      </c>
      <c r="M21" s="422">
        <f t="shared" si="5"/>
        <v>7.6692794457182772E-2</v>
      </c>
      <c r="N21" s="600">
        <f t="shared" si="3"/>
        <v>7.3216671485889381E-2</v>
      </c>
      <c r="O21" s="600"/>
      <c r="P21" s="423">
        <f t="shared" si="4"/>
        <v>6.3078212055012869E-3</v>
      </c>
      <c r="Q21" s="422">
        <f t="shared" si="6"/>
        <v>4.2271918626050904E-2</v>
      </c>
      <c r="R21" s="424">
        <f t="shared" si="7"/>
        <v>490896.68932199996</v>
      </c>
    </row>
    <row r="22" spans="1:18" x14ac:dyDescent="0.3">
      <c r="A22" s="438" t="s">
        <v>11</v>
      </c>
      <c r="B22" s="439" t="s">
        <v>110</v>
      </c>
      <c r="C22" s="440">
        <f t="shared" si="5"/>
        <v>7.0000000000000001E-3</v>
      </c>
      <c r="D22" s="440">
        <f t="shared" si="5"/>
        <v>6.8412645004892981E-3</v>
      </c>
      <c r="E22" s="440">
        <f t="shared" si="5"/>
        <v>9.7590166414861842E-3</v>
      </c>
      <c r="F22" s="440">
        <f t="shared" si="5"/>
        <v>9.5372513272542446E-3</v>
      </c>
      <c r="G22" s="440">
        <f t="shared" si="5"/>
        <v>9.7479853851232378E-3</v>
      </c>
      <c r="H22" s="440">
        <f t="shared" si="5"/>
        <v>9.4000000000000004E-3</v>
      </c>
      <c r="I22" s="440">
        <f t="shared" si="5"/>
        <v>9.8288465191499353E-3</v>
      </c>
      <c r="J22" s="440">
        <f t="shared" si="5"/>
        <v>9.7245454264768272E-3</v>
      </c>
      <c r="K22" s="440">
        <f t="shared" si="5"/>
        <v>9.5909024942822524E-3</v>
      </c>
      <c r="L22" s="440">
        <f t="shared" si="5"/>
        <v>9.8615612649063569E-3</v>
      </c>
      <c r="M22" s="440">
        <f t="shared" si="5"/>
        <v>9.7776234811002699E-3</v>
      </c>
      <c r="N22" s="599">
        <f t="shared" si="3"/>
        <v>9.3285981740265402E-3</v>
      </c>
      <c r="O22" s="599"/>
      <c r="P22" s="441">
        <f t="shared" si="4"/>
        <v>8.0368484643645243E-4</v>
      </c>
      <c r="Q22" s="440">
        <f t="shared" si="6"/>
        <v>5.385900982723249E-3</v>
      </c>
      <c r="R22" s="442">
        <f t="shared" si="7"/>
        <v>62545.563280999995</v>
      </c>
    </row>
    <row r="23" spans="1:18" x14ac:dyDescent="0.3">
      <c r="A23" s="425" t="s">
        <v>14</v>
      </c>
      <c r="B23" s="421" t="s">
        <v>118</v>
      </c>
      <c r="C23" s="422">
        <f t="shared" si="5"/>
        <v>0.21310000000000001</v>
      </c>
      <c r="D23" s="422">
        <f t="shared" si="5"/>
        <v>0.20884184721928811</v>
      </c>
      <c r="E23" s="422">
        <f t="shared" si="5"/>
        <v>0.2704336482725252</v>
      </c>
      <c r="F23" s="422">
        <f t="shared" si="5"/>
        <v>0.26545465515287248</v>
      </c>
      <c r="G23" s="422">
        <f t="shared" si="5"/>
        <v>0.27039715622139082</v>
      </c>
      <c r="H23" s="422">
        <f t="shared" si="5"/>
        <v>0.26450000000000001</v>
      </c>
      <c r="I23" s="422">
        <f t="shared" si="5"/>
        <v>0.28872884651914998</v>
      </c>
      <c r="J23" s="422">
        <f t="shared" si="5"/>
        <v>0.26916527799230899</v>
      </c>
      <c r="K23" s="422">
        <f t="shared" si="5"/>
        <v>0.26762037750980783</v>
      </c>
      <c r="L23" s="422">
        <f t="shared" si="5"/>
        <v>0.27187140316439673</v>
      </c>
      <c r="M23" s="422">
        <f t="shared" si="5"/>
        <v>0.27079094604913423</v>
      </c>
      <c r="N23" s="600">
        <f t="shared" si="3"/>
        <v>0.26162736579728751</v>
      </c>
      <c r="O23" s="600"/>
      <c r="P23" s="423">
        <f t="shared" si="4"/>
        <v>2.2539929942508034E-2</v>
      </c>
      <c r="Q23" s="422">
        <f t="shared" si="6"/>
        <v>0.15105153639034821</v>
      </c>
      <c r="R23" s="424">
        <f t="shared" si="7"/>
        <v>1754136.1154430003</v>
      </c>
    </row>
    <row r="24" spans="1:18" x14ac:dyDescent="0.3">
      <c r="A24" s="443"/>
      <c r="B24" s="439" t="s">
        <v>117</v>
      </c>
      <c r="C24" s="440">
        <f t="shared" si="5"/>
        <v>7.3300000000000004E-2</v>
      </c>
      <c r="D24" s="440">
        <f t="shared" si="5"/>
        <v>7.1951409907419467E-2</v>
      </c>
      <c r="E24" s="440">
        <f t="shared" si="5"/>
        <v>9.0774605788456128E-2</v>
      </c>
      <c r="F24" s="440">
        <f t="shared" si="5"/>
        <v>8.923490358190532E-2</v>
      </c>
      <c r="G24" s="440">
        <f t="shared" si="5"/>
        <v>9.0779238664172521E-2</v>
      </c>
      <c r="H24" s="440">
        <f t="shared" si="5"/>
        <v>8.9099999999999999E-2</v>
      </c>
      <c r="I24" s="440">
        <f t="shared" si="5"/>
        <v>9.7384613923400282E-2</v>
      </c>
      <c r="J24" s="440">
        <f t="shared" si="5"/>
        <v>9.0345106967619604E-2</v>
      </c>
      <c r="K24" s="440">
        <f t="shared" si="5"/>
        <v>8.9977079436525345E-2</v>
      </c>
      <c r="L24" s="440">
        <f t="shared" si="5"/>
        <v>9.1154051384157206E-2</v>
      </c>
      <c r="M24" s="440">
        <f t="shared" si="5"/>
        <v>9.0880539512420408E-2</v>
      </c>
      <c r="N24" s="599">
        <f t="shared" si="3"/>
        <v>8.8099620649472465E-2</v>
      </c>
      <c r="O24" s="599"/>
      <c r="P24" s="441">
        <f t="shared" si="4"/>
        <v>7.5900289381013652E-3</v>
      </c>
      <c r="Q24" s="440">
        <f t="shared" si="6"/>
        <v>5.0864644888946986E-2</v>
      </c>
      <c r="R24" s="442">
        <f t="shared" si="7"/>
        <v>590682.57583500003</v>
      </c>
    </row>
    <row r="25" spans="1:18" x14ac:dyDescent="0.3">
      <c r="A25" s="404">
        <v>6</v>
      </c>
      <c r="B25" s="398" t="s">
        <v>42</v>
      </c>
      <c r="C25" s="405">
        <f t="shared" si="5"/>
        <v>0.54289999999999994</v>
      </c>
      <c r="D25" s="405">
        <f t="shared" si="5"/>
        <v>0.53006285205984549</v>
      </c>
      <c r="E25" s="405">
        <f t="shared" si="5"/>
        <v>0.60584448897069265</v>
      </c>
      <c r="F25" s="405">
        <f t="shared" si="5"/>
        <v>0.59670216809575971</v>
      </c>
      <c r="G25" s="405">
        <f t="shared" si="5"/>
        <v>0.60528606818441899</v>
      </c>
      <c r="H25" s="405">
        <f t="shared" si="5"/>
        <v>0.59000000000000008</v>
      </c>
      <c r="I25" s="405">
        <f t="shared" si="5"/>
        <v>1.2920000379915935</v>
      </c>
      <c r="J25" s="405">
        <f t="shared" si="5"/>
        <v>0.60466609584933917</v>
      </c>
      <c r="K25" s="405">
        <f t="shared" si="5"/>
        <v>0.59844216736129496</v>
      </c>
      <c r="L25" s="405">
        <f t="shared" si="5"/>
        <v>0.61049626482538533</v>
      </c>
      <c r="M25" s="405">
        <f t="shared" si="5"/>
        <v>0.60664123421373317</v>
      </c>
      <c r="N25" s="603">
        <f t="shared" si="3"/>
        <v>0.6080133139711591</v>
      </c>
      <c r="O25" s="603"/>
      <c r="P25" s="406">
        <f t="shared" si="4"/>
        <v>5.2382049023268318E-2</v>
      </c>
      <c r="Q25" s="405">
        <f t="shared" si="6"/>
        <v>0.3510387567495164</v>
      </c>
      <c r="R25" s="407">
        <f t="shared" si="7"/>
        <v>4076554.1076209997</v>
      </c>
    </row>
    <row r="26" spans="1:18" x14ac:dyDescent="0.3">
      <c r="A26" s="420" t="s">
        <v>15</v>
      </c>
      <c r="B26" s="421" t="s">
        <v>43</v>
      </c>
      <c r="C26" s="422">
        <f t="shared" ref="C26:M41" si="8">(C80*C$61+C128*C$109+C176*C$157)/(SUM(C$157,C$109,C$61))</f>
        <v>0.25790000000000002</v>
      </c>
      <c r="D26" s="422">
        <f t="shared" si="8"/>
        <v>0.25282222842435204</v>
      </c>
      <c r="E26" s="422">
        <f t="shared" si="8"/>
        <v>0.325149466375032</v>
      </c>
      <c r="F26" s="422">
        <f t="shared" si="8"/>
        <v>0.31927271968125093</v>
      </c>
      <c r="G26" s="422">
        <f t="shared" si="8"/>
        <v>0.32512169200264085</v>
      </c>
      <c r="H26" s="422">
        <f t="shared" si="8"/>
        <v>0.31830000000000003</v>
      </c>
      <c r="I26" s="422">
        <f t="shared" si="8"/>
        <v>0.34754230696170019</v>
      </c>
      <c r="J26" s="422">
        <f t="shared" si="8"/>
        <v>0.32361658206598526</v>
      </c>
      <c r="K26" s="422">
        <f t="shared" si="8"/>
        <v>0.32189856557103647</v>
      </c>
      <c r="L26" s="422">
        <f t="shared" si="8"/>
        <v>0.32678383399489103</v>
      </c>
      <c r="M26" s="422">
        <f t="shared" si="8"/>
        <v>0.32556680850987324</v>
      </c>
      <c r="N26" s="600">
        <f t="shared" si="3"/>
        <v>0.31482154428973819</v>
      </c>
      <c r="O26" s="600"/>
      <c r="P26" s="423">
        <f t="shared" si="4"/>
        <v>2.7122757327232391E-2</v>
      </c>
      <c r="Q26" s="422">
        <f t="shared" si="6"/>
        <v>0.18176339393560503</v>
      </c>
      <c r="R26" s="424">
        <f t="shared" si="7"/>
        <v>2110787.757524</v>
      </c>
    </row>
    <row r="27" spans="1:18" x14ac:dyDescent="0.3">
      <c r="A27" s="438" t="s">
        <v>16</v>
      </c>
      <c r="B27" s="439" t="s">
        <v>80</v>
      </c>
      <c r="C27" s="440">
        <f t="shared" si="8"/>
        <v>0.28499999999999998</v>
      </c>
      <c r="D27" s="440">
        <f t="shared" si="8"/>
        <v>0.27724062363549334</v>
      </c>
      <c r="E27" s="440">
        <f t="shared" si="8"/>
        <v>0.28069502259566054</v>
      </c>
      <c r="F27" s="440">
        <f t="shared" si="8"/>
        <v>0.27742944841450867</v>
      </c>
      <c r="G27" s="440">
        <f t="shared" si="8"/>
        <v>0.28016437618177814</v>
      </c>
      <c r="H27" s="440">
        <f t="shared" si="8"/>
        <v>0.2717</v>
      </c>
      <c r="I27" s="440">
        <f t="shared" si="8"/>
        <v>0.2747577310298932</v>
      </c>
      <c r="J27" s="440">
        <f t="shared" si="8"/>
        <v>0.28104951378335391</v>
      </c>
      <c r="K27" s="440">
        <f t="shared" si="8"/>
        <v>0.2765436017902585</v>
      </c>
      <c r="L27" s="440">
        <f t="shared" si="8"/>
        <v>0.2837124308304943</v>
      </c>
      <c r="M27" s="440">
        <f t="shared" si="8"/>
        <v>0.28107442570385988</v>
      </c>
      <c r="N27" s="599">
        <f t="shared" si="3"/>
        <v>0.27990412802479381</v>
      </c>
      <c r="O27" s="599"/>
      <c r="P27" s="441">
        <f t="shared" si="4"/>
        <v>2.4114524170938477E-2</v>
      </c>
      <c r="Q27" s="440">
        <f t="shared" si="6"/>
        <v>0.16160369329600222</v>
      </c>
      <c r="R27" s="442">
        <f t="shared" si="7"/>
        <v>1876676.5408259998</v>
      </c>
    </row>
    <row r="28" spans="1:18" x14ac:dyDescent="0.3">
      <c r="A28" s="420" t="s">
        <v>102</v>
      </c>
      <c r="B28" s="421" t="s">
        <v>103</v>
      </c>
      <c r="C28" s="422">
        <f t="shared" si="8"/>
        <v>0</v>
      </c>
      <c r="D28" s="422">
        <f t="shared" si="8"/>
        <v>0</v>
      </c>
      <c r="E28" s="422">
        <f t="shared" si="8"/>
        <v>0</v>
      </c>
      <c r="F28" s="422">
        <f t="shared" si="8"/>
        <v>0</v>
      </c>
      <c r="G28" s="422">
        <f t="shared" si="8"/>
        <v>0</v>
      </c>
      <c r="H28" s="422">
        <f t="shared" si="8"/>
        <v>0</v>
      </c>
      <c r="I28" s="422">
        <f t="shared" si="8"/>
        <v>0.66970000000000007</v>
      </c>
      <c r="J28" s="422">
        <f t="shared" si="8"/>
        <v>0</v>
      </c>
      <c r="K28" s="422">
        <f t="shared" si="8"/>
        <v>0</v>
      </c>
      <c r="L28" s="422">
        <f t="shared" si="8"/>
        <v>0</v>
      </c>
      <c r="M28" s="422">
        <f t="shared" si="8"/>
        <v>0</v>
      </c>
      <c r="N28" s="600">
        <f t="shared" si="3"/>
        <v>1.3287641656627124E-2</v>
      </c>
      <c r="O28" s="600"/>
      <c r="P28" s="423">
        <f t="shared" si="4"/>
        <v>1.1447675250974526E-3</v>
      </c>
      <c r="Q28" s="422">
        <f t="shared" si="6"/>
        <v>7.6716695179091547E-3</v>
      </c>
      <c r="R28" s="424">
        <f t="shared" si="7"/>
        <v>89089.809271000006</v>
      </c>
    </row>
    <row r="29" spans="1:18" x14ac:dyDescent="0.3">
      <c r="A29" s="438" t="s">
        <v>104</v>
      </c>
      <c r="B29" s="439" t="s">
        <v>119</v>
      </c>
      <c r="C29" s="440">
        <f t="shared" si="8"/>
        <v>0</v>
      </c>
      <c r="D29" s="440">
        <f t="shared" si="8"/>
        <v>0</v>
      </c>
      <c r="E29" s="440">
        <f t="shared" si="8"/>
        <v>0</v>
      </c>
      <c r="F29" s="440">
        <f t="shared" si="8"/>
        <v>0</v>
      </c>
      <c r="G29" s="440">
        <f t="shared" si="8"/>
        <v>0</v>
      </c>
      <c r="H29" s="440">
        <f t="shared" si="8"/>
        <v>0</v>
      </c>
      <c r="I29" s="440">
        <f t="shared" si="8"/>
        <v>0.66970000000000007</v>
      </c>
      <c r="J29" s="440">
        <f t="shared" si="8"/>
        <v>0</v>
      </c>
      <c r="K29" s="440">
        <f t="shared" si="8"/>
        <v>0</v>
      </c>
      <c r="L29" s="440">
        <f t="shared" si="8"/>
        <v>0</v>
      </c>
      <c r="M29" s="440">
        <f t="shared" si="8"/>
        <v>0</v>
      </c>
      <c r="N29" s="599">
        <f t="shared" si="3"/>
        <v>1.3287641656627124E-2</v>
      </c>
      <c r="O29" s="599"/>
      <c r="P29" s="441">
        <f t="shared" si="4"/>
        <v>1.1447675250974526E-3</v>
      </c>
      <c r="Q29" s="440">
        <f t="shared" si="6"/>
        <v>7.6716695179091547E-3</v>
      </c>
      <c r="R29" s="442">
        <f t="shared" si="7"/>
        <v>89089.809271000006</v>
      </c>
    </row>
    <row r="30" spans="1:18" x14ac:dyDescent="0.3">
      <c r="A30" s="404">
        <v>7</v>
      </c>
      <c r="B30" s="398" t="s">
        <v>45</v>
      </c>
      <c r="C30" s="405">
        <f t="shared" si="8"/>
        <v>0.25569999999999998</v>
      </c>
      <c r="D30" s="405">
        <f t="shared" si="8"/>
        <v>0.30265049660608068</v>
      </c>
      <c r="E30" s="405">
        <f t="shared" si="8"/>
        <v>0.44999184694752792</v>
      </c>
      <c r="F30" s="405">
        <f t="shared" si="8"/>
        <v>0.65713907996889287</v>
      </c>
      <c r="G30" s="405">
        <f t="shared" si="8"/>
        <v>0.78540383043353867</v>
      </c>
      <c r="H30" s="405">
        <f t="shared" si="8"/>
        <v>2.1892999999999998</v>
      </c>
      <c r="I30" s="405">
        <f t="shared" si="8"/>
        <v>1.4420899848552311</v>
      </c>
      <c r="J30" s="405">
        <f t="shared" si="8"/>
        <v>1.0760147185803415</v>
      </c>
      <c r="K30" s="405">
        <f t="shared" si="8"/>
        <v>1.3422413596562186</v>
      </c>
      <c r="L30" s="405">
        <f t="shared" si="8"/>
        <v>1.2331066008262581</v>
      </c>
      <c r="M30" s="405">
        <f t="shared" si="8"/>
        <v>2.132265534283333</v>
      </c>
      <c r="N30" s="603">
        <f t="shared" si="3"/>
        <v>0.82381991860020121</v>
      </c>
      <c r="O30" s="603"/>
      <c r="P30" s="406">
        <f t="shared" si="4"/>
        <v>7.0974392124096841E-2</v>
      </c>
      <c r="Q30" s="405">
        <f t="shared" si="6"/>
        <v>0.47563550561430662</v>
      </c>
      <c r="R30" s="407">
        <f t="shared" si="7"/>
        <v>5523475.2199339997</v>
      </c>
    </row>
    <row r="31" spans="1:18" x14ac:dyDescent="0.3">
      <c r="A31" s="420" t="s">
        <v>17</v>
      </c>
      <c r="B31" s="421" t="s">
        <v>46</v>
      </c>
      <c r="C31" s="422">
        <f t="shared" si="8"/>
        <v>0.24150000000000002</v>
      </c>
      <c r="D31" s="422">
        <f t="shared" si="8"/>
        <v>0.28626451226678412</v>
      </c>
      <c r="E31" s="422">
        <f t="shared" si="8"/>
        <v>0.42424470626457655</v>
      </c>
      <c r="F31" s="422">
        <f t="shared" si="8"/>
        <v>0.60943023834989363</v>
      </c>
      <c r="G31" s="422">
        <f t="shared" si="8"/>
        <v>0.7400814991219189</v>
      </c>
      <c r="H31" s="422">
        <f t="shared" si="8"/>
        <v>2.093</v>
      </c>
      <c r="I31" s="422">
        <f t="shared" si="8"/>
        <v>1.3562360481060469</v>
      </c>
      <c r="J31" s="422">
        <f t="shared" si="8"/>
        <v>1.0197726768693427</v>
      </c>
      <c r="K31" s="422">
        <f t="shared" si="8"/>
        <v>1.2757227467186087</v>
      </c>
      <c r="L31" s="422">
        <f t="shared" si="8"/>
        <v>1.1655430039863932</v>
      </c>
      <c r="M31" s="422">
        <f t="shared" si="8"/>
        <v>2.0201743297644383</v>
      </c>
      <c r="N31" s="600">
        <f t="shared" si="3"/>
        <v>0.778625910096859</v>
      </c>
      <c r="O31" s="600"/>
      <c r="P31" s="423">
        <f t="shared" si="4"/>
        <v>6.7080801778980861E-2</v>
      </c>
      <c r="Q31" s="422">
        <f t="shared" si="6"/>
        <v>0.44954257607971937</v>
      </c>
      <c r="R31" s="424">
        <f t="shared" si="7"/>
        <v>5220462.4128609998</v>
      </c>
    </row>
    <row r="32" spans="1:18" x14ac:dyDescent="0.3">
      <c r="A32" s="438" t="s">
        <v>18</v>
      </c>
      <c r="B32" s="439" t="s">
        <v>48</v>
      </c>
      <c r="C32" s="440">
        <f t="shared" si="8"/>
        <v>1.4200000000000001E-2</v>
      </c>
      <c r="D32" s="440">
        <f t="shared" si="8"/>
        <v>1.6385984339296531E-2</v>
      </c>
      <c r="E32" s="440">
        <f t="shared" si="8"/>
        <v>2.5747140682951399E-2</v>
      </c>
      <c r="F32" s="440">
        <f t="shared" si="8"/>
        <v>4.7708841618999416E-2</v>
      </c>
      <c r="G32" s="440">
        <f t="shared" si="8"/>
        <v>4.5322331311619717E-2</v>
      </c>
      <c r="H32" s="440">
        <f t="shared" si="8"/>
        <v>9.6299999999999997E-2</v>
      </c>
      <c r="I32" s="440">
        <f t="shared" si="8"/>
        <v>8.5853936749184012E-2</v>
      </c>
      <c r="J32" s="440">
        <f t="shared" si="8"/>
        <v>5.6242041710998794E-2</v>
      </c>
      <c r="K32" s="440">
        <f t="shared" si="8"/>
        <v>6.6518612937609925E-2</v>
      </c>
      <c r="L32" s="440">
        <f t="shared" si="8"/>
        <v>6.7563596839864945E-2</v>
      </c>
      <c r="M32" s="440">
        <f t="shared" si="8"/>
        <v>0.11209120451889476</v>
      </c>
      <c r="N32" s="599">
        <f t="shared" si="3"/>
        <v>4.5194008503342244E-2</v>
      </c>
      <c r="O32" s="599"/>
      <c r="P32" s="441">
        <f t="shared" si="4"/>
        <v>3.8935903451159841E-3</v>
      </c>
      <c r="Q32" s="440">
        <f t="shared" si="6"/>
        <v>2.6092929534587257E-2</v>
      </c>
      <c r="R32" s="442">
        <f t="shared" si="7"/>
        <v>303012.807073</v>
      </c>
    </row>
    <row r="33" spans="1:18" x14ac:dyDescent="0.3">
      <c r="A33" s="404">
        <v>8</v>
      </c>
      <c r="B33" s="398" t="s">
        <v>49</v>
      </c>
      <c r="C33" s="405">
        <f t="shared" si="8"/>
        <v>0.56669999999999998</v>
      </c>
      <c r="D33" s="405">
        <f t="shared" si="8"/>
        <v>0.47664939930603717</v>
      </c>
      <c r="E33" s="405">
        <f t="shared" si="8"/>
        <v>0.73063303867332097</v>
      </c>
      <c r="F33" s="405">
        <f t="shared" si="8"/>
        <v>1.141829829252458</v>
      </c>
      <c r="G33" s="405">
        <f t="shared" si="8"/>
        <v>1.2132602328191022</v>
      </c>
      <c r="H33" s="405">
        <f t="shared" si="8"/>
        <v>2.2664999999999997</v>
      </c>
      <c r="I33" s="405">
        <f t="shared" si="8"/>
        <v>1.923632804703441</v>
      </c>
      <c r="J33" s="405">
        <f t="shared" si="8"/>
        <v>1.7878171280624251</v>
      </c>
      <c r="K33" s="405">
        <f t="shared" si="8"/>
        <v>2.1360434390899408</v>
      </c>
      <c r="L33" s="405">
        <f t="shared" si="8"/>
        <v>1.8968604743611925</v>
      </c>
      <c r="M33" s="405">
        <f t="shared" si="8"/>
        <v>3.8077491936401575</v>
      </c>
      <c r="N33" s="603">
        <f>SUM(N34:O37)</f>
        <v>1.3535600629936686</v>
      </c>
      <c r="O33" s="603"/>
      <c r="P33" s="406">
        <f t="shared" si="4"/>
        <v>0.11661298847649203</v>
      </c>
      <c r="Q33" s="405">
        <f t="shared" si="6"/>
        <v>0.78148295568677828</v>
      </c>
      <c r="R33" s="407">
        <f t="shared" si="7"/>
        <v>9075230.275254</v>
      </c>
    </row>
    <row r="34" spans="1:18" x14ac:dyDescent="0.3">
      <c r="A34" s="420" t="s">
        <v>19</v>
      </c>
      <c r="B34" s="421" t="s">
        <v>46</v>
      </c>
      <c r="C34" s="422">
        <f t="shared" si="8"/>
        <v>0.28649999999999998</v>
      </c>
      <c r="D34" s="422">
        <f t="shared" si="8"/>
        <v>0.23520593420495303</v>
      </c>
      <c r="E34" s="422">
        <f t="shared" si="8"/>
        <v>0.36030603741135414</v>
      </c>
      <c r="F34" s="422">
        <f t="shared" si="8"/>
        <v>0.51791118645255396</v>
      </c>
      <c r="G34" s="422">
        <f t="shared" si="8"/>
        <v>0.59008501243838041</v>
      </c>
      <c r="H34" s="422">
        <f t="shared" si="8"/>
        <v>1.1464000000000001</v>
      </c>
      <c r="I34" s="422">
        <f t="shared" si="8"/>
        <v>0.97290295140706862</v>
      </c>
      <c r="J34" s="422">
        <f t="shared" si="8"/>
        <v>0.90400508488462805</v>
      </c>
      <c r="K34" s="422">
        <f t="shared" si="8"/>
        <v>1.0801938214073772</v>
      </c>
      <c r="L34" s="422">
        <f t="shared" si="8"/>
        <v>0.95901954548127799</v>
      </c>
      <c r="M34" s="422">
        <f t="shared" si="8"/>
        <v>1.9253706590704331</v>
      </c>
      <c r="N34" s="600">
        <f t="shared" ref="N34:N47" si="9">(O88*$O$61+O136*$O$109+O184*$O$157)/$N$7</f>
        <v>0.67487139847057209</v>
      </c>
      <c r="O34" s="600"/>
      <c r="P34" s="423">
        <f t="shared" si="4"/>
        <v>5.8142060160156335E-2</v>
      </c>
      <c r="Q34" s="422">
        <f t="shared" si="6"/>
        <v>0.38963952144007596</v>
      </c>
      <c r="R34" s="424">
        <f t="shared" si="7"/>
        <v>4524818.3030440006</v>
      </c>
    </row>
    <row r="35" spans="1:18" x14ac:dyDescent="0.3">
      <c r="A35" s="438" t="s">
        <v>19</v>
      </c>
      <c r="B35" s="439" t="s">
        <v>47</v>
      </c>
      <c r="C35" s="440">
        <f t="shared" si="8"/>
        <v>0.14699999999999999</v>
      </c>
      <c r="D35" s="440">
        <f t="shared" si="8"/>
        <v>0.12056306267651205</v>
      </c>
      <c r="E35" s="440">
        <f t="shared" si="8"/>
        <v>0.18478872891702505</v>
      </c>
      <c r="F35" s="440">
        <f t="shared" si="8"/>
        <v>0.26551246224769715</v>
      </c>
      <c r="G35" s="440">
        <f t="shared" si="8"/>
        <v>0.30266899814920767</v>
      </c>
      <c r="H35" s="440">
        <f t="shared" si="8"/>
        <v>0.58740000000000003</v>
      </c>
      <c r="I35" s="440">
        <f t="shared" si="8"/>
        <v>0.4986697597291066</v>
      </c>
      <c r="J35" s="440">
        <f t="shared" si="8"/>
        <v>0.46366619795002917</v>
      </c>
      <c r="K35" s="440">
        <f t="shared" si="8"/>
        <v>0.55386948041850137</v>
      </c>
      <c r="L35" s="440">
        <f t="shared" si="8"/>
        <v>0.49203911068569883</v>
      </c>
      <c r="M35" s="440">
        <f t="shared" si="8"/>
        <v>0.98757449177910872</v>
      </c>
      <c r="N35" s="599">
        <f t="shared" si="9"/>
        <v>0.34611973609064428</v>
      </c>
      <c r="O35" s="599"/>
      <c r="P35" s="441">
        <f t="shared" si="4"/>
        <v>2.9819184164577083E-2</v>
      </c>
      <c r="Q35" s="440">
        <f t="shared" si="6"/>
        <v>0.19983352181905323</v>
      </c>
      <c r="R35" s="442">
        <f t="shared" si="7"/>
        <v>2320633.1168529997</v>
      </c>
    </row>
    <row r="36" spans="1:18" x14ac:dyDescent="0.3">
      <c r="A36" s="420" t="s">
        <v>20</v>
      </c>
      <c r="B36" s="421" t="s">
        <v>50</v>
      </c>
      <c r="C36" s="422">
        <f t="shared" si="8"/>
        <v>8.7999999999999995E-2</v>
      </c>
      <c r="D36" s="422">
        <f t="shared" si="8"/>
        <v>7.9885018233277566E-2</v>
      </c>
      <c r="E36" s="422">
        <f t="shared" si="8"/>
        <v>0.12264955986903142</v>
      </c>
      <c r="F36" s="422">
        <f t="shared" si="8"/>
        <v>0.23690010780212772</v>
      </c>
      <c r="G36" s="422">
        <f t="shared" si="8"/>
        <v>0.21187405902728873</v>
      </c>
      <c r="H36" s="422">
        <f t="shared" si="8"/>
        <v>0.35220000000000001</v>
      </c>
      <c r="I36" s="422">
        <f t="shared" si="8"/>
        <v>0.29885223906469421</v>
      </c>
      <c r="J36" s="422">
        <f t="shared" si="8"/>
        <v>0.2777192561480285</v>
      </c>
      <c r="K36" s="422">
        <f t="shared" si="8"/>
        <v>0.33185837529637047</v>
      </c>
      <c r="L36" s="422">
        <f t="shared" si="8"/>
        <v>0.29462375494889798</v>
      </c>
      <c r="M36" s="422">
        <f t="shared" si="8"/>
        <v>0.59145156740566651</v>
      </c>
      <c r="N36" s="600">
        <f t="shared" si="9"/>
        <v>0.21983131129880268</v>
      </c>
      <c r="O36" s="600"/>
      <c r="P36" s="423">
        <f t="shared" si="4"/>
        <v>1.8939082846875718E-2</v>
      </c>
      <c r="Q36" s="422">
        <f t="shared" si="6"/>
        <v>0.12692042828622679</v>
      </c>
      <c r="R36" s="424">
        <f t="shared" si="7"/>
        <v>1473905.611056</v>
      </c>
    </row>
    <row r="37" spans="1:18" x14ac:dyDescent="0.3">
      <c r="A37" s="438" t="s">
        <v>20</v>
      </c>
      <c r="B37" s="439" t="s">
        <v>47</v>
      </c>
      <c r="C37" s="440">
        <f t="shared" si="8"/>
        <v>4.5199999999999997E-2</v>
      </c>
      <c r="D37" s="440">
        <f t="shared" si="8"/>
        <v>4.0995384191294539E-2</v>
      </c>
      <c r="E37" s="440">
        <f t="shared" si="8"/>
        <v>6.2888712475910505E-2</v>
      </c>
      <c r="F37" s="440">
        <f t="shared" si="8"/>
        <v>0.12150607275007916</v>
      </c>
      <c r="G37" s="440">
        <f t="shared" si="8"/>
        <v>0.10863216320422536</v>
      </c>
      <c r="H37" s="440">
        <f t="shared" si="8"/>
        <v>0.18049999999999999</v>
      </c>
      <c r="I37" s="440">
        <f t="shared" si="8"/>
        <v>0.15320785450257138</v>
      </c>
      <c r="J37" s="440">
        <f t="shared" si="8"/>
        <v>0.14242658907973946</v>
      </c>
      <c r="K37" s="440">
        <f t="shared" si="8"/>
        <v>0.17012176196769224</v>
      </c>
      <c r="L37" s="440">
        <f t="shared" si="8"/>
        <v>0.15117806324531788</v>
      </c>
      <c r="M37" s="440">
        <f t="shared" si="8"/>
        <v>0.30335247538494892</v>
      </c>
      <c r="N37" s="599">
        <f t="shared" si="9"/>
        <v>0.11273761713364951</v>
      </c>
      <c r="O37" s="599"/>
      <c r="P37" s="441">
        <f t="shared" si="4"/>
        <v>9.7126613048828803E-3</v>
      </c>
      <c r="Q37" s="440">
        <f t="shared" si="6"/>
        <v>6.5089484141422169E-2</v>
      </c>
      <c r="R37" s="442">
        <f t="shared" si="7"/>
        <v>755873.24430099991</v>
      </c>
    </row>
    <row r="38" spans="1:18" x14ac:dyDescent="0.3">
      <c r="A38" s="404">
        <v>9</v>
      </c>
      <c r="B38" s="398" t="s">
        <v>51</v>
      </c>
      <c r="C38" s="405">
        <f t="shared" si="8"/>
        <v>0.50659326842871955</v>
      </c>
      <c r="D38" s="405">
        <f t="shared" si="8"/>
        <v>0.59081199486470715</v>
      </c>
      <c r="E38" s="405">
        <f t="shared" si="8"/>
        <v>0.75804515473779832</v>
      </c>
      <c r="F38" s="405">
        <f t="shared" si="8"/>
        <v>0.84162500697384635</v>
      </c>
      <c r="G38" s="405">
        <f t="shared" si="8"/>
        <v>0.91702029287631892</v>
      </c>
      <c r="H38" s="405">
        <f t="shared" si="8"/>
        <v>0.97890493347492114</v>
      </c>
      <c r="I38" s="405">
        <f t="shared" si="8"/>
        <v>1.1667104642815009</v>
      </c>
      <c r="J38" s="405">
        <f t="shared" si="8"/>
        <v>1.0654725673908134</v>
      </c>
      <c r="K38" s="405">
        <f t="shared" si="8"/>
        <v>1.116397614195715</v>
      </c>
      <c r="L38" s="405">
        <f t="shared" si="8"/>
        <v>1.1449839440408836</v>
      </c>
      <c r="M38" s="405">
        <f t="shared" si="8"/>
        <v>1.4779872227662125</v>
      </c>
      <c r="N38" s="603">
        <f t="shared" si="9"/>
        <v>0.90812539287218941</v>
      </c>
      <c r="O38" s="603"/>
      <c r="P38" s="406">
        <f t="shared" si="4"/>
        <v>7.8237544730742958E-2</v>
      </c>
      <c r="Q38" s="405">
        <f t="shared" si="6"/>
        <v>0.52430958592732568</v>
      </c>
      <c r="R38" s="407">
        <f t="shared" si="7"/>
        <v>6088719.1373635978</v>
      </c>
    </row>
    <row r="39" spans="1:18" x14ac:dyDescent="0.3">
      <c r="A39" s="444"/>
      <c r="B39" s="445" t="s">
        <v>157</v>
      </c>
      <c r="C39" s="500">
        <f t="shared" si="8"/>
        <v>-0.67500000000000004</v>
      </c>
      <c r="D39" s="500">
        <f t="shared" si="8"/>
        <v>-2.4552377791132386E-2</v>
      </c>
      <c r="E39" s="500">
        <f t="shared" si="8"/>
        <v>-2.8370228480214987E-2</v>
      </c>
      <c r="F39" s="500">
        <f t="shared" si="8"/>
        <v>-0.45190810217791777</v>
      </c>
      <c r="G39" s="500">
        <f t="shared" si="8"/>
        <v>0</v>
      </c>
      <c r="H39" s="500">
        <f t="shared" si="8"/>
        <v>-2.8702000000000001</v>
      </c>
      <c r="I39" s="500">
        <f t="shared" si="8"/>
        <v>0</v>
      </c>
      <c r="J39" s="500">
        <f t="shared" si="8"/>
        <v>-0.26683892772022627</v>
      </c>
      <c r="K39" s="500">
        <f t="shared" si="8"/>
        <v>-0.55049922326196887</v>
      </c>
      <c r="L39" s="500">
        <f t="shared" si="8"/>
        <v>-0.17399055341570913</v>
      </c>
      <c r="M39" s="500">
        <f t="shared" si="8"/>
        <v>0</v>
      </c>
      <c r="N39" s="596">
        <f t="shared" si="9"/>
        <v>-0.10407289291778087</v>
      </c>
      <c r="O39" s="596"/>
      <c r="P39" s="429">
        <f t="shared" si="4"/>
        <v>-8.9661710583382789E-3</v>
      </c>
      <c r="Q39" s="430">
        <f t="shared" si="6"/>
        <v>-6.0086873266917154E-2</v>
      </c>
      <c r="R39" s="431">
        <f t="shared" si="7"/>
        <v>-697778.76465400006</v>
      </c>
    </row>
    <row r="40" spans="1:18" x14ac:dyDescent="0.3">
      <c r="A40" s="432"/>
      <c r="B40" s="433" t="s">
        <v>52</v>
      </c>
      <c r="C40" s="434">
        <f t="shared" si="8"/>
        <v>5.9551566796999991</v>
      </c>
      <c r="D40" s="434">
        <f t="shared" si="8"/>
        <v>6.9451732127792729</v>
      </c>
      <c r="E40" s="434">
        <f t="shared" si="8"/>
        <v>8.911049451471742</v>
      </c>
      <c r="F40" s="434">
        <f t="shared" si="8"/>
        <v>9.893555825620048</v>
      </c>
      <c r="G40" s="434">
        <f t="shared" si="8"/>
        <v>10.779850153716074</v>
      </c>
      <c r="H40" s="434">
        <f t="shared" si="8"/>
        <v>11.507322770899998</v>
      </c>
      <c r="I40" s="434">
        <f t="shared" si="8"/>
        <v>13.715033435386994</v>
      </c>
      <c r="J40" s="434">
        <f t="shared" si="8"/>
        <v>12.524951419932446</v>
      </c>
      <c r="K40" s="434">
        <f t="shared" si="8"/>
        <v>13.123590706208153</v>
      </c>
      <c r="L40" s="434">
        <f t="shared" si="8"/>
        <v>13.459631636348375</v>
      </c>
      <c r="M40" s="434">
        <f t="shared" si="8"/>
        <v>17.374185625219969</v>
      </c>
      <c r="N40" s="597">
        <f t="shared" si="9"/>
        <v>10.675287921100642</v>
      </c>
      <c r="O40" s="597"/>
      <c r="P40" s="435">
        <f t="shared" si="4"/>
        <v>0.91970593796425171</v>
      </c>
      <c r="Q40" s="436">
        <f t="shared" si="6"/>
        <v>6.1634173358645512</v>
      </c>
      <c r="R40" s="437">
        <f t="shared" si="7"/>
        <v>71574730.067282617</v>
      </c>
    </row>
    <row r="41" spans="1:18" x14ac:dyDescent="0.3">
      <c r="A41" s="426" t="s">
        <v>21</v>
      </c>
      <c r="B41" s="416" t="s">
        <v>53</v>
      </c>
      <c r="C41" s="427">
        <f t="shared" si="8"/>
        <v>0.12406377910819007</v>
      </c>
      <c r="D41" s="427">
        <f t="shared" si="8"/>
        <v>0.14468879354183059</v>
      </c>
      <c r="E41" s="427">
        <f t="shared" si="8"/>
        <v>0.18564389322251082</v>
      </c>
      <c r="F41" s="427">
        <f t="shared" si="8"/>
        <v>0.20611244851514249</v>
      </c>
      <c r="G41" s="427">
        <f t="shared" si="8"/>
        <v>0.22457661825236697</v>
      </c>
      <c r="H41" s="427">
        <f t="shared" si="8"/>
        <v>0.23973205528615965</v>
      </c>
      <c r="I41" s="427">
        <f t="shared" si="8"/>
        <v>0.28572529155941723</v>
      </c>
      <c r="J41" s="427">
        <f t="shared" si="8"/>
        <v>0.26093231293145269</v>
      </c>
      <c r="K41" s="427">
        <f t="shared" si="8"/>
        <v>0.27340376518243453</v>
      </c>
      <c r="L41" s="427">
        <f t="shared" si="8"/>
        <v>0.28040450588004573</v>
      </c>
      <c r="M41" s="427">
        <f t="shared" si="8"/>
        <v>0.3619564091302076</v>
      </c>
      <c r="N41" s="598">
        <f t="shared" si="9"/>
        <v>0.22239827326028963</v>
      </c>
      <c r="O41" s="598"/>
      <c r="P41" s="428">
        <f t="shared" si="4"/>
        <v>1.9160233805609252E-2</v>
      </c>
      <c r="Q41" s="427">
        <f t="shared" si="6"/>
        <v>0.12840247335806618</v>
      </c>
      <c r="R41" s="424">
        <f t="shared" si="7"/>
        <v>1491116.3514916985</v>
      </c>
    </row>
    <row r="42" spans="1:18" x14ac:dyDescent="0.3">
      <c r="A42" s="438" t="s">
        <v>121</v>
      </c>
      <c r="B42" s="439" t="s">
        <v>128</v>
      </c>
      <c r="C42" s="440">
        <f t="shared" ref="C42:M47" si="10">(C96*C$61+C144*C$109+C192*C$157)/(SUM(C$157,C$109,C$61))</f>
        <v>0.12406377910819007</v>
      </c>
      <c r="D42" s="440">
        <f t="shared" si="10"/>
        <v>0.14468879354183059</v>
      </c>
      <c r="E42" s="440">
        <f t="shared" si="10"/>
        <v>0.18564389322251082</v>
      </c>
      <c r="F42" s="440">
        <f t="shared" si="10"/>
        <v>0.20611244851514249</v>
      </c>
      <c r="G42" s="440">
        <f t="shared" si="10"/>
        <v>0.22457661825236697</v>
      </c>
      <c r="H42" s="440">
        <f t="shared" si="10"/>
        <v>0.23973205528615965</v>
      </c>
      <c r="I42" s="440">
        <f t="shared" si="10"/>
        <v>0.28572529155941723</v>
      </c>
      <c r="J42" s="440">
        <f t="shared" si="10"/>
        <v>0.26093231293145269</v>
      </c>
      <c r="K42" s="440">
        <f t="shared" si="10"/>
        <v>0.27340376518243453</v>
      </c>
      <c r="L42" s="440">
        <f t="shared" si="10"/>
        <v>0.28040450588004573</v>
      </c>
      <c r="M42" s="440">
        <f t="shared" si="10"/>
        <v>0.3619564091302076</v>
      </c>
      <c r="N42" s="599">
        <f t="shared" si="9"/>
        <v>0.22239827326028963</v>
      </c>
      <c r="O42" s="599"/>
      <c r="P42" s="441">
        <f t="shared" si="4"/>
        <v>1.9160233805609252E-2</v>
      </c>
      <c r="Q42" s="440">
        <f t="shared" si="6"/>
        <v>0.12840247335806618</v>
      </c>
      <c r="R42" s="442">
        <f t="shared" si="7"/>
        <v>1491116.3514916985</v>
      </c>
    </row>
    <row r="43" spans="1:18" x14ac:dyDescent="0.3">
      <c r="A43" s="426" t="s">
        <v>24</v>
      </c>
      <c r="B43" s="416" t="s">
        <v>56</v>
      </c>
      <c r="C43" s="427">
        <f t="shared" si="10"/>
        <v>0.38252948932052949</v>
      </c>
      <c r="D43" s="427">
        <f t="shared" si="10"/>
        <v>0.44612320132287664</v>
      </c>
      <c r="E43" s="427">
        <f t="shared" si="10"/>
        <v>0.57240126151528736</v>
      </c>
      <c r="F43" s="427">
        <f t="shared" si="10"/>
        <v>0.63551255845870391</v>
      </c>
      <c r="G43" s="427">
        <f t="shared" si="10"/>
        <v>0.69244367462395195</v>
      </c>
      <c r="H43" s="427">
        <f t="shared" si="10"/>
        <v>0.73917287818876143</v>
      </c>
      <c r="I43" s="427">
        <f t="shared" si="10"/>
        <v>0.88098517272208343</v>
      </c>
      <c r="J43" s="427">
        <f t="shared" si="10"/>
        <v>0.80454025445936062</v>
      </c>
      <c r="K43" s="427">
        <f t="shared" si="10"/>
        <v>0.84299384901328078</v>
      </c>
      <c r="L43" s="427">
        <f t="shared" si="10"/>
        <v>0.86457943816083782</v>
      </c>
      <c r="M43" s="427">
        <f t="shared" si="10"/>
        <v>1.1160308136360046</v>
      </c>
      <c r="N43" s="598">
        <f t="shared" si="9"/>
        <v>0.68572711961189969</v>
      </c>
      <c r="O43" s="598"/>
      <c r="P43" s="428">
        <f t="shared" si="4"/>
        <v>5.9077310925133707E-2</v>
      </c>
      <c r="Q43" s="427">
        <f t="shared" si="6"/>
        <v>0.39590711256925948</v>
      </c>
      <c r="R43" s="424">
        <f t="shared" si="7"/>
        <v>4597602.7858718988</v>
      </c>
    </row>
    <row r="44" spans="1:18" x14ac:dyDescent="0.3">
      <c r="A44" s="438" t="s">
        <v>25</v>
      </c>
      <c r="B44" s="439" t="s">
        <v>129</v>
      </c>
      <c r="C44" s="440">
        <f t="shared" si="10"/>
        <v>0.12406377910819007</v>
      </c>
      <c r="D44" s="440">
        <f t="shared" si="10"/>
        <v>0.14468879354183059</v>
      </c>
      <c r="E44" s="440">
        <f t="shared" si="10"/>
        <v>0.18564389322251082</v>
      </c>
      <c r="F44" s="440">
        <f t="shared" si="10"/>
        <v>0.20611244851514249</v>
      </c>
      <c r="G44" s="440">
        <f t="shared" si="10"/>
        <v>0.22457661825236697</v>
      </c>
      <c r="H44" s="440">
        <f t="shared" si="10"/>
        <v>0.23973205528615965</v>
      </c>
      <c r="I44" s="440">
        <f t="shared" si="10"/>
        <v>0.28572529155941723</v>
      </c>
      <c r="J44" s="440">
        <f t="shared" si="10"/>
        <v>0.26093231293145269</v>
      </c>
      <c r="K44" s="440">
        <f t="shared" si="10"/>
        <v>0.27340376518243453</v>
      </c>
      <c r="L44" s="440">
        <f t="shared" si="10"/>
        <v>0.28040450588004573</v>
      </c>
      <c r="M44" s="440">
        <f t="shared" si="10"/>
        <v>0.3619564091302076</v>
      </c>
      <c r="N44" s="599">
        <f t="shared" si="9"/>
        <v>0.22239827326028963</v>
      </c>
      <c r="O44" s="599"/>
      <c r="P44" s="441">
        <f t="shared" si="4"/>
        <v>1.9160233805609252E-2</v>
      </c>
      <c r="Q44" s="440">
        <f t="shared" si="6"/>
        <v>0.12840247335806618</v>
      </c>
      <c r="R44" s="442">
        <f t="shared" si="7"/>
        <v>1491116.3514916985</v>
      </c>
    </row>
    <row r="45" spans="1:18" x14ac:dyDescent="0.3">
      <c r="A45" s="420" t="s">
        <v>26</v>
      </c>
      <c r="B45" s="421" t="s">
        <v>130</v>
      </c>
      <c r="C45" s="422">
        <f t="shared" si="10"/>
        <v>0.25846571021233938</v>
      </c>
      <c r="D45" s="422">
        <f t="shared" si="10"/>
        <v>0.30143440778104597</v>
      </c>
      <c r="E45" s="422">
        <f t="shared" si="10"/>
        <v>0.38675736829277663</v>
      </c>
      <c r="F45" s="422">
        <f t="shared" si="10"/>
        <v>0.42940010994356137</v>
      </c>
      <c r="G45" s="422">
        <f t="shared" si="10"/>
        <v>0.46786705637158499</v>
      </c>
      <c r="H45" s="422">
        <f t="shared" si="10"/>
        <v>0.49944082290260172</v>
      </c>
      <c r="I45" s="422">
        <f t="shared" si="10"/>
        <v>0.59525988116266626</v>
      </c>
      <c r="J45" s="422">
        <f t="shared" si="10"/>
        <v>0.54360794152790803</v>
      </c>
      <c r="K45" s="422">
        <f t="shared" si="10"/>
        <v>0.56959008383084642</v>
      </c>
      <c r="L45" s="422">
        <f t="shared" si="10"/>
        <v>0.58417493228079209</v>
      </c>
      <c r="M45" s="422">
        <f t="shared" si="10"/>
        <v>0.7540744045057971</v>
      </c>
      <c r="N45" s="600">
        <f t="shared" si="9"/>
        <v>0.46332884635161009</v>
      </c>
      <c r="O45" s="600"/>
      <c r="P45" s="423">
        <f t="shared" si="4"/>
        <v>3.9917077119524455E-2</v>
      </c>
      <c r="Q45" s="422">
        <f t="shared" si="6"/>
        <v>0.26750463921119327</v>
      </c>
      <c r="R45" s="424">
        <f t="shared" si="7"/>
        <v>3106486.4343802002</v>
      </c>
    </row>
    <row r="46" spans="1:18" ht="28.8" x14ac:dyDescent="0.3">
      <c r="A46" s="438">
        <v>10</v>
      </c>
      <c r="B46" s="447" t="s">
        <v>134</v>
      </c>
      <c r="C46" s="446">
        <f t="shared" si="10"/>
        <v>2.4899999999999999E-2</v>
      </c>
      <c r="D46" s="446">
        <f t="shared" si="10"/>
        <v>2.355030715198541E-2</v>
      </c>
      <c r="E46" s="446">
        <f t="shared" si="10"/>
        <v>2.3992740181575302E-2</v>
      </c>
      <c r="F46" s="446">
        <f t="shared" si="10"/>
        <v>2.3398771864704192E-2</v>
      </c>
      <c r="G46" s="446">
        <f t="shared" si="10"/>
        <v>2.3960100279489437E-2</v>
      </c>
      <c r="H46" s="446">
        <f t="shared" si="10"/>
        <v>2.3E-2</v>
      </c>
      <c r="I46" s="446">
        <f t="shared" si="10"/>
        <v>2.3173079114899617E-2</v>
      </c>
      <c r="J46" s="446">
        <f t="shared" si="10"/>
        <v>2.3907658180103441E-2</v>
      </c>
      <c r="K46" s="446">
        <f t="shared" si="10"/>
        <v>2.3528386218924901E-2</v>
      </c>
      <c r="L46" s="446">
        <f t="shared" si="10"/>
        <v>2.4280059288756525E-2</v>
      </c>
      <c r="M46" s="446">
        <f t="shared" si="10"/>
        <v>2.4043461882002872E-2</v>
      </c>
      <c r="N46" s="601">
        <f t="shared" si="9"/>
        <v>2.3870580192460498E-2</v>
      </c>
      <c r="O46" s="601"/>
      <c r="P46" s="448">
        <f t="shared" si="4"/>
        <v>2.056517305005323E-3</v>
      </c>
      <c r="Q46" s="446">
        <f t="shared" si="6"/>
        <v>1.3781768591416804E-2</v>
      </c>
      <c r="R46" s="449">
        <f t="shared" si="7"/>
        <v>160045.363315</v>
      </c>
    </row>
    <row r="47" spans="1:18" ht="18" x14ac:dyDescent="0.3">
      <c r="A47" s="450"/>
      <c r="B47" s="450" t="s">
        <v>60</v>
      </c>
      <c r="C47" s="410">
        <f t="shared" si="10"/>
        <v>6.4866499481287185</v>
      </c>
      <c r="D47" s="410">
        <f t="shared" si="10"/>
        <v>7.5595355147959644</v>
      </c>
      <c r="E47" s="410">
        <f t="shared" si="10"/>
        <v>9.6930873463911151</v>
      </c>
      <c r="F47" s="410">
        <f t="shared" si="10"/>
        <v>10.758579604458598</v>
      </c>
      <c r="G47" s="410">
        <f t="shared" si="10"/>
        <v>11.720830546871882</v>
      </c>
      <c r="H47" s="410">
        <f t="shared" si="10"/>
        <v>12.509227704374918</v>
      </c>
      <c r="I47" s="410">
        <f t="shared" si="10"/>
        <v>14.904916978783392</v>
      </c>
      <c r="J47" s="410">
        <f t="shared" si="10"/>
        <v>13.614331645503363</v>
      </c>
      <c r="K47" s="410">
        <f t="shared" si="10"/>
        <v>14.263516706622793</v>
      </c>
      <c r="L47" s="410">
        <f t="shared" si="10"/>
        <v>14.628895639678017</v>
      </c>
      <c r="M47" s="410">
        <f t="shared" si="10"/>
        <v>18.87621630986818</v>
      </c>
      <c r="N47" s="602">
        <f t="shared" si="9"/>
        <v>11.607283894165292</v>
      </c>
      <c r="O47" s="602"/>
      <c r="P47" s="411">
        <f t="shared" si="4"/>
        <v>1</v>
      </c>
      <c r="Q47" s="410">
        <f t="shared" si="6"/>
        <v>6.7015086903832941</v>
      </c>
      <c r="R47" s="412">
        <f t="shared" si="7"/>
        <v>77823494.567961216</v>
      </c>
    </row>
    <row r="48" spans="1:18" x14ac:dyDescent="0.3">
      <c r="M48" t="s">
        <v>85</v>
      </c>
      <c r="O48">
        <v>11.6073</v>
      </c>
      <c r="P48" s="245"/>
      <c r="Q48" s="246"/>
    </row>
    <row r="49" spans="1:17" x14ac:dyDescent="0.3"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32" t="s">
        <v>428</v>
      </c>
      <c r="N49" s="1"/>
      <c r="O49" s="461">
        <v>11612832</v>
      </c>
      <c r="P49" s="459"/>
      <c r="Q49" s="246"/>
    </row>
    <row r="50" spans="1:17" x14ac:dyDescent="0.3"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32" t="s">
        <v>371</v>
      </c>
      <c r="N50" s="1"/>
      <c r="O50" s="301">
        <f>O49/N7</f>
        <v>1.7320404151414166</v>
      </c>
      <c r="P50" s="533"/>
      <c r="Q50" s="246"/>
    </row>
    <row r="51" spans="1:17" x14ac:dyDescent="0.3">
      <c r="B51" s="297"/>
      <c r="C51" s="297"/>
      <c r="D51" s="297"/>
      <c r="E51" s="297"/>
      <c r="F51" s="297"/>
      <c r="G51" s="297"/>
      <c r="H51" s="297"/>
      <c r="I51" s="297"/>
      <c r="J51" s="297"/>
      <c r="K51" s="297"/>
      <c r="L51" s="297"/>
      <c r="M51" s="34" t="s">
        <v>372</v>
      </c>
      <c r="O51" s="302">
        <v>1.732</v>
      </c>
      <c r="P51" s="459"/>
      <c r="Q51" s="246"/>
    </row>
    <row r="52" spans="1:17" x14ac:dyDescent="0.3"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32" t="s">
        <v>373</v>
      </c>
      <c r="O52" s="77">
        <f>N47/O50</f>
        <v>6.7015086903832941</v>
      </c>
      <c r="P52" s="245"/>
      <c r="Q52" s="479"/>
    </row>
    <row r="53" spans="1:17" x14ac:dyDescent="0.3">
      <c r="B53" s="297"/>
      <c r="C53" s="297"/>
      <c r="D53" s="297"/>
      <c r="E53" s="297"/>
      <c r="F53" s="297"/>
      <c r="G53" s="297"/>
      <c r="H53" s="297"/>
      <c r="I53" s="297"/>
      <c r="J53" s="297"/>
      <c r="K53" s="297"/>
      <c r="L53" s="297"/>
      <c r="M53" s="34" t="s">
        <v>374</v>
      </c>
      <c r="O53" s="90">
        <v>6.7015000000000002</v>
      </c>
      <c r="P53" s="245"/>
      <c r="Q53" s="246"/>
    </row>
    <row r="54" spans="1:17" x14ac:dyDescent="0.3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O54" s="77"/>
    </row>
    <row r="56" spans="1:17" ht="18.600000000000001" thickBot="1" x14ac:dyDescent="0.4">
      <c r="A56" s="338" t="s">
        <v>0</v>
      </c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 t="s">
        <v>93</v>
      </c>
    </row>
    <row r="57" spans="1:17" ht="18" x14ac:dyDescent="0.35">
      <c r="A57" s="577" t="s">
        <v>1</v>
      </c>
      <c r="B57" s="577"/>
      <c r="C57" s="577"/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</row>
    <row r="59" spans="1:17" x14ac:dyDescent="0.3">
      <c r="A59" s="280"/>
      <c r="B59" s="1" t="s">
        <v>135</v>
      </c>
      <c r="C59" s="1">
        <v>0</v>
      </c>
      <c r="D59" s="1">
        <v>55</v>
      </c>
      <c r="E59" s="1">
        <v>96</v>
      </c>
      <c r="F59" s="1">
        <v>21</v>
      </c>
      <c r="G59" s="1">
        <v>48</v>
      </c>
      <c r="H59" s="1">
        <v>12</v>
      </c>
      <c r="I59" s="1">
        <v>15</v>
      </c>
      <c r="J59" s="1">
        <v>37</v>
      </c>
      <c r="K59" s="1">
        <v>18</v>
      </c>
      <c r="L59" s="1">
        <v>0</v>
      </c>
      <c r="M59" s="1">
        <v>28</v>
      </c>
      <c r="O59" s="1">
        <f>SUM(C59:M59)</f>
        <v>330</v>
      </c>
    </row>
    <row r="60" spans="1:17" x14ac:dyDescent="0.3">
      <c r="A60" s="280"/>
      <c r="B60" s="1" t="s">
        <v>143</v>
      </c>
      <c r="C60" s="77"/>
      <c r="D60" s="77"/>
      <c r="E60" s="77"/>
      <c r="F60" s="1"/>
      <c r="G60" s="1"/>
      <c r="H60" s="1"/>
      <c r="I60" s="1"/>
      <c r="J60" s="1"/>
      <c r="K60" s="1"/>
      <c r="L60" s="1"/>
      <c r="M60" s="1"/>
      <c r="O60" s="1">
        <f>SUM(C60:M60)</f>
        <v>0</v>
      </c>
    </row>
    <row r="61" spans="1:17" x14ac:dyDescent="0.3">
      <c r="A61" s="280">
        <v>1</v>
      </c>
      <c r="B61" s="1" t="s">
        <v>166</v>
      </c>
      <c r="C61" s="502">
        <v>0</v>
      </c>
      <c r="D61" s="505">
        <v>502523.51</v>
      </c>
      <c r="E61" s="505">
        <v>621270.85</v>
      </c>
      <c r="F61" s="505">
        <v>123100.36</v>
      </c>
      <c r="G61" s="505">
        <v>280157.15999999997</v>
      </c>
      <c r="H61" s="505">
        <v>36843.43</v>
      </c>
      <c r="I61" s="503">
        <v>94655.07</v>
      </c>
      <c r="J61" s="505">
        <v>189990.65</v>
      </c>
      <c r="K61" s="505">
        <v>106941.31</v>
      </c>
      <c r="L61" s="504">
        <v>0</v>
      </c>
      <c r="M61" s="505">
        <v>164662.29999999999</v>
      </c>
      <c r="N61" s="342"/>
      <c r="O61" s="344">
        <f>SUM(C61:M61)</f>
        <v>2120144.6399999997</v>
      </c>
    </row>
    <row r="62" spans="1:17" ht="28.8" x14ac:dyDescent="0.3">
      <c r="A62" s="347"/>
      <c r="B62" s="363" t="s">
        <v>28</v>
      </c>
      <c r="C62" s="348" t="s">
        <v>61</v>
      </c>
      <c r="D62" s="348" t="s">
        <v>62</v>
      </c>
      <c r="E62" s="348" t="s">
        <v>63</v>
      </c>
      <c r="F62" s="348" t="s">
        <v>65</v>
      </c>
      <c r="G62" s="348" t="s">
        <v>486</v>
      </c>
      <c r="H62" s="348" t="s">
        <v>193</v>
      </c>
      <c r="I62" s="348" t="s">
        <v>111</v>
      </c>
      <c r="J62" s="348" t="s">
        <v>66</v>
      </c>
      <c r="K62" s="348" t="s">
        <v>487</v>
      </c>
      <c r="L62" s="348" t="s">
        <v>67</v>
      </c>
      <c r="M62" s="348" t="s">
        <v>68</v>
      </c>
      <c r="N62" s="348"/>
      <c r="O62" s="348" t="s">
        <v>136</v>
      </c>
    </row>
    <row r="63" spans="1:17" x14ac:dyDescent="0.3">
      <c r="A63" s="349">
        <v>4</v>
      </c>
      <c r="B63" s="350" t="s">
        <v>29</v>
      </c>
      <c r="C63" s="354">
        <f>SUM(C64:C69)</f>
        <v>0</v>
      </c>
      <c r="D63" s="354">
        <f t="shared" ref="D63:M63" si="11">SUM(D64:D69)</f>
        <v>1.742496</v>
      </c>
      <c r="E63" s="354">
        <f t="shared" si="11"/>
        <v>2.0996679999999999</v>
      </c>
      <c r="F63" s="354">
        <f t="shared" si="11"/>
        <v>3.0059879999999994</v>
      </c>
      <c r="G63" s="354">
        <f t="shared" si="11"/>
        <v>3.0521879999999997</v>
      </c>
      <c r="H63" s="354">
        <f t="shared" si="11"/>
        <v>4.3920879999999993</v>
      </c>
      <c r="I63" s="354">
        <f t="shared" si="11"/>
        <v>3.5549900000000001</v>
      </c>
      <c r="J63" s="354">
        <f t="shared" si="11"/>
        <v>4.3965080000000007</v>
      </c>
      <c r="K63" s="354">
        <f t="shared" si="11"/>
        <v>4.378508000000001</v>
      </c>
      <c r="L63" s="354">
        <f t="shared" si="11"/>
        <v>0</v>
      </c>
      <c r="M63" s="354">
        <f t="shared" si="11"/>
        <v>5.6166520000000002</v>
      </c>
      <c r="N63" s="351"/>
      <c r="O63" s="352">
        <f>(C63*$C$61+D63*$D$61+E63*$E$61+F63*$F$61+G63*$G$61+H63*$H$61+I63*$I$61+J63*$J$61+K63*$K$61+L63*$L$61+M63*$M$61)/$O$61</f>
        <v>2.8922297021664241</v>
      </c>
    </row>
    <row r="64" spans="1:17" x14ac:dyDescent="0.3">
      <c r="A64" s="2" t="s">
        <v>3</v>
      </c>
      <c r="B64" t="s">
        <v>30</v>
      </c>
      <c r="C64" s="506">
        <v>0</v>
      </c>
      <c r="D64" s="34">
        <v>1.1449</v>
      </c>
      <c r="E64" s="34">
        <v>1.3191999999999999</v>
      </c>
      <c r="F64" s="34">
        <v>1.9822</v>
      </c>
      <c r="G64" s="34">
        <v>1.9822</v>
      </c>
      <c r="H64" s="34">
        <v>1.9822</v>
      </c>
      <c r="I64" s="34">
        <v>1.4165000000000001</v>
      </c>
      <c r="J64" s="34">
        <v>2.7602000000000002</v>
      </c>
      <c r="K64" s="34">
        <v>2.7602000000000002</v>
      </c>
      <c r="L64" s="34">
        <v>0</v>
      </c>
      <c r="M64" s="34">
        <v>3.2463000000000002</v>
      </c>
      <c r="N64" s="34"/>
      <c r="O64" s="89">
        <f t="shared" ref="O64:O101" si="12">(C64*$C$61+D64*$D$61+E64*$E$61+F64*$F$61+G64*$G$61+H64*$H$61+I64*$I$61+J64*$J$61+K64*$K$61+L64*$L$61+M64*$M$61)/$O$61</f>
        <v>1.7713421203875976</v>
      </c>
    </row>
    <row r="65" spans="1:15" x14ac:dyDescent="0.3">
      <c r="A65" s="2" t="s">
        <v>4</v>
      </c>
      <c r="B65" t="s">
        <v>31</v>
      </c>
      <c r="C65" s="459">
        <f>C64*0.04</f>
        <v>0</v>
      </c>
      <c r="D65" s="459">
        <f t="shared" ref="D65:M65" si="13">D64*0.04</f>
        <v>4.5796000000000003E-2</v>
      </c>
      <c r="E65" s="459">
        <f t="shared" si="13"/>
        <v>5.2767999999999995E-2</v>
      </c>
      <c r="F65" s="459">
        <f t="shared" si="13"/>
        <v>7.9287999999999997E-2</v>
      </c>
      <c r="G65" s="459">
        <f t="shared" si="13"/>
        <v>7.9287999999999997E-2</v>
      </c>
      <c r="H65" s="459">
        <f t="shared" si="13"/>
        <v>7.9287999999999997E-2</v>
      </c>
      <c r="I65" s="459">
        <f>I64*0.06</f>
        <v>8.4989999999999996E-2</v>
      </c>
      <c r="J65" s="459">
        <f t="shared" si="13"/>
        <v>0.11040800000000001</v>
      </c>
      <c r="K65" s="459">
        <f t="shared" si="13"/>
        <v>0.11040800000000001</v>
      </c>
      <c r="L65" s="459">
        <f t="shared" si="13"/>
        <v>0</v>
      </c>
      <c r="M65" s="459">
        <f t="shared" si="13"/>
        <v>0.12985200000000002</v>
      </c>
      <c r="N65" s="34"/>
      <c r="O65" s="89">
        <f t="shared" si="12"/>
        <v>7.2118493867918382E-2</v>
      </c>
    </row>
    <row r="66" spans="1:15" x14ac:dyDescent="0.3">
      <c r="A66" s="2" t="s">
        <v>192</v>
      </c>
      <c r="B66" t="s">
        <v>195</v>
      </c>
      <c r="C66" s="458">
        <v>0</v>
      </c>
      <c r="D66" s="34">
        <v>5.7200000000000001E-2</v>
      </c>
      <c r="E66" s="34">
        <v>3.09E-2</v>
      </c>
      <c r="F66" s="34">
        <v>9.4000000000000004E-3</v>
      </c>
      <c r="G66" s="34">
        <v>2.0999999999999999E-3</v>
      </c>
      <c r="H66" s="34">
        <v>0</v>
      </c>
      <c r="I66" s="34">
        <v>7.0800000000000002E-2</v>
      </c>
      <c r="J66" s="34">
        <v>7.4999999999999997E-3</v>
      </c>
      <c r="K66" s="34">
        <v>0.115</v>
      </c>
      <c r="L66" s="34">
        <v>0</v>
      </c>
      <c r="M66" s="34">
        <v>0.1333</v>
      </c>
      <c r="N66" s="34"/>
      <c r="O66" s="89">
        <f t="shared" si="12"/>
        <v>4.3422193840510818E-2</v>
      </c>
    </row>
    <row r="67" spans="1:15" x14ac:dyDescent="0.3">
      <c r="A67" s="2" t="s">
        <v>5</v>
      </c>
      <c r="B67" t="s">
        <v>32</v>
      </c>
      <c r="C67" s="458">
        <v>0</v>
      </c>
      <c r="D67" s="34">
        <v>0.21959999999999999</v>
      </c>
      <c r="E67" s="34">
        <v>0.28560000000000002</v>
      </c>
      <c r="F67" s="34">
        <v>0.33289999999999997</v>
      </c>
      <c r="G67" s="34">
        <v>0.33289999999999997</v>
      </c>
      <c r="H67" s="34">
        <v>0.33289999999999997</v>
      </c>
      <c r="I67" s="34">
        <v>0.33289999999999997</v>
      </c>
      <c r="J67" s="34">
        <v>0.39550000000000002</v>
      </c>
      <c r="K67" s="34">
        <v>0.39550000000000002</v>
      </c>
      <c r="L67" s="34">
        <v>0</v>
      </c>
      <c r="M67" s="34">
        <v>0.46679999999999999</v>
      </c>
      <c r="N67" s="34"/>
      <c r="O67" s="89">
        <f t="shared" si="12"/>
        <v>0.31135156346408527</v>
      </c>
    </row>
    <row r="68" spans="1:15" ht="28.8" x14ac:dyDescent="0.3">
      <c r="A68" s="2" t="s">
        <v>6</v>
      </c>
      <c r="B68" s="454" t="s">
        <v>191</v>
      </c>
      <c r="C68" s="458">
        <v>0</v>
      </c>
      <c r="D68" s="34">
        <v>0.27500000000000002</v>
      </c>
      <c r="E68" s="34">
        <v>0.41120000000000001</v>
      </c>
      <c r="F68" s="34">
        <v>0.60219999999999996</v>
      </c>
      <c r="G68" s="34">
        <v>0.65569999999999995</v>
      </c>
      <c r="H68" s="34">
        <v>1.9977</v>
      </c>
      <c r="I68" s="34">
        <v>1.1931</v>
      </c>
      <c r="J68" s="34">
        <v>1.1229</v>
      </c>
      <c r="K68" s="34">
        <v>0.99739999999999995</v>
      </c>
      <c r="L68" s="34">
        <v>0</v>
      </c>
      <c r="M68" s="34">
        <v>1.6404000000000001</v>
      </c>
      <c r="N68" s="34"/>
      <c r="O68" s="89">
        <f t="shared" si="12"/>
        <v>0.67360569791172353</v>
      </c>
    </row>
    <row r="69" spans="1:15" x14ac:dyDescent="0.3">
      <c r="A69" s="2" t="s">
        <v>100</v>
      </c>
      <c r="B69" t="s">
        <v>101</v>
      </c>
      <c r="C69" s="458">
        <v>0</v>
      </c>
      <c r="D69" s="458">
        <v>0</v>
      </c>
      <c r="E69" s="458">
        <v>0</v>
      </c>
      <c r="F69" s="458">
        <v>0</v>
      </c>
      <c r="G69" s="458"/>
      <c r="H69" s="458">
        <v>0</v>
      </c>
      <c r="I69" s="458">
        <v>0.45669999999999999</v>
      </c>
      <c r="J69" s="458">
        <v>0</v>
      </c>
      <c r="K69" s="458"/>
      <c r="L69" s="458">
        <v>0</v>
      </c>
      <c r="M69" s="458">
        <v>0</v>
      </c>
      <c r="N69" s="34"/>
      <c r="O69" s="89">
        <f t="shared" si="12"/>
        <v>2.0389632694588235E-2</v>
      </c>
    </row>
    <row r="70" spans="1:15" ht="28.8" x14ac:dyDescent="0.3">
      <c r="A70" s="349">
        <v>5</v>
      </c>
      <c r="B70" s="353" t="s">
        <v>71</v>
      </c>
      <c r="C70" s="354">
        <f t="shared" ref="C70:M70" si="14">SUM(C71:C73,C77:C78)</f>
        <v>0</v>
      </c>
      <c r="D70" s="354">
        <f t="shared" si="14"/>
        <v>3.9150934619999997</v>
      </c>
      <c r="E70" s="354">
        <f t="shared" si="14"/>
        <v>4.9396347708999997</v>
      </c>
      <c r="F70" s="354">
        <f t="shared" si="14"/>
        <v>4.9396347708999997</v>
      </c>
      <c r="G70" s="354">
        <f t="shared" si="14"/>
        <v>4.9396347708999997</v>
      </c>
      <c r="H70" s="354">
        <f t="shared" si="14"/>
        <v>4.9396347708999997</v>
      </c>
      <c r="I70" s="354">
        <f t="shared" si="14"/>
        <v>5.394735561700001</v>
      </c>
      <c r="J70" s="354">
        <f t="shared" si="14"/>
        <v>4.9396347708999997</v>
      </c>
      <c r="K70" s="354">
        <f t="shared" si="14"/>
        <v>4.9396347708999997</v>
      </c>
      <c r="L70" s="354">
        <f t="shared" si="14"/>
        <v>0</v>
      </c>
      <c r="M70" s="354">
        <f t="shared" si="14"/>
        <v>4.9396347708999997</v>
      </c>
      <c r="N70" s="351"/>
      <c r="O70" s="352">
        <f t="shared" si="12"/>
        <v>4.7171129256554263</v>
      </c>
    </row>
    <row r="71" spans="1:15" x14ac:dyDescent="0.3">
      <c r="A71" s="2" t="s">
        <v>115</v>
      </c>
      <c r="B71" t="s">
        <v>114</v>
      </c>
      <c r="C71" s="34">
        <v>0</v>
      </c>
      <c r="D71" s="34">
        <v>2.1379999999999999</v>
      </c>
      <c r="E71" s="34">
        <v>2.6490999999999998</v>
      </c>
      <c r="F71" s="34">
        <v>2.6490999999999998</v>
      </c>
      <c r="G71" s="34">
        <v>2.6490999999999998</v>
      </c>
      <c r="H71" s="34">
        <v>2.6490999999999998</v>
      </c>
      <c r="I71" s="34">
        <v>2.8982999999999999</v>
      </c>
      <c r="J71" s="34">
        <v>2.6490999999999998</v>
      </c>
      <c r="K71" s="34">
        <v>2.6490999999999998</v>
      </c>
      <c r="L71" s="34">
        <v>0</v>
      </c>
      <c r="M71" s="34">
        <v>2.6490999999999998</v>
      </c>
      <c r="N71" s="39"/>
      <c r="O71" s="89">
        <f t="shared" si="12"/>
        <v>2.5390831086444177</v>
      </c>
    </row>
    <row r="72" spans="1:15" x14ac:dyDescent="0.3">
      <c r="A72" s="2" t="s">
        <v>116</v>
      </c>
      <c r="B72" t="s">
        <v>477</v>
      </c>
      <c r="C72" s="39">
        <f>C71*0.436199</f>
        <v>0</v>
      </c>
      <c r="D72" s="39">
        <f t="shared" ref="D72:M72" si="15">D71*0.436199</f>
        <v>0.93259346199999993</v>
      </c>
      <c r="E72" s="39">
        <f t="shared" si="15"/>
        <v>1.1555347708999999</v>
      </c>
      <c r="F72" s="39">
        <f t="shared" si="15"/>
        <v>1.1555347708999999</v>
      </c>
      <c r="G72" s="39">
        <f t="shared" si="15"/>
        <v>1.1555347708999999</v>
      </c>
      <c r="H72" s="39">
        <f t="shared" si="15"/>
        <v>1.1555347708999999</v>
      </c>
      <c r="I72" s="39">
        <f t="shared" si="15"/>
        <v>1.2642355617000001</v>
      </c>
      <c r="J72" s="39">
        <f t="shared" si="15"/>
        <v>1.1555347708999999</v>
      </c>
      <c r="K72" s="39">
        <f t="shared" si="15"/>
        <v>1.1555347708999999</v>
      </c>
      <c r="L72" s="39">
        <f t="shared" si="15"/>
        <v>0</v>
      </c>
      <c r="M72" s="39">
        <f t="shared" si="15"/>
        <v>1.1555347708999999</v>
      </c>
      <c r="N72" s="39"/>
      <c r="O72" s="89">
        <f t="shared" si="12"/>
        <v>1.1075455129075864</v>
      </c>
    </row>
    <row r="73" spans="1:15" x14ac:dyDescent="0.3">
      <c r="A73" s="280" t="s">
        <v>8</v>
      </c>
      <c r="B73" s="1" t="s">
        <v>35</v>
      </c>
      <c r="C73" s="43">
        <f t="shared" ref="C73:M73" si="16">SUM(C74:C76)</f>
        <v>0</v>
      </c>
      <c r="D73" s="43">
        <f t="shared" si="16"/>
        <v>0.56430000000000002</v>
      </c>
      <c r="E73" s="43">
        <f t="shared" si="16"/>
        <v>0.78139999999999987</v>
      </c>
      <c r="F73" s="43">
        <f t="shared" si="16"/>
        <v>0.78139999999999987</v>
      </c>
      <c r="G73" s="43">
        <f t="shared" si="16"/>
        <v>0.78139999999999987</v>
      </c>
      <c r="H73" s="43">
        <f t="shared" si="16"/>
        <v>0.78139999999999987</v>
      </c>
      <c r="I73" s="43">
        <f t="shared" si="16"/>
        <v>0.84599999999999997</v>
      </c>
      <c r="J73" s="43">
        <f t="shared" si="16"/>
        <v>0.78139999999999987</v>
      </c>
      <c r="K73" s="43">
        <f t="shared" si="16"/>
        <v>0.78139999999999987</v>
      </c>
      <c r="L73" s="43">
        <f t="shared" si="16"/>
        <v>0</v>
      </c>
      <c r="M73" s="43">
        <f t="shared" si="16"/>
        <v>0.78139999999999987</v>
      </c>
      <c r="N73" s="43"/>
      <c r="O73" s="75">
        <f t="shared" si="12"/>
        <v>0.73282636282635882</v>
      </c>
    </row>
    <row r="74" spans="1:15" x14ac:dyDescent="0.3">
      <c r="A74" s="2" t="s">
        <v>9</v>
      </c>
      <c r="B74" t="s">
        <v>108</v>
      </c>
      <c r="C74" s="34">
        <v>0</v>
      </c>
      <c r="D74" s="34">
        <v>0.504</v>
      </c>
      <c r="E74" s="34">
        <v>0.69799999999999995</v>
      </c>
      <c r="F74" s="34">
        <v>0.69799999999999995</v>
      </c>
      <c r="G74" s="34">
        <v>0.69799999999999995</v>
      </c>
      <c r="H74" s="34">
        <v>0.69799999999999995</v>
      </c>
      <c r="I74" s="34">
        <v>0.75919999999999999</v>
      </c>
      <c r="J74" s="34">
        <v>0.69799999999999995</v>
      </c>
      <c r="K74" s="34">
        <v>0.69799999999999995</v>
      </c>
      <c r="L74" s="34">
        <v>0</v>
      </c>
      <c r="M74" s="34">
        <v>0.69799999999999995</v>
      </c>
      <c r="N74" s="39"/>
      <c r="O74" s="89">
        <f t="shared" si="12"/>
        <v>0.65474980426995788</v>
      </c>
    </row>
    <row r="75" spans="1:15" x14ac:dyDescent="0.3">
      <c r="A75" s="2" t="s">
        <v>10</v>
      </c>
      <c r="B75" t="s">
        <v>109</v>
      </c>
      <c r="C75" s="34">
        <v>0</v>
      </c>
      <c r="D75" s="34">
        <v>5.3499999999999999E-2</v>
      </c>
      <c r="E75" s="34">
        <v>7.3999999999999996E-2</v>
      </c>
      <c r="F75" s="34">
        <v>7.3999999999999996E-2</v>
      </c>
      <c r="G75" s="34">
        <v>7.3999999999999996E-2</v>
      </c>
      <c r="H75" s="34">
        <v>7.3999999999999996E-2</v>
      </c>
      <c r="I75" s="34">
        <v>7.6999999999999999E-2</v>
      </c>
      <c r="J75" s="34">
        <v>7.3999999999999996E-2</v>
      </c>
      <c r="K75" s="34">
        <v>7.3999999999999996E-2</v>
      </c>
      <c r="L75" s="34">
        <v>0</v>
      </c>
      <c r="M75" s="34">
        <v>7.3999999999999996E-2</v>
      </c>
      <c r="N75" s="39"/>
      <c r="O75" s="89">
        <f t="shared" si="12"/>
        <v>6.9274960700322782E-2</v>
      </c>
    </row>
    <row r="76" spans="1:15" x14ac:dyDescent="0.3">
      <c r="A76" s="2" t="s">
        <v>11</v>
      </c>
      <c r="B76" t="s">
        <v>110</v>
      </c>
      <c r="C76" s="34">
        <v>0</v>
      </c>
      <c r="D76" s="34">
        <v>6.7999999999999996E-3</v>
      </c>
      <c r="E76" s="34">
        <v>9.4000000000000004E-3</v>
      </c>
      <c r="F76" s="34">
        <v>9.4000000000000004E-3</v>
      </c>
      <c r="G76" s="34">
        <v>9.4000000000000004E-3</v>
      </c>
      <c r="H76" s="34">
        <v>9.4000000000000004E-3</v>
      </c>
      <c r="I76" s="34">
        <v>9.7999999999999997E-3</v>
      </c>
      <c r="J76" s="34">
        <v>9.4000000000000004E-3</v>
      </c>
      <c r="K76" s="34">
        <v>9.4000000000000004E-3</v>
      </c>
      <c r="L76" s="34">
        <v>0</v>
      </c>
      <c r="M76" s="34">
        <v>9.4000000000000004E-3</v>
      </c>
      <c r="N76" s="39"/>
      <c r="O76" s="89">
        <f t="shared" si="12"/>
        <v>8.8015978560783484E-3</v>
      </c>
    </row>
    <row r="77" spans="1:15" x14ac:dyDescent="0.3">
      <c r="A77" s="595" t="s">
        <v>14</v>
      </c>
      <c r="B77" t="s">
        <v>118</v>
      </c>
      <c r="C77" s="34">
        <v>0</v>
      </c>
      <c r="D77" s="34">
        <v>0.20830000000000001</v>
      </c>
      <c r="E77" s="34">
        <v>0.26450000000000001</v>
      </c>
      <c r="F77" s="34">
        <v>0.26450000000000001</v>
      </c>
      <c r="G77" s="34">
        <v>0.26450000000000001</v>
      </c>
      <c r="H77" s="34">
        <v>0.26450000000000001</v>
      </c>
      <c r="I77" s="34">
        <v>0.28870000000000001</v>
      </c>
      <c r="J77" s="34">
        <v>0.26450000000000001</v>
      </c>
      <c r="K77" s="34">
        <v>0.26450000000000001</v>
      </c>
      <c r="L77" s="34">
        <v>0</v>
      </c>
      <c r="M77" s="34">
        <v>0.26450000000000001</v>
      </c>
      <c r="N77" s="39"/>
      <c r="O77" s="89">
        <f t="shared" si="12"/>
        <v>0.25225971786151352</v>
      </c>
    </row>
    <row r="78" spans="1:15" x14ac:dyDescent="0.3">
      <c r="A78" s="595"/>
      <c r="B78" t="s">
        <v>477</v>
      </c>
      <c r="C78" s="34">
        <v>0</v>
      </c>
      <c r="D78" s="34">
        <v>7.1900000000000006E-2</v>
      </c>
      <c r="E78" s="34">
        <v>8.9099999999999999E-2</v>
      </c>
      <c r="F78" s="34">
        <v>8.9099999999999999E-2</v>
      </c>
      <c r="G78" s="34">
        <v>8.9099999999999999E-2</v>
      </c>
      <c r="H78" s="34">
        <v>8.9099999999999999E-2</v>
      </c>
      <c r="I78" s="34">
        <v>9.7500000000000003E-2</v>
      </c>
      <c r="J78" s="34">
        <v>8.9099999999999999E-2</v>
      </c>
      <c r="K78" s="34">
        <v>8.9099999999999999E-2</v>
      </c>
      <c r="L78" s="34">
        <v>0</v>
      </c>
      <c r="M78" s="34">
        <v>8.9099999999999999E-2</v>
      </c>
      <c r="N78" s="39"/>
      <c r="O78" s="89">
        <f t="shared" si="12"/>
        <v>8.5398223415549632E-2</v>
      </c>
    </row>
    <row r="79" spans="1:15" x14ac:dyDescent="0.3">
      <c r="A79" s="349">
        <v>6</v>
      </c>
      <c r="B79" s="350" t="s">
        <v>42</v>
      </c>
      <c r="C79" s="354">
        <f>SUM(C80:C82)</f>
        <v>0</v>
      </c>
      <c r="D79" s="354">
        <f t="shared" ref="D79:L79" si="17">SUM(D80:D82)</f>
        <v>0.52400000000000002</v>
      </c>
      <c r="E79" s="354">
        <f t="shared" si="17"/>
        <v>0.59000000000000008</v>
      </c>
      <c r="F79" s="354">
        <f t="shared" si="17"/>
        <v>0.59000000000000008</v>
      </c>
      <c r="G79" s="354">
        <f t="shared" si="17"/>
        <v>0.59000000000000008</v>
      </c>
      <c r="H79" s="354">
        <f t="shared" si="17"/>
        <v>0.59000000000000008</v>
      </c>
      <c r="I79" s="354">
        <f t="shared" si="17"/>
        <v>1.2889999999999999</v>
      </c>
      <c r="J79" s="354">
        <f t="shared" si="17"/>
        <v>0.59000000000000008</v>
      </c>
      <c r="K79" s="354">
        <f t="shared" si="17"/>
        <v>0.59000000000000008</v>
      </c>
      <c r="L79" s="354">
        <f t="shared" si="17"/>
        <v>0</v>
      </c>
      <c r="M79" s="354">
        <f>SUM(M80:M82)</f>
        <v>0.59000000000000008</v>
      </c>
      <c r="N79" s="354"/>
      <c r="O79" s="352">
        <f t="shared" si="12"/>
        <v>0.60556372223264943</v>
      </c>
    </row>
    <row r="80" spans="1:15" x14ac:dyDescent="0.3">
      <c r="A80" s="2" t="s">
        <v>15</v>
      </c>
      <c r="B80" t="s">
        <v>43</v>
      </c>
      <c r="C80" s="34">
        <v>0</v>
      </c>
      <c r="D80" s="34">
        <v>0.25230000000000002</v>
      </c>
      <c r="E80" s="34">
        <v>0.31830000000000003</v>
      </c>
      <c r="F80" s="34">
        <v>0.31830000000000003</v>
      </c>
      <c r="G80" s="34">
        <v>0.31830000000000003</v>
      </c>
      <c r="H80" s="34">
        <v>0.31830000000000003</v>
      </c>
      <c r="I80" s="34">
        <v>0.34760000000000002</v>
      </c>
      <c r="J80" s="34">
        <v>0.31830000000000003</v>
      </c>
      <c r="K80" s="34">
        <v>0.31830000000000003</v>
      </c>
      <c r="L80" s="34">
        <v>0</v>
      </c>
      <c r="M80" s="34">
        <v>0.31830000000000003</v>
      </c>
      <c r="N80" s="39"/>
      <c r="O80" s="89">
        <f t="shared" si="12"/>
        <v>0.30396458271969601</v>
      </c>
    </row>
    <row r="81" spans="1:17" x14ac:dyDescent="0.3">
      <c r="A81" s="2" t="s">
        <v>16</v>
      </c>
      <c r="B81" t="s">
        <v>80</v>
      </c>
      <c r="C81" s="34">
        <v>0</v>
      </c>
      <c r="D81" s="34">
        <v>0.2717</v>
      </c>
      <c r="E81" s="34">
        <v>0.2717</v>
      </c>
      <c r="F81" s="34">
        <v>0.2717</v>
      </c>
      <c r="G81" s="34">
        <v>0.2717</v>
      </c>
      <c r="H81" s="34">
        <v>0.2717</v>
      </c>
      <c r="I81" s="34">
        <v>0.2717</v>
      </c>
      <c r="J81" s="34">
        <v>0.2717</v>
      </c>
      <c r="K81" s="34">
        <v>0.2717</v>
      </c>
      <c r="L81" s="34">
        <v>0</v>
      </c>
      <c r="M81" s="34">
        <v>0.2717</v>
      </c>
      <c r="N81" s="39"/>
      <c r="O81" s="89">
        <f t="shared" si="12"/>
        <v>0.2717</v>
      </c>
    </row>
    <row r="82" spans="1:17" x14ac:dyDescent="0.3">
      <c r="A82" s="2" t="s">
        <v>102</v>
      </c>
      <c r="B82" t="s">
        <v>103</v>
      </c>
      <c r="C82" s="39"/>
      <c r="D82" s="39"/>
      <c r="E82" s="39"/>
      <c r="F82" s="39"/>
      <c r="G82" s="39"/>
      <c r="H82" s="39"/>
      <c r="I82" s="39">
        <f>SUM(I83)</f>
        <v>0.66969999999999996</v>
      </c>
      <c r="J82" s="39"/>
      <c r="K82" s="39"/>
      <c r="L82" s="39"/>
      <c r="M82" s="39"/>
      <c r="N82" s="39"/>
      <c r="O82" s="89">
        <f t="shared" si="12"/>
        <v>2.9899139512953237E-2</v>
      </c>
    </row>
    <row r="83" spans="1:17" x14ac:dyDescent="0.3">
      <c r="A83" s="2" t="s">
        <v>104</v>
      </c>
      <c r="B83" t="s">
        <v>120</v>
      </c>
      <c r="C83" s="34">
        <v>0</v>
      </c>
      <c r="D83" s="34">
        <v>0</v>
      </c>
      <c r="E83" s="34">
        <v>0</v>
      </c>
      <c r="F83" s="34">
        <v>0</v>
      </c>
      <c r="G83" s="34"/>
      <c r="H83" s="34">
        <v>0</v>
      </c>
      <c r="I83" s="34">
        <v>0.66969999999999996</v>
      </c>
      <c r="J83" s="34">
        <v>0</v>
      </c>
      <c r="K83" s="34"/>
      <c r="L83" s="34">
        <v>0</v>
      </c>
      <c r="M83" s="34">
        <v>0</v>
      </c>
      <c r="N83" s="39"/>
      <c r="O83" s="89">
        <f t="shared" si="12"/>
        <v>2.9899139512953237E-2</v>
      </c>
    </row>
    <row r="84" spans="1:17" x14ac:dyDescent="0.3">
      <c r="A84" s="349">
        <v>7</v>
      </c>
      <c r="B84" s="350" t="s">
        <v>45</v>
      </c>
      <c r="C84" s="354">
        <f>SUM(C85:C86)</f>
        <v>0</v>
      </c>
      <c r="D84" s="354">
        <f t="shared" ref="D84:M84" si="18">SUM(D85:D86)</f>
        <v>0.30309999999999998</v>
      </c>
      <c r="E84" s="354">
        <f t="shared" si="18"/>
        <v>0.4531</v>
      </c>
      <c r="F84" s="354">
        <f t="shared" si="18"/>
        <v>0.66959999999999997</v>
      </c>
      <c r="G84" s="354">
        <f t="shared" si="18"/>
        <v>0.72320000000000007</v>
      </c>
      <c r="H84" s="354">
        <f t="shared" si="18"/>
        <v>2.1892999999999998</v>
      </c>
      <c r="I84" s="354">
        <f t="shared" si="18"/>
        <v>1.3218000000000001</v>
      </c>
      <c r="J84" s="354">
        <f t="shared" si="18"/>
        <v>1.2312000000000001</v>
      </c>
      <c r="K84" s="354">
        <f t="shared" si="18"/>
        <v>1.0934999999999999</v>
      </c>
      <c r="L84" s="354">
        <f t="shared" si="18"/>
        <v>0</v>
      </c>
      <c r="M84" s="354">
        <f t="shared" si="18"/>
        <v>1.8982000000000001</v>
      </c>
      <c r="N84" s="354"/>
      <c r="O84" s="352">
        <f t="shared" si="12"/>
        <v>0.74902698083560948</v>
      </c>
    </row>
    <row r="85" spans="1:17" x14ac:dyDescent="0.3">
      <c r="A85" s="2" t="s">
        <v>17</v>
      </c>
      <c r="B85" t="s">
        <v>46</v>
      </c>
      <c r="C85" s="34">
        <v>0</v>
      </c>
      <c r="D85" s="34">
        <v>0.2883</v>
      </c>
      <c r="E85" s="34">
        <v>0.43080000000000002</v>
      </c>
      <c r="F85" s="34">
        <v>0.63090000000000002</v>
      </c>
      <c r="G85" s="34">
        <v>0.68700000000000006</v>
      </c>
      <c r="H85" s="34">
        <v>2.093</v>
      </c>
      <c r="I85" s="34">
        <v>1.2431000000000001</v>
      </c>
      <c r="J85" s="34">
        <v>1.1768000000000001</v>
      </c>
      <c r="K85" s="34">
        <v>1.0451999999999999</v>
      </c>
      <c r="L85" s="34">
        <v>0</v>
      </c>
      <c r="M85" s="34">
        <v>1.8144</v>
      </c>
      <c r="N85" s="39"/>
      <c r="O85" s="89">
        <f t="shared" si="12"/>
        <v>0.71294727510477796</v>
      </c>
    </row>
    <row r="86" spans="1:17" x14ac:dyDescent="0.3">
      <c r="A86" s="2" t="s">
        <v>18</v>
      </c>
      <c r="B86" t="s">
        <v>48</v>
      </c>
      <c r="C86" s="34">
        <v>0</v>
      </c>
      <c r="D86" s="34">
        <v>1.4800000000000001E-2</v>
      </c>
      <c r="E86" s="34">
        <v>2.23E-2</v>
      </c>
      <c r="F86" s="34">
        <v>3.8699999999999998E-2</v>
      </c>
      <c r="G86" s="34">
        <v>3.6200000000000003E-2</v>
      </c>
      <c r="H86" s="34">
        <v>9.6299999999999997E-2</v>
      </c>
      <c r="I86" s="34">
        <v>7.8700000000000006E-2</v>
      </c>
      <c r="J86" s="34">
        <v>5.4399999999999997E-2</v>
      </c>
      <c r="K86" s="34">
        <v>4.8300000000000003E-2</v>
      </c>
      <c r="L86" s="34">
        <v>0</v>
      </c>
      <c r="M86" s="34">
        <v>8.3799999999999999E-2</v>
      </c>
      <c r="N86" s="39"/>
      <c r="O86" s="89">
        <f t="shared" si="12"/>
        <v>3.6079705730831656E-2</v>
      </c>
    </row>
    <row r="87" spans="1:17" x14ac:dyDescent="0.3">
      <c r="A87" s="349">
        <v>8</v>
      </c>
      <c r="B87" s="350" t="s">
        <v>49</v>
      </c>
      <c r="C87" s="354">
        <f>SUM(C88:C91)</f>
        <v>0</v>
      </c>
      <c r="D87" s="354">
        <f t="shared" ref="D87:M87" si="19">SUM(D88:D91)</f>
        <v>0.4743</v>
      </c>
      <c r="E87" s="354">
        <f t="shared" si="19"/>
        <v>0.74150000000000005</v>
      </c>
      <c r="F87" s="354">
        <f t="shared" si="19"/>
        <v>1.1323999999999999</v>
      </c>
      <c r="G87" s="354">
        <f t="shared" si="19"/>
        <v>1.0955999999999999</v>
      </c>
      <c r="H87" s="354">
        <f t="shared" si="19"/>
        <v>2.2664999999999997</v>
      </c>
      <c r="I87" s="354">
        <f t="shared" si="19"/>
        <v>1.7629000000000001</v>
      </c>
      <c r="J87" s="354">
        <f t="shared" si="19"/>
        <v>2.0872000000000002</v>
      </c>
      <c r="K87" s="354">
        <f t="shared" si="19"/>
        <v>1.7361</v>
      </c>
      <c r="L87" s="354">
        <f t="shared" si="19"/>
        <v>0</v>
      </c>
      <c r="M87" s="354">
        <f t="shared" si="19"/>
        <v>3.3607999999999993</v>
      </c>
      <c r="N87" s="354"/>
      <c r="O87" s="352">
        <f t="shared" si="12"/>
        <v>1.1939457470396928</v>
      </c>
    </row>
    <row r="88" spans="1:17" x14ac:dyDescent="0.3">
      <c r="A88" s="2" t="s">
        <v>19</v>
      </c>
      <c r="B88" t="s">
        <v>46</v>
      </c>
      <c r="C88" s="34">
        <v>0</v>
      </c>
      <c r="D88" s="34">
        <v>0.2339</v>
      </c>
      <c r="E88" s="34">
        <v>0.36509999999999998</v>
      </c>
      <c r="F88" s="34">
        <v>0.53100000000000003</v>
      </c>
      <c r="G88" s="34">
        <v>0.53580000000000005</v>
      </c>
      <c r="H88" s="34">
        <v>1.1464000000000001</v>
      </c>
      <c r="I88" s="34">
        <v>0.89170000000000005</v>
      </c>
      <c r="J88" s="34">
        <v>1.0557000000000001</v>
      </c>
      <c r="K88" s="34">
        <v>0.87809999999999999</v>
      </c>
      <c r="L88" s="34">
        <v>0</v>
      </c>
      <c r="M88" s="34">
        <v>1.6999</v>
      </c>
      <c r="N88" s="39"/>
      <c r="O88" s="89">
        <f t="shared" si="12"/>
        <v>0.59470928604616347</v>
      </c>
    </row>
    <row r="89" spans="1:17" x14ac:dyDescent="0.3">
      <c r="A89" s="2" t="s">
        <v>19</v>
      </c>
      <c r="B89" t="s">
        <v>47</v>
      </c>
      <c r="C89" s="34">
        <v>0</v>
      </c>
      <c r="D89" s="34">
        <v>0.1198</v>
      </c>
      <c r="E89" s="34">
        <v>0.18709999999999999</v>
      </c>
      <c r="F89" s="34">
        <v>0.27210000000000001</v>
      </c>
      <c r="G89" s="34">
        <v>0.27460000000000001</v>
      </c>
      <c r="H89" s="34">
        <v>0.58740000000000003</v>
      </c>
      <c r="I89" s="34">
        <v>0.45689999999999997</v>
      </c>
      <c r="J89" s="34">
        <v>0.54100000000000004</v>
      </c>
      <c r="K89" s="34">
        <v>0.45</v>
      </c>
      <c r="L89" s="34">
        <v>0</v>
      </c>
      <c r="M89" s="34">
        <v>0.87109999999999999</v>
      </c>
      <c r="N89" s="39"/>
      <c r="O89" s="89">
        <f t="shared" si="12"/>
        <v>0.3047454581070469</v>
      </c>
    </row>
    <row r="90" spans="1:17" x14ac:dyDescent="0.3">
      <c r="A90" s="2" t="s">
        <v>20</v>
      </c>
      <c r="B90" t="s">
        <v>50</v>
      </c>
      <c r="C90" s="34">
        <v>0</v>
      </c>
      <c r="D90" s="34">
        <v>7.9699999999999993E-2</v>
      </c>
      <c r="E90" s="34">
        <v>0.12520000000000001</v>
      </c>
      <c r="F90" s="34">
        <v>0.2177</v>
      </c>
      <c r="G90" s="34">
        <v>0.18859999999999999</v>
      </c>
      <c r="H90" s="34">
        <v>0.35220000000000001</v>
      </c>
      <c r="I90" s="34">
        <v>0.27389999999999998</v>
      </c>
      <c r="J90" s="34">
        <v>0.32429999999999998</v>
      </c>
      <c r="K90" s="34">
        <v>0.26979999999999998</v>
      </c>
      <c r="L90" s="34">
        <v>0</v>
      </c>
      <c r="M90" s="34">
        <v>0.5222</v>
      </c>
      <c r="N90" s="39"/>
      <c r="O90" s="89">
        <f>(C90*$C$61+D90*$D$61+E90*$E$61+F90*$F$61+G90*$G$61+H90*$H$61+I90*$I$61+J90*$J$61+K90*$K$61+L90*$L$61+M90*$M$61)/$O$61</f>
        <v>0.19471619112128122</v>
      </c>
    </row>
    <row r="91" spans="1:17" x14ac:dyDescent="0.3">
      <c r="A91" s="2" t="s">
        <v>20</v>
      </c>
      <c r="B91" t="s">
        <v>47</v>
      </c>
      <c r="C91" s="34">
        <v>0</v>
      </c>
      <c r="D91" s="34">
        <v>4.0899999999999999E-2</v>
      </c>
      <c r="E91" s="34">
        <v>6.4100000000000004E-2</v>
      </c>
      <c r="F91" s="34">
        <v>0.1116</v>
      </c>
      <c r="G91" s="34">
        <v>9.6600000000000005E-2</v>
      </c>
      <c r="H91" s="34">
        <v>0.18049999999999999</v>
      </c>
      <c r="I91" s="34">
        <v>0.1404</v>
      </c>
      <c r="J91" s="34">
        <v>0.16619999999999999</v>
      </c>
      <c r="K91" s="34">
        <v>0.13819999999999999</v>
      </c>
      <c r="L91" s="34">
        <v>0</v>
      </c>
      <c r="M91" s="34">
        <v>0.2676</v>
      </c>
      <c r="N91" s="39"/>
      <c r="O91" s="89">
        <f t="shared" si="12"/>
        <v>9.9774811765201088E-2</v>
      </c>
    </row>
    <row r="92" spans="1:17" x14ac:dyDescent="0.3">
      <c r="A92" s="349">
        <v>9</v>
      </c>
      <c r="B92" s="350" t="s">
        <v>51</v>
      </c>
      <c r="C92" s="354">
        <f t="shared" ref="C92:M92" si="20">SUM(C95,C97)</f>
        <v>0</v>
      </c>
      <c r="D92" s="354">
        <f t="shared" si="20"/>
        <v>0.5919873155534161</v>
      </c>
      <c r="E92" s="354">
        <f t="shared" si="20"/>
        <v>0.75063176091492123</v>
      </c>
      <c r="F92" s="354">
        <f t="shared" si="20"/>
        <v>0.87940089387492115</v>
      </c>
      <c r="G92" s="354">
        <f t="shared" si="20"/>
        <v>0.88476017787492123</v>
      </c>
      <c r="H92" s="354">
        <f t="shared" si="20"/>
        <v>0.97890493347492114</v>
      </c>
      <c r="I92" s="354">
        <f t="shared" si="20"/>
        <v>1.133397165682696</v>
      </c>
      <c r="J92" s="354">
        <f t="shared" si="20"/>
        <v>1.1011833780349214</v>
      </c>
      <c r="K92" s="354">
        <f t="shared" si="20"/>
        <v>1.0499299080349211</v>
      </c>
      <c r="L92" s="354">
        <f t="shared" si="20"/>
        <v>0</v>
      </c>
      <c r="M92" s="354">
        <f t="shared" si="20"/>
        <v>1.395564935026921</v>
      </c>
      <c r="N92" s="354"/>
      <c r="O92" s="352">
        <f t="shared" si="12"/>
        <v>0.85588500327404593</v>
      </c>
    </row>
    <row r="93" spans="1:17" x14ac:dyDescent="0.3">
      <c r="A93" s="345"/>
      <c r="B93" s="286" t="s">
        <v>238</v>
      </c>
      <c r="C93" s="507">
        <v>0</v>
      </c>
      <c r="D93" s="507">
        <v>0</v>
      </c>
      <c r="E93" s="507">
        <v>0</v>
      </c>
      <c r="F93" s="507">
        <v>0</v>
      </c>
      <c r="G93" s="507">
        <v>0</v>
      </c>
      <c r="H93" s="507">
        <v>-2.8702000000000001</v>
      </c>
      <c r="I93" s="507">
        <v>0</v>
      </c>
      <c r="J93" s="507">
        <v>-0.29980000000000001</v>
      </c>
      <c r="K93" s="507">
        <v>-0.39550000000000002</v>
      </c>
      <c r="L93" s="507">
        <v>0</v>
      </c>
      <c r="M93" s="507">
        <v>0</v>
      </c>
      <c r="N93" s="268"/>
      <c r="O93" s="357">
        <f t="shared" si="12"/>
        <v>-9.6692694400793353E-2</v>
      </c>
      <c r="P93" s="276"/>
      <c r="Q93" s="276"/>
    </row>
    <row r="94" spans="1:17" x14ac:dyDescent="0.3">
      <c r="A94" s="358"/>
      <c r="B94" s="359" t="s">
        <v>52</v>
      </c>
      <c r="C94" s="360">
        <f t="shared" ref="C94:M94" si="21">SUM(C87,C84,C79,C70,C63)+C93</f>
        <v>0</v>
      </c>
      <c r="D94" s="360">
        <f t="shared" si="21"/>
        <v>6.9589894619999999</v>
      </c>
      <c r="E94" s="360">
        <f t="shared" si="21"/>
        <v>8.8239027709000002</v>
      </c>
      <c r="F94" s="360">
        <f t="shared" si="21"/>
        <v>10.337622770899998</v>
      </c>
      <c r="G94" s="360">
        <f t="shared" si="21"/>
        <v>10.4006227709</v>
      </c>
      <c r="H94" s="360">
        <f t="shared" si="21"/>
        <v>11.507322770899998</v>
      </c>
      <c r="I94" s="360">
        <f t="shared" si="21"/>
        <v>13.323425561700002</v>
      </c>
      <c r="J94" s="360">
        <f t="shared" si="21"/>
        <v>12.944742770900001</v>
      </c>
      <c r="K94" s="360">
        <f t="shared" si="21"/>
        <v>12.342242770899999</v>
      </c>
      <c r="L94" s="360">
        <f t="shared" si="21"/>
        <v>0</v>
      </c>
      <c r="M94" s="360">
        <f t="shared" si="21"/>
        <v>16.405286770899998</v>
      </c>
      <c r="N94" s="361"/>
      <c r="O94" s="455">
        <f t="shared" si="12"/>
        <v>10.061186383529009</v>
      </c>
      <c r="P94" s="396"/>
      <c r="Q94" s="276"/>
    </row>
    <row r="95" spans="1:17" x14ac:dyDescent="0.3">
      <c r="A95" s="349" t="s">
        <v>21</v>
      </c>
      <c r="B95" s="350" t="s">
        <v>53</v>
      </c>
      <c r="C95" s="354">
        <f t="shared" ref="C95:M95" si="22">SUM(C96:C96)</f>
        <v>0</v>
      </c>
      <c r="D95" s="354">
        <f t="shared" si="22"/>
        <v>0.144976627461846</v>
      </c>
      <c r="E95" s="354">
        <f t="shared" si="22"/>
        <v>0.18382836642615971</v>
      </c>
      <c r="F95" s="354">
        <f t="shared" si="22"/>
        <v>0.21536369518615966</v>
      </c>
      <c r="G95" s="354">
        <f t="shared" si="22"/>
        <v>0.2166761741861597</v>
      </c>
      <c r="H95" s="354">
        <f t="shared" si="22"/>
        <v>0.23973205528615968</v>
      </c>
      <c r="I95" s="354">
        <f t="shared" si="22"/>
        <v>0.27756692472689615</v>
      </c>
      <c r="J95" s="354">
        <f t="shared" si="22"/>
        <v>0.26967782614615976</v>
      </c>
      <c r="K95" s="354">
        <f t="shared" si="22"/>
        <v>0.2571259436461597</v>
      </c>
      <c r="L95" s="354">
        <f t="shared" si="22"/>
        <v>0</v>
      </c>
      <c r="M95" s="354">
        <f t="shared" si="22"/>
        <v>0.34177133929815967</v>
      </c>
      <c r="N95" s="354"/>
      <c r="O95" s="352">
        <f t="shared" si="12"/>
        <v>0.20960469592805983</v>
      </c>
    </row>
    <row r="96" spans="1:17" x14ac:dyDescent="0.3">
      <c r="A96" s="2" t="s">
        <v>121</v>
      </c>
      <c r="B96" t="s">
        <v>128</v>
      </c>
      <c r="C96" s="246">
        <f>0.020833*C94</f>
        <v>0</v>
      </c>
      <c r="D96" s="246">
        <f t="shared" ref="D96:M96" si="23">0.020833*D94</f>
        <v>0.144976627461846</v>
      </c>
      <c r="E96" s="246">
        <f t="shared" si="23"/>
        <v>0.18382836642615971</v>
      </c>
      <c r="F96" s="246">
        <f t="shared" si="23"/>
        <v>0.21536369518615966</v>
      </c>
      <c r="G96" s="246">
        <f t="shared" si="23"/>
        <v>0.2166761741861597</v>
      </c>
      <c r="H96" s="246">
        <f t="shared" si="23"/>
        <v>0.23973205528615968</v>
      </c>
      <c r="I96" s="246">
        <f t="shared" si="23"/>
        <v>0.27756692472689615</v>
      </c>
      <c r="J96" s="246">
        <f t="shared" si="23"/>
        <v>0.26967782614615976</v>
      </c>
      <c r="K96" s="246">
        <f t="shared" si="23"/>
        <v>0.2571259436461597</v>
      </c>
      <c r="L96" s="246">
        <f t="shared" si="23"/>
        <v>0</v>
      </c>
      <c r="M96" s="246">
        <f t="shared" si="23"/>
        <v>0.34177133929815967</v>
      </c>
      <c r="N96" s="39"/>
      <c r="O96" s="246">
        <f t="shared" si="12"/>
        <v>0.20960469592805983</v>
      </c>
      <c r="P96" s="246"/>
      <c r="Q96" s="465"/>
    </row>
    <row r="97" spans="1:17" x14ac:dyDescent="0.3">
      <c r="A97" s="349" t="s">
        <v>24</v>
      </c>
      <c r="B97" s="350" t="s">
        <v>56</v>
      </c>
      <c r="C97" s="354">
        <f>SUM(C98,C99)</f>
        <v>0</v>
      </c>
      <c r="D97" s="354">
        <f t="shared" ref="D97:M97" si="24">SUM(D98,D99)</f>
        <v>0.44701068809157007</v>
      </c>
      <c r="E97" s="354">
        <f t="shared" si="24"/>
        <v>0.56680339448876149</v>
      </c>
      <c r="F97" s="354">
        <f t="shared" si="24"/>
        <v>0.66403719868876143</v>
      </c>
      <c r="G97" s="354">
        <f t="shared" si="24"/>
        <v>0.66808400368876153</v>
      </c>
      <c r="H97" s="354">
        <f t="shared" si="24"/>
        <v>0.73917287818876143</v>
      </c>
      <c r="I97" s="354">
        <f t="shared" si="24"/>
        <v>0.85583024095579974</v>
      </c>
      <c r="J97" s="354">
        <f t="shared" si="24"/>
        <v>0.83150555188876163</v>
      </c>
      <c r="K97" s="354">
        <f t="shared" si="24"/>
        <v>0.79280396438876144</v>
      </c>
      <c r="L97" s="354">
        <f t="shared" si="24"/>
        <v>0</v>
      </c>
      <c r="M97" s="354">
        <f t="shared" si="24"/>
        <v>1.0537935957287614</v>
      </c>
      <c r="N97" s="354"/>
      <c r="O97" s="352">
        <f t="shared" si="12"/>
        <v>0.64628030734598596</v>
      </c>
      <c r="P97" s="246"/>
    </row>
    <row r="98" spans="1:17" x14ac:dyDescent="0.3">
      <c r="A98" s="2" t="s">
        <v>25</v>
      </c>
      <c r="B98" t="s">
        <v>129</v>
      </c>
      <c r="C98" s="39">
        <f>C96</f>
        <v>0</v>
      </c>
      <c r="D98" s="39">
        <f t="shared" ref="D98:M98" si="25">D96</f>
        <v>0.144976627461846</v>
      </c>
      <c r="E98" s="39">
        <f t="shared" si="25"/>
        <v>0.18382836642615971</v>
      </c>
      <c r="F98" s="39">
        <f t="shared" si="25"/>
        <v>0.21536369518615966</v>
      </c>
      <c r="G98" s="39">
        <f t="shared" si="25"/>
        <v>0.2166761741861597</v>
      </c>
      <c r="H98" s="39">
        <f t="shared" si="25"/>
        <v>0.23973205528615968</v>
      </c>
      <c r="I98" s="39">
        <f t="shared" si="25"/>
        <v>0.27756692472689615</v>
      </c>
      <c r="J98" s="39">
        <f t="shared" si="25"/>
        <v>0.26967782614615976</v>
      </c>
      <c r="K98" s="39">
        <f t="shared" si="25"/>
        <v>0.2571259436461597</v>
      </c>
      <c r="L98" s="39">
        <f t="shared" si="25"/>
        <v>0</v>
      </c>
      <c r="M98" s="39">
        <f t="shared" si="25"/>
        <v>0.34177133929815967</v>
      </c>
      <c r="N98" s="39"/>
      <c r="O98" s="246">
        <f t="shared" si="12"/>
        <v>0.20960469592805983</v>
      </c>
      <c r="P98" s="246"/>
    </row>
    <row r="99" spans="1:17" x14ac:dyDescent="0.3">
      <c r="A99" s="2" t="s">
        <v>26</v>
      </c>
      <c r="B99" t="s">
        <v>130</v>
      </c>
      <c r="C99" s="246">
        <f>0.043402*C94</f>
        <v>0</v>
      </c>
      <c r="D99" s="246">
        <f t="shared" ref="D99:M99" si="26">0.043402*D94</f>
        <v>0.30203406062972404</v>
      </c>
      <c r="E99" s="246">
        <f t="shared" si="26"/>
        <v>0.38297502806260181</v>
      </c>
      <c r="F99" s="246">
        <f t="shared" si="26"/>
        <v>0.44867350350260171</v>
      </c>
      <c r="G99" s="246">
        <f t="shared" si="26"/>
        <v>0.45140782950260183</v>
      </c>
      <c r="H99" s="246">
        <f t="shared" si="26"/>
        <v>0.49944082290260178</v>
      </c>
      <c r="I99" s="246">
        <f t="shared" si="26"/>
        <v>0.57826331622890359</v>
      </c>
      <c r="J99" s="246">
        <f t="shared" si="26"/>
        <v>0.56182772574260187</v>
      </c>
      <c r="K99" s="246">
        <f t="shared" si="26"/>
        <v>0.53567802074260173</v>
      </c>
      <c r="L99" s="246">
        <f t="shared" si="26"/>
        <v>0</v>
      </c>
      <c r="M99" s="246">
        <f t="shared" si="26"/>
        <v>0.7120222564306018</v>
      </c>
      <c r="N99" s="39"/>
      <c r="O99" s="246">
        <f t="shared" si="12"/>
        <v>0.43667561141792605</v>
      </c>
      <c r="P99" s="246"/>
      <c r="Q99" s="464"/>
    </row>
    <row r="100" spans="1:17" ht="28.8" x14ac:dyDescent="0.3">
      <c r="A100" s="364">
        <v>10</v>
      </c>
      <c r="B100" s="365" t="s">
        <v>134</v>
      </c>
      <c r="C100" s="509">
        <v>0</v>
      </c>
      <c r="D100" s="509">
        <v>2.3E-2</v>
      </c>
      <c r="E100" s="509">
        <v>2.3E-2</v>
      </c>
      <c r="F100" s="509">
        <v>2.3E-2</v>
      </c>
      <c r="G100" s="509">
        <v>2.3E-2</v>
      </c>
      <c r="H100" s="509">
        <v>2.3E-2</v>
      </c>
      <c r="I100" s="509">
        <v>2.3E-2</v>
      </c>
      <c r="J100" s="509">
        <v>2.3E-2</v>
      </c>
      <c r="K100" s="509">
        <v>2.3E-2</v>
      </c>
      <c r="L100" s="509">
        <v>0</v>
      </c>
      <c r="M100" s="509">
        <v>2.3E-2</v>
      </c>
      <c r="N100" s="367"/>
      <c r="O100" s="368">
        <f t="shared" si="12"/>
        <v>2.3000000000000007E-2</v>
      </c>
    </row>
    <row r="101" spans="1:17" ht="18" x14ac:dyDescent="0.3">
      <c r="A101" s="579" t="s">
        <v>60</v>
      </c>
      <c r="B101" s="579"/>
      <c r="C101" s="340">
        <f>SUM(C92,C94,C100)</f>
        <v>0</v>
      </c>
      <c r="D101" s="340">
        <f t="shared" ref="D101:M101" si="27">SUM(D92,D94,D100)</f>
        <v>7.5739767775534155</v>
      </c>
      <c r="E101" s="340">
        <f t="shared" si="27"/>
        <v>9.5975345318149206</v>
      </c>
      <c r="F101" s="340">
        <f t="shared" si="27"/>
        <v>11.240023664774919</v>
      </c>
      <c r="G101" s="340">
        <f t="shared" si="27"/>
        <v>11.308382948774922</v>
      </c>
      <c r="H101" s="340">
        <f t="shared" si="27"/>
        <v>12.509227704374918</v>
      </c>
      <c r="I101" s="340">
        <f t="shared" si="27"/>
        <v>14.479822727382698</v>
      </c>
      <c r="J101" s="340">
        <f t="shared" si="27"/>
        <v>14.068926148934922</v>
      </c>
      <c r="K101" s="340">
        <f t="shared" si="27"/>
        <v>13.415172678934919</v>
      </c>
      <c r="L101" s="340">
        <f t="shared" si="27"/>
        <v>0</v>
      </c>
      <c r="M101" s="340">
        <f t="shared" si="27"/>
        <v>17.82385170592692</v>
      </c>
      <c r="N101" s="356"/>
      <c r="O101" s="467">
        <f t="shared" si="12"/>
        <v>10.940071386803055</v>
      </c>
      <c r="P101" s="335" t="s">
        <v>496</v>
      </c>
      <c r="Q101" s="39"/>
    </row>
    <row r="102" spans="1:17" ht="15.6" x14ac:dyDescent="0.3">
      <c r="A102" s="74"/>
      <c r="B102" s="74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336" t="s">
        <v>149</v>
      </c>
      <c r="O102" s="337">
        <f>O101/SUM($O$101,$O$149,$O$197)</f>
        <v>0.31476823069693816</v>
      </c>
      <c r="P102" s="246"/>
    </row>
    <row r="104" spans="1:17" ht="18.600000000000001" thickBot="1" x14ac:dyDescent="0.4">
      <c r="A104" s="338" t="s">
        <v>0</v>
      </c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 t="s">
        <v>94</v>
      </c>
    </row>
    <row r="105" spans="1:17" ht="18" x14ac:dyDescent="0.35">
      <c r="A105" s="577" t="s">
        <v>1</v>
      </c>
      <c r="B105" s="577"/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</row>
    <row r="107" spans="1:17" x14ac:dyDescent="0.3">
      <c r="B107" s="1" t="s">
        <v>135</v>
      </c>
      <c r="C107" s="1">
        <v>0</v>
      </c>
      <c r="D107" s="1">
        <v>28</v>
      </c>
      <c r="E107" s="1">
        <v>126</v>
      </c>
      <c r="F107" s="1">
        <v>19</v>
      </c>
      <c r="G107" s="1">
        <v>49</v>
      </c>
      <c r="H107" s="1">
        <v>0</v>
      </c>
      <c r="I107" s="1">
        <v>8</v>
      </c>
      <c r="J107" s="1">
        <v>70</v>
      </c>
      <c r="K107" s="1">
        <v>9</v>
      </c>
      <c r="L107" s="1">
        <v>13</v>
      </c>
      <c r="M107" s="1">
        <v>42</v>
      </c>
      <c r="O107" s="1">
        <f>SUM(C107:M107)</f>
        <v>364</v>
      </c>
    </row>
    <row r="108" spans="1:17" x14ac:dyDescent="0.3">
      <c r="B108" s="1" t="s">
        <v>143</v>
      </c>
      <c r="C108" s="77"/>
      <c r="D108" s="77"/>
      <c r="E108" s="77"/>
      <c r="F108" s="1"/>
      <c r="G108" s="1"/>
      <c r="H108" s="1"/>
      <c r="I108" s="1"/>
      <c r="J108" s="1"/>
      <c r="K108" s="1"/>
      <c r="L108" s="1"/>
      <c r="M108" s="1"/>
      <c r="O108" s="1">
        <f>SUM(C108:M108)</f>
        <v>0</v>
      </c>
    </row>
    <row r="109" spans="1:17" x14ac:dyDescent="0.3">
      <c r="A109" s="280">
        <v>1</v>
      </c>
      <c r="B109" s="1" t="s">
        <v>166</v>
      </c>
      <c r="C109" s="502">
        <v>0</v>
      </c>
      <c r="D109" s="508">
        <v>250215.88</v>
      </c>
      <c r="E109" s="505">
        <v>767410.69</v>
      </c>
      <c r="F109" s="505">
        <v>118716.97</v>
      </c>
      <c r="G109" s="505">
        <v>247601.74</v>
      </c>
      <c r="H109" s="504">
        <v>0</v>
      </c>
      <c r="I109" s="503">
        <v>38374.36</v>
      </c>
      <c r="J109" s="505">
        <v>440282.13</v>
      </c>
      <c r="K109" s="505">
        <v>31911.03</v>
      </c>
      <c r="L109" s="505">
        <v>83923.83</v>
      </c>
      <c r="M109" s="505">
        <v>232092.93</v>
      </c>
      <c r="N109" s="342"/>
      <c r="O109" s="344">
        <f>SUM(C109:M109)</f>
        <v>2210529.56</v>
      </c>
    </row>
    <row r="110" spans="1:17" ht="28.8" x14ac:dyDescent="0.3">
      <c r="A110" s="347"/>
      <c r="B110" s="363" t="s">
        <v>28</v>
      </c>
      <c r="C110" s="348" t="s">
        <v>61</v>
      </c>
      <c r="D110" s="348" t="s">
        <v>62</v>
      </c>
      <c r="E110" s="348" t="s">
        <v>63</v>
      </c>
      <c r="F110" s="348" t="s">
        <v>65</v>
      </c>
      <c r="G110" s="348" t="s">
        <v>486</v>
      </c>
      <c r="H110" s="348" t="s">
        <v>193</v>
      </c>
      <c r="I110" s="348" t="s">
        <v>111</v>
      </c>
      <c r="J110" s="348" t="s">
        <v>66</v>
      </c>
      <c r="K110" s="348" t="s">
        <v>487</v>
      </c>
      <c r="L110" s="348" t="s">
        <v>67</v>
      </c>
      <c r="M110" s="348" t="s">
        <v>68</v>
      </c>
      <c r="N110" s="348"/>
      <c r="O110" s="348" t="s">
        <v>136</v>
      </c>
    </row>
    <row r="111" spans="1:17" x14ac:dyDescent="0.3">
      <c r="A111" s="349">
        <v>4</v>
      </c>
      <c r="B111" s="350" t="s">
        <v>29</v>
      </c>
      <c r="C111" s="354">
        <f>SUM(C112:C117)</f>
        <v>0</v>
      </c>
      <c r="D111" s="354">
        <f>SUM(D112:D117)</f>
        <v>1.7488000000000001</v>
      </c>
      <c r="E111" s="354">
        <f t="shared" ref="E111:M111" si="28">SUM(E112:E117)</f>
        <v>2.1390720000000001</v>
      </c>
      <c r="F111" s="354">
        <f t="shared" si="28"/>
        <v>2.9700960000000003</v>
      </c>
      <c r="G111" s="354">
        <f t="shared" si="28"/>
        <v>3.1804960000000002</v>
      </c>
      <c r="H111" s="354">
        <f t="shared" si="28"/>
        <v>0</v>
      </c>
      <c r="I111" s="354">
        <f t="shared" si="28"/>
        <v>3.9317960000000003</v>
      </c>
      <c r="J111" s="354">
        <f t="shared" si="28"/>
        <v>4.2404200000000003</v>
      </c>
      <c r="K111" s="354">
        <f t="shared" si="28"/>
        <v>5.0451200000000007</v>
      </c>
      <c r="L111" s="354">
        <f t="shared" si="28"/>
        <v>4.7276800000000003</v>
      </c>
      <c r="M111" s="354">
        <f t="shared" si="28"/>
        <v>5.6625639999999997</v>
      </c>
      <c r="N111" s="351"/>
      <c r="O111" s="352">
        <f>(C111*$C$109+D111*$D$109+E111*$E$109+F111*$F$109+G111*$G$109+H111*$H$109+I111*$I$109+J111*$J$109+K111*$K$109+L111*$L$109+M111*$M$109)/$O$109</f>
        <v>3.2160093597759989</v>
      </c>
    </row>
    <row r="112" spans="1:17" x14ac:dyDescent="0.3">
      <c r="A112" s="2" t="s">
        <v>3</v>
      </c>
      <c r="B112" t="s">
        <v>30</v>
      </c>
      <c r="C112" s="276">
        <v>0</v>
      </c>
      <c r="D112" s="34">
        <v>1.145</v>
      </c>
      <c r="E112" s="34">
        <v>1.3192999999999999</v>
      </c>
      <c r="F112" s="34">
        <v>1.9823999999999999</v>
      </c>
      <c r="G112" s="34">
        <v>1.9823999999999999</v>
      </c>
      <c r="H112" s="34">
        <v>0</v>
      </c>
      <c r="I112" s="34">
        <v>1.4166000000000001</v>
      </c>
      <c r="J112" s="34">
        <v>2.7605</v>
      </c>
      <c r="K112" s="34">
        <v>2.7605</v>
      </c>
      <c r="L112" s="34">
        <v>3.0295000000000001</v>
      </c>
      <c r="M112" s="34">
        <v>3.2465999999999999</v>
      </c>
      <c r="N112" s="34"/>
      <c r="O112" s="89">
        <f t="shared" ref="O112:O149" si="29">(C112*$C$109+D112*$D$109+E112*$E$109+F112*$F$109+G112*$G$109+H112*$H$109+I112*$I$109+J112*$J$109+K112*$K$109+L112*$L$109+M112*$M$109)/$O$109</f>
        <v>1.9862854956348106</v>
      </c>
    </row>
    <row r="113" spans="1:15" x14ac:dyDescent="0.3">
      <c r="A113" s="2" t="s">
        <v>4</v>
      </c>
      <c r="B113" t="s">
        <v>31</v>
      </c>
      <c r="C113" s="39">
        <f>C112*0.04</f>
        <v>0</v>
      </c>
      <c r="D113" s="39">
        <f t="shared" ref="D113:H113" si="30">D112*0.04</f>
        <v>4.58E-2</v>
      </c>
      <c r="E113" s="39">
        <f t="shared" si="30"/>
        <v>5.2771999999999999E-2</v>
      </c>
      <c r="F113" s="39">
        <f t="shared" si="30"/>
        <v>7.9296000000000005E-2</v>
      </c>
      <c r="G113" s="39">
        <f t="shared" si="30"/>
        <v>7.9296000000000005E-2</v>
      </c>
      <c r="H113" s="39">
        <f t="shared" si="30"/>
        <v>0</v>
      </c>
      <c r="I113" s="39">
        <f>I112*0.06</f>
        <v>8.4996000000000002E-2</v>
      </c>
      <c r="J113" s="39">
        <f t="shared" ref="J113:M113" si="31">J112*0.04</f>
        <v>0.11042</v>
      </c>
      <c r="K113" s="39">
        <f t="shared" si="31"/>
        <v>0.11042</v>
      </c>
      <c r="L113" s="39">
        <f t="shared" si="31"/>
        <v>0.12118000000000001</v>
      </c>
      <c r="M113" s="39">
        <f t="shared" si="31"/>
        <v>0.12986400000000001</v>
      </c>
      <c r="N113" s="34"/>
      <c r="O113" s="89">
        <f t="shared" si="29"/>
        <v>7.9943257793630221E-2</v>
      </c>
    </row>
    <row r="114" spans="1:15" x14ac:dyDescent="0.3">
      <c r="A114" s="2" t="s">
        <v>192</v>
      </c>
      <c r="B114" t="s">
        <v>195</v>
      </c>
      <c r="C114" s="34">
        <v>0</v>
      </c>
      <c r="D114" s="34">
        <v>5.7200000000000001E-2</v>
      </c>
      <c r="E114" s="34">
        <v>4.5499999999999999E-2</v>
      </c>
      <c r="F114" s="34">
        <v>1.04E-2</v>
      </c>
      <c r="G114" s="34">
        <v>2.8299999999999999E-2</v>
      </c>
      <c r="H114" s="34">
        <v>0</v>
      </c>
      <c r="I114" s="34">
        <v>7.0800000000000002E-2</v>
      </c>
      <c r="J114" s="34">
        <v>5.7200000000000001E-2</v>
      </c>
      <c r="K114" s="34">
        <v>0.1074</v>
      </c>
      <c r="L114" s="34">
        <v>0.1515</v>
      </c>
      <c r="M114" s="34">
        <v>7.3400000000000007E-2</v>
      </c>
      <c r="N114" s="34"/>
      <c r="O114" s="89">
        <f t="shared" si="29"/>
        <v>5.3629542467642913E-2</v>
      </c>
    </row>
    <row r="115" spans="1:15" x14ac:dyDescent="0.3">
      <c r="A115" s="2" t="s">
        <v>5</v>
      </c>
      <c r="B115" t="s">
        <v>32</v>
      </c>
      <c r="C115" s="34">
        <v>0</v>
      </c>
      <c r="D115" s="34">
        <v>0.21959999999999999</v>
      </c>
      <c r="E115" s="34">
        <v>0.28560000000000002</v>
      </c>
      <c r="F115" s="34">
        <v>0.33300000000000002</v>
      </c>
      <c r="G115" s="34">
        <v>0.33300000000000002</v>
      </c>
      <c r="H115" s="34">
        <v>0</v>
      </c>
      <c r="I115" s="34">
        <v>0.33300000000000002</v>
      </c>
      <c r="J115" s="34">
        <v>0.39550000000000002</v>
      </c>
      <c r="K115" s="34">
        <v>0.39550000000000002</v>
      </c>
      <c r="L115" s="34">
        <v>0.39550000000000002</v>
      </c>
      <c r="M115" s="34">
        <v>0.46679999999999999</v>
      </c>
      <c r="N115" s="34"/>
      <c r="O115" s="89">
        <f t="shared" si="29"/>
        <v>0.33348024619539585</v>
      </c>
    </row>
    <row r="116" spans="1:15" x14ac:dyDescent="0.3">
      <c r="A116" s="2" t="s">
        <v>6</v>
      </c>
      <c r="B116" t="s">
        <v>33</v>
      </c>
      <c r="C116" s="34">
        <v>0</v>
      </c>
      <c r="D116" s="34">
        <v>0.28120000000000001</v>
      </c>
      <c r="E116" s="34">
        <v>0.43590000000000001</v>
      </c>
      <c r="F116" s="34">
        <v>0.56499999999999995</v>
      </c>
      <c r="G116" s="34">
        <v>0.75749999999999995</v>
      </c>
      <c r="H116" s="34">
        <v>0</v>
      </c>
      <c r="I116" s="34">
        <v>1.5697000000000001</v>
      </c>
      <c r="J116" s="34">
        <v>0.91679999999999995</v>
      </c>
      <c r="K116" s="34">
        <v>1.6713</v>
      </c>
      <c r="L116" s="34">
        <v>1.03</v>
      </c>
      <c r="M116" s="34">
        <v>1.7459</v>
      </c>
      <c r="N116" s="34"/>
      <c r="O116" s="89">
        <f t="shared" si="29"/>
        <v>0.75474259517660558</v>
      </c>
    </row>
    <row r="117" spans="1:15" x14ac:dyDescent="0.3">
      <c r="A117" s="2" t="s">
        <v>100</v>
      </c>
      <c r="B117" t="s">
        <v>101</v>
      </c>
      <c r="C117" s="34">
        <v>0</v>
      </c>
      <c r="D117" s="34">
        <v>0</v>
      </c>
      <c r="E117" s="34">
        <v>0</v>
      </c>
      <c r="F117" s="34">
        <v>0</v>
      </c>
      <c r="G117" s="34"/>
      <c r="H117" s="34">
        <v>0</v>
      </c>
      <c r="I117" s="34">
        <v>0.45669999999999999</v>
      </c>
      <c r="J117" s="34">
        <v>0</v>
      </c>
      <c r="K117" s="34"/>
      <c r="L117" s="34">
        <v>0</v>
      </c>
      <c r="M117" s="34">
        <v>0</v>
      </c>
      <c r="N117" s="34"/>
      <c r="O117" s="89">
        <f t="shared" si="29"/>
        <v>7.9282225079134426E-3</v>
      </c>
    </row>
    <row r="118" spans="1:15" ht="28.8" x14ac:dyDescent="0.3">
      <c r="A118" s="349">
        <v>5</v>
      </c>
      <c r="B118" s="353" t="s">
        <v>71</v>
      </c>
      <c r="C118" s="354">
        <f t="shared" ref="C118:M118" si="32">SUM(C119:C121,C125:C126)</f>
        <v>0</v>
      </c>
      <c r="D118" s="354">
        <f>SUM(D119:D121,D125:D126)</f>
        <v>3.8789831476999996</v>
      </c>
      <c r="E118" s="354">
        <f t="shared" si="32"/>
        <v>4.9364781202000003</v>
      </c>
      <c r="F118" s="354">
        <f t="shared" si="32"/>
        <v>4.9364781202000003</v>
      </c>
      <c r="G118" s="354">
        <f t="shared" si="32"/>
        <v>4.9364781202000003</v>
      </c>
      <c r="H118" s="354">
        <f t="shared" si="32"/>
        <v>0</v>
      </c>
      <c r="I118" s="354">
        <f t="shared" si="32"/>
        <v>5.3908863319000009</v>
      </c>
      <c r="J118" s="354">
        <f t="shared" si="32"/>
        <v>4.9364781202000003</v>
      </c>
      <c r="K118" s="354">
        <f t="shared" si="32"/>
        <v>4.9364781202000003</v>
      </c>
      <c r="L118" s="354">
        <f t="shared" si="32"/>
        <v>4.9364781202000003</v>
      </c>
      <c r="M118" s="354">
        <f t="shared" si="32"/>
        <v>4.9364781202000003</v>
      </c>
      <c r="N118" s="351"/>
      <c r="O118" s="352">
        <f t="shared" si="29"/>
        <v>4.8246658127287843</v>
      </c>
    </row>
    <row r="119" spans="1:15" x14ac:dyDescent="0.3">
      <c r="A119" s="2" t="s">
        <v>115</v>
      </c>
      <c r="B119" t="s">
        <v>114</v>
      </c>
      <c r="C119" s="34">
        <v>0</v>
      </c>
      <c r="D119" s="34">
        <v>2.1122999999999998</v>
      </c>
      <c r="E119" s="34">
        <v>2.6398000000000001</v>
      </c>
      <c r="F119" s="34">
        <v>2.6398000000000001</v>
      </c>
      <c r="G119" s="34">
        <v>2.6398000000000001</v>
      </c>
      <c r="H119" s="34">
        <v>0</v>
      </c>
      <c r="I119" s="34">
        <v>2.8881000000000001</v>
      </c>
      <c r="J119" s="34">
        <v>2.6398000000000001</v>
      </c>
      <c r="K119" s="34">
        <v>2.6398000000000001</v>
      </c>
      <c r="L119" s="34">
        <v>2.6398000000000001</v>
      </c>
      <c r="M119" s="34">
        <v>2.6398000000000001</v>
      </c>
      <c r="N119" s="39"/>
      <c r="O119" s="89">
        <f t="shared" si="29"/>
        <v>2.5844012732297501</v>
      </c>
    </row>
    <row r="120" spans="1:15" x14ac:dyDescent="0.3">
      <c r="A120" s="2" t="s">
        <v>116</v>
      </c>
      <c r="B120" t="s">
        <v>117</v>
      </c>
      <c r="C120" s="39">
        <f>C119*0.436199</f>
        <v>0</v>
      </c>
      <c r="D120" s="39">
        <f t="shared" ref="D120:M120" si="33">D119*0.436199</f>
        <v>0.92138314769999996</v>
      </c>
      <c r="E120" s="39">
        <f t="shared" si="33"/>
        <v>1.1514781202000002</v>
      </c>
      <c r="F120" s="39">
        <f t="shared" si="33"/>
        <v>1.1514781202000002</v>
      </c>
      <c r="G120" s="39">
        <f t="shared" si="33"/>
        <v>1.1514781202000002</v>
      </c>
      <c r="H120" s="39">
        <f t="shared" si="33"/>
        <v>0</v>
      </c>
      <c r="I120" s="39">
        <f t="shared" si="33"/>
        <v>1.2597863319</v>
      </c>
      <c r="J120" s="39">
        <f t="shared" si="33"/>
        <v>1.1514781202000002</v>
      </c>
      <c r="K120" s="39">
        <f t="shared" si="33"/>
        <v>1.1514781202000002</v>
      </c>
      <c r="L120" s="39">
        <f t="shared" si="33"/>
        <v>1.1514781202000002</v>
      </c>
      <c r="M120" s="39">
        <f t="shared" si="33"/>
        <v>1.1514781202000002</v>
      </c>
      <c r="N120" s="39"/>
      <c r="O120" s="89">
        <f t="shared" si="29"/>
        <v>1.127313250981544</v>
      </c>
    </row>
    <row r="121" spans="1:15" x14ac:dyDescent="0.3">
      <c r="A121" s="280" t="s">
        <v>8</v>
      </c>
      <c r="B121" s="1" t="s">
        <v>35</v>
      </c>
      <c r="C121" s="43">
        <f t="shared" ref="C121:M121" si="34">SUM(C122:C124)</f>
        <v>0</v>
      </c>
      <c r="D121" s="43">
        <f t="shared" si="34"/>
        <v>0.56769999999999998</v>
      </c>
      <c r="E121" s="43">
        <f t="shared" si="34"/>
        <v>0.79180000000000006</v>
      </c>
      <c r="F121" s="43">
        <f t="shared" si="34"/>
        <v>0.79180000000000006</v>
      </c>
      <c r="G121" s="43">
        <f t="shared" si="34"/>
        <v>0.79180000000000006</v>
      </c>
      <c r="H121" s="43">
        <f t="shared" si="34"/>
        <v>0</v>
      </c>
      <c r="I121" s="43">
        <f t="shared" si="34"/>
        <v>0.85709999999999997</v>
      </c>
      <c r="J121" s="43">
        <f t="shared" si="34"/>
        <v>0.79180000000000006</v>
      </c>
      <c r="K121" s="43">
        <f t="shared" si="34"/>
        <v>0.79180000000000006</v>
      </c>
      <c r="L121" s="43">
        <f t="shared" si="34"/>
        <v>0.79180000000000006</v>
      </c>
      <c r="M121" s="43">
        <f t="shared" si="34"/>
        <v>0.79180000000000006</v>
      </c>
      <c r="N121" s="43"/>
      <c r="O121" s="75">
        <f t="shared" si="29"/>
        <v>0.76756710396942174</v>
      </c>
    </row>
    <row r="122" spans="1:15" x14ac:dyDescent="0.3">
      <c r="A122" s="2" t="s">
        <v>9</v>
      </c>
      <c r="B122" t="s">
        <v>108</v>
      </c>
      <c r="C122" s="34">
        <v>0</v>
      </c>
      <c r="D122" s="34">
        <v>0.5071</v>
      </c>
      <c r="E122" s="34">
        <v>0.70720000000000005</v>
      </c>
      <c r="F122" s="34">
        <v>0.70720000000000005</v>
      </c>
      <c r="G122" s="34">
        <v>0.70720000000000005</v>
      </c>
      <c r="H122" s="34">
        <v>0</v>
      </c>
      <c r="I122" s="34">
        <v>0.76919999999999999</v>
      </c>
      <c r="J122" s="34">
        <v>0.70720000000000005</v>
      </c>
      <c r="K122" s="34">
        <v>0.70720000000000005</v>
      </c>
      <c r="L122" s="34">
        <v>0.70720000000000005</v>
      </c>
      <c r="M122" s="34">
        <v>0.70720000000000005</v>
      </c>
      <c r="N122" s="39"/>
      <c r="O122" s="89">
        <f t="shared" si="29"/>
        <v>0.68562644218338331</v>
      </c>
    </row>
    <row r="123" spans="1:15" x14ac:dyDescent="0.3">
      <c r="A123" s="2" t="s">
        <v>10</v>
      </c>
      <c r="B123" t="s">
        <v>109</v>
      </c>
      <c r="C123" s="34">
        <v>0</v>
      </c>
      <c r="D123" s="34">
        <v>5.3800000000000001E-2</v>
      </c>
      <c r="E123" s="34">
        <v>7.4999999999999997E-2</v>
      </c>
      <c r="F123" s="34">
        <v>7.4999999999999997E-2</v>
      </c>
      <c r="G123" s="34">
        <v>7.4999999999999997E-2</v>
      </c>
      <c r="H123" s="34">
        <v>0</v>
      </c>
      <c r="I123" s="34">
        <v>7.8E-2</v>
      </c>
      <c r="J123" s="34">
        <v>7.4999999999999997E-2</v>
      </c>
      <c r="K123" s="34">
        <v>7.4999999999999997E-2</v>
      </c>
      <c r="L123" s="34">
        <v>7.4999999999999997E-2</v>
      </c>
      <c r="M123" s="34">
        <v>7.4999999999999997E-2</v>
      </c>
      <c r="N123" s="39"/>
      <c r="O123" s="89">
        <f t="shared" si="29"/>
        <v>7.2652393494344394E-2</v>
      </c>
    </row>
    <row r="124" spans="1:15" x14ac:dyDescent="0.3">
      <c r="A124" s="2" t="s">
        <v>11</v>
      </c>
      <c r="B124" t="s">
        <v>110</v>
      </c>
      <c r="C124" s="34">
        <v>0</v>
      </c>
      <c r="D124" s="34">
        <v>6.7999999999999996E-3</v>
      </c>
      <c r="E124" s="34">
        <v>9.5999999999999992E-3</v>
      </c>
      <c r="F124" s="34">
        <v>9.5999999999999992E-3</v>
      </c>
      <c r="G124" s="34">
        <v>9.5999999999999992E-3</v>
      </c>
      <c r="H124" s="34">
        <v>0</v>
      </c>
      <c r="I124" s="34">
        <v>9.9000000000000008E-3</v>
      </c>
      <c r="J124" s="34">
        <v>9.5999999999999992E-3</v>
      </c>
      <c r="K124" s="34">
        <v>9.5999999999999992E-3</v>
      </c>
      <c r="L124" s="34">
        <v>9.5999999999999992E-3</v>
      </c>
      <c r="M124" s="34">
        <v>9.5999999999999992E-3</v>
      </c>
      <c r="N124" s="39"/>
      <c r="O124" s="89">
        <f t="shared" si="29"/>
        <v>9.2882682916938675E-3</v>
      </c>
    </row>
    <row r="125" spans="1:15" x14ac:dyDescent="0.3">
      <c r="A125" s="595" t="s">
        <v>14</v>
      </c>
      <c r="B125" t="s">
        <v>118</v>
      </c>
      <c r="C125" s="34">
        <v>0</v>
      </c>
      <c r="D125" s="34">
        <v>0.20660000000000001</v>
      </c>
      <c r="E125" s="34">
        <v>0.2646</v>
      </c>
      <c r="F125" s="34">
        <v>0.2646</v>
      </c>
      <c r="G125" s="34">
        <v>0.2646</v>
      </c>
      <c r="H125" s="34">
        <v>0</v>
      </c>
      <c r="I125" s="34">
        <v>0.2888</v>
      </c>
      <c r="J125" s="34">
        <v>0.2646</v>
      </c>
      <c r="K125" s="34">
        <v>0.2646</v>
      </c>
      <c r="L125" s="34">
        <v>0.2646</v>
      </c>
      <c r="M125" s="34">
        <v>0.2646</v>
      </c>
      <c r="N125" s="39"/>
      <c r="O125" s="89">
        <f t="shared" si="29"/>
        <v>0.2584549288035759</v>
      </c>
    </row>
    <row r="126" spans="1:15" x14ac:dyDescent="0.3">
      <c r="A126" s="595"/>
      <c r="B126" t="s">
        <v>117</v>
      </c>
      <c r="C126" s="34">
        <v>0</v>
      </c>
      <c r="D126" s="34">
        <v>7.0999999999999994E-2</v>
      </c>
      <c r="E126" s="34">
        <v>8.8800000000000004E-2</v>
      </c>
      <c r="F126" s="34">
        <v>8.8800000000000004E-2</v>
      </c>
      <c r="G126" s="34">
        <v>8.8800000000000004E-2</v>
      </c>
      <c r="H126" s="34">
        <v>0</v>
      </c>
      <c r="I126" s="34">
        <v>9.7100000000000006E-2</v>
      </c>
      <c r="J126" s="34">
        <v>8.8800000000000004E-2</v>
      </c>
      <c r="K126" s="34">
        <v>8.8800000000000004E-2</v>
      </c>
      <c r="L126" s="34">
        <v>8.8800000000000004E-2</v>
      </c>
      <c r="M126" s="34">
        <v>8.8800000000000004E-2</v>
      </c>
      <c r="N126" s="39"/>
      <c r="O126" s="89">
        <f t="shared" si="29"/>
        <v>8.6929255744492284E-2</v>
      </c>
    </row>
    <row r="127" spans="1:15" x14ac:dyDescent="0.3">
      <c r="A127" s="349">
        <v>6</v>
      </c>
      <c r="B127" s="350" t="s">
        <v>42</v>
      </c>
      <c r="C127" s="354">
        <f>SUM(C128:C130)</f>
        <v>0</v>
      </c>
      <c r="D127" s="354">
        <f t="shared" ref="D127:L127" si="35">SUM(D128:D130)</f>
        <v>0.53220000000000001</v>
      </c>
      <c r="E127" s="354">
        <f t="shared" si="35"/>
        <v>0.60040000000000004</v>
      </c>
      <c r="F127" s="354">
        <f t="shared" si="35"/>
        <v>0.60040000000000004</v>
      </c>
      <c r="G127" s="354">
        <f t="shared" si="35"/>
        <v>0.60040000000000004</v>
      </c>
      <c r="H127" s="354">
        <f t="shared" si="35"/>
        <v>0</v>
      </c>
      <c r="I127" s="354">
        <f t="shared" si="35"/>
        <v>1.2993999999999999</v>
      </c>
      <c r="J127" s="354">
        <f t="shared" si="35"/>
        <v>0.60040000000000004</v>
      </c>
      <c r="K127" s="354">
        <f t="shared" si="35"/>
        <v>0.60040000000000004</v>
      </c>
      <c r="L127" s="354">
        <f t="shared" si="35"/>
        <v>0.60040000000000004</v>
      </c>
      <c r="M127" s="354">
        <f>SUM(M128:M130)</f>
        <v>0.60040000000000004</v>
      </c>
      <c r="N127" s="354"/>
      <c r="O127" s="352">
        <f t="shared" si="29"/>
        <v>0.60481475870786361</v>
      </c>
    </row>
    <row r="128" spans="1:15" x14ac:dyDescent="0.3">
      <c r="A128" s="2" t="s">
        <v>15</v>
      </c>
      <c r="B128" t="s">
        <v>43</v>
      </c>
      <c r="C128" s="34">
        <v>0</v>
      </c>
      <c r="D128" s="34">
        <v>0.24990000000000001</v>
      </c>
      <c r="E128" s="34">
        <v>0.31809999999999999</v>
      </c>
      <c r="F128" s="34">
        <v>0.31809999999999999</v>
      </c>
      <c r="G128" s="34">
        <v>0.31809999999999999</v>
      </c>
      <c r="H128" s="34">
        <v>0</v>
      </c>
      <c r="I128" s="34">
        <v>0.34739999999999999</v>
      </c>
      <c r="J128" s="34">
        <v>0.31809999999999999</v>
      </c>
      <c r="K128" s="34">
        <v>0.31809999999999999</v>
      </c>
      <c r="L128" s="34">
        <v>0.31809999999999999</v>
      </c>
      <c r="M128" s="34">
        <v>0.31809999999999999</v>
      </c>
      <c r="N128" s="39"/>
      <c r="O128" s="89">
        <f t="shared" si="29"/>
        <v>0.31088889793810315</v>
      </c>
    </row>
    <row r="129" spans="1:17" x14ac:dyDescent="0.3">
      <c r="A129" s="2" t="s">
        <v>16</v>
      </c>
      <c r="B129" t="s">
        <v>80</v>
      </c>
      <c r="C129" s="34">
        <v>0</v>
      </c>
      <c r="D129" s="34">
        <v>0.2823</v>
      </c>
      <c r="E129" s="34">
        <v>0.2823</v>
      </c>
      <c r="F129" s="34">
        <v>0.2823</v>
      </c>
      <c r="G129" s="34">
        <v>0.2823</v>
      </c>
      <c r="H129" s="34">
        <v>0</v>
      </c>
      <c r="I129" s="34">
        <v>0.2823</v>
      </c>
      <c r="J129" s="34">
        <v>0.2823</v>
      </c>
      <c r="K129" s="34">
        <v>0.2823</v>
      </c>
      <c r="L129" s="34">
        <v>0.2823</v>
      </c>
      <c r="M129" s="34">
        <v>0.2823</v>
      </c>
      <c r="N129" s="39"/>
      <c r="O129" s="89">
        <f t="shared" si="29"/>
        <v>0.28230000000000005</v>
      </c>
    </row>
    <row r="130" spans="1:17" x14ac:dyDescent="0.3">
      <c r="A130" s="2" t="s">
        <v>102</v>
      </c>
      <c r="B130" t="s">
        <v>103</v>
      </c>
      <c r="C130" s="39"/>
      <c r="D130" s="39"/>
      <c r="E130" s="39"/>
      <c r="F130" s="39"/>
      <c r="G130" s="39"/>
      <c r="H130" s="39"/>
      <c r="I130" s="39">
        <f>SUM(I131)</f>
        <v>0.66969999999999996</v>
      </c>
      <c r="J130" s="39"/>
      <c r="K130" s="39"/>
      <c r="L130" s="39"/>
      <c r="M130" s="39"/>
      <c r="N130" s="39"/>
      <c r="O130" s="89">
        <f t="shared" si="29"/>
        <v>1.1625860769760526E-2</v>
      </c>
    </row>
    <row r="131" spans="1:17" x14ac:dyDescent="0.3">
      <c r="A131" s="2" t="s">
        <v>104</v>
      </c>
      <c r="B131" t="s">
        <v>106</v>
      </c>
      <c r="C131" s="34">
        <v>0</v>
      </c>
      <c r="D131" s="34">
        <v>0</v>
      </c>
      <c r="E131" s="34">
        <v>0</v>
      </c>
      <c r="F131" s="34">
        <v>0</v>
      </c>
      <c r="G131" s="34"/>
      <c r="H131" s="34">
        <v>0</v>
      </c>
      <c r="I131" s="34">
        <v>0.66969999999999996</v>
      </c>
      <c r="J131" s="34">
        <v>0</v>
      </c>
      <c r="K131" s="34"/>
      <c r="L131" s="34">
        <v>0</v>
      </c>
      <c r="M131" s="34">
        <v>0</v>
      </c>
      <c r="N131" s="39"/>
      <c r="O131" s="89">
        <f>(C131*$C$109+D131*$D$109+E131*$E$109+F131*$F$109+G131*$G$109+H131*$H$109+I131*$I$109+J131*$J$109+K131*$K$109+L131*$L$109+M131*$M$109)/$O$109</f>
        <v>1.1625860769760526E-2</v>
      </c>
    </row>
    <row r="132" spans="1:17" x14ac:dyDescent="0.3">
      <c r="A132" s="349">
        <v>7</v>
      </c>
      <c r="B132" s="350" t="s">
        <v>45</v>
      </c>
      <c r="C132" s="354">
        <f>SUM(C133:C134)</f>
        <v>0</v>
      </c>
      <c r="D132" s="354">
        <f t="shared" ref="D132:M132" si="36">SUM(D133:D134)</f>
        <v>0.30819999999999997</v>
      </c>
      <c r="E132" s="354">
        <f t="shared" si="36"/>
        <v>0.47739999999999999</v>
      </c>
      <c r="F132" s="354">
        <f t="shared" si="36"/>
        <v>0.63129999999999997</v>
      </c>
      <c r="G132" s="354">
        <f t="shared" si="36"/>
        <v>0.83040000000000003</v>
      </c>
      <c r="H132" s="354">
        <f t="shared" si="36"/>
        <v>0</v>
      </c>
      <c r="I132" s="354">
        <f t="shared" si="36"/>
        <v>1.7387999999999999</v>
      </c>
      <c r="J132" s="354">
        <f t="shared" si="36"/>
        <v>0.99870000000000003</v>
      </c>
      <c r="K132" s="354">
        <f t="shared" si="36"/>
        <v>1.8206</v>
      </c>
      <c r="L132" s="354">
        <f t="shared" si="36"/>
        <v>1.1221000000000001</v>
      </c>
      <c r="M132" s="354">
        <f t="shared" si="36"/>
        <v>2.0074999999999998</v>
      </c>
      <c r="N132" s="354"/>
      <c r="O132" s="352">
        <f t="shared" si="29"/>
        <v>0.83629857178385791</v>
      </c>
    </row>
    <row r="133" spans="1:17" x14ac:dyDescent="0.3">
      <c r="A133" s="2" t="s">
        <v>17</v>
      </c>
      <c r="B133" t="s">
        <v>46</v>
      </c>
      <c r="C133" s="34">
        <v>0</v>
      </c>
      <c r="D133" s="34">
        <v>0.28949999999999998</v>
      </c>
      <c r="E133" s="34">
        <v>0.44879999999999998</v>
      </c>
      <c r="F133" s="34">
        <v>0.58169999999999999</v>
      </c>
      <c r="G133" s="34">
        <v>0.77980000000000005</v>
      </c>
      <c r="H133" s="34">
        <v>0</v>
      </c>
      <c r="I133" s="34">
        <v>1.6353</v>
      </c>
      <c r="J133" s="34">
        <v>0.94410000000000005</v>
      </c>
      <c r="K133" s="34">
        <v>1.7210000000000001</v>
      </c>
      <c r="L133" s="34">
        <v>1.0605</v>
      </c>
      <c r="M133" s="34">
        <v>1.8976</v>
      </c>
      <c r="N133" s="39"/>
      <c r="O133" s="89">
        <f t="shared" si="29"/>
        <v>0.78793450352548089</v>
      </c>
    </row>
    <row r="134" spans="1:17" x14ac:dyDescent="0.3">
      <c r="A134" s="2" t="s">
        <v>18</v>
      </c>
      <c r="B134" t="s">
        <v>48</v>
      </c>
      <c r="C134" s="34">
        <v>0</v>
      </c>
      <c r="D134" s="34">
        <v>1.8700000000000001E-2</v>
      </c>
      <c r="E134" s="34">
        <v>2.86E-2</v>
      </c>
      <c r="F134" s="34">
        <v>4.9599999999999998E-2</v>
      </c>
      <c r="G134" s="34">
        <v>5.0599999999999999E-2</v>
      </c>
      <c r="H134" s="34">
        <v>0</v>
      </c>
      <c r="I134" s="34">
        <v>0.10349999999999999</v>
      </c>
      <c r="J134" s="34">
        <v>5.4600000000000003E-2</v>
      </c>
      <c r="K134" s="34">
        <v>9.9599999999999994E-2</v>
      </c>
      <c r="L134" s="34">
        <v>6.1600000000000002E-2</v>
      </c>
      <c r="M134" s="34">
        <v>0.1099</v>
      </c>
      <c r="N134" s="39"/>
      <c r="O134" s="89">
        <f t="shared" si="29"/>
        <v>4.8364068258376962E-2</v>
      </c>
    </row>
    <row r="135" spans="1:17" x14ac:dyDescent="0.3">
      <c r="A135" s="349">
        <v>8</v>
      </c>
      <c r="B135" s="350" t="s">
        <v>49</v>
      </c>
      <c r="C135" s="354">
        <f>SUM(C136:C139)</f>
        <v>0</v>
      </c>
      <c r="D135" s="354">
        <f t="shared" ref="D135:M135" si="37">SUM(D136:D139)</f>
        <v>0.4904</v>
      </c>
      <c r="E135" s="354">
        <f t="shared" si="37"/>
        <v>0.78320000000000001</v>
      </c>
      <c r="F135" s="354">
        <f t="shared" si="37"/>
        <v>1.0960999999999999</v>
      </c>
      <c r="G135" s="354">
        <f t="shared" si="37"/>
        <v>1.274</v>
      </c>
      <c r="H135" s="354">
        <f t="shared" si="37"/>
        <v>0</v>
      </c>
      <c r="I135" s="354">
        <f t="shared" si="37"/>
        <v>2.3201000000000001</v>
      </c>
      <c r="J135" s="354">
        <f t="shared" si="37"/>
        <v>1.6468</v>
      </c>
      <c r="K135" s="354">
        <f t="shared" si="37"/>
        <v>2.8912000000000004</v>
      </c>
      <c r="L135" s="354">
        <f t="shared" si="37"/>
        <v>1.7326000000000001</v>
      </c>
      <c r="M135" s="354">
        <f t="shared" si="37"/>
        <v>3.5967000000000002</v>
      </c>
      <c r="N135" s="354"/>
      <c r="O135" s="352">
        <f t="shared" si="29"/>
        <v>1.382400609463915</v>
      </c>
    </row>
    <row r="136" spans="1:17" x14ac:dyDescent="0.3">
      <c r="A136" s="2" t="s">
        <v>19</v>
      </c>
      <c r="B136" t="s">
        <v>46</v>
      </c>
      <c r="C136" s="34">
        <v>0</v>
      </c>
      <c r="D136" s="34">
        <v>0.2419</v>
      </c>
      <c r="E136" s="34">
        <v>0.38650000000000001</v>
      </c>
      <c r="F136" s="34">
        <v>0.49859999999999999</v>
      </c>
      <c r="G136" s="34">
        <v>0.62639999999999996</v>
      </c>
      <c r="H136" s="34">
        <v>0</v>
      </c>
      <c r="I136" s="34">
        <v>1.1732</v>
      </c>
      <c r="J136" s="34">
        <v>0.8327</v>
      </c>
      <c r="K136" s="34">
        <v>1.462</v>
      </c>
      <c r="L136" s="34">
        <v>0.876</v>
      </c>
      <c r="M136" s="34">
        <v>1.8187</v>
      </c>
      <c r="N136" s="39"/>
      <c r="O136" s="89">
        <f t="shared" si="29"/>
        <v>0.69003547085296613</v>
      </c>
    </row>
    <row r="137" spans="1:17" x14ac:dyDescent="0.3">
      <c r="A137" s="2" t="s">
        <v>19</v>
      </c>
      <c r="B137" t="s">
        <v>47</v>
      </c>
      <c r="C137" s="34">
        <v>0</v>
      </c>
      <c r="D137" s="34">
        <v>0.1241</v>
      </c>
      <c r="E137" s="34">
        <v>0.19819999999999999</v>
      </c>
      <c r="F137" s="34">
        <v>0.25569999999999998</v>
      </c>
      <c r="G137" s="34">
        <v>0.32129999999999997</v>
      </c>
      <c r="H137" s="34">
        <v>0</v>
      </c>
      <c r="I137" s="34">
        <v>0.60170000000000001</v>
      </c>
      <c r="J137" s="34">
        <v>0.42709999999999998</v>
      </c>
      <c r="K137" s="34">
        <v>0.74980000000000002</v>
      </c>
      <c r="L137" s="34">
        <v>0.44929999999999998</v>
      </c>
      <c r="M137" s="34">
        <v>0.93279999999999996</v>
      </c>
      <c r="N137" s="39"/>
      <c r="O137" s="89">
        <f t="shared" si="29"/>
        <v>0.35390952207352522</v>
      </c>
    </row>
    <row r="138" spans="1:17" x14ac:dyDescent="0.3">
      <c r="A138" s="2" t="s">
        <v>20</v>
      </c>
      <c r="B138" t="s">
        <v>50</v>
      </c>
      <c r="C138" s="34">
        <v>0</v>
      </c>
      <c r="D138" s="34">
        <v>8.2199999999999995E-2</v>
      </c>
      <c r="E138" s="34">
        <v>0.13120000000000001</v>
      </c>
      <c r="F138" s="34">
        <v>0.22589999999999999</v>
      </c>
      <c r="G138" s="34">
        <v>0.2157</v>
      </c>
      <c r="H138" s="34">
        <v>0</v>
      </c>
      <c r="I138" s="34">
        <v>0.3604</v>
      </c>
      <c r="J138" s="34">
        <v>0.25580000000000003</v>
      </c>
      <c r="K138" s="34">
        <v>0.4491</v>
      </c>
      <c r="L138" s="34">
        <v>0.26919999999999999</v>
      </c>
      <c r="M138" s="34">
        <v>0.55869999999999997</v>
      </c>
      <c r="N138" s="39"/>
      <c r="O138" s="89">
        <f t="shared" si="29"/>
        <v>0.22371382968658426</v>
      </c>
    </row>
    <row r="139" spans="1:17" x14ac:dyDescent="0.3">
      <c r="A139" s="2" t="s">
        <v>20</v>
      </c>
      <c r="B139" t="s">
        <v>47</v>
      </c>
      <c r="C139" s="34">
        <v>0</v>
      </c>
      <c r="D139" s="34">
        <v>4.2200000000000001E-2</v>
      </c>
      <c r="E139" s="34">
        <v>6.7299999999999999E-2</v>
      </c>
      <c r="F139" s="34">
        <v>0.1159</v>
      </c>
      <c r="G139" s="34">
        <v>0.1106</v>
      </c>
      <c r="H139" s="34">
        <v>0</v>
      </c>
      <c r="I139" s="34">
        <v>0.18479999999999999</v>
      </c>
      <c r="J139" s="34">
        <v>0.13120000000000001</v>
      </c>
      <c r="K139" s="34">
        <v>0.2303</v>
      </c>
      <c r="L139" s="34">
        <v>0.1381</v>
      </c>
      <c r="M139" s="34">
        <v>0.28649999999999998</v>
      </c>
      <c r="N139" s="39"/>
      <c r="O139" s="89">
        <f t="shared" si="29"/>
        <v>0.11474178685083948</v>
      </c>
    </row>
    <row r="140" spans="1:17" x14ac:dyDescent="0.3">
      <c r="A140" s="349">
        <v>9</v>
      </c>
      <c r="B140" s="350" t="s">
        <v>51</v>
      </c>
      <c r="C140" s="354">
        <f t="shared" ref="C140:M140" si="38">SUM(C143,C145)</f>
        <v>0</v>
      </c>
      <c r="D140" s="354">
        <f t="shared" si="38"/>
        <v>0.59195275120854363</v>
      </c>
      <c r="E140" s="354">
        <f t="shared" si="38"/>
        <v>0.7602144456251736</v>
      </c>
      <c r="F140" s="354">
        <f t="shared" si="38"/>
        <v>0.78687679845717362</v>
      </c>
      <c r="G140" s="354">
        <f t="shared" si="38"/>
        <v>0.92058668085717366</v>
      </c>
      <c r="H140" s="354">
        <f t="shared" si="38"/>
        <v>0</v>
      </c>
      <c r="I140" s="354">
        <f t="shared" si="38"/>
        <v>1.2488818050100694</v>
      </c>
      <c r="J140" s="354">
        <f t="shared" si="38"/>
        <v>1.0300031840891737</v>
      </c>
      <c r="K140" s="354">
        <f t="shared" si="38"/>
        <v>1.3010128184891738</v>
      </c>
      <c r="L140" s="354">
        <f t="shared" si="38"/>
        <v>1.1160290497691738</v>
      </c>
      <c r="M140" s="354">
        <f t="shared" si="38"/>
        <v>1.4294522278811739</v>
      </c>
      <c r="N140" s="354"/>
      <c r="O140" s="352">
        <f t="shared" si="29"/>
        <v>0.91436372697860113</v>
      </c>
    </row>
    <row r="141" spans="1:17" x14ac:dyDescent="0.3">
      <c r="A141" s="345"/>
      <c r="B141" s="286" t="s">
        <v>238</v>
      </c>
      <c r="C141" s="507">
        <v>0</v>
      </c>
      <c r="D141" s="507">
        <v>0</v>
      </c>
      <c r="E141" s="507">
        <v>0</v>
      </c>
      <c r="F141" s="507">
        <v>-0.98440000000000005</v>
      </c>
      <c r="G141" s="507">
        <v>0</v>
      </c>
      <c r="H141" s="507">
        <v>0</v>
      </c>
      <c r="I141" s="507">
        <v>0</v>
      </c>
      <c r="J141" s="507">
        <v>-0.31480000000000002</v>
      </c>
      <c r="K141" s="507">
        <v>0</v>
      </c>
      <c r="L141" s="507">
        <v>0</v>
      </c>
      <c r="M141" s="507">
        <v>0</v>
      </c>
      <c r="N141" s="268"/>
      <c r="O141" s="357">
        <f t="shared" si="29"/>
        <v>-0.11556769220132032</v>
      </c>
      <c r="P141" s="396"/>
      <c r="Q141" s="276"/>
    </row>
    <row r="142" spans="1:17" x14ac:dyDescent="0.3">
      <c r="A142" s="358"/>
      <c r="B142" s="359" t="s">
        <v>52</v>
      </c>
      <c r="C142" s="360">
        <f t="shared" ref="C142:M142" si="39">SUM(C135,C132,C127,C118,C111)+C141</f>
        <v>0</v>
      </c>
      <c r="D142" s="360">
        <f t="shared" si="39"/>
        <v>6.9585831476999997</v>
      </c>
      <c r="E142" s="360">
        <f t="shared" si="39"/>
        <v>8.9365501201999997</v>
      </c>
      <c r="F142" s="360">
        <f t="shared" si="39"/>
        <v>9.2499741201999992</v>
      </c>
      <c r="G142" s="360">
        <f t="shared" si="39"/>
        <v>10.821774120200001</v>
      </c>
      <c r="H142" s="360">
        <f t="shared" si="39"/>
        <v>0</v>
      </c>
      <c r="I142" s="360">
        <f t="shared" si="39"/>
        <v>14.680982331900001</v>
      </c>
      <c r="J142" s="360">
        <f t="shared" si="39"/>
        <v>12.107998120200001</v>
      </c>
      <c r="K142" s="360">
        <f t="shared" si="39"/>
        <v>15.293798120200002</v>
      </c>
      <c r="L142" s="360">
        <f t="shared" si="39"/>
        <v>13.119258120200001</v>
      </c>
      <c r="M142" s="360">
        <f t="shared" si="39"/>
        <v>16.803642120200003</v>
      </c>
      <c r="N142" s="361"/>
      <c r="O142" s="362">
        <f t="shared" si="29"/>
        <v>10.748621420259099</v>
      </c>
      <c r="P142" s="396"/>
      <c r="Q142" s="396"/>
    </row>
    <row r="143" spans="1:17" x14ac:dyDescent="0.3">
      <c r="A143" s="349" t="s">
        <v>21</v>
      </c>
      <c r="B143" s="350" t="s">
        <v>53</v>
      </c>
      <c r="C143" s="354">
        <f t="shared" ref="C143:M143" si="40">SUM(C144:C144)</f>
        <v>0</v>
      </c>
      <c r="D143" s="354">
        <f t="shared" si="40"/>
        <v>0.1449681627160341</v>
      </c>
      <c r="E143" s="354">
        <f t="shared" si="40"/>
        <v>0.1861751486541266</v>
      </c>
      <c r="F143" s="354">
        <f t="shared" si="40"/>
        <v>0.19270471084612659</v>
      </c>
      <c r="G143" s="354">
        <f t="shared" si="40"/>
        <v>0.22545002024612662</v>
      </c>
      <c r="H143" s="354">
        <f t="shared" si="40"/>
        <v>0</v>
      </c>
      <c r="I143" s="354">
        <f t="shared" si="40"/>
        <v>0.30584890492047273</v>
      </c>
      <c r="J143" s="354">
        <f t="shared" si="40"/>
        <v>0.25224592483812663</v>
      </c>
      <c r="K143" s="354">
        <f t="shared" si="40"/>
        <v>0.31861569623812663</v>
      </c>
      <c r="L143" s="354">
        <f t="shared" si="40"/>
        <v>0.27331350441812663</v>
      </c>
      <c r="M143" s="354">
        <f t="shared" si="40"/>
        <v>0.35007027629012666</v>
      </c>
      <c r="N143" s="354"/>
      <c r="O143" s="352">
        <f t="shared" si="29"/>
        <v>0.22392603004825781</v>
      </c>
      <c r="P143" s="463"/>
      <c r="Q143" s="246"/>
    </row>
    <row r="144" spans="1:17" x14ac:dyDescent="0.3">
      <c r="A144" s="2" t="s">
        <v>121</v>
      </c>
      <c r="B144" t="s">
        <v>128</v>
      </c>
      <c r="C144" s="246">
        <f>0.020833*C142</f>
        <v>0</v>
      </c>
      <c r="D144" s="246">
        <f t="shared" ref="D144:M144" si="41">0.020833*D142</f>
        <v>0.1449681627160341</v>
      </c>
      <c r="E144" s="246">
        <f t="shared" si="41"/>
        <v>0.1861751486541266</v>
      </c>
      <c r="F144" s="246">
        <f t="shared" si="41"/>
        <v>0.19270471084612659</v>
      </c>
      <c r="G144" s="246">
        <f t="shared" si="41"/>
        <v>0.22545002024612662</v>
      </c>
      <c r="H144" s="34">
        <f t="shared" si="41"/>
        <v>0</v>
      </c>
      <c r="I144" s="246">
        <f t="shared" si="41"/>
        <v>0.30584890492047273</v>
      </c>
      <c r="J144" s="246">
        <f t="shared" si="41"/>
        <v>0.25224592483812663</v>
      </c>
      <c r="K144" s="246">
        <f t="shared" si="41"/>
        <v>0.31861569623812663</v>
      </c>
      <c r="L144" s="246">
        <f t="shared" si="41"/>
        <v>0.27331350441812663</v>
      </c>
      <c r="M144" s="246">
        <f t="shared" si="41"/>
        <v>0.35007027629012666</v>
      </c>
      <c r="N144" s="39"/>
      <c r="O144" s="246">
        <f t="shared" si="29"/>
        <v>0.22392603004825781</v>
      </c>
      <c r="P144" s="246"/>
    </row>
    <row r="145" spans="1:17" x14ac:dyDescent="0.3">
      <c r="A145" s="349" t="s">
        <v>24</v>
      </c>
      <c r="B145" s="350" t="s">
        <v>56</v>
      </c>
      <c r="C145" s="354">
        <f>SUM(C146,C147)</f>
        <v>0</v>
      </c>
      <c r="D145" s="354">
        <f t="shared" ref="D145:M145" si="42">SUM(D146,D147)</f>
        <v>0.44698458849250955</v>
      </c>
      <c r="E145" s="354">
        <f t="shared" si="42"/>
        <v>0.57403929697104705</v>
      </c>
      <c r="F145" s="354">
        <f t="shared" si="42"/>
        <v>0.59417208761104701</v>
      </c>
      <c r="G145" s="354">
        <f t="shared" si="42"/>
        <v>0.69513666061104706</v>
      </c>
      <c r="H145" s="354">
        <f t="shared" si="42"/>
        <v>0</v>
      </c>
      <c r="I145" s="354">
        <f t="shared" si="42"/>
        <v>0.94303290008959673</v>
      </c>
      <c r="J145" s="354">
        <f t="shared" si="42"/>
        <v>0.77775725925104711</v>
      </c>
      <c r="K145" s="354">
        <f t="shared" si="42"/>
        <v>0.98239712225104725</v>
      </c>
      <c r="L145" s="354">
        <f t="shared" si="42"/>
        <v>0.84271554535104709</v>
      </c>
      <c r="M145" s="354">
        <f t="shared" si="42"/>
        <v>1.0793819515910472</v>
      </c>
      <c r="N145" s="354"/>
      <c r="O145" s="352">
        <f t="shared" si="29"/>
        <v>0.6904376969303434</v>
      </c>
      <c r="P145" s="246"/>
    </row>
    <row r="146" spans="1:17" x14ac:dyDescent="0.3">
      <c r="A146" s="2" t="s">
        <v>25</v>
      </c>
      <c r="B146" t="s">
        <v>129</v>
      </c>
      <c r="C146" s="39">
        <f>C144</f>
        <v>0</v>
      </c>
      <c r="D146" s="39">
        <f t="shared" ref="D146:M146" si="43">D144</f>
        <v>0.1449681627160341</v>
      </c>
      <c r="E146" s="39">
        <f t="shared" si="43"/>
        <v>0.1861751486541266</v>
      </c>
      <c r="F146" s="39">
        <f t="shared" si="43"/>
        <v>0.19270471084612659</v>
      </c>
      <c r="G146" s="39">
        <f t="shared" si="43"/>
        <v>0.22545002024612662</v>
      </c>
      <c r="H146" s="39">
        <f t="shared" si="43"/>
        <v>0</v>
      </c>
      <c r="I146" s="39">
        <f t="shared" si="43"/>
        <v>0.30584890492047273</v>
      </c>
      <c r="J146" s="39">
        <f t="shared" si="43"/>
        <v>0.25224592483812663</v>
      </c>
      <c r="K146" s="39">
        <f t="shared" si="43"/>
        <v>0.31861569623812663</v>
      </c>
      <c r="L146" s="39">
        <f t="shared" si="43"/>
        <v>0.27331350441812663</v>
      </c>
      <c r="M146" s="39">
        <f t="shared" si="43"/>
        <v>0.35007027629012666</v>
      </c>
      <c r="N146" s="39"/>
      <c r="O146" s="39">
        <f t="shared" si="29"/>
        <v>0.22392603004825781</v>
      </c>
      <c r="P146" s="246"/>
    </row>
    <row r="147" spans="1:17" x14ac:dyDescent="0.3">
      <c r="A147" s="2" t="s">
        <v>26</v>
      </c>
      <c r="B147" t="s">
        <v>130</v>
      </c>
      <c r="C147" s="246">
        <f>0.043402*C142</f>
        <v>0</v>
      </c>
      <c r="D147" s="246">
        <f t="shared" ref="D147:M147" si="44">0.043402*D142</f>
        <v>0.30201642577647542</v>
      </c>
      <c r="E147" s="246">
        <f t="shared" si="44"/>
        <v>0.3878641483169204</v>
      </c>
      <c r="F147" s="246">
        <f t="shared" si="44"/>
        <v>0.40146737676492039</v>
      </c>
      <c r="G147" s="246">
        <f t="shared" si="44"/>
        <v>0.46968664036492047</v>
      </c>
      <c r="H147" s="34">
        <f t="shared" si="44"/>
        <v>0</v>
      </c>
      <c r="I147" s="246">
        <f t="shared" si="44"/>
        <v>0.63718399516912394</v>
      </c>
      <c r="J147" s="246">
        <f t="shared" si="44"/>
        <v>0.52551133441292053</v>
      </c>
      <c r="K147" s="246">
        <f t="shared" si="44"/>
        <v>0.66378142601292056</v>
      </c>
      <c r="L147" s="246">
        <f t="shared" si="44"/>
        <v>0.56940204093292046</v>
      </c>
      <c r="M147" s="246">
        <f t="shared" si="44"/>
        <v>0.72931167530092056</v>
      </c>
      <c r="N147" s="39"/>
      <c r="O147" s="246">
        <f t="shared" si="29"/>
        <v>0.46651166688208551</v>
      </c>
      <c r="P147" s="246"/>
    </row>
    <row r="148" spans="1:17" ht="28.8" x14ac:dyDescent="0.3">
      <c r="A148" s="364">
        <v>10</v>
      </c>
      <c r="B148" s="365" t="s">
        <v>134</v>
      </c>
      <c r="C148" s="509">
        <v>0</v>
      </c>
      <c r="D148" s="509">
        <v>2.3599999999999999E-2</v>
      </c>
      <c r="E148" s="509">
        <v>2.3599999999999999E-2</v>
      </c>
      <c r="F148" s="509">
        <v>2.3599999999999999E-2</v>
      </c>
      <c r="G148" s="509">
        <v>2.3599999999999999E-2</v>
      </c>
      <c r="H148" s="509">
        <v>0</v>
      </c>
      <c r="I148" s="509">
        <v>2.3599999999999999E-2</v>
      </c>
      <c r="J148" s="509">
        <v>2.3599999999999999E-2</v>
      </c>
      <c r="K148" s="509">
        <v>2.3599999999999999E-2</v>
      </c>
      <c r="L148" s="509">
        <v>2.3599999999999999E-2</v>
      </c>
      <c r="M148" s="509">
        <v>2.3599999999999999E-2</v>
      </c>
      <c r="N148" s="367"/>
      <c r="O148" s="368">
        <f t="shared" si="29"/>
        <v>2.3599999999999999E-2</v>
      </c>
    </row>
    <row r="149" spans="1:17" ht="18" x14ac:dyDescent="0.3">
      <c r="A149" s="579" t="s">
        <v>60</v>
      </c>
      <c r="B149" s="579"/>
      <c r="C149" s="340">
        <f>SUM(C140,C142,C148)</f>
        <v>0</v>
      </c>
      <c r="D149" s="340">
        <f t="shared" ref="D149:M149" si="45">SUM(D140,D142,D148)</f>
        <v>7.5741358989085432</v>
      </c>
      <c r="E149" s="340">
        <f t="shared" si="45"/>
        <v>9.7203645658251734</v>
      </c>
      <c r="F149" s="340">
        <f t="shared" si="45"/>
        <v>10.060450918657173</v>
      </c>
      <c r="G149" s="340">
        <f t="shared" si="45"/>
        <v>11.765960801057174</v>
      </c>
      <c r="H149" s="340">
        <f t="shared" si="45"/>
        <v>0</v>
      </c>
      <c r="I149" s="340">
        <f t="shared" si="45"/>
        <v>15.953464136910071</v>
      </c>
      <c r="J149" s="340">
        <f t="shared" si="45"/>
        <v>13.161601304289174</v>
      </c>
      <c r="K149" s="340">
        <f t="shared" si="45"/>
        <v>16.618410938689173</v>
      </c>
      <c r="L149" s="340">
        <f t="shared" si="45"/>
        <v>14.258887169969176</v>
      </c>
      <c r="M149" s="340">
        <f t="shared" si="45"/>
        <v>18.256694348081176</v>
      </c>
      <c r="N149" s="369"/>
      <c r="O149" s="467">
        <f t="shared" si="29"/>
        <v>11.6865851472377</v>
      </c>
      <c r="P149" t="s">
        <v>497</v>
      </c>
      <c r="Q149"/>
    </row>
    <row r="150" spans="1:17" ht="15.6" x14ac:dyDescent="0.3">
      <c r="H150" s="90"/>
      <c r="M150" s="336" t="s">
        <v>151</v>
      </c>
      <c r="O150" s="337">
        <f>O149/SUM($O$101,$O$149,$O$197)</f>
        <v>0.33624695850911535</v>
      </c>
    </row>
    <row r="151" spans="1:17" x14ac:dyDescent="0.3">
      <c r="F151" s="78"/>
      <c r="G151" s="78"/>
      <c r="H151" s="78"/>
      <c r="I151" s="201"/>
      <c r="J151" s="78"/>
      <c r="K151" s="78"/>
      <c r="L151" s="78"/>
    </row>
    <row r="152" spans="1:17" ht="18.600000000000001" thickBot="1" x14ac:dyDescent="0.4">
      <c r="A152" s="338" t="s">
        <v>0</v>
      </c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 t="s">
        <v>95</v>
      </c>
    </row>
    <row r="153" spans="1:17" ht="18" x14ac:dyDescent="0.35">
      <c r="A153" s="578" t="s">
        <v>1</v>
      </c>
      <c r="B153" s="578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</row>
    <row r="154" spans="1:17" x14ac:dyDescent="0.3">
      <c r="J154" s="78"/>
      <c r="K154" s="78"/>
      <c r="L154" s="78"/>
      <c r="M154" s="78"/>
    </row>
    <row r="155" spans="1:17" x14ac:dyDescent="0.3">
      <c r="A155" s="280"/>
      <c r="B155" s="1" t="s">
        <v>135</v>
      </c>
      <c r="C155" s="1">
        <v>1</v>
      </c>
      <c r="D155" s="1">
        <v>21</v>
      </c>
      <c r="E155" s="1">
        <v>149</v>
      </c>
      <c r="F155" s="1">
        <v>3</v>
      </c>
      <c r="G155" s="1">
        <v>73</v>
      </c>
      <c r="H155" s="1">
        <v>0</v>
      </c>
      <c r="I155" s="1">
        <v>0</v>
      </c>
      <c r="J155" s="1">
        <v>54</v>
      </c>
      <c r="K155" s="1">
        <v>10</v>
      </c>
      <c r="L155" s="1">
        <v>17</v>
      </c>
      <c r="M155" s="1">
        <v>68</v>
      </c>
      <c r="O155" s="1">
        <f>SUM(C155:M155)</f>
        <v>396</v>
      </c>
    </row>
    <row r="156" spans="1:17" x14ac:dyDescent="0.3">
      <c r="A156" s="280"/>
      <c r="B156" s="1" t="s">
        <v>143</v>
      </c>
      <c r="C156" s="77"/>
      <c r="D156" s="77"/>
      <c r="E156" s="77"/>
      <c r="F156" s="1"/>
      <c r="G156" s="1"/>
      <c r="H156" s="1"/>
      <c r="I156" s="1"/>
      <c r="J156" s="1"/>
      <c r="K156" s="1"/>
      <c r="L156" s="1"/>
      <c r="M156" s="1"/>
      <c r="O156" s="1">
        <f>SUM(C156:M156)</f>
        <v>0</v>
      </c>
    </row>
    <row r="157" spans="1:17" x14ac:dyDescent="0.3">
      <c r="A157" s="2">
        <v>1</v>
      </c>
      <c r="B157" s="1" t="s">
        <v>166</v>
      </c>
      <c r="C157" s="503">
        <v>5890.55</v>
      </c>
      <c r="D157" s="505">
        <v>195680.33</v>
      </c>
      <c r="E157" s="505">
        <v>1012007.29</v>
      </c>
      <c r="F157" s="505">
        <v>16786.099999999999</v>
      </c>
      <c r="G157" s="505">
        <v>381041.1</v>
      </c>
      <c r="H157" s="504">
        <v>0</v>
      </c>
      <c r="I157" s="502">
        <v>0</v>
      </c>
      <c r="J157" s="505">
        <v>310279.14</v>
      </c>
      <c r="K157" s="505">
        <v>39530.839999999997</v>
      </c>
      <c r="L157" s="505">
        <v>92062.32</v>
      </c>
      <c r="M157" s="505">
        <v>320760.03999999998</v>
      </c>
      <c r="N157" s="342"/>
      <c r="O157" s="344">
        <f>SUM(C157:M157)</f>
        <v>2374037.7100000004</v>
      </c>
    </row>
    <row r="158" spans="1:17" ht="28.8" x14ac:dyDescent="0.3">
      <c r="A158" s="347"/>
      <c r="B158" s="363" t="s">
        <v>28</v>
      </c>
      <c r="C158" s="348" t="s">
        <v>61</v>
      </c>
      <c r="D158" s="348" t="s">
        <v>62</v>
      </c>
      <c r="E158" s="348" t="s">
        <v>63</v>
      </c>
      <c r="F158" s="348" t="s">
        <v>65</v>
      </c>
      <c r="G158" s="348" t="s">
        <v>486</v>
      </c>
      <c r="H158" s="348" t="s">
        <v>193</v>
      </c>
      <c r="I158" s="348" t="s">
        <v>111</v>
      </c>
      <c r="J158" s="348" t="s">
        <v>66</v>
      </c>
      <c r="K158" s="348" t="s">
        <v>487</v>
      </c>
      <c r="L158" s="348" t="s">
        <v>67</v>
      </c>
      <c r="M158" s="348" t="s">
        <v>68</v>
      </c>
      <c r="N158" s="348"/>
      <c r="O158" s="348" t="s">
        <v>136</v>
      </c>
    </row>
    <row r="159" spans="1:17" x14ac:dyDescent="0.3">
      <c r="A159" s="349">
        <v>4</v>
      </c>
      <c r="B159" s="350" t="s">
        <v>29</v>
      </c>
      <c r="C159" s="354">
        <f>SUM(C160:C165)</f>
        <v>1.2631119999999998</v>
      </c>
      <c r="D159" s="354">
        <f>SUM(D160:D165)</f>
        <v>1.7074000000000003</v>
      </c>
      <c r="E159" s="354">
        <f t="shared" ref="E159:M159" si="46">SUM(E160:E165)</f>
        <v>2.0869719999999998</v>
      </c>
      <c r="F159" s="354">
        <f t="shared" si="46"/>
        <v>3.0915920000000003</v>
      </c>
      <c r="G159" s="354">
        <f t="shared" si="46"/>
        <v>3.1550920000000002</v>
      </c>
      <c r="H159" s="354">
        <f t="shared" si="46"/>
        <v>0</v>
      </c>
      <c r="I159" s="354">
        <f t="shared" si="46"/>
        <v>0.45669999999999999</v>
      </c>
      <c r="J159" s="354">
        <f t="shared" si="46"/>
        <v>4.328716</v>
      </c>
      <c r="K159" s="354">
        <f t="shared" si="46"/>
        <v>4.848116000000001</v>
      </c>
      <c r="L159" s="354">
        <f t="shared" si="46"/>
        <v>4.9074759999999999</v>
      </c>
      <c r="M159" s="354">
        <f t="shared" si="46"/>
        <v>5.9376600000000002</v>
      </c>
      <c r="N159" s="354"/>
      <c r="O159" s="352">
        <f>(C159*$C$157+D159*$D$157+E159*$E$157+F159*$F$157+G159*$G$157+H159*$H$157+I159*$I$157+J159*$J$157+K159*$K$157+L159*$L$157+M159*$M$157)/$O$157</f>
        <v>3.2007956003800291</v>
      </c>
    </row>
    <row r="160" spans="1:17" x14ac:dyDescent="0.3">
      <c r="A160" s="2" t="s">
        <v>3</v>
      </c>
      <c r="B160" t="s">
        <v>30</v>
      </c>
      <c r="C160" s="34">
        <v>0.84530000000000005</v>
      </c>
      <c r="D160" s="34">
        <v>1.145</v>
      </c>
      <c r="E160" s="34">
        <v>1.3192999999999999</v>
      </c>
      <c r="F160" s="34">
        <v>1.9823</v>
      </c>
      <c r="G160" s="34">
        <v>1.9823</v>
      </c>
      <c r="H160" s="34">
        <v>0</v>
      </c>
      <c r="I160" s="34">
        <v>0</v>
      </c>
      <c r="J160" s="34">
        <v>2.7604000000000002</v>
      </c>
      <c r="K160" s="34">
        <v>2.7604000000000002</v>
      </c>
      <c r="L160" s="34">
        <v>3.0293999999999999</v>
      </c>
      <c r="M160" s="34">
        <v>3.2465000000000002</v>
      </c>
      <c r="N160" s="34"/>
      <c r="O160" s="89">
        <f t="shared" ref="O160:O197" si="47">(C160*$C$157+D160*$D$157+E160*$E$157+F160*$F$157+G160*$G$157+H160*$H$157+I160*$I$157+J160*$J$157+K160*$K$157+L160*$L$157+M160*$M$157)/$O$157</f>
        <v>1.9539048800037802</v>
      </c>
    </row>
    <row r="161" spans="1:15" x14ac:dyDescent="0.3">
      <c r="A161" s="2" t="s">
        <v>4</v>
      </c>
      <c r="B161" t="s">
        <v>31</v>
      </c>
      <c r="C161" s="39">
        <f>C160*0.04</f>
        <v>3.3812000000000002E-2</v>
      </c>
      <c r="D161" s="39">
        <f t="shared" ref="D161:H161" si="48">D160*0.04</f>
        <v>4.58E-2</v>
      </c>
      <c r="E161" s="39">
        <f t="shared" si="48"/>
        <v>5.2771999999999999E-2</v>
      </c>
      <c r="F161" s="39">
        <f t="shared" si="48"/>
        <v>7.9292000000000001E-2</v>
      </c>
      <c r="G161" s="39">
        <f t="shared" si="48"/>
        <v>7.9292000000000001E-2</v>
      </c>
      <c r="H161" s="39">
        <f t="shared" si="48"/>
        <v>0</v>
      </c>
      <c r="I161" s="39">
        <f>I160*0.06</f>
        <v>0</v>
      </c>
      <c r="J161" s="39">
        <f t="shared" ref="J161:M161" si="49">J160*0.04</f>
        <v>0.11041600000000001</v>
      </c>
      <c r="K161" s="39">
        <f t="shared" si="49"/>
        <v>0.11041600000000001</v>
      </c>
      <c r="L161" s="39">
        <f t="shared" si="49"/>
        <v>0.12117599999999999</v>
      </c>
      <c r="M161" s="39">
        <f t="shared" si="49"/>
        <v>0.12986</v>
      </c>
      <c r="N161" s="34"/>
      <c r="O161" s="89">
        <f t="shared" si="47"/>
        <v>7.8156195200151213E-2</v>
      </c>
    </row>
    <row r="162" spans="1:15" x14ac:dyDescent="0.3">
      <c r="A162" s="2" t="s">
        <v>192</v>
      </c>
      <c r="B162" t="s">
        <v>195</v>
      </c>
      <c r="C162" s="34">
        <v>0</v>
      </c>
      <c r="D162" s="34">
        <v>2.7300000000000001E-2</v>
      </c>
      <c r="E162" s="34">
        <v>3.85E-2</v>
      </c>
      <c r="F162" s="34">
        <v>6.6100000000000006E-2</v>
      </c>
      <c r="G162" s="34">
        <v>2.7199999999999998E-2</v>
      </c>
      <c r="H162" s="34">
        <v>0</v>
      </c>
      <c r="I162" s="34">
        <v>0</v>
      </c>
      <c r="J162" s="34">
        <v>5.8799999999999998E-2</v>
      </c>
      <c r="K162" s="34">
        <v>8.2799999999999999E-2</v>
      </c>
      <c r="L162" s="34">
        <v>0.1336</v>
      </c>
      <c r="M162" s="34">
        <v>5.2499999999999998E-2</v>
      </c>
      <c r="N162" s="34"/>
      <c r="O162" s="89">
        <f t="shared" si="47"/>
        <v>4.4832997972892349E-2</v>
      </c>
    </row>
    <row r="163" spans="1:15" x14ac:dyDescent="0.3">
      <c r="A163" s="2" t="s">
        <v>5</v>
      </c>
      <c r="B163" t="s">
        <v>32</v>
      </c>
      <c r="C163" s="34">
        <v>0.14929999999999999</v>
      </c>
      <c r="D163" s="34">
        <v>0.21959999999999999</v>
      </c>
      <c r="E163" s="34">
        <v>0.28560000000000002</v>
      </c>
      <c r="F163" s="34">
        <v>0.33300000000000002</v>
      </c>
      <c r="G163" s="34">
        <v>0.33300000000000002</v>
      </c>
      <c r="H163" s="34">
        <v>0</v>
      </c>
      <c r="I163" s="34">
        <v>0</v>
      </c>
      <c r="J163" s="34">
        <v>0.39550000000000002</v>
      </c>
      <c r="K163" s="34">
        <v>0.39550000000000002</v>
      </c>
      <c r="L163" s="34">
        <v>0.39550000000000002</v>
      </c>
      <c r="M163" s="34">
        <v>0.46679999999999999</v>
      </c>
      <c r="N163" s="34"/>
      <c r="O163" s="89">
        <f t="shared" si="47"/>
        <v>0.33270233122328957</v>
      </c>
    </row>
    <row r="164" spans="1:15" x14ac:dyDescent="0.3">
      <c r="A164" s="2" t="s">
        <v>6</v>
      </c>
      <c r="B164" t="s">
        <v>33</v>
      </c>
      <c r="C164" s="34">
        <v>0.23469999999999999</v>
      </c>
      <c r="D164" s="34">
        <v>0.2697</v>
      </c>
      <c r="E164" s="34">
        <v>0.39079999999999998</v>
      </c>
      <c r="F164" s="34">
        <v>0.63090000000000002</v>
      </c>
      <c r="G164" s="34">
        <v>0.73329999999999995</v>
      </c>
      <c r="H164" s="34">
        <v>0</v>
      </c>
      <c r="I164" s="34">
        <v>0</v>
      </c>
      <c r="J164" s="34">
        <v>1.0036</v>
      </c>
      <c r="K164" s="34">
        <v>1.4990000000000001</v>
      </c>
      <c r="L164" s="34">
        <v>1.2278</v>
      </c>
      <c r="M164" s="34">
        <v>2.0419999999999998</v>
      </c>
      <c r="N164" s="34"/>
      <c r="O164" s="89">
        <f t="shared" si="47"/>
        <v>0.7911991959799155</v>
      </c>
    </row>
    <row r="165" spans="1:15" x14ac:dyDescent="0.3">
      <c r="A165" s="2" t="s">
        <v>100</v>
      </c>
      <c r="B165" t="s">
        <v>101</v>
      </c>
      <c r="C165" s="34">
        <v>0</v>
      </c>
      <c r="D165" s="34">
        <v>0</v>
      </c>
      <c r="E165" s="34">
        <v>0</v>
      </c>
      <c r="F165" s="34">
        <v>0</v>
      </c>
      <c r="G165" s="34"/>
      <c r="H165" s="34">
        <v>0</v>
      </c>
      <c r="I165" s="34">
        <v>0.45669999999999999</v>
      </c>
      <c r="J165" s="34">
        <v>0</v>
      </c>
      <c r="K165" s="34"/>
      <c r="L165" s="34">
        <v>0</v>
      </c>
      <c r="M165" s="34">
        <v>0</v>
      </c>
      <c r="N165" s="34"/>
      <c r="O165" s="89">
        <f t="shared" si="47"/>
        <v>0</v>
      </c>
    </row>
    <row r="166" spans="1:15" ht="28.8" x14ac:dyDescent="0.3">
      <c r="A166" s="349">
        <v>5</v>
      </c>
      <c r="B166" s="353" t="s">
        <v>71</v>
      </c>
      <c r="C166" s="354">
        <f t="shared" ref="C166" si="50">SUM(C167:C169,C173:C174)</f>
        <v>4.0017446796999998</v>
      </c>
      <c r="D166" s="354">
        <f>SUM(D167:D169,D173:D174)</f>
        <v>4.0017446796999998</v>
      </c>
      <c r="E166" s="354">
        <f t="shared" ref="E166:M166" si="51">SUM(E167:E169,E173:E174)</f>
        <v>5.1944394648000003</v>
      </c>
      <c r="F166" s="354">
        <f t="shared" si="51"/>
        <v>5.1944394648000003</v>
      </c>
      <c r="G166" s="354">
        <f t="shared" si="51"/>
        <v>5.1944394648000003</v>
      </c>
      <c r="H166" s="354">
        <f t="shared" si="51"/>
        <v>0</v>
      </c>
      <c r="I166" s="354">
        <f t="shared" si="51"/>
        <v>0</v>
      </c>
      <c r="J166" s="354">
        <f t="shared" si="51"/>
        <v>5.1944394648000003</v>
      </c>
      <c r="K166" s="354">
        <f t="shared" si="51"/>
        <v>5.1944394648000003</v>
      </c>
      <c r="L166" s="354">
        <f t="shared" si="51"/>
        <v>5.1944394648000003</v>
      </c>
      <c r="M166" s="354">
        <f t="shared" si="51"/>
        <v>5.1944394648000003</v>
      </c>
      <c r="N166" s="351"/>
      <c r="O166" s="352">
        <f t="shared" si="47"/>
        <v>5.093172102284508</v>
      </c>
    </row>
    <row r="167" spans="1:15" x14ac:dyDescent="0.3">
      <c r="A167" s="2" t="s">
        <v>115</v>
      </c>
      <c r="B167" t="s">
        <v>114</v>
      </c>
      <c r="C167" s="34">
        <v>2.1802999999999999</v>
      </c>
      <c r="D167" s="34">
        <v>2.1802999999999999</v>
      </c>
      <c r="E167" s="34">
        <v>2.7751999999999999</v>
      </c>
      <c r="F167" s="34">
        <v>2.7751999999999999</v>
      </c>
      <c r="G167" s="34">
        <v>2.7751999999999999</v>
      </c>
      <c r="H167" s="34">
        <v>0</v>
      </c>
      <c r="I167" s="34">
        <v>0</v>
      </c>
      <c r="J167" s="34">
        <v>2.7751999999999999</v>
      </c>
      <c r="K167" s="34">
        <v>2.7751999999999999</v>
      </c>
      <c r="L167" s="34">
        <v>2.7751999999999999</v>
      </c>
      <c r="M167" s="34">
        <v>2.7751999999999999</v>
      </c>
      <c r="N167" s="39"/>
      <c r="O167" s="89">
        <f t="shared" si="47"/>
        <v>2.7246892115626924</v>
      </c>
    </row>
    <row r="168" spans="1:15" x14ac:dyDescent="0.3">
      <c r="A168" s="2" t="s">
        <v>116</v>
      </c>
      <c r="B168" t="s">
        <v>117</v>
      </c>
      <c r="C168" s="39">
        <f>C167*0.436199</f>
        <v>0.95104467969999995</v>
      </c>
      <c r="D168" s="39">
        <f t="shared" ref="D168:M168" si="52">D167*0.436199</f>
        <v>0.95104467969999995</v>
      </c>
      <c r="E168" s="39">
        <f t="shared" si="52"/>
        <v>1.2105394647999999</v>
      </c>
      <c r="F168" s="39">
        <f t="shared" si="52"/>
        <v>1.2105394647999999</v>
      </c>
      <c r="G168" s="39">
        <f t="shared" si="52"/>
        <v>1.2105394647999999</v>
      </c>
      <c r="H168" s="39">
        <f t="shared" si="52"/>
        <v>0</v>
      </c>
      <c r="I168" s="39">
        <f t="shared" si="52"/>
        <v>0</v>
      </c>
      <c r="J168" s="39">
        <f t="shared" si="52"/>
        <v>1.2105394647999999</v>
      </c>
      <c r="K168" s="39">
        <f t="shared" si="52"/>
        <v>1.2105394647999999</v>
      </c>
      <c r="L168" s="39">
        <f t="shared" si="52"/>
        <v>1.2105394647999999</v>
      </c>
      <c r="M168" s="39">
        <f t="shared" si="52"/>
        <v>1.2105394647999999</v>
      </c>
      <c r="N168" s="39"/>
      <c r="O168" s="89">
        <f t="shared" si="47"/>
        <v>1.1885067093944348</v>
      </c>
    </row>
    <row r="169" spans="1:15" x14ac:dyDescent="0.3">
      <c r="A169" s="280" t="s">
        <v>8</v>
      </c>
      <c r="B169" s="1" t="s">
        <v>35</v>
      </c>
      <c r="C169" s="43">
        <f t="shared" ref="C169:M169" si="53">SUM(C170:C172)</f>
        <v>0.58400000000000007</v>
      </c>
      <c r="D169" s="43">
        <f t="shared" si="53"/>
        <v>0.58400000000000007</v>
      </c>
      <c r="E169" s="43">
        <f t="shared" si="53"/>
        <v>0.83690000000000009</v>
      </c>
      <c r="F169" s="43">
        <f t="shared" si="53"/>
        <v>0.83690000000000009</v>
      </c>
      <c r="G169" s="43">
        <f t="shared" si="53"/>
        <v>0.83690000000000009</v>
      </c>
      <c r="H169" s="43">
        <f t="shared" si="53"/>
        <v>0</v>
      </c>
      <c r="I169" s="43">
        <f t="shared" si="53"/>
        <v>0</v>
      </c>
      <c r="J169" s="43">
        <f t="shared" si="53"/>
        <v>0.83690000000000009</v>
      </c>
      <c r="K169" s="43">
        <f t="shared" si="53"/>
        <v>0.83690000000000009</v>
      </c>
      <c r="L169" s="43">
        <f t="shared" si="53"/>
        <v>0.83690000000000009</v>
      </c>
      <c r="M169" s="43">
        <f t="shared" si="53"/>
        <v>0.83690000000000009</v>
      </c>
      <c r="N169" s="43"/>
      <c r="O169" s="75">
        <f t="shared" si="47"/>
        <v>0.815427183735426</v>
      </c>
    </row>
    <row r="170" spans="1:15" x14ac:dyDescent="0.3">
      <c r="A170" s="2" t="s">
        <v>9</v>
      </c>
      <c r="B170" t="s">
        <v>108</v>
      </c>
      <c r="C170" s="34">
        <v>0.52170000000000005</v>
      </c>
      <c r="D170" s="34">
        <v>0.52170000000000005</v>
      </c>
      <c r="E170" s="34">
        <v>0.74750000000000005</v>
      </c>
      <c r="F170" s="34">
        <v>0.74750000000000005</v>
      </c>
      <c r="G170" s="34">
        <v>0.74750000000000005</v>
      </c>
      <c r="H170" s="34">
        <v>0</v>
      </c>
      <c r="I170" s="34">
        <v>0</v>
      </c>
      <c r="J170" s="34">
        <v>0.74750000000000005</v>
      </c>
      <c r="K170" s="34">
        <v>0.74750000000000005</v>
      </c>
      <c r="L170" s="34">
        <v>0.74750000000000005</v>
      </c>
      <c r="M170" s="34">
        <v>0.74750000000000005</v>
      </c>
      <c r="N170" s="39"/>
      <c r="O170" s="89">
        <f t="shared" si="47"/>
        <v>0.7283281458578853</v>
      </c>
    </row>
    <row r="171" spans="1:15" x14ac:dyDescent="0.3">
      <c r="A171" s="2" t="s">
        <v>10</v>
      </c>
      <c r="B171" t="s">
        <v>109</v>
      </c>
      <c r="C171" s="34">
        <v>5.5300000000000002E-2</v>
      </c>
      <c r="D171" s="34">
        <v>5.5300000000000002E-2</v>
      </c>
      <c r="E171" s="34">
        <v>7.9299999999999995E-2</v>
      </c>
      <c r="F171" s="34">
        <v>7.9299999999999995E-2</v>
      </c>
      <c r="G171" s="34">
        <v>7.9299999999999995E-2</v>
      </c>
      <c r="H171" s="34">
        <v>0</v>
      </c>
      <c r="I171" s="34">
        <v>0</v>
      </c>
      <c r="J171" s="34">
        <v>7.9299999999999995E-2</v>
      </c>
      <c r="K171" s="34">
        <v>7.9299999999999995E-2</v>
      </c>
      <c r="L171" s="34">
        <v>7.9299999999999995E-2</v>
      </c>
      <c r="M171" s="34">
        <v>7.9299999999999995E-2</v>
      </c>
      <c r="N171" s="39"/>
      <c r="O171" s="89">
        <f t="shared" si="47"/>
        <v>7.7262247566825704E-2</v>
      </c>
    </row>
    <row r="172" spans="1:15" x14ac:dyDescent="0.3">
      <c r="A172" s="2" t="s">
        <v>11</v>
      </c>
      <c r="B172" t="s">
        <v>110</v>
      </c>
      <c r="C172" s="34">
        <v>7.0000000000000001E-3</v>
      </c>
      <c r="D172" s="34">
        <v>7.0000000000000001E-3</v>
      </c>
      <c r="E172" s="34">
        <v>1.01E-2</v>
      </c>
      <c r="F172" s="34">
        <v>1.01E-2</v>
      </c>
      <c r="G172" s="34">
        <v>1.01E-2</v>
      </c>
      <c r="H172" s="34">
        <v>0</v>
      </c>
      <c r="I172" s="34">
        <v>0</v>
      </c>
      <c r="J172" s="34">
        <v>1.01E-2</v>
      </c>
      <c r="K172" s="34">
        <v>1.01E-2</v>
      </c>
      <c r="L172" s="34">
        <v>1.01E-2</v>
      </c>
      <c r="M172" s="34">
        <v>1.01E-2</v>
      </c>
      <c r="N172" s="39"/>
      <c r="O172" s="89">
        <f t="shared" si="47"/>
        <v>9.8367903107149865E-3</v>
      </c>
    </row>
    <row r="173" spans="1:15" x14ac:dyDescent="0.3">
      <c r="A173" s="595" t="s">
        <v>14</v>
      </c>
      <c r="B173" t="s">
        <v>118</v>
      </c>
      <c r="C173" s="34">
        <v>0.21310000000000001</v>
      </c>
      <c r="D173" s="34">
        <v>0.21310000000000001</v>
      </c>
      <c r="E173" s="34">
        <v>0.27850000000000003</v>
      </c>
      <c r="F173" s="34">
        <v>0.27850000000000003</v>
      </c>
      <c r="G173" s="34">
        <v>0.27850000000000003</v>
      </c>
      <c r="H173" s="34">
        <v>0</v>
      </c>
      <c r="I173" s="34">
        <v>0</v>
      </c>
      <c r="J173" s="34">
        <v>0.27850000000000003</v>
      </c>
      <c r="K173" s="34">
        <v>0.27850000000000003</v>
      </c>
      <c r="L173" s="34">
        <v>0.27850000000000003</v>
      </c>
      <c r="M173" s="34">
        <v>0.27850000000000003</v>
      </c>
      <c r="N173" s="39"/>
      <c r="O173" s="89">
        <f t="shared" si="47"/>
        <v>0.27294712461960002</v>
      </c>
    </row>
    <row r="174" spans="1:15" x14ac:dyDescent="0.3">
      <c r="A174" s="595"/>
      <c r="B174" t="s">
        <v>117</v>
      </c>
      <c r="C174" s="34">
        <v>7.3300000000000004E-2</v>
      </c>
      <c r="D174" s="34">
        <v>7.3300000000000004E-2</v>
      </c>
      <c r="E174" s="34">
        <v>9.3299999999999994E-2</v>
      </c>
      <c r="F174" s="34">
        <v>9.3299999999999994E-2</v>
      </c>
      <c r="G174" s="34">
        <v>9.3299999999999994E-2</v>
      </c>
      <c r="H174" s="34">
        <v>0</v>
      </c>
      <c r="I174" s="34">
        <v>0</v>
      </c>
      <c r="J174" s="34">
        <v>9.3299999999999994E-2</v>
      </c>
      <c r="K174" s="34">
        <v>9.3299999999999994E-2</v>
      </c>
      <c r="L174" s="34">
        <v>9.3299999999999994E-2</v>
      </c>
      <c r="M174" s="34">
        <v>9.3299999999999994E-2</v>
      </c>
      <c r="N174" s="39"/>
      <c r="O174" s="89">
        <f t="shared" si="47"/>
        <v>9.1601872972354739E-2</v>
      </c>
    </row>
    <row r="175" spans="1:15" x14ac:dyDescent="0.3">
      <c r="A175" s="349">
        <v>6</v>
      </c>
      <c r="B175" s="350" t="s">
        <v>42</v>
      </c>
      <c r="C175" s="354">
        <f>SUM(C176:C178)</f>
        <v>0.54289999999999994</v>
      </c>
      <c r="D175" s="354">
        <f t="shared" ref="D175:L175" si="54">SUM(D176:D178)</f>
        <v>0.54289999999999994</v>
      </c>
      <c r="E175" s="354">
        <f t="shared" si="54"/>
        <v>0.61969999999999992</v>
      </c>
      <c r="F175" s="354">
        <f t="shared" si="54"/>
        <v>0.61969999999999992</v>
      </c>
      <c r="G175" s="354">
        <f t="shared" si="54"/>
        <v>0.61969999999999992</v>
      </c>
      <c r="H175" s="354">
        <f t="shared" si="54"/>
        <v>0</v>
      </c>
      <c r="I175" s="354">
        <f t="shared" si="54"/>
        <v>0.66969999999999996</v>
      </c>
      <c r="J175" s="354">
        <f t="shared" si="54"/>
        <v>0.61969999999999992</v>
      </c>
      <c r="K175" s="354">
        <f t="shared" si="54"/>
        <v>0.61969999999999992</v>
      </c>
      <c r="L175" s="354">
        <f t="shared" si="54"/>
        <v>0.61969999999999992</v>
      </c>
      <c r="M175" s="354">
        <f>SUM(M176:M178)</f>
        <v>0.61969999999999992</v>
      </c>
      <c r="N175" s="354"/>
      <c r="O175" s="352">
        <f t="shared" si="47"/>
        <v>0.61317919221384209</v>
      </c>
    </row>
    <row r="176" spans="1:15" x14ac:dyDescent="0.3">
      <c r="A176" s="2" t="s">
        <v>15</v>
      </c>
      <c r="B176" t="s">
        <v>43</v>
      </c>
      <c r="C176" s="34">
        <v>0.25790000000000002</v>
      </c>
      <c r="D176" s="34">
        <v>0.25790000000000002</v>
      </c>
      <c r="E176" s="34">
        <v>0.3347</v>
      </c>
      <c r="F176" s="34">
        <v>0.3347</v>
      </c>
      <c r="G176" s="34">
        <v>0.3347</v>
      </c>
      <c r="H176" s="34">
        <v>0</v>
      </c>
      <c r="I176" s="34">
        <v>0</v>
      </c>
      <c r="J176" s="34">
        <v>0.3347</v>
      </c>
      <c r="K176" s="34">
        <v>0.3347</v>
      </c>
      <c r="L176" s="34">
        <v>0.3347</v>
      </c>
      <c r="M176" s="34">
        <v>0.3347</v>
      </c>
      <c r="N176" s="39"/>
      <c r="O176" s="89">
        <f t="shared" si="47"/>
        <v>0.32817919221384223</v>
      </c>
    </row>
    <row r="177" spans="1:17" x14ac:dyDescent="0.3">
      <c r="A177" s="2" t="s">
        <v>16</v>
      </c>
      <c r="B177" t="s">
        <v>44</v>
      </c>
      <c r="C177" s="34">
        <v>0.28499999999999998</v>
      </c>
      <c r="D177" s="34">
        <v>0.28499999999999998</v>
      </c>
      <c r="E177" s="34">
        <v>0.28499999999999998</v>
      </c>
      <c r="F177" s="34">
        <v>0.28499999999999998</v>
      </c>
      <c r="G177" s="34">
        <v>0.28499999999999998</v>
      </c>
      <c r="H177" s="34">
        <v>0</v>
      </c>
      <c r="I177" s="34">
        <v>0</v>
      </c>
      <c r="J177" s="34">
        <v>0.28499999999999998</v>
      </c>
      <c r="K177" s="34">
        <v>0.28499999999999998</v>
      </c>
      <c r="L177" s="34">
        <v>0.28499999999999998</v>
      </c>
      <c r="M177" s="34">
        <v>0.28499999999999998</v>
      </c>
      <c r="N177" s="39"/>
      <c r="O177" s="89">
        <f t="shared" si="47"/>
        <v>0.28499999999999986</v>
      </c>
    </row>
    <row r="178" spans="1:17" x14ac:dyDescent="0.3">
      <c r="A178" s="2" t="s">
        <v>102</v>
      </c>
      <c r="B178" t="s">
        <v>103</v>
      </c>
      <c r="C178" s="39"/>
      <c r="D178" s="39"/>
      <c r="E178" s="39"/>
      <c r="F178" s="39"/>
      <c r="G178" s="39"/>
      <c r="H178" s="39"/>
      <c r="I178" s="39">
        <f>SUM(I179)</f>
        <v>0.66969999999999996</v>
      </c>
      <c r="J178" s="39"/>
      <c r="K178" s="39"/>
      <c r="L178" s="39"/>
      <c r="M178" s="39"/>
      <c r="N178" s="39"/>
      <c r="O178" s="89">
        <f t="shared" si="47"/>
        <v>0</v>
      </c>
    </row>
    <row r="179" spans="1:17" x14ac:dyDescent="0.3">
      <c r="A179" s="2" t="s">
        <v>104</v>
      </c>
      <c r="B179" t="s">
        <v>106</v>
      </c>
      <c r="C179" s="34">
        <v>0</v>
      </c>
      <c r="D179" s="34">
        <v>0</v>
      </c>
      <c r="E179" s="34">
        <v>0</v>
      </c>
      <c r="F179" s="34">
        <v>0</v>
      </c>
      <c r="G179" s="34"/>
      <c r="H179" s="34">
        <v>0</v>
      </c>
      <c r="I179" s="34">
        <v>0.66969999999999996</v>
      </c>
      <c r="J179" s="34">
        <v>0</v>
      </c>
      <c r="K179" s="34"/>
      <c r="L179" s="34">
        <v>0</v>
      </c>
      <c r="M179" s="34">
        <v>0</v>
      </c>
      <c r="N179" s="39"/>
      <c r="O179" s="89">
        <f t="shared" si="47"/>
        <v>0</v>
      </c>
    </row>
    <row r="180" spans="1:17" x14ac:dyDescent="0.3">
      <c r="A180" s="349">
        <v>7</v>
      </c>
      <c r="B180" s="350" t="s">
        <v>45</v>
      </c>
      <c r="C180" s="354">
        <f>SUM(C181:C182)</f>
        <v>0.25569999999999998</v>
      </c>
      <c r="D180" s="354">
        <f t="shared" ref="D180:M180" si="55">SUM(D181:D182)</f>
        <v>0.2944</v>
      </c>
      <c r="E180" s="354">
        <f t="shared" si="55"/>
        <v>0.42730000000000001</v>
      </c>
      <c r="F180" s="354">
        <f t="shared" si="55"/>
        <v>0.74850000000000005</v>
      </c>
      <c r="G180" s="354">
        <f t="shared" si="55"/>
        <v>0.80189999999999995</v>
      </c>
      <c r="H180" s="354">
        <f t="shared" si="55"/>
        <v>0</v>
      </c>
      <c r="I180" s="354">
        <f t="shared" si="55"/>
        <v>0</v>
      </c>
      <c r="J180" s="354">
        <f t="shared" si="55"/>
        <v>1.0907</v>
      </c>
      <c r="K180" s="354">
        <f t="shared" si="55"/>
        <v>1.629</v>
      </c>
      <c r="L180" s="354">
        <f t="shared" si="55"/>
        <v>1.3343</v>
      </c>
      <c r="M180" s="354">
        <f t="shared" si="55"/>
        <v>2.3427000000000002</v>
      </c>
      <c r="N180" s="354"/>
      <c r="O180" s="352">
        <f t="shared" si="47"/>
        <v>0.87899486962488049</v>
      </c>
    </row>
    <row r="181" spans="1:17" x14ac:dyDescent="0.3">
      <c r="A181" s="2" t="s">
        <v>17</v>
      </c>
      <c r="B181" t="s">
        <v>46</v>
      </c>
      <c r="C181" s="34">
        <v>0.24149999999999999</v>
      </c>
      <c r="D181" s="34">
        <v>0.27689999999999998</v>
      </c>
      <c r="E181" s="34">
        <v>0.40160000000000001</v>
      </c>
      <c r="F181" s="34">
        <v>0.64810000000000001</v>
      </c>
      <c r="G181" s="34">
        <v>0.75329999999999997</v>
      </c>
      <c r="H181" s="34">
        <v>0</v>
      </c>
      <c r="I181" s="34">
        <v>0</v>
      </c>
      <c r="J181" s="34">
        <v>1.0309999999999999</v>
      </c>
      <c r="K181" s="34">
        <v>1.5399</v>
      </c>
      <c r="L181" s="34">
        <v>1.2613000000000001</v>
      </c>
      <c r="M181" s="34">
        <v>2.2145000000000001</v>
      </c>
      <c r="N181" s="39"/>
      <c r="O181" s="89">
        <f t="shared" si="47"/>
        <v>0.82861302045534879</v>
      </c>
    </row>
    <row r="182" spans="1:17" x14ac:dyDescent="0.3">
      <c r="A182" s="2" t="s">
        <v>18</v>
      </c>
      <c r="B182" t="s">
        <v>48</v>
      </c>
      <c r="C182" s="34">
        <v>1.4200000000000001E-2</v>
      </c>
      <c r="D182" s="34">
        <v>1.7500000000000002E-2</v>
      </c>
      <c r="E182" s="34">
        <v>2.5700000000000001E-2</v>
      </c>
      <c r="F182" s="34">
        <v>0.1004</v>
      </c>
      <c r="G182" s="34">
        <v>4.8599999999999997E-2</v>
      </c>
      <c r="H182" s="34">
        <v>0</v>
      </c>
      <c r="I182" s="34">
        <v>0</v>
      </c>
      <c r="J182" s="34">
        <v>5.9700000000000003E-2</v>
      </c>
      <c r="K182" s="34">
        <v>8.9099999999999999E-2</v>
      </c>
      <c r="L182" s="34">
        <v>7.2999999999999995E-2</v>
      </c>
      <c r="M182" s="34">
        <v>0.12820000000000001</v>
      </c>
      <c r="N182" s="39"/>
      <c r="O182" s="89">
        <f t="shared" si="47"/>
        <v>5.0381849169531506E-2</v>
      </c>
    </row>
    <row r="183" spans="1:17" x14ac:dyDescent="0.3">
      <c r="A183" s="349">
        <v>8</v>
      </c>
      <c r="B183" s="350" t="s">
        <v>49</v>
      </c>
      <c r="C183" s="354">
        <f>SUM(C184:C187)</f>
        <v>0.56669999999999998</v>
      </c>
      <c r="D183" s="354">
        <f t="shared" ref="D183:M183" si="56">SUM(D184:D187)</f>
        <v>0.46510000000000001</v>
      </c>
      <c r="E183" s="354">
        <f t="shared" si="56"/>
        <v>0.68410000000000004</v>
      </c>
      <c r="F183" s="354">
        <f t="shared" si="56"/>
        <v>1.5344</v>
      </c>
      <c r="G183" s="354">
        <f t="shared" si="56"/>
        <v>1.2603</v>
      </c>
      <c r="H183" s="354">
        <f t="shared" si="56"/>
        <v>0</v>
      </c>
      <c r="I183" s="354">
        <f t="shared" si="56"/>
        <v>0</v>
      </c>
      <c r="J183" s="354">
        <f t="shared" si="56"/>
        <v>1.8046</v>
      </c>
      <c r="K183" s="354">
        <f t="shared" si="56"/>
        <v>2.6084000000000001</v>
      </c>
      <c r="L183" s="354">
        <f t="shared" si="56"/>
        <v>2.0466000000000002</v>
      </c>
      <c r="M183" s="354">
        <f t="shared" si="56"/>
        <v>4.1899000000000006</v>
      </c>
      <c r="N183" s="354"/>
      <c r="O183" s="352">
        <f t="shared" si="47"/>
        <v>1.4692501191293204</v>
      </c>
    </row>
    <row r="184" spans="1:17" x14ac:dyDescent="0.3">
      <c r="A184" s="2" t="s">
        <v>19</v>
      </c>
      <c r="B184" t="s">
        <v>46</v>
      </c>
      <c r="C184" s="34">
        <v>0.28649999999999998</v>
      </c>
      <c r="D184" s="34">
        <v>0.23</v>
      </c>
      <c r="E184" s="34">
        <v>0.33750000000000002</v>
      </c>
      <c r="F184" s="34">
        <v>0.5585</v>
      </c>
      <c r="G184" s="34">
        <v>0.60640000000000005</v>
      </c>
      <c r="H184" s="34">
        <v>0</v>
      </c>
      <c r="I184" s="34">
        <v>0</v>
      </c>
      <c r="J184" s="34">
        <v>0.9123</v>
      </c>
      <c r="K184" s="34">
        <v>1.3187</v>
      </c>
      <c r="L184" s="34">
        <v>1.0347</v>
      </c>
      <c r="M184" s="34">
        <v>2.1183000000000001</v>
      </c>
      <c r="N184" s="39"/>
      <c r="O184" s="89">
        <f t="shared" si="47"/>
        <v>0.73234084900277341</v>
      </c>
    </row>
    <row r="185" spans="1:17" x14ac:dyDescent="0.3">
      <c r="A185" s="2" t="s">
        <v>19</v>
      </c>
      <c r="B185" t="s">
        <v>47</v>
      </c>
      <c r="C185" s="34">
        <v>0.14699999999999999</v>
      </c>
      <c r="D185" s="34">
        <v>0.11799999999999999</v>
      </c>
      <c r="E185" s="34">
        <v>0.17319999999999999</v>
      </c>
      <c r="F185" s="34">
        <v>0.28660000000000002</v>
      </c>
      <c r="G185" s="34">
        <v>0.31119999999999998</v>
      </c>
      <c r="H185" s="34">
        <v>0</v>
      </c>
      <c r="I185" s="34">
        <v>0</v>
      </c>
      <c r="J185" s="34">
        <v>0.46820000000000001</v>
      </c>
      <c r="K185" s="34">
        <v>0.67669999999999997</v>
      </c>
      <c r="L185" s="34">
        <v>0.53100000000000003</v>
      </c>
      <c r="M185" s="34">
        <v>1.087</v>
      </c>
      <c r="N185" s="39"/>
      <c r="O185" s="89">
        <f t="shared" si="47"/>
        <v>0.37581593730202367</v>
      </c>
    </row>
    <row r="186" spans="1:17" x14ac:dyDescent="0.3">
      <c r="A186" s="2" t="s">
        <v>20</v>
      </c>
      <c r="B186" t="s">
        <v>50</v>
      </c>
      <c r="C186" s="34">
        <v>8.7999999999999995E-2</v>
      </c>
      <c r="D186" s="34">
        <v>7.7399999999999997E-2</v>
      </c>
      <c r="E186" s="34">
        <v>0.11459999999999999</v>
      </c>
      <c r="F186" s="34">
        <v>0.45550000000000002</v>
      </c>
      <c r="G186" s="34">
        <v>0.22650000000000001</v>
      </c>
      <c r="H186" s="34">
        <v>0</v>
      </c>
      <c r="I186" s="34">
        <v>0</v>
      </c>
      <c r="J186" s="34">
        <v>0.28029999999999999</v>
      </c>
      <c r="K186" s="34">
        <v>0.40510000000000002</v>
      </c>
      <c r="L186" s="34">
        <v>0.31780000000000003</v>
      </c>
      <c r="M186" s="34">
        <v>0.65069999999999995</v>
      </c>
      <c r="N186" s="39"/>
      <c r="O186" s="89">
        <f t="shared" si="47"/>
        <v>0.23864536196689137</v>
      </c>
    </row>
    <row r="187" spans="1:17" x14ac:dyDescent="0.3">
      <c r="A187" s="2" t="s">
        <v>20</v>
      </c>
      <c r="B187" t="s">
        <v>47</v>
      </c>
      <c r="C187" s="34">
        <v>4.5199999999999997E-2</v>
      </c>
      <c r="D187" s="34">
        <v>3.9699999999999999E-2</v>
      </c>
      <c r="E187" s="34">
        <v>5.8799999999999998E-2</v>
      </c>
      <c r="F187" s="34">
        <v>0.23380000000000001</v>
      </c>
      <c r="G187" s="34">
        <v>0.1162</v>
      </c>
      <c r="H187" s="34">
        <v>0</v>
      </c>
      <c r="I187" s="34">
        <v>0</v>
      </c>
      <c r="J187" s="34">
        <v>0.14380000000000001</v>
      </c>
      <c r="K187" s="34">
        <v>0.2079</v>
      </c>
      <c r="L187" s="34">
        <v>0.16309999999999999</v>
      </c>
      <c r="M187" s="34">
        <v>0.33389999999999997</v>
      </c>
      <c r="N187" s="39"/>
      <c r="O187" s="89">
        <f t="shared" si="47"/>
        <v>0.12244797085763222</v>
      </c>
    </row>
    <row r="188" spans="1:17" x14ac:dyDescent="0.3">
      <c r="A188" s="349">
        <v>9</v>
      </c>
      <c r="B188" s="350" t="s">
        <v>51</v>
      </c>
      <c r="C188" s="354">
        <f t="shared" ref="C188:M188" si="57">SUM(C191,C193)</f>
        <v>0.50659326842871955</v>
      </c>
      <c r="D188" s="354">
        <f t="shared" si="57"/>
        <v>0.58633499081271967</v>
      </c>
      <c r="E188" s="354">
        <f t="shared" si="57"/>
        <v>0.76095124888760646</v>
      </c>
      <c r="F188" s="354">
        <f t="shared" si="57"/>
        <v>0.95179450144760658</v>
      </c>
      <c r="G188" s="354">
        <f t="shared" si="57"/>
        <v>0.93842181184760654</v>
      </c>
      <c r="H188" s="354">
        <f t="shared" si="57"/>
        <v>0</v>
      </c>
      <c r="I188" s="354">
        <f t="shared" si="57"/>
        <v>9.5820595199999997E-2</v>
      </c>
      <c r="J188" s="354">
        <f t="shared" si="57"/>
        <v>1.0939366642796065</v>
      </c>
      <c r="K188" s="354">
        <f t="shared" si="57"/>
        <v>1.1471807254796067</v>
      </c>
      <c r="L188" s="354">
        <f t="shared" si="57"/>
        <v>1.1713791687596065</v>
      </c>
      <c r="M188" s="354">
        <f t="shared" si="57"/>
        <v>1.5554172936716066</v>
      </c>
      <c r="N188" s="354"/>
      <c r="O188" s="352">
        <f t="shared" si="47"/>
        <v>0.94897022008036236</v>
      </c>
      <c r="P188" s="39"/>
    </row>
    <row r="189" spans="1:17" x14ac:dyDescent="0.3">
      <c r="A189" s="345"/>
      <c r="B189" s="286" t="s">
        <v>238</v>
      </c>
      <c r="C189" s="507">
        <v>-0.67500000000000004</v>
      </c>
      <c r="D189" s="507">
        <v>-0.11899999999999999</v>
      </c>
      <c r="E189" s="507">
        <v>-6.7299999999999999E-2</v>
      </c>
      <c r="F189" s="507">
        <v>0</v>
      </c>
      <c r="G189" s="507">
        <v>0</v>
      </c>
      <c r="H189" s="507">
        <v>0</v>
      </c>
      <c r="I189" s="507">
        <v>0</v>
      </c>
      <c r="J189" s="507">
        <v>-0.17860000000000001</v>
      </c>
      <c r="K189" s="507">
        <v>-1.4141999999999999</v>
      </c>
      <c r="L189" s="507">
        <v>-0.33260000000000001</v>
      </c>
      <c r="M189" s="507">
        <v>0</v>
      </c>
      <c r="N189" s="268"/>
      <c r="O189" s="357">
        <f t="shared" si="47"/>
        <v>-9.9960698223702599E-2</v>
      </c>
      <c r="P189" s="247"/>
      <c r="Q189" s="247"/>
    </row>
    <row r="190" spans="1:17" x14ac:dyDescent="0.3">
      <c r="A190" s="358"/>
      <c r="B190" s="359" t="s">
        <v>52</v>
      </c>
      <c r="C190" s="360">
        <f t="shared" ref="C190:M190" si="58">SUM(C183,C180,C175,C166,C159)+C189</f>
        <v>5.9551566796999991</v>
      </c>
      <c r="D190" s="360">
        <f t="shared" si="58"/>
        <v>6.8925446797000003</v>
      </c>
      <c r="E190" s="360">
        <f t="shared" si="58"/>
        <v>8.9452114647999998</v>
      </c>
      <c r="F190" s="360">
        <f t="shared" si="58"/>
        <v>11.1886314648</v>
      </c>
      <c r="G190" s="360">
        <f t="shared" si="58"/>
        <v>11.031431464800001</v>
      </c>
      <c r="H190" s="360">
        <f t="shared" si="58"/>
        <v>0</v>
      </c>
      <c r="I190" s="360">
        <f t="shared" si="58"/>
        <v>1.1263999999999998</v>
      </c>
      <c r="J190" s="360">
        <f t="shared" si="58"/>
        <v>12.8595554648</v>
      </c>
      <c r="K190" s="360">
        <f t="shared" si="58"/>
        <v>13.485455464800003</v>
      </c>
      <c r="L190" s="360">
        <f t="shared" si="58"/>
        <v>13.7699154648</v>
      </c>
      <c r="M190" s="360">
        <f t="shared" si="58"/>
        <v>18.2843994648</v>
      </c>
      <c r="N190" s="361"/>
      <c r="O190" s="362">
        <f t="shared" si="47"/>
        <v>11.155431185408878</v>
      </c>
      <c r="P190" s="396"/>
      <c r="Q190" s="247"/>
    </row>
    <row r="191" spans="1:17" x14ac:dyDescent="0.3">
      <c r="A191" s="349" t="s">
        <v>21</v>
      </c>
      <c r="B191" s="350" t="s">
        <v>53</v>
      </c>
      <c r="C191" s="354">
        <f t="shared" ref="C191:M191" si="59">SUM(C192:C192)</f>
        <v>0.12406377910819008</v>
      </c>
      <c r="D191" s="354">
        <f t="shared" si="59"/>
        <v>0.14359238331219012</v>
      </c>
      <c r="E191" s="354">
        <f t="shared" si="59"/>
        <v>0.18635559044617842</v>
      </c>
      <c r="F191" s="354">
        <f t="shared" si="59"/>
        <v>0.23309275930617843</v>
      </c>
      <c r="G191" s="354">
        <f t="shared" si="59"/>
        <v>0.22981781170617843</v>
      </c>
      <c r="H191" s="354">
        <f t="shared" si="59"/>
        <v>0</v>
      </c>
      <c r="I191" s="354">
        <f t="shared" si="59"/>
        <v>2.3466291199999999E-2</v>
      </c>
      <c r="J191" s="354">
        <f t="shared" si="59"/>
        <v>0.26790311899817842</v>
      </c>
      <c r="K191" s="354">
        <f t="shared" si="59"/>
        <v>0.28094249369817847</v>
      </c>
      <c r="L191" s="354">
        <f t="shared" si="59"/>
        <v>0.28686864887817842</v>
      </c>
      <c r="M191" s="354">
        <f t="shared" si="59"/>
        <v>0.38091889405017842</v>
      </c>
      <c r="N191" s="354"/>
      <c r="O191" s="352">
        <f t="shared" si="47"/>
        <v>0.23240109788562316</v>
      </c>
      <c r="P191" s="463"/>
    </row>
    <row r="192" spans="1:17" x14ac:dyDescent="0.3">
      <c r="A192" s="2" t="s">
        <v>121</v>
      </c>
      <c r="B192" t="s">
        <v>128</v>
      </c>
      <c r="C192" s="246">
        <f>0.020833*C190</f>
        <v>0.12406377910819008</v>
      </c>
      <c r="D192" s="246">
        <f t="shared" ref="D192:M192" si="60">0.020833*D190</f>
        <v>0.14359238331219012</v>
      </c>
      <c r="E192" s="246">
        <f t="shared" si="60"/>
        <v>0.18635559044617842</v>
      </c>
      <c r="F192" s="246">
        <f t="shared" si="60"/>
        <v>0.23309275930617843</v>
      </c>
      <c r="G192" s="246">
        <f t="shared" si="60"/>
        <v>0.22981781170617843</v>
      </c>
      <c r="H192" s="34">
        <f t="shared" si="60"/>
        <v>0</v>
      </c>
      <c r="I192" s="39">
        <f t="shared" si="60"/>
        <v>2.3466291199999999E-2</v>
      </c>
      <c r="J192" s="246">
        <f t="shared" si="60"/>
        <v>0.26790311899817842</v>
      </c>
      <c r="K192" s="246">
        <f t="shared" si="60"/>
        <v>0.28094249369817847</v>
      </c>
      <c r="L192" s="246">
        <f t="shared" si="60"/>
        <v>0.28686864887817842</v>
      </c>
      <c r="M192" s="246">
        <f t="shared" si="60"/>
        <v>0.38091889405017842</v>
      </c>
      <c r="N192" s="39"/>
      <c r="O192" s="246">
        <f t="shared" si="47"/>
        <v>0.23240109788562316</v>
      </c>
      <c r="P192" s="246"/>
    </row>
    <row r="193" spans="1:17" x14ac:dyDescent="0.3">
      <c r="A193" s="349" t="s">
        <v>24</v>
      </c>
      <c r="B193" s="350" t="s">
        <v>56</v>
      </c>
      <c r="C193" s="354">
        <f>SUM(C194,C195)</f>
        <v>0.38252948932052944</v>
      </c>
      <c r="D193" s="354">
        <f t="shared" ref="D193:M193" si="61">SUM(D194,D195)</f>
        <v>0.44274260750052952</v>
      </c>
      <c r="E193" s="354">
        <f t="shared" si="61"/>
        <v>0.57459565844142801</v>
      </c>
      <c r="F193" s="354">
        <f t="shared" si="61"/>
        <v>0.71870174214142812</v>
      </c>
      <c r="G193" s="354">
        <f t="shared" si="61"/>
        <v>0.7086040001414281</v>
      </c>
      <c r="H193" s="354">
        <f t="shared" si="61"/>
        <v>0</v>
      </c>
      <c r="I193" s="354">
        <f t="shared" si="61"/>
        <v>7.2354303999999994E-2</v>
      </c>
      <c r="J193" s="354">
        <f t="shared" si="61"/>
        <v>0.82603354528142803</v>
      </c>
      <c r="K193" s="354">
        <f t="shared" si="61"/>
        <v>0.86623823178142823</v>
      </c>
      <c r="L193" s="354">
        <f t="shared" si="61"/>
        <v>0.88451051988142804</v>
      </c>
      <c r="M193" s="354">
        <f t="shared" si="61"/>
        <v>1.1744983996214282</v>
      </c>
      <c r="N193" s="354"/>
      <c r="O193" s="352">
        <f t="shared" si="47"/>
        <v>0.71656912219473923</v>
      </c>
      <c r="P193" s="246"/>
    </row>
    <row r="194" spans="1:17" x14ac:dyDescent="0.3">
      <c r="A194" s="2" t="s">
        <v>25</v>
      </c>
      <c r="B194" t="s">
        <v>129</v>
      </c>
      <c r="C194" s="39">
        <f>C192</f>
        <v>0.12406377910819008</v>
      </c>
      <c r="D194" s="39">
        <f t="shared" ref="D194:M194" si="62">D192</f>
        <v>0.14359238331219012</v>
      </c>
      <c r="E194" s="39">
        <f t="shared" si="62"/>
        <v>0.18635559044617842</v>
      </c>
      <c r="F194" s="39">
        <f t="shared" si="62"/>
        <v>0.23309275930617843</v>
      </c>
      <c r="G194" s="39">
        <f t="shared" si="62"/>
        <v>0.22981781170617843</v>
      </c>
      <c r="H194" s="39">
        <f t="shared" si="62"/>
        <v>0</v>
      </c>
      <c r="I194" s="39">
        <f t="shared" si="62"/>
        <v>2.3466291199999999E-2</v>
      </c>
      <c r="J194" s="39">
        <f t="shared" si="62"/>
        <v>0.26790311899817842</v>
      </c>
      <c r="K194" s="39">
        <f t="shared" si="62"/>
        <v>0.28094249369817847</v>
      </c>
      <c r="L194" s="39">
        <f t="shared" si="62"/>
        <v>0.28686864887817842</v>
      </c>
      <c r="M194" s="39">
        <f t="shared" si="62"/>
        <v>0.38091889405017842</v>
      </c>
      <c r="N194" s="39"/>
      <c r="O194" s="246">
        <f t="shared" si="47"/>
        <v>0.23240109788562316</v>
      </c>
      <c r="P194" s="246"/>
    </row>
    <row r="195" spans="1:17" x14ac:dyDescent="0.3">
      <c r="A195" s="2" t="s">
        <v>26</v>
      </c>
      <c r="B195" t="s">
        <v>130</v>
      </c>
      <c r="C195" s="246">
        <f>0.043402*C190</f>
        <v>0.25846571021233938</v>
      </c>
      <c r="D195" s="246">
        <f t="shared" ref="D195:M195" si="63">0.043402*D190</f>
        <v>0.29915022418833942</v>
      </c>
      <c r="E195" s="246">
        <f t="shared" si="63"/>
        <v>0.38824006799524963</v>
      </c>
      <c r="F195" s="246">
        <f t="shared" si="63"/>
        <v>0.48560898283524967</v>
      </c>
      <c r="G195" s="246">
        <f t="shared" si="63"/>
        <v>0.47878618843524967</v>
      </c>
      <c r="H195" s="34">
        <f t="shared" si="63"/>
        <v>0</v>
      </c>
      <c r="I195" s="34">
        <f t="shared" si="63"/>
        <v>4.8888012799999998E-2</v>
      </c>
      <c r="J195" s="246">
        <f t="shared" si="63"/>
        <v>0.5581304262832496</v>
      </c>
      <c r="K195" s="246">
        <f t="shared" si="63"/>
        <v>0.58529573808324975</v>
      </c>
      <c r="L195" s="246">
        <f t="shared" si="63"/>
        <v>0.59764187100324961</v>
      </c>
      <c r="M195" s="246">
        <f t="shared" si="63"/>
        <v>0.79357950557124968</v>
      </c>
      <c r="N195" s="39"/>
      <c r="O195" s="246">
        <f t="shared" si="47"/>
        <v>0.48416802430911615</v>
      </c>
      <c r="P195" s="246"/>
    </row>
    <row r="196" spans="1:17" ht="28.8" x14ac:dyDescent="0.3">
      <c r="A196" s="370">
        <v>10</v>
      </c>
      <c r="B196" s="371" t="s">
        <v>134</v>
      </c>
      <c r="C196" s="510">
        <v>2.4899999999999999E-2</v>
      </c>
      <c r="D196" s="510">
        <v>2.4899999999999999E-2</v>
      </c>
      <c r="E196" s="510">
        <v>2.4899999999999999E-2</v>
      </c>
      <c r="F196" s="510">
        <v>2.4899999999999999E-2</v>
      </c>
      <c r="G196" s="510">
        <v>2.4899999999999999E-2</v>
      </c>
      <c r="H196" s="510">
        <v>0</v>
      </c>
      <c r="I196" s="510">
        <v>0</v>
      </c>
      <c r="J196" s="510">
        <v>2.4899999999999999E-2</v>
      </c>
      <c r="K196" s="510">
        <v>2.4899999999999999E-2</v>
      </c>
      <c r="L196" s="510">
        <v>2.4899999999999999E-2</v>
      </c>
      <c r="M196" s="510">
        <v>2.4899999999999999E-2</v>
      </c>
      <c r="N196" s="373"/>
      <c r="O196" s="374">
        <f t="shared" si="47"/>
        <v>2.4899999999999995E-2</v>
      </c>
    </row>
    <row r="197" spans="1:17" ht="18" x14ac:dyDescent="0.3">
      <c r="A197" s="579" t="s">
        <v>60</v>
      </c>
      <c r="B197" s="579"/>
      <c r="C197" s="340">
        <f>SUM(C188,C190,C196)</f>
        <v>6.4866499481287185</v>
      </c>
      <c r="D197" s="340">
        <f t="shared" ref="D197:M197" si="64">SUM(D188,D190,D196)</f>
        <v>7.5037796705127198</v>
      </c>
      <c r="E197" s="340">
        <f t="shared" si="64"/>
        <v>9.7310627136876064</v>
      </c>
      <c r="F197" s="340">
        <f t="shared" si="64"/>
        <v>12.165325966247607</v>
      </c>
      <c r="G197" s="340">
        <f t="shared" si="64"/>
        <v>11.994753276647607</v>
      </c>
      <c r="H197" s="340">
        <f t="shared" si="64"/>
        <v>0</v>
      </c>
      <c r="I197" s="340">
        <f t="shared" si="64"/>
        <v>1.2222205951999998</v>
      </c>
      <c r="J197" s="340">
        <f t="shared" si="64"/>
        <v>13.978392129079607</v>
      </c>
      <c r="K197" s="340">
        <f t="shared" si="64"/>
        <v>14.657536190279609</v>
      </c>
      <c r="L197" s="340">
        <f t="shared" si="64"/>
        <v>14.966194633559608</v>
      </c>
      <c r="M197" s="340">
        <f t="shared" si="64"/>
        <v>19.864716758471605</v>
      </c>
      <c r="N197" s="356"/>
      <c r="O197" s="467">
        <f t="shared" si="47"/>
        <v>12.129301405489239</v>
      </c>
      <c r="P197" t="s">
        <v>498</v>
      </c>
      <c r="Q197"/>
    </row>
    <row r="198" spans="1:17" ht="15.6" x14ac:dyDescent="0.3">
      <c r="M198" s="336" t="s">
        <v>150</v>
      </c>
      <c r="O198" s="337">
        <f>O197/SUM($O$101,$O$149,$O$197)</f>
        <v>0.34898481079394655</v>
      </c>
      <c r="P198" s="245"/>
    </row>
    <row r="203" spans="1:17" x14ac:dyDescent="0.3">
      <c r="L203" s="39"/>
    </row>
    <row r="204" spans="1:17" x14ac:dyDescent="0.3">
      <c r="L204" s="39"/>
    </row>
  </sheetData>
  <mergeCells count="53">
    <mergeCell ref="N15:O15"/>
    <mergeCell ref="A1:B1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27:O27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39:O39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A105:O105"/>
    <mergeCell ref="N40:O40"/>
    <mergeCell ref="N41:O41"/>
    <mergeCell ref="N42:O42"/>
    <mergeCell ref="N43:O43"/>
    <mergeCell ref="N44:O44"/>
    <mergeCell ref="N45:O45"/>
    <mergeCell ref="N46:O46"/>
    <mergeCell ref="N47:O47"/>
    <mergeCell ref="A57:O57"/>
    <mergeCell ref="A77:A78"/>
    <mergeCell ref="A101:B101"/>
    <mergeCell ref="A125:A126"/>
    <mergeCell ref="A149:B149"/>
    <mergeCell ref="A153:O153"/>
    <mergeCell ref="A173:A174"/>
    <mergeCell ref="A197:B19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89</vt:i4>
      </vt:variant>
    </vt:vector>
  </HeadingPairs>
  <TitlesOfParts>
    <vt:vector size="89" baseType="lpstr">
      <vt:lpstr>7-11-10</vt:lpstr>
      <vt:lpstr>26-2-11</vt:lpstr>
      <vt:lpstr>26-2-12</vt:lpstr>
      <vt:lpstr>1-8-12</vt:lpstr>
      <vt:lpstr>1-12-12</vt:lpstr>
      <vt:lpstr>26-2-13 (1)</vt:lpstr>
      <vt:lpstr>26-2-13 (2)</vt:lpstr>
      <vt:lpstr>1-6-13</vt:lpstr>
      <vt:lpstr>17-10-13</vt:lpstr>
      <vt:lpstr>26-2-14</vt:lpstr>
      <vt:lpstr>26-2-15</vt:lpstr>
      <vt:lpstr>1-12-15</vt:lpstr>
      <vt:lpstr>26-2-16</vt:lpstr>
      <vt:lpstr>26-2-17</vt:lpstr>
      <vt:lpstr>22-8-17</vt:lpstr>
      <vt:lpstr>26-8-17</vt:lpstr>
      <vt:lpstr>19-10-17</vt:lpstr>
      <vt:lpstr>1-11-17 (1)</vt:lpstr>
      <vt:lpstr>1-11-17 (2)</vt:lpstr>
      <vt:lpstr>26-2-18</vt:lpstr>
      <vt:lpstr>1-6-18</vt:lpstr>
      <vt:lpstr>1-1-19</vt:lpstr>
      <vt:lpstr>26-2-19 (1)</vt:lpstr>
      <vt:lpstr>26-2-19 (2)</vt:lpstr>
      <vt:lpstr>1-4-19</vt:lpstr>
      <vt:lpstr>24-4-19</vt:lpstr>
      <vt:lpstr>1-5-19</vt:lpstr>
      <vt:lpstr>1-6-19</vt:lpstr>
      <vt:lpstr>1-7-19</vt:lpstr>
      <vt:lpstr>1-1-20</vt:lpstr>
      <vt:lpstr>21-1-20</vt:lpstr>
      <vt:lpstr>26-2-20</vt:lpstr>
      <vt:lpstr>15-3-20</vt:lpstr>
      <vt:lpstr>16-3-20 (1)</vt:lpstr>
      <vt:lpstr>16-3-20 (2)</vt:lpstr>
      <vt:lpstr>16-3-20 (3)</vt:lpstr>
      <vt:lpstr>1-4-20</vt:lpstr>
      <vt:lpstr>1-4-20 (2)</vt:lpstr>
      <vt:lpstr>1-5-20</vt:lpstr>
      <vt:lpstr>1-5-20 (2)</vt:lpstr>
      <vt:lpstr>1-6-20</vt:lpstr>
      <vt:lpstr>1-6-20 (2)</vt:lpstr>
      <vt:lpstr>1-7-20</vt:lpstr>
      <vt:lpstr>1-7-20 (2)</vt:lpstr>
      <vt:lpstr>1-8-20</vt:lpstr>
      <vt:lpstr>1-8-20 (2)</vt:lpstr>
      <vt:lpstr>1-9-20</vt:lpstr>
      <vt:lpstr>1-9-20 (2)</vt:lpstr>
      <vt:lpstr>1-10-20</vt:lpstr>
      <vt:lpstr>1-10-20 (2)</vt:lpstr>
      <vt:lpstr>1-11-20</vt:lpstr>
      <vt:lpstr>1-12-20</vt:lpstr>
      <vt:lpstr>1-1-21</vt:lpstr>
      <vt:lpstr>1-2-21</vt:lpstr>
      <vt:lpstr>26-2-21</vt:lpstr>
      <vt:lpstr>1-3-21 (1)</vt:lpstr>
      <vt:lpstr>1-3-21 (2)</vt:lpstr>
      <vt:lpstr>1-4-21</vt:lpstr>
      <vt:lpstr>1-5-21</vt:lpstr>
      <vt:lpstr>1-6-21 (1)</vt:lpstr>
      <vt:lpstr>1-6-21 (2)</vt:lpstr>
      <vt:lpstr>1-7-21</vt:lpstr>
      <vt:lpstr>1-8-21</vt:lpstr>
      <vt:lpstr>1-9-21</vt:lpstr>
      <vt:lpstr>1-10-21</vt:lpstr>
      <vt:lpstr>1-11-21 (1)</vt:lpstr>
      <vt:lpstr>1-11-21 (2)</vt:lpstr>
      <vt:lpstr>1-12-21 (1)</vt:lpstr>
      <vt:lpstr>1-12-21 (2)</vt:lpstr>
      <vt:lpstr>1-1-22</vt:lpstr>
      <vt:lpstr>1-2-22</vt:lpstr>
      <vt:lpstr>1-3-22</vt:lpstr>
      <vt:lpstr>1-4-22</vt:lpstr>
      <vt:lpstr>1-5-22</vt:lpstr>
      <vt:lpstr>1-6-22</vt:lpstr>
      <vt:lpstr>1-7-22</vt:lpstr>
      <vt:lpstr>1-8-22</vt:lpstr>
      <vt:lpstr>1-9-22</vt:lpstr>
      <vt:lpstr>1-10-22</vt:lpstr>
      <vt:lpstr>1-11-22</vt:lpstr>
      <vt:lpstr>1-12-22</vt:lpstr>
      <vt:lpstr>1-2-23</vt:lpstr>
      <vt:lpstr>1-1-23</vt:lpstr>
      <vt:lpstr>1-3-23</vt:lpstr>
      <vt:lpstr>1-4-23</vt:lpstr>
      <vt:lpstr>1-5-23</vt:lpstr>
      <vt:lpstr>1-6-23</vt:lpstr>
      <vt:lpstr>1-7-23</vt:lpstr>
      <vt:lpstr>1-8-23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Pietruza</dc:creator>
  <cp:lastModifiedBy>Gustavo Pietruza</cp:lastModifiedBy>
  <dcterms:created xsi:type="dcterms:W3CDTF">2015-06-05T18:19:34Z</dcterms:created>
  <dcterms:modified xsi:type="dcterms:W3CDTF">2023-11-08T14:48:28Z</dcterms:modified>
</cp:coreProperties>
</file>